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48" firstSheet="1" activeTab="3"/>
  </bookViews>
  <sheets>
    <sheet name="Define" sheetId="1" state="hidden" r:id="rId1"/>
    <sheet name="封面" sheetId="2" r:id="rId2"/>
    <sheet name="目录" sheetId="3" r:id="rId3"/>
    <sheet name="01-02" sheetId="4" r:id="rId4"/>
    <sheet name="03-04" sheetId="6" r:id="rId5"/>
    <sheet name="05" sheetId="60" r:id="rId6"/>
    <sheet name="06-07" sheetId="7" r:id="rId7"/>
    <sheet name="08" sheetId="62" r:id="rId8"/>
    <sheet name="09-10" sheetId="10" r:id="rId9"/>
    <sheet name="11" sheetId="61" r:id="rId10"/>
    <sheet name="州市基金" sheetId="9" state="hidden" r:id="rId11"/>
    <sheet name="12-13" sheetId="64" r:id="rId12"/>
    <sheet name="14-15" sheetId="14" r:id="rId13"/>
    <sheet name="表22基础数" sheetId="65" state="hidden" r:id="rId14"/>
    <sheet name="16" sheetId="16" r:id="rId15"/>
    <sheet name="17" sheetId="63" r:id="rId16"/>
    <sheet name="18" sheetId="59" r:id="rId17"/>
    <sheet name="数据-省本级调整数" sheetId="33" state="hidden" r:id="rId18"/>
    <sheet name="数据-全省决算数!" sheetId="37" state="hidden" r:id="rId19"/>
    <sheet name="数据-省本级决算数" sheetId="31" state="hidden" r:id="rId20"/>
    <sheet name="全省基金支出预算" sheetId="43" state="hidden" r:id="rId21"/>
    <sheet name="省本级基金支出预算" sheetId="44" state="hidden" r:id="rId22"/>
    <sheet name="全省基金调整预算" sheetId="45" state="hidden" r:id="rId23"/>
    <sheet name="省本级基金调整+决算" sheetId="47" state="hidden" r:id="rId24"/>
    <sheet name="06老表" sheetId="26" state="hidden" r:id="rId25"/>
    <sheet name="全省预算" sheetId="42" state="hidden" r:id="rId26"/>
    <sheet name="全省决算数" sheetId="39" state="hidden" r:id="rId27"/>
    <sheet name="全省调整" sheetId="41" state="hidden" r:id="rId28"/>
    <sheet name="全省上年决算数" sheetId="25" state="hidden" r:id="rId29"/>
    <sheet name="全省基金决算" sheetId="46"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s>
  <definedNames>
    <definedName name="_xlnm._FilterDatabase" localSheetId="5" hidden="1">'05'!$A$3:$V$1303</definedName>
    <definedName name="_xlnm._FilterDatabase" localSheetId="17" hidden="1">'数据-省本级调整数'!$A$4:$E$209</definedName>
    <definedName name="_xlnm._FilterDatabase" localSheetId="20" hidden="1">全省基金支出预算!$A$3:$E$56</definedName>
    <definedName name="_xlnm._FilterDatabase" localSheetId="21" hidden="1">省本级基金支出预算!$A$3:$E$200</definedName>
    <definedName name="_xlnm._FilterDatabase" localSheetId="23" hidden="1">'省本级基金调整+决算'!$A$4:$L$47</definedName>
    <definedName name="_xlnm._FilterDatabase" localSheetId="24" hidden="1">'06老表'!$A$3:$P$1325</definedName>
    <definedName name="_xlnm._FilterDatabase" localSheetId="25" hidden="1">全省预算!$A$3:$K$1316</definedName>
    <definedName name="_xlnm._FilterDatabase" localSheetId="28" hidden="1">全省上年决算数!$A$3:$M$1318</definedName>
    <definedName name="\q">[1]国家!#REF!</definedName>
    <definedName name="\z">[2]中央!#REF!</definedName>
    <definedName name="_________t4" localSheetId="13">#REF!</definedName>
    <definedName name="_________t4">#REF!</definedName>
    <definedName name="_________t7" localSheetId="13">#REF!</definedName>
    <definedName name="_________t7">#REF!</definedName>
    <definedName name="__PA7" localSheetId="13">'[3]SW-TEO'!#REF!</definedName>
    <definedName name="__PA7">'[3]SW-TEO'!#REF!</definedName>
    <definedName name="__PA8" localSheetId="13">'[3]SW-TEO'!#REF!</definedName>
    <definedName name="__PA8">'[3]SW-TEO'!#REF!</definedName>
    <definedName name="__PD1">'[3]SW-TEO'!#REF!</definedName>
    <definedName name="__PE12">'[3]SW-TEO'!#REF!</definedName>
    <definedName name="__PE13">'[3]SW-TEO'!#REF!</definedName>
    <definedName name="__PE6">'[3]SW-TEO'!#REF!</definedName>
    <definedName name="__PE7">'[3]SW-TEO'!#REF!</definedName>
    <definedName name="__PE8">'[3]SW-TEO'!#REF!</definedName>
    <definedName name="__PE9">'[3]SW-TEO'!#REF!</definedName>
    <definedName name="__PH1">'[3]SW-TEO'!#REF!</definedName>
    <definedName name="__PI1">'[3]SW-TEO'!#REF!</definedName>
    <definedName name="__PK1">'[3]SW-TEO'!#REF!</definedName>
    <definedName name="__PK3">'[3]SW-TEO'!#REF!</definedName>
    <definedName name="_Fill" hidden="1">[4]eqpmad2!#REF!</definedName>
    <definedName name="_xlnm._FilterDatabase" localSheetId="11" hidden="1">'12-13'!$A$3:$M$18</definedName>
    <definedName name="_xlnm._FilterDatabase" localSheetId="13" hidden="1">#REF!</definedName>
    <definedName name="_xlnm._FilterDatabase" localSheetId="19" hidden="1">'数据-省本级决算数'!$A$4:$B$1385</definedName>
    <definedName name="_xlnm._FilterDatabase" hidden="1">#REF!</definedName>
    <definedName name="_lst_r_地方财政预算表2015年全省汇总_10_科目编码名称" localSheetId="20">[5]_ESList!$A$1:$A$27</definedName>
    <definedName name="_lst_r_地方财政预算表2015年全省汇总_10_科目编码名称" localSheetId="25">[5]_ESList!$A$1:$A$27</definedName>
    <definedName name="_lst_r_地方财政预算表2015年全省汇总_10_科目编码名称" localSheetId="21">[5]_ESList!$A$1:$A$27</definedName>
    <definedName name="_lst_r_地方财政预算表2015年全省汇总_10_科目编码名称">[6]_ESList!$A$1:$A$27</definedName>
    <definedName name="_lst_r_地方财政总收入查看表_科目_科目编码名称">[7]_ESList!$A$1:$A$38</definedName>
    <definedName name="_lst_r_税收收入分行业分税种表查看_分县_税种编码名称">[8]_ESList!$A$1:$A$21</definedName>
    <definedName name="_Order1" hidden="1">255</definedName>
    <definedName name="_Order2" hidden="1">255</definedName>
    <definedName name="_PA7" localSheetId="13">'[3]SW-TEO'!#REF!</definedName>
    <definedName name="_PA7">'[3]SW-TEO'!#REF!</definedName>
    <definedName name="_PA8" localSheetId="13">'[3]SW-TEO'!#REF!</definedName>
    <definedName name="_PA8">'[3]SW-TEO'!#REF!</definedName>
    <definedName name="_PD1" localSheetId="13">'[3]SW-TEO'!#REF!</definedName>
    <definedName name="_PD1">'[3]SW-TEO'!#REF!</definedName>
    <definedName name="_PE12" localSheetId="13">'[3]SW-TEO'!#REF!</definedName>
    <definedName name="_PE12">'[3]SW-TEO'!#REF!</definedName>
    <definedName name="_PE13">'[3]SW-TEO'!#REF!</definedName>
    <definedName name="_PE6">'[3]SW-TEO'!#REF!</definedName>
    <definedName name="_PE7">'[3]SW-TEO'!#REF!</definedName>
    <definedName name="_PE8">'[3]SW-TEO'!#REF!</definedName>
    <definedName name="_PE9">'[3]SW-TEO'!#REF!</definedName>
    <definedName name="_PH1">'[3]SW-TEO'!#REF!</definedName>
    <definedName name="_PI1">'[3]SW-TEO'!#REF!</definedName>
    <definedName name="_PK1">'[3]SW-TEO'!#REF!</definedName>
    <definedName name="_PK3">'[3]SW-TEO'!#REF!</definedName>
    <definedName name="A" localSheetId="13">#REF!</definedName>
    <definedName name="A">#REF!</definedName>
    <definedName name="aa" localSheetId="13">#REF!</definedName>
    <definedName name="aa">#REF!</definedName>
    <definedName name="aaa" localSheetId="13">#REF!</definedName>
    <definedName name="aaa">#REF!</definedName>
    <definedName name="aaaagfdsafsd">#N/A</definedName>
    <definedName name="ABC" localSheetId="13">#REF!</definedName>
    <definedName name="ABC">#REF!</definedName>
    <definedName name="ABD" localSheetId="13">#REF!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iu_bottom" localSheetId="13">'[9]Financ. Overview'!#REF!</definedName>
    <definedName name="aiu_bottom">'[9]Financ. Overview'!#REF!</definedName>
    <definedName name="ajgfdajfajd">#N/A</definedName>
    <definedName name="as">#N/A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ounty" localSheetId="13">#REF!</definedName>
    <definedName name="county">#REF!</definedName>
    <definedName name="d">#N/A</definedName>
    <definedName name="da">#N/A</definedName>
    <definedName name="dadaf">#N/A</definedName>
    <definedName name="dads">#N/A</definedName>
    <definedName name="daggaga">#N/A</definedName>
    <definedName name="dasdfasd">#N/A</definedName>
    <definedName name="data" localSheetId="13">#REF!</definedName>
    <definedName name="data">#REF!</definedName>
    <definedName name="Database" localSheetId="13">#REF!</definedName>
    <definedName name="Database">#REF!</definedName>
    <definedName name="database2" localSheetId="13">#REF!</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E206." localSheetId="13">#REF!</definedName>
    <definedName name="E206.">#REF!</definedName>
    <definedName name="eee" localSheetId="13">#REF!</definedName>
    <definedName name="eee">#REF!</definedName>
    <definedName name="f">#N/A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gdh">#N/A</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RC">[10]Main!$C$9</definedName>
    <definedName name="fsa">#N/A</definedName>
    <definedName name="fsafffdsfdsa">#N/A</definedName>
    <definedName name="fsafsdfdsa">#N/A</definedName>
    <definedName name="g">#N/A</definedName>
    <definedName name="gadsfawe">#N/A</definedName>
    <definedName name="gafsafas">#N/A</definedName>
    <definedName name="gagssd">#N/A</definedName>
    <definedName name="gasdgfasgas">#N/A</definedName>
    <definedName name="gfagajfas">#N/A</definedName>
    <definedName name="gfh">#N/A</definedName>
    <definedName name="ggasfdasf">#N/A</definedName>
    <definedName name="gggg">#N/A</definedName>
    <definedName name="ggggggggg">#N/A</definedName>
    <definedName name="ghjk">#N/A</definedName>
    <definedName name="ghk">#N/A</definedName>
    <definedName name="gj">#N/A</definedName>
    <definedName name="gjhk">#N/A</definedName>
    <definedName name="gjk">#N/A</definedName>
    <definedName name="gjklh">#N/A</definedName>
    <definedName name="gxxe2003">'[11]P1012001'!$A$6:$E$117</definedName>
    <definedName name="gxxe20032">'[11]P1012001'!$A$6:$E$117</definedName>
    <definedName name="h">#N/A</definedName>
    <definedName name="hdfgh">#N/A</definedName>
    <definedName name="hgfh">#N/A</definedName>
    <definedName name="hgj">#N/A</definedName>
    <definedName name="hhfk">#N/A</definedName>
    <definedName name="hhhh" localSheetId="13">#REF!</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'[9]Financ. Overview'!$H$12</definedName>
    <definedName name="hraiu_bottom" localSheetId="13">'[9]Financ. Overview'!#REF!</definedName>
    <definedName name="hraiu_bottom">'[9]Financ. Overview'!#REF!</definedName>
    <definedName name="hvac" localSheetId="13">'[9]Financ. Overview'!#REF!</definedName>
    <definedName name="hvac">'[9]Financ. Overview'!#REF!</definedName>
    <definedName name="HWSheet">1</definedName>
    <definedName name="i">#N/A</definedName>
    <definedName name="jdfajsfdj">#N/A</definedName>
    <definedName name="jdjfadsjf">#N/A</definedName>
    <definedName name="jgh">#N/A</definedName>
    <definedName name="jhgj">#N/A</definedName>
    <definedName name="jhkf">#N/A</definedName>
    <definedName name="jhkljl">#N/A</definedName>
    <definedName name="jjgajsdfjasd">#N/A</definedName>
    <definedName name="jjjjj">#N/A</definedName>
    <definedName name="jk">#N/A</definedName>
    <definedName name="jl">#N/A</definedName>
    <definedName name="jmjkhjkl">#N/A</definedName>
    <definedName name="kdfkasj">#N/A</definedName>
    <definedName name="kg">#N/A</definedName>
    <definedName name="kgak">#N/A</definedName>
    <definedName name="kjhljk">#N/A</definedName>
    <definedName name="kjhluyi">#N/A</definedName>
    <definedName name="kjlhj">#N/A</definedName>
    <definedName name="kkkk" localSheetId="13">#REF!</definedName>
    <definedName name="kkkk">#REF!</definedName>
    <definedName name="l">#N/A</definedName>
    <definedName name="lkghjk">#N/A</definedName>
    <definedName name="lkjhh">#N/A</definedName>
    <definedName name="luil">#N/A</definedName>
    <definedName name="Module.Prix_SMC" localSheetId="13">#N/A</definedName>
    <definedName name="Module.Prix_SMC">#N/A</definedName>
    <definedName name="OS" localSheetId="13">[12]Open!#REF!</definedName>
    <definedName name="OS">[12]Open!#REF!</definedName>
    <definedName name="pr_toolbox">[9]Toolbox!$A$3:$I$80</definedName>
    <definedName name="_xlnm.Print_Area" localSheetId="3">'01-02'!$A$1:$U$50</definedName>
    <definedName name="_xlnm.Print_Area" localSheetId="4">'03-04'!$A$1:$U$57</definedName>
    <definedName name="_xlnm.Print_Area" localSheetId="5">'05'!$F$1:$M$1303</definedName>
    <definedName name="_xlnm.Print_Area" localSheetId="6">'06-07'!$A$1:$Q$33</definedName>
    <definedName name="_xlnm.Print_Area" localSheetId="24">'06老表'!$F:$N</definedName>
    <definedName name="_xlnm.Print_Area" localSheetId="8">'09-10'!$A$1:$U$42</definedName>
    <definedName name="_xlnm.Print_Area" localSheetId="11">'12-13'!$A$1:$P$53</definedName>
    <definedName name="_xlnm.Print_Area" localSheetId="14">'16'!$A$1:$H$26</definedName>
    <definedName name="_xlnm.Print_Area" localSheetId="15">'17'!$A$1:$M$25</definedName>
    <definedName name="_xlnm.Print_Area" localSheetId="16">'18'!$A$1:$C$88</definedName>
    <definedName name="_xlnm.Print_Area" localSheetId="13">表22基础数!$A$2:$P$306</definedName>
    <definedName name="_xlnm.Print_Area" localSheetId="2">目录!$A$1:$A$20</definedName>
    <definedName name="_xlnm.Print_Area" localSheetId="20">全省基金支出预算!$A:$D</definedName>
    <definedName name="_xlnm.Print_Area" localSheetId="28">全省上年决算数!$E:$K</definedName>
    <definedName name="_xlnm.Print_Area" localSheetId="25">全省预算!$F:$I</definedName>
    <definedName name="_xlnm.Print_Area" localSheetId="21">省本级基金支出预算!$A$1:$D$200</definedName>
    <definedName name="_xlnm.Print_Area">#N/A</definedName>
    <definedName name="Print_Area_MI" localSheetId="13">#REF!</definedName>
    <definedName name="Print_Area_MI">#REF!</definedName>
    <definedName name="_xlnm.Print_Titles" localSheetId="5">'05'!$1:$3</definedName>
    <definedName name="_xlnm.Print_Titles" localSheetId="24">'06老表'!$1:$3</definedName>
    <definedName name="_xlnm.Print_Titles" localSheetId="16">'18'!$1:$3</definedName>
    <definedName name="_xlnm.Print_Titles" localSheetId="13">表22基础数!$2:$2</definedName>
    <definedName name="_xlnm.Print_Titles" localSheetId="20">全省基金支出预算!$1:$3</definedName>
    <definedName name="_xlnm.Print_Titles" localSheetId="28">全省上年决算数!$1:$3</definedName>
    <definedName name="_xlnm.Print_Titles" localSheetId="25">全省预算!$1:$3</definedName>
    <definedName name="_xlnm.Print_Titles" localSheetId="21">省本级基金支出预算!$1:$3</definedName>
    <definedName name="_xlnm.Print_Titles">#N/A</definedName>
    <definedName name="Prix_SMC" localSheetId="13">#N/A</definedName>
    <definedName name="Prix_SMC">#N/A</definedName>
    <definedName name="rrrr" localSheetId="13">#REF!</definedName>
    <definedName name="rrrr">#REF!</definedName>
    <definedName name="rwerwe" localSheetId="13">#REF!</definedName>
    <definedName name="rwerwe">#REF!</definedName>
    <definedName name="s" localSheetId="13">#REF!</definedName>
    <definedName name="s">#REF!</definedName>
    <definedName name="s_c_list">[13]Toolbox!$A$7:$H$969</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 localSheetId="13">'[14]G.1R-Shou COP Gf'!#REF!</definedName>
    <definedName name="SCG">'[14]G.1R-Shou COP Gf'!#REF!</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'[9]Financ.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 localSheetId="13">'[15]POWER ASSUMPTIONS'!$H$7</definedName>
    <definedName name="solar_ratio">'[16]POWER ASSUMPTIONS'!$H$7</definedName>
    <definedName name="ss" localSheetId="13">#REF!</definedName>
    <definedName name="ss">#REF!</definedName>
    <definedName name="ss7fee">'[9]Financ. Overview'!$H$18</definedName>
    <definedName name="ssfafag">#N/A</definedName>
    <definedName name="subsfee">'[9]Financ. Overview'!$H$14</definedName>
    <definedName name="TableName">"Dummy"</definedName>
    <definedName name="toolbox">[17]Toolbox!$C$5:$T$1578</definedName>
    <definedName name="try">#N/A</definedName>
    <definedName name="ttt" localSheetId="13">#REF!</definedName>
    <definedName name="ttt">#REF!</definedName>
    <definedName name="tttt" localSheetId="13">#REF!</definedName>
    <definedName name="tttt">#REF!</definedName>
    <definedName name="uyi">#N/A</definedName>
    <definedName name="V5.1Fee">'[9]Financ. Overview'!$H$15</definedName>
    <definedName name="www" localSheetId="13">#REF!</definedName>
    <definedName name="www">#REF!</definedName>
    <definedName name="yyyy" localSheetId="13">#REF!</definedName>
    <definedName name="yyyy">#REF!</definedName>
    <definedName name="Z32_Cost_red" localSheetId="13">'[9]Financ. Overview'!#REF!</definedName>
    <definedName name="Z32_Cost_red">'[9]Financ. Overview'!#REF!</definedName>
    <definedName name="本级标准收入2004年">[18]本年收入合计!$E$4:$E$184</definedName>
    <definedName name="拨款汇总_合计" localSheetId="13">SUM([19]汇总!_xlbgnm.XFB1:_XFD1)</definedName>
    <definedName name="拨款汇总_合计">SUM([19]汇总!_xlbgnm.XFB1:_XFD1)</definedName>
    <definedName name="财政供养" localSheetId="13">#REF!</definedName>
    <definedName name="财政供养">#REF!</definedName>
    <definedName name="财政供养人员增幅2004年">[20]财政供养人员增幅!$E$6</definedName>
    <definedName name="财政供养人员增幅2004年分县">[20]财政供养人员增幅!$E$4:$E$184</definedName>
    <definedName name="处室" localSheetId="13">#REF!</definedName>
    <definedName name="处室">#REF!</definedName>
    <definedName name="村级标准支出">[21]村级支出!$E$4:$E$184</definedName>
    <definedName name="大多数">[22]XL4Poppy!$A$15</definedName>
    <definedName name="大幅度" localSheetId="13">#REF!</definedName>
    <definedName name="大幅度">#REF!</definedName>
    <definedName name="地区名称" localSheetId="13">[23]封面!#REF!</definedName>
    <definedName name="地区名称">[23]封面!#REF!</definedName>
    <definedName name="地税" localSheetId="13" hidden="1">#REF!</definedName>
    <definedName name="地税" hidden="1">#REF!</definedName>
    <definedName name="第二产业分县2003年">[24]GDP!$G$4:$G$184</definedName>
    <definedName name="第二产业合计2003年">[24]GDP!$G$4</definedName>
    <definedName name="第三产业分县2003年">[24]GDP!$H$4:$H$184</definedName>
    <definedName name="第三产业合计2003年">[24]GDP!$H$4</definedName>
    <definedName name="二分类" localSheetId="13">#REF!</definedName>
    <definedName name="二分类">#REF!</definedName>
    <definedName name="耕地占用税分县2003年">[25]一般预算收入!$U$4:$U$184</definedName>
    <definedName name="耕地占用税合计2003年">[25]一般预算收入!$U$4</definedName>
    <definedName name="工商税收2004年">[26]工商税收!$S$4:$S$184</definedName>
    <definedName name="工商税收合计2004年">[26]工商税收!$S$4</definedName>
    <definedName name="公检法司部门编制数">[27]公检法司编制!$E$4:$E$184</definedName>
    <definedName name="公用标准支出">[28]合计!$E$4:$E$184</definedName>
    <definedName name="还有" localSheetId="13">#REF!</definedName>
    <definedName name="还有">#REF!</definedName>
    <definedName name="行政管理部门编制数">[27]行政编制!$E$4:$E$184</definedName>
    <definedName name="汇率" localSheetId="13">#REF!</definedName>
    <definedName name="汇率">#REF!</definedName>
    <definedName name="基金处室" localSheetId="13">#REF!</definedName>
    <definedName name="基金处室">#REF!</definedName>
    <definedName name="基金金额" localSheetId="13">#REF!</definedName>
    <definedName name="基金金额">#REF!</definedName>
    <definedName name="基金科目">#REF!</definedName>
    <definedName name="基金类型">#REF!</definedName>
    <definedName name="金额">#REF!</definedName>
    <definedName name="决算数" localSheetId="5">#REF!</definedName>
    <definedName name="决算数" localSheetId="9">#REF!</definedName>
    <definedName name="决算数" localSheetId="11">#REF!</definedName>
    <definedName name="决算数" localSheetId="16">#REF!</definedName>
    <definedName name="决算数" localSheetId="29">#REF!</definedName>
    <definedName name="决算数">#REF!</definedName>
    <definedName name="科目">#REF!</definedName>
    <definedName name="类别" localSheetId="13">#REF!</definedName>
    <definedName name="类别">#REF!</definedName>
    <definedName name="类别二" localSheetId="13">#REF!</definedName>
    <definedName name="类别二">#REF!</definedName>
    <definedName name="类别一" localSheetId="13">#REF!</definedName>
    <definedName name="类别一">#REF!</definedName>
    <definedName name="类型">#REF!</definedName>
    <definedName name="农林水气">[29]D011H403!$A$5:$C$60</definedName>
    <definedName name="农业人口2003年">[30]农业人口!$E$4:$E$184</definedName>
    <definedName name="农业税分县2003年">[25]一般预算收入!$S$4:$S$184</definedName>
    <definedName name="农业税合计2003年">[25]一般预算收入!$S$4</definedName>
    <definedName name="农业特产税分县2003年">[25]一般预算收入!$T$4:$T$184</definedName>
    <definedName name="农业特产税合计2003年">[25]一般预算收入!$T$4</definedName>
    <definedName name="农业用地面积">[31]农业用地!$E$4:$E$184</definedName>
    <definedName name="契税分县2003年">[25]一般预算收入!$V$4:$V$184</definedName>
    <definedName name="契税合计2003年">[25]一般预算收入!$V$4</definedName>
    <definedName name="全额差额比例" localSheetId="13">'[32]C01-1'!#REF!</definedName>
    <definedName name="全额差额比例">'[32]C01-1'!#REF!</definedName>
    <definedName name="人员标准支出">[33]人员支出!$E$4:$E$184</definedName>
    <definedName name="生产列1" localSheetId="13">#REF!</definedName>
    <definedName name="生产列1">#REF!</definedName>
    <definedName name="生产列11" localSheetId="13">#REF!</definedName>
    <definedName name="生产列11">#REF!</definedName>
    <definedName name="生产列15" localSheetId="13">#REF!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生态区层次明细" hidden="1">#REF!</definedName>
    <definedName name="事业发展支出">[34]事业发展!$E$4:$E$184</definedName>
    <definedName name="是" localSheetId="13">#REF!</definedName>
    <definedName name="是">#REF!</definedName>
    <definedName name="四季度" localSheetId="13">'[35]C01-1'!#REF!</definedName>
    <definedName name="四季度">'[35]C01-1'!#REF!</definedName>
    <definedName name="位次d" localSheetId="13">[36]四月份月报!#REF!</definedName>
    <definedName name="位次d">[36]四月份月报!#REF!</definedName>
    <definedName name="县区">[37]Sheet1!$A$1:$A$10</definedName>
    <definedName name="乡镇个数">[38]行政区划!$D$6:$D$184</definedName>
    <definedName name="性别">[39]基础编码!$H$2:$H$3</definedName>
    <definedName name="学历">[39]基础编码!$S$2:$S$9</definedName>
    <definedName name="一般预算收入2002年">'[40]2002年一般预算收入'!$AC$4:$AC$184</definedName>
    <definedName name="一般预算收入2003年">[25]一般预算收入!$AD$4:$AD$184</definedName>
    <definedName name="一般预算收入合计2003年">[25]一般预算收入!$AC$4</definedName>
    <definedName name="一分类" localSheetId="13">#REF!</definedName>
    <definedName name="一分类">#REF!</definedName>
    <definedName name="支出">'[41]P1012001'!$A$6:$E$117</definedName>
    <definedName name="中小学生人数2003年">[42]中小学生!$E$4:$E$184</definedName>
    <definedName name="专项收入年初预算数" localSheetId="5">#REF!</definedName>
    <definedName name="专项收入年初预算数" localSheetId="9">#REF!</definedName>
    <definedName name="专项收入年初预算数" localSheetId="11">#REF!</definedName>
    <definedName name="专项收入年初预算数" localSheetId="15">[43]省本级收入预计!$C$29</definedName>
    <definedName name="专项收入年初预算数" localSheetId="16">#REF!</definedName>
    <definedName name="专项收入年初预算数" localSheetId="13">[43]省本级收入预计!$C$29</definedName>
    <definedName name="专项收入年初预算数" localSheetId="29">#REF!</definedName>
    <definedName name="专项收入年初预算数" localSheetId="20">#REF!</definedName>
    <definedName name="专项收入年初预算数" localSheetId="25">#REF!</definedName>
    <definedName name="专项收入年初预算数" localSheetId="21">#REF!</definedName>
    <definedName name="专项收入年初预算数" localSheetId="19">#REF!</definedName>
    <definedName name="专项收入年初预算数">#REF!</definedName>
    <definedName name="专项收入全年预计数" localSheetId="5">#REF!</definedName>
    <definedName name="专项收入全年预计数" localSheetId="9">#REF!</definedName>
    <definedName name="专项收入全年预计数" localSheetId="11">#REF!</definedName>
    <definedName name="专项收入全年预计数" localSheetId="15">[43]省本级收入预计!$E$29</definedName>
    <definedName name="专项收入全年预计数" localSheetId="16">#REF!</definedName>
    <definedName name="专项收入全年预计数" localSheetId="13">[43]省本级收入预计!$E$29</definedName>
    <definedName name="专项收入全年预计数" localSheetId="29">#REF!</definedName>
    <definedName name="专项收入全年预计数" localSheetId="20">#REF!</definedName>
    <definedName name="专项收入全年预计数" localSheetId="25">#REF!</definedName>
    <definedName name="专项收入全年预计数" localSheetId="21">#REF!</definedName>
    <definedName name="专项收入全年预计数" localSheetId="19">#REF!</definedName>
    <definedName name="专项收入全年预计数">#REF!</definedName>
    <definedName name="总人口2003年">[44]总人口!$E$4:$E$184</definedName>
    <definedName name="전" localSheetId="13">#REF!</definedName>
    <definedName name="전">#REF!</definedName>
    <definedName name="주택사업본부" localSheetId="13">#REF!</definedName>
    <definedName name="주택사업본부">#REF!</definedName>
    <definedName name="철구사업본부" localSheetId="13">#REF!</definedName>
    <definedName name="철구사업본부">#REF!</definedName>
  </definedNames>
  <calcPr calcId="144525" fullPrecision="0"/>
</workbook>
</file>

<file path=xl/comments1.xml><?xml version="1.0" encoding="utf-8"?>
<comments xmlns="http://schemas.openxmlformats.org/spreadsheetml/2006/main">
  <authors>
    <author>李国青</author>
  </authors>
  <commentList>
    <comment ref="B4" authorId="0">
      <text>
        <r>
          <rPr>
            <sz val="9"/>
            <rFont val="宋体"/>
            <charset val="134"/>
          </rPr>
          <t>李国青:
表中隐藏了着色的列，着色列主要为写报告材料用。</t>
        </r>
      </text>
    </comment>
  </commentList>
</comments>
</file>

<file path=xl/comments2.xml><?xml version="1.0" encoding="utf-8"?>
<comments xmlns="http://schemas.openxmlformats.org/spreadsheetml/2006/main">
  <authors>
    <author>Administrator</author>
    <author>lenovo</author>
  </authors>
  <commentList>
    <comment ref="C33" authorId="0">
      <text>
        <r>
          <rPr>
            <b/>
            <sz val="9"/>
            <rFont val="Tahoma"/>
            <charset val="134"/>
          </rPr>
          <t>Administrator:</t>
        </r>
        <r>
          <rPr>
            <sz val="9"/>
            <rFont val="Tahoma"/>
            <charset val="134"/>
          </rPr>
          <t xml:space="preserve">
</t>
        </r>
        <r>
          <rPr>
            <sz val="9"/>
            <rFont val="宋体"/>
            <charset val="134"/>
          </rPr>
          <t>待更新</t>
        </r>
      </text>
    </comment>
    <comment ref="M33" authorId="0">
      <text>
        <r>
          <rPr>
            <b/>
            <sz val="9"/>
            <rFont val="Tahoma"/>
            <charset val="134"/>
          </rPr>
          <t>Administrator:</t>
        </r>
        <r>
          <rPr>
            <sz val="9"/>
            <rFont val="Tahoma"/>
            <charset val="134"/>
          </rPr>
          <t xml:space="preserve">
</t>
        </r>
        <r>
          <rPr>
            <sz val="9"/>
            <rFont val="宋体"/>
            <charset val="134"/>
          </rPr>
          <t>需更新</t>
        </r>
      </text>
    </comment>
    <comment ref="L35" authorId="0">
      <text>
        <r>
          <rPr>
            <b/>
            <sz val="9"/>
            <rFont val="Tahoma"/>
            <charset val="134"/>
          </rPr>
          <t xml:space="preserve">Administrator:
</t>
        </r>
        <r>
          <rPr>
            <b/>
            <sz val="9"/>
            <rFont val="宋体"/>
            <charset val="134"/>
          </rPr>
          <t>上年是否错误？！</t>
        </r>
      </text>
    </comment>
    <comment ref="E37" authorId="0">
      <text>
        <r>
          <rPr>
            <b/>
            <sz val="9"/>
            <rFont val="Tahoma"/>
            <charset val="134"/>
          </rPr>
          <t>Administrator:</t>
        </r>
        <r>
          <rPr>
            <sz val="9"/>
            <rFont val="Tahoma"/>
            <charset val="134"/>
          </rPr>
          <t xml:space="preserve">
</t>
        </r>
        <r>
          <rPr>
            <sz val="9"/>
            <rFont val="宋体"/>
            <charset val="134"/>
          </rPr>
          <t>没看懂去年的表，为何无上解？</t>
        </r>
      </text>
    </comment>
    <comment ref="E42" authorId="1">
      <text>
        <r>
          <rPr>
            <b/>
            <sz val="9"/>
            <rFont val="宋体"/>
            <charset val="134"/>
          </rPr>
          <t>lenovo:</t>
        </r>
        <r>
          <rPr>
            <sz val="9"/>
            <rFont val="宋体"/>
            <charset val="134"/>
          </rPr>
          <t xml:space="preserve">
调入预算稳定调节基金25114
</t>
        </r>
      </text>
    </comment>
    <comment ref="A45" authorId="0">
      <text>
        <r>
          <rPr>
            <b/>
            <sz val="9"/>
            <rFont val="Tahoma"/>
            <charset val="134"/>
          </rPr>
          <t>Administrator:</t>
        </r>
        <r>
          <rPr>
            <sz val="9"/>
            <rFont val="Tahoma"/>
            <charset val="134"/>
          </rPr>
          <t xml:space="preserve">
</t>
        </r>
        <r>
          <rPr>
            <sz val="9"/>
            <rFont val="宋体"/>
            <charset val="134"/>
          </rPr>
          <t>是否新添加此行</t>
        </r>
      </text>
    </comment>
    <comment ref="L47" authorId="1">
      <text>
        <r>
          <rPr>
            <b/>
            <sz val="9"/>
            <rFont val="宋体"/>
            <charset val="134"/>
          </rPr>
          <t>lenovo:</t>
        </r>
        <r>
          <rPr>
            <sz val="9"/>
            <rFont val="宋体"/>
            <charset val="134"/>
          </rPr>
          <t xml:space="preserve">
是否应该放在拨付国债转贷资金那列？上移</t>
        </r>
      </text>
    </comment>
    <comment ref="L48" authorId="0">
      <text>
        <r>
          <rPr>
            <b/>
            <sz val="9"/>
            <rFont val="Tahoma"/>
            <charset val="134"/>
          </rPr>
          <t>Administrator:</t>
        </r>
        <r>
          <rPr>
            <sz val="9"/>
            <rFont val="Tahoma"/>
            <charset val="134"/>
          </rPr>
          <t xml:space="preserve">
</t>
        </r>
        <r>
          <rPr>
            <sz val="9"/>
            <rFont val="宋体"/>
            <charset val="134"/>
          </rPr>
          <t>是否应该放在拨付国债转贷资金那列？上移</t>
        </r>
      </text>
    </comment>
  </commentList>
</comments>
</file>

<file path=xl/comments3.xml><?xml version="1.0" encoding="utf-8"?>
<comments xmlns="http://schemas.openxmlformats.org/spreadsheetml/2006/main">
  <authors>
    <author>Administrator</author>
    <author>lenovo</author>
    <author>lduser1</author>
  </authors>
  <commentList>
    <comment ref="J6" authorId="0">
      <text>
        <r>
          <rPr>
            <b/>
            <sz val="9"/>
            <rFont val="Tahoma"/>
            <charset val="134"/>
          </rPr>
          <t>Administrator:</t>
        </r>
        <r>
          <rPr>
            <sz val="9"/>
            <rFont val="Tahoma"/>
            <charset val="134"/>
          </rPr>
          <t xml:space="preserve">
</t>
        </r>
        <r>
          <rPr>
            <sz val="9"/>
            <rFont val="宋体"/>
            <charset val="134"/>
          </rPr>
          <t>名称重复的取项，</t>
        </r>
        <r>
          <rPr>
            <sz val="9"/>
            <rFont val="Tahoma"/>
            <charset val="134"/>
          </rPr>
          <t>SUMIF</t>
        </r>
        <r>
          <rPr>
            <sz val="9"/>
            <rFont val="宋体"/>
            <charset val="134"/>
          </rPr>
          <t>缩小取数范围或手动方法解决</t>
        </r>
      </text>
    </comment>
    <comment ref="I1138" authorId="1">
      <text>
        <r>
          <rPr>
            <b/>
            <sz val="9"/>
            <rFont val="宋体"/>
            <charset val="134"/>
          </rPr>
          <t>lenovo:</t>
        </r>
        <r>
          <rPr>
            <sz val="9"/>
            <rFont val="宋体"/>
            <charset val="134"/>
          </rPr>
          <t xml:space="preserve">
与其他支出重复取数，故删掉公式</t>
        </r>
      </text>
    </comment>
    <comment ref="F1252" authorId="2">
      <text>
        <r>
          <rPr>
            <b/>
            <sz val="9"/>
            <rFont val="宋体"/>
            <charset val="134"/>
          </rPr>
          <t>lduser1:</t>
        </r>
        <r>
          <rPr>
            <sz val="9"/>
            <rFont val="宋体"/>
            <charset val="134"/>
          </rPr>
          <t xml:space="preserve">
2012年科目名称改动</t>
        </r>
      </text>
    </comment>
    <comment ref="F1283" authorId="2">
      <text>
        <r>
          <rPr>
            <b/>
            <sz val="9"/>
            <rFont val="宋体"/>
            <charset val="134"/>
          </rPr>
          <t>lduser1:</t>
        </r>
        <r>
          <rPr>
            <sz val="9"/>
            <rFont val="宋体"/>
            <charset val="134"/>
          </rPr>
          <t xml:space="preserve">
2011年科目“一般财政预算石油储备支出”</t>
        </r>
      </text>
    </comment>
  </commentList>
</comments>
</file>

<file path=xl/comments4.xml><?xml version="1.0" encoding="utf-8"?>
<comments xmlns="http://schemas.openxmlformats.org/spreadsheetml/2006/main">
  <authors>
    <author>lenovo</author>
  </authors>
  <commentList>
    <comment ref="B22" authorId="0">
      <text>
        <r>
          <rPr>
            <b/>
            <sz val="9"/>
            <rFont val="宋体"/>
            <charset val="134"/>
          </rPr>
          <t>lenovo:</t>
        </r>
        <r>
          <rPr>
            <sz val="9"/>
            <rFont val="宋体"/>
            <charset val="134"/>
          </rPr>
          <t xml:space="preserve">
育林基金收入15978+森林植被恢复费85162+地方水利建设基金119+残疾人就业保障金收入39941+文化事业建设费18936+地方教育附加374600
</t>
        </r>
      </text>
    </comment>
    <comment ref="D22" authorId="0">
      <text>
        <r>
          <rPr>
            <b/>
            <sz val="9"/>
            <rFont val="宋体"/>
            <charset val="134"/>
          </rPr>
          <t>lenovo:</t>
        </r>
        <r>
          <rPr>
            <sz val="9"/>
            <rFont val="宋体"/>
            <charset val="134"/>
          </rPr>
          <t xml:space="preserve">
污水处理费10127
水土保持费20374
其他收入58762
彩票发行机构和彩票销售机构的业务费用.39370 国库表J12
</t>
        </r>
      </text>
    </comment>
    <comment ref="A28" authorId="0">
      <text>
        <r>
          <rPr>
            <b/>
            <sz val="9"/>
            <rFont val="宋体"/>
            <charset val="134"/>
          </rPr>
          <t>lenovo:</t>
        </r>
        <r>
          <rPr>
            <sz val="9"/>
            <rFont val="宋体"/>
            <charset val="134"/>
          </rPr>
          <t xml:space="preserve">
上级补助收入</t>
        </r>
      </text>
    </comment>
  </commentList>
</comments>
</file>

<file path=xl/comments5.xml><?xml version="1.0" encoding="utf-8"?>
<comments xmlns="http://schemas.openxmlformats.org/spreadsheetml/2006/main">
  <authors>
    <author>lenovo</author>
    <author>Administrator</author>
  </authors>
  <commentList>
    <comment ref="B25" authorId="0">
      <text>
        <r>
          <rPr>
            <b/>
            <sz val="9"/>
            <rFont val="宋体"/>
            <charset val="134"/>
          </rPr>
          <t>lenovo:</t>
        </r>
        <r>
          <rPr>
            <sz val="9"/>
            <rFont val="宋体"/>
            <charset val="134"/>
          </rPr>
          <t xml:space="preserve">
147 新菜地  484142城市基础设施配套费收入
3511小型水库移民扶助基金收入</t>
        </r>
      </text>
    </comment>
    <comment ref="E25" authorId="1">
      <text>
        <r>
          <rPr>
            <b/>
            <sz val="9"/>
            <rFont val="Tahoma"/>
            <charset val="134"/>
          </rPr>
          <t>Administrator:</t>
        </r>
        <r>
          <rPr>
            <sz val="9"/>
            <rFont val="Tahoma"/>
            <charset val="134"/>
          </rPr>
          <t xml:space="preserve">
16987</t>
        </r>
        <r>
          <rPr>
            <sz val="9"/>
            <rFont val="宋体"/>
            <charset val="134"/>
          </rPr>
          <t>水土保持费</t>
        </r>
        <r>
          <rPr>
            <sz val="9"/>
            <rFont val="Tahoma"/>
            <charset val="134"/>
          </rPr>
          <t>+37688</t>
        </r>
        <r>
          <rPr>
            <sz val="9"/>
            <rFont val="宋体"/>
            <charset val="134"/>
          </rPr>
          <t>彩票</t>
        </r>
        <r>
          <rPr>
            <sz val="9"/>
            <rFont val="Tahoma"/>
            <charset val="134"/>
          </rPr>
          <t>+50767</t>
        </r>
        <r>
          <rPr>
            <sz val="9"/>
            <rFont val="宋体"/>
            <charset val="134"/>
          </rPr>
          <t xml:space="preserve">其他
</t>
        </r>
      </text>
    </comment>
    <comment ref="C29" authorId="0">
      <text>
        <r>
          <rPr>
            <b/>
            <sz val="9"/>
            <rFont val="宋体"/>
            <charset val="134"/>
          </rPr>
          <t>lenovo:</t>
        </r>
        <r>
          <rPr>
            <sz val="9"/>
            <rFont val="宋体"/>
            <charset val="134"/>
          </rPr>
          <t xml:space="preserve">
滇中1000万</t>
        </r>
      </text>
    </comment>
    <comment ref="K33" authorId="0">
      <text>
        <r>
          <rPr>
            <b/>
            <sz val="9"/>
            <rFont val="宋体"/>
            <charset val="134"/>
          </rPr>
          <t>lenovo:</t>
        </r>
        <r>
          <rPr>
            <sz val="9"/>
            <rFont val="宋体"/>
            <charset val="134"/>
          </rPr>
          <t xml:space="preserve">
 补助下级？上解上级？？</t>
        </r>
      </text>
    </comment>
    <comment ref="B34" authorId="0">
      <text>
        <r>
          <rPr>
            <b/>
            <sz val="9"/>
            <rFont val="宋体"/>
            <charset val="134"/>
          </rPr>
          <t>lenovo:</t>
        </r>
        <r>
          <rPr>
            <sz val="9"/>
            <rFont val="宋体"/>
            <charset val="134"/>
          </rPr>
          <t xml:space="preserve">
等于上年年终结余</t>
        </r>
      </text>
    </comment>
    <comment ref="E37" authorId="1">
      <text>
        <r>
          <rPr>
            <b/>
            <sz val="9"/>
            <rFont val="Tahoma"/>
            <charset val="134"/>
          </rPr>
          <t>Administrator:</t>
        </r>
        <r>
          <rPr>
            <sz val="9"/>
            <rFont val="Tahoma"/>
            <charset val="134"/>
          </rPr>
          <t xml:space="preserve">
217500</t>
        </r>
        <r>
          <rPr>
            <sz val="9"/>
            <rFont val="宋体"/>
            <charset val="134"/>
          </rPr>
          <t xml:space="preserve">？
</t>
        </r>
      </text>
    </comment>
    <comment ref="K37" authorId="1">
      <text>
        <r>
          <rPr>
            <b/>
            <sz val="9"/>
            <rFont val="Tahoma"/>
            <charset val="134"/>
          </rPr>
          <t>Administrator:</t>
        </r>
        <r>
          <rPr>
            <sz val="9"/>
            <rFont val="Tahoma"/>
            <charset val="134"/>
          </rPr>
          <t xml:space="preserve">
</t>
        </r>
        <r>
          <rPr>
            <sz val="9"/>
            <rFont val="宋体"/>
            <charset val="134"/>
          </rPr>
          <t xml:space="preserve">债务还本支出？
</t>
        </r>
      </text>
    </comment>
    <comment ref="P37" authorId="1">
      <text>
        <r>
          <rPr>
            <b/>
            <sz val="9"/>
            <rFont val="Tahoma"/>
            <charset val="134"/>
          </rPr>
          <t>Administrator:</t>
        </r>
        <r>
          <rPr>
            <sz val="9"/>
            <rFont val="Tahoma"/>
            <charset val="134"/>
          </rPr>
          <t xml:space="preserve">
55500</t>
        </r>
        <r>
          <rPr>
            <sz val="9"/>
            <rFont val="宋体"/>
            <charset val="134"/>
          </rPr>
          <t xml:space="preserve">？
</t>
        </r>
      </text>
    </comment>
    <comment ref="E38" authorId="0">
      <text>
        <r>
          <rPr>
            <b/>
            <sz val="9"/>
            <rFont val="宋体"/>
            <charset val="134"/>
          </rPr>
          <t>lenovo:</t>
        </r>
        <r>
          <rPr>
            <sz val="9"/>
            <rFont val="宋体"/>
            <charset val="134"/>
          </rPr>
          <t xml:space="preserve">
6月27日中午加入债务部分，由216变为782</t>
        </r>
      </text>
    </comment>
  </commentList>
</comments>
</file>

<file path=xl/comments6.xml><?xml version="1.0" encoding="utf-8"?>
<comments xmlns="http://schemas.openxmlformats.org/spreadsheetml/2006/main">
  <authors>
    <author>lenovo</author>
    <author>USER-</author>
    <author>win7</author>
  </authors>
  <commentList>
    <comment ref="A71" authorId="0">
      <text>
        <r>
          <rPr>
            <sz val="9"/>
            <rFont val="宋体"/>
            <charset val="134"/>
          </rPr>
          <t>lenovo:
建议隐藏明细。</t>
        </r>
      </text>
    </comment>
    <comment ref="A76" authorId="1">
      <text>
        <r>
          <rPr>
            <sz val="9"/>
            <rFont val="宋体"/>
            <charset val="134"/>
          </rPr>
          <t xml:space="preserve">按照省厅通知，本次结算暂不办理。
</t>
        </r>
      </text>
    </comment>
    <comment ref="A77" authorId="2">
      <text>
        <r>
          <rPr>
            <sz val="9"/>
            <rFont val="宋体"/>
            <charset val="134"/>
          </rPr>
          <t>win7:
每年跟省要</t>
        </r>
      </text>
    </comment>
    <comment ref="A87" authorId="2">
      <text>
        <r>
          <rPr>
            <sz val="9"/>
            <rFont val="宋体"/>
            <charset val="134"/>
          </rPr>
          <t>与任浩宁对接</t>
        </r>
      </text>
    </comment>
    <comment ref="A94" authorId="1">
      <text>
        <r>
          <rPr>
            <sz val="9"/>
            <rFont val="宋体"/>
            <charset val="134"/>
          </rPr>
          <t>下年度结算时扣回</t>
        </r>
      </text>
    </comment>
    <comment ref="E94" authorId="2">
      <text>
        <r>
          <rPr>
            <sz val="9"/>
            <rFont val="宋体"/>
            <charset val="134"/>
          </rPr>
          <t>win7:
2014年扣回</t>
        </r>
      </text>
    </comment>
    <comment ref="A113" authorId="0">
      <text>
        <r>
          <rPr>
            <sz val="9"/>
            <rFont val="宋体"/>
            <charset val="134"/>
          </rPr>
          <t>lenovo:
隐藏明细。</t>
        </r>
      </text>
    </comment>
    <comment ref="A184" authorId="1">
      <text>
        <r>
          <rPr>
            <sz val="9"/>
            <rFont val="宋体"/>
            <charset val="134"/>
          </rPr>
          <t>1月22日，省级通知，四舍五入舍1万元</t>
        </r>
      </text>
    </comment>
    <comment ref="E276" authorId="0">
      <text>
        <r>
          <rPr>
            <sz val="9"/>
            <rFont val="宋体"/>
            <charset val="134"/>
          </rPr>
          <t xml:space="preserve">lenovo:
本年没有
</t>
        </r>
      </text>
    </comment>
    <comment ref="A305" authorId="1">
      <text>
        <r>
          <rPr>
            <sz val="9"/>
            <rFont val="宋体"/>
            <charset val="134"/>
          </rPr>
          <t>与县区核实</t>
        </r>
      </text>
    </comment>
  </commentList>
</comments>
</file>

<file path=xl/comments7.xml><?xml version="1.0" encoding="utf-8"?>
<comments xmlns="http://schemas.openxmlformats.org/spreadsheetml/2006/main">
  <authors>
    <author>lenovo</author>
  </authors>
  <commentList>
    <comment ref="G3" authorId="0">
      <text>
        <r>
          <rPr>
            <b/>
            <sz val="9"/>
            <rFont val="宋体"/>
            <charset val="134"/>
          </rPr>
          <t>lenovo:</t>
        </r>
        <r>
          <rPr>
            <sz val="9"/>
            <rFont val="宋体"/>
            <charset val="134"/>
          </rPr>
          <t xml:space="preserve">
待隐藏</t>
        </r>
      </text>
    </comment>
  </commentList>
</comments>
</file>

<file path=xl/comments8.xml><?xml version="1.0" encoding="utf-8"?>
<comments xmlns="http://schemas.openxmlformats.org/spreadsheetml/2006/main">
  <authors>
    <author>lenovo</author>
    <author>lduser1</author>
    <author>Administrator</author>
  </authors>
  <commentList>
    <comment ref="I1138" authorId="0">
      <text>
        <r>
          <rPr>
            <b/>
            <sz val="9"/>
            <rFont val="宋体"/>
            <charset val="134"/>
          </rPr>
          <t>lenovo:</t>
        </r>
        <r>
          <rPr>
            <sz val="9"/>
            <rFont val="宋体"/>
            <charset val="134"/>
          </rPr>
          <t xml:space="preserve">
与其他支出重复取数，故删掉公式</t>
        </r>
      </text>
    </comment>
    <comment ref="F1252" authorId="1">
      <text>
        <r>
          <rPr>
            <b/>
            <sz val="9"/>
            <rFont val="宋体"/>
            <charset val="134"/>
          </rPr>
          <t>lduser1:</t>
        </r>
        <r>
          <rPr>
            <sz val="9"/>
            <rFont val="宋体"/>
            <charset val="134"/>
          </rPr>
          <t xml:space="preserve">
2012年科目名称改动</t>
        </r>
      </text>
    </comment>
    <comment ref="F1283" authorId="1">
      <text>
        <r>
          <rPr>
            <b/>
            <sz val="9"/>
            <rFont val="宋体"/>
            <charset val="134"/>
          </rPr>
          <t>lduser1:</t>
        </r>
        <r>
          <rPr>
            <sz val="9"/>
            <rFont val="宋体"/>
            <charset val="134"/>
          </rPr>
          <t xml:space="preserve">
2011年科目“一般财政预算石油储备支出”</t>
        </r>
      </text>
    </comment>
    <comment ref="H1296" authorId="2">
      <text>
        <r>
          <rPr>
            <b/>
            <sz val="9"/>
            <rFont val="Tahoma"/>
            <charset val="134"/>
          </rPr>
          <t>Administrator:</t>
        </r>
        <r>
          <rPr>
            <sz val="9"/>
            <rFont val="Tahoma"/>
            <charset val="134"/>
          </rPr>
          <t xml:space="preserve">
</t>
        </r>
        <r>
          <rPr>
            <sz val="9"/>
            <rFont val="宋体"/>
            <charset val="134"/>
          </rPr>
          <t>取数问题</t>
        </r>
        <r>
          <rPr>
            <sz val="9"/>
            <rFont val="Tahoma"/>
            <charset val="134"/>
          </rPr>
          <t xml:space="preserve"> </t>
        </r>
        <r>
          <rPr>
            <sz val="9"/>
            <rFont val="宋体"/>
            <charset val="134"/>
          </rPr>
          <t>，手动添加</t>
        </r>
      </text>
    </comment>
  </commentList>
</comments>
</file>

<file path=xl/comments9.xml><?xml version="1.0" encoding="utf-8"?>
<comments xmlns="http://schemas.openxmlformats.org/spreadsheetml/2006/main">
  <authors>
    <author>lduser1</author>
  </authors>
  <commentList>
    <comment ref="F1252" authorId="0">
      <text>
        <r>
          <rPr>
            <b/>
            <sz val="9"/>
            <rFont val="宋体"/>
            <charset val="134"/>
          </rPr>
          <t>lduser1:</t>
        </r>
        <r>
          <rPr>
            <sz val="9"/>
            <rFont val="宋体"/>
            <charset val="134"/>
          </rPr>
          <t xml:space="preserve">
2012年科目名称改动</t>
        </r>
      </text>
    </comment>
    <comment ref="F1283" authorId="0">
      <text>
        <r>
          <rPr>
            <b/>
            <sz val="9"/>
            <rFont val="宋体"/>
            <charset val="134"/>
          </rPr>
          <t>lduser1:</t>
        </r>
        <r>
          <rPr>
            <sz val="9"/>
            <rFont val="宋体"/>
            <charset val="134"/>
          </rPr>
          <t xml:space="preserve">
2011年科目“一般财政预算石油储备支出”</t>
        </r>
      </text>
    </comment>
  </commentList>
</comments>
</file>

<file path=xl/comments10.xml><?xml version="1.0" encoding="utf-8"?>
<comments xmlns="http://schemas.openxmlformats.org/spreadsheetml/2006/main">
  <authors>
    <author>lduser1</author>
  </authors>
  <commentList>
    <comment ref="F1252" authorId="0">
      <text>
        <r>
          <rPr>
            <b/>
            <sz val="9"/>
            <rFont val="宋体"/>
            <charset val="134"/>
          </rPr>
          <t>lduser1:</t>
        </r>
        <r>
          <rPr>
            <sz val="9"/>
            <rFont val="宋体"/>
            <charset val="134"/>
          </rPr>
          <t xml:space="preserve">
2012年科目名称改动</t>
        </r>
      </text>
    </comment>
    <comment ref="F1283" authorId="0">
      <text>
        <r>
          <rPr>
            <b/>
            <sz val="9"/>
            <rFont val="宋体"/>
            <charset val="134"/>
          </rPr>
          <t>lduser1:</t>
        </r>
        <r>
          <rPr>
            <sz val="9"/>
            <rFont val="宋体"/>
            <charset val="134"/>
          </rPr>
          <t xml:space="preserve">
2011年科目“一般财政预算石油储备支出”</t>
        </r>
      </text>
    </comment>
  </commentList>
</comments>
</file>

<file path=xl/sharedStrings.xml><?xml version="1.0" encoding="utf-8"?>
<sst xmlns="http://schemas.openxmlformats.org/spreadsheetml/2006/main" count="38802" uniqueCount="4503">
  <si>
    <t>CQ=</t>
  </si>
  <si>
    <t>W:\综合科2\Zjs\财力及预决算报告\2005年预算及财力\2005年预算\各地上报\简表\简表2.XLS</t>
  </si>
  <si>
    <t>W:\综合科2\Zjs\财力及预决算报告\2005年预算及财力\2005年预算\各地上报\简表\简表1.XLS</t>
  </si>
  <si>
    <t>CQ_SHEET=</t>
  </si>
  <si>
    <t>州市汇总</t>
  </si>
  <si>
    <t>ERRANGE_O=</t>
  </si>
  <si>
    <t>D5:D50</t>
  </si>
  <si>
    <t>ERLINESTART_O=</t>
  </si>
  <si>
    <t>ERCOLUMNSTART_O=</t>
  </si>
  <si>
    <t>ERLINEEND_O=</t>
  </si>
  <si>
    <t>ERCOLUMNEND_O=</t>
  </si>
  <si>
    <t>市四届人大常委会
第二十五次会议资料</t>
  </si>
  <si>
    <t>玉溪市</t>
  </si>
  <si>
    <t>2015年地方财政决算（草案）</t>
  </si>
  <si>
    <t>玉溪市财政局编制</t>
  </si>
  <si>
    <t>目录</t>
  </si>
  <si>
    <t>非打印区域（过程）</t>
  </si>
  <si>
    <t>表五</t>
  </si>
  <si>
    <t>2015年玉溪市市本级一般公共预算支出决算情况表（细化到项级）</t>
  </si>
  <si>
    <t>表八</t>
  </si>
  <si>
    <t>2015年玉溪市政府性基金支出决算情况表（细化到款级）</t>
  </si>
  <si>
    <t>表十一</t>
  </si>
  <si>
    <t>2015年玉溪市市本级政府性基金支出决算情况表 （细化到款级）</t>
  </si>
  <si>
    <t>表十二</t>
  </si>
  <si>
    <t>2015年玉溪市市本级社会保险基金收入决算情况表</t>
  </si>
  <si>
    <t>表十三</t>
  </si>
  <si>
    <t>2015年玉溪市市本级社会保险基金支出决算情况表</t>
  </si>
  <si>
    <t>表十七</t>
  </si>
  <si>
    <t>2015年玉溪市补助下级专项转移支付资金情况表</t>
  </si>
  <si>
    <t>2015年玉溪市一般公共预算收入决算情况表</t>
  </si>
  <si>
    <t>2015年玉溪市一般公共预算支出决算情况表</t>
  </si>
  <si>
    <t>表一</t>
  </si>
  <si>
    <t>单位：万元</t>
  </si>
  <si>
    <t>表二</t>
  </si>
  <si>
    <t>项目</t>
  </si>
  <si>
    <t>上年决算数</t>
  </si>
  <si>
    <t>年初预算数</t>
  </si>
  <si>
    <t>调整预算数</t>
  </si>
  <si>
    <t>决算数</t>
  </si>
  <si>
    <t>比上年增减额</t>
  </si>
  <si>
    <t>比快报数增减额</t>
  </si>
  <si>
    <t>为上年决算数的%</t>
  </si>
  <si>
    <t>为年初预算数的%</t>
  </si>
  <si>
    <t>为调整预算数的%</t>
  </si>
  <si>
    <t>比预算数增减额</t>
  </si>
  <si>
    <t>101 税收收入</t>
  </si>
  <si>
    <t>201 一般公共服务</t>
  </si>
  <si>
    <t>10101 增值税</t>
  </si>
  <si>
    <t>202 外交</t>
  </si>
  <si>
    <t>10103 营业税</t>
  </si>
  <si>
    <t>203 国防</t>
  </si>
  <si>
    <t>10104 企业所得税</t>
  </si>
  <si>
    <t>204 公共安全</t>
  </si>
  <si>
    <t>10105 企业所得税退税</t>
  </si>
  <si>
    <t>205 教育</t>
  </si>
  <si>
    <t>10106 个人所得税</t>
  </si>
  <si>
    <t>206 科学技术</t>
  </si>
  <si>
    <t>10107 资源税</t>
  </si>
  <si>
    <t>207 文化体育与传媒</t>
  </si>
  <si>
    <t>10109 城市维护建设税</t>
  </si>
  <si>
    <t>208 社会保障和就业</t>
  </si>
  <si>
    <t>10110 房产税</t>
  </si>
  <si>
    <t>210 医疗卫生与计划生育</t>
  </si>
  <si>
    <t>10111 印花税</t>
  </si>
  <si>
    <t>211 节能环保</t>
  </si>
  <si>
    <t>10112 城镇土地使用税</t>
  </si>
  <si>
    <t>212 城乡社区事务</t>
  </si>
  <si>
    <t>10113 土地增值税</t>
  </si>
  <si>
    <t>213 农林水事务</t>
  </si>
  <si>
    <t>10114 车船税</t>
  </si>
  <si>
    <t>214 交通运输</t>
  </si>
  <si>
    <t>10118 耕地占用税</t>
  </si>
  <si>
    <t>215 资源勘探信息</t>
  </si>
  <si>
    <t>10119 契税</t>
  </si>
  <si>
    <t>216 商业服务业等事务</t>
  </si>
  <si>
    <t>10120 烟叶税</t>
  </si>
  <si>
    <t>217 金融</t>
  </si>
  <si>
    <t>10199 其他税收收入</t>
  </si>
  <si>
    <t>219 援助其他地区</t>
  </si>
  <si>
    <t>103 非税收入</t>
  </si>
  <si>
    <t>220 国土资源气象等</t>
  </si>
  <si>
    <t>10302 专项收入</t>
  </si>
  <si>
    <t>221 住房保障</t>
  </si>
  <si>
    <t>10304 行政事业性收费收入</t>
  </si>
  <si>
    <t>222 粮油物资储备</t>
  </si>
  <si>
    <t>10305 罚没收入</t>
  </si>
  <si>
    <t>227 预备费</t>
  </si>
  <si>
    <t>10306 国有资本经营收入</t>
  </si>
  <si>
    <t>232 债务付息及发行费用支出</t>
  </si>
  <si>
    <t>10307 国有资源（资产）有偿使用收入</t>
  </si>
  <si>
    <t>229 其他</t>
  </si>
  <si>
    <t>10399 其他收入</t>
  </si>
  <si>
    <t xml:space="preserve"> </t>
  </si>
  <si>
    <t>本年收入小计</t>
  </si>
  <si>
    <t>本年支出小计</t>
  </si>
  <si>
    <t>105 地方政府一般债务收入</t>
  </si>
  <si>
    <t>地方政府一般债券还本支出</t>
  </si>
  <si>
    <t xml:space="preserve">  其中：新增一般债券收入</t>
  </si>
  <si>
    <t xml:space="preserve"> 其中：置换一般债券还本支出</t>
  </si>
  <si>
    <t xml:space="preserve">        置换一般债券收入</t>
  </si>
  <si>
    <t xml:space="preserve">       其他资金安排的还本支出</t>
  </si>
  <si>
    <t>110 转移性收入</t>
  </si>
  <si>
    <t>230 转移性支出</t>
  </si>
  <si>
    <t>11001 返还性收入</t>
  </si>
  <si>
    <t>23001 返还性支出</t>
  </si>
  <si>
    <t>11002 一般性转移支付收入</t>
  </si>
  <si>
    <t>23002 一般性转移支付</t>
  </si>
  <si>
    <t>11002A 上级一般性补助收入</t>
  </si>
  <si>
    <t>23002A 一般性上解支出</t>
  </si>
  <si>
    <t>11002B 下级一般性上解收入</t>
  </si>
  <si>
    <t>23002B 补助下级一般性转移支付</t>
  </si>
  <si>
    <t>11003 专项转移支付收入</t>
  </si>
  <si>
    <t>23003 专项转移支付</t>
  </si>
  <si>
    <t>11003A 上级专项补助收入</t>
  </si>
  <si>
    <t>23003A 专项上解支出</t>
  </si>
  <si>
    <t>11003B 下级专项上解收入</t>
  </si>
  <si>
    <t>23003B 补助下级专项支出</t>
  </si>
  <si>
    <t>11008 上年结余收入</t>
  </si>
  <si>
    <t>23008 调出资金</t>
  </si>
  <si>
    <t>11009 调入资金</t>
  </si>
  <si>
    <t>23009 年终结余</t>
  </si>
  <si>
    <t xml:space="preserve">      调入预算稳定调节基金</t>
  </si>
  <si>
    <t xml:space="preserve">         其中：结转</t>
  </si>
  <si>
    <t>11013 接受其他地区援助收入</t>
  </si>
  <si>
    <t xml:space="preserve">               净结余</t>
  </si>
  <si>
    <t>23014 增设预算周转金</t>
  </si>
  <si>
    <t>附：国债转贷资金收入</t>
  </si>
  <si>
    <t>23015 安排预算稳定调节基金</t>
  </si>
  <si>
    <t>国债转贷资金上年结余</t>
  </si>
  <si>
    <t>附：拨付国债转贷资金数</t>
  </si>
  <si>
    <t>国债转贷资金转补助</t>
  </si>
  <si>
    <t>国债转贷资金结余</t>
  </si>
  <si>
    <t>收入合计</t>
  </si>
  <si>
    <t>支出合计</t>
  </si>
  <si>
    <t>2015年玉溪市市本级一般公共预算收入决算情况表</t>
  </si>
  <si>
    <t>2015年玉溪市市本级一般公共预算支出决算情况表</t>
  </si>
  <si>
    <t>表三</t>
  </si>
  <si>
    <r>
      <rPr>
        <sz val="12"/>
        <rFont val="宋体"/>
        <charset val="134"/>
      </rPr>
      <t>单位：</t>
    </r>
    <r>
      <rPr>
        <sz val="12"/>
        <rFont val="宋体"/>
        <charset val="134"/>
      </rPr>
      <t>万元</t>
    </r>
  </si>
  <si>
    <t>表四</t>
  </si>
  <si>
    <t>快报数</t>
  </si>
  <si>
    <t>10108 固定资产投资方向调节税</t>
  </si>
  <si>
    <t>212 城乡社区</t>
  </si>
  <si>
    <t>213 农林水</t>
  </si>
  <si>
    <t>215 资源勘探电力信息等</t>
  </si>
  <si>
    <t>216 商业服务业等</t>
  </si>
  <si>
    <t>233 债务发行费用支出</t>
  </si>
  <si>
    <t xml:space="preserve">  其中：置换一般债券还本支出</t>
  </si>
  <si>
    <t xml:space="preserve">        新增一般债券还本支出</t>
  </si>
  <si>
    <t>债务转贷支出</t>
  </si>
  <si>
    <t xml:space="preserve">      上年结转支出</t>
  </si>
  <si>
    <t>23011 债券转贷支出</t>
  </si>
  <si>
    <t>110003C 滇中新区体制过渡期清算划转收入</t>
  </si>
  <si>
    <t>23003C 滇中新区体制过渡期清算划转支出</t>
  </si>
  <si>
    <t>其中：结转</t>
  </si>
  <si>
    <t>净结余</t>
  </si>
  <si>
    <t>表六</t>
  </si>
  <si>
    <t>款的类</t>
  </si>
  <si>
    <t>项的款</t>
  </si>
  <si>
    <t>科目编码</t>
  </si>
  <si>
    <t>是否底级</t>
  </si>
  <si>
    <t>项               目</t>
  </si>
  <si>
    <t>比上年增幅</t>
  </si>
  <si>
    <t>文本科目</t>
  </si>
  <si>
    <t>级次</t>
  </si>
  <si>
    <t>类</t>
  </si>
  <si>
    <t/>
  </si>
  <si>
    <t>一、一般公共服务支出</t>
  </si>
  <si>
    <t>201</t>
  </si>
  <si>
    <t xml:space="preserve">  人大事务</t>
  </si>
  <si>
    <t>20101</t>
  </si>
  <si>
    <t xml:space="preserve">    行政运行</t>
  </si>
  <si>
    <t>2010101</t>
  </si>
  <si>
    <t xml:space="preserve">    一般行政管理事务</t>
  </si>
  <si>
    <t>2010102</t>
  </si>
  <si>
    <t xml:space="preserve">    机关服务</t>
  </si>
  <si>
    <t>2010103</t>
  </si>
  <si>
    <t>是</t>
  </si>
  <si>
    <t xml:space="preserve">    人大会议</t>
  </si>
  <si>
    <t>2010104</t>
  </si>
  <si>
    <t xml:space="preserve">    人大立法</t>
  </si>
  <si>
    <t>2010105</t>
  </si>
  <si>
    <t xml:space="preserve">    人大监督</t>
  </si>
  <si>
    <t>2010106</t>
  </si>
  <si>
    <t xml:space="preserve">    人大代表履职能力提升</t>
  </si>
  <si>
    <t>2010107</t>
  </si>
  <si>
    <t xml:space="preserve">    代表工作</t>
  </si>
  <si>
    <t>2010108</t>
  </si>
  <si>
    <t xml:space="preserve">    人大信访工作</t>
  </si>
  <si>
    <t>2010109</t>
  </si>
  <si>
    <t xml:space="preserve">    事业运行</t>
  </si>
  <si>
    <t>2010150</t>
  </si>
  <si>
    <t xml:space="preserve">    其他人大事务支出</t>
  </si>
  <si>
    <t>2010199</t>
  </si>
  <si>
    <t xml:space="preserve">  政协事务</t>
  </si>
  <si>
    <t>20102</t>
  </si>
  <si>
    <t>2010201</t>
  </si>
  <si>
    <t>2010202</t>
  </si>
  <si>
    <t>2010203</t>
  </si>
  <si>
    <t xml:space="preserve">    政协会议</t>
  </si>
  <si>
    <t>2010204</t>
  </si>
  <si>
    <t xml:space="preserve">    委员视察</t>
  </si>
  <si>
    <t>2010205</t>
  </si>
  <si>
    <t xml:space="preserve">    参政议政</t>
  </si>
  <si>
    <t>2010206</t>
  </si>
  <si>
    <t>2010250</t>
  </si>
  <si>
    <t xml:space="preserve">    其他政协事务支出</t>
  </si>
  <si>
    <t>2010299</t>
  </si>
  <si>
    <t xml:space="preserve">  政府办公厅(室)及相关机构事务</t>
  </si>
  <si>
    <t>20103</t>
  </si>
  <si>
    <t>2010301</t>
  </si>
  <si>
    <t>2010302</t>
  </si>
  <si>
    <t>2010303</t>
  </si>
  <si>
    <t xml:space="preserve">    专项服务</t>
  </si>
  <si>
    <t>2010304</t>
  </si>
  <si>
    <t xml:space="preserve">    专项业务活动</t>
  </si>
  <si>
    <t>2010305</t>
  </si>
  <si>
    <t xml:space="preserve">    政务公开审批</t>
  </si>
  <si>
    <t>2010306</t>
  </si>
  <si>
    <t xml:space="preserve">    法制建设</t>
  </si>
  <si>
    <t>2010307</t>
  </si>
  <si>
    <t xml:space="preserve">    信访事务</t>
  </si>
  <si>
    <t>2010308</t>
  </si>
  <si>
    <t xml:space="preserve">    参事事务</t>
  </si>
  <si>
    <t>2010309</t>
  </si>
  <si>
    <t>2010350</t>
  </si>
  <si>
    <t xml:space="preserve">    其他政府办公厅(室)及相关机构事务支出</t>
  </si>
  <si>
    <t>2010399</t>
  </si>
  <si>
    <t xml:space="preserve">  发展与改革事务</t>
  </si>
  <si>
    <t>20104</t>
  </si>
  <si>
    <t>2010401</t>
  </si>
  <si>
    <t>2010402</t>
  </si>
  <si>
    <t>2010403</t>
  </si>
  <si>
    <t xml:space="preserve">    战略规划与实施</t>
  </si>
  <si>
    <t>2010404</t>
  </si>
  <si>
    <t xml:space="preserve">    日常经济运行调节</t>
  </si>
  <si>
    <t>2010405</t>
  </si>
  <si>
    <t xml:space="preserve">    社会事业发展规划</t>
  </si>
  <si>
    <t>2010406</t>
  </si>
  <si>
    <t xml:space="preserve">    经济体制改革研究</t>
  </si>
  <si>
    <t>2010407</t>
  </si>
  <si>
    <t xml:space="preserve">    物价管理</t>
  </si>
  <si>
    <t>2010408</t>
  </si>
  <si>
    <t xml:space="preserve">    应对气候变化管理事务</t>
  </si>
  <si>
    <t>2010409</t>
  </si>
  <si>
    <t>2010450</t>
  </si>
  <si>
    <t xml:space="preserve">    其他发展与改革事务支出</t>
  </si>
  <si>
    <t>2010499</t>
  </si>
  <si>
    <t xml:space="preserve">  统计信息事务</t>
  </si>
  <si>
    <t>20105</t>
  </si>
  <si>
    <t>2010501</t>
  </si>
  <si>
    <t>2010502</t>
  </si>
  <si>
    <t>2010503</t>
  </si>
  <si>
    <t xml:space="preserve">    信息事务</t>
  </si>
  <si>
    <t>2010504</t>
  </si>
  <si>
    <t xml:space="preserve">    专项统计业务</t>
  </si>
  <si>
    <t>2010505</t>
  </si>
  <si>
    <t xml:space="preserve">    统计管理</t>
  </si>
  <si>
    <t>2010506</t>
  </si>
  <si>
    <t xml:space="preserve">    专项普查活动</t>
  </si>
  <si>
    <t>2010507</t>
  </si>
  <si>
    <t xml:space="preserve">    统计抽样调查</t>
  </si>
  <si>
    <t>2010508</t>
  </si>
  <si>
    <t>2010550</t>
  </si>
  <si>
    <t xml:space="preserve">    其他统计信息事务支出</t>
  </si>
  <si>
    <t>2010599</t>
  </si>
  <si>
    <t xml:space="preserve">  财政事务</t>
  </si>
  <si>
    <t>20106</t>
  </si>
  <si>
    <t>2010601</t>
  </si>
  <si>
    <t>2010602</t>
  </si>
  <si>
    <t>2010603</t>
  </si>
  <si>
    <t xml:space="preserve">    预算改革业务</t>
  </si>
  <si>
    <t>2010604</t>
  </si>
  <si>
    <t xml:space="preserve">    财政国库业务</t>
  </si>
  <si>
    <t>2010605</t>
  </si>
  <si>
    <t xml:space="preserve">    财政监察</t>
  </si>
  <si>
    <t>2010606</t>
  </si>
  <si>
    <t xml:space="preserve">    信息化建设</t>
  </si>
  <si>
    <t>2010607</t>
  </si>
  <si>
    <t xml:space="preserve">    财政委托业务支出</t>
  </si>
  <si>
    <t>2010608</t>
  </si>
  <si>
    <t>2010650</t>
  </si>
  <si>
    <t xml:space="preserve">    其他财政事务支出</t>
  </si>
  <si>
    <t>2010699</t>
  </si>
  <si>
    <t xml:space="preserve">  税收事务</t>
  </si>
  <si>
    <t>20107</t>
  </si>
  <si>
    <t>2010701</t>
  </si>
  <si>
    <t>2010702</t>
  </si>
  <si>
    <t>2010703</t>
  </si>
  <si>
    <t xml:space="preserve">    税务办案</t>
  </si>
  <si>
    <t>2010704</t>
  </si>
  <si>
    <t xml:space="preserve">    税务登记证及发票管理</t>
  </si>
  <si>
    <t>2010705</t>
  </si>
  <si>
    <t xml:space="preserve">    代扣代收代征税款手续费</t>
  </si>
  <si>
    <t>2010706</t>
  </si>
  <si>
    <t xml:space="preserve">    税务宣传</t>
  </si>
  <si>
    <t>2010707</t>
  </si>
  <si>
    <t xml:space="preserve">    协税护税</t>
  </si>
  <si>
    <t>2010708</t>
  </si>
  <si>
    <t>2010709</t>
  </si>
  <si>
    <t>2010750</t>
  </si>
  <si>
    <t xml:space="preserve">    其他税收事务支出</t>
  </si>
  <si>
    <t>2010799</t>
  </si>
  <si>
    <t xml:space="preserve">  审计事务</t>
  </si>
  <si>
    <t>20108</t>
  </si>
  <si>
    <t>2010801</t>
  </si>
  <si>
    <t>2010802</t>
  </si>
  <si>
    <t>2010803</t>
  </si>
  <si>
    <t xml:space="preserve">    审计业务</t>
  </si>
  <si>
    <t>2010804</t>
  </si>
  <si>
    <t xml:space="preserve">    审计管理</t>
  </si>
  <si>
    <t>2010805</t>
  </si>
  <si>
    <t>2010806</t>
  </si>
  <si>
    <t>2010850</t>
  </si>
  <si>
    <t xml:space="preserve">    其他审计事务支出</t>
  </si>
  <si>
    <t>2010899</t>
  </si>
  <si>
    <t xml:space="preserve">  海关事务</t>
  </si>
  <si>
    <t>20109</t>
  </si>
  <si>
    <t>2010901</t>
  </si>
  <si>
    <t>2010902</t>
  </si>
  <si>
    <t>2010903</t>
  </si>
  <si>
    <t xml:space="preserve">    收费业务</t>
  </si>
  <si>
    <t>2010904</t>
  </si>
  <si>
    <t xml:space="preserve">    缉私办案</t>
  </si>
  <si>
    <t>2010905</t>
  </si>
  <si>
    <t xml:space="preserve">    口岸电子执法系统建设与维护</t>
  </si>
  <si>
    <t>2010907</t>
  </si>
  <si>
    <t>2010908</t>
  </si>
  <si>
    <t>2010950</t>
  </si>
  <si>
    <t xml:space="preserve">    其他海关事务支出</t>
  </si>
  <si>
    <t>2010999</t>
  </si>
  <si>
    <t xml:space="preserve">  人力资源事务</t>
  </si>
  <si>
    <t>20110</t>
  </si>
  <si>
    <t>2011001</t>
  </si>
  <si>
    <t>2011002</t>
  </si>
  <si>
    <t>2011003</t>
  </si>
  <si>
    <t xml:space="preserve">    政府特殊津贴</t>
  </si>
  <si>
    <t>2011004</t>
  </si>
  <si>
    <t xml:space="preserve">    资助留学回国人员</t>
  </si>
  <si>
    <t>2011005</t>
  </si>
  <si>
    <t xml:space="preserve">    军队转业干部安置</t>
  </si>
  <si>
    <t>2011006</t>
  </si>
  <si>
    <t xml:space="preserve">    博士后日常经费</t>
  </si>
  <si>
    <t>2011007</t>
  </si>
  <si>
    <t xml:space="preserve">    引进人才费用</t>
  </si>
  <si>
    <t>2011008</t>
  </si>
  <si>
    <t xml:space="preserve">    公务员考核</t>
  </si>
  <si>
    <t>2011009</t>
  </si>
  <si>
    <t xml:space="preserve">    公务员履职能力提升</t>
  </si>
  <si>
    <t>2011010</t>
  </si>
  <si>
    <t xml:space="preserve">    公务员招考</t>
  </si>
  <si>
    <t>2011011</t>
  </si>
  <si>
    <t xml:space="preserve">    公务员综合管理</t>
  </si>
  <si>
    <t>2011012</t>
  </si>
  <si>
    <t>2011050</t>
  </si>
  <si>
    <t xml:space="preserve">    其他人力资源事务支出</t>
  </si>
  <si>
    <t>2011099</t>
  </si>
  <si>
    <t xml:space="preserve">  纪检监察事务</t>
  </si>
  <si>
    <t>20111</t>
  </si>
  <si>
    <t>2011101</t>
  </si>
  <si>
    <t>2011102</t>
  </si>
  <si>
    <t>2011103</t>
  </si>
  <si>
    <t xml:space="preserve">    大案要案查处</t>
  </si>
  <si>
    <t>2011104</t>
  </si>
  <si>
    <t xml:space="preserve">    派驻派出机构</t>
  </si>
  <si>
    <t>2011105</t>
  </si>
  <si>
    <t xml:space="preserve">    中央巡视</t>
  </si>
  <si>
    <t>2011106</t>
  </si>
  <si>
    <t>2011150</t>
  </si>
  <si>
    <t xml:space="preserve">    其他纪检监察事务支出</t>
  </si>
  <si>
    <t>2011199</t>
  </si>
  <si>
    <t xml:space="preserve">  商贸事务</t>
  </si>
  <si>
    <t>20113</t>
  </si>
  <si>
    <t>2011301</t>
  </si>
  <si>
    <t>2011302</t>
  </si>
  <si>
    <t>2011303</t>
  </si>
  <si>
    <t xml:space="preserve">    对外贸易管理</t>
  </si>
  <si>
    <t>2011304</t>
  </si>
  <si>
    <t xml:space="preserve">    国际经济合作</t>
  </si>
  <si>
    <t>2011305</t>
  </si>
  <si>
    <t xml:space="preserve">    外资管理</t>
  </si>
  <si>
    <t>2011306</t>
  </si>
  <si>
    <t xml:space="preserve">    国内贸易管理</t>
  </si>
  <si>
    <t>2011307</t>
  </si>
  <si>
    <t xml:space="preserve">    招商引资</t>
  </si>
  <si>
    <t>2011308</t>
  </si>
  <si>
    <t>2011350</t>
  </si>
  <si>
    <t xml:space="preserve">    其他商贸事务支出</t>
  </si>
  <si>
    <t>2011399</t>
  </si>
  <si>
    <t xml:space="preserve">  知识产权事务</t>
  </si>
  <si>
    <t>20114</t>
  </si>
  <si>
    <t>2011401</t>
  </si>
  <si>
    <t>2011402</t>
  </si>
  <si>
    <t>2011403</t>
  </si>
  <si>
    <t xml:space="preserve">    专利审批</t>
  </si>
  <si>
    <t>2011404</t>
  </si>
  <si>
    <t xml:space="preserve">    国家知识产权战略</t>
  </si>
  <si>
    <t>2011405</t>
  </si>
  <si>
    <t xml:space="preserve">    专利试点和产业化推进</t>
  </si>
  <si>
    <t>2011406</t>
  </si>
  <si>
    <t xml:space="preserve">    专利执法</t>
  </si>
  <si>
    <t>2011407</t>
  </si>
  <si>
    <t xml:space="preserve">    国际组织专项活动</t>
  </si>
  <si>
    <t>2011408</t>
  </si>
  <si>
    <t xml:space="preserve">    知识产权宏观管理</t>
  </si>
  <si>
    <t>2011409</t>
  </si>
  <si>
    <t>2011450</t>
  </si>
  <si>
    <t xml:space="preserve">    其他知识产权事务支出</t>
  </si>
  <si>
    <t>2011499</t>
  </si>
  <si>
    <t xml:space="preserve">  工商行政管理事务</t>
  </si>
  <si>
    <t>20115</t>
  </si>
  <si>
    <t>2011501</t>
  </si>
  <si>
    <t>2011502</t>
  </si>
  <si>
    <t>2011503</t>
  </si>
  <si>
    <t xml:space="preserve">    工商行政管理专项</t>
  </si>
  <si>
    <t>2011504</t>
  </si>
  <si>
    <t xml:space="preserve">    执法办案专项</t>
  </si>
  <si>
    <t>2011505</t>
  </si>
  <si>
    <t xml:space="preserve">    消费者权益保护</t>
  </si>
  <si>
    <t>2011506</t>
  </si>
  <si>
    <t>2011507</t>
  </si>
  <si>
    <t>2011550</t>
  </si>
  <si>
    <t xml:space="preserve">    其他工商行政管理事务支出</t>
  </si>
  <si>
    <t>2011599</t>
  </si>
  <si>
    <t xml:space="preserve">  质量技术监督与检验检疫事务</t>
  </si>
  <si>
    <t>20117</t>
  </si>
  <si>
    <t>2011701</t>
  </si>
  <si>
    <t>2011702</t>
  </si>
  <si>
    <t>2011703</t>
  </si>
  <si>
    <t xml:space="preserve">    出入境检验检疫行政执法和业务管理</t>
  </si>
  <si>
    <t>2011704</t>
  </si>
  <si>
    <t xml:space="preserve">    出入境检验检疫技术支持</t>
  </si>
  <si>
    <t>2011705</t>
  </si>
  <si>
    <t xml:space="preserve">    质量技术监督行政执法及业务管理</t>
  </si>
  <si>
    <t>2011706</t>
  </si>
  <si>
    <t xml:space="preserve">    质量技术监督技术支持</t>
  </si>
  <si>
    <t>2011707</t>
  </si>
  <si>
    <t xml:space="preserve">    认证认可监督管理</t>
  </si>
  <si>
    <t>2011708</t>
  </si>
  <si>
    <t xml:space="preserve">    标准化管理</t>
  </si>
  <si>
    <t>2011709</t>
  </si>
  <si>
    <t>2011710</t>
  </si>
  <si>
    <t>2011750</t>
  </si>
  <si>
    <t xml:space="preserve">    其他质量技术监督与检验检疫事务支出</t>
  </si>
  <si>
    <t>2011799</t>
  </si>
  <si>
    <t xml:space="preserve">  民族事务</t>
  </si>
  <si>
    <t>20123</t>
  </si>
  <si>
    <t>2012301</t>
  </si>
  <si>
    <t>2012302</t>
  </si>
  <si>
    <t>2012303</t>
  </si>
  <si>
    <t xml:space="preserve">    民族工作专项</t>
  </si>
  <si>
    <t>2012304</t>
  </si>
  <si>
    <t>2012350</t>
  </si>
  <si>
    <t xml:space="preserve">    其他民族事务支出</t>
  </si>
  <si>
    <t>2012399</t>
  </si>
  <si>
    <t xml:space="preserve">  宗教事务</t>
  </si>
  <si>
    <t>20124</t>
  </si>
  <si>
    <t>2012401</t>
  </si>
  <si>
    <t>2012402</t>
  </si>
  <si>
    <t>2012403</t>
  </si>
  <si>
    <t xml:space="preserve">    宗教工作专项</t>
  </si>
  <si>
    <t>2012404</t>
  </si>
  <si>
    <t>2012450</t>
  </si>
  <si>
    <t xml:space="preserve">    其他宗教事务支出</t>
  </si>
  <si>
    <t>2012499</t>
  </si>
  <si>
    <t xml:space="preserve">  港澳台侨事务</t>
  </si>
  <si>
    <t>20125</t>
  </si>
  <si>
    <t>2012501</t>
  </si>
  <si>
    <t>2012502</t>
  </si>
  <si>
    <t>2012503</t>
  </si>
  <si>
    <t xml:space="preserve">    港澳事务</t>
  </si>
  <si>
    <t>2012504</t>
  </si>
  <si>
    <t xml:space="preserve">    台湾事务</t>
  </si>
  <si>
    <t>2012505</t>
  </si>
  <si>
    <t xml:space="preserve">    华侨事务</t>
  </si>
  <si>
    <t>2012506</t>
  </si>
  <si>
    <t>2012550</t>
  </si>
  <si>
    <t xml:space="preserve">    其他港澳台侨事务支出</t>
  </si>
  <si>
    <t>2012599</t>
  </si>
  <si>
    <t xml:space="preserve">  档案事务</t>
  </si>
  <si>
    <t>20126</t>
  </si>
  <si>
    <t>2012601</t>
  </si>
  <si>
    <t>2012602</t>
  </si>
  <si>
    <t>2012603</t>
  </si>
  <si>
    <t xml:space="preserve">    档案馆</t>
  </si>
  <si>
    <t>2012604</t>
  </si>
  <si>
    <t xml:space="preserve">    其他档案事务支出</t>
  </si>
  <si>
    <t>2012699</t>
  </si>
  <si>
    <t xml:space="preserve">  民主党派及工商联事务</t>
  </si>
  <si>
    <t>20128</t>
  </si>
  <si>
    <t>2012801</t>
  </si>
  <si>
    <t>2012802</t>
  </si>
  <si>
    <t>2012803</t>
  </si>
  <si>
    <t>2012804</t>
  </si>
  <si>
    <t>2012850</t>
  </si>
  <si>
    <t xml:space="preserve">    其他民主党派及工商联事务支出</t>
  </si>
  <si>
    <t>2012899</t>
  </si>
  <si>
    <t xml:space="preserve">  群众团体事务</t>
  </si>
  <si>
    <t>20129</t>
  </si>
  <si>
    <t>2012901</t>
  </si>
  <si>
    <t>2012902</t>
  </si>
  <si>
    <t>2012903</t>
  </si>
  <si>
    <t xml:space="preserve">    厂务公开</t>
  </si>
  <si>
    <t>2012904</t>
  </si>
  <si>
    <t xml:space="preserve">    工会疗养休养</t>
  </si>
  <si>
    <t>2012905</t>
  </si>
  <si>
    <t>2012950</t>
  </si>
  <si>
    <t xml:space="preserve">    其他群众团体事务支出</t>
  </si>
  <si>
    <t>2012999</t>
  </si>
  <si>
    <t xml:space="preserve">  党委办公厅(室)及相关机构事务</t>
  </si>
  <si>
    <t>20131</t>
  </si>
  <si>
    <t>2013101</t>
  </si>
  <si>
    <t>2013102</t>
  </si>
  <si>
    <t>2013103</t>
  </si>
  <si>
    <t xml:space="preserve">    专项业务</t>
  </si>
  <si>
    <t>2013105</t>
  </si>
  <si>
    <t>2013150</t>
  </si>
  <si>
    <t xml:space="preserve">    其他党委办公厅(室)及相关机构事务支出</t>
  </si>
  <si>
    <t>2013199</t>
  </si>
  <si>
    <t xml:space="preserve">  组织事务</t>
  </si>
  <si>
    <t>20132</t>
  </si>
  <si>
    <t>2013201</t>
  </si>
  <si>
    <t>2013202</t>
  </si>
  <si>
    <t>2013203</t>
  </si>
  <si>
    <t>2013250</t>
  </si>
  <si>
    <t xml:space="preserve">    其他组织事务支出</t>
  </si>
  <si>
    <t>2013299</t>
  </si>
  <si>
    <t xml:space="preserve">  宣传事务</t>
  </si>
  <si>
    <t>20133</t>
  </si>
  <si>
    <t>2013301</t>
  </si>
  <si>
    <t>2013302</t>
  </si>
  <si>
    <t>2013303</t>
  </si>
  <si>
    <t>2013350</t>
  </si>
  <si>
    <t xml:space="preserve">    其他宣传事务支出</t>
  </si>
  <si>
    <t>2013399</t>
  </si>
  <si>
    <t xml:space="preserve">  统战事务</t>
  </si>
  <si>
    <t>20134</t>
  </si>
  <si>
    <t>2013401</t>
  </si>
  <si>
    <t>2013402</t>
  </si>
  <si>
    <t>2013403</t>
  </si>
  <si>
    <t>2013450</t>
  </si>
  <si>
    <t xml:space="preserve">    其他统战事务支出</t>
  </si>
  <si>
    <t>2013499</t>
  </si>
  <si>
    <t xml:space="preserve">  对外联络事务</t>
  </si>
  <si>
    <t>20135</t>
  </si>
  <si>
    <t>2013501</t>
  </si>
  <si>
    <t>2013502</t>
  </si>
  <si>
    <t>2013503</t>
  </si>
  <si>
    <t>2013550</t>
  </si>
  <si>
    <t xml:space="preserve">    其他对外联络事务支出</t>
  </si>
  <si>
    <t>2013599</t>
  </si>
  <si>
    <t xml:space="preserve">  其他共产党事务支出(款)</t>
  </si>
  <si>
    <t>20136</t>
  </si>
  <si>
    <t>2013601</t>
  </si>
  <si>
    <t>2013602</t>
  </si>
  <si>
    <t>2013603</t>
  </si>
  <si>
    <t>2013650</t>
  </si>
  <si>
    <t xml:space="preserve">    其他共产党事务支出(项)</t>
  </si>
  <si>
    <t>2013699</t>
  </si>
  <si>
    <t xml:space="preserve">  其他一般公共服务支出(款)</t>
  </si>
  <si>
    <t>20199</t>
  </si>
  <si>
    <t xml:space="preserve">    国家赔偿费用支出</t>
  </si>
  <si>
    <t>2019901</t>
  </si>
  <si>
    <t xml:space="preserve">    其他一般公共服务支出(项)</t>
  </si>
  <si>
    <t>2019999</t>
  </si>
  <si>
    <t>二、外交支出</t>
  </si>
  <si>
    <t>202</t>
  </si>
  <si>
    <t xml:space="preserve">  对外合作与交流</t>
  </si>
  <si>
    <t>20205</t>
  </si>
  <si>
    <t xml:space="preserve">    其他外交管理事务支出</t>
  </si>
  <si>
    <t>20299</t>
  </si>
  <si>
    <t>三、国防支出</t>
  </si>
  <si>
    <t>203</t>
  </si>
  <si>
    <t xml:space="preserve">  国防动员</t>
  </si>
  <si>
    <t>20306</t>
  </si>
  <si>
    <t xml:space="preserve">    兵役征集</t>
  </si>
  <si>
    <t>2030601</t>
  </si>
  <si>
    <t xml:space="preserve">    经济动员</t>
  </si>
  <si>
    <t>2030602</t>
  </si>
  <si>
    <t xml:space="preserve">    人民防空</t>
  </si>
  <si>
    <t>2030603</t>
  </si>
  <si>
    <t xml:space="preserve">    交通战备</t>
  </si>
  <si>
    <t>2030604</t>
  </si>
  <si>
    <t xml:space="preserve">    国防教育</t>
  </si>
  <si>
    <t>2030605</t>
  </si>
  <si>
    <t xml:space="preserve">    预备役部队</t>
  </si>
  <si>
    <t>2030606</t>
  </si>
  <si>
    <t xml:space="preserve">    民兵</t>
  </si>
  <si>
    <t>2030607</t>
  </si>
  <si>
    <t xml:space="preserve">    其他国防动员支出</t>
  </si>
  <si>
    <t>2030699</t>
  </si>
  <si>
    <t xml:space="preserve">  其他国防支出(款)</t>
  </si>
  <si>
    <t>20399</t>
  </si>
  <si>
    <t>四、公共安全支出</t>
  </si>
  <si>
    <t>204</t>
  </si>
  <si>
    <t xml:space="preserve">  武装警察</t>
  </si>
  <si>
    <t>20401</t>
  </si>
  <si>
    <t xml:space="preserve">    内卫</t>
  </si>
  <si>
    <t>2040101</t>
  </si>
  <si>
    <t xml:space="preserve">    边防</t>
  </si>
  <si>
    <t>2040102</t>
  </si>
  <si>
    <t xml:space="preserve">    消防</t>
  </si>
  <si>
    <t>2040103</t>
  </si>
  <si>
    <t xml:space="preserve">    警卫</t>
  </si>
  <si>
    <t>2040104</t>
  </si>
  <si>
    <t xml:space="preserve">    黄金</t>
  </si>
  <si>
    <t>2040105</t>
  </si>
  <si>
    <t xml:space="preserve">    森林</t>
  </si>
  <si>
    <t>2040106</t>
  </si>
  <si>
    <t xml:space="preserve">    水电</t>
  </si>
  <si>
    <t>2040107</t>
  </si>
  <si>
    <t xml:space="preserve">    交通</t>
  </si>
  <si>
    <t>2040108</t>
  </si>
  <si>
    <t xml:space="preserve">    海警</t>
  </si>
  <si>
    <t>2040109</t>
  </si>
  <si>
    <t xml:space="preserve">    其他武装警察支出</t>
  </si>
  <si>
    <t>2040199</t>
  </si>
  <si>
    <t xml:space="preserve">  公安</t>
  </si>
  <si>
    <t>20402</t>
  </si>
  <si>
    <t>2040201</t>
  </si>
  <si>
    <t>2040202</t>
  </si>
  <si>
    <t>2040203</t>
  </si>
  <si>
    <t xml:space="preserve">    治安管理</t>
  </si>
  <si>
    <t>2040204</t>
  </si>
  <si>
    <t xml:space="preserve">    国内安全保卫</t>
  </si>
  <si>
    <t>2040205</t>
  </si>
  <si>
    <t xml:space="preserve">    刑事侦查</t>
  </si>
  <si>
    <t>2040206</t>
  </si>
  <si>
    <t xml:space="preserve">    经济犯罪侦查</t>
  </si>
  <si>
    <t>2040207</t>
  </si>
  <si>
    <t xml:space="preserve">    出入境管理</t>
  </si>
  <si>
    <t>2040208</t>
  </si>
  <si>
    <t xml:space="preserve">    行动技术管理</t>
  </si>
  <si>
    <t>2040209</t>
  </si>
  <si>
    <t xml:space="preserve">    防范和处理邪教犯罪</t>
  </si>
  <si>
    <t>2040210</t>
  </si>
  <si>
    <t xml:space="preserve">    禁毒管理</t>
  </si>
  <si>
    <t>2040211</t>
  </si>
  <si>
    <t xml:space="preserve">    道路交通管理</t>
  </si>
  <si>
    <t>2040212</t>
  </si>
  <si>
    <t xml:space="preserve">    网络侦控管理</t>
  </si>
  <si>
    <t>2040213</t>
  </si>
  <si>
    <t xml:space="preserve">    反恐怖</t>
  </si>
  <si>
    <t>2040214</t>
  </si>
  <si>
    <t xml:space="preserve">    居民身份证管理</t>
  </si>
  <si>
    <t>2040215</t>
  </si>
  <si>
    <t xml:space="preserve">    网络运行及维护</t>
  </si>
  <si>
    <t>2040216</t>
  </si>
  <si>
    <t xml:space="preserve">    拘押收教场所管理</t>
  </si>
  <si>
    <t>2040217</t>
  </si>
  <si>
    <t xml:space="preserve">    警犬繁育及训养</t>
  </si>
  <si>
    <t>2040218</t>
  </si>
  <si>
    <t>2040219</t>
  </si>
  <si>
    <t>2040250</t>
  </si>
  <si>
    <t xml:space="preserve">    其他公安支出</t>
  </si>
  <si>
    <t>2040299</t>
  </si>
  <si>
    <t xml:space="preserve">  国家安全</t>
  </si>
  <si>
    <t>20403</t>
  </si>
  <si>
    <t>2040301</t>
  </si>
  <si>
    <t>2040302</t>
  </si>
  <si>
    <t>2040303</t>
  </si>
  <si>
    <t xml:space="preserve">    安全业务</t>
  </si>
  <si>
    <t>2040304</t>
  </si>
  <si>
    <t>2040350</t>
  </si>
  <si>
    <t xml:space="preserve">    其他国家安全支出</t>
  </si>
  <si>
    <t>2040399</t>
  </si>
  <si>
    <t xml:space="preserve">  检察</t>
  </si>
  <si>
    <t>20404</t>
  </si>
  <si>
    <t>2040401</t>
  </si>
  <si>
    <t>2040402</t>
  </si>
  <si>
    <t>2040403</t>
  </si>
  <si>
    <t xml:space="preserve">    查办和预防职务犯罪</t>
  </si>
  <si>
    <t>2040404</t>
  </si>
  <si>
    <t xml:space="preserve">    公诉和审判监督</t>
  </si>
  <si>
    <t>2040405</t>
  </si>
  <si>
    <t xml:space="preserve">    侦查监督</t>
  </si>
  <si>
    <t>2040406</t>
  </si>
  <si>
    <t xml:space="preserve">    执行监督</t>
  </si>
  <si>
    <t>2040407</t>
  </si>
  <si>
    <t xml:space="preserve">    控告申诉</t>
  </si>
  <si>
    <t>2040408</t>
  </si>
  <si>
    <t xml:space="preserve">    “两房”建设</t>
  </si>
  <si>
    <t>2040409</t>
  </si>
  <si>
    <t>2040450</t>
  </si>
  <si>
    <t xml:space="preserve">    其他检察支出</t>
  </si>
  <si>
    <t>2040499</t>
  </si>
  <si>
    <t xml:space="preserve">  法院</t>
  </si>
  <si>
    <t>20405</t>
  </si>
  <si>
    <t>2040501</t>
  </si>
  <si>
    <t>2040502</t>
  </si>
  <si>
    <t>2040503</t>
  </si>
  <si>
    <t xml:space="preserve">    案件审判</t>
  </si>
  <si>
    <t>2040504</t>
  </si>
  <si>
    <t xml:space="preserve">    案件执行</t>
  </si>
  <si>
    <t>2040505</t>
  </si>
  <si>
    <t xml:space="preserve">    “两庭”建设</t>
  </si>
  <si>
    <t>2040506</t>
  </si>
  <si>
    <t>2040550</t>
  </si>
  <si>
    <t xml:space="preserve">    其他法院支出</t>
  </si>
  <si>
    <t>2040599</t>
  </si>
  <si>
    <t xml:space="preserve">  司法</t>
  </si>
  <si>
    <t>20406</t>
  </si>
  <si>
    <t>2040601</t>
  </si>
  <si>
    <t>2040602</t>
  </si>
  <si>
    <t>2040603</t>
  </si>
  <si>
    <t xml:space="preserve">    基层司法业务</t>
  </si>
  <si>
    <t>2040604</t>
  </si>
  <si>
    <t xml:space="preserve">    普法宣传</t>
  </si>
  <si>
    <t>2040605</t>
  </si>
  <si>
    <t xml:space="preserve">    律师公证管理</t>
  </si>
  <si>
    <t>2040606</t>
  </si>
  <si>
    <t xml:space="preserve">    法律援助</t>
  </si>
  <si>
    <t>2040607</t>
  </si>
  <si>
    <t xml:space="preserve">    司法统一考试</t>
  </si>
  <si>
    <t>2040608</t>
  </si>
  <si>
    <t xml:space="preserve">    仲裁</t>
  </si>
  <si>
    <t>2040609</t>
  </si>
  <si>
    <t>2040650</t>
  </si>
  <si>
    <t xml:space="preserve">    其他司法支出</t>
  </si>
  <si>
    <t>2040699</t>
  </si>
  <si>
    <t xml:space="preserve">  监狱</t>
  </si>
  <si>
    <t>20407</t>
  </si>
  <si>
    <t>2040701</t>
  </si>
  <si>
    <t>2040702</t>
  </si>
  <si>
    <t>2040703</t>
  </si>
  <si>
    <t xml:space="preserve">    犯人生活</t>
  </si>
  <si>
    <t>2040704</t>
  </si>
  <si>
    <t xml:space="preserve">    犯人改造</t>
  </si>
  <si>
    <t>2040705</t>
  </si>
  <si>
    <t xml:space="preserve">    狱政设施建设</t>
  </si>
  <si>
    <t>2040706</t>
  </si>
  <si>
    <t>2040750</t>
  </si>
  <si>
    <t xml:space="preserve">    其他监狱支出</t>
  </si>
  <si>
    <t>2040799</t>
  </si>
  <si>
    <t xml:space="preserve">  强制隔离戒毒</t>
  </si>
  <si>
    <t>20408</t>
  </si>
  <si>
    <t>2040801</t>
  </si>
  <si>
    <t>2040802</t>
  </si>
  <si>
    <t>2040803</t>
  </si>
  <si>
    <t xml:space="preserve">    强制隔离戒毒人员生活</t>
  </si>
  <si>
    <t>2040804</t>
  </si>
  <si>
    <t xml:space="preserve">    强制隔离戒毒人员教育</t>
  </si>
  <si>
    <t>2040805</t>
  </si>
  <si>
    <t xml:space="preserve">    所政设施建设</t>
  </si>
  <si>
    <t>2040806</t>
  </si>
  <si>
    <t>2040850</t>
  </si>
  <si>
    <t xml:space="preserve">    其他强制隔离戒毒支出</t>
  </si>
  <si>
    <t>2040899</t>
  </si>
  <si>
    <t xml:space="preserve">  国家保密</t>
  </si>
  <si>
    <t>20409</t>
  </si>
  <si>
    <t>2040901</t>
  </si>
  <si>
    <t>2040902</t>
  </si>
  <si>
    <t>2040903</t>
  </si>
  <si>
    <t xml:space="preserve">    保密技术</t>
  </si>
  <si>
    <t>2040904</t>
  </si>
  <si>
    <t xml:space="preserve">    保密管理</t>
  </si>
  <si>
    <t>2040905</t>
  </si>
  <si>
    <t>2040950</t>
  </si>
  <si>
    <t xml:space="preserve">    其他国家保密支出</t>
  </si>
  <si>
    <t>2040999</t>
  </si>
  <si>
    <t xml:space="preserve">  缉私警察</t>
  </si>
  <si>
    <t>20410</t>
  </si>
  <si>
    <t>2041001</t>
  </si>
  <si>
    <t>2041002</t>
  </si>
  <si>
    <t xml:space="preserve">    专项缉私活动支出</t>
  </si>
  <si>
    <t>2041003</t>
  </si>
  <si>
    <t xml:space="preserve">    缉私情报</t>
  </si>
  <si>
    <t>2041004</t>
  </si>
  <si>
    <t xml:space="preserve">    禁毒及缉毒</t>
  </si>
  <si>
    <t>2041005</t>
  </si>
  <si>
    <t>2041006</t>
  </si>
  <si>
    <t xml:space="preserve">    其他缉私警察支出</t>
  </si>
  <si>
    <t>2041099</t>
  </si>
  <si>
    <t xml:space="preserve">  其他公共安全支出(款)</t>
  </si>
  <si>
    <t>20499</t>
  </si>
  <si>
    <t>五、教育支出</t>
  </si>
  <si>
    <t>205</t>
  </si>
  <si>
    <t xml:space="preserve">  教育管理事务</t>
  </si>
  <si>
    <t>20501</t>
  </si>
  <si>
    <t>2050101</t>
  </si>
  <si>
    <t>2050102</t>
  </si>
  <si>
    <t>2050103</t>
  </si>
  <si>
    <t xml:space="preserve">    其他教育管理事务支出</t>
  </si>
  <si>
    <t>2050199</t>
  </si>
  <si>
    <t xml:space="preserve">  普通教育</t>
  </si>
  <si>
    <t>20502</t>
  </si>
  <si>
    <t xml:space="preserve">    学前教育</t>
  </si>
  <si>
    <t>2050201</t>
  </si>
  <si>
    <t xml:space="preserve">    小学教育</t>
  </si>
  <si>
    <t>2050202</t>
  </si>
  <si>
    <t xml:space="preserve">    初中教育</t>
  </si>
  <si>
    <t>2050203</t>
  </si>
  <si>
    <t xml:space="preserve">    高中教育</t>
  </si>
  <si>
    <t>2050204</t>
  </si>
  <si>
    <t xml:space="preserve">    高等教育</t>
  </si>
  <si>
    <t>2050205</t>
  </si>
  <si>
    <t xml:space="preserve">    化解农村义务教育债务支出</t>
  </si>
  <si>
    <t>2050206</t>
  </si>
  <si>
    <t xml:space="preserve">    化解普通高中债务支出</t>
  </si>
  <si>
    <t>2050207</t>
  </si>
  <si>
    <t xml:space="preserve">    其他普通教育支出</t>
  </si>
  <si>
    <t>2050299</t>
  </si>
  <si>
    <t xml:space="preserve">  职业教育</t>
  </si>
  <si>
    <t>20503</t>
  </si>
  <si>
    <t xml:space="preserve">    初等职业教育</t>
  </si>
  <si>
    <t>2050301</t>
  </si>
  <si>
    <t xml:space="preserve">    中专教育</t>
  </si>
  <si>
    <t>2050302</t>
  </si>
  <si>
    <t xml:space="preserve">    技校教育</t>
  </si>
  <si>
    <t>2050303</t>
  </si>
  <si>
    <t xml:space="preserve">    职业高中教育</t>
  </si>
  <si>
    <t>2050304</t>
  </si>
  <si>
    <t xml:space="preserve">    高等职业教育</t>
  </si>
  <si>
    <t>2050305</t>
  </si>
  <si>
    <t xml:space="preserve">    其他职业教育支出</t>
  </si>
  <si>
    <t>2050399</t>
  </si>
  <si>
    <t xml:space="preserve">  成人教育</t>
  </si>
  <si>
    <t>20504</t>
  </si>
  <si>
    <t xml:space="preserve">    成人初等教育</t>
  </si>
  <si>
    <t>2050401</t>
  </si>
  <si>
    <t xml:space="preserve">    成人中等教育</t>
  </si>
  <si>
    <t>2050402</t>
  </si>
  <si>
    <t xml:space="preserve">    成人高等教育</t>
  </si>
  <si>
    <t>2050403</t>
  </si>
  <si>
    <t xml:space="preserve">    成人广播电视教育</t>
  </si>
  <si>
    <t>2050404</t>
  </si>
  <si>
    <t xml:space="preserve">    其他成人教育支出</t>
  </si>
  <si>
    <t>2050499</t>
  </si>
  <si>
    <t xml:space="preserve">  广播电视教育</t>
  </si>
  <si>
    <t>20505</t>
  </si>
  <si>
    <t xml:space="preserve">    广播电视学校</t>
  </si>
  <si>
    <t>2050501</t>
  </si>
  <si>
    <t xml:space="preserve">    教育电视台</t>
  </si>
  <si>
    <t>2050502</t>
  </si>
  <si>
    <t xml:space="preserve">    其他广播电视教育支出</t>
  </si>
  <si>
    <t>2050599</t>
  </si>
  <si>
    <t xml:space="preserve">  留学教育</t>
  </si>
  <si>
    <t>20506</t>
  </si>
  <si>
    <t xml:space="preserve">    出国留学教育</t>
  </si>
  <si>
    <t>2050601</t>
  </si>
  <si>
    <t xml:space="preserve">    来华留学教育</t>
  </si>
  <si>
    <t>2050602</t>
  </si>
  <si>
    <t xml:space="preserve">    其他留学教育支出</t>
  </si>
  <si>
    <t>2050699</t>
  </si>
  <si>
    <t xml:space="preserve">  特殊教育</t>
  </si>
  <si>
    <t>20507</t>
  </si>
  <si>
    <t xml:space="preserve">    特殊学校教育</t>
  </si>
  <si>
    <t>2050701</t>
  </si>
  <si>
    <t xml:space="preserve">    工读学校教育</t>
  </si>
  <si>
    <t>2050702</t>
  </si>
  <si>
    <t xml:space="preserve">    其他特殊教育支出</t>
  </si>
  <si>
    <t>2050799</t>
  </si>
  <si>
    <t xml:space="preserve">  进修及培训</t>
  </si>
  <si>
    <t>20508</t>
  </si>
  <si>
    <t xml:space="preserve">    教师进修</t>
  </si>
  <si>
    <t>2050801</t>
  </si>
  <si>
    <t xml:space="preserve">    干部教育</t>
  </si>
  <si>
    <t>2050802</t>
  </si>
  <si>
    <t xml:space="preserve">    培训支出</t>
  </si>
  <si>
    <t>2050803</t>
  </si>
  <si>
    <t xml:space="preserve">    退役士兵能力提升</t>
  </si>
  <si>
    <t>2050804</t>
  </si>
  <si>
    <t xml:space="preserve">    其他进修及培训</t>
  </si>
  <si>
    <t>2050899</t>
  </si>
  <si>
    <t xml:space="preserve">  教育费附加安排的支出</t>
  </si>
  <si>
    <t>20509</t>
  </si>
  <si>
    <t xml:space="preserve">    农村中小学校舍建设</t>
  </si>
  <si>
    <t>2050901</t>
  </si>
  <si>
    <t xml:space="preserve">    农村中小学教学设施</t>
  </si>
  <si>
    <t>2050902</t>
  </si>
  <si>
    <t xml:space="preserve">    城市中小学校舍建设</t>
  </si>
  <si>
    <t>2050903</t>
  </si>
  <si>
    <t xml:space="preserve">    城市中小学教学设施</t>
  </si>
  <si>
    <t>2050904</t>
  </si>
  <si>
    <t xml:space="preserve">    中等职业学校教学设施</t>
  </si>
  <si>
    <t>2050905</t>
  </si>
  <si>
    <t xml:space="preserve">    其他教育费附加安排的支出</t>
  </si>
  <si>
    <t>2050999</t>
  </si>
  <si>
    <t xml:space="preserve">  其他教育支出(款)</t>
  </si>
  <si>
    <t>20599</t>
  </si>
  <si>
    <t>六、科学技术支出</t>
  </si>
  <si>
    <t>206</t>
  </si>
  <si>
    <t xml:space="preserve">  科学技术管理事务</t>
  </si>
  <si>
    <t>20601</t>
  </si>
  <si>
    <t>2060101</t>
  </si>
  <si>
    <t>2060102</t>
  </si>
  <si>
    <t>2060103</t>
  </si>
  <si>
    <t xml:space="preserve">    其他科学技术管理事务支出</t>
  </si>
  <si>
    <t>2060199</t>
  </si>
  <si>
    <t xml:space="preserve">  基础研究</t>
  </si>
  <si>
    <t>20602</t>
  </si>
  <si>
    <t xml:space="preserve">    机构运行</t>
  </si>
  <si>
    <t>2060201</t>
  </si>
  <si>
    <t xml:space="preserve">    重点基础研究规划</t>
  </si>
  <si>
    <t>2060202</t>
  </si>
  <si>
    <t xml:space="preserve">    自然科学基金</t>
  </si>
  <si>
    <t>2060203</t>
  </si>
  <si>
    <t xml:space="preserve">    重点实验室及相关设施</t>
  </si>
  <si>
    <t>2060204</t>
  </si>
  <si>
    <t xml:space="preserve">    重大科学工程</t>
  </si>
  <si>
    <t>2060205</t>
  </si>
  <si>
    <t xml:space="preserve">    专项基础科研</t>
  </si>
  <si>
    <t>2060206</t>
  </si>
  <si>
    <t xml:space="preserve">    专项技术基础</t>
  </si>
  <si>
    <t>2060207</t>
  </si>
  <si>
    <t xml:space="preserve">    其他基础研究支出</t>
  </si>
  <si>
    <t>2060299</t>
  </si>
  <si>
    <t xml:space="preserve">  应用研究</t>
  </si>
  <si>
    <t>20603</t>
  </si>
  <si>
    <t>2060301</t>
  </si>
  <si>
    <t xml:space="preserve">    社会公益研究</t>
  </si>
  <si>
    <t>2060302</t>
  </si>
  <si>
    <t xml:space="preserve">    高技术研究</t>
  </si>
  <si>
    <t>2060303</t>
  </si>
  <si>
    <t xml:space="preserve">    专项科研试制</t>
  </si>
  <si>
    <t>2060304</t>
  </si>
  <si>
    <t xml:space="preserve">    其他应用研究支出</t>
  </si>
  <si>
    <t>2060399</t>
  </si>
  <si>
    <t xml:space="preserve">  技术研究与开发</t>
  </si>
  <si>
    <t>20604</t>
  </si>
  <si>
    <t>2060401</t>
  </si>
  <si>
    <t xml:space="preserve">    应用技术研究与开发</t>
  </si>
  <si>
    <t>2060402</t>
  </si>
  <si>
    <t xml:space="preserve">    产业技术研究与开发</t>
  </si>
  <si>
    <t>2060403</t>
  </si>
  <si>
    <t xml:space="preserve">    科技成果转化与扩散</t>
  </si>
  <si>
    <t>2060404</t>
  </si>
  <si>
    <t xml:space="preserve">    其他技术研究与开发支出</t>
  </si>
  <si>
    <t>2060499</t>
  </si>
  <si>
    <t xml:space="preserve">  科技条件与服务</t>
  </si>
  <si>
    <t>20605</t>
  </si>
  <si>
    <t>2060501</t>
  </si>
  <si>
    <t xml:space="preserve">    技术创新服务体系</t>
  </si>
  <si>
    <t>2060502</t>
  </si>
  <si>
    <t xml:space="preserve">    科技条件专项</t>
  </si>
  <si>
    <t>2060503</t>
  </si>
  <si>
    <t xml:space="preserve">    其他科技条件与服务支出</t>
  </si>
  <si>
    <t>2060599</t>
  </si>
  <si>
    <t xml:space="preserve">  社会科学</t>
  </si>
  <si>
    <t>20606</t>
  </si>
  <si>
    <t xml:space="preserve">    社会科学研究机构</t>
  </si>
  <si>
    <t>2060601</t>
  </si>
  <si>
    <t xml:space="preserve">    社会科学研究</t>
  </si>
  <si>
    <t>2060602</t>
  </si>
  <si>
    <t xml:space="preserve">    社科基金支出</t>
  </si>
  <si>
    <t>2060603</t>
  </si>
  <si>
    <t xml:space="preserve">    其他社会科学支出</t>
  </si>
  <si>
    <t>2060699</t>
  </si>
  <si>
    <t xml:space="preserve">  科学技术普及</t>
  </si>
  <si>
    <t>20607</t>
  </si>
  <si>
    <t>2060701</t>
  </si>
  <si>
    <t xml:space="preserve">    科普活动</t>
  </si>
  <si>
    <t>2060702</t>
  </si>
  <si>
    <t xml:space="preserve">    青少年科技活动</t>
  </si>
  <si>
    <t>2060703</t>
  </si>
  <si>
    <t xml:space="preserve">    学术交流活动</t>
  </si>
  <si>
    <t>2060704</t>
  </si>
  <si>
    <t xml:space="preserve">    科技馆站</t>
  </si>
  <si>
    <t>2060705</t>
  </si>
  <si>
    <t xml:space="preserve">    其他科学技术普及支出</t>
  </si>
  <si>
    <t>2060799</t>
  </si>
  <si>
    <t xml:space="preserve">  科技交流与合作</t>
  </si>
  <si>
    <t>20608</t>
  </si>
  <si>
    <t xml:space="preserve">    国际交流与合作</t>
  </si>
  <si>
    <t>2060801</t>
  </si>
  <si>
    <t xml:space="preserve">    重大科技合作项目</t>
  </si>
  <si>
    <t>2060802</t>
  </si>
  <si>
    <t xml:space="preserve">    其他科技交流与合作支出</t>
  </si>
  <si>
    <t>2060899</t>
  </si>
  <si>
    <t xml:space="preserve">  科技重大专项(款)</t>
  </si>
  <si>
    <t>20609</t>
  </si>
  <si>
    <t xml:space="preserve">  其他科学技术支出(款)</t>
  </si>
  <si>
    <t>20699</t>
  </si>
  <si>
    <t xml:space="preserve">    科技奖励</t>
  </si>
  <si>
    <t>2069901</t>
  </si>
  <si>
    <t xml:space="preserve">    核应急</t>
  </si>
  <si>
    <t>2069902</t>
  </si>
  <si>
    <t xml:space="preserve">    转制科研机构</t>
  </si>
  <si>
    <t>2069903</t>
  </si>
  <si>
    <t xml:space="preserve">    其他科学技术支出(项)</t>
  </si>
  <si>
    <t>2069999</t>
  </si>
  <si>
    <t>七、文化体育与传媒支出</t>
  </si>
  <si>
    <t>207</t>
  </si>
  <si>
    <t xml:space="preserve">  文化</t>
  </si>
  <si>
    <t>20701</t>
  </si>
  <si>
    <t>2070101</t>
  </si>
  <si>
    <t>2070102</t>
  </si>
  <si>
    <t>2070103</t>
  </si>
  <si>
    <t xml:space="preserve">    图书馆</t>
  </si>
  <si>
    <t>2070104</t>
  </si>
  <si>
    <t xml:space="preserve">    文化展示及纪念机构</t>
  </si>
  <si>
    <t>2070105</t>
  </si>
  <si>
    <t xml:space="preserve">    艺术表演场所</t>
  </si>
  <si>
    <t>2070106</t>
  </si>
  <si>
    <t xml:space="preserve">    艺术表演团体</t>
  </si>
  <si>
    <t>2070107</t>
  </si>
  <si>
    <t xml:space="preserve">    文化活动</t>
  </si>
  <si>
    <t>2070108</t>
  </si>
  <si>
    <t xml:space="preserve">    群众文化</t>
  </si>
  <si>
    <t>2070109</t>
  </si>
  <si>
    <t xml:space="preserve">    文化交流与合作</t>
  </si>
  <si>
    <t>2070110</t>
  </si>
  <si>
    <t xml:space="preserve">    文化创作与保护</t>
  </si>
  <si>
    <t>2070111</t>
  </si>
  <si>
    <t xml:space="preserve">    文化市场管理</t>
  </si>
  <si>
    <t>2070112</t>
  </si>
  <si>
    <t xml:space="preserve">    其他文化支出</t>
  </si>
  <si>
    <t>2070199</t>
  </si>
  <si>
    <t xml:space="preserve">  文物</t>
  </si>
  <si>
    <t>20702</t>
  </si>
  <si>
    <t>2070201</t>
  </si>
  <si>
    <t>2070202</t>
  </si>
  <si>
    <t>2070203</t>
  </si>
  <si>
    <t xml:space="preserve">    文物保护</t>
  </si>
  <si>
    <t>2070204</t>
  </si>
  <si>
    <t xml:space="preserve">    博物馆</t>
  </si>
  <si>
    <t>2070205</t>
  </si>
  <si>
    <t xml:space="preserve">    历史名城与古迹</t>
  </si>
  <si>
    <t>2070206</t>
  </si>
  <si>
    <t xml:space="preserve">    其他文物支出</t>
  </si>
  <si>
    <t>2070299</t>
  </si>
  <si>
    <t xml:space="preserve">  体育</t>
  </si>
  <si>
    <t>20703</t>
  </si>
  <si>
    <t>2070301</t>
  </si>
  <si>
    <t>2070302</t>
  </si>
  <si>
    <t>2070303</t>
  </si>
  <si>
    <t xml:space="preserve">    运动项目管理</t>
  </si>
  <si>
    <t>2070304</t>
  </si>
  <si>
    <t xml:space="preserve">    体育竞赛</t>
  </si>
  <si>
    <t>2070305</t>
  </si>
  <si>
    <t xml:space="preserve">    体育训练</t>
  </si>
  <si>
    <t>2070306</t>
  </si>
  <si>
    <t xml:space="preserve">    体育场馆</t>
  </si>
  <si>
    <t>2070307</t>
  </si>
  <si>
    <t xml:space="preserve">    群众体育</t>
  </si>
  <si>
    <t>2070308</t>
  </si>
  <si>
    <t xml:space="preserve">    体育交流与合作</t>
  </si>
  <si>
    <t>2070309</t>
  </si>
  <si>
    <t xml:space="preserve">    其他体育支出</t>
  </si>
  <si>
    <t>2070399</t>
  </si>
  <si>
    <t xml:space="preserve">  广播影视</t>
  </si>
  <si>
    <t>20704</t>
  </si>
  <si>
    <t>2070401</t>
  </si>
  <si>
    <t>2070402</t>
  </si>
  <si>
    <t>2070403</t>
  </si>
  <si>
    <t xml:space="preserve">    广播</t>
  </si>
  <si>
    <t>2070404</t>
  </si>
  <si>
    <t xml:space="preserve">    电视</t>
  </si>
  <si>
    <t>2070405</t>
  </si>
  <si>
    <t xml:space="preserve">    电影</t>
  </si>
  <si>
    <t>2070406</t>
  </si>
  <si>
    <t xml:space="preserve">    其他广播影视支出</t>
  </si>
  <si>
    <t>2070499</t>
  </si>
  <si>
    <t xml:space="preserve">  新闻出版</t>
  </si>
  <si>
    <t>20705</t>
  </si>
  <si>
    <t>2070501</t>
  </si>
  <si>
    <t>2070502</t>
  </si>
  <si>
    <t>2070503</t>
  </si>
  <si>
    <t xml:space="preserve">    新闻通讯</t>
  </si>
  <si>
    <t>2070504</t>
  </si>
  <si>
    <t xml:space="preserve">    出版发行</t>
  </si>
  <si>
    <t>2070505</t>
  </si>
  <si>
    <t xml:space="preserve">    版权管理</t>
  </si>
  <si>
    <t>2070506</t>
  </si>
  <si>
    <t xml:space="preserve">    出版市场管理</t>
  </si>
  <si>
    <t>2070507</t>
  </si>
  <si>
    <t xml:space="preserve">    其他新闻出版支出</t>
  </si>
  <si>
    <t>2070599</t>
  </si>
  <si>
    <t xml:space="preserve">  其他文化体育与传媒支出(款)</t>
  </si>
  <si>
    <t>20799</t>
  </si>
  <si>
    <t xml:space="preserve">    宣传文化发展专项支出</t>
  </si>
  <si>
    <t>2079902</t>
  </si>
  <si>
    <t xml:space="preserve">    文化产业发展专项支出</t>
  </si>
  <si>
    <t>2079903</t>
  </si>
  <si>
    <t xml:space="preserve">    其他文化体育与传媒支出(项)</t>
  </si>
  <si>
    <t>2079999</t>
  </si>
  <si>
    <t>八、社会保障和就业支出</t>
  </si>
  <si>
    <t>208</t>
  </si>
  <si>
    <t xml:space="preserve">  人力资源和社会保障管理事务</t>
  </si>
  <si>
    <t>20801</t>
  </si>
  <si>
    <t>2080101</t>
  </si>
  <si>
    <t>2080102</t>
  </si>
  <si>
    <t>2080103</t>
  </si>
  <si>
    <t xml:space="preserve">    综合业务管理</t>
  </si>
  <si>
    <t>2080104</t>
  </si>
  <si>
    <t xml:space="preserve">    劳动保障监察</t>
  </si>
  <si>
    <t>2080105</t>
  </si>
  <si>
    <t xml:space="preserve">    就业管理事务</t>
  </si>
  <si>
    <t>2080106</t>
  </si>
  <si>
    <t xml:space="preserve">    社会保险业务管理事务</t>
  </si>
  <si>
    <t>2080107</t>
  </si>
  <si>
    <t>2080108</t>
  </si>
  <si>
    <t xml:space="preserve">    社会保险经办机构</t>
  </si>
  <si>
    <t>2080109</t>
  </si>
  <si>
    <t xml:space="preserve">    劳动关系和维权</t>
  </si>
  <si>
    <t>2080110</t>
  </si>
  <si>
    <t xml:space="preserve">    公共就业服务和职业技能鉴定机构</t>
  </si>
  <si>
    <t>2080111</t>
  </si>
  <si>
    <t xml:space="preserve">    劳动人事争议调解仲裁</t>
  </si>
  <si>
    <t>2080112</t>
  </si>
  <si>
    <t xml:space="preserve">    其他人力资源和社会保障管理事务支出</t>
  </si>
  <si>
    <t>2080199</t>
  </si>
  <si>
    <t xml:space="preserve">  民政管理事务</t>
  </si>
  <si>
    <t>20802</t>
  </si>
  <si>
    <t>2080201</t>
  </si>
  <si>
    <t>2080202</t>
  </si>
  <si>
    <t>2080203</t>
  </si>
  <si>
    <t xml:space="preserve">    拥军优属</t>
  </si>
  <si>
    <t>2080204</t>
  </si>
  <si>
    <t xml:space="preserve">    老龄事务</t>
  </si>
  <si>
    <t>2080205</t>
  </si>
  <si>
    <t xml:space="preserve">    民间组织管理</t>
  </si>
  <si>
    <t>2080206</t>
  </si>
  <si>
    <t xml:space="preserve">    行政区划和地名管理</t>
  </si>
  <si>
    <t>2080207</t>
  </si>
  <si>
    <t xml:space="preserve">    基层政权和社区建设</t>
  </si>
  <si>
    <t>2080208</t>
  </si>
  <si>
    <t xml:space="preserve">    部队供应</t>
  </si>
  <si>
    <t>2080209</t>
  </si>
  <si>
    <t xml:space="preserve">    其他民政管理事务支出</t>
  </si>
  <si>
    <t>2080299</t>
  </si>
  <si>
    <t xml:space="preserve">  财政对社会保险基金的补助</t>
  </si>
  <si>
    <t>20803</t>
  </si>
  <si>
    <t xml:space="preserve">    财政对基本养老保险基金的补助</t>
  </si>
  <si>
    <t>2080301</t>
  </si>
  <si>
    <t xml:space="preserve">    财政对失业保险基金的补助</t>
  </si>
  <si>
    <t>2080302</t>
  </si>
  <si>
    <t xml:space="preserve">    财政对基本医疗保险基金的补助</t>
  </si>
  <si>
    <t>2080303</t>
  </si>
  <si>
    <t xml:space="preserve">    财政对工伤保险基金的补助</t>
  </si>
  <si>
    <t>2080304</t>
  </si>
  <si>
    <t xml:space="preserve">    财政对生育保险基金的补助</t>
  </si>
  <si>
    <t>2080305</t>
  </si>
  <si>
    <t xml:space="preserve">      财政对城乡居民基本养老保险基金的补助</t>
  </si>
  <si>
    <t>2080308</t>
  </si>
  <si>
    <t xml:space="preserve">    财政对其他社会保险基金的补助</t>
  </si>
  <si>
    <t>2080399</t>
  </si>
  <si>
    <t xml:space="preserve">  行政事业单位离退休</t>
  </si>
  <si>
    <t>20805</t>
  </si>
  <si>
    <t xml:space="preserve">    归口管理的行政单位离退休</t>
  </si>
  <si>
    <t>2080501</t>
  </si>
  <si>
    <t xml:space="preserve">    事业单位离退休</t>
  </si>
  <si>
    <t>2080502</t>
  </si>
  <si>
    <t xml:space="preserve">    离退休人员管理机构</t>
  </si>
  <si>
    <t>2080503</t>
  </si>
  <si>
    <t xml:space="preserve">    未归口管理的行政单位离退休</t>
  </si>
  <si>
    <t>2080504</t>
  </si>
  <si>
    <t xml:space="preserve">    其他行政事业单位离退休支出</t>
  </si>
  <si>
    <t>2080599</t>
  </si>
  <si>
    <t xml:space="preserve">  企业改革补助</t>
  </si>
  <si>
    <t>20806</t>
  </si>
  <si>
    <t xml:space="preserve">    企业关闭破产补助</t>
  </si>
  <si>
    <t>2080601</t>
  </si>
  <si>
    <t xml:space="preserve">    厂办大集体改革补助</t>
  </si>
  <si>
    <t>2080602</t>
  </si>
  <si>
    <t xml:space="preserve">    其他企业改革发展补助</t>
  </si>
  <si>
    <t>2080699</t>
  </si>
  <si>
    <t xml:space="preserve">  就业补助</t>
  </si>
  <si>
    <t>20807</t>
  </si>
  <si>
    <t xml:space="preserve">    扶持公共就业服务</t>
  </si>
  <si>
    <t>2080701</t>
  </si>
  <si>
    <t xml:space="preserve">    职业培训补贴</t>
  </si>
  <si>
    <t>2080702</t>
  </si>
  <si>
    <t xml:space="preserve">    职业介绍补贴</t>
  </si>
  <si>
    <t>2080703</t>
  </si>
  <si>
    <t xml:space="preserve">    社会保险补贴</t>
  </si>
  <si>
    <t>2080704</t>
  </si>
  <si>
    <t xml:space="preserve">    公益性岗位补贴</t>
  </si>
  <si>
    <t>2080705</t>
  </si>
  <si>
    <t xml:space="preserve">    小额担保贷款贴息</t>
  </si>
  <si>
    <t>2080706</t>
  </si>
  <si>
    <t xml:space="preserve">    补充小额贷款担保基金</t>
  </si>
  <si>
    <t>2080707</t>
  </si>
  <si>
    <t xml:space="preserve">    职业技能鉴定补贴</t>
  </si>
  <si>
    <t>2080709</t>
  </si>
  <si>
    <t xml:space="preserve">    特定就业政策支出</t>
  </si>
  <si>
    <t>2080710</t>
  </si>
  <si>
    <t xml:space="preserve">    就业见习补贴</t>
  </si>
  <si>
    <t>2080711</t>
  </si>
  <si>
    <t xml:space="preserve">    高技能人才培养补助</t>
  </si>
  <si>
    <t>2080712</t>
  </si>
  <si>
    <t xml:space="preserve">    求职补贴</t>
  </si>
  <si>
    <t>2080713</t>
  </si>
  <si>
    <t xml:space="preserve">    其他就业补助支出</t>
  </si>
  <si>
    <t>2080799</t>
  </si>
  <si>
    <t xml:space="preserve">  抚恤</t>
  </si>
  <si>
    <t>20808</t>
  </si>
  <si>
    <t xml:space="preserve">    死亡抚恤</t>
  </si>
  <si>
    <t>2080801</t>
  </si>
  <si>
    <t xml:space="preserve">    伤残抚恤</t>
  </si>
  <si>
    <t>2080802</t>
  </si>
  <si>
    <t xml:space="preserve">    在乡复员、退伍军人生活补助</t>
  </si>
  <si>
    <t>2080803</t>
  </si>
  <si>
    <t xml:space="preserve">    优抚事业单位支出</t>
  </si>
  <si>
    <t>2080804</t>
  </si>
  <si>
    <t xml:space="preserve">    义务兵优待</t>
  </si>
  <si>
    <t>2080805</t>
  </si>
  <si>
    <t xml:space="preserve">    农村籍退役士兵老年生活补助</t>
  </si>
  <si>
    <t>2080806</t>
  </si>
  <si>
    <t xml:space="preserve">    其他优抚支出</t>
  </si>
  <si>
    <t>2080899</t>
  </si>
  <si>
    <t xml:space="preserve">  退役安置</t>
  </si>
  <si>
    <t>20809</t>
  </si>
  <si>
    <t xml:space="preserve">    退役士兵安置</t>
  </si>
  <si>
    <t>2080901</t>
  </si>
  <si>
    <t xml:space="preserve">    军队移交政府的离退休人员安置</t>
  </si>
  <si>
    <t>2080902</t>
  </si>
  <si>
    <t xml:space="preserve">    军队移交政府离退休干部管理机构</t>
  </si>
  <si>
    <t>2080903</t>
  </si>
  <si>
    <t xml:space="preserve">    退役士兵管理教育</t>
  </si>
  <si>
    <t>2080904</t>
  </si>
  <si>
    <t xml:space="preserve">    其他退役安置支出</t>
  </si>
  <si>
    <t>2080999</t>
  </si>
  <si>
    <t xml:space="preserve">  社会福利</t>
  </si>
  <si>
    <t>20810</t>
  </si>
  <si>
    <t xml:space="preserve">    儿童福利</t>
  </si>
  <si>
    <t>2081001</t>
  </si>
  <si>
    <t xml:space="preserve">    老年福利</t>
  </si>
  <si>
    <t>2081002</t>
  </si>
  <si>
    <t xml:space="preserve">    假肢矫形</t>
  </si>
  <si>
    <t>2081003</t>
  </si>
  <si>
    <t xml:space="preserve">    殡葬</t>
  </si>
  <si>
    <t>2081004</t>
  </si>
  <si>
    <t xml:space="preserve">    社会福利事业单位</t>
  </si>
  <si>
    <t>2081005</t>
  </si>
  <si>
    <t xml:space="preserve">    其他社会福利支出</t>
  </si>
  <si>
    <t>2081099</t>
  </si>
  <si>
    <t xml:space="preserve">  残疾人事业</t>
  </si>
  <si>
    <t>20811</t>
  </si>
  <si>
    <t>2081101</t>
  </si>
  <si>
    <t>2081102</t>
  </si>
  <si>
    <t>2081103</t>
  </si>
  <si>
    <t xml:space="preserve">    残疾人康复</t>
  </si>
  <si>
    <t>2081104</t>
  </si>
  <si>
    <t xml:space="preserve">    残疾人就业和扶贫</t>
  </si>
  <si>
    <t>2081105</t>
  </si>
  <si>
    <t xml:space="preserve">    残疾人体育</t>
  </si>
  <si>
    <t>2081106</t>
  </si>
  <si>
    <t xml:space="preserve">    其他残疾人事业支出</t>
  </si>
  <si>
    <t>2081199</t>
  </si>
  <si>
    <t xml:space="preserve">  自然灾害生活救助</t>
  </si>
  <si>
    <t>20815</t>
  </si>
  <si>
    <t xml:space="preserve">    中央自然灾害生活补助</t>
  </si>
  <si>
    <t>2081501</t>
  </si>
  <si>
    <t xml:space="preserve">    地方自然灾害生活补助</t>
  </si>
  <si>
    <t>2081502</t>
  </si>
  <si>
    <t xml:space="preserve">    自然灾害灾后重建补助</t>
  </si>
  <si>
    <t>2081503</t>
  </si>
  <si>
    <t xml:space="preserve">    其他自然灾害生活救助支出</t>
  </si>
  <si>
    <t>2081599</t>
  </si>
  <si>
    <t xml:space="preserve">  红十字事业</t>
  </si>
  <si>
    <t>20816</t>
  </si>
  <si>
    <t>2081601</t>
  </si>
  <si>
    <t>2081602</t>
  </si>
  <si>
    <t>2081603</t>
  </si>
  <si>
    <t xml:space="preserve">    其他红十字事业支出</t>
  </si>
  <si>
    <t>2081699</t>
  </si>
  <si>
    <t xml:space="preserve">  最低生活保障</t>
  </si>
  <si>
    <t>20819</t>
  </si>
  <si>
    <t xml:space="preserve">    城市最低生活保障金支出</t>
  </si>
  <si>
    <t>2081901</t>
  </si>
  <si>
    <t xml:space="preserve">    农村最低生活保障金支出</t>
  </si>
  <si>
    <t>2081902</t>
  </si>
  <si>
    <t xml:space="preserve">  临时救助</t>
  </si>
  <si>
    <t>20820</t>
  </si>
  <si>
    <t xml:space="preserve">    临时救助支出</t>
  </si>
  <si>
    <t>2082001</t>
  </si>
  <si>
    <t xml:space="preserve">    流浪乞讨人员救助支出</t>
  </si>
  <si>
    <r>
      <rPr>
        <sz val="11"/>
        <rFont val="宋体"/>
        <charset val="134"/>
      </rPr>
      <t>20820</t>
    </r>
    <r>
      <rPr>
        <sz val="11"/>
        <rFont val="宋体"/>
        <charset val="134"/>
      </rPr>
      <t>02</t>
    </r>
  </si>
  <si>
    <t xml:space="preserve">  特困人员供养</t>
  </si>
  <si>
    <t>20821</t>
  </si>
  <si>
    <t xml:space="preserve">    城市特困人员供养支出</t>
  </si>
  <si>
    <t>2082101</t>
  </si>
  <si>
    <t xml:space="preserve">    农村五保供养支出</t>
  </si>
  <si>
    <t>2082102</t>
  </si>
  <si>
    <t xml:space="preserve">  补充道路交通事故社会救助基金</t>
  </si>
  <si>
    <t>20824</t>
  </si>
  <si>
    <t xml:space="preserve">    交强险营业税补助基金支出</t>
  </si>
  <si>
    <t xml:space="preserve">    交强险罚款收入补助基金支出</t>
  </si>
  <si>
    <t>2082402</t>
  </si>
  <si>
    <t xml:space="preserve">  其他生活救助</t>
  </si>
  <si>
    <t>20825</t>
  </si>
  <si>
    <t xml:space="preserve">    其他城市生活救助</t>
  </si>
  <si>
    <t>2082501</t>
  </si>
  <si>
    <t xml:space="preserve">    其他农村生活救助</t>
  </si>
  <si>
    <t>2082502</t>
  </si>
  <si>
    <t xml:space="preserve">  其他社会保障和就业支出(款)</t>
  </si>
  <si>
    <t>20899</t>
  </si>
  <si>
    <t xml:space="preserve">    其他社会保障和就业支出(项)</t>
  </si>
  <si>
    <t>2089901</t>
  </si>
  <si>
    <t>九、医疗卫生与计划生育支出</t>
  </si>
  <si>
    <t>210</t>
  </si>
  <si>
    <t xml:space="preserve">  医疗卫生与计划生育管理事务</t>
  </si>
  <si>
    <t>21001</t>
  </si>
  <si>
    <t>2100101</t>
  </si>
  <si>
    <t>2100102</t>
  </si>
  <si>
    <t>2100103</t>
  </si>
  <si>
    <t xml:space="preserve">    其他医疗卫生与计划生育管理事务支出</t>
  </si>
  <si>
    <t>2100199</t>
  </si>
  <si>
    <t xml:space="preserve">  公立医院</t>
  </si>
  <si>
    <t>21002</t>
  </si>
  <si>
    <t xml:space="preserve">    综合医院</t>
  </si>
  <si>
    <t>2100201</t>
  </si>
  <si>
    <t xml:space="preserve">    中医(民族)医院</t>
  </si>
  <si>
    <t>2100202</t>
  </si>
  <si>
    <t xml:space="preserve">    传染病医院</t>
  </si>
  <si>
    <t>2100203</t>
  </si>
  <si>
    <t xml:space="preserve">    职业病防治医院</t>
  </si>
  <si>
    <t>2100204</t>
  </si>
  <si>
    <t xml:space="preserve">    精神病医院</t>
  </si>
  <si>
    <t>2100205</t>
  </si>
  <si>
    <t xml:space="preserve">    妇产医院</t>
  </si>
  <si>
    <t>2100206</t>
  </si>
  <si>
    <t xml:space="preserve">    儿童医院</t>
  </si>
  <si>
    <t>2100207</t>
  </si>
  <si>
    <t xml:space="preserve">    其他专科医院</t>
  </si>
  <si>
    <t>2100208</t>
  </si>
  <si>
    <t xml:space="preserve">    福利医院</t>
  </si>
  <si>
    <t>2100209</t>
  </si>
  <si>
    <t xml:space="preserve">    行业医院</t>
  </si>
  <si>
    <t>2100210</t>
  </si>
  <si>
    <t xml:space="preserve">    处理医疗欠费</t>
  </si>
  <si>
    <t>2100211</t>
  </si>
  <si>
    <t xml:space="preserve">    其他公立医院支出</t>
  </si>
  <si>
    <t>2100299</t>
  </si>
  <si>
    <t xml:space="preserve">  基层医疗卫生机构</t>
  </si>
  <si>
    <t>21003</t>
  </si>
  <si>
    <t xml:space="preserve">    城市社区卫生机构</t>
  </si>
  <si>
    <t>2100301</t>
  </si>
  <si>
    <t xml:space="preserve">    乡镇卫生院</t>
  </si>
  <si>
    <t>2100302</t>
  </si>
  <si>
    <t xml:space="preserve">    其他基层医疗卫生机构支出</t>
  </si>
  <si>
    <t>2100399</t>
  </si>
  <si>
    <t xml:space="preserve">  公共卫生</t>
  </si>
  <si>
    <t>21004</t>
  </si>
  <si>
    <t xml:space="preserve">    疾病预防控制机构</t>
  </si>
  <si>
    <t>2100401</t>
  </si>
  <si>
    <t xml:space="preserve">    卫生监督机构</t>
  </si>
  <si>
    <t>2100402</t>
  </si>
  <si>
    <t xml:space="preserve">    妇幼保健机构</t>
  </si>
  <si>
    <t>2100403</t>
  </si>
  <si>
    <t xml:space="preserve">    精神卫生机构</t>
  </si>
  <si>
    <t>2100404</t>
  </si>
  <si>
    <t xml:space="preserve">    应急救治机构</t>
  </si>
  <si>
    <t>2100405</t>
  </si>
  <si>
    <t xml:space="preserve">    采供血机构</t>
  </si>
  <si>
    <t>2100406</t>
  </si>
  <si>
    <t xml:space="preserve">    其他专业公共卫生机构</t>
  </si>
  <si>
    <t>2100407</t>
  </si>
  <si>
    <t xml:space="preserve">    基本公共卫生服务</t>
  </si>
  <si>
    <t>2100408</t>
  </si>
  <si>
    <t xml:space="preserve">    重大公共卫生专项</t>
  </si>
  <si>
    <t>2100409</t>
  </si>
  <si>
    <t xml:space="preserve">    突发公共卫生事件应急处理</t>
  </si>
  <si>
    <t>2100410</t>
  </si>
  <si>
    <t xml:space="preserve">    其他公共卫生支出</t>
  </si>
  <si>
    <t>2100499</t>
  </si>
  <si>
    <t xml:space="preserve">  医疗保障</t>
  </si>
  <si>
    <t>21005</t>
  </si>
  <si>
    <t xml:space="preserve">    行政单位医疗</t>
  </si>
  <si>
    <t>2100501</t>
  </si>
  <si>
    <t xml:space="preserve">    事业单位医疗</t>
  </si>
  <si>
    <t>2100502</t>
  </si>
  <si>
    <t xml:space="preserve">    公务员医疗补助</t>
  </si>
  <si>
    <t>2100503</t>
  </si>
  <si>
    <t xml:space="preserve">    优抚对象医疗补助</t>
  </si>
  <si>
    <t>2100504</t>
  </si>
  <si>
    <t xml:space="preserve">    新型农村合作医疗</t>
  </si>
  <si>
    <t>2100506</t>
  </si>
  <si>
    <t xml:space="preserve">    城镇居民基本医疗保险</t>
  </si>
  <si>
    <t>2100508</t>
  </si>
  <si>
    <t xml:space="preserve">    城乡医疗救助</t>
  </si>
  <si>
    <t>2100509</t>
  </si>
  <si>
    <t xml:space="preserve">    疾病应急救助</t>
  </si>
  <si>
    <t>2100510</t>
  </si>
  <si>
    <t xml:space="preserve">    其他医疗保障支出</t>
  </si>
  <si>
    <t>2100599</t>
  </si>
  <si>
    <t xml:space="preserve">  中医药</t>
  </si>
  <si>
    <t>21006</t>
  </si>
  <si>
    <t xml:space="preserve">    中医(民族医)药专项</t>
  </si>
  <si>
    <t>2100601</t>
  </si>
  <si>
    <t xml:space="preserve">    其他中医药支出</t>
  </si>
  <si>
    <t>2100699</t>
  </si>
  <si>
    <t xml:space="preserve">  计划生育事务</t>
  </si>
  <si>
    <t>21007</t>
  </si>
  <si>
    <t xml:space="preserve">    计划生育机构</t>
  </si>
  <si>
    <t>2100716</t>
  </si>
  <si>
    <t xml:space="preserve">    计划生育服务</t>
  </si>
  <si>
    <t>2100717</t>
  </si>
  <si>
    <t xml:space="preserve">    其他计划生育事务支出</t>
  </si>
  <si>
    <t>2100799</t>
  </si>
  <si>
    <t xml:space="preserve">  食品和药品监督管理事务</t>
  </si>
  <si>
    <t>21010</t>
  </si>
  <si>
    <t>2101001</t>
  </si>
  <si>
    <t>2101002</t>
  </si>
  <si>
    <t>2101003</t>
  </si>
  <si>
    <t xml:space="preserve">    药品事务</t>
  </si>
  <si>
    <t>2101012</t>
  </si>
  <si>
    <t xml:space="preserve">    化妆品事务</t>
  </si>
  <si>
    <t>2101014</t>
  </si>
  <si>
    <t xml:space="preserve">    医疗器械事务</t>
  </si>
  <si>
    <t>2101015</t>
  </si>
  <si>
    <t xml:space="preserve">    食品安全事务</t>
  </si>
  <si>
    <t>2101016</t>
  </si>
  <si>
    <t>2101050</t>
  </si>
  <si>
    <t xml:space="preserve">    其他食品和药品监督管理事务支出</t>
  </si>
  <si>
    <t>2101099</t>
  </si>
  <si>
    <t xml:space="preserve">  其他医疗卫生与计划生育支出</t>
  </si>
  <si>
    <t xml:space="preserve">    其他医疗卫生与计划生育支出(项)</t>
  </si>
  <si>
    <t>十、节能环保支出</t>
  </si>
  <si>
    <t>211</t>
  </si>
  <si>
    <t xml:space="preserve">  环境保护管理事务</t>
  </si>
  <si>
    <t>21101</t>
  </si>
  <si>
    <t>2110101</t>
  </si>
  <si>
    <t>2110102</t>
  </si>
  <si>
    <t>2110103</t>
  </si>
  <si>
    <t xml:space="preserve">    环境保护宣传</t>
  </si>
  <si>
    <t>2110104</t>
  </si>
  <si>
    <t xml:space="preserve">    环境保护法规、规划及标准</t>
  </si>
  <si>
    <t>2110105</t>
  </si>
  <si>
    <t xml:space="preserve">    环境国际合作及履约</t>
  </si>
  <si>
    <t>2110106</t>
  </si>
  <si>
    <t xml:space="preserve">    环境保护行政许可</t>
  </si>
  <si>
    <t>2110107</t>
  </si>
  <si>
    <t xml:space="preserve">    其他环境保护管理事务支出</t>
  </si>
  <si>
    <t>2110199</t>
  </si>
  <si>
    <t xml:space="preserve">  环境监测与监察</t>
  </si>
  <si>
    <t>21102</t>
  </si>
  <si>
    <t xml:space="preserve">    建设项目环评审查与监督</t>
  </si>
  <si>
    <t>2110203</t>
  </si>
  <si>
    <t xml:space="preserve">    核与辐射安全监督</t>
  </si>
  <si>
    <t>2110204</t>
  </si>
  <si>
    <t xml:space="preserve">    其他环境监测与监察支出</t>
  </si>
  <si>
    <t>2110299</t>
  </si>
  <si>
    <t xml:space="preserve">  污染防治</t>
  </si>
  <si>
    <t>21103</t>
  </si>
  <si>
    <t xml:space="preserve">    大气</t>
  </si>
  <si>
    <t>2110301</t>
  </si>
  <si>
    <t xml:space="preserve">    水体</t>
  </si>
  <si>
    <t>2110302</t>
  </si>
  <si>
    <t xml:space="preserve">    噪声</t>
  </si>
  <si>
    <t>2110303</t>
  </si>
  <si>
    <t xml:space="preserve">    固体废弃物与化学品</t>
  </si>
  <si>
    <t>2110304</t>
  </si>
  <si>
    <t xml:space="preserve">    放射源和放射性废物监管</t>
  </si>
  <si>
    <t>2110305</t>
  </si>
  <si>
    <t xml:space="preserve">    辐射</t>
  </si>
  <si>
    <t>2110306</t>
  </si>
  <si>
    <t xml:space="preserve">    排污费安排的支出</t>
  </si>
  <si>
    <t>2110307</t>
  </si>
  <si>
    <t xml:space="preserve">    其他污染防治支出</t>
  </si>
  <si>
    <t>2110399</t>
  </si>
  <si>
    <t xml:space="preserve">  自然生态保护</t>
  </si>
  <si>
    <t>21104</t>
  </si>
  <si>
    <t xml:space="preserve">    生态保护</t>
  </si>
  <si>
    <t>2110401</t>
  </si>
  <si>
    <t xml:space="preserve">    农村环境保护</t>
  </si>
  <si>
    <t>2110402</t>
  </si>
  <si>
    <t xml:space="preserve">    自然保护区</t>
  </si>
  <si>
    <t>2110403</t>
  </si>
  <si>
    <t xml:space="preserve">    生物及物种资源保护</t>
  </si>
  <si>
    <t>2110404</t>
  </si>
  <si>
    <t xml:space="preserve">    其他自然生态保护支出</t>
  </si>
  <si>
    <t>2110499</t>
  </si>
  <si>
    <t xml:space="preserve">  天然林保护</t>
  </si>
  <si>
    <t>21105</t>
  </si>
  <si>
    <t xml:space="preserve">    森林管护</t>
  </si>
  <si>
    <t>2110501</t>
  </si>
  <si>
    <t xml:space="preserve">    社会保险补助</t>
  </si>
  <si>
    <t>2110502</t>
  </si>
  <si>
    <t xml:space="preserve">    政策性社会性支出补助</t>
  </si>
  <si>
    <t>2110503</t>
  </si>
  <si>
    <t xml:space="preserve">    天然林保护工程建设</t>
  </si>
  <si>
    <t>2110506</t>
  </si>
  <si>
    <t xml:space="preserve">    其他天然林保护支出</t>
  </si>
  <si>
    <t>2110599</t>
  </si>
  <si>
    <t xml:space="preserve">  退耕还林</t>
  </si>
  <si>
    <t>21106</t>
  </si>
  <si>
    <t xml:space="preserve">    退耕现金</t>
  </si>
  <si>
    <t>2110602</t>
  </si>
  <si>
    <t xml:space="preserve">    退耕还林粮食折现补贴</t>
  </si>
  <si>
    <t>2110603</t>
  </si>
  <si>
    <t xml:space="preserve">    退耕还林粮食费用补贴</t>
  </si>
  <si>
    <t>2110604</t>
  </si>
  <si>
    <t xml:space="preserve">    退耕还林工程建设</t>
  </si>
  <si>
    <t>2110605</t>
  </si>
  <si>
    <t xml:space="preserve">    其他退耕还林支出</t>
  </si>
  <si>
    <t>2110699</t>
  </si>
  <si>
    <t xml:space="preserve">  风沙荒漠治理</t>
  </si>
  <si>
    <t>21107</t>
  </si>
  <si>
    <t xml:space="preserve">    京津风沙源治理工程建设</t>
  </si>
  <si>
    <t>2110704</t>
  </si>
  <si>
    <t xml:space="preserve">    其他风沙荒漠治理支出</t>
  </si>
  <si>
    <t>2110799</t>
  </si>
  <si>
    <t xml:space="preserve">  退牧还草</t>
  </si>
  <si>
    <t>21108</t>
  </si>
  <si>
    <t xml:space="preserve">    退牧还草工程建设</t>
  </si>
  <si>
    <t>2110804</t>
  </si>
  <si>
    <t xml:space="preserve">    其他退牧还草支出</t>
  </si>
  <si>
    <t>2110899</t>
  </si>
  <si>
    <t xml:space="preserve">  已垦草原退耕还草(款)</t>
  </si>
  <si>
    <t>21109</t>
  </si>
  <si>
    <t xml:space="preserve">  能源节约利用(款)</t>
  </si>
  <si>
    <t>21110</t>
  </si>
  <si>
    <t xml:space="preserve">  污染减排</t>
  </si>
  <si>
    <t>21111</t>
  </si>
  <si>
    <t xml:space="preserve">    环境监测与信息</t>
  </si>
  <si>
    <t>2111101</t>
  </si>
  <si>
    <t xml:space="preserve">    环境执法监察</t>
  </si>
  <si>
    <t>2111102</t>
  </si>
  <si>
    <t xml:space="preserve">    减排专项支出</t>
  </si>
  <si>
    <t>2111103</t>
  </si>
  <si>
    <t xml:space="preserve">    清洁生产专项支出</t>
  </si>
  <si>
    <t>2111104</t>
  </si>
  <si>
    <t xml:space="preserve">    其他污染减排支出</t>
  </si>
  <si>
    <t>2111199</t>
  </si>
  <si>
    <t xml:space="preserve">  可再生能源(款)</t>
  </si>
  <si>
    <t>21112</t>
  </si>
  <si>
    <t xml:space="preserve">  循环经济(款)</t>
  </si>
  <si>
    <t>21113</t>
  </si>
  <si>
    <t xml:space="preserve">  能源管理事务</t>
  </si>
  <si>
    <t>21114</t>
  </si>
  <si>
    <t>2111401</t>
  </si>
  <si>
    <t>2111402</t>
  </si>
  <si>
    <t>2111403</t>
  </si>
  <si>
    <t xml:space="preserve">    能源预测预警</t>
  </si>
  <si>
    <t>2111404</t>
  </si>
  <si>
    <t xml:space="preserve">    能源战略规划与实施</t>
  </si>
  <si>
    <t>2111405</t>
  </si>
  <si>
    <t xml:space="preserve">    能源科技装备</t>
  </si>
  <si>
    <t>2111406</t>
  </si>
  <si>
    <t xml:space="preserve">    能源行业管理</t>
  </si>
  <si>
    <t>2111407</t>
  </si>
  <si>
    <t xml:space="preserve">    能源管理</t>
  </si>
  <si>
    <t>2111408</t>
  </si>
  <si>
    <t xml:space="preserve">    石油储备发展管理</t>
  </si>
  <si>
    <t>2111409</t>
  </si>
  <si>
    <t xml:space="preserve">    能源调查</t>
  </si>
  <si>
    <t>2111410</t>
  </si>
  <si>
    <t>2111411</t>
  </si>
  <si>
    <t xml:space="preserve">    三峡库区移民专项支出</t>
  </si>
  <si>
    <t>2111412</t>
  </si>
  <si>
    <t xml:space="preserve">    农村电网建设</t>
  </si>
  <si>
    <t>2111413</t>
  </si>
  <si>
    <t xml:space="preserve">    其他能源管理事务支出</t>
  </si>
  <si>
    <t xml:space="preserve">  江河湖库流域治理与保护</t>
  </si>
  <si>
    <t>21115</t>
  </si>
  <si>
    <t xml:space="preserve">    水源地建设与保护</t>
  </si>
  <si>
    <t>2111501</t>
  </si>
  <si>
    <t xml:space="preserve">    河流治理与保护</t>
  </si>
  <si>
    <t>2111502</t>
  </si>
  <si>
    <t xml:space="preserve">    湖库生态环境保护</t>
  </si>
  <si>
    <t>2111503</t>
  </si>
  <si>
    <t xml:space="preserve">    地下水修复与保护</t>
  </si>
  <si>
    <t>2111504</t>
  </si>
  <si>
    <t xml:space="preserve">    其他江河湖库流域治理与保护</t>
  </si>
  <si>
    <t>2111599</t>
  </si>
  <si>
    <t xml:space="preserve">  其他节能环保支出(款)</t>
  </si>
  <si>
    <t>21199</t>
  </si>
  <si>
    <t>十一、城乡社区支出</t>
  </si>
  <si>
    <t>212</t>
  </si>
  <si>
    <t xml:space="preserve">  城乡社区管理事务</t>
  </si>
  <si>
    <t>21201</t>
  </si>
  <si>
    <t>2120101</t>
  </si>
  <si>
    <t>2120102</t>
  </si>
  <si>
    <t>2120103</t>
  </si>
  <si>
    <t xml:space="preserve">    城管执法</t>
  </si>
  <si>
    <t>2120104</t>
  </si>
  <si>
    <t xml:space="preserve">    工程建设标准规范编制与监管</t>
  </si>
  <si>
    <t>2120105</t>
  </si>
  <si>
    <t xml:space="preserve">    工程建设管理</t>
  </si>
  <si>
    <t>2120106</t>
  </si>
  <si>
    <t xml:space="preserve">    市政公用行业市场监管</t>
  </si>
  <si>
    <t>2120107</t>
  </si>
  <si>
    <t xml:space="preserve">    国家重点风景区规划与保护</t>
  </si>
  <si>
    <t>2120108</t>
  </si>
  <si>
    <t xml:space="preserve">    住宅建设与房地产市场监管</t>
  </si>
  <si>
    <t>2120109</t>
  </si>
  <si>
    <t xml:space="preserve">    执业资格注册、资质审查</t>
  </si>
  <si>
    <t>2120110</t>
  </si>
  <si>
    <t xml:space="preserve">    其他城乡社区管理事务支出</t>
  </si>
  <si>
    <t>2120199</t>
  </si>
  <si>
    <t xml:space="preserve">  城乡社区规划与管理(款)</t>
  </si>
  <si>
    <t>21202</t>
  </si>
  <si>
    <t xml:space="preserve">  城乡社区公共设施</t>
  </si>
  <si>
    <t>21203</t>
  </si>
  <si>
    <t xml:space="preserve">    小城镇基础设施建设</t>
  </si>
  <si>
    <t>2120303</t>
  </si>
  <si>
    <t xml:space="preserve">    其他城乡社区公共设施支出</t>
  </si>
  <si>
    <t>2120399</t>
  </si>
  <si>
    <t xml:space="preserve">  城乡社区环境卫生(款)</t>
  </si>
  <si>
    <t>21205</t>
  </si>
  <si>
    <t xml:space="preserve">  建设市场管理与监督(款)</t>
  </si>
  <si>
    <t>21206</t>
  </si>
  <si>
    <t xml:space="preserve">  其他城乡社区支出(款)</t>
  </si>
  <si>
    <t>21299</t>
  </si>
  <si>
    <t>十二、农林水支出</t>
  </si>
  <si>
    <t>213</t>
  </si>
  <si>
    <t xml:space="preserve">  农业</t>
  </si>
  <si>
    <t>21301</t>
  </si>
  <si>
    <t>2130101</t>
  </si>
  <si>
    <t>2130102</t>
  </si>
  <si>
    <t>2130103</t>
  </si>
  <si>
    <t>2130104</t>
  </si>
  <si>
    <t xml:space="preserve">    农垦运行</t>
  </si>
  <si>
    <t>2130105</t>
  </si>
  <si>
    <t xml:space="preserve">    科技转化与推广服务</t>
  </si>
  <si>
    <t>2130106</t>
  </si>
  <si>
    <t xml:space="preserve">    病虫害控制</t>
  </si>
  <si>
    <t>2130108</t>
  </si>
  <si>
    <t xml:space="preserve">    农产品质量安全</t>
  </si>
  <si>
    <t>2130109</t>
  </si>
  <si>
    <t xml:space="preserve">    执法监管</t>
  </si>
  <si>
    <t>2130110</t>
  </si>
  <si>
    <t xml:space="preserve">    统计监测与信息服务</t>
  </si>
  <si>
    <t>2130111</t>
  </si>
  <si>
    <t xml:space="preserve">    农业行业业务管理</t>
  </si>
  <si>
    <t>2130112</t>
  </si>
  <si>
    <t xml:space="preserve">    对外交流与合作</t>
  </si>
  <si>
    <t>2130114</t>
  </si>
  <si>
    <t xml:space="preserve">    防灾救灾</t>
  </si>
  <si>
    <t>2130119</t>
  </si>
  <si>
    <t xml:space="preserve">    稳定农民收入补贴</t>
  </si>
  <si>
    <t>2130120</t>
  </si>
  <si>
    <t xml:space="preserve">    农业结构调整补贴</t>
  </si>
  <si>
    <t>2130121</t>
  </si>
  <si>
    <t xml:space="preserve">    农业生产资料与技术补贴</t>
  </si>
  <si>
    <t>2130122</t>
  </si>
  <si>
    <t xml:space="preserve">    农业生产保险补贴</t>
  </si>
  <si>
    <t>2130123</t>
  </si>
  <si>
    <t xml:space="preserve">    农业组织化与产业化经营</t>
  </si>
  <si>
    <t>2130124</t>
  </si>
  <si>
    <t xml:space="preserve">    农产品加工与促销</t>
  </si>
  <si>
    <t>2130125</t>
  </si>
  <si>
    <t xml:space="preserve">    农村公益事业</t>
  </si>
  <si>
    <t>2130126</t>
  </si>
  <si>
    <t xml:space="preserve">    综合财力补助</t>
  </si>
  <si>
    <t>2130129</t>
  </si>
  <si>
    <t xml:space="preserve">    农业资源保护修复与利用</t>
  </si>
  <si>
    <t>2130135</t>
  </si>
  <si>
    <t xml:space="preserve">    农村道路建设</t>
  </si>
  <si>
    <t>2130142</t>
  </si>
  <si>
    <t xml:space="preserve">    农资综合补贴</t>
  </si>
  <si>
    <t>2130147</t>
  </si>
  <si>
    <t xml:space="preserve">    石油价格改革对渔业的补贴</t>
  </si>
  <si>
    <t>2130148</t>
  </si>
  <si>
    <t xml:space="preserve">    对高校毕业生到基层任职补助</t>
  </si>
  <si>
    <t>2130152</t>
  </si>
  <si>
    <t xml:space="preserve">    草原植被恢复费安排的支出</t>
  </si>
  <si>
    <t>2130153</t>
  </si>
  <si>
    <t xml:space="preserve">    其他农业支出</t>
  </si>
  <si>
    <t>2130199</t>
  </si>
  <si>
    <t xml:space="preserve">  林业</t>
  </si>
  <si>
    <t>21302</t>
  </si>
  <si>
    <t>2130201</t>
  </si>
  <si>
    <t>2130202</t>
  </si>
  <si>
    <t>2130203</t>
  </si>
  <si>
    <t xml:space="preserve">    林业事业机构</t>
  </si>
  <si>
    <t>2130204</t>
  </si>
  <si>
    <t xml:space="preserve">    森林培育</t>
  </si>
  <si>
    <t>2130205</t>
  </si>
  <si>
    <t xml:space="preserve">    林业技术推广</t>
  </si>
  <si>
    <t>2130206</t>
  </si>
  <si>
    <t xml:space="preserve">    森林资源管理</t>
  </si>
  <si>
    <t>2130207</t>
  </si>
  <si>
    <t xml:space="preserve">    森林资源监测</t>
  </si>
  <si>
    <t>2130208</t>
  </si>
  <si>
    <t xml:space="preserve">    森林生态效益补偿</t>
  </si>
  <si>
    <t>2130209</t>
  </si>
  <si>
    <t xml:space="preserve">    林业自然保护区</t>
  </si>
  <si>
    <t>2130210</t>
  </si>
  <si>
    <t xml:space="preserve">    动植物保护</t>
  </si>
  <si>
    <t>2130211</t>
  </si>
  <si>
    <t xml:space="preserve">    湿地保护</t>
  </si>
  <si>
    <t>2130212</t>
  </si>
  <si>
    <t xml:space="preserve">    林业执法与监督</t>
  </si>
  <si>
    <t>2130213</t>
  </si>
  <si>
    <t xml:space="preserve">    林业检疫检测</t>
  </si>
  <si>
    <t>2130216</t>
  </si>
  <si>
    <t xml:space="preserve">    防沙治沙</t>
  </si>
  <si>
    <t>2130217</t>
  </si>
  <si>
    <t xml:space="preserve">    林业质量安全</t>
  </si>
  <si>
    <t>2130218</t>
  </si>
  <si>
    <t xml:space="preserve">    林业工程与项目管理</t>
  </si>
  <si>
    <t>2130219</t>
  </si>
  <si>
    <t xml:space="preserve">    林业对外合作与交流</t>
  </si>
  <si>
    <t>2130220</t>
  </si>
  <si>
    <t xml:space="preserve">    林业产业化</t>
  </si>
  <si>
    <t>2130221</t>
  </si>
  <si>
    <t xml:space="preserve">    信息管理</t>
  </si>
  <si>
    <t>2130223</t>
  </si>
  <si>
    <t xml:space="preserve">    林业政策制定与宣传</t>
  </si>
  <si>
    <t>2130224</t>
  </si>
  <si>
    <t xml:space="preserve">    林业资金审计稽查</t>
  </si>
  <si>
    <t>2130225</t>
  </si>
  <si>
    <t xml:space="preserve">    林区公共支出</t>
  </si>
  <si>
    <t>2130226</t>
  </si>
  <si>
    <t xml:space="preserve">    林业贷款贴息</t>
  </si>
  <si>
    <t>2130227</t>
  </si>
  <si>
    <t xml:space="preserve">    石油价格改革对林业的补贴</t>
  </si>
  <si>
    <t>2130232</t>
  </si>
  <si>
    <t xml:space="preserve">    森林保险保费补贴</t>
  </si>
  <si>
    <t>2130233</t>
  </si>
  <si>
    <t xml:space="preserve">    林业防灾减灾</t>
  </si>
  <si>
    <t>2130234</t>
  </si>
  <si>
    <t xml:space="preserve">    其他林业支出</t>
  </si>
  <si>
    <t>2130299</t>
  </si>
  <si>
    <t xml:space="preserve">  水利</t>
  </si>
  <si>
    <t>21303</t>
  </si>
  <si>
    <t>2130301</t>
  </si>
  <si>
    <t>2130302</t>
  </si>
  <si>
    <t>2130303</t>
  </si>
  <si>
    <t xml:space="preserve">    水利行业业务管理</t>
  </si>
  <si>
    <t>2130304</t>
  </si>
  <si>
    <t xml:space="preserve">    水利工程建设</t>
  </si>
  <si>
    <t>2130305</t>
  </si>
  <si>
    <t xml:space="preserve">    水利工程运行与维护</t>
  </si>
  <si>
    <t>2130306</t>
  </si>
  <si>
    <t xml:space="preserve">    长江黄河等流域管理</t>
  </si>
  <si>
    <t>2130307</t>
  </si>
  <si>
    <t xml:space="preserve">    水利前期工作</t>
  </si>
  <si>
    <t>2130308</t>
  </si>
  <si>
    <t xml:space="preserve">    水利执法监督</t>
  </si>
  <si>
    <t>2130309</t>
  </si>
  <si>
    <t xml:space="preserve">    水土保持</t>
  </si>
  <si>
    <t>2130310</t>
  </si>
  <si>
    <t xml:space="preserve">    水资源节约管理与保护</t>
  </si>
  <si>
    <t>2130311</t>
  </si>
  <si>
    <t xml:space="preserve">    水质监测</t>
  </si>
  <si>
    <t>2130312</t>
  </si>
  <si>
    <t xml:space="preserve">    水文测报</t>
  </si>
  <si>
    <t>2130313</t>
  </si>
  <si>
    <t xml:space="preserve">    防汛</t>
  </si>
  <si>
    <t>2130314</t>
  </si>
  <si>
    <t xml:space="preserve">    抗旱</t>
  </si>
  <si>
    <t>2130315</t>
  </si>
  <si>
    <t xml:space="preserve">    农田水利</t>
  </si>
  <si>
    <t>2130316</t>
  </si>
  <si>
    <t xml:space="preserve">    水利技术推广</t>
  </si>
  <si>
    <t>2130317</t>
  </si>
  <si>
    <t xml:space="preserve">    国际河流治理与管理</t>
  </si>
  <si>
    <t>2130318</t>
  </si>
  <si>
    <t xml:space="preserve">    大中型水库移民后期扶持专项支出</t>
  </si>
  <si>
    <t>2130321</t>
  </si>
  <si>
    <t xml:space="preserve">    水利安全监督</t>
  </si>
  <si>
    <t>2130322</t>
  </si>
  <si>
    <t xml:space="preserve">    水资源费安排的支出</t>
  </si>
  <si>
    <t>2130331</t>
  </si>
  <si>
    <t xml:space="preserve">    砂石资源费支出</t>
  </si>
  <si>
    <t>2130332</t>
  </si>
  <si>
    <t>2130333</t>
  </si>
  <si>
    <t xml:space="preserve">    水利建设移民支出</t>
  </si>
  <si>
    <t>2130334</t>
  </si>
  <si>
    <t xml:space="preserve">    农村人畜饮水</t>
  </si>
  <si>
    <t>2130335</t>
  </si>
  <si>
    <t xml:space="preserve">    其他水利支出</t>
  </si>
  <si>
    <t>2130399</t>
  </si>
  <si>
    <t xml:space="preserve">  南水北调</t>
  </si>
  <si>
    <t>21304</t>
  </si>
  <si>
    <t>2130401</t>
  </si>
  <si>
    <t>2130402</t>
  </si>
  <si>
    <t>2130403</t>
  </si>
  <si>
    <t xml:space="preserve">    南水北调工程建设</t>
  </si>
  <si>
    <t>2130404</t>
  </si>
  <si>
    <t xml:space="preserve">    政策研究与信息管理</t>
  </si>
  <si>
    <t>2130405</t>
  </si>
  <si>
    <t xml:space="preserve">    工程稽查</t>
  </si>
  <si>
    <t>2130406</t>
  </si>
  <si>
    <t xml:space="preserve">    前期工作</t>
  </si>
  <si>
    <t>2130407</t>
  </si>
  <si>
    <t xml:space="preserve">    南水北调技术推广</t>
  </si>
  <si>
    <t>2130408</t>
  </si>
  <si>
    <t xml:space="preserve">    环境、移民及水资源管理与保护</t>
  </si>
  <si>
    <t>2130409</t>
  </si>
  <si>
    <t xml:space="preserve">    其他南水北调支出</t>
  </si>
  <si>
    <t>2130499</t>
  </si>
  <si>
    <t xml:space="preserve">  扶贫</t>
  </si>
  <si>
    <t>21305</t>
  </si>
  <si>
    <t>2130501</t>
  </si>
  <si>
    <t>2130502</t>
  </si>
  <si>
    <t>2130503</t>
  </si>
  <si>
    <t xml:space="preserve">    农村基础设施建设</t>
  </si>
  <si>
    <t>2130504</t>
  </si>
  <si>
    <t xml:space="preserve">    生产发展</t>
  </si>
  <si>
    <t>2130505</t>
  </si>
  <si>
    <t xml:space="preserve">    社会发展</t>
  </si>
  <si>
    <t>2130506</t>
  </si>
  <si>
    <t xml:space="preserve">    扶贫贷款奖补和贴息</t>
  </si>
  <si>
    <t>2130507</t>
  </si>
  <si>
    <t xml:space="preserve">    “三西”农业建设专项补助</t>
  </si>
  <si>
    <t>2130508</t>
  </si>
  <si>
    <t xml:space="preserve">    扶贫事业机构</t>
  </si>
  <si>
    <t>2130550</t>
  </si>
  <si>
    <t xml:space="preserve">    其他扶贫支出</t>
  </si>
  <si>
    <t>2130599</t>
  </si>
  <si>
    <t xml:space="preserve">  农业综合开发</t>
  </si>
  <si>
    <t>21306</t>
  </si>
  <si>
    <t>2130601</t>
  </si>
  <si>
    <t xml:space="preserve">    土地治理</t>
  </si>
  <si>
    <t>2130602</t>
  </si>
  <si>
    <t xml:space="preserve">    产业化经营</t>
  </si>
  <si>
    <t>2130603</t>
  </si>
  <si>
    <t xml:space="preserve">    科技示范</t>
  </si>
  <si>
    <t>2130604</t>
  </si>
  <si>
    <t xml:space="preserve">    其他农业综合开发支出</t>
  </si>
  <si>
    <t>2130699</t>
  </si>
  <si>
    <t xml:space="preserve">  农村综合改革</t>
  </si>
  <si>
    <t>21307</t>
  </si>
  <si>
    <t xml:space="preserve">    对村级一事一议的补助</t>
  </si>
  <si>
    <t>2130701</t>
  </si>
  <si>
    <t xml:space="preserve">    国有农场办社会职能改革补助</t>
  </si>
  <si>
    <t>2130704</t>
  </si>
  <si>
    <t xml:space="preserve">    对村民委员会和村党支部的补助</t>
  </si>
  <si>
    <t>2130705</t>
  </si>
  <si>
    <t xml:space="preserve">    对村集体经济组织的补助</t>
  </si>
  <si>
    <t>2130706</t>
  </si>
  <si>
    <t xml:space="preserve">    农村综合改革示范试点补助</t>
  </si>
  <si>
    <t>2130707</t>
  </si>
  <si>
    <t xml:space="preserve">    其他农村综合改革支出</t>
  </si>
  <si>
    <t>2130799</t>
  </si>
  <si>
    <t xml:space="preserve">  促进金融支农支出</t>
  </si>
  <si>
    <t>21308</t>
  </si>
  <si>
    <t xml:space="preserve">    支持农村金融机构</t>
  </si>
  <si>
    <t>2130801</t>
  </si>
  <si>
    <t xml:space="preserve">    涉农贷款增量奖励</t>
  </si>
  <si>
    <t>2130802</t>
  </si>
  <si>
    <t xml:space="preserve">    其他金融支农支持</t>
  </si>
  <si>
    <t>2130899</t>
  </si>
  <si>
    <t xml:space="preserve">  目标价格补贴</t>
  </si>
  <si>
    <t>21309</t>
  </si>
  <si>
    <t xml:space="preserve">    棉花目标价格补贴</t>
  </si>
  <si>
    <t>2130901</t>
  </si>
  <si>
    <t xml:space="preserve">    大豆目标价格补贴</t>
  </si>
  <si>
    <t>2130902</t>
  </si>
  <si>
    <t xml:space="preserve">    其他目标价格补贴</t>
  </si>
  <si>
    <t>2130999</t>
  </si>
  <si>
    <t xml:space="preserve">  其他农林水支出(款)</t>
  </si>
  <si>
    <t xml:space="preserve">    化解其他公益性乡村债务支出</t>
  </si>
  <si>
    <t xml:space="preserve">    其他农林水支出(项)</t>
  </si>
  <si>
    <t>十三、交通运输支出</t>
  </si>
  <si>
    <t>214</t>
  </si>
  <si>
    <t xml:space="preserve">  公路水路运输</t>
  </si>
  <si>
    <t>21401</t>
  </si>
  <si>
    <t>2140101</t>
  </si>
  <si>
    <t>2140102</t>
  </si>
  <si>
    <t>2140103</t>
  </si>
  <si>
    <t xml:space="preserve">    公路新建</t>
  </si>
  <si>
    <t>2140104</t>
  </si>
  <si>
    <t xml:space="preserve">    公路改建</t>
  </si>
  <si>
    <t>2140105</t>
  </si>
  <si>
    <t xml:space="preserve">    公路养护</t>
  </si>
  <si>
    <t>2140106</t>
  </si>
  <si>
    <t xml:space="preserve">    特大型桥梁建设</t>
  </si>
  <si>
    <t>2140107</t>
  </si>
  <si>
    <t xml:space="preserve">    公路路政管理</t>
  </si>
  <si>
    <t>2140108</t>
  </si>
  <si>
    <t xml:space="preserve">    公路和运输信息化建设</t>
  </si>
  <si>
    <t>2140109</t>
  </si>
  <si>
    <t xml:space="preserve">    公路和运输安全</t>
  </si>
  <si>
    <t>2140110</t>
  </si>
  <si>
    <t xml:space="preserve">    公路还贷专项</t>
  </si>
  <si>
    <t>2140111</t>
  </si>
  <si>
    <t xml:space="preserve">    公路运输管理</t>
  </si>
  <si>
    <t>2140112</t>
  </si>
  <si>
    <t xml:space="preserve">    公路客货运站(场)建设</t>
  </si>
  <si>
    <t>2140113</t>
  </si>
  <si>
    <t xml:space="preserve">    公路和运输技术标准化建设</t>
  </si>
  <si>
    <t>2140114</t>
  </si>
  <si>
    <t xml:space="preserve">    港口设施</t>
  </si>
  <si>
    <t>2140122</t>
  </si>
  <si>
    <t xml:space="preserve">    航道维护</t>
  </si>
  <si>
    <t>2140123</t>
  </si>
  <si>
    <t xml:space="preserve">    安全通信</t>
  </si>
  <si>
    <t>2140124</t>
  </si>
  <si>
    <t xml:space="preserve">    三峡库区通航管理</t>
  </si>
  <si>
    <t>2140125</t>
  </si>
  <si>
    <t xml:space="preserve">    航务管理</t>
  </si>
  <si>
    <t>2140126</t>
  </si>
  <si>
    <t xml:space="preserve">    船舶检验</t>
  </si>
  <si>
    <t>2140127</t>
  </si>
  <si>
    <t xml:space="preserve">    救助打捞</t>
  </si>
  <si>
    <t>2140128</t>
  </si>
  <si>
    <t xml:space="preserve">    内河运输</t>
  </si>
  <si>
    <t>2140129</t>
  </si>
  <si>
    <t xml:space="preserve">    远洋运输</t>
  </si>
  <si>
    <t>2140130</t>
  </si>
  <si>
    <t xml:space="preserve">    海事管理</t>
  </si>
  <si>
    <t>2140131</t>
  </si>
  <si>
    <t xml:space="preserve">    航标事业发展支出</t>
  </si>
  <si>
    <t>2140133</t>
  </si>
  <si>
    <t xml:space="preserve">    水路运输管理支出</t>
  </si>
  <si>
    <t>2140136</t>
  </si>
  <si>
    <t xml:space="preserve">    口岸建设</t>
  </si>
  <si>
    <t>2140138</t>
  </si>
  <si>
    <t xml:space="preserve">    取消政府还贷二级公路收费专项支出</t>
  </si>
  <si>
    <t>2140139</t>
  </si>
  <si>
    <t xml:space="preserve">    其他公路水路运输支出</t>
  </si>
  <si>
    <t>2140199</t>
  </si>
  <si>
    <t xml:space="preserve">  铁路运输</t>
  </si>
  <si>
    <t>21402</t>
  </si>
  <si>
    <t>2140201</t>
  </si>
  <si>
    <t>2140202</t>
  </si>
  <si>
    <t>2140203</t>
  </si>
  <si>
    <t xml:space="preserve">    铁路路网建设</t>
  </si>
  <si>
    <t>2140204</t>
  </si>
  <si>
    <t xml:space="preserve">    铁路还贷专项</t>
  </si>
  <si>
    <t>2140205</t>
  </si>
  <si>
    <t xml:space="preserve">    铁路安全</t>
  </si>
  <si>
    <t>2140206</t>
  </si>
  <si>
    <t xml:space="preserve">    铁路专项运输</t>
  </si>
  <si>
    <t>2140207</t>
  </si>
  <si>
    <t xml:space="preserve">    行业监管</t>
  </si>
  <si>
    <t>2140208</t>
  </si>
  <si>
    <t xml:space="preserve">    其他铁路运输支出</t>
  </si>
  <si>
    <t>2140299</t>
  </si>
  <si>
    <t xml:space="preserve">  民用航空运输</t>
  </si>
  <si>
    <t>21403</t>
  </si>
  <si>
    <t>2140301</t>
  </si>
  <si>
    <t>2140302</t>
  </si>
  <si>
    <t>2140303</t>
  </si>
  <si>
    <t xml:space="preserve">    机场建设</t>
  </si>
  <si>
    <t>2140304</t>
  </si>
  <si>
    <t xml:space="preserve">    空管系统建设</t>
  </si>
  <si>
    <t>2140305</t>
  </si>
  <si>
    <t xml:space="preserve">    民航还贷专项支出</t>
  </si>
  <si>
    <t>2140306</t>
  </si>
  <si>
    <t xml:space="preserve">    民用航空安全</t>
  </si>
  <si>
    <t>2140307</t>
  </si>
  <si>
    <t xml:space="preserve">    民航专项运输</t>
  </si>
  <si>
    <t>2140308</t>
  </si>
  <si>
    <t xml:space="preserve">    其他民用航空运输支出</t>
  </si>
  <si>
    <t>2140399</t>
  </si>
  <si>
    <t xml:space="preserve">  石油价格改革对交通运输的补贴</t>
  </si>
  <si>
    <t>21404</t>
  </si>
  <si>
    <t xml:space="preserve">    对城市公交的补贴</t>
  </si>
  <si>
    <t>2140401</t>
  </si>
  <si>
    <t xml:space="preserve">    对农村道路客运的补贴</t>
  </si>
  <si>
    <t>2140402</t>
  </si>
  <si>
    <t xml:space="preserve">    对出租车的补贴</t>
  </si>
  <si>
    <t>2140403</t>
  </si>
  <si>
    <t xml:space="preserve">    石油价格改革补贴其他支出</t>
  </si>
  <si>
    <t>2140499</t>
  </si>
  <si>
    <t xml:space="preserve">  邮政业支出</t>
  </si>
  <si>
    <t>21405</t>
  </si>
  <si>
    <t>2140501</t>
  </si>
  <si>
    <t>2140502</t>
  </si>
  <si>
    <t>2140503</t>
  </si>
  <si>
    <t>2140504</t>
  </si>
  <si>
    <t xml:space="preserve">    邮政普遍服务与特殊服务</t>
  </si>
  <si>
    <t>2140505</t>
  </si>
  <si>
    <t xml:space="preserve">    其他邮政业支出</t>
  </si>
  <si>
    <t>2140599</t>
  </si>
  <si>
    <t xml:space="preserve">  车辆购置税支出</t>
  </si>
  <si>
    <t>21406</t>
  </si>
  <si>
    <t xml:space="preserve">    车辆购置税用于公路等基础设施建设支出</t>
  </si>
  <si>
    <t>2140601</t>
  </si>
  <si>
    <t xml:space="preserve">    车辆购置税用于农村公路建设支出</t>
  </si>
  <si>
    <t>2140602</t>
  </si>
  <si>
    <t xml:space="preserve">    车辆购置税用于老旧汽车报废更新补贴支出</t>
  </si>
  <si>
    <t>2140603</t>
  </si>
  <si>
    <t xml:space="preserve">    车辆购置税其他支出</t>
  </si>
  <si>
    <t>2140699</t>
  </si>
  <si>
    <t xml:space="preserve">  其他交通运输支出(款)</t>
  </si>
  <si>
    <t>21499</t>
  </si>
  <si>
    <t xml:space="preserve">    公共交通运营补助</t>
  </si>
  <si>
    <t>2149901</t>
  </si>
  <si>
    <t xml:space="preserve">    其他交通运输支出(项)</t>
  </si>
  <si>
    <t>2149999</t>
  </si>
  <si>
    <t>十四、资源勘探信息等支出</t>
  </si>
  <si>
    <t>215</t>
  </si>
  <si>
    <t xml:space="preserve">  资源勘探开发</t>
  </si>
  <si>
    <t>21501</t>
  </si>
  <si>
    <t>2150101</t>
  </si>
  <si>
    <t>2150102</t>
  </si>
  <si>
    <t>2150103</t>
  </si>
  <si>
    <t xml:space="preserve">    煤炭勘探开采和洗选</t>
  </si>
  <si>
    <t>2150104</t>
  </si>
  <si>
    <t xml:space="preserve">    石油和天然气勘探开采</t>
  </si>
  <si>
    <t>2150105</t>
  </si>
  <si>
    <t xml:space="preserve">    黑色金属矿勘探和采选</t>
  </si>
  <si>
    <t>2150106</t>
  </si>
  <si>
    <t xml:space="preserve">    有色金属矿勘探和采选</t>
  </si>
  <si>
    <t>2150107</t>
  </si>
  <si>
    <t xml:space="preserve">    非金属矿勘探和采选</t>
  </si>
  <si>
    <t>2150108</t>
  </si>
  <si>
    <t xml:space="preserve">    其他资源勘探业支出</t>
  </si>
  <si>
    <t>2150199</t>
  </si>
  <si>
    <t xml:space="preserve">  制造业</t>
  </si>
  <si>
    <t>21502</t>
  </si>
  <si>
    <t>2150201</t>
  </si>
  <si>
    <t>2150202</t>
  </si>
  <si>
    <t>2150203</t>
  </si>
  <si>
    <t xml:space="preserve">    纺织业</t>
  </si>
  <si>
    <t>2150204</t>
  </si>
  <si>
    <t xml:space="preserve">    医药制造业</t>
  </si>
  <si>
    <t>2150205</t>
  </si>
  <si>
    <t xml:space="preserve">    非金属矿物制品业</t>
  </si>
  <si>
    <t>2150206</t>
  </si>
  <si>
    <t xml:space="preserve">    通信设备、计算机及其他电子设备制造业</t>
  </si>
  <si>
    <t>2150207</t>
  </si>
  <si>
    <t xml:space="preserve">    交通运输设备制造业</t>
  </si>
  <si>
    <t>2150208</t>
  </si>
  <si>
    <t xml:space="preserve">    电气机械及器材制造业</t>
  </si>
  <si>
    <t>2150209</t>
  </si>
  <si>
    <t xml:space="preserve">    工艺品及其他制造业</t>
  </si>
  <si>
    <t>2150210</t>
  </si>
  <si>
    <t xml:space="preserve">    石油加工、炼焦及核燃料加工业</t>
  </si>
  <si>
    <t>2150212</t>
  </si>
  <si>
    <t xml:space="preserve">    化学原料及化学制品制造业</t>
  </si>
  <si>
    <t>2150213</t>
  </si>
  <si>
    <t xml:space="preserve">    黑色金属冶炼及压延加工业</t>
  </si>
  <si>
    <t>2150214</t>
  </si>
  <si>
    <t xml:space="preserve">    有色金属冶炼及压延加工业</t>
  </si>
  <si>
    <t>2150215</t>
  </si>
  <si>
    <t xml:space="preserve">    其他制造业支出</t>
  </si>
  <si>
    <t>2150299</t>
  </si>
  <si>
    <t xml:space="preserve">  建筑业</t>
  </si>
  <si>
    <t>21503</t>
  </si>
  <si>
    <t>2150301</t>
  </si>
  <si>
    <t>2150302</t>
  </si>
  <si>
    <t>2150303</t>
  </si>
  <si>
    <t xml:space="preserve">    其他建筑业支出</t>
  </si>
  <si>
    <t>2150399</t>
  </si>
  <si>
    <t xml:space="preserve">  工业和信息产业监管</t>
  </si>
  <si>
    <t>21505</t>
  </si>
  <si>
    <t>2150501</t>
  </si>
  <si>
    <t>2150502</t>
  </si>
  <si>
    <t>2150503</t>
  </si>
  <si>
    <t xml:space="preserve">    战备应急</t>
  </si>
  <si>
    <t>2150505</t>
  </si>
  <si>
    <t xml:space="preserve">    信息安全建设</t>
  </si>
  <si>
    <t>2150506</t>
  </si>
  <si>
    <t xml:space="preserve">    专用通信</t>
  </si>
  <si>
    <t>2150507</t>
  </si>
  <si>
    <t xml:space="preserve">    无线电监管</t>
  </si>
  <si>
    <t>2150508</t>
  </si>
  <si>
    <t xml:space="preserve">    工业和信息产业战略研究与标准制定</t>
  </si>
  <si>
    <t>2150509</t>
  </si>
  <si>
    <t xml:space="preserve">    工业和信息产业支持</t>
  </si>
  <si>
    <t>2150510</t>
  </si>
  <si>
    <t xml:space="preserve">    电子专项工程</t>
  </si>
  <si>
    <t>2150511</t>
  </si>
  <si>
    <t>2150513</t>
  </si>
  <si>
    <t xml:space="preserve">    技术基础研究</t>
  </si>
  <si>
    <t>2150515</t>
  </si>
  <si>
    <t xml:space="preserve">    其他工业和信息产业监管支出</t>
  </si>
  <si>
    <t>2150599</t>
  </si>
  <si>
    <t xml:space="preserve">  安全生产监管</t>
  </si>
  <si>
    <t>21506</t>
  </si>
  <si>
    <t>2150601</t>
  </si>
  <si>
    <t>2150602</t>
  </si>
  <si>
    <t>2150603</t>
  </si>
  <si>
    <t xml:space="preserve">    安全监管监察专项</t>
  </si>
  <si>
    <t>2150605</t>
  </si>
  <si>
    <t xml:space="preserve">    应急救援支出</t>
  </si>
  <si>
    <t>2150606</t>
  </si>
  <si>
    <t xml:space="preserve">    煤炭安全</t>
  </si>
  <si>
    <t>2150607</t>
  </si>
  <si>
    <t xml:space="preserve">    其他安全生产监管支出</t>
  </si>
  <si>
    <t>2150699</t>
  </si>
  <si>
    <t xml:space="preserve">  国有资产监管</t>
  </si>
  <si>
    <t>21507</t>
  </si>
  <si>
    <t>2150701</t>
  </si>
  <si>
    <t>2150702</t>
  </si>
  <si>
    <t>2150703</t>
  </si>
  <si>
    <t xml:space="preserve">    国有企业监事会专项</t>
  </si>
  <si>
    <t>2150704</t>
  </si>
  <si>
    <t xml:space="preserve">    其他国有资产监管支出</t>
  </si>
  <si>
    <t>2150799</t>
  </si>
  <si>
    <t xml:space="preserve">  支持中小企业发展和管理支出</t>
  </si>
  <si>
    <t>21508</t>
  </si>
  <si>
    <t>2150801</t>
  </si>
  <si>
    <t>2150802</t>
  </si>
  <si>
    <t>2150803</t>
  </si>
  <si>
    <t xml:space="preserve">    科技型中小企业技术创新基金</t>
  </si>
  <si>
    <t>2150804</t>
  </si>
  <si>
    <t xml:space="preserve">    中小企业发展专项</t>
  </si>
  <si>
    <t>2150805</t>
  </si>
  <si>
    <t xml:space="preserve">    其他支持中小企业发展和管理支出</t>
  </si>
  <si>
    <t>2150899</t>
  </si>
  <si>
    <t xml:space="preserve">  其他资源勘探信息等支出(款)</t>
  </si>
  <si>
    <t>21599</t>
  </si>
  <si>
    <t xml:space="preserve">    黄金事务</t>
  </si>
  <si>
    <t>2159901</t>
  </si>
  <si>
    <t xml:space="preserve">    建设项目贷款贴息</t>
  </si>
  <si>
    <t>2159902</t>
  </si>
  <si>
    <t xml:space="preserve">    技术改造支出</t>
  </si>
  <si>
    <t>2159904</t>
  </si>
  <si>
    <t xml:space="preserve">    中药材扶持资金支出</t>
  </si>
  <si>
    <t>2159905</t>
  </si>
  <si>
    <t xml:space="preserve">    重点产业振兴和技术改造项目贷款贴息</t>
  </si>
  <si>
    <t>2159906</t>
  </si>
  <si>
    <t xml:space="preserve">    其他资源勘探信息等支出(项)</t>
  </si>
  <si>
    <t>2159999</t>
  </si>
  <si>
    <t>十五、商业服务业等支出</t>
  </si>
  <si>
    <t>216</t>
  </si>
  <si>
    <t xml:space="preserve">  商业流通事务</t>
  </si>
  <si>
    <t>21602</t>
  </si>
  <si>
    <t>2160201</t>
  </si>
  <si>
    <t>2160202</t>
  </si>
  <si>
    <t>2160203</t>
  </si>
  <si>
    <t xml:space="preserve">    食品流通安全补贴</t>
  </si>
  <si>
    <t>2160216</t>
  </si>
  <si>
    <t xml:space="preserve">    市场监测及信息管理</t>
  </si>
  <si>
    <t>2160217</t>
  </si>
  <si>
    <t xml:space="preserve">    民贸企业补贴</t>
  </si>
  <si>
    <t>2160218</t>
  </si>
  <si>
    <t xml:space="preserve">    民贸民品贷款贴息</t>
  </si>
  <si>
    <t>2160219</t>
  </si>
  <si>
    <t>2160250</t>
  </si>
  <si>
    <t xml:space="preserve">    其他商业流通事务支出</t>
  </si>
  <si>
    <t>2160299</t>
  </si>
  <si>
    <t xml:space="preserve">  旅游业管理与服务支出</t>
  </si>
  <si>
    <t>21605</t>
  </si>
  <si>
    <t>2160501</t>
  </si>
  <si>
    <t>2160502</t>
  </si>
  <si>
    <t>2160503</t>
  </si>
  <si>
    <t xml:space="preserve">    旅游宣传</t>
  </si>
  <si>
    <t>2160504</t>
  </si>
  <si>
    <t xml:space="preserve">    旅游行业业务管理</t>
  </si>
  <si>
    <t>2160505</t>
  </si>
  <si>
    <t xml:space="preserve">    其他旅游业管理与服务支出</t>
  </si>
  <si>
    <t>2160599</t>
  </si>
  <si>
    <t xml:space="preserve">  涉外发展服务支出</t>
  </si>
  <si>
    <t>21606</t>
  </si>
  <si>
    <t>2160601</t>
  </si>
  <si>
    <t>2160602</t>
  </si>
  <si>
    <t>2160603</t>
  </si>
  <si>
    <t xml:space="preserve">    外商投资环境建设补助资金</t>
  </si>
  <si>
    <t>2160607</t>
  </si>
  <si>
    <t xml:space="preserve">    其他涉外发展服务支出</t>
  </si>
  <si>
    <t>2160699</t>
  </si>
  <si>
    <t xml:space="preserve">  其他商业服务业等支出(款)</t>
  </si>
  <si>
    <t>21699</t>
  </si>
  <si>
    <t xml:space="preserve">    服务业基础设施建设</t>
  </si>
  <si>
    <t>2169901</t>
  </si>
  <si>
    <t xml:space="preserve">    其他商业服务业等支出(项)</t>
  </si>
  <si>
    <t>2169999</t>
  </si>
  <si>
    <t>十六、金融支出</t>
  </si>
  <si>
    <t>217</t>
  </si>
  <si>
    <t xml:space="preserve">  金融部门行政支出</t>
  </si>
  <si>
    <t xml:space="preserve">  金融发展支出</t>
  </si>
  <si>
    <t xml:space="preserve">  其他金融支出(款)</t>
  </si>
  <si>
    <t>21799</t>
  </si>
  <si>
    <t>十七、援助其他地区支出</t>
  </si>
  <si>
    <t>219</t>
  </si>
  <si>
    <t xml:space="preserve">  一般公共服务</t>
  </si>
  <si>
    <t>21901</t>
  </si>
  <si>
    <t xml:space="preserve">  教育</t>
  </si>
  <si>
    <t>21902</t>
  </si>
  <si>
    <t xml:space="preserve">  文化体育与传媒</t>
  </si>
  <si>
    <t>21903</t>
  </si>
  <si>
    <t xml:space="preserve">  医疗卫生</t>
  </si>
  <si>
    <t>21904</t>
  </si>
  <si>
    <t xml:space="preserve">  节能环保</t>
  </si>
  <si>
    <t>21905</t>
  </si>
  <si>
    <t xml:space="preserve">  农业（款）</t>
  </si>
  <si>
    <t>21906</t>
  </si>
  <si>
    <t xml:space="preserve">  交通运输</t>
  </si>
  <si>
    <t>21907</t>
  </si>
  <si>
    <t xml:space="preserve">  住房保障</t>
  </si>
  <si>
    <t>21908</t>
  </si>
  <si>
    <t xml:space="preserve">  其他支出</t>
  </si>
  <si>
    <t>21999</t>
  </si>
  <si>
    <t>十八、国土海洋气象等支出</t>
  </si>
  <si>
    <t>220</t>
  </si>
  <si>
    <t xml:space="preserve">  国土资源事务</t>
  </si>
  <si>
    <t>22001</t>
  </si>
  <si>
    <t>2200101</t>
  </si>
  <si>
    <t>2200102</t>
  </si>
  <si>
    <t>2200103</t>
  </si>
  <si>
    <t xml:space="preserve">    国土资源规划及管理</t>
  </si>
  <si>
    <t>2200104</t>
  </si>
  <si>
    <t xml:space="preserve">    土地资源调查</t>
  </si>
  <si>
    <t>2200105</t>
  </si>
  <si>
    <t xml:space="preserve">    土地资源利用与保护</t>
  </si>
  <si>
    <t>2200106</t>
  </si>
  <si>
    <t xml:space="preserve">    国土资源社会公益服务</t>
  </si>
  <si>
    <t>2200107</t>
  </si>
  <si>
    <t xml:space="preserve">    国土资源行业业务管理</t>
  </si>
  <si>
    <t>2200108</t>
  </si>
  <si>
    <t xml:space="preserve">    国土资源调查</t>
  </si>
  <si>
    <t>2200109</t>
  </si>
  <si>
    <t xml:space="preserve">    国土整治</t>
  </si>
  <si>
    <t>2200110</t>
  </si>
  <si>
    <t xml:space="preserve">    地质灾害防治</t>
  </si>
  <si>
    <t>2200111</t>
  </si>
  <si>
    <t xml:space="preserve">    土地资源储备支出</t>
  </si>
  <si>
    <t>2200112</t>
  </si>
  <si>
    <t xml:space="preserve">    地质及矿产资源调查</t>
  </si>
  <si>
    <t>2200113</t>
  </si>
  <si>
    <t xml:space="preserve">    地质矿产资源利用与保护</t>
  </si>
  <si>
    <t>2200114</t>
  </si>
  <si>
    <t xml:space="preserve">    地质转产项目财政贴息</t>
  </si>
  <si>
    <t>2200115</t>
  </si>
  <si>
    <t xml:space="preserve">    国外风险勘查</t>
  </si>
  <si>
    <t>2200116</t>
  </si>
  <si>
    <t xml:space="preserve">    地质勘查基金(周转金)支出</t>
  </si>
  <si>
    <t>2200119</t>
  </si>
  <si>
    <t xml:space="preserve">    矿产资源专项收入安排的支出</t>
  </si>
  <si>
    <t>2200120</t>
  </si>
  <si>
    <t>2200150</t>
  </si>
  <si>
    <t xml:space="preserve">    其他国土资源事务支出</t>
  </si>
  <si>
    <t>2200199</t>
  </si>
  <si>
    <t xml:space="preserve">  海洋管理事务</t>
  </si>
  <si>
    <t>22002</t>
  </si>
  <si>
    <t>2200201</t>
  </si>
  <si>
    <t>2200202</t>
  </si>
  <si>
    <t>2200203</t>
  </si>
  <si>
    <t xml:space="preserve">    海域使用管理</t>
  </si>
  <si>
    <t>2200204</t>
  </si>
  <si>
    <t xml:space="preserve">    海洋环境保护与监测</t>
  </si>
  <si>
    <t>2200205</t>
  </si>
  <si>
    <t xml:space="preserve">    海洋调查评价</t>
  </si>
  <si>
    <t>2200206</t>
  </si>
  <si>
    <t xml:space="preserve">    海洋权益维护</t>
  </si>
  <si>
    <t>2200207</t>
  </si>
  <si>
    <t xml:space="preserve">    海洋执法监察</t>
  </si>
  <si>
    <t>2200208</t>
  </si>
  <si>
    <t xml:space="preserve">    海洋防灾减灾</t>
  </si>
  <si>
    <t>2200209</t>
  </si>
  <si>
    <t xml:space="preserve">    海洋卫星</t>
  </si>
  <si>
    <t>2200210</t>
  </si>
  <si>
    <t xml:space="preserve">    极地考察</t>
  </si>
  <si>
    <t>2200211</t>
  </si>
  <si>
    <t xml:space="preserve">    海洋矿产资源勘探研究</t>
  </si>
  <si>
    <t>2200212</t>
  </si>
  <si>
    <t xml:space="preserve">    海港航标维护</t>
  </si>
  <si>
    <t>2200213</t>
  </si>
  <si>
    <t xml:space="preserve">    海域使用金支出</t>
  </si>
  <si>
    <t>2200214</t>
  </si>
  <si>
    <t xml:space="preserve">    海水淡化</t>
  </si>
  <si>
    <t>2200215</t>
  </si>
  <si>
    <t xml:space="preserve">    海洋工程排污费支出</t>
  </si>
  <si>
    <t>2200216</t>
  </si>
  <si>
    <t xml:space="preserve">    无居民海岛使用金支出</t>
  </si>
  <si>
    <t>2200217</t>
  </si>
  <si>
    <t>2200250</t>
  </si>
  <si>
    <t xml:space="preserve">    其他海洋管理事务支出</t>
  </si>
  <si>
    <t>2200299</t>
  </si>
  <si>
    <t xml:space="preserve">  测绘事务</t>
  </si>
  <si>
    <t>22003</t>
  </si>
  <si>
    <t>2200301</t>
  </si>
  <si>
    <t>2200302</t>
  </si>
  <si>
    <t>2200303</t>
  </si>
  <si>
    <t xml:space="preserve">    基础测绘</t>
  </si>
  <si>
    <t>2200304</t>
  </si>
  <si>
    <t xml:space="preserve">    航空摄影</t>
  </si>
  <si>
    <t>2200305</t>
  </si>
  <si>
    <t xml:space="preserve">    测绘工程建设</t>
  </si>
  <si>
    <t>2200306</t>
  </si>
  <si>
    <t>2200350</t>
  </si>
  <si>
    <t xml:space="preserve">    其他测绘事务支出</t>
  </si>
  <si>
    <t>2200399</t>
  </si>
  <si>
    <t xml:space="preserve">  地震事务</t>
  </si>
  <si>
    <t>22004</t>
  </si>
  <si>
    <t>2200401</t>
  </si>
  <si>
    <t>2200402</t>
  </si>
  <si>
    <t>2200403</t>
  </si>
  <si>
    <t xml:space="preserve">    地震监测</t>
  </si>
  <si>
    <t>2200404</t>
  </si>
  <si>
    <t xml:space="preserve">    地震预测预报</t>
  </si>
  <si>
    <t>2200405</t>
  </si>
  <si>
    <t xml:space="preserve">    地震灾害预防</t>
  </si>
  <si>
    <t>2200406</t>
  </si>
  <si>
    <t xml:space="preserve">    地震应急救援</t>
  </si>
  <si>
    <t>2200407</t>
  </si>
  <si>
    <t xml:space="preserve">    地震环境探察</t>
  </si>
  <si>
    <t>2200408</t>
  </si>
  <si>
    <t xml:space="preserve">    防震减灾信息管理</t>
  </si>
  <si>
    <t>2200409</t>
  </si>
  <si>
    <t xml:space="preserve">    防震减灾基础管理</t>
  </si>
  <si>
    <t>2200410</t>
  </si>
  <si>
    <t xml:space="preserve">    地震事业机构</t>
  </si>
  <si>
    <t>2200450</t>
  </si>
  <si>
    <t xml:space="preserve">    其他地震事务支出</t>
  </si>
  <si>
    <t>2200499</t>
  </si>
  <si>
    <t xml:space="preserve">  气象事务</t>
  </si>
  <si>
    <t>22005</t>
  </si>
  <si>
    <t>2200501</t>
  </si>
  <si>
    <t>2200502</t>
  </si>
  <si>
    <t>2200503</t>
  </si>
  <si>
    <t xml:space="preserve">    气象事业机构</t>
  </si>
  <si>
    <t>2200504</t>
  </si>
  <si>
    <t xml:space="preserve">    气象技术研究应用</t>
  </si>
  <si>
    <t>2200505</t>
  </si>
  <si>
    <t xml:space="preserve">    气象探测</t>
  </si>
  <si>
    <t>2200506</t>
  </si>
  <si>
    <t xml:space="preserve">    气象信息传输及管理</t>
  </si>
  <si>
    <t>2200507</t>
  </si>
  <si>
    <t xml:space="preserve">    气象预报预测</t>
  </si>
  <si>
    <t>2200508</t>
  </si>
  <si>
    <t xml:space="preserve">    气象服务</t>
  </si>
  <si>
    <t>2200509</t>
  </si>
  <si>
    <t xml:space="preserve">    气象装备保障维护</t>
  </si>
  <si>
    <t>2200510</t>
  </si>
  <si>
    <t xml:space="preserve">    气象基础设施建设与维修</t>
  </si>
  <si>
    <t>2200511</t>
  </si>
  <si>
    <t xml:space="preserve">    气象卫星</t>
  </si>
  <si>
    <t>2200512</t>
  </si>
  <si>
    <t xml:space="preserve">    气象法规与标准</t>
  </si>
  <si>
    <t>2200513</t>
  </si>
  <si>
    <t xml:space="preserve">    气象资金审计稽查</t>
  </si>
  <si>
    <t>2200514</t>
  </si>
  <si>
    <t xml:space="preserve">    其他气象事务支出</t>
  </si>
  <si>
    <t>2200599</t>
  </si>
  <si>
    <t xml:space="preserve">  其他国土海洋气象等支出</t>
  </si>
  <si>
    <t>22099</t>
  </si>
  <si>
    <t>十九、住房保障支出</t>
  </si>
  <si>
    <t>221</t>
  </si>
  <si>
    <t xml:space="preserve">  保障性安居工程支出</t>
  </si>
  <si>
    <t>22101</t>
  </si>
  <si>
    <t xml:space="preserve">    廉租住房</t>
  </si>
  <si>
    <t>2210101</t>
  </si>
  <si>
    <t xml:space="preserve">    沉陷区治理</t>
  </si>
  <si>
    <t>2210102</t>
  </si>
  <si>
    <t xml:space="preserve">    棚户区改造</t>
  </si>
  <si>
    <t>2210103</t>
  </si>
  <si>
    <t xml:space="preserve">    少数民族地区游牧民定居工程</t>
  </si>
  <si>
    <t>2210104</t>
  </si>
  <si>
    <t xml:space="preserve">    农村危房改造</t>
  </si>
  <si>
    <t>2210105</t>
  </si>
  <si>
    <t xml:space="preserve">    公共租赁住房</t>
  </si>
  <si>
    <t>2210106</t>
  </si>
  <si>
    <t xml:space="preserve">    保障性住房租金补贴</t>
  </si>
  <si>
    <t>2210107</t>
  </si>
  <si>
    <t xml:space="preserve">    其他保障性安居工程支出</t>
  </si>
  <si>
    <t>2210199</t>
  </si>
  <si>
    <t xml:space="preserve">  住房改革支出</t>
  </si>
  <si>
    <t>22102</t>
  </si>
  <si>
    <t xml:space="preserve">    住房公积金</t>
  </si>
  <si>
    <t>2210201</t>
  </si>
  <si>
    <t xml:space="preserve">    提租补贴</t>
  </si>
  <si>
    <t>2210202</t>
  </si>
  <si>
    <t xml:space="preserve">    购房补贴</t>
  </si>
  <si>
    <t>2210203</t>
  </si>
  <si>
    <t xml:space="preserve">  城乡社区住宅</t>
  </si>
  <si>
    <t>22103</t>
  </si>
  <si>
    <t xml:space="preserve">    公有住房建设和维修改造支出</t>
  </si>
  <si>
    <t>2210301</t>
  </si>
  <si>
    <t xml:space="preserve">    其他城乡社区住宅支出</t>
  </si>
  <si>
    <t>2210399</t>
  </si>
  <si>
    <t>二十、粮油物资储备支出</t>
  </si>
  <si>
    <t>222</t>
  </si>
  <si>
    <t xml:space="preserve">  粮油事务</t>
  </si>
  <si>
    <t>22201</t>
  </si>
  <si>
    <t>2220101</t>
  </si>
  <si>
    <t>2220102</t>
  </si>
  <si>
    <t>2220103</t>
  </si>
  <si>
    <t xml:space="preserve">    粮食财务与审计支出</t>
  </si>
  <si>
    <t>2220104</t>
  </si>
  <si>
    <t xml:space="preserve">    粮食信息统计</t>
  </si>
  <si>
    <t>2220105</t>
  </si>
  <si>
    <t xml:space="preserve">    粮食专项业务活动</t>
  </si>
  <si>
    <t>2220106</t>
  </si>
  <si>
    <t xml:space="preserve">    国家粮油差价补贴</t>
  </si>
  <si>
    <t>2220107</t>
  </si>
  <si>
    <t xml:space="preserve">    粮食财务挂账利息补贴</t>
  </si>
  <si>
    <t>2220112</t>
  </si>
  <si>
    <t xml:space="preserve">    粮食财务挂账消化款</t>
  </si>
  <si>
    <t>2220113</t>
  </si>
  <si>
    <t xml:space="preserve">    处理陈化粮补贴</t>
  </si>
  <si>
    <t>2220114</t>
  </si>
  <si>
    <t xml:space="preserve">    粮食风险基金</t>
  </si>
  <si>
    <t>2220115</t>
  </si>
  <si>
    <t xml:space="preserve">    粮油市场调控专项资金</t>
  </si>
  <si>
    <t>2220118</t>
  </si>
  <si>
    <t>2220150</t>
  </si>
  <si>
    <t xml:space="preserve">    其他粮油事务支出</t>
  </si>
  <si>
    <t>2220199</t>
  </si>
  <si>
    <t xml:space="preserve">  物资事务</t>
  </si>
  <si>
    <t>22202</t>
  </si>
  <si>
    <t>2220201</t>
  </si>
  <si>
    <t>2220202</t>
  </si>
  <si>
    <t>2220203</t>
  </si>
  <si>
    <t xml:space="preserve">    铁路专用线</t>
  </si>
  <si>
    <t>2220204</t>
  </si>
  <si>
    <t xml:space="preserve">    护库武警和民兵支出</t>
  </si>
  <si>
    <t>2220205</t>
  </si>
  <si>
    <t xml:space="preserve">    物资保管与保养</t>
  </si>
  <si>
    <t>2220206</t>
  </si>
  <si>
    <t xml:space="preserve">    专项贷款利息</t>
  </si>
  <si>
    <t>2220207</t>
  </si>
  <si>
    <t xml:space="preserve">    物资转移</t>
  </si>
  <si>
    <t>2220209</t>
  </si>
  <si>
    <t xml:space="preserve">    物资轮换</t>
  </si>
  <si>
    <t>2220210</t>
  </si>
  <si>
    <t xml:space="preserve">    仓库建设</t>
  </si>
  <si>
    <t>2220211</t>
  </si>
  <si>
    <t xml:space="preserve">    仓库安防</t>
  </si>
  <si>
    <t>2220212</t>
  </si>
  <si>
    <t>2220250</t>
  </si>
  <si>
    <t xml:space="preserve">    其他物资事务支出</t>
  </si>
  <si>
    <t>2220299</t>
  </si>
  <si>
    <t xml:space="preserve">  能源储备</t>
  </si>
  <si>
    <t>22203</t>
  </si>
  <si>
    <t xml:space="preserve">    石油储备支出</t>
  </si>
  <si>
    <t>2220301</t>
  </si>
  <si>
    <t xml:space="preserve">    国家留成油串换石油储备支出</t>
  </si>
  <si>
    <t>2220302</t>
  </si>
  <si>
    <t xml:space="preserve">    天然铀能源储备</t>
  </si>
  <si>
    <t>2220303</t>
  </si>
  <si>
    <t xml:space="preserve">    煤炭储备</t>
  </si>
  <si>
    <t>2220304</t>
  </si>
  <si>
    <t xml:space="preserve">    其他能源储备</t>
  </si>
  <si>
    <t>2220399</t>
  </si>
  <si>
    <t xml:space="preserve">  粮油储备</t>
  </si>
  <si>
    <t>22204</t>
  </si>
  <si>
    <t xml:space="preserve">    储备粮油补贴</t>
  </si>
  <si>
    <r>
      <rPr>
        <sz val="11"/>
        <rFont val="宋体"/>
        <charset val="134"/>
      </rPr>
      <t>2220401</t>
    </r>
  </si>
  <si>
    <t xml:space="preserve">    储备粮油差价补贴</t>
  </si>
  <si>
    <r>
      <rPr>
        <sz val="11"/>
        <rFont val="宋体"/>
        <charset val="134"/>
      </rPr>
      <t>2220402</t>
    </r>
  </si>
  <si>
    <t xml:space="preserve">    储备粮(油)库建设</t>
  </si>
  <si>
    <r>
      <rPr>
        <sz val="11"/>
        <rFont val="宋体"/>
        <charset val="134"/>
      </rPr>
      <t>2220403</t>
    </r>
  </si>
  <si>
    <t xml:space="preserve">    最低收购价政策支出</t>
  </si>
  <si>
    <r>
      <rPr>
        <sz val="11"/>
        <rFont val="宋体"/>
        <charset val="134"/>
      </rPr>
      <t>2220404</t>
    </r>
  </si>
  <si>
    <t xml:space="preserve">    其他粮油储备支出</t>
  </si>
  <si>
    <t>2220499</t>
  </si>
  <si>
    <t xml:space="preserve">  重要商品储备</t>
  </si>
  <si>
    <t>22205</t>
  </si>
  <si>
    <t xml:space="preserve">    棉花储备</t>
  </si>
  <si>
    <r>
      <rPr>
        <sz val="11"/>
        <rFont val="宋体"/>
        <charset val="134"/>
      </rPr>
      <t>2220501</t>
    </r>
  </si>
  <si>
    <t xml:space="preserve">    食糖储备</t>
  </si>
  <si>
    <r>
      <rPr>
        <sz val="11"/>
        <rFont val="宋体"/>
        <charset val="134"/>
      </rPr>
      <t>2220502</t>
    </r>
  </si>
  <si>
    <t xml:space="preserve">    肉类储备</t>
  </si>
  <si>
    <r>
      <rPr>
        <sz val="11"/>
        <rFont val="宋体"/>
        <charset val="134"/>
      </rPr>
      <t>2220503</t>
    </r>
  </si>
  <si>
    <t xml:space="preserve">    化肥储备</t>
  </si>
  <si>
    <r>
      <rPr>
        <sz val="11"/>
        <rFont val="宋体"/>
        <charset val="134"/>
      </rPr>
      <t>2220504</t>
    </r>
  </si>
  <si>
    <t xml:space="preserve">    农药储备</t>
  </si>
  <si>
    <r>
      <rPr>
        <sz val="11"/>
        <rFont val="宋体"/>
        <charset val="134"/>
      </rPr>
      <t>2220505</t>
    </r>
  </si>
  <si>
    <t xml:space="preserve">    边销茶储备</t>
  </si>
  <si>
    <r>
      <rPr>
        <sz val="11"/>
        <rFont val="宋体"/>
        <charset val="134"/>
      </rPr>
      <t>2220506</t>
    </r>
  </si>
  <si>
    <t xml:space="preserve">    羊毛储备</t>
  </si>
  <si>
    <r>
      <rPr>
        <sz val="11"/>
        <rFont val="宋体"/>
        <charset val="134"/>
      </rPr>
      <t>2220507</t>
    </r>
  </si>
  <si>
    <t xml:space="preserve">    医药储备</t>
  </si>
  <si>
    <r>
      <rPr>
        <sz val="11"/>
        <rFont val="宋体"/>
        <charset val="134"/>
      </rPr>
      <t>2220508</t>
    </r>
  </si>
  <si>
    <t xml:space="preserve">    食盐储备</t>
  </si>
  <si>
    <r>
      <rPr>
        <sz val="11"/>
        <rFont val="宋体"/>
        <charset val="134"/>
      </rPr>
      <t>2220509</t>
    </r>
  </si>
  <si>
    <t xml:space="preserve">    战略物资储备</t>
  </si>
  <si>
    <r>
      <rPr>
        <sz val="11"/>
        <rFont val="宋体"/>
        <charset val="134"/>
      </rPr>
      <t>2220510</t>
    </r>
  </si>
  <si>
    <t xml:space="preserve">    其他重要商品储备支出</t>
  </si>
  <si>
    <t>2220599</t>
  </si>
  <si>
    <t>二十一、预备费</t>
  </si>
  <si>
    <t>227</t>
  </si>
  <si>
    <t>二十二、国债还本付息支出</t>
  </si>
  <si>
    <t>228</t>
  </si>
  <si>
    <t xml:space="preserve">  地方向国外借款还本</t>
  </si>
  <si>
    <t>22801</t>
  </si>
  <si>
    <t xml:space="preserve">  国内债务付息</t>
  </si>
  <si>
    <t>22808</t>
  </si>
  <si>
    <t xml:space="preserve">  国外债务付息</t>
  </si>
  <si>
    <t>22809</t>
  </si>
  <si>
    <t xml:space="preserve">  国内外债务发行</t>
  </si>
  <si>
    <t>22810</t>
  </si>
  <si>
    <t xml:space="preserve">  补充还贷准备金</t>
  </si>
  <si>
    <t>22811</t>
  </si>
  <si>
    <t xml:space="preserve">  地方政府债券付息</t>
  </si>
  <si>
    <t>22813</t>
  </si>
  <si>
    <t>二十三、其他支出</t>
  </si>
  <si>
    <t>229</t>
  </si>
  <si>
    <t xml:space="preserve">  年初预留</t>
  </si>
  <si>
    <t>22902</t>
  </si>
  <si>
    <t xml:space="preserve">  其他支出（款）</t>
  </si>
  <si>
    <t>22999</t>
  </si>
  <si>
    <t>2015年玉溪市政府性基金预算收入决算情况表</t>
  </si>
  <si>
    <t>2015年玉溪市政府性基金预算支出决算情况表</t>
  </si>
  <si>
    <t>表七</t>
  </si>
  <si>
    <t xml:space="preserve">项目 </t>
  </si>
  <si>
    <t>1030102 农网还贷资金收入</t>
  </si>
  <si>
    <t>1030118 散装水泥专项资金收入</t>
  </si>
  <si>
    <t>1030135 育林基金收入</t>
  </si>
  <si>
    <t>1030136 森林植被恢复费</t>
  </si>
  <si>
    <t>1030142 残疾人就业保障金收入</t>
  </si>
  <si>
    <t>1030143 政府住房基金收入</t>
  </si>
  <si>
    <t>1030146 国有土地收益基金收入</t>
  </si>
  <si>
    <t>1030147 农业土地开发资金收入</t>
  </si>
  <si>
    <t>1030148 国有土地使用权出让收入</t>
  </si>
  <si>
    <t>215 资源勘探电力信息等事务</t>
  </si>
  <si>
    <t>1030150 大中型水库库区基金收入</t>
  </si>
  <si>
    <t>1030155 彩票公益金收入</t>
  </si>
  <si>
    <t>229 其他支出</t>
  </si>
  <si>
    <t>1030156 城市基础设施配套费收入</t>
  </si>
  <si>
    <t>233 债务付息及发行费用支出</t>
  </si>
  <si>
    <t>1030157 小型水库移民扶助基金收入</t>
  </si>
  <si>
    <t>1030158 国家重大水利工程建设基金收入</t>
  </si>
  <si>
    <t>1030159 车辆通行费</t>
  </si>
  <si>
    <t>1030176 水土保持补偿费收入</t>
  </si>
  <si>
    <t>1030178 污水处理费</t>
  </si>
  <si>
    <t>1030180  彩票发行机构及彩票销售机构的业务费用</t>
  </si>
  <si>
    <t>1030199 其他政府性基金收入</t>
  </si>
  <si>
    <t>地方政府专项债务收入</t>
  </si>
  <si>
    <t>地方政府专项债务还本支出</t>
  </si>
  <si>
    <t>11004 政府性基金转移收入</t>
  </si>
  <si>
    <t>2300402 上解支出</t>
  </si>
  <si>
    <t>科目名称</t>
  </si>
  <si>
    <t>预算数</t>
  </si>
  <si>
    <t>科学技术支出</t>
  </si>
  <si>
    <t xml:space="preserve">  核电站乏燃料处理处置基金支出</t>
  </si>
  <si>
    <t>文化体育与传媒支出</t>
  </si>
  <si>
    <t xml:space="preserve">  国家电影事业发展专项资金及对应专项债务收入安排的支出</t>
  </si>
  <si>
    <t>社会保障和就业支出</t>
  </si>
  <si>
    <t xml:space="preserve">  大中型水库移民后期扶持基金支出</t>
  </si>
  <si>
    <t xml:space="preserve">  小型水库移民扶助基金及对应专项债务收入安排的支出</t>
  </si>
  <si>
    <t>节能环保支出</t>
  </si>
  <si>
    <t xml:space="preserve">  可再生能源电价附加收入安排的支出</t>
  </si>
  <si>
    <t xml:space="preserve">  废弃电器电子产品处理基金支出</t>
  </si>
  <si>
    <t>城乡社区支出</t>
  </si>
  <si>
    <t xml:space="preserve">  政府住房基金及对应专项债务收入安排的支出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</si>
  <si>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</si>
  <si>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</si>
  <si>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</si>
  <si>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</si>
  <si>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新增建设用地土地有偿使用费及对应专项债务收入安排的支出</t>
  </si>
  <si>
    <t xml:space="preserve">  城市基础设施配套费及对应专项债务收入安排的支出</t>
  </si>
  <si>
    <t xml:space="preserve">  污水处理费及对应专项债务收入安排的支出</t>
  </si>
  <si>
    <t>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</si>
  <si>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</si>
  <si>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</si>
  <si>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</si>
  <si>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南水北调工程基金及对应专项债务收入安排的支出</t>
  </si>
  <si>
    <t xml:space="preserve">  国家重大水利工程建设基金及对应专项债务收入安排的支出</t>
  </si>
  <si>
    <t xml:space="preserve">  水土保持补偿费安排的支出</t>
  </si>
  <si>
    <t>交通运输支出</t>
  </si>
  <si>
    <t xml:space="preserve">    铁路资产变现收入安排的支出</t>
  </si>
  <si>
    <t xml:space="preserve">  海南省高等级公路车辆通行附加费及对应专项债务收入安排的支出</t>
  </si>
  <si>
    <t xml:space="preserve">  车辆通行费及对应专项债务收入安排的支出</t>
  </si>
  <si>
    <t xml:space="preserve">  港口建设费及对应专项债务收入安排的支出</t>
  </si>
  <si>
    <t xml:space="preserve">  铁路建设基金支出</t>
  </si>
  <si>
    <t xml:space="preserve">  船舶油污损害赔偿基金支出</t>
  </si>
  <si>
    <t xml:space="preserve">  民航发展基金支出</t>
  </si>
  <si>
    <t>资源勘探信息等支出</t>
  </si>
  <si>
    <t xml:space="preserve">    无线电频率占用费安排的支出</t>
  </si>
  <si>
    <t xml:space="preserve">  散装水泥专项资金及对应专项债务收入安排的支出</t>
  </si>
  <si>
    <t xml:space="preserve">  新型墙体材料专项基金及对应专项债务收入安排的支出</t>
  </si>
  <si>
    <t xml:space="preserve">  农网还贷资金支出</t>
  </si>
  <si>
    <t xml:space="preserve">  电力改革预留资产变现收入安排的支出</t>
  </si>
  <si>
    <t>商业服务业等支出</t>
  </si>
  <si>
    <t xml:space="preserve">  旅游发展基金支出</t>
  </si>
  <si>
    <t>金融支出</t>
  </si>
  <si>
    <t xml:space="preserve">  金融调控支出</t>
  </si>
  <si>
    <t xml:space="preserve">    中央特别国债经营基金支出</t>
  </si>
  <si>
    <t xml:space="preserve">    中央特别国债经营基金财务支出</t>
  </si>
  <si>
    <t>其他支出</t>
  </si>
  <si>
    <t xml:space="preserve">  彩票发行销售机构业务费安排的支出</t>
  </si>
  <si>
    <t xml:space="preserve">  彩票公益金及对应专项债务收入安排的支出</t>
  </si>
  <si>
    <t xml:space="preserve">  烟草企业上缴专项收入安排的支出</t>
  </si>
  <si>
    <t xml:space="preserve">  其他政府性基金及对应专项债务收入安排的支出</t>
  </si>
  <si>
    <t>债务付息支出</t>
  </si>
  <si>
    <t>债务发行费用支出</t>
  </si>
  <si>
    <t>本年支出合计</t>
  </si>
  <si>
    <t>2015年玉溪市市本级政府性基金收入决算情况表</t>
  </si>
  <si>
    <t xml:space="preserve">2015年玉溪市市本级政府性基金支出决算情况表 </t>
  </si>
  <si>
    <t>表九</t>
  </si>
  <si>
    <t>表十</t>
  </si>
  <si>
    <t>1030115 港口建设费收入</t>
  </si>
  <si>
    <t>1030119 新型墙体材料专项基金收入</t>
  </si>
  <si>
    <t>1030126 文化事业建设费收入</t>
  </si>
  <si>
    <t>1030127 地方教育附加收入</t>
  </si>
  <si>
    <t>1030133 新增建设用地土地有偿使用费收入</t>
  </si>
  <si>
    <t>1030138 地方水利建设基金收入</t>
  </si>
  <si>
    <t>229 其他支出（含债务付息支出）</t>
  </si>
  <si>
    <t>233国有土地使用权出让债务发行费支出</t>
  </si>
  <si>
    <t>1030160 船舶港务费</t>
  </si>
  <si>
    <t>地方政府专项债务转贷支出</t>
  </si>
  <si>
    <t>债务还本支出</t>
  </si>
  <si>
    <t>23004 补助下级支出</t>
  </si>
  <si>
    <t>1100402 下级上解收入</t>
  </si>
  <si>
    <t>2015年玉溪市市本级政府性基金支出决算情况表（细化到项级）</t>
  </si>
  <si>
    <t xml:space="preserve">2007年云南省各州市地方财政基金预算收入执行情况表 </t>
  </si>
  <si>
    <t xml:space="preserve">2007年云南省各州市地方财政基金预算支出执行情况表 </t>
  </si>
  <si>
    <t>2006年决算数</t>
  </si>
  <si>
    <t>2007年</t>
  </si>
  <si>
    <r>
      <rPr>
        <sz val="12"/>
        <rFont val="宋体"/>
        <charset val="134"/>
      </rPr>
      <t>1030109</t>
    </r>
    <r>
      <rPr>
        <sz val="12"/>
        <rFont val="宋体"/>
        <charset val="134"/>
      </rPr>
      <t xml:space="preserve"> 民航机场管理建设费收入</t>
    </r>
  </si>
  <si>
    <t>1030110 养路费收入</t>
  </si>
  <si>
    <t>1030111 公路客货运附加费收入</t>
  </si>
  <si>
    <t>215 工业商业金融等事务</t>
  </si>
  <si>
    <t>1030130 农业发展基金收入</t>
  </si>
  <si>
    <t>1030131 新菜地开发建设基金收入</t>
  </si>
  <si>
    <t>1030132 国有土地使用权出让金收入</t>
  </si>
  <si>
    <t>1030141 水资源补偿费收入</t>
  </si>
  <si>
    <t>1030144 城镇公用事业附加收入</t>
  </si>
  <si>
    <t>1030148 农业土地开发资金收入</t>
  </si>
  <si>
    <t>23004 政府性基金转移支付</t>
  </si>
  <si>
    <t>一、企业职工养老保险基金收入</t>
  </si>
  <si>
    <t>一、企业职工养老保险基金支出</t>
  </si>
  <si>
    <t xml:space="preserve">    其中：基本养老保险费收入</t>
  </si>
  <si>
    <t xml:space="preserve">    其中：基本养老金支出</t>
  </si>
  <si>
    <t xml:space="preserve">          利息收入</t>
  </si>
  <si>
    <t xml:space="preserve">          财政补贴收入</t>
  </si>
  <si>
    <t>二、失业保险基金收入</t>
  </si>
  <si>
    <t>二、失业保险基金支出</t>
  </si>
  <si>
    <t xml:space="preserve">    其中：失业保险费收入</t>
  </si>
  <si>
    <t xml:space="preserve">    其中：失业保险金支出</t>
  </si>
  <si>
    <t>三、城镇职工基本医疗保险基金收入</t>
  </si>
  <si>
    <t>三、城镇职工基本医疗保险基金支出</t>
  </si>
  <si>
    <t xml:space="preserve">    其中：基本医疗保险费收入</t>
  </si>
  <si>
    <t xml:space="preserve">    其中：基本医疗保险待遇支出</t>
  </si>
  <si>
    <t>四、工伤保险基金收入</t>
  </si>
  <si>
    <t>四、工伤保险基金支出</t>
  </si>
  <si>
    <t xml:space="preserve">    其中：工伤保险费收入</t>
  </si>
  <si>
    <t xml:space="preserve">    其中：工伤保险待遇支出</t>
  </si>
  <si>
    <t>五、生育保险基金收入</t>
  </si>
  <si>
    <t>五、生育保险基金支出</t>
  </si>
  <si>
    <t xml:space="preserve">    其中：生育保险费收入</t>
  </si>
  <si>
    <t xml:space="preserve">    其中：生育津贴支出</t>
  </si>
  <si>
    <t>六、城乡居民基本养老保险基金收入</t>
  </si>
  <si>
    <t>六、城乡居民基本养老保险基金支出</t>
  </si>
  <si>
    <t xml:space="preserve">    其中：个人缴费收入</t>
  </si>
  <si>
    <t xml:space="preserve">    其中：基础养老金支出</t>
  </si>
  <si>
    <t xml:space="preserve">          政府补贴收入</t>
  </si>
  <si>
    <t>七、居民基本医疗保险基金收入</t>
  </si>
  <si>
    <t>七、居民基本医疗保险基金支出</t>
  </si>
  <si>
    <t xml:space="preserve">    其中：缴费收入</t>
  </si>
  <si>
    <t xml:space="preserve">         政府资助收入</t>
  </si>
  <si>
    <t xml:space="preserve">  （一）城乡居民基本医疗保险基金收入</t>
  </si>
  <si>
    <t xml:space="preserve">  （一）城乡居民基本医疗保险基金支出</t>
  </si>
  <si>
    <t xml:space="preserve">        其中：缴费收入</t>
  </si>
  <si>
    <t xml:space="preserve">        其中：基本医疗保险待遇支出</t>
  </si>
  <si>
    <t xml:space="preserve">              利息收入</t>
  </si>
  <si>
    <t xml:space="preserve">              政府资助收入</t>
  </si>
  <si>
    <t xml:space="preserve">  （二）城镇居民基本医疗保险基金收入</t>
  </si>
  <si>
    <t xml:space="preserve">  （二）城镇居民基本医疗保险基金支出</t>
  </si>
  <si>
    <t xml:space="preserve">  （三）新型农村合作医疗基金收入</t>
  </si>
  <si>
    <t xml:space="preserve">  （三）新型农村合作医疗基金支出</t>
  </si>
  <si>
    <t xml:space="preserve">    调剂金收入</t>
  </si>
  <si>
    <t xml:space="preserve">  调剂金支出</t>
  </si>
  <si>
    <t xml:space="preserve">        上级补助收入</t>
  </si>
  <si>
    <r>
      <rPr>
        <sz val="12"/>
        <rFont val="宋体"/>
        <charset val="134"/>
      </rPr>
      <t xml:space="preserve">      </t>
    </r>
    <r>
      <rPr>
        <sz val="12"/>
        <rFont val="宋体"/>
        <charset val="134"/>
      </rPr>
      <t>补助下级支出</t>
    </r>
  </si>
  <si>
    <t xml:space="preserve">        下级上解收入</t>
  </si>
  <si>
    <r>
      <rPr>
        <sz val="12"/>
        <rFont val="宋体"/>
        <charset val="134"/>
      </rPr>
      <t xml:space="preserve">      </t>
    </r>
    <r>
      <rPr>
        <sz val="12"/>
        <rFont val="宋体"/>
        <charset val="134"/>
      </rPr>
      <t>上解上级支出</t>
    </r>
  </si>
  <si>
    <t>上年结余</t>
  </si>
  <si>
    <t>滚存结余</t>
  </si>
  <si>
    <t>2015年玉溪市市本级国有资本经营预算收入决算情况表</t>
  </si>
  <si>
    <t>2015年玉溪市市本级国有资本经营预算支出决算情况表</t>
  </si>
  <si>
    <t>表十四</t>
  </si>
  <si>
    <t>表十五</t>
  </si>
  <si>
    <t>一、利润收入</t>
  </si>
  <si>
    <t>一、教育支出</t>
  </si>
  <si>
    <t xml:space="preserve">    烟草企业利润收入</t>
  </si>
  <si>
    <t xml:space="preserve">    国有资本经营预算支出</t>
  </si>
  <si>
    <t xml:space="preserve">    石油石化企业利润收入</t>
  </si>
  <si>
    <t xml:space="preserve">       国有经济结构调整支出</t>
  </si>
  <si>
    <t xml:space="preserve">    医药企业利润收入</t>
  </si>
  <si>
    <t xml:space="preserve">       公益性设施投资补助支出</t>
  </si>
  <si>
    <t xml:space="preserve">    建筑施工企业利润收入</t>
  </si>
  <si>
    <t>……</t>
  </si>
  <si>
    <t xml:space="preserve">    投资服务企业利润收入</t>
  </si>
  <si>
    <t xml:space="preserve">       其他国有资本经营预算支出</t>
  </si>
  <si>
    <t xml:space="preserve">    贸易企业利润收入</t>
  </si>
  <si>
    <t>二、科学技术支出</t>
  </si>
  <si>
    <t xml:space="preserve">    化工企业利润收入</t>
  </si>
  <si>
    <t xml:space="preserve">    有色冶金采掘企业利润收入</t>
  </si>
  <si>
    <t>三、文化体育与传媒支出</t>
  </si>
  <si>
    <t xml:space="preserve">    钢铁企业利润收入</t>
  </si>
  <si>
    <t xml:space="preserve">   国有资本经营预算支出</t>
  </si>
  <si>
    <t xml:space="preserve">    运输企业利润收入</t>
  </si>
  <si>
    <t xml:space="preserve">     国有经济结构调整支出</t>
  </si>
  <si>
    <t xml:space="preserve">    农林牧渔企业利润收入</t>
  </si>
  <si>
    <t xml:space="preserve">     其他国有资本经营预算支出</t>
  </si>
  <si>
    <t xml:space="preserve">    科学研究企业利润收入</t>
  </si>
  <si>
    <t xml:space="preserve">     战略性产业发展支出</t>
  </si>
  <si>
    <t xml:space="preserve">    转制科研院所利润收入</t>
  </si>
  <si>
    <t>四、节能环保支出</t>
  </si>
  <si>
    <t xml:space="preserve">    军工企业利润收入</t>
  </si>
  <si>
    <t xml:space="preserve">    地质勘查企业利润收入</t>
  </si>
  <si>
    <t xml:space="preserve">     支持科技进步支出</t>
  </si>
  <si>
    <t xml:space="preserve">    教育文化广播企业利润收入</t>
  </si>
  <si>
    <t xml:space="preserve">    机械企业利润收入</t>
  </si>
  <si>
    <t>五、城乡社区支出</t>
  </si>
  <si>
    <t xml:space="preserve">    房地产企业利润收入</t>
  </si>
  <si>
    <t xml:space="preserve">    煤炭企业利润收入</t>
  </si>
  <si>
    <t xml:space="preserve">    金融企业利润收入</t>
  </si>
  <si>
    <t>六、农林水支出</t>
  </si>
  <si>
    <t xml:space="preserve">    纺织轻工企业利润收入</t>
  </si>
  <si>
    <t xml:space="preserve">    电力企业利润收入</t>
  </si>
  <si>
    <t xml:space="preserve">     公益性设施投资补助支出</t>
  </si>
  <si>
    <t xml:space="preserve">    建材企业利润收入</t>
  </si>
  <si>
    <t xml:space="preserve">    机关社团所属企业利润收入</t>
  </si>
  <si>
    <t xml:space="preserve">    其他国有资本经营预算企业利润收入</t>
  </si>
  <si>
    <t>七、交通运输支出</t>
  </si>
  <si>
    <t>二、股利、股息收入</t>
  </si>
  <si>
    <r>
      <rPr>
        <sz val="11"/>
        <rFont val="Times New Roman"/>
        <charset val="134"/>
      </rPr>
      <t xml:space="preserve">          </t>
    </r>
    <r>
      <rPr>
        <sz val="11"/>
        <rFont val="宋体"/>
        <charset val="134"/>
      </rPr>
      <t>国有控股公司股利、股息收入</t>
    </r>
  </si>
  <si>
    <t>八、资源勘探信息等支出</t>
  </si>
  <si>
    <r>
      <rPr>
        <sz val="11"/>
        <rFont val="Times New Roman"/>
        <charset val="134"/>
      </rPr>
      <t xml:space="preserve">          </t>
    </r>
    <r>
      <rPr>
        <sz val="11"/>
        <rFont val="宋体"/>
        <charset val="134"/>
      </rPr>
      <t>国有参股公司股利、股息收入</t>
    </r>
  </si>
  <si>
    <r>
      <rPr>
        <sz val="11"/>
        <rFont val="Times New Roman"/>
        <charset val="134"/>
      </rPr>
      <t xml:space="preserve">          </t>
    </r>
    <r>
      <rPr>
        <sz val="11"/>
        <rFont val="宋体"/>
        <charset val="134"/>
      </rPr>
      <t>其他国有资本经营预算企业股利、股息收入</t>
    </r>
  </si>
  <si>
    <t>三、产权转让收入</t>
  </si>
  <si>
    <t xml:space="preserve">     改革成本支出</t>
  </si>
  <si>
    <r>
      <rPr>
        <sz val="11"/>
        <rFont val="Times New Roman"/>
        <charset val="134"/>
      </rPr>
      <t xml:space="preserve">          </t>
    </r>
    <r>
      <rPr>
        <sz val="11"/>
        <rFont val="宋体"/>
        <charset val="134"/>
      </rPr>
      <t>国有股权、股份转让收入</t>
    </r>
  </si>
  <si>
    <r>
      <rPr>
        <sz val="11"/>
        <rFont val="Times New Roman"/>
        <charset val="134"/>
      </rPr>
      <t xml:space="preserve">          </t>
    </r>
    <r>
      <rPr>
        <sz val="11"/>
        <rFont val="宋体"/>
        <charset val="134"/>
      </rPr>
      <t>国有独资企业产权转让收入</t>
    </r>
  </si>
  <si>
    <t>九、商业服务业等支出</t>
  </si>
  <si>
    <r>
      <rPr>
        <sz val="11"/>
        <rFont val="Times New Roman"/>
        <charset val="134"/>
      </rPr>
      <t xml:space="preserve">          </t>
    </r>
    <r>
      <rPr>
        <sz val="11"/>
        <rFont val="宋体"/>
        <charset val="134"/>
      </rPr>
      <t>其他国有资本经营预算企业产权转让收入</t>
    </r>
  </si>
  <si>
    <t>四、清算收入</t>
  </si>
  <si>
    <r>
      <rPr>
        <sz val="11"/>
        <rFont val="Times New Roman"/>
        <charset val="134"/>
      </rPr>
      <t xml:space="preserve">         </t>
    </r>
    <r>
      <rPr>
        <sz val="11"/>
        <rFont val="宋体"/>
        <charset val="134"/>
      </rPr>
      <t>国有股权、股份清算收入</t>
    </r>
  </si>
  <si>
    <t>十、其他支出</t>
  </si>
  <si>
    <r>
      <rPr>
        <sz val="11"/>
        <rFont val="Times New Roman"/>
        <charset val="134"/>
      </rPr>
      <t xml:space="preserve">         </t>
    </r>
    <r>
      <rPr>
        <sz val="11"/>
        <rFont val="宋体"/>
        <charset val="134"/>
      </rPr>
      <t>国有独资企业清算收入</t>
    </r>
  </si>
  <si>
    <r>
      <rPr>
        <sz val="11"/>
        <rFont val="Times New Roman"/>
        <charset val="134"/>
      </rPr>
      <t xml:space="preserve">         </t>
    </r>
    <r>
      <rPr>
        <sz val="11"/>
        <rFont val="宋体"/>
        <charset val="134"/>
      </rPr>
      <t>其他国有资本经营预算企业清算收入</t>
    </r>
  </si>
  <si>
    <t>五、国有资本经营预算转移支付收入</t>
  </si>
  <si>
    <t xml:space="preserve">    国有资本经营预算转移支付收入</t>
  </si>
  <si>
    <t>六、其他国有资本经营预算收入</t>
  </si>
  <si>
    <t>十一、转移性支出</t>
  </si>
  <si>
    <t xml:space="preserve">   国有资本经营预算转移支付支出</t>
  </si>
  <si>
    <t xml:space="preserve">     国有资本经营预算转移支付支出</t>
  </si>
  <si>
    <t xml:space="preserve">   调出资金</t>
  </si>
  <si>
    <t xml:space="preserve">     国有资本经营预算调出资金</t>
  </si>
  <si>
    <t>补助下级支出</t>
  </si>
  <si>
    <t>上级补助收入</t>
  </si>
  <si>
    <t>调出资金</t>
  </si>
  <si>
    <t>上年结转收入</t>
  </si>
  <si>
    <t>结转下年支出</t>
  </si>
  <si>
    <t>2015下级补助决算</t>
  </si>
  <si>
    <t>预算科目</t>
  </si>
  <si>
    <t>合计</t>
  </si>
  <si>
    <t>市级小计</t>
  </si>
  <si>
    <t>市本级</t>
  </si>
  <si>
    <t>高新区</t>
  </si>
  <si>
    <t>县区合计</t>
  </si>
  <si>
    <t>红塔区</t>
  </si>
  <si>
    <t>通海县</t>
  </si>
  <si>
    <t>江川区</t>
  </si>
  <si>
    <t>澄江县</t>
  </si>
  <si>
    <t>华宁县</t>
  </si>
  <si>
    <t>易门县</t>
  </si>
  <si>
    <t>峨山县</t>
  </si>
  <si>
    <t>新平县</t>
  </si>
  <si>
    <t>元江县</t>
  </si>
  <si>
    <t>一、收入总计</t>
  </si>
  <si>
    <t>（一）本年公共财政预算收入合计</t>
  </si>
  <si>
    <t>（二）省核定93年收入基数</t>
  </si>
  <si>
    <t>（三）转移性收入</t>
  </si>
  <si>
    <t>1、返还性收入</t>
  </si>
  <si>
    <t>（1）增值税和消费税税收返还</t>
  </si>
  <si>
    <t>消费税固定返还</t>
  </si>
  <si>
    <t>增值税返还</t>
  </si>
  <si>
    <t>（2）所得税基数返还收入</t>
  </si>
  <si>
    <t>（3）成品油价格和税费改革税收返还收入</t>
  </si>
  <si>
    <t>（4）其他税收返还收入</t>
  </si>
  <si>
    <t>2、一般性转移支付收入</t>
  </si>
  <si>
    <t>（1）体制补助收入</t>
  </si>
  <si>
    <t>（2）均衡性转移支付收入</t>
  </si>
  <si>
    <t xml:space="preserve"> 1)均衡性转移支付补助（省补）</t>
  </si>
  <si>
    <t>云财预〔2014〕415\玉财预〔2014〕76提前下达</t>
  </si>
  <si>
    <t>云财预〔2015〕261\玉财预〔2015〕31均衡性增量(15月)</t>
  </si>
  <si>
    <t xml:space="preserve"> 2)均衡性转移支付补助（市补）</t>
  </si>
  <si>
    <t>玉财预〔2014〕76提前下达</t>
  </si>
  <si>
    <t>玉财预〔2015〕31均衡性增量</t>
  </si>
  <si>
    <t>（3）革命老区及民族和边境地区转移支付补助</t>
  </si>
  <si>
    <t>云财农〔2014〕368号\玉财农〔2015〕20号</t>
  </si>
  <si>
    <t>云财农〔2015〕147号\玉财农〔2015〕183号</t>
  </si>
  <si>
    <t>云财农〔2015〕144号\玉财农〔2015〕164号</t>
  </si>
  <si>
    <t>云财农〔2015〕143号\玉财农〔2015〕167号</t>
  </si>
  <si>
    <t>云财农〔2015〕109号\玉财农〔2015〕111号</t>
  </si>
  <si>
    <t>云财农〔2015〕196号\玉财农〔2015〕184号</t>
  </si>
  <si>
    <t>云财农〔2015〕145号\玉财农〔2015〕162号</t>
  </si>
  <si>
    <t>云财农〔2015〕227号\玉财农〔2015〕189号</t>
  </si>
  <si>
    <t>云财农〔2015〕230号\玉财农〔2015〕188号</t>
  </si>
  <si>
    <t>云财农〔2015〕231号\玉财农〔2015〕185号</t>
  </si>
  <si>
    <t>云财农〔2015〕232号\玉财农〔2015〕186号</t>
  </si>
  <si>
    <t>云财农〔2015〕233号\玉财农〔2015〕187号</t>
  </si>
  <si>
    <t>云财农〔2015〕250号\玉财农〔2015〕258号</t>
  </si>
  <si>
    <t>云财农〔2015〕258号\玉财农〔2015〕228号</t>
  </si>
  <si>
    <t>云财农〔2015〕264号\玉财农〔2015〕260号</t>
  </si>
  <si>
    <t>云财农〔2015〕268号\玉财农〔2015〕232号</t>
  </si>
  <si>
    <t>云财农〔2015〕275号\玉财农〔2015〕230号</t>
  </si>
  <si>
    <t xml:space="preserve"> (4)固定数额补助转移支付</t>
  </si>
  <si>
    <t xml:space="preserve">   1）调整工资性转移支付补助收入</t>
  </si>
  <si>
    <t xml:space="preserve"> ①1999年调整收入分配</t>
  </si>
  <si>
    <t xml:space="preserve"> ②2001年年初调资转移支付</t>
  </si>
  <si>
    <t xml:space="preserve"> ③2001年四季度调资转移支付</t>
  </si>
  <si>
    <t xml:space="preserve"> ④2001年年终一次性奖金转移支付</t>
  </si>
  <si>
    <t xml:space="preserve"> ⑤艰苦边远地区津贴转移支付</t>
  </si>
  <si>
    <t xml:space="preserve"> ⑥2003年7月1日增资转移支付</t>
  </si>
  <si>
    <t xml:space="preserve"> ⑦2006年7月1日调整公务员工资</t>
  </si>
  <si>
    <t xml:space="preserve">   2）农村税费改革转移支付补助</t>
  </si>
  <si>
    <t>①农村税费改革转移支付</t>
  </si>
  <si>
    <t>②2006年起提高五保户补助转移支付</t>
  </si>
  <si>
    <t>③2012年农村五保户供养提标转移支付</t>
  </si>
  <si>
    <t>④取消农业税、农特税转移支付</t>
  </si>
  <si>
    <t>⑤国有农场税费改革转移支付</t>
  </si>
  <si>
    <t xml:space="preserve">   3）生猪屠宰环节病害猪无害化处理云财农〔2015〕380号\玉财农〔2015〕357号</t>
  </si>
  <si>
    <t xml:space="preserve">   4）下划企业退休人员独生子女费（云财社〔2015〕12\玉财社〔2015〕53号</t>
  </si>
  <si>
    <t>（5）县级基本财力保障机制奖补资金收入</t>
  </si>
  <si>
    <t>1)县级基本财力保障机制奖补资金收入</t>
  </si>
  <si>
    <t>云财预〔2015〕256号\玉财预〔2015〕35号村干部岗位补贴提标</t>
  </si>
  <si>
    <t>云财预〔2015〕409号\玉财预〔2015〕79号</t>
  </si>
  <si>
    <t>2)60年代初期精简退职人员提高收入补助</t>
  </si>
  <si>
    <t>3)农村原大队一级部分离职半脱产干部补助</t>
  </si>
  <si>
    <t>4)提高“五保户”供养标准补助</t>
  </si>
  <si>
    <t>5)煤矿关停减收补助</t>
  </si>
  <si>
    <t>6)财政所标准化建设补助云财预〔2015〕305号\玉财预〔2015〕50号</t>
  </si>
  <si>
    <t>（6）结算补助收入</t>
  </si>
  <si>
    <t>1)天然林禁伐转移支付补助</t>
  </si>
  <si>
    <t>2)退耕还林还草转移支付补助</t>
  </si>
  <si>
    <t>3)提高降温费标准转移支付补助</t>
  </si>
  <si>
    <t>4)开发区新增财政收入返还</t>
  </si>
  <si>
    <t>5)矿产资源补偿费返还</t>
  </si>
  <si>
    <t>6)政府留成烟增值税收入返还</t>
  </si>
  <si>
    <t>7)冶金联合企业铁矿石资源税减收补助</t>
  </si>
  <si>
    <t>8)卷烟结构利益调整</t>
  </si>
  <si>
    <t>9)专款切块到县基数(云财预〔2014〕415\玉财预〔2014〕76提前下达)</t>
  </si>
  <si>
    <r>
      <rPr>
        <sz val="10"/>
        <rFont val="宋体"/>
        <charset val="134"/>
      </rPr>
      <t>1</t>
    </r>
    <r>
      <rPr>
        <sz val="10"/>
        <rFont val="宋体"/>
        <charset val="134"/>
      </rPr>
      <t>0</t>
    </r>
    <r>
      <rPr>
        <sz val="10"/>
        <rFont val="宋体"/>
        <charset val="134"/>
      </rPr>
      <t>)市对县承包奖</t>
    </r>
  </si>
  <si>
    <r>
      <rPr>
        <sz val="10"/>
        <rFont val="宋体"/>
        <charset val="134"/>
      </rPr>
      <t>1</t>
    </r>
    <r>
      <rPr>
        <sz val="10"/>
        <rFont val="宋体"/>
        <charset val="134"/>
      </rPr>
      <t>1</t>
    </r>
    <r>
      <rPr>
        <sz val="10"/>
        <rFont val="宋体"/>
        <charset val="134"/>
      </rPr>
      <t>)高新区税收划转定补</t>
    </r>
  </si>
  <si>
    <r>
      <rPr>
        <sz val="10"/>
        <rFont val="宋体"/>
        <charset val="134"/>
      </rPr>
      <t>1</t>
    </r>
    <r>
      <rPr>
        <sz val="10"/>
        <rFont val="宋体"/>
        <charset val="134"/>
      </rPr>
      <t>2</t>
    </r>
    <r>
      <rPr>
        <sz val="10"/>
        <rFont val="宋体"/>
        <charset val="134"/>
      </rPr>
      <t>)上年省市结算照顾补助</t>
    </r>
  </si>
  <si>
    <r>
      <rPr>
        <sz val="10"/>
        <rFont val="宋体"/>
        <charset val="134"/>
      </rPr>
      <t>1</t>
    </r>
    <r>
      <rPr>
        <sz val="10"/>
        <rFont val="宋体"/>
        <charset val="134"/>
      </rPr>
      <t>3)城建税及教育费附加分成</t>
    </r>
  </si>
  <si>
    <r>
      <rPr>
        <sz val="10"/>
        <rFont val="宋体"/>
        <charset val="134"/>
      </rPr>
      <t>1</t>
    </r>
    <r>
      <rPr>
        <sz val="10"/>
        <rFont val="宋体"/>
        <charset val="134"/>
      </rPr>
      <t>4)中心城区市区两级城市建设管理体制</t>
    </r>
  </si>
  <si>
    <t>15)省级代收跨地区水电站水资源费返还</t>
  </si>
  <si>
    <t>16)中央下调育林基金征收标准后财政减收补助</t>
  </si>
  <si>
    <t>17)溪洛渡移民补助</t>
  </si>
  <si>
    <t>18)年终结算补助</t>
  </si>
  <si>
    <t>省级分享及集中收入补助</t>
  </si>
  <si>
    <t>耕地占用税补助</t>
  </si>
  <si>
    <t>特殊税返政策财力补助</t>
  </si>
  <si>
    <t>其他补助</t>
  </si>
  <si>
    <t>19)省级体制变化影响县区平衡市级代垫资金</t>
  </si>
  <si>
    <t>20)国有企业职教幼教退休教师待遇补助</t>
  </si>
  <si>
    <t>云财资〔2015〕350号\玉财企〔2015〕145号</t>
  </si>
  <si>
    <t>云财企〔2015〕18号\玉财企〔2015〕8号</t>
  </si>
  <si>
    <t>21）财政部门自身建设云财预〔2015〕230号\玉财预〔2015〕33号</t>
  </si>
  <si>
    <t>22)基层政权建设</t>
  </si>
  <si>
    <t>云财预〔2014〕415\玉财预〔2015〕41号</t>
  </si>
  <si>
    <t>云财预〔2015〕225号\玉财预〔2015〕41号</t>
  </si>
  <si>
    <t>玉财预〔2015〕41号</t>
  </si>
  <si>
    <t>23）工业园区省级税收返还云财预〔2015〕274号\玉财预〔2015〕37号</t>
  </si>
  <si>
    <t>24）节能减排</t>
  </si>
  <si>
    <t>云财建〔2015〕432号\玉财建〔2015〕228号</t>
  </si>
  <si>
    <t>云财建〔2015〕304号\玉财建〔2015〕175号</t>
  </si>
  <si>
    <t>（7）化解债务补助收入</t>
  </si>
  <si>
    <t>（8）资源枯竭型城市转移支付补助收入</t>
  </si>
  <si>
    <t xml:space="preserve">    云财预〔2015〕381号\玉财预〔2015〕52号</t>
  </si>
  <si>
    <t xml:space="preserve">    玉财预〔2015〕72号</t>
  </si>
  <si>
    <t>（9）企业事业单位划转补助收入</t>
  </si>
  <si>
    <t>石油公司上划中央补助</t>
  </si>
  <si>
    <t>专员办地州组下划经费</t>
  </si>
  <si>
    <t>外贸行政人员下划经费补助</t>
  </si>
  <si>
    <t>自然保护区下划补助</t>
  </si>
  <si>
    <t>地方人防指挥信息保障中心下划补助</t>
  </si>
  <si>
    <t>烟草企业上划补助</t>
  </si>
  <si>
    <t>巡警支队下划人员经费补助</t>
  </si>
  <si>
    <t>红塔区城建监察大队上下划补助</t>
  </si>
  <si>
    <t>企业分离办社会职能经费补助</t>
  </si>
  <si>
    <t>药监局下划补助基数（未抵扣上解）云财社〔2011〕17号</t>
  </si>
  <si>
    <t>2009年道路交警经费下划补助基数云财行〔2010〕579号</t>
  </si>
  <si>
    <t>工商下划基数（2014年1997万元、2015年6635万元）</t>
  </si>
  <si>
    <t>质监下划基数（2014年292万元、2015年1184万元）</t>
  </si>
  <si>
    <t>关闭破产企业移交中小学、公安机构经费补助基数玉财企〔2013〕76号</t>
  </si>
  <si>
    <t>（10）一般公共服务转移支付收入</t>
  </si>
  <si>
    <t>（11）基层公检法司转移支付收入</t>
  </si>
  <si>
    <t>云财行〔2014〕447号\玉财行〔2014〕259号</t>
  </si>
  <si>
    <t>云财行〔2015〕149号\玉财行〔2015〕134号</t>
  </si>
  <si>
    <t>云财政法〔2015〕15号\玉财行〔2015〕165号</t>
  </si>
  <si>
    <t>云财政法〔2015〕16号\玉财行〔2015〕136号</t>
  </si>
  <si>
    <t>云财政法〔2015〕10号\玉财行〔2015〕135号</t>
  </si>
  <si>
    <t>云财政法〔2015〕57号</t>
  </si>
  <si>
    <t>云财政法〔2015〕104号\玉财行〔2015〕243号</t>
  </si>
  <si>
    <t>云财政法〔2015〕106号\玉财行〔2015〕242号</t>
  </si>
  <si>
    <t>云财政法〔2015〕112号\玉财行〔2015〕251号</t>
  </si>
  <si>
    <t>（12）义务教育等转移支付收入</t>
  </si>
  <si>
    <t>1）农村义务教育绩效工资补助</t>
  </si>
  <si>
    <t xml:space="preserve">  中央省补助云财预〔2010〕288\玉财预〔2010〕109号</t>
  </si>
  <si>
    <t xml:space="preserve">  市级补助玉财预〔2010〕109号</t>
  </si>
  <si>
    <t>2）教育转移支付收入（省补）</t>
  </si>
  <si>
    <t>云财教〔2014〕402号\玉财教〔2015〕21号</t>
  </si>
  <si>
    <t>云财教〔2014〕422号\玉财教〔2015〕23号</t>
  </si>
  <si>
    <t>云财教〔2014〕423号\玉财教〔2015〕55号</t>
  </si>
  <si>
    <t>云财教〔2014〕424号\玉财教〔2015〕22号</t>
  </si>
  <si>
    <t>云财教〔2014〕425号\玉财教〔2015〕24号</t>
  </si>
  <si>
    <t>云财教〔2014〕428号\玉财教〔2015〕60号</t>
  </si>
  <si>
    <t>云财教〔2014〕429号\玉财教〔2015〕58号</t>
  </si>
  <si>
    <t>云财教〔2014〕447号\玉财教〔2015〕12、96、149号</t>
  </si>
  <si>
    <t>云财教〔2015〕117号\玉财教〔2015〕110号</t>
  </si>
  <si>
    <t>云财教〔2015〕119号\玉财教〔2015〕112号</t>
  </si>
  <si>
    <t>云财教〔2015〕120号\玉财教〔2015〕113号</t>
  </si>
  <si>
    <t>云财教〔2015〕130号\玉财教〔2015〕175号</t>
  </si>
  <si>
    <t>云财教〔2015〕137号\玉财教〔2015〕99号</t>
  </si>
  <si>
    <t>云财教〔2015〕190号\玉财教〔2015〕113号</t>
  </si>
  <si>
    <t>云财教〔2015〕224号\玉财教〔2015〕171号</t>
  </si>
  <si>
    <t>云财教〔2015〕248号\玉财教〔2015〕223号</t>
  </si>
  <si>
    <t>云财教〔2015〕297号\玉财教〔2015〕229号</t>
  </si>
  <si>
    <t>云财教〔2015〕45号\玉财教〔2015〕49号</t>
  </si>
  <si>
    <t>云财教〔2015〕48号\玉财教〔2015〕48号</t>
  </si>
  <si>
    <t>云财教〔2015〕54号\玉财教〔2015〕60号</t>
  </si>
  <si>
    <t>云财教〔2015〕375号\</t>
  </si>
  <si>
    <t>云财企〔2015〕17号\玉财企〔2015〕9号</t>
  </si>
  <si>
    <t>3）教育转移支付收入（市补）</t>
  </si>
  <si>
    <t>玉财教〔2015〕110号</t>
  </si>
  <si>
    <t>玉财教〔2015〕112号</t>
  </si>
  <si>
    <t>玉财教〔2015〕21号</t>
  </si>
  <si>
    <t>玉财教〔2015〕22号</t>
  </si>
  <si>
    <t>玉财教〔2015〕23号</t>
  </si>
  <si>
    <t>玉财教〔2015〕24号</t>
  </si>
  <si>
    <t>玉财教〔2015〕39号</t>
  </si>
  <si>
    <t>玉财教〔2015〕40号</t>
  </si>
  <si>
    <t>玉财教〔2015〕48号</t>
  </si>
  <si>
    <t>玉财教〔2015〕49号</t>
  </si>
  <si>
    <t>玉财教〔2015〕54号</t>
  </si>
  <si>
    <t>玉财教〔2015〕99号</t>
  </si>
  <si>
    <t>（13）基本养老保险和低保等转移支付收入</t>
  </si>
  <si>
    <t>1）社保转移支付</t>
  </si>
  <si>
    <t>云财社〔2014〕318号\玉财社〔2015〕9号</t>
  </si>
  <si>
    <t>云财社〔2014〕330号\玉财社〔2015〕21号</t>
  </si>
  <si>
    <t>云财社〔2014〕424号\玉财社〔2015〕21号</t>
  </si>
  <si>
    <t>云财社〔2015〕135号\玉财社〔2015〕86号</t>
  </si>
  <si>
    <t>云财社〔2015〕200号\玉财社〔2015〕124号</t>
  </si>
  <si>
    <t>云财社〔2015〕23号\玉财社〔2015〕38号</t>
  </si>
  <si>
    <t>云财社〔2015〕267号\玉财社〔2015〕180号</t>
  </si>
  <si>
    <t>云财社〔2015〕31号\玉财社〔2015〕39号</t>
  </si>
  <si>
    <t>云财社〔2015〕63号\玉财社〔2015〕36号</t>
  </si>
  <si>
    <t>2）华侨农场改革退休人员医疗保险转移支付（2009-2017）</t>
  </si>
  <si>
    <t>（14）新型农村合作医疗等转移支付收入</t>
  </si>
  <si>
    <t>1）基层医疗卫生系统绩效工资改革转移支付</t>
  </si>
  <si>
    <t xml:space="preserve">  省级补助：云财预〔2010〕379\玉财预〔2010〕158号</t>
  </si>
  <si>
    <t xml:space="preserve">  市级补助：玉财预〔2010〕158号</t>
  </si>
  <si>
    <t>2）医疗卫生转移支付</t>
  </si>
  <si>
    <t>云财社〔2014〕319号</t>
  </si>
  <si>
    <t>云财社〔2014〕328号\玉财社〔2015〕24号</t>
  </si>
  <si>
    <t>云财社〔2014〕391号\玉财社〔2015〕8号</t>
  </si>
  <si>
    <t>云财社〔2014〕408号\玉财社〔2015〕77号</t>
  </si>
  <si>
    <t>云财社〔2014〕409号</t>
  </si>
  <si>
    <t>云财社〔2014〕412号\玉财社〔2015〕20号</t>
  </si>
  <si>
    <t>云财社〔2014〕425号\玉财社〔2015〕24号</t>
  </si>
  <si>
    <t>云财社〔2015〕119号\玉财社〔2015〕74号</t>
  </si>
  <si>
    <t>云财社〔2015〕138号\玉财社〔2015〕164号</t>
  </si>
  <si>
    <t>云财社〔2015〕280号\玉财社〔2015〕187号</t>
  </si>
  <si>
    <t>云财社〔2015〕134号</t>
  </si>
  <si>
    <t>云财社〔2015〕288号\玉财社〔2015〕197号</t>
  </si>
  <si>
    <t>云财社〔2015〕294号</t>
  </si>
  <si>
    <t>云财社〔2015〕34号</t>
  </si>
  <si>
    <t>云财社〔2015〕58号\玉财社〔2015〕100号</t>
  </si>
  <si>
    <t>云财社〔2015〕64号\玉财社〔2015〕35号</t>
  </si>
  <si>
    <t>云财社〔2015〕89号\玉财社〔2015〕66号</t>
  </si>
  <si>
    <t>云财社〔2015〕90号\玉财社〔2015〕77号</t>
  </si>
  <si>
    <t>（15）村级公益事业奖补等转移支付收入</t>
  </si>
  <si>
    <t>1)村级公益事业一事一议转移支付</t>
  </si>
  <si>
    <t>云财农改〔2014〕32号\玉财农改〔2015〕3号</t>
  </si>
  <si>
    <t>云财农改〔2014〕32号\玉财农改〔2015〕6号</t>
  </si>
  <si>
    <t>云财农改〔2015〕10号\玉财农改〔2015〕22号</t>
  </si>
  <si>
    <t>云财农改〔2015〕12号\玉财农改〔2015〕23号</t>
  </si>
  <si>
    <t>云财农改〔2015〕14号\玉财农改〔2015〕24号</t>
  </si>
  <si>
    <t>云财农改〔2015〕28号\玉财农改〔2015〕36号</t>
  </si>
  <si>
    <t>云财农改〔2015〕30号\玉财农改〔2015〕39号</t>
  </si>
  <si>
    <t>云财农改〔2015〕8号\玉财农改〔2015〕20号</t>
  </si>
  <si>
    <t>云财农改〔2015〕34号\玉财农改〔2015〕43号</t>
  </si>
  <si>
    <r>
      <rPr>
        <sz val="10"/>
        <rFont val="宋体"/>
        <charset val="134"/>
      </rPr>
      <t>2</t>
    </r>
    <r>
      <rPr>
        <sz val="10"/>
        <rFont val="宋体"/>
        <charset val="134"/>
      </rPr>
      <t>)森林公安转移支付</t>
    </r>
  </si>
  <si>
    <t>3)乡村垫交税费债务化解补助</t>
  </si>
  <si>
    <t>4)元江华侨农场改革人员经费转移支付（2012）</t>
  </si>
  <si>
    <t>（16）产粮（油）大县奖励资金收入云财建〔2015〕123号\玉财建〔2015〕73号</t>
  </si>
  <si>
    <t>（17）重点生态功能区转移支付收入</t>
  </si>
  <si>
    <t xml:space="preserve">  云财预〔2014〕464号\玉财预〔2014〕71号</t>
  </si>
  <si>
    <t xml:space="preserve">  云财预〔2015〕401号\玉财预〔2015〕60号</t>
  </si>
  <si>
    <t>（18）其他一般性转移支付收入</t>
  </si>
  <si>
    <t>1)其他事业单位绩效工资转移支付</t>
  </si>
  <si>
    <t xml:space="preserve">      云财预〔2011〕16号\玉财预〔2011〕44号</t>
  </si>
  <si>
    <t xml:space="preserve">  玉财预〔2011〕44号</t>
  </si>
  <si>
    <t>2)其他</t>
  </si>
  <si>
    <t xml:space="preserve">  云财社〔2015〕128号\玉财社〔2015〕95号</t>
  </si>
  <si>
    <t xml:space="preserve">  云财社〔2015〕143号\玉财社〔2015〕104号</t>
  </si>
  <si>
    <t xml:space="preserve">  云财社〔2015〕62号\玉财社〔2015〕65号</t>
  </si>
  <si>
    <t xml:space="preserve">  云财预〔2015〕529号\玉财预〔2015〕96号</t>
  </si>
  <si>
    <t xml:space="preserve">  云财综〔2015〕74号</t>
  </si>
  <si>
    <t xml:space="preserve">  云财预〔2014〕428号(上年结转)</t>
  </si>
  <si>
    <t>玉财预〔2015〕11号</t>
  </si>
  <si>
    <t>玉财预〔2015〕19号</t>
  </si>
  <si>
    <t>玉财预〔2015〕26号</t>
  </si>
  <si>
    <t>玉财预〔2015〕34号</t>
  </si>
  <si>
    <t>玉财预〔2015〕61号</t>
  </si>
  <si>
    <t>玉财预〔2015〕62号</t>
  </si>
  <si>
    <t>玉财预〔2015〕63号</t>
  </si>
  <si>
    <t>玉财预〔2015〕77号</t>
  </si>
  <si>
    <t>玉财预〔2015〕83号</t>
  </si>
  <si>
    <t>3、专项转移支付收入</t>
  </si>
  <si>
    <t>(四)上年结余收入</t>
  </si>
  <si>
    <t>(五)调入其他资金</t>
  </si>
  <si>
    <t>1.政府性基金调入</t>
  </si>
  <si>
    <t>2.国有资本经营预算调入</t>
  </si>
  <si>
    <t>3.其他调入</t>
  </si>
  <si>
    <t>(六)债券转贷收入</t>
  </si>
  <si>
    <t>1.置换债券</t>
  </si>
  <si>
    <t>2.新增债券</t>
  </si>
  <si>
    <t>(七)接受其他地区援助收入</t>
  </si>
  <si>
    <t>二、支出总计</t>
  </si>
  <si>
    <t>（一）本年公共财政预算支出</t>
  </si>
  <si>
    <t>（二）转移性支出</t>
  </si>
  <si>
    <t>1、收入超基数上解</t>
  </si>
  <si>
    <t>2、出口退税超基数上解</t>
  </si>
  <si>
    <t>3、专项上解</t>
  </si>
  <si>
    <t>1)烟叶税上解</t>
  </si>
  <si>
    <t>2）规范津补贴上解(从2015年起免上解)</t>
  </si>
  <si>
    <t>3）代扣、代收和代征税款手续费上解</t>
  </si>
  <si>
    <t>4)地税经费</t>
  </si>
  <si>
    <t>4、固定上解</t>
  </si>
  <si>
    <t>1)国税经费</t>
  </si>
  <si>
    <t>2)工商行政管理系统</t>
  </si>
  <si>
    <t>3)政法部门四项经费</t>
  </si>
  <si>
    <t>4)质量技术监督系统</t>
  </si>
  <si>
    <t>5)中波台、实验台经费</t>
  </si>
  <si>
    <t>6)药品监督系统</t>
  </si>
  <si>
    <t>7)强戒人员移交经费上划基数</t>
  </si>
  <si>
    <t>5、其他上解数</t>
  </si>
  <si>
    <t>1)2014年省级年终结算政策变化影响县区预算收支市代县区垫付扣款</t>
  </si>
  <si>
    <t>2)红塔集团收入分成调整</t>
  </si>
  <si>
    <t>3)省级资产处扣款（4月13日任浩宁通知635万元不再扣款）</t>
  </si>
  <si>
    <t>4)强化预算约束、严格预算纪律扣款</t>
  </si>
  <si>
    <t>5)下划红塔区收入上解</t>
  </si>
  <si>
    <t>（三）增设预算周转金</t>
  </si>
  <si>
    <t>（四）调出资金</t>
  </si>
  <si>
    <t>（五）债券转贷还本支出</t>
  </si>
  <si>
    <t>（六）安排预算稳定调节基金支出</t>
  </si>
  <si>
    <t>三、年终滚存结余</t>
  </si>
  <si>
    <t>其中：本级</t>
  </si>
  <si>
    <t>减：结转下年支出</t>
  </si>
  <si>
    <t>四、往来资金结算</t>
  </si>
  <si>
    <t>1、（省）市财政应补助数</t>
  </si>
  <si>
    <t>2、多/少(+/-)上解（省）市数</t>
  </si>
  <si>
    <t>（1）（市）县区财政应解数</t>
  </si>
  <si>
    <t>（2）（市）县区财政实际解数</t>
  </si>
  <si>
    <t>3、本年度（省）市已拨补助资金数</t>
  </si>
  <si>
    <t>（1）（省）市财政欠（市）县区财政数</t>
  </si>
  <si>
    <t>（2）（市）县区财政欠（省）市财政数</t>
  </si>
  <si>
    <t>五、“与上级往来”科目余额</t>
  </si>
  <si>
    <t>六、年末周转金余额</t>
  </si>
  <si>
    <t>七、年末预算稳定调节基金</t>
  </si>
  <si>
    <t xml:space="preserve">      局印：                                 签发人：                                         复核人：                                               经办人：</t>
  </si>
  <si>
    <t>2015年玉溪市市本级补助下级转移支付资金情况表</t>
  </si>
  <si>
    <t>表十六</t>
  </si>
  <si>
    <t>2013年决算数</t>
  </si>
  <si>
    <t>比上年增减幅</t>
  </si>
  <si>
    <t>2300101 增值税和消费税税收返还支出</t>
  </si>
  <si>
    <t>2300102 所得税基数返还支出</t>
  </si>
  <si>
    <t>2300103 成品油价格和税费改革税收返还支出</t>
  </si>
  <si>
    <t>2300201 体制补助支出</t>
  </si>
  <si>
    <t>2300202 均衡性转移支付支出</t>
  </si>
  <si>
    <t>2300203 革命老区及民族和边境地区转移支付支出</t>
  </si>
  <si>
    <t>2300207 县级基本财力保障机制奖补资金支出</t>
  </si>
  <si>
    <t>2300212 资源枯竭型城市转移支付</t>
  </si>
  <si>
    <t>2300214 企业事业单位划转补助</t>
  </si>
  <si>
    <t>2300220 基层公检法司转移支付支出</t>
  </si>
  <si>
    <t>2300221 义务教育等转移支付支出</t>
  </si>
  <si>
    <t>2300222 基本养老保险和低保等转移支付支出</t>
  </si>
  <si>
    <t>2300223 新型农村合作医疗等转移支付支出</t>
  </si>
  <si>
    <t>2300224 农村综合改革转移支付支出</t>
  </si>
  <si>
    <t>2300225 产粮（油）大县奖励资金支出</t>
  </si>
  <si>
    <t>2300226 重点生态功能区转移支付</t>
  </si>
  <si>
    <t>2300227 固定数额补助</t>
  </si>
  <si>
    <t>2300299 其他一般性转移支付</t>
  </si>
  <si>
    <t>2300208 结算补助支出</t>
  </si>
  <si>
    <t>表二十三</t>
  </si>
  <si>
    <t>科目代码</t>
  </si>
  <si>
    <t>合  计</t>
  </si>
  <si>
    <t>一般公共服务</t>
  </si>
  <si>
    <t>国防</t>
  </si>
  <si>
    <t>公共安全</t>
  </si>
  <si>
    <t>教育</t>
  </si>
  <si>
    <t>科学技术</t>
  </si>
  <si>
    <t>文化体育与传媒</t>
  </si>
  <si>
    <t>社会保障和就业</t>
  </si>
  <si>
    <t>医疗卫生与计划生育</t>
  </si>
  <si>
    <t>节能环保</t>
  </si>
  <si>
    <t>城乡社区事务</t>
  </si>
  <si>
    <t>农林水事务</t>
  </si>
  <si>
    <t>交通运输</t>
  </si>
  <si>
    <t>资源勘探电力信息等事务</t>
  </si>
  <si>
    <t>商业服务业等事务</t>
  </si>
  <si>
    <t>金融监管等事务支出</t>
  </si>
  <si>
    <t>218</t>
  </si>
  <si>
    <t>地震灾后恢复重建支出</t>
  </si>
  <si>
    <t>国土资源气象等事务</t>
  </si>
  <si>
    <t>住房保障支出</t>
  </si>
  <si>
    <t>粮油物资管理事务</t>
  </si>
  <si>
    <t>2015年玉溪市市本级预备费安排情况表</t>
  </si>
  <si>
    <t>表十八</t>
  </si>
  <si>
    <t>项目名称</t>
  </si>
  <si>
    <t>功能科目</t>
  </si>
  <si>
    <t>金额</t>
  </si>
  <si>
    <t>市人大立法工作</t>
  </si>
  <si>
    <t>2010105 人大立法</t>
  </si>
  <si>
    <t>区人民政府办公室重大活动接待及相关工作经费</t>
  </si>
  <si>
    <t>2010399 其他政府办公厅（室）及相关机构事务支出</t>
  </si>
  <si>
    <t>金税三期工程经费</t>
  </si>
  <si>
    <t>2010702 一般行政管理事务</t>
  </si>
  <si>
    <t>金税工程培训经费</t>
  </si>
  <si>
    <t>市纪委过渡性办公房租赁</t>
  </si>
  <si>
    <t>2011102 一般行政管理事务</t>
  </si>
  <si>
    <t>高新区管委会招商引资宣传工作经费</t>
  </si>
  <si>
    <t>2011308 招商引资</t>
  </si>
  <si>
    <t>2016年度人口较少民族参加新农合缴费补助资金</t>
  </si>
  <si>
    <t>2012304 民族工作专项</t>
  </si>
  <si>
    <t>2015年追加项目经费</t>
  </si>
  <si>
    <t>2012602 一般行政管理事务</t>
  </si>
  <si>
    <t>2015年见义勇为经费</t>
  </si>
  <si>
    <t>2013102 一般行政管理事务</t>
  </si>
  <si>
    <t>市委领导干部周转房改造专项经费</t>
  </si>
  <si>
    <t>市委工作会议经费</t>
  </si>
  <si>
    <t>市委四届六次全体（扩大）会议经费</t>
  </si>
  <si>
    <t>“四个一”专项工作经费</t>
  </si>
  <si>
    <t>2013399 其他宣传事务支出</t>
  </si>
  <si>
    <t>第四届聂耳音乐（合唱）周系列活动经费</t>
  </si>
  <si>
    <t>市委中心组学习经费</t>
  </si>
  <si>
    <t>社保征收经费</t>
  </si>
  <si>
    <t>2010799 其他税收事务支出</t>
  </si>
  <si>
    <t>“三支一扶”大学生2014-2015年社会保险补助经费</t>
  </si>
  <si>
    <t>2011099 其他人事事务支出</t>
  </si>
  <si>
    <t>市工商局2012-2013年度市属星级“守合同、重信用”企业奖励经费</t>
  </si>
  <si>
    <t>2011502 一般行政管理事务</t>
  </si>
  <si>
    <t>全市2015年营业执照印刷经费</t>
  </si>
  <si>
    <t>2011504 工商行政管理专项</t>
  </si>
  <si>
    <t>2015年商标战略对企业奖励经费及第七届玉溪市知名商标认定工作经费</t>
  </si>
  <si>
    <t>2015年产品质量监测抽样检验经费</t>
  </si>
  <si>
    <t>“两个10万元”微型企业培育市级配套资金</t>
  </si>
  <si>
    <t>2010404 战略规划与实施</t>
  </si>
  <si>
    <t>风电叶片项目招商工作经费</t>
  </si>
  <si>
    <t>2015年电子商务发展专项资金</t>
  </si>
  <si>
    <t>2011307 国内贸易管理</t>
  </si>
  <si>
    <t>瑞丽冯宝福诉玉溪一次性赔偿费</t>
  </si>
  <si>
    <t>2010602 一般行政管理事务</t>
  </si>
  <si>
    <t>盘溪镇维稳专项经费</t>
  </si>
  <si>
    <t>伊斯兰教经文学校（班）规范管理工作经费</t>
  </si>
  <si>
    <t>2013402 一般行政管理事务</t>
  </si>
  <si>
    <t>军分区专项经费</t>
  </si>
  <si>
    <t>2039901 其他国防支出</t>
  </si>
  <si>
    <t>反恐处突车辆购置经费</t>
  </si>
  <si>
    <t>2040101 内卫</t>
  </si>
  <si>
    <t>武警中队执勤设施改造经费</t>
  </si>
  <si>
    <t>安检器材购置经费</t>
  </si>
  <si>
    <t>2040202 一般行政管理事务</t>
  </si>
  <si>
    <t>废弃危险化学品处置经费</t>
  </si>
  <si>
    <t>2040204 治安管理</t>
  </si>
  <si>
    <t>危险化学品存储仓库运行经费</t>
  </si>
  <si>
    <t>开展“生命防护先锋”暨“三个一百”评选活动经费</t>
  </si>
  <si>
    <t>2040212 道路交通管理</t>
  </si>
  <si>
    <t>保密技术防护系统建设经费</t>
  </si>
  <si>
    <t>2040216 网络运行及维护</t>
  </si>
  <si>
    <t>“三位一体”卡口系统建设经费</t>
  </si>
  <si>
    <t>2040219 信息化建设</t>
  </si>
  <si>
    <t>盘溪派出所建设经费</t>
  </si>
  <si>
    <t>2040299 其他公安支出</t>
  </si>
  <si>
    <t>爆闪装置及警卫车辆器材更换经费</t>
  </si>
  <si>
    <t>检察院“3.12”专案补助经费</t>
  </si>
  <si>
    <t>2040404 查办和预防职务犯罪</t>
  </si>
  <si>
    <t>检察院专案补助经费</t>
  </si>
  <si>
    <t>党校十八届四中全会依法治市专题研讨班经费</t>
  </si>
  <si>
    <t>2050802 干部教育</t>
  </si>
  <si>
    <t>高原特色农业现代化战略咨询会经费</t>
  </si>
  <si>
    <t>2060102 一般行政管理事务</t>
  </si>
  <si>
    <t>追加2014年玉溪市科学技术奖励专项资金</t>
  </si>
  <si>
    <t>2069901 科技奖励</t>
  </si>
  <si>
    <t>2014年第四批专利奖励和追加2015年第一季度专利奖励经费</t>
  </si>
  <si>
    <t>小街街道办文明村委会科技文化活动室建设补助经费</t>
  </si>
  <si>
    <t>2070109 群众文化</t>
  </si>
  <si>
    <t>承办云南省第八届老年人体育健身大会经费</t>
  </si>
  <si>
    <t>2070308 群众体育</t>
  </si>
  <si>
    <t>老体协“全国柔力球之乡”中韩柔力球交流活动经费</t>
  </si>
  <si>
    <t>市老干中心修缮和无障碍化改造工程尾款 预备费</t>
  </si>
  <si>
    <t>2080503 离退休人员管理机构</t>
  </si>
  <si>
    <t>慰问抗日战争时期及以前参加革命工作离休干部所需经费</t>
  </si>
  <si>
    <t>召开全市离退休颁布先进集体和个人表彰会议经费</t>
  </si>
  <si>
    <t>2015年城镇无工作单位且生活困难的重点优抚对象生活困难补助</t>
  </si>
  <si>
    <t>2080899 其他优抚支出</t>
  </si>
  <si>
    <t>2015年自主就业、自谋职业退役士兵一次性经济补助</t>
  </si>
  <si>
    <t>2080901 退役士兵安置</t>
  </si>
  <si>
    <t>救灾物资采购经费</t>
  </si>
  <si>
    <t>2081502 地方自然灾害生活补助</t>
  </si>
  <si>
    <t>红十字会开展贫困学生帮扶补助经费</t>
  </si>
  <si>
    <t>2081699 其他红十字事业支出</t>
  </si>
  <si>
    <t>应急设备设施经费</t>
  </si>
  <si>
    <t>2100201 综合医院</t>
  </si>
  <si>
    <t>2100401 疾病预防控制机构</t>
  </si>
  <si>
    <t>2100405 应急救治机构</t>
  </si>
  <si>
    <t>2015年基本公共卫生服务项目市级补助资金</t>
  </si>
  <si>
    <t>2100408 基本公共卫生服务</t>
  </si>
  <si>
    <t>市级卫生城市复审经费</t>
  </si>
  <si>
    <t>2100499 其他公共卫生支出</t>
  </si>
  <si>
    <t>药检所食品安全监测能力建设项目用地经费</t>
  </si>
  <si>
    <t>2101016 食品安全事务</t>
  </si>
  <si>
    <t>创卫复审补助经费</t>
  </si>
  <si>
    <t>2109901 其他医疗卫生与计划生育支出</t>
  </si>
  <si>
    <t>2015年环境空气质量自动监测系统站点建设项目第一批市级补助经费</t>
  </si>
  <si>
    <t>2110299 其他环境监测与监察支出</t>
  </si>
  <si>
    <t>"2015年环境空气质量自动监测系统站点建设项目第二批市级补助资金 "</t>
  </si>
  <si>
    <t>2011—2015年度中心城区污水处理服务费市级补助资金</t>
  </si>
  <si>
    <t>2110302 水体</t>
  </si>
  <si>
    <t>中央和省直属企事业单位退出抚仙湖一级保护区前期工作经费</t>
  </si>
  <si>
    <t>2111503 湖库生态环境保护</t>
  </si>
  <si>
    <t>玉水金岸项目建设风险化解工作市级补助经费</t>
  </si>
  <si>
    <t>2120102 一般行政管理事务</t>
  </si>
  <si>
    <t>会议费</t>
  </si>
  <si>
    <t>干部信息核查系统建设经费</t>
  </si>
  <si>
    <t>2120109 住宅建设与房地产市场监管</t>
  </si>
  <si>
    <t>"盘溪镇集镇道路路面改造建设市级补助资金 "</t>
  </si>
  <si>
    <t>2120303 小城镇基础设施建设</t>
  </si>
  <si>
    <t>小街街道文明村委会基础设施建设项目市级补助资金</t>
  </si>
  <si>
    <t>2120399 其他城乡社区公共设施支出</t>
  </si>
  <si>
    <t>咪哩乡咪哩村环境卫生综合整治市级补助经费</t>
  </si>
  <si>
    <t>2120501 城乡社区环境卫生</t>
  </si>
  <si>
    <t>峨山县岔河乡棚租坝村委会基础设施建设</t>
  </si>
  <si>
    <t>2130126 农村公益事业</t>
  </si>
  <si>
    <t>洛河乡清水河生活污水处理工程经费</t>
  </si>
  <si>
    <t>2130399 其他水利支出</t>
  </si>
  <si>
    <t>红塔区高仓街道办梁王坝社区居委会上牟溪冲村“百村示范、千村整治”行动建设资金</t>
  </si>
  <si>
    <t>2130701 对村级一事一议的补助</t>
  </si>
  <si>
    <t>非煤矿山转型升级专家排查费</t>
  </si>
  <si>
    <t>2150699 其他安全生产监管支出</t>
  </si>
  <si>
    <t>2015年中国玉溪“哇家灯会”经费</t>
  </si>
  <si>
    <t>2160599 其他旅游业管理与服务支出</t>
  </si>
  <si>
    <t>永佳公司YXTC（2013）10号地块竞买保证金利息</t>
  </si>
  <si>
    <t>2200199 其他国土资源事务支出</t>
  </si>
  <si>
    <t>2015年置换债券利息</t>
  </si>
  <si>
    <t>232020101 地方政府一般债券付息支出</t>
  </si>
  <si>
    <t>一般债券发行费及兑付服务费</t>
  </si>
  <si>
    <t>2330201 一般债务发行费用支出</t>
  </si>
  <si>
    <t>安排经费小计</t>
  </si>
  <si>
    <t>剩余用于平衡预算的资金</t>
  </si>
  <si>
    <t>总计</t>
  </si>
  <si>
    <t>2015年度云南省本级一般公共预算支出预算变动及结余、结转情况表</t>
  </si>
  <si>
    <t>决算03表</t>
  </si>
  <si>
    <t>单位:万元</t>
  </si>
  <si>
    <t>预算结余</t>
  </si>
  <si>
    <t>结转下年
使用数</t>
  </si>
  <si>
    <t>债务收入</t>
  </si>
  <si>
    <t>债务转贷收入</t>
  </si>
  <si>
    <t>一般公共服务支出</t>
  </si>
  <si>
    <t>公共安全支出</t>
  </si>
  <si>
    <t>教育支出</t>
  </si>
  <si>
    <t xml:space="preserve">  其他生活救助(款)</t>
  </si>
  <si>
    <t>医疗卫生与计划生育支出</t>
  </si>
  <si>
    <t xml:space="preserve">    其中:排污费安排的支出</t>
  </si>
  <si>
    <t xml:space="preserve">  已垦草原退耕还草</t>
  </si>
  <si>
    <t xml:space="preserve">  循环经济</t>
  </si>
  <si>
    <t xml:space="preserve">    其中:水资源费安排的支出</t>
  </si>
  <si>
    <t xml:space="preserve">  其他支出(款)</t>
  </si>
  <si>
    <t>国土海洋气象等支出</t>
  </si>
  <si>
    <t xml:space="preserve">    其中:矿产资源专项收入安排的支出</t>
  </si>
  <si>
    <t xml:space="preserve">    其中:海域使用金支出</t>
  </si>
  <si>
    <t>粮油物资储备支出</t>
  </si>
  <si>
    <t xml:space="preserve">  地方政府债务付息支出</t>
  </si>
  <si>
    <t xml:space="preserve">  地方政府债务发行费用支出</t>
  </si>
  <si>
    <t>合       计</t>
  </si>
  <si>
    <t>2015年度云南省一般公共预算支出决算功能分类明细表</t>
  </si>
  <si>
    <t>决算05表</t>
  </si>
  <si>
    <t>外交支出</t>
  </si>
  <si>
    <t xml:space="preserve">  外交管理事务</t>
  </si>
  <si>
    <t xml:space="preserve">  驻外机构</t>
  </si>
  <si>
    <t xml:space="preserve">    驻外使领馆(团、处)</t>
  </si>
  <si>
    <t xml:space="preserve">    其他驻外机构支出</t>
  </si>
  <si>
    <t xml:space="preserve">  对外援助</t>
  </si>
  <si>
    <t xml:space="preserve">    对外成套项目援助</t>
  </si>
  <si>
    <t xml:space="preserve">    对外一般物资援助</t>
  </si>
  <si>
    <t xml:space="preserve">    对外科技合作援助</t>
  </si>
  <si>
    <t xml:space="preserve">    对外优惠贷款援助及贴息</t>
  </si>
  <si>
    <t xml:space="preserve">    对外医疗援助</t>
  </si>
  <si>
    <t xml:space="preserve">    其他对外援助支出</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</si>
  <si>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</si>
  <si>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</si>
  <si>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</si>
  <si>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</si>
  <si>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</si>
  <si>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</si>
  <si>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</si>
  <si>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</si>
  <si>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</si>
  <si>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</si>
  <si>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</si>
  <si>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</si>
  <si>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</si>
  <si>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</si>
  <si>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</si>
  <si>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</si>
  <si>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</si>
  <si>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</si>
  <si>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</si>
  <si>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</si>
  <si>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</si>
  <si>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</si>
  <si>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</si>
  <si>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</si>
  <si>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</si>
  <si>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其他国防支出(项)</t>
  </si>
  <si>
    <t xml:space="preserve">    其他公共安全支出(项)</t>
  </si>
  <si>
    <t xml:space="preserve">    其他消防</t>
  </si>
  <si>
    <t xml:space="preserve">    其他教育支出(项)</t>
  </si>
  <si>
    <t xml:space="preserve">    科技重大专项(项)</t>
  </si>
  <si>
    <t xml:space="preserve">    财政对城乡居民基本养老保险基金的补助</t>
  </si>
  <si>
    <t xml:space="preserve">  其他医疗卫生与计划生育支出(款)</t>
  </si>
  <si>
    <t xml:space="preserve">    已垦草原退耕还草(项)</t>
  </si>
  <si>
    <t xml:space="preserve">    能源节约利用(项)</t>
  </si>
  <si>
    <t xml:space="preserve">    可再生能源(项)</t>
  </si>
  <si>
    <t xml:space="preserve">    循环经济(项)</t>
  </si>
  <si>
    <t xml:space="preserve">    其他节能环保支出(项)</t>
  </si>
  <si>
    <t xml:space="preserve">    城乡社区规划与管理(项)</t>
  </si>
  <si>
    <t xml:space="preserve">    城乡社区环境卫生(项)</t>
  </si>
  <si>
    <t xml:space="preserve">    建设市场管理与监督(项)</t>
  </si>
  <si>
    <t xml:space="preserve">    其他城乡社区支出(项)</t>
  </si>
  <si>
    <t xml:space="preserve">    国务院安委会专项</t>
  </si>
  <si>
    <t xml:space="preserve">    中央企业专项管理</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</si>
  <si>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</si>
  <si>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</si>
  <si>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</si>
  <si>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</si>
  <si>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</si>
  <si>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</si>
  <si>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</si>
  <si>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</si>
  <si>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</si>
  <si>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</si>
  <si>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</si>
  <si>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</si>
  <si>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</si>
  <si>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商业银行贷款贴息</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</si>
  <si>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</si>
  <si>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</si>
  <si>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</si>
  <si>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</si>
  <si>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</si>
  <si>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其他金融支出(项)</t>
  </si>
  <si>
    <t>援助其他地区支出</t>
  </si>
  <si>
    <t>其他支出(类)</t>
  </si>
  <si>
    <t xml:space="preserve">    其他支出(项)</t>
  </si>
  <si>
    <t xml:space="preserve">    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</si>
  <si>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</si>
  <si>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</si>
  <si>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</si>
  <si>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</si>
  <si>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22802</t>
  </si>
  <si>
    <t>2280201</t>
  </si>
  <si>
    <t>2280202</t>
  </si>
  <si>
    <t xml:space="preserve">    一般债务发行费用支出</t>
  </si>
  <si>
    <t>本 年 支 出 合 计</t>
  </si>
  <si>
    <t>2015年度云南省本级一般公共预算支出决算功能分类明细表</t>
  </si>
  <si>
    <t>2015年云南省政府性基金预算支出表</t>
  </si>
  <si>
    <t>表三十四</t>
  </si>
  <si>
    <r>
      <rPr>
        <b/>
        <sz val="12"/>
        <rFont val="宋体"/>
        <charset val="134"/>
      </rPr>
      <t>项</t>
    </r>
    <r>
      <rPr>
        <b/>
        <sz val="12"/>
        <rFont val="宋体"/>
        <charset val="134"/>
      </rPr>
      <t>目</t>
    </r>
  </si>
  <si>
    <t>2014年
快报完成数</t>
  </si>
  <si>
    <t>2015年预算数</t>
  </si>
  <si>
    <t>比2014年快报数增幅</t>
  </si>
  <si>
    <t>打印</t>
  </si>
  <si>
    <t>一、文化体育与传媒支出</t>
  </si>
  <si>
    <t xml:space="preserve">    国家电影事业发展专项资金支出</t>
  </si>
  <si>
    <t>二、社会保障和就业支出</t>
  </si>
  <si>
    <t xml:space="preserve">    大中型水库移民后期扶持基金支出</t>
  </si>
  <si>
    <t xml:space="preserve">    小型水库移民扶助基金支出</t>
  </si>
  <si>
    <t>三、节能环保支出</t>
  </si>
  <si>
    <t>否</t>
  </si>
  <si>
    <t xml:space="preserve">    可再生能源电价附加收入安排的支出</t>
  </si>
  <si>
    <t xml:space="preserve">    废弃电器电子产品处理基金支出</t>
  </si>
  <si>
    <t>四、城乡社区支出</t>
  </si>
  <si>
    <t xml:space="preserve">    政府住房基金支出</t>
  </si>
  <si>
    <t xml:space="preserve">    国有土地使用权出让收入安排的支出</t>
  </si>
  <si>
    <t xml:space="preserve">    城市公用事业附加安排的支出</t>
  </si>
  <si>
    <t xml:space="preserve">    国有土地收益基金支出</t>
  </si>
  <si>
    <t xml:space="preserve">    农业土地开发资金支出</t>
  </si>
  <si>
    <t xml:space="preserve">    新增建设用地有偿使用费安排的支出</t>
  </si>
  <si>
    <t xml:space="preserve">    城市基础设施配套费安排的支出</t>
  </si>
  <si>
    <t>五、农林水支出</t>
  </si>
  <si>
    <t xml:space="preserve">    新菜地开发建设基金支出</t>
  </si>
  <si>
    <t xml:space="preserve">    大中型水库库区基金支出</t>
  </si>
  <si>
    <t xml:space="preserve">    三峡水库库区基金支出</t>
  </si>
  <si>
    <t xml:space="preserve">    南水北调工程基金支出</t>
  </si>
  <si>
    <t xml:space="preserve">    国家重大水利工程建设基金支出</t>
  </si>
  <si>
    <t xml:space="preserve">    水土保持补偿费安排的支出</t>
  </si>
  <si>
    <t>六、交通运输支出</t>
  </si>
  <si>
    <t xml:space="preserve">    铁路运输</t>
  </si>
  <si>
    <t xml:space="preserve">    海南省高等级公路车辆通行附加费安排的支出</t>
  </si>
  <si>
    <t xml:space="preserve">    车辆通行费安排的支出</t>
  </si>
  <si>
    <t xml:space="preserve">    港口建设费安排的支出</t>
  </si>
  <si>
    <t xml:space="preserve">    铁路建设基金支出</t>
  </si>
  <si>
    <t xml:space="preserve">    船舶油污损害赔偿基金支出</t>
  </si>
  <si>
    <t xml:space="preserve">    民航发展基金支出</t>
  </si>
  <si>
    <t>七、资源勘探信息等支出</t>
  </si>
  <si>
    <t xml:space="preserve">    工业和信息产业监管</t>
  </si>
  <si>
    <t xml:space="preserve">    散装水泥专项资金支出</t>
  </si>
  <si>
    <t xml:space="preserve">    新型墙体材料专项基金支出</t>
  </si>
  <si>
    <t xml:space="preserve">    农网还贷资金支出</t>
  </si>
  <si>
    <t xml:space="preserve">    电力改革预留资产变现收入安排的支出</t>
  </si>
  <si>
    <t>八、商业服务业等支出</t>
  </si>
  <si>
    <t xml:space="preserve">    旅游发展基金支出</t>
  </si>
  <si>
    <t>九、其他支出</t>
  </si>
  <si>
    <t xml:space="preserve">    其他政府性基金支出</t>
  </si>
  <si>
    <t xml:space="preserve">    彩票发行销售机构业务费安排的支出</t>
  </si>
  <si>
    <t xml:space="preserve">    彩票公益金安排的支出</t>
  </si>
  <si>
    <t>空</t>
  </si>
  <si>
    <t>转移性支出</t>
  </si>
  <si>
    <t xml:space="preserve">  政府性基金转移支出</t>
  </si>
  <si>
    <t xml:space="preserve">  调出资金</t>
  </si>
  <si>
    <t xml:space="preserve">  年终结余</t>
  </si>
  <si>
    <t>2015年云南省省本级政府性基金预算支出表</t>
  </si>
  <si>
    <t>表三十八</t>
  </si>
  <si>
    <t>2014年
年初预算数</t>
  </si>
  <si>
    <t>比2014年年初
预算数增幅</t>
  </si>
  <si>
    <t xml:space="preserve">      资助国产影片放映</t>
  </si>
  <si>
    <t xml:space="preserve">      资助城市影院</t>
  </si>
  <si>
    <t xml:space="preserve">      资助少数民族电影译制</t>
  </si>
  <si>
    <t xml:space="preserve">      其他国家电影事业发展专项资金支出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</si>
  <si>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</si>
  <si>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</si>
  <si>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</si>
  <si>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</si>
  <si>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</si>
  <si>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</si>
  <si>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</si>
  <si>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</si>
  <si>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</si>
  <si>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管理费用支出</t>
  </si>
  <si>
    <t xml:space="preserve">      廉租住房支出</t>
  </si>
  <si>
    <t xml:space="preserve">      公共租赁住房支出</t>
  </si>
  <si>
    <t xml:space="preserve">      公共租赁住房维护和管理支出</t>
  </si>
  <si>
    <t xml:space="preserve">      保障性住房租金补贴</t>
  </si>
  <si>
    <t xml:space="preserve">      其他政府住房基金支出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</si>
  <si>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</si>
  <si>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</si>
  <si>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</si>
  <si>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</si>
  <si>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</si>
  <si>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</si>
  <si>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支付破产或改制企业职工安置费</t>
  </si>
  <si>
    <t xml:space="preserve">      棚户区改造支出</t>
  </si>
  <si>
    <t xml:space="preserve">      其他国有土地使用权出让收入安排的支出</t>
  </si>
  <si>
    <t xml:space="preserve">      城市公共设施</t>
  </si>
  <si>
    <t xml:space="preserve">      城市环境卫生</t>
  </si>
  <si>
    <t xml:space="preserve">      公有房屋</t>
  </si>
  <si>
    <t xml:space="preserve">      城市防洪</t>
  </si>
  <si>
    <t xml:space="preserve">      其他城市公用事业附加安排的支出</t>
  </si>
  <si>
    <t>　    征地和拆迁补偿支出</t>
  </si>
  <si>
    <t>　    土地开发支出</t>
  </si>
  <si>
    <t>　    其他国有土地收益基金支出</t>
  </si>
  <si>
    <t xml:space="preserve">      耕地开发专项支出</t>
  </si>
  <si>
    <t xml:space="preserve">      基本农田建设和保护支出</t>
  </si>
  <si>
    <t xml:space="preserve">      土地整理支出</t>
  </si>
  <si>
    <t xml:space="preserve">      用于地震灾后恢复重建的支出</t>
  </si>
  <si>
    <t xml:space="preserve">      其他城市基础设施配套费安排的支出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</si>
  <si>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</si>
  <si>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</si>
  <si>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</si>
  <si>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</si>
  <si>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</si>
  <si>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</si>
  <si>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</si>
  <si>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</si>
  <si>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</si>
  <si>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</si>
  <si>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南水北调工程建设</t>
  </si>
  <si>
    <t xml:space="preserve">      偿还南水北调工程贷款本息</t>
  </si>
  <si>
    <t xml:space="preserve">      三峡工程后续工作</t>
  </si>
  <si>
    <t xml:space="preserve">      地方重大水利工程建设</t>
  </si>
  <si>
    <t xml:space="preserve">      其他重大水利工程建设基金支出</t>
  </si>
  <si>
    <t xml:space="preserve">      综合治理和生态修复</t>
  </si>
  <si>
    <t xml:space="preserve">      预防保护和监督管理</t>
  </si>
  <si>
    <t xml:space="preserve">      其他水土保持补偿费安排的支出</t>
  </si>
  <si>
    <t xml:space="preserve">   铁路运输</t>
  </si>
  <si>
    <t xml:space="preserve">      铁路资产变现收入安排的支出</t>
  </si>
  <si>
    <t xml:space="preserve">      公路建设</t>
  </si>
  <si>
    <t xml:space="preserve">      公路养护</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</si>
  <si>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</si>
  <si>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</si>
  <si>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</si>
  <si>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</si>
  <si>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</si>
  <si>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</si>
  <si>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</si>
  <si>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</si>
  <si>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</si>
  <si>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</si>
  <si>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</si>
  <si>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</si>
  <si>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</si>
  <si>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</si>
  <si>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</si>
  <si>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</si>
  <si>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</si>
  <si>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</si>
  <si>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</si>
  <si>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</si>
  <si>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</si>
  <si>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</si>
  <si>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</si>
  <si>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民航机场建设</t>
  </si>
  <si>
    <t xml:space="preserve">      空管系统建设</t>
  </si>
  <si>
    <t xml:space="preserve">      民航安全</t>
  </si>
  <si>
    <t xml:space="preserve">      航线和机场补贴</t>
  </si>
  <si>
    <t xml:space="preserve">      民航科教和信息</t>
  </si>
  <si>
    <t xml:space="preserve">      民航节能减排</t>
  </si>
  <si>
    <t xml:space="preserve">      通用航空发展</t>
  </si>
  <si>
    <t xml:space="preserve">      征管经费</t>
  </si>
  <si>
    <t xml:space="preserve">      其他民航发展基金支出</t>
  </si>
  <si>
    <t xml:space="preserve">      无线电频率占用费安排的支出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</si>
  <si>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</si>
  <si>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</si>
  <si>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</si>
  <si>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</si>
  <si>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</si>
  <si>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</si>
  <si>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</si>
  <si>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</si>
  <si>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</si>
  <si>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</si>
  <si>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</si>
  <si>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地方农网还贷资金支出</t>
  </si>
  <si>
    <t xml:space="preserve">      其他农网还贷资金支出</t>
  </si>
  <si>
    <t xml:space="preserve">      宣传促销</t>
  </si>
  <si>
    <t xml:space="preserve">      行业规划</t>
  </si>
  <si>
    <t xml:space="preserve">      旅游事业补助</t>
  </si>
  <si>
    <t xml:space="preserve">      地方旅游开发项目补助</t>
  </si>
  <si>
    <t xml:space="preserve">      其他旅游发展基金支出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</si>
  <si>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</si>
  <si>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</si>
  <si>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</si>
  <si>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</si>
  <si>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</si>
  <si>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</si>
  <si>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</si>
  <si>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</si>
  <si>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</si>
  <si>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</si>
  <si>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</si>
  <si>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</si>
  <si>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</si>
  <si>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</si>
  <si>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</si>
  <si>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</si>
  <si>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用于城乡医疗求助的的彩票公益金支出</t>
  </si>
  <si>
    <t xml:space="preserve">      用于其他社会公益事业的彩票公益金支出</t>
  </si>
  <si>
    <t xml:space="preserve">  政府性基金转移支付</t>
  </si>
  <si>
    <t>2015年度云南省政府性基金支出预算变动情况表</t>
  </si>
  <si>
    <t>决算11表</t>
  </si>
  <si>
    <t xml:space="preserve">    污水处理费及对应专项债务收入安排的支出</t>
  </si>
  <si>
    <t>十、债务付息支出</t>
  </si>
  <si>
    <t>十一、债务发行费用支出</t>
  </si>
  <si>
    <t>合           计</t>
  </si>
  <si>
    <t>2015年度云南省本级政府性基金支出预算变动情况表</t>
  </si>
  <si>
    <t xml:space="preserve">变         动         项         目					</t>
  </si>
  <si>
    <t>小    计</t>
  </si>
  <si>
    <t>专项补助</t>
  </si>
  <si>
    <t>债务(转贷)收入</t>
  </si>
  <si>
    <t>动用上
年结余</t>
  </si>
  <si>
    <t>本年超、短收安排</t>
  </si>
  <si>
    <t>调入资金</t>
  </si>
  <si>
    <t>补助下级专款</t>
  </si>
  <si>
    <t>增加(减少)
预算指标</t>
  </si>
  <si>
    <t>2015年云南省省本级一般公共预算支出执行情况表</t>
  </si>
  <si>
    <t xml:space="preserve">表六 </t>
  </si>
  <si>
    <t>地方政府一般债务还本支出</t>
  </si>
  <si>
    <t>地方政府一般债券转贷支出</t>
  </si>
  <si>
    <t xml:space="preserve">  其中：新增一般债券转贷支出</t>
  </si>
  <si>
    <t xml:space="preserve">        置换一般债券转贷支出</t>
  </si>
  <si>
    <r>
      <rPr>
        <sz val="11"/>
        <rFont val="宋体"/>
        <charset val="134"/>
      </rPr>
      <t xml:space="preserve"> </t>
    </r>
    <r>
      <rPr>
        <sz val="11"/>
        <rFont val="宋体"/>
        <charset val="134"/>
      </rPr>
      <t xml:space="preserve"> </t>
    </r>
    <r>
      <rPr>
        <sz val="11"/>
        <rFont val="宋体"/>
        <charset val="134"/>
      </rPr>
      <t>返还性支出</t>
    </r>
  </si>
  <si>
    <r>
      <rPr>
        <sz val="11"/>
        <rFont val="宋体"/>
        <charset val="134"/>
      </rPr>
      <t xml:space="preserve">  </t>
    </r>
    <r>
      <rPr>
        <sz val="11"/>
        <rFont val="宋体"/>
        <charset val="134"/>
      </rPr>
      <t>一般性转移支付</t>
    </r>
  </si>
  <si>
    <r>
      <rPr>
        <sz val="11"/>
        <rFont val="宋体"/>
        <charset val="134"/>
      </rPr>
      <t xml:space="preserve"> </t>
    </r>
    <r>
      <rPr>
        <sz val="11"/>
        <rFont val="宋体"/>
        <charset val="134"/>
      </rPr>
      <t xml:space="preserve">   </t>
    </r>
    <r>
      <rPr>
        <sz val="11"/>
        <rFont val="宋体"/>
        <charset val="134"/>
      </rPr>
      <t xml:space="preserve"> 一般性上解支出</t>
    </r>
  </si>
  <si>
    <r>
      <rPr>
        <sz val="11"/>
        <rFont val="宋体"/>
        <charset val="134"/>
      </rPr>
      <t xml:space="preserve"> </t>
    </r>
    <r>
      <rPr>
        <sz val="11"/>
        <rFont val="宋体"/>
        <charset val="134"/>
      </rPr>
      <t xml:space="preserve">   </t>
    </r>
    <r>
      <rPr>
        <sz val="11"/>
        <rFont val="宋体"/>
        <charset val="134"/>
      </rPr>
      <t xml:space="preserve"> 补助下级一般性转移支付</t>
    </r>
  </si>
  <si>
    <r>
      <rPr>
        <sz val="11"/>
        <rFont val="宋体"/>
        <charset val="134"/>
      </rPr>
      <t xml:space="preserve">  </t>
    </r>
    <r>
      <rPr>
        <sz val="11"/>
        <rFont val="宋体"/>
        <charset val="134"/>
      </rPr>
      <t>专项转移支付</t>
    </r>
  </si>
  <si>
    <r>
      <rPr>
        <sz val="11"/>
        <rFont val="宋体"/>
        <charset val="134"/>
      </rPr>
      <t xml:space="preserve"> </t>
    </r>
    <r>
      <rPr>
        <sz val="11"/>
        <rFont val="宋体"/>
        <charset val="134"/>
      </rPr>
      <t xml:space="preserve">  </t>
    </r>
    <r>
      <rPr>
        <sz val="11"/>
        <rFont val="宋体"/>
        <charset val="134"/>
      </rPr>
      <t xml:space="preserve"> 专项上解支出</t>
    </r>
  </si>
  <si>
    <r>
      <rPr>
        <sz val="11"/>
        <rFont val="宋体"/>
        <charset val="134"/>
      </rPr>
      <t xml:space="preserve"> </t>
    </r>
    <r>
      <rPr>
        <sz val="11"/>
        <rFont val="宋体"/>
        <charset val="134"/>
      </rPr>
      <t xml:space="preserve">  </t>
    </r>
    <r>
      <rPr>
        <sz val="11"/>
        <rFont val="宋体"/>
        <charset val="134"/>
      </rPr>
      <t xml:space="preserve"> 补助下级专项支出</t>
    </r>
  </si>
  <si>
    <r>
      <rPr>
        <sz val="11"/>
        <rFont val="宋体"/>
        <charset val="134"/>
      </rPr>
      <t xml:space="preserve">  </t>
    </r>
    <r>
      <rPr>
        <sz val="11"/>
        <rFont val="宋体"/>
        <charset val="134"/>
      </rPr>
      <t>滇中新区体制过渡期清算划转支出</t>
    </r>
  </si>
  <si>
    <r>
      <rPr>
        <sz val="11"/>
        <rFont val="宋体"/>
        <charset val="134"/>
      </rPr>
      <t xml:space="preserve">  </t>
    </r>
    <r>
      <rPr>
        <sz val="11"/>
        <rFont val="宋体"/>
        <charset val="134"/>
      </rPr>
      <t>年终结余</t>
    </r>
  </si>
  <si>
    <t xml:space="preserve">    其中：结转</t>
  </si>
  <si>
    <r>
      <rPr>
        <sz val="11"/>
        <rFont val="宋体"/>
        <charset val="134"/>
      </rPr>
      <t xml:space="preserve">         </t>
    </r>
    <r>
      <rPr>
        <sz val="11"/>
        <rFont val="宋体"/>
        <charset val="134"/>
      </rPr>
      <t>净结余</t>
    </r>
  </si>
  <si>
    <t xml:space="preserve">  安排预算稳定调节基金</t>
  </si>
  <si>
    <t xml:space="preserve">  国债转贷资金结余</t>
  </si>
  <si>
    <t>2015年云南省一般公共预算支出表</t>
  </si>
  <si>
    <t>表二十六</t>
  </si>
  <si>
    <t>类标识</t>
  </si>
  <si>
    <r>
      <rPr>
        <b/>
        <sz val="11"/>
        <rFont val="宋体"/>
        <charset val="134"/>
      </rPr>
      <t>2014</t>
    </r>
    <r>
      <rPr>
        <b/>
        <sz val="11"/>
        <rFont val="宋体"/>
        <charset val="134"/>
      </rPr>
      <t>年年快报完成数</t>
    </r>
  </si>
  <si>
    <r>
      <rPr>
        <b/>
        <sz val="12"/>
        <rFont val="宋体"/>
        <charset val="134"/>
      </rPr>
      <t>201</t>
    </r>
    <r>
      <rPr>
        <b/>
        <sz val="12"/>
        <rFont val="宋体"/>
        <charset val="134"/>
      </rPr>
      <t>5</t>
    </r>
    <r>
      <rPr>
        <b/>
        <sz val="12"/>
        <rFont val="宋体"/>
        <charset val="134"/>
      </rPr>
      <t>年预算数</t>
    </r>
  </si>
  <si>
    <r>
      <rPr>
        <b/>
        <sz val="12"/>
        <rFont val="宋体"/>
        <charset val="134"/>
      </rPr>
      <t>比2014</t>
    </r>
    <r>
      <rPr>
        <b/>
        <sz val="12"/>
        <rFont val="宋体"/>
        <charset val="134"/>
      </rPr>
      <t>年快报数增幅</t>
    </r>
  </si>
  <si>
    <t>到项</t>
  </si>
  <si>
    <t>一、一般公共服务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</si>
  <si>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</si>
  <si>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</si>
  <si>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</si>
  <si>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</si>
  <si>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</si>
  <si>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</si>
  <si>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</si>
  <si>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</si>
  <si>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</si>
  <si>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</si>
  <si>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</si>
  <si>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</si>
  <si>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</si>
  <si>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</si>
  <si>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</si>
  <si>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</si>
  <si>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</si>
  <si>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</si>
  <si>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</si>
  <si>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</si>
  <si>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</si>
  <si>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</si>
  <si>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</si>
  <si>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</si>
  <si>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</si>
  <si>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</si>
  <si>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</si>
  <si>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</si>
  <si>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</si>
  <si>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</si>
  <si>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</si>
  <si>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</si>
  <si>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</si>
  <si>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</si>
  <si>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</si>
  <si>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</si>
  <si>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</si>
  <si>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</si>
  <si>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</si>
  <si>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</si>
  <si>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</si>
  <si>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</si>
  <si>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</si>
  <si>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</si>
  <si>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</si>
  <si>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</si>
  <si>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</si>
  <si>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审计业务</t>
  </si>
  <si>
    <t xml:space="preserve">      审计管理</t>
  </si>
  <si>
    <t xml:space="preserve">      其他审计事务支出</t>
  </si>
  <si>
    <t xml:space="preserve">      收费业务</t>
  </si>
  <si>
    <t xml:space="preserve">      缉私办案</t>
  </si>
  <si>
    <t>2010906</t>
  </si>
  <si>
    <t xml:space="preserve">      口岸电子执法系统建设与维护</t>
  </si>
  <si>
    <t xml:space="preserve">      其他海关事务支出</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</si>
  <si>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</si>
  <si>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</si>
  <si>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</si>
  <si>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</si>
  <si>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</si>
  <si>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</si>
  <si>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</si>
  <si>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</si>
  <si>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</si>
  <si>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其他人事事务支出</t>
  </si>
  <si>
    <t xml:space="preserve">      大案要案查处</t>
  </si>
  <si>
    <t xml:space="preserve">      派驻派出机构</t>
  </si>
  <si>
    <t xml:space="preserve">      中央巡视</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</si>
  <si>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</si>
  <si>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</si>
  <si>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</si>
  <si>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</si>
  <si>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</si>
  <si>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</si>
  <si>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</si>
  <si>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</si>
  <si>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</si>
  <si>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</si>
  <si>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</si>
  <si>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</si>
  <si>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</si>
  <si>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</si>
  <si>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工商行政管理专项</t>
  </si>
  <si>
    <t xml:space="preserve">      执法办案专项</t>
  </si>
  <si>
    <t xml:space="preserve">      消费者权益保护</t>
  </si>
  <si>
    <t xml:space="preserve">      其他工商行政管理事务支出</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</si>
  <si>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</si>
  <si>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</si>
  <si>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</si>
  <si>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</si>
  <si>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</si>
  <si>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</si>
  <si>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</si>
  <si>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民族工作专项</t>
  </si>
  <si>
    <t xml:space="preserve">      其他民族事务支出</t>
  </si>
  <si>
    <t xml:space="preserve">      宗教工作专项</t>
  </si>
  <si>
    <t xml:space="preserve">      其他宗教事务支出</t>
  </si>
  <si>
    <t xml:space="preserve">      港澳事务</t>
  </si>
  <si>
    <t xml:space="preserve">      台湾事务</t>
  </si>
  <si>
    <t xml:space="preserve">      华侨事务</t>
  </si>
  <si>
    <t xml:space="preserve">      其他港澳台侨事务支出</t>
  </si>
  <si>
    <t xml:space="preserve">      档案馆</t>
  </si>
  <si>
    <t xml:space="preserve">      其他档案事务支出</t>
  </si>
  <si>
    <t xml:space="preserve">      其他民主党派及工商联事务支出</t>
  </si>
  <si>
    <t xml:space="preserve">      厂务公开</t>
  </si>
  <si>
    <t xml:space="preserve">      工会疗养休养</t>
  </si>
  <si>
    <t xml:space="preserve">      其他群众团体事务支出</t>
  </si>
  <si>
    <t xml:space="preserve">      专项业务</t>
  </si>
  <si>
    <t xml:space="preserve">      其他党委办公厅（室）及相关机构事务支出</t>
  </si>
  <si>
    <t xml:space="preserve">      其他组织事务支出</t>
  </si>
  <si>
    <t xml:space="preserve">      其他宣传事务支出</t>
  </si>
  <si>
    <t xml:space="preserve">      其他统战事务支出</t>
  </si>
  <si>
    <t xml:space="preserve">      其他对外联络事务支出</t>
  </si>
  <si>
    <t xml:space="preserve">      其他共产党事务支出</t>
  </si>
  <si>
    <t xml:space="preserve">      国家赔偿费用支出</t>
  </si>
  <si>
    <t xml:space="preserve">      其他一般公共服务支出</t>
  </si>
  <si>
    <t xml:space="preserve">    对外合作与交流</t>
  </si>
  <si>
    <t xml:space="preserve">  其他外交支出</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</si>
  <si>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</si>
  <si>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</si>
  <si>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</si>
  <si>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</si>
  <si>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</si>
  <si>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</si>
  <si>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</si>
  <si>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其他国防动员支出</t>
  </si>
  <si>
    <t xml:space="preserve">  其他国防支出</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</si>
  <si>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</si>
  <si>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</si>
  <si>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</si>
  <si>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</si>
  <si>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</si>
  <si>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</si>
  <si>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</si>
  <si>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</si>
  <si>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海警</t>
  </si>
  <si>
    <t xml:space="preserve">      其他武装警察支出</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</si>
  <si>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</si>
  <si>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</si>
  <si>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</si>
  <si>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</si>
  <si>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</si>
  <si>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</si>
  <si>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</si>
  <si>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</si>
  <si>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</si>
  <si>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</si>
  <si>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</si>
  <si>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</si>
  <si>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</si>
  <si>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</si>
  <si>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</si>
  <si>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</si>
  <si>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安全业务</t>
  </si>
  <si>
    <t xml:space="preserve">      其他国家安全支出</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</si>
  <si>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</si>
  <si>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</si>
  <si>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</si>
  <si>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</si>
  <si>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</si>
  <si>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</si>
  <si>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</si>
  <si>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</si>
  <si>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</si>
  <si>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</si>
  <si>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</si>
  <si>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</si>
  <si>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</si>
  <si>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律师公证管理</t>
  </si>
  <si>
    <t xml:space="preserve">      法律援助</t>
  </si>
  <si>
    <t xml:space="preserve">      司法统一考试</t>
  </si>
  <si>
    <t xml:space="preserve">      仲裁</t>
  </si>
  <si>
    <t xml:space="preserve">      其他司法支出</t>
  </si>
  <si>
    <t xml:space="preserve">      犯人生活</t>
  </si>
  <si>
    <t xml:space="preserve">      犯人改造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</si>
  <si>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</si>
  <si>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</si>
  <si>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</si>
  <si>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</si>
  <si>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</si>
  <si>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</si>
  <si>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</si>
  <si>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</si>
  <si>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</si>
  <si>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专项缉私活动支出</t>
  </si>
  <si>
    <t xml:space="preserve">      缉私情报</t>
  </si>
  <si>
    <t xml:space="preserve">      禁毒及缉毒</t>
  </si>
  <si>
    <t xml:space="preserve">      其他缉私警察支出</t>
  </si>
  <si>
    <t xml:space="preserve">  其他公共安全支出</t>
  </si>
  <si>
    <t xml:space="preserve">  行政运行</t>
  </si>
  <si>
    <t xml:space="preserve">  一般行政管理事务</t>
  </si>
  <si>
    <t xml:space="preserve">  机关服务</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</si>
  <si>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</si>
  <si>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</si>
  <si>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</si>
  <si>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</si>
  <si>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</si>
  <si>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</si>
  <si>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</si>
  <si>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</si>
  <si>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</si>
  <si>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</si>
  <si>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</si>
  <si>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</si>
  <si>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</si>
  <si>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</si>
  <si>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</si>
  <si>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</si>
  <si>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</si>
  <si>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</si>
  <si>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</si>
  <si>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</si>
  <si>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</si>
  <si>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</si>
  <si>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</si>
  <si>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</si>
  <si>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</si>
  <si>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</si>
  <si>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</si>
  <si>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</si>
  <si>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</si>
  <si>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</si>
  <si>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</si>
  <si>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</si>
  <si>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</si>
  <si>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</si>
  <si>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</si>
  <si>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</si>
  <si>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</si>
  <si>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</si>
  <si>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</si>
  <si>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</si>
  <si>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</si>
  <si>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行政运行</t>
  </si>
  <si>
    <t xml:space="preserve"> 一般行政管理事务</t>
  </si>
  <si>
    <t xml:space="preserve"> 机关服务</t>
  </si>
  <si>
    <t xml:space="preserve"> 其他科学技术管理事务支出</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</si>
  <si>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</si>
  <si>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</si>
  <si>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</si>
  <si>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</si>
  <si>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</si>
  <si>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</si>
  <si>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</si>
  <si>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</si>
  <si>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社会公益研究</t>
  </si>
  <si>
    <t xml:space="preserve"> 高技术研究</t>
  </si>
  <si>
    <t xml:space="preserve"> 专项科研试制</t>
  </si>
  <si>
    <t xml:space="preserve"> 其他应用研究支出</t>
  </si>
  <si>
    <t xml:space="preserve"> 应用技术研究与开发</t>
  </si>
  <si>
    <t xml:space="preserve"> 产业技术研究与开发</t>
  </si>
  <si>
    <t xml:space="preserve"> 科技成果转化与扩散</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</si>
  <si>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</si>
  <si>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</si>
  <si>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</si>
  <si>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</si>
  <si>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</si>
  <si>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</si>
  <si>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</si>
  <si>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</si>
  <si>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</si>
  <si>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</si>
  <si>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</si>
  <si>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</si>
  <si>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</si>
  <si>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</si>
  <si>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</si>
  <si>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</si>
  <si>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</si>
  <si>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科技奖励</t>
  </si>
  <si>
    <t xml:space="preserve">      核应急</t>
  </si>
  <si>
    <t xml:space="preserve"> 转制科研机构</t>
  </si>
  <si>
    <t xml:space="preserve"> 其他科学技术支出</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</si>
  <si>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</si>
  <si>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</si>
  <si>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</si>
  <si>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</si>
  <si>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</si>
  <si>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</si>
  <si>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</si>
  <si>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</si>
  <si>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</si>
  <si>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</si>
  <si>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</si>
  <si>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</si>
  <si>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</si>
  <si>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</si>
  <si>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</si>
  <si>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</si>
  <si>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</si>
  <si>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</si>
  <si>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</si>
  <si>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</si>
  <si>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</si>
  <si>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广播</t>
  </si>
  <si>
    <t xml:space="preserve"> 电视</t>
  </si>
  <si>
    <t xml:space="preserve"> 电影</t>
  </si>
  <si>
    <t xml:space="preserve"> 其他广播影视支出</t>
  </si>
  <si>
    <t xml:space="preserve"> 新闻通讯</t>
  </si>
  <si>
    <t xml:space="preserve"> 出版发行</t>
  </si>
  <si>
    <t xml:space="preserve"> 版权管理</t>
  </si>
  <si>
    <t xml:space="preserve"> 出版市场管理</t>
  </si>
  <si>
    <t xml:space="preserve"> 其他新闻出版支出</t>
  </si>
  <si>
    <t xml:space="preserve"> 宣传文化发展专项支出</t>
  </si>
  <si>
    <t xml:space="preserve"> 文化产业发展专项支出</t>
  </si>
  <si>
    <t xml:space="preserve"> 其他文化体育与传媒支出</t>
  </si>
  <si>
    <t xml:space="preserve"> 综合业务管理</t>
  </si>
  <si>
    <t xml:space="preserve"> 劳动保障监察</t>
  </si>
  <si>
    <t xml:space="preserve"> 就业管理事务</t>
  </si>
  <si>
    <t xml:space="preserve"> 社会保险业务管理事务</t>
  </si>
  <si>
    <t xml:space="preserve"> 信息化建设</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</si>
  <si>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</si>
  <si>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</si>
  <si>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</si>
  <si>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</si>
  <si>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</si>
  <si>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</si>
  <si>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</si>
  <si>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</si>
  <si>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</si>
  <si>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</si>
  <si>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</si>
  <si>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</si>
  <si>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财政对基本养老保险基金的补助</t>
  </si>
  <si>
    <t xml:space="preserve"> 财政对失业保险基金的补助</t>
  </si>
  <si>
    <t xml:space="preserve"> 财政对基本医疗保险基金的补助</t>
  </si>
  <si>
    <t xml:space="preserve"> 财政对工伤保险基金的补助</t>
  </si>
  <si>
    <t xml:space="preserve"> 财政对生育保险基金的补助</t>
  </si>
  <si>
    <t xml:space="preserve"> 财政对城乡居民基本养老保险基金的补助</t>
  </si>
  <si>
    <t xml:space="preserve"> 财政对其他社会保险基金的补助</t>
  </si>
  <si>
    <t xml:space="preserve"> 归口管理的行政单位离退休</t>
  </si>
  <si>
    <t xml:space="preserve"> 事业单位离退休</t>
  </si>
  <si>
    <t xml:space="preserve"> 离退休人员管理机构</t>
  </si>
  <si>
    <t xml:space="preserve"> 未归口管理的行政单位离退休</t>
  </si>
  <si>
    <t xml:space="preserve"> 其他行政事业单位离退休支出</t>
  </si>
  <si>
    <t xml:space="preserve"> 企业关闭破产补助</t>
  </si>
  <si>
    <t xml:space="preserve">      厂办大集体改革补助</t>
  </si>
  <si>
    <t xml:space="preserve"> 其他企业改革发展补助</t>
  </si>
  <si>
    <t xml:space="preserve"> 扶持公共就业服务</t>
  </si>
  <si>
    <t xml:space="preserve"> 职业培训补贴</t>
  </si>
  <si>
    <t xml:space="preserve">      职业介绍补贴</t>
  </si>
  <si>
    <t xml:space="preserve"> 社会保险补贴</t>
  </si>
  <si>
    <t xml:space="preserve"> 公益性岗位补贴</t>
  </si>
  <si>
    <t xml:space="preserve"> 小额担保贷款贴息</t>
  </si>
  <si>
    <t xml:space="preserve"> 补充小额贷款担保基金</t>
  </si>
  <si>
    <t xml:space="preserve"> 职业技能鉴定补贴</t>
  </si>
  <si>
    <t xml:space="preserve">      特定就业政策支出</t>
  </si>
  <si>
    <t xml:space="preserve"> 就业见习补贴</t>
  </si>
  <si>
    <t xml:space="preserve"> 高技能人才培养补助</t>
  </si>
  <si>
    <t xml:space="preserve">      求职补贴</t>
  </si>
  <si>
    <t xml:space="preserve"> 其他就业补助支出</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</si>
  <si>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</si>
  <si>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</si>
  <si>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</si>
  <si>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</si>
  <si>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</si>
  <si>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</si>
  <si>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</si>
  <si>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</si>
  <si>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</si>
  <si>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</si>
  <si>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</si>
  <si>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</si>
  <si>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</si>
  <si>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</si>
  <si>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</si>
  <si>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</si>
  <si>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</si>
  <si>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</si>
  <si>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残疾人康复</t>
  </si>
  <si>
    <t xml:space="preserve"> 残疾人就业和扶贫</t>
  </si>
  <si>
    <t xml:space="preserve"> 残疾人体育</t>
  </si>
  <si>
    <t xml:space="preserve"> 其他残疾人事业支出</t>
  </si>
  <si>
    <r>
      <rPr>
        <sz val="11"/>
        <rFont val="宋体"/>
        <charset val="134"/>
      </rPr>
      <t>20815</t>
    </r>
  </si>
  <si>
    <r>
      <rPr>
        <sz val="11"/>
        <rFont val="宋体"/>
        <charset val="134"/>
      </rPr>
      <t>2081</t>
    </r>
    <r>
      <rPr>
        <sz val="11"/>
        <rFont val="宋体"/>
        <charset val="134"/>
      </rPr>
      <t>5</t>
    </r>
  </si>
  <si>
    <t xml:space="preserve"> 中央自然灾害生活补助</t>
  </si>
  <si>
    <r>
      <rPr>
        <sz val="11"/>
        <rFont val="宋体"/>
        <charset val="134"/>
      </rPr>
      <t>2081</t>
    </r>
    <r>
      <rPr>
        <sz val="11"/>
        <rFont val="宋体"/>
        <charset val="134"/>
      </rPr>
      <t>5</t>
    </r>
    <r>
      <rPr>
        <sz val="11"/>
        <rFont val="宋体"/>
        <charset val="134"/>
      </rPr>
      <t>02</t>
    </r>
  </si>
  <si>
    <t xml:space="preserve"> 地方自然灾害生活补助</t>
  </si>
  <si>
    <t xml:space="preserve"> 自然灾害灾后重建补助</t>
  </si>
  <si>
    <t xml:space="preserve"> 其他自然灾害生活救助支出</t>
  </si>
  <si>
    <r>
      <rPr>
        <sz val="11"/>
        <rFont val="宋体"/>
        <charset val="134"/>
      </rPr>
      <t>2081</t>
    </r>
    <r>
      <rPr>
        <sz val="11"/>
        <rFont val="宋体"/>
        <charset val="134"/>
      </rPr>
      <t>6</t>
    </r>
  </si>
  <si>
    <t xml:space="preserve"> 其他红十字事业支出</t>
  </si>
  <si>
    <r>
      <rPr>
        <sz val="11"/>
        <rFont val="宋体"/>
        <charset val="134"/>
      </rPr>
      <t>2081</t>
    </r>
    <r>
      <rPr>
        <sz val="11"/>
        <rFont val="宋体"/>
        <charset val="134"/>
      </rPr>
      <t>9</t>
    </r>
  </si>
  <si>
    <t xml:space="preserve"> 城市最低生活保障金支出</t>
  </si>
  <si>
    <r>
      <rPr>
        <sz val="11"/>
        <rFont val="宋体"/>
        <charset val="134"/>
      </rPr>
      <t>2081</t>
    </r>
    <r>
      <rPr>
        <sz val="11"/>
        <rFont val="宋体"/>
        <charset val="134"/>
      </rPr>
      <t>9</t>
    </r>
    <r>
      <rPr>
        <sz val="11"/>
        <rFont val="宋体"/>
        <charset val="134"/>
      </rPr>
      <t>02</t>
    </r>
  </si>
  <si>
    <t xml:space="preserve"> 农村最低生活保障金支出</t>
  </si>
  <si>
    <r>
      <rPr>
        <sz val="11"/>
        <rFont val="宋体"/>
        <charset val="134"/>
      </rPr>
      <t>208</t>
    </r>
    <r>
      <rPr>
        <sz val="11"/>
        <rFont val="宋体"/>
        <charset val="134"/>
      </rPr>
      <t>20</t>
    </r>
  </si>
  <si>
    <r>
      <rPr>
        <sz val="11"/>
        <rFont val="宋体"/>
        <charset val="134"/>
      </rPr>
      <t>208</t>
    </r>
    <r>
      <rPr>
        <sz val="11"/>
        <rFont val="宋体"/>
        <charset val="134"/>
      </rPr>
      <t>20</t>
    </r>
    <r>
      <rPr>
        <sz val="11"/>
        <rFont val="宋体"/>
        <charset val="134"/>
      </rPr>
      <t>01</t>
    </r>
  </si>
  <si>
    <t xml:space="preserve"> 临时救助支出</t>
  </si>
  <si>
    <r>
      <rPr>
        <sz val="11"/>
        <rFont val="宋体"/>
        <charset val="134"/>
      </rPr>
      <t>208</t>
    </r>
    <r>
      <rPr>
        <sz val="11"/>
        <rFont val="宋体"/>
        <charset val="134"/>
      </rPr>
      <t>20</t>
    </r>
    <r>
      <rPr>
        <sz val="11"/>
        <rFont val="宋体"/>
        <charset val="134"/>
      </rPr>
      <t>99</t>
    </r>
  </si>
  <si>
    <t xml:space="preserve"> 流浪乞讨人员救助支出</t>
  </si>
  <si>
    <r>
      <rPr>
        <sz val="11"/>
        <rFont val="宋体"/>
        <charset val="134"/>
      </rPr>
      <t>2082</t>
    </r>
    <r>
      <rPr>
        <sz val="11"/>
        <rFont val="宋体"/>
        <charset val="134"/>
      </rPr>
      <t>1</t>
    </r>
  </si>
  <si>
    <r>
      <rPr>
        <sz val="11"/>
        <rFont val="宋体"/>
        <charset val="134"/>
      </rPr>
      <t>2082</t>
    </r>
    <r>
      <rPr>
        <sz val="11"/>
        <rFont val="宋体"/>
        <charset val="134"/>
      </rPr>
      <t>1</t>
    </r>
    <r>
      <rPr>
        <sz val="11"/>
        <rFont val="宋体"/>
        <charset val="134"/>
      </rPr>
      <t>01</t>
    </r>
  </si>
  <si>
    <t xml:space="preserve"> 城市特困人员供养支出</t>
  </si>
  <si>
    <t xml:space="preserve"> 农村五保供养支出</t>
  </si>
  <si>
    <t xml:space="preserve"> 交强险营业税补助基金支出</t>
  </si>
  <si>
    <t xml:space="preserve"> 交强险罚款收入补助基金支出</t>
  </si>
  <si>
    <r>
      <rPr>
        <sz val="11"/>
        <rFont val="宋体"/>
        <charset val="134"/>
      </rPr>
      <t>2</t>
    </r>
    <r>
      <rPr>
        <sz val="11"/>
        <rFont val="宋体"/>
        <charset val="134"/>
      </rPr>
      <t>0825</t>
    </r>
  </si>
  <si>
    <t xml:space="preserve"> 其他城市生活救助</t>
  </si>
  <si>
    <t xml:space="preserve"> 其他农村生活救助</t>
  </si>
  <si>
    <t xml:space="preserve"> 其他社会保障和就业支出</t>
  </si>
  <si>
    <t xml:space="preserve"> 其他医疗卫生与计划生育管理事务支出</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</si>
  <si>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</si>
  <si>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</si>
  <si>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</si>
  <si>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</si>
  <si>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</si>
  <si>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</si>
  <si>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</si>
  <si>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</si>
  <si>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</si>
  <si>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</si>
  <si>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</si>
  <si>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</si>
  <si>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</si>
  <si>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</si>
  <si>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</si>
  <si>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</si>
  <si>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</si>
  <si>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</si>
  <si>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</si>
  <si>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</si>
  <si>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</si>
  <si>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</si>
  <si>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</si>
  <si>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</si>
  <si>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</si>
  <si>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</si>
  <si>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行政单位医疗</t>
  </si>
  <si>
    <t xml:space="preserve"> 事业单位医疗</t>
  </si>
  <si>
    <t xml:space="preserve"> 公务员医疗补助</t>
  </si>
  <si>
    <t xml:space="preserve"> 优抚对象医疗补助</t>
  </si>
  <si>
    <t xml:space="preserve"> 新型农村合作医疗</t>
  </si>
  <si>
    <t xml:space="preserve"> 城镇居民基本医疗保险</t>
  </si>
  <si>
    <t xml:space="preserve"> 城乡医疗救助</t>
  </si>
  <si>
    <t xml:space="preserve"> 疾病应急救助</t>
  </si>
  <si>
    <t xml:space="preserve"> 其他医疗保障支出</t>
  </si>
  <si>
    <t xml:space="preserve"> 中医（民族医）药专项</t>
  </si>
  <si>
    <t xml:space="preserve"> 其他中医药支出</t>
  </si>
  <si>
    <r>
      <rPr>
        <sz val="11"/>
        <rFont val="宋体"/>
        <charset val="134"/>
      </rPr>
      <t>210</t>
    </r>
    <r>
      <rPr>
        <sz val="11"/>
        <rFont val="宋体"/>
        <charset val="134"/>
      </rPr>
      <t>07</t>
    </r>
  </si>
  <si>
    <t xml:space="preserve"> 计划生育机构</t>
  </si>
  <si>
    <t xml:space="preserve"> 计划生育服务</t>
  </si>
  <si>
    <t xml:space="preserve"> 其他计划生育事务支出</t>
  </si>
  <si>
    <t xml:space="preserve"> 药品事务</t>
  </si>
  <si>
    <t xml:space="preserve"> 化妆品事务</t>
  </si>
  <si>
    <t xml:space="preserve"> 医疗器械事务</t>
  </si>
  <si>
    <t xml:space="preserve"> 食品安全事务</t>
  </si>
  <si>
    <t xml:space="preserve"> 事业运行</t>
  </si>
  <si>
    <t xml:space="preserve"> 其他食品和药品监督管理事务支出</t>
  </si>
  <si>
    <t xml:space="preserve"> 其他医疗卫生与计划生育支出</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</si>
  <si>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</si>
  <si>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</si>
  <si>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</si>
  <si>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</si>
  <si>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</si>
  <si>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</si>
  <si>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</si>
  <si>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</si>
  <si>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</si>
  <si>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</si>
  <si>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</si>
  <si>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</si>
  <si>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</si>
  <si>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</si>
  <si>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排污费安排的支出</t>
  </si>
  <si>
    <t xml:space="preserve">      其他污染防治支出</t>
  </si>
  <si>
    <t xml:space="preserve">      生态保护</t>
  </si>
  <si>
    <t xml:space="preserve">      农村环境保护</t>
  </si>
  <si>
    <t xml:space="preserve">      自然保护区</t>
  </si>
  <si>
    <t xml:space="preserve">      生物及物种资源保护</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</si>
  <si>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</si>
  <si>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</si>
  <si>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</si>
  <si>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</si>
  <si>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</si>
  <si>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</si>
  <si>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</si>
  <si>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</si>
  <si>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</si>
  <si>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</si>
  <si>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</si>
  <si>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京津风沙源治理工程建设</t>
  </si>
  <si>
    <t xml:space="preserve">      其他风沙荒漠治理支出</t>
  </si>
  <si>
    <t xml:space="preserve">      退牧还草工程建设</t>
  </si>
  <si>
    <t xml:space="preserve">      其他退牧还草支出</t>
  </si>
  <si>
    <t xml:space="preserve">  能源节约利用</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</si>
  <si>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</si>
  <si>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</si>
  <si>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</si>
  <si>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</si>
  <si>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</si>
  <si>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</si>
  <si>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</si>
  <si>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</si>
  <si>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</si>
  <si>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</si>
  <si>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</si>
  <si>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</si>
  <si>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</si>
  <si>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三峡库区移民专项支出</t>
  </si>
  <si>
    <t xml:space="preserve">      农村电网建设</t>
  </si>
  <si>
    <t xml:space="preserve">      其他能源管理事务支出</t>
  </si>
  <si>
    <t xml:space="preserve">      水源地建设与保护</t>
  </si>
  <si>
    <t xml:space="preserve">      河流治理与保护</t>
  </si>
  <si>
    <t xml:space="preserve">      湖库生态环境保护</t>
  </si>
  <si>
    <t xml:space="preserve">      地下水修复与保护</t>
  </si>
  <si>
    <t xml:space="preserve">      其他江河湖库流域治理与保护</t>
  </si>
  <si>
    <t xml:space="preserve">  其他节能环保支出</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</si>
  <si>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</si>
  <si>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</si>
  <si>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</si>
  <si>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</si>
  <si>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</si>
  <si>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</si>
  <si>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</si>
  <si>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</si>
  <si>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</si>
  <si>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</si>
  <si>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</si>
  <si>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t>
  </si>
  <si>
    <t xml:space="preserve">        小城镇基础设施建设</t>
  </si>
  <si>
    <t xml:space="preserve">        其他城乡社区公共设施支出</t>
  </si>
  <si>
    <t xml:space="preserve">  城乡社区环境卫生</t>
  </si>
  <si>
    <t xml:space="preserve">  建设市场管理与监督</t>
  </si>
  <si>
    <t xml:space="preserve">  城乡社区支出</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</si>
  <si>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</si>
  <si>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</si>
  <si>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</si>
  <si>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</si>
  <si>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</si>
  <si>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</si>
  <si>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</si>
  <si>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</si>
  <si>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</si>
  <si>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</si>
  <si>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</si>
  <si>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农业生产资料与技术补贴</t>
  </si>
  <si>
    <t xml:space="preserve"> 农业生产保险补贴</t>
  </si>
  <si>
    <t xml:space="preserve"> 农业组织化与产业化经营</t>
  </si>
  <si>
    <t xml:space="preserve"> 农产品加工与促销</t>
  </si>
  <si>
    <t xml:space="preserve"> 农村公益事业</t>
  </si>
  <si>
    <t xml:space="preserve">        综合财力补助</t>
  </si>
  <si>
    <t xml:space="preserve"> 农业资源保护修复与利用</t>
  </si>
  <si>
    <t xml:space="preserve"> 农村道路建设</t>
  </si>
  <si>
    <t xml:space="preserve"> 农资综合补贴</t>
  </si>
  <si>
    <t xml:space="preserve"> 石油价格改革对渔业的补贴</t>
  </si>
  <si>
    <t xml:space="preserve"> 对高校毕业生到基层任职补助</t>
  </si>
  <si>
    <t xml:space="preserve"> 草原植被恢复费安排的支出</t>
  </si>
  <si>
    <t xml:space="preserve"> 其他农业支出</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</si>
  <si>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</si>
  <si>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</si>
  <si>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</si>
  <si>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</si>
  <si>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</si>
  <si>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</si>
  <si>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</si>
  <si>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</si>
  <si>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</si>
  <si>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</si>
  <si>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</si>
  <si>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</si>
  <si>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</si>
  <si>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</si>
  <si>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</si>
  <si>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</si>
  <si>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</si>
  <si>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</si>
  <si>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</si>
  <si>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</si>
  <si>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</si>
  <si>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石油价格改革对林业的补贴</t>
  </si>
  <si>
    <t xml:space="preserve"> 森林保险保费补贴</t>
  </si>
  <si>
    <t xml:space="preserve"> 林业防灾减灾</t>
  </si>
  <si>
    <t xml:space="preserve"> 其他林业支出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</si>
  <si>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</si>
  <si>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</si>
  <si>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</si>
  <si>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</si>
  <si>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</si>
  <si>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</si>
  <si>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</si>
  <si>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</si>
  <si>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</si>
  <si>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</si>
  <si>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</si>
  <si>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</si>
  <si>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</si>
  <si>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</si>
  <si>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</si>
  <si>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大中型水库移民后期扶持专项支出</t>
  </si>
  <si>
    <t xml:space="preserve"> 水利安全监督</t>
  </si>
  <si>
    <t xml:space="preserve"> 水资源费安排的支出</t>
  </si>
  <si>
    <t xml:space="preserve">        砂石资源费支出</t>
  </si>
  <si>
    <t xml:space="preserve"> 水利建设移民支出</t>
  </si>
  <si>
    <t xml:space="preserve"> 农村人畜饮水</t>
  </si>
  <si>
    <t xml:space="preserve"> 其他水利支出</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</si>
  <si>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</si>
  <si>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</si>
  <si>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</si>
  <si>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</si>
  <si>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</si>
  <si>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</si>
  <si>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</si>
  <si>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</si>
  <si>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</si>
  <si>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</si>
  <si>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</si>
  <si>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</si>
  <si>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</si>
  <si>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</si>
  <si>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土地治理</t>
  </si>
  <si>
    <t xml:space="preserve"> 产业化经营</t>
  </si>
  <si>
    <t xml:space="preserve"> 科技示范</t>
  </si>
  <si>
    <t xml:space="preserve"> 其他农业综合开发支出</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</si>
  <si>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</si>
  <si>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</si>
  <si>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</si>
  <si>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</si>
  <si>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</si>
  <si>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</si>
  <si>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</si>
  <si>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涉农贷款增量奖励</t>
  </si>
  <si>
    <t xml:space="preserve"> 其他金融支农支持</t>
  </si>
  <si>
    <r>
      <rPr>
        <sz val="11"/>
        <rFont val="宋体"/>
        <charset val="134"/>
      </rPr>
      <t>213</t>
    </r>
    <r>
      <rPr>
        <sz val="11"/>
        <rFont val="宋体"/>
        <charset val="134"/>
      </rPr>
      <t>0</t>
    </r>
    <r>
      <rPr>
        <sz val="11"/>
        <rFont val="宋体"/>
        <charset val="134"/>
      </rPr>
      <t>9</t>
    </r>
  </si>
  <si>
    <t xml:space="preserve">        棉花目标价格补贴</t>
  </si>
  <si>
    <t xml:space="preserve">        大豆目标价格补贴</t>
  </si>
  <si>
    <t xml:space="preserve">        其他目标价格补贴</t>
  </si>
  <si>
    <t xml:space="preserve"> 化解其他公益性乡村债务支出</t>
  </si>
  <si>
    <t xml:space="preserve"> 其他农林水事务支出</t>
  </si>
  <si>
    <t xml:space="preserve">        公路新建</t>
  </si>
  <si>
    <t xml:space="preserve">        公路改建</t>
  </si>
  <si>
    <t xml:space="preserve">        公路养护</t>
  </si>
  <si>
    <t xml:space="preserve">        特大型桥梁建设</t>
  </si>
  <si>
    <t xml:space="preserve">        公路路政管理</t>
  </si>
  <si>
    <t xml:space="preserve">        公路和运输信息化建设</t>
  </si>
  <si>
    <t xml:space="preserve">        公路和运输安全</t>
  </si>
  <si>
    <t xml:space="preserve">        公路还贷专项</t>
  </si>
  <si>
    <t xml:space="preserve">        公路运输管理</t>
  </si>
  <si>
    <t xml:space="preserve">        公路客货运站（场）建设</t>
  </si>
  <si>
    <t xml:space="preserve">        公路和运输技术标准化建设</t>
  </si>
  <si>
    <t xml:space="preserve">        港口设施</t>
  </si>
  <si>
    <t xml:space="preserve">        航道维护</t>
  </si>
  <si>
    <t xml:space="preserve">        安全通信</t>
  </si>
  <si>
    <t xml:space="preserve">        三峡库区通航管理</t>
  </si>
  <si>
    <t xml:space="preserve">        航务管理</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</si>
  <si>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</si>
  <si>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</si>
  <si>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</si>
  <si>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</si>
  <si>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</si>
  <si>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</si>
  <si>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</si>
  <si>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</si>
  <si>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</si>
  <si>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</si>
  <si>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</si>
  <si>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</si>
  <si>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</si>
  <si>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</si>
  <si>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</si>
  <si>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</si>
  <si>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</si>
  <si>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</si>
  <si>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</si>
  <si>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</si>
  <si>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</si>
  <si>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</si>
  <si>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对城市公交的补贴</t>
  </si>
  <si>
    <t xml:space="preserve">        对农村道路客运的补贴</t>
  </si>
  <si>
    <t xml:space="preserve">        对出租车的补贴</t>
  </si>
  <si>
    <t xml:space="preserve">        石油价格改革补贴其他支出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</si>
  <si>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</si>
  <si>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</si>
  <si>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</si>
  <si>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</si>
  <si>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</si>
  <si>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</si>
  <si>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公共交通运营补助</t>
  </si>
  <si>
    <t xml:space="preserve">        其他交通运输支出</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</si>
  <si>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</si>
  <si>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</si>
  <si>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</si>
  <si>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</si>
  <si>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</si>
  <si>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</si>
  <si>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</si>
  <si>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</si>
  <si>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</si>
  <si>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</si>
  <si>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</si>
  <si>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</si>
  <si>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</si>
  <si>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</si>
  <si>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</si>
  <si>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</si>
  <si>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</si>
  <si>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</si>
  <si>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</si>
  <si>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r>
      <rPr>
        <sz val="11"/>
        <rFont val="宋体"/>
        <charset val="134"/>
      </rPr>
      <t>2150</t>
    </r>
    <r>
      <rPr>
        <sz val="11"/>
        <rFont val="宋体"/>
        <charset val="134"/>
      </rPr>
      <t>5</t>
    </r>
  </si>
  <si>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</si>
  <si>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</si>
  <si>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</si>
  <si>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</si>
  <si>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</si>
  <si>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</si>
  <si>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</si>
  <si>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</si>
  <si>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</si>
  <si>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安全监管监察专项</t>
  </si>
  <si>
    <t xml:space="preserve">        应急救援支出</t>
  </si>
  <si>
    <t xml:space="preserve">        煤炭安全</t>
  </si>
  <si>
    <t xml:space="preserve">        其他安全生产监管支出</t>
  </si>
  <si>
    <t xml:space="preserve">        国有企业监事会专项</t>
  </si>
  <si>
    <t xml:space="preserve">        其他国有资产监管支出</t>
  </si>
  <si>
    <t xml:space="preserve">        科技型中小企业技术创新基金</t>
  </si>
  <si>
    <t xml:space="preserve">        中小企业发展专项</t>
  </si>
  <si>
    <t xml:space="preserve">        其他支持中小企业发展和管理支出</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</si>
  <si>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</si>
  <si>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</si>
  <si>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</si>
  <si>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</si>
  <si>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</si>
  <si>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t>
  </si>
  <si>
    <t xml:space="preserve">        食品流通安全补贴</t>
  </si>
  <si>
    <t xml:space="preserve">        市场监测及信息管理</t>
  </si>
  <si>
    <t xml:space="preserve">        民贸企业补贴</t>
  </si>
  <si>
    <t xml:space="preserve">        民贸民品贷款贴息</t>
  </si>
  <si>
    <t xml:space="preserve">        事业运行</t>
  </si>
  <si>
    <t xml:space="preserve">        其他商业流通事务支出</t>
  </si>
  <si>
    <t xml:space="preserve">        旅游宣传</t>
  </si>
  <si>
    <t xml:space="preserve">        旅游行业业务管理</t>
  </si>
  <si>
    <t xml:space="preserve">        其他旅游业管理与服务支出</t>
  </si>
  <si>
    <t xml:space="preserve">        外商投资环境建设补助资金</t>
  </si>
  <si>
    <t xml:space="preserve">        其他涉外发展服务支出</t>
  </si>
  <si>
    <t xml:space="preserve">        服务业基础设施建设</t>
  </si>
  <si>
    <t xml:space="preserve">        其他商业服务业等支出</t>
  </si>
  <si>
    <r>
      <rPr>
        <sz val="12"/>
        <rFont val="宋体"/>
        <charset val="134"/>
      </rPr>
      <t>217</t>
    </r>
  </si>
  <si>
    <t xml:space="preserve"> 金融部门行政支出</t>
  </si>
  <si>
    <t xml:space="preserve"> 金融发展支出</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</si>
  <si>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</si>
  <si>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</si>
  <si>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</si>
  <si>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</si>
  <si>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</si>
  <si>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</si>
  <si>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</si>
  <si>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</si>
  <si>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</si>
  <si>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</si>
  <si>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</si>
  <si>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</si>
  <si>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</si>
  <si>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</si>
  <si>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</si>
  <si>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</si>
  <si>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</si>
  <si>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</si>
  <si>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</si>
  <si>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</si>
  <si>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</si>
  <si>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</si>
  <si>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国外风险勘查</t>
  </si>
  <si>
    <t xml:space="preserve">        地质勘查基金（周转金）支出</t>
  </si>
  <si>
    <t xml:space="preserve">        矿产资源专项收入安排的支出</t>
  </si>
  <si>
    <t xml:space="preserve">        其他国土资源事务支出</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</si>
  <si>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</si>
  <si>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</si>
  <si>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</si>
  <si>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</si>
  <si>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</si>
  <si>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</si>
  <si>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</si>
  <si>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</si>
  <si>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</si>
  <si>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</si>
  <si>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海域使用金支出</t>
  </si>
  <si>
    <t xml:space="preserve">        海水淡化</t>
  </si>
  <si>
    <t xml:space="preserve">        海洋工程排污费支出</t>
  </si>
  <si>
    <t xml:space="preserve">        无居民海岛使用金支出</t>
  </si>
  <si>
    <t xml:space="preserve">        其他海洋管理事务支出</t>
  </si>
  <si>
    <t xml:space="preserve">        基础测绘</t>
  </si>
  <si>
    <t xml:space="preserve">        航空摄影</t>
  </si>
  <si>
    <t xml:space="preserve">        测绘工程建设</t>
  </si>
  <si>
    <t xml:space="preserve">        其他测绘事务支出</t>
  </si>
  <si>
    <t xml:space="preserve">        地震监测</t>
  </si>
  <si>
    <t xml:space="preserve">        地震预测预报</t>
  </si>
  <si>
    <t xml:space="preserve">        地震灾害预防</t>
  </si>
  <si>
    <t xml:space="preserve">        地震应急救援</t>
  </si>
  <si>
    <t>2200411</t>
  </si>
  <si>
    <t xml:space="preserve">        地震环境探察</t>
  </si>
  <si>
    <t>2200412</t>
  </si>
  <si>
    <t xml:space="preserve">        防震减灾信息管理</t>
  </si>
  <si>
    <t>2200413</t>
  </si>
  <si>
    <t xml:space="preserve">        防震减灾基础管理</t>
  </si>
  <si>
    <t xml:space="preserve">        地震事业机构</t>
  </si>
  <si>
    <t xml:space="preserve">        其他地震事务支出</t>
  </si>
  <si>
    <t xml:space="preserve">        气象事业机构</t>
  </si>
  <si>
    <t xml:space="preserve">        气象技术研究应用</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</si>
  <si>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</si>
  <si>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</si>
  <si>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</si>
  <si>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</si>
  <si>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</si>
  <si>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</si>
  <si>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</si>
  <si>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</si>
  <si>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</si>
  <si>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</si>
  <si>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</si>
  <si>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</si>
  <si>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</si>
  <si>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</si>
  <si>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</si>
  <si>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</si>
  <si>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</si>
  <si>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</si>
  <si>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</si>
  <si>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住房公积金</t>
  </si>
  <si>
    <t xml:space="preserve">        提租补贴</t>
  </si>
  <si>
    <t xml:space="preserve">        购房补贴</t>
  </si>
  <si>
    <t xml:space="preserve">        公有住房建设和维修改造支出</t>
  </si>
  <si>
    <t xml:space="preserve">        其他城乡社区住宅支出</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</si>
  <si>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</si>
  <si>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</si>
  <si>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</si>
  <si>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</si>
  <si>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</si>
  <si>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</si>
  <si>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</si>
  <si>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</si>
  <si>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</si>
  <si>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</si>
  <si>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</si>
  <si>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</si>
  <si>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</si>
  <si>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</si>
  <si>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</si>
  <si>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</si>
  <si>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</si>
  <si>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</si>
  <si>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</si>
  <si>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22301</t>
  </si>
  <si>
    <t>2230101</t>
  </si>
  <si>
    <t xml:space="preserve">        石油储备支出</t>
  </si>
  <si>
    <t>2230102</t>
  </si>
  <si>
    <t xml:space="preserve">        国家留成油串换石油储备支出</t>
  </si>
  <si>
    <t>2230103</t>
  </si>
  <si>
    <t xml:space="preserve">        天然铀能源储备</t>
  </si>
  <si>
    <t>2230104</t>
  </si>
  <si>
    <t xml:space="preserve">        煤炭储备</t>
  </si>
  <si>
    <t>2230199</t>
  </si>
  <si>
    <t xml:space="preserve">        其他能源储备</t>
  </si>
  <si>
    <t>22302</t>
  </si>
  <si>
    <t>2230201</t>
  </si>
  <si>
    <t xml:space="preserve">        储备粮油补贴支出</t>
  </si>
  <si>
    <t>2230202</t>
  </si>
  <si>
    <t xml:space="preserve">        储备粮油差价补贴</t>
  </si>
  <si>
    <t>2230203</t>
  </si>
  <si>
    <t xml:space="preserve">        储备粮（油）库建设</t>
  </si>
  <si>
    <t>2230204</t>
  </si>
  <si>
    <t xml:space="preserve">        最低收购价政策支出</t>
  </si>
  <si>
    <t>2230299</t>
  </si>
  <si>
    <t xml:space="preserve">        其他粮油储备支出</t>
  </si>
  <si>
    <t>22303</t>
  </si>
  <si>
    <t>2230301</t>
  </si>
  <si>
    <t xml:space="preserve">        棉花储备</t>
  </si>
  <si>
    <t>2230302</t>
  </si>
  <si>
    <t xml:space="preserve">        食糖储备</t>
  </si>
  <si>
    <t>2230303</t>
  </si>
  <si>
    <t xml:space="preserve">        肉类储备</t>
  </si>
  <si>
    <t>2230304</t>
  </si>
  <si>
    <t xml:space="preserve">        化肥储备</t>
  </si>
  <si>
    <t>2230305</t>
  </si>
  <si>
    <t xml:space="preserve">        农药储备</t>
  </si>
  <si>
    <t>2230306</t>
  </si>
  <si>
    <t xml:space="preserve">        边销茶储备</t>
  </si>
  <si>
    <t>2230307</t>
  </si>
  <si>
    <t xml:space="preserve">        羊毛储备</t>
  </si>
  <si>
    <t>2230308</t>
  </si>
  <si>
    <t xml:space="preserve">        医药储备</t>
  </si>
  <si>
    <t>2230309</t>
  </si>
  <si>
    <t xml:space="preserve">        食盐储备</t>
  </si>
  <si>
    <t>2230310</t>
  </si>
  <si>
    <t xml:space="preserve">        战略物资储备</t>
  </si>
  <si>
    <t>2230399</t>
  </si>
  <si>
    <t xml:space="preserve">        其他重要商品储备支出</t>
  </si>
  <si>
    <t xml:space="preserve">        地方向国外借款还本</t>
  </si>
  <si>
    <t xml:space="preserve"> 国内债务付息</t>
  </si>
  <si>
    <t xml:space="preserve"> 国外债务付息</t>
  </si>
  <si>
    <t xml:space="preserve"> 国内外债务发行</t>
  </si>
  <si>
    <t xml:space="preserve"> 补充还贷准备金</t>
  </si>
  <si>
    <t xml:space="preserve"> 地方政府债券付息</t>
  </si>
  <si>
    <t xml:space="preserve"> 年初预留</t>
  </si>
  <si>
    <t>地方政府债券还本</t>
  </si>
  <si>
    <t xml:space="preserve">  返还性支出</t>
  </si>
  <si>
    <t xml:space="preserve">  一般性转移支付</t>
  </si>
  <si>
    <t xml:space="preserve">  专项转移支付</t>
  </si>
  <si>
    <t xml:space="preserve">  调出资金（增设预算周转金）</t>
  </si>
  <si>
    <t xml:space="preserve"> 其中：结转</t>
  </si>
  <si>
    <t>2015年度云南省一般公共预算支出预算变动及结余、结转情况表</t>
  </si>
  <si>
    <t xml:space="preserve">  其他共产党事务支出</t>
  </si>
  <si>
    <t xml:space="preserve">  其他一般公共服务支出</t>
  </si>
  <si>
    <t xml:space="preserve">  其他科学技术支出</t>
  </si>
  <si>
    <t xml:space="preserve">  其他文化体育与传媒支出</t>
  </si>
  <si>
    <t xml:space="preserve">  其他社会保障和就业支出</t>
  </si>
  <si>
    <t xml:space="preserve">  其他城乡社区支出</t>
  </si>
  <si>
    <t xml:space="preserve">  其他农林水支出</t>
  </si>
  <si>
    <t xml:space="preserve">  其他交通运输支出</t>
  </si>
  <si>
    <t xml:space="preserve">  其他资源勘探信息等支出</t>
  </si>
  <si>
    <t xml:space="preserve">  其他商业服务业等支出</t>
  </si>
  <si>
    <t>21702</t>
  </si>
  <si>
    <t>21704</t>
  </si>
  <si>
    <t xml:space="preserve">  其他金融支出</t>
  </si>
  <si>
    <t>预备费</t>
  </si>
  <si>
    <t>2015年云南省一般公共预算支出决算情况表</t>
  </si>
  <si>
    <t xml:space="preserve">    应对气象变化管理事务</t>
  </si>
  <si>
    <t xml:space="preserve">    其他人事事务支出</t>
  </si>
  <si>
    <t xml:space="preserve">  党委办公厅（室）及相关机构事务</t>
  </si>
  <si>
    <t xml:space="preserve">    其他党委办公厅（室）及相关机构事务支出</t>
  </si>
  <si>
    <t xml:space="preserve">    其他共产党事务支出</t>
  </si>
  <si>
    <t xml:space="preserve">    其他一般公共服务支出</t>
  </si>
  <si>
    <t xml:space="preserve">    其他科学技术支出</t>
  </si>
  <si>
    <t xml:space="preserve">    其他文化体育与传媒支出</t>
  </si>
  <si>
    <t>八、社会保障和就业</t>
  </si>
  <si>
    <t xml:space="preserve">    其他社会保障和就业支出</t>
  </si>
  <si>
    <t xml:space="preserve">    中医（民族）医院</t>
  </si>
  <si>
    <t xml:space="preserve">    中医（民族医）药专项</t>
  </si>
  <si>
    <t xml:space="preserve">    其他医疗卫生与计划生育支出</t>
  </si>
  <si>
    <t xml:space="preserve">   “三西”农业建设专项补助</t>
  </si>
  <si>
    <t xml:space="preserve">  其他农林水事务支出</t>
  </si>
  <si>
    <t xml:space="preserve">    其他农林水事务支出</t>
  </si>
  <si>
    <t xml:space="preserve">    公路客货运站（场）建设</t>
  </si>
  <si>
    <t xml:space="preserve">    车辆购置税用于老旧汽车报废更新补贴</t>
  </si>
  <si>
    <t xml:space="preserve">    其他交通运输支出</t>
  </si>
  <si>
    <t xml:space="preserve">    其他资源勘探信息等支出</t>
  </si>
  <si>
    <t xml:space="preserve">    其他商业服务业等支出</t>
  </si>
  <si>
    <t xml:space="preserve">    地质勘查基金（周转金）支出</t>
  </si>
  <si>
    <t xml:space="preserve">    储备粮油补贴支出</t>
  </si>
  <si>
    <t xml:space="preserve">    储备粮（油）库建设</t>
  </si>
  <si>
    <t>支出小计</t>
  </si>
  <si>
    <t xml:space="preserve">      其中：结转</t>
  </si>
  <si>
    <r>
      <rPr>
        <sz val="11"/>
        <rFont val="宋体"/>
        <charset val="134"/>
      </rPr>
      <t xml:space="preserve">  </t>
    </r>
    <r>
      <rPr>
        <sz val="11"/>
        <rFont val="宋体"/>
        <charset val="134"/>
      </rPr>
      <t>增设预算周转金</t>
    </r>
  </si>
</sst>
</file>

<file path=xl/styles.xml><?xml version="1.0" encoding="utf-8"?>
<styleSheet xmlns="http://schemas.openxmlformats.org/spreadsheetml/2006/main">
  <numFmts count="80">
    <numFmt numFmtId="176" formatCode="_-&quot;$&quot;\ * #,##0_-;_-&quot;$&quot;\ * #,##0\-;_-&quot;$&quot;\ * &quot;-&quot;_-;_-@_-"/>
    <numFmt numFmtId="177" formatCode="&quot;€&quot;_(#,##0.00_);&quot;€&quot;\(#,##0.00\);&quot;€&quot;_(0.00_);@_)"/>
    <numFmt numFmtId="178" formatCode="\¥_(#,##0.00_);\¥\(#,##0.00\);\¥_(0.00_);@_)"/>
    <numFmt numFmtId="43" formatCode="_ * #,##0.00_ ;_ * \-#,##0.00_ ;_ * &quot;-&quot;??_ ;_ @_ "/>
    <numFmt numFmtId="179" formatCode="&quot;$&quot;#,##0.00;[Red]\-&quot;$&quot;#,##0.00"/>
    <numFmt numFmtId="180" formatCode="&quot;￥&quot;_(#,##0.00_);&quot;￥&quot;\(#,##0.00\);&quot;￥&quot;_(0.00_);@_)"/>
    <numFmt numFmtId="181" formatCode="_-#,###,_-;\(#,###,\);_-\ \ &quot;-&quot;_-;_-@_-"/>
    <numFmt numFmtId="182" formatCode="d\/mmm\/yy"/>
    <numFmt numFmtId="41" formatCode="_ * #,##0_ ;_ * \-#,##0_ ;_ * &quot;-&quot;_ ;_ @_ "/>
    <numFmt numFmtId="183" formatCode="mmm\/dd\/yyyy;_-\ &quot;N/A&quot;_-;_-\ &quot;-&quot;_-"/>
    <numFmt numFmtId="44" formatCode="_ &quot;￥&quot;* #,##0.00_ ;_ &quot;￥&quot;* \-#,##0.00_ ;_ &quot;￥&quot;* &quot;-&quot;??_ ;_ @_ "/>
    <numFmt numFmtId="184" formatCode="_-&quot;?G&quot;* #,##0.00_-;\-&quot;?G&quot;* #,##0.00_-;_-&quot;?G&quot;* &quot;-&quot;?"/>
    <numFmt numFmtId="42" formatCode="_ &quot;￥&quot;* #,##0_ ;_ &quot;￥&quot;* \-#,##0_ ;_ &quot;￥&quot;* &quot;-&quot;_ ;_ @_ "/>
    <numFmt numFmtId="185" formatCode="#,##0.0_);\(#,##0.0\)"/>
    <numFmt numFmtId="186" formatCode="_-#,##0_-;\(#,##0\);_-\ \ &quot;-&quot;_-;_-@_-"/>
    <numFmt numFmtId="187" formatCode="_-#,##0.00_-;\(#,##0.00\);_-\ \ &quot;-&quot;_-;_-@_-"/>
    <numFmt numFmtId="188" formatCode="_-#0&quot;.&quot;0000_-;\(#0&quot;.&quot;0000\);_-\ \ &quot;-&quot;_-;_-@_-"/>
    <numFmt numFmtId="189" formatCode="0.0_)\%;\(0.0\)\%;0.0_)\%;@_)_%"/>
    <numFmt numFmtId="190" formatCode="#,##0.0"/>
    <numFmt numFmtId="191" formatCode="\$#,##0.00;\(\$#,##0.00\)"/>
    <numFmt numFmtId="192" formatCode="#,##0.0_)_%;\(#,##0.0\)_%;0.0_)_%;@_)_%"/>
    <numFmt numFmtId="193" formatCode="_([$€-2]* #,##0.00_);_([$€-2]* \(#,##0.00\);_([$€-2]* &quot;-&quot;??_)"/>
    <numFmt numFmtId="194" formatCode="&quot;$&quot;#,##0.00_);[Red]\(&quot;$&quot;#,##0.00\)"/>
    <numFmt numFmtId="195" formatCode="#,##0_)_x;\(#,##0\)_x;0_)_x;@_)_x"/>
    <numFmt numFmtId="196" formatCode="#,##0&quot; &quot;"/>
    <numFmt numFmtId="197" formatCode="_-* #,##0_-;\-* #,##0_-;_-* &quot;-&quot;_-;_-@_-"/>
    <numFmt numFmtId="198" formatCode="#,##0;\(#,##0\)"/>
    <numFmt numFmtId="5" formatCode="&quot;￥&quot;#,##0;&quot;￥&quot;\-#,##0"/>
    <numFmt numFmtId="199" formatCode="_(* #,##0.00_);_(* \(#,##0.00\);_(* &quot;-&quot;??_);_(@_)"/>
    <numFmt numFmtId="200" formatCode="#,##0.0_);\(#,##0.0\);#,##0.0_);@_)"/>
    <numFmt numFmtId="201" formatCode="_-&quot;$&quot;* #,##0_-;\-&quot;$&quot;* #,##0_-;_-&quot;$&quot;* &quot;-&quot;_-;_-@_-"/>
    <numFmt numFmtId="202" formatCode="_-#,###.00,_-;\(#,###.00,\);_-\ \ &quot;-&quot;_-;_-@_-"/>
    <numFmt numFmtId="203" formatCode="_-#,##0%_-;\(#,##0%\);_-\ &quot;-&quot;_-"/>
    <numFmt numFmtId="204" formatCode="_-&quot;$&quot;\ * #,##0.00_-;_-&quot;$&quot;\ * #,##0.00\-;_-&quot;$&quot;\ * &quot;-&quot;??_-;_-@_-"/>
    <numFmt numFmtId="205" formatCode="\$#,##0;\(\$#,##0\)"/>
    <numFmt numFmtId="206" formatCode="#,##0;\-#,##0;&quot;-&quot;"/>
    <numFmt numFmtId="207" formatCode="mmm\/yyyy;_-\ &quot;N/A&quot;_-;_-\ &quot;-&quot;_-"/>
    <numFmt numFmtId="208" formatCode="0.0%"/>
    <numFmt numFmtId="209" formatCode="#,##0.00_);\(#,##0.00\);0.00_);@_)"/>
    <numFmt numFmtId="210" formatCode="_(#,##0.00_);[Red]\(#,##0.00\);_-* &quot;-&quot;??_-;_-@_-"/>
    <numFmt numFmtId="211" formatCode="ddmmmyy"/>
    <numFmt numFmtId="212" formatCode="_(&quot;$&quot;* #,##0.00_);_(&quot;$&quot;* \(#,##0.00\);_(&quot;$&quot;* &quot;-&quot;??_);_(@_)"/>
    <numFmt numFmtId="213" formatCode="mmm/dd/yyyy;_-\ &quot;N/A&quot;_-;_-\ &quot;-&quot;_-"/>
    <numFmt numFmtId="214" formatCode="#,##0_)\x;\(#,##0\)\x;0_)\x;@_)_x"/>
    <numFmt numFmtId="215" formatCode="_-* #,##0.00_-;\-* #,##0.00_-;_-* &quot;-&quot;??_-;_-@_-"/>
    <numFmt numFmtId="216" formatCode="mmm/yyyy;_-\ &quot;N/A&quot;_-;_-\ &quot;-&quot;_-"/>
    <numFmt numFmtId="217" formatCode="_-#0&quot;.&quot;0,_-;\(#0&quot;.&quot;0,\);_-\ \ &quot;-&quot;_-;_-@_-"/>
    <numFmt numFmtId="218" formatCode="_(* #,##0_);_(* \(#,##0\);_(* &quot;-&quot;_);_(@_)"/>
    <numFmt numFmtId="219" formatCode="&quot;$&quot;\ #,##0_-;[Red]&quot;$&quot;\ #,##0\-"/>
    <numFmt numFmtId="220" formatCode="_(&quot;$&quot;* #,##0_);_(&quot;$&quot;* \(#,##0\);_(&quot;$&quot;* &quot;-&quot;_);_(@_)"/>
    <numFmt numFmtId="221" formatCode="&quot;$&quot;\ #,##0.00_-;[Red]&quot;$&quot;\ #,##0.00\-"/>
    <numFmt numFmtId="222" formatCode="&quot;£&quot;#,##0_);\(&quot;£&quot;#,##0\)"/>
    <numFmt numFmtId="223" formatCode="&quot;$&quot;#,##0_);[Red]\(&quot;$&quot;#,##0\)"/>
    <numFmt numFmtId="224" formatCode="#\ ??/??"/>
    <numFmt numFmtId="225" formatCode="\¥#,##0;\¥\-#,##0"/>
    <numFmt numFmtId="226" formatCode="_-* #,##0_$_-;\-* #,##0_$_-;_-* &quot;-&quot;_$_-;_-@_-"/>
    <numFmt numFmtId="227" formatCode="yy\.mm\.dd"/>
    <numFmt numFmtId="228" formatCode="_ * #,##0_ ;_ * \-#,##0_ ;_ * &quot;-&quot;??_ ;_ @_ "/>
    <numFmt numFmtId="229" formatCode="_-* #,##0.00_$_-;\-* #,##0.00_$_-;_-* &quot;-&quot;??_$_-;_-@_-"/>
    <numFmt numFmtId="230" formatCode="#,##0_);[Red]\(#,##0\)"/>
    <numFmt numFmtId="231" formatCode="_-* #,##0.00&quot;$&quot;_-;\-* #,##0.00&quot;$&quot;_-;_-* &quot;-&quot;??&quot;$&quot;_-;_-@_-"/>
    <numFmt numFmtId="232" formatCode="#,##0.00_ "/>
    <numFmt numFmtId="233" formatCode="_-* #,##0&quot;$&quot;_-;\-* #,##0&quot;$&quot;_-;_-* &quot;-&quot;&quot;$&quot;_-;_-@_-"/>
    <numFmt numFmtId="234" formatCode="#,##0.0000_ "/>
    <numFmt numFmtId="235" formatCode="* #,##0.00;* \-#,##0.00;* &quot;-&quot;??;@"/>
    <numFmt numFmtId="236" formatCode="#,##0_ "/>
    <numFmt numFmtId="237" formatCode="0.0"/>
    <numFmt numFmtId="238" formatCode="#,##0.0_ "/>
    <numFmt numFmtId="239" formatCode="yyyy&quot;年&quot;m&quot;月&quot;d&quot;日&quot;;@"/>
    <numFmt numFmtId="240" formatCode="0_ "/>
    <numFmt numFmtId="241" formatCode="_ \¥* #,##0.00_ ;_ \¥* \-#,##0.00_ ;_ \¥* &quot;-&quot;??_ ;_ @_ "/>
    <numFmt numFmtId="242" formatCode="#,##0_ ;[Red]\-#,##0\ "/>
    <numFmt numFmtId="243" formatCode="_ \¥* #,##0_ ;_ \¥* \-#,##0_ ;_ \¥* &quot;-&quot;_ ;_ @_ "/>
    <numFmt numFmtId="244" formatCode="#,##0.00_);[Red]\(#,##0.00\)"/>
    <numFmt numFmtId="245" formatCode="0;_琀"/>
    <numFmt numFmtId="246" formatCode="0.00_ "/>
    <numFmt numFmtId="247" formatCode="* #,##0;* \-#,##0;* &quot;-&quot;;@"/>
    <numFmt numFmtId="248" formatCode="#,##0.00000_ "/>
    <numFmt numFmtId="249" formatCode="[DBNum1][$-804]General"/>
    <numFmt numFmtId="250" formatCode="yyyy&quot;年&quot;m&quot;月&quot;;@"/>
  </numFmts>
  <fonts count="205">
    <font>
      <sz val="12"/>
      <name val="宋体"/>
      <charset val="134"/>
    </font>
    <font>
      <b/>
      <sz val="18"/>
      <name val="宋体"/>
      <charset val="134"/>
    </font>
    <font>
      <sz val="10"/>
      <name val="宋体"/>
      <charset val="134"/>
    </font>
    <font>
      <b/>
      <sz val="12"/>
      <name val="宋体"/>
      <charset val="134"/>
    </font>
    <font>
      <sz val="20"/>
      <name val="华文中宋"/>
      <charset val="134"/>
    </font>
    <font>
      <sz val="11"/>
      <name val="宋体"/>
      <charset val="134"/>
    </font>
    <font>
      <b/>
      <sz val="11"/>
      <name val="宋体"/>
      <charset val="134"/>
    </font>
    <font>
      <b/>
      <sz val="11"/>
      <color theme="1"/>
      <name val="宋体"/>
      <charset val="134"/>
    </font>
    <font>
      <sz val="11"/>
      <color theme="1"/>
      <name val="宋体"/>
      <charset val="134"/>
    </font>
    <font>
      <b/>
      <sz val="10"/>
      <name val="宋体"/>
      <charset val="134"/>
    </font>
    <font>
      <sz val="12"/>
      <color theme="1"/>
      <name val="宋体"/>
      <charset val="134"/>
    </font>
    <font>
      <sz val="12"/>
      <color indexed="9"/>
      <name val="宋体"/>
      <charset val="134"/>
    </font>
    <font>
      <b/>
      <sz val="11"/>
      <color theme="1"/>
      <name val="宋体"/>
      <charset val="134"/>
      <scheme val="minor"/>
    </font>
    <font>
      <sz val="11"/>
      <color theme="1"/>
      <name val="宋体"/>
      <charset val="134"/>
      <scheme val="minor"/>
    </font>
    <font>
      <sz val="11"/>
      <color indexed="8"/>
      <name val="宋体"/>
      <charset val="134"/>
    </font>
    <font>
      <sz val="22"/>
      <name val="华文中宋"/>
      <charset val="134"/>
    </font>
    <font>
      <b/>
      <sz val="12"/>
      <color theme="1"/>
      <name val="宋体"/>
      <charset val="134"/>
      <scheme val="minor"/>
    </font>
    <font>
      <sz val="10"/>
      <color theme="1"/>
      <name val="宋体"/>
      <charset val="134"/>
      <scheme val="minor"/>
    </font>
    <font>
      <sz val="12"/>
      <color theme="1"/>
      <name val="宋体"/>
      <charset val="134"/>
      <scheme val="minor"/>
    </font>
    <font>
      <b/>
      <sz val="20"/>
      <color theme="1"/>
      <name val="宋体"/>
      <charset val="134"/>
      <scheme val="minor"/>
    </font>
    <font>
      <sz val="18"/>
      <name val="华文中宋"/>
      <charset val="134"/>
    </font>
    <font>
      <sz val="12"/>
      <color indexed="8"/>
      <name val="宋体"/>
      <charset val="134"/>
    </font>
    <font>
      <sz val="10"/>
      <color indexed="10"/>
      <name val="宋体"/>
      <charset val="134"/>
    </font>
    <font>
      <sz val="10"/>
      <color theme="0"/>
      <name val="宋体"/>
      <charset val="134"/>
    </font>
    <font>
      <sz val="10"/>
      <color rgb="FFFF0000"/>
      <name val="宋体"/>
      <charset val="134"/>
    </font>
    <font>
      <sz val="20"/>
      <color indexed="8"/>
      <name val="华文中宋"/>
      <charset val="134"/>
    </font>
    <font>
      <sz val="11"/>
      <name val="Times New Roman"/>
      <charset val="134"/>
    </font>
    <font>
      <b/>
      <sz val="12"/>
      <color theme="1"/>
      <name val="宋体"/>
      <charset val="134"/>
    </font>
    <font>
      <b/>
      <sz val="20"/>
      <color indexed="8"/>
      <name val="宋体"/>
      <charset val="134"/>
    </font>
    <font>
      <b/>
      <sz val="11"/>
      <color indexed="8"/>
      <name val="宋体"/>
      <charset val="134"/>
    </font>
    <font>
      <b/>
      <sz val="12"/>
      <color indexed="8"/>
      <name val="宋体"/>
      <charset val="134"/>
    </font>
    <font>
      <b/>
      <sz val="12"/>
      <name val="仿宋_GB2312"/>
      <charset val="134"/>
    </font>
    <font>
      <sz val="14"/>
      <name val="仿宋_GB2312"/>
      <charset val="134"/>
    </font>
    <font>
      <sz val="12"/>
      <name val="仿宋_GB2312"/>
      <charset val="134"/>
    </font>
    <font>
      <sz val="11"/>
      <color indexed="42"/>
      <name val="宋体"/>
      <charset val="134"/>
    </font>
    <font>
      <b/>
      <sz val="20"/>
      <name val="宋体"/>
      <charset val="134"/>
    </font>
    <font>
      <sz val="9"/>
      <name val="宋体"/>
      <charset val="134"/>
    </font>
    <font>
      <sz val="12"/>
      <color rgb="FFFF0000"/>
      <name val="宋体"/>
      <charset val="134"/>
    </font>
    <font>
      <b/>
      <sz val="12"/>
      <color theme="0"/>
      <name val="宋体"/>
      <charset val="134"/>
    </font>
    <font>
      <sz val="12"/>
      <color indexed="0"/>
      <name val="宋体"/>
      <charset val="134"/>
    </font>
    <font>
      <sz val="15"/>
      <name val="宋体"/>
      <charset val="134"/>
    </font>
    <font>
      <sz val="12"/>
      <name val="黑体"/>
      <charset val="134"/>
    </font>
    <font>
      <sz val="30"/>
      <name val="华文中宋"/>
      <charset val="134"/>
    </font>
    <font>
      <sz val="16"/>
      <name val="楷体_GB2312"/>
      <charset val="134"/>
    </font>
    <font>
      <sz val="12"/>
      <color indexed="20"/>
      <name val="宋体"/>
      <charset val="134"/>
    </font>
    <font>
      <sz val="11"/>
      <color indexed="17"/>
      <name val="宋体"/>
      <charset val="134"/>
    </font>
    <font>
      <sz val="11"/>
      <color indexed="20"/>
      <name val="宋体"/>
      <charset val="134"/>
    </font>
    <font>
      <b/>
      <sz val="18"/>
      <color indexed="56"/>
      <name val="宋体"/>
      <charset val="134"/>
    </font>
    <font>
      <sz val="12"/>
      <color indexed="17"/>
      <name val="宋体"/>
      <charset val="134"/>
    </font>
    <font>
      <sz val="11"/>
      <color theme="0"/>
      <name val="宋体"/>
      <charset val="0"/>
      <scheme val="minor"/>
    </font>
    <font>
      <sz val="12"/>
      <color indexed="16"/>
      <name val="宋体"/>
      <charset val="134"/>
    </font>
    <font>
      <u/>
      <sz val="11"/>
      <color rgb="FF800080"/>
      <name val="宋体"/>
      <charset val="0"/>
      <scheme val="minor"/>
    </font>
    <font>
      <sz val="11"/>
      <color indexed="9"/>
      <name val="宋体"/>
      <charset val="134"/>
    </font>
    <font>
      <sz val="11"/>
      <color indexed="62"/>
      <name val="宋体"/>
      <charset val="134"/>
    </font>
    <font>
      <u/>
      <sz val="11"/>
      <color rgb="FF0000FF"/>
      <name val="宋体"/>
      <charset val="0"/>
      <scheme val="minor"/>
    </font>
    <font>
      <sz val="10"/>
      <color indexed="8"/>
      <name val="宋体"/>
      <charset val="134"/>
    </font>
    <font>
      <u val="singleAccounting"/>
      <vertAlign val="subscript"/>
      <sz val="10"/>
      <name val="Times New Roman"/>
      <charset val="134"/>
    </font>
    <font>
      <b/>
      <sz val="13"/>
      <color indexed="56"/>
      <name val="宋体"/>
      <charset val="134"/>
    </font>
    <font>
      <sz val="10"/>
      <name val="Arial"/>
      <charset val="134"/>
    </font>
    <font>
      <sz val="12"/>
      <name val="Times New Roman"/>
      <charset val="134"/>
    </font>
    <font>
      <sz val="12"/>
      <name val="????"/>
      <charset val="134"/>
    </font>
    <font>
      <sz val="10"/>
      <name val="Geneva"/>
      <charset val="134"/>
    </font>
    <font>
      <sz val="10"/>
      <name val="楷体"/>
      <charset val="134"/>
    </font>
    <font>
      <sz val="11"/>
      <color rgb="FF3F3F76"/>
      <name val="宋体"/>
      <charset val="0"/>
      <scheme val="minor"/>
    </font>
    <font>
      <sz val="11"/>
      <color theme="1"/>
      <name val="宋体"/>
      <charset val="0"/>
      <scheme val="minor"/>
    </font>
    <font>
      <sz val="10.5"/>
      <color indexed="8"/>
      <name val="宋体"/>
      <charset val="134"/>
    </font>
    <font>
      <sz val="10.5"/>
      <color indexed="20"/>
      <name val="宋体"/>
      <charset val="134"/>
    </font>
    <font>
      <sz val="10"/>
      <name val="Helv"/>
      <charset val="134"/>
    </font>
    <font>
      <sz val="11"/>
      <color rgb="FF9C0006"/>
      <name val="宋体"/>
      <charset val="0"/>
      <scheme val="minor"/>
    </font>
    <font>
      <sz val="12"/>
      <color indexed="9"/>
      <name val="Helv"/>
      <charset val="134"/>
    </font>
    <font>
      <sz val="10"/>
      <name val="Times New Roman"/>
      <charset val="134"/>
    </font>
    <font>
      <sz val="12"/>
      <color indexed="8"/>
      <name val="楷体_GB2312"/>
      <charset val="134"/>
    </font>
    <font>
      <sz val="9"/>
      <color indexed="8"/>
      <name val="Arial"/>
      <charset val="134"/>
    </font>
    <font>
      <sz val="12"/>
      <name val="??"/>
      <charset val="134"/>
    </font>
    <font>
      <sz val="9"/>
      <color indexed="8"/>
      <name val="宋体"/>
      <charset val="134"/>
    </font>
    <font>
      <sz val="10.5"/>
      <color indexed="9"/>
      <name val="宋体"/>
      <charset val="134"/>
    </font>
    <font>
      <sz val="1"/>
      <color indexed="8"/>
      <name val="Arial"/>
      <charset val="134"/>
    </font>
    <font>
      <sz val="12"/>
      <color indexed="9"/>
      <name val="楷体_GB2312"/>
      <charset val="134"/>
    </font>
    <font>
      <b/>
      <sz val="10"/>
      <name val="Tms Rmn"/>
      <charset val="134"/>
    </font>
    <font>
      <sz val="8"/>
      <name val="Times New Roman"/>
      <charset val="134"/>
    </font>
    <font>
      <b/>
      <sz val="10"/>
      <name val="MS Sans Serif"/>
      <charset val="134"/>
    </font>
    <font>
      <sz val="10"/>
      <name val="MS Sans Serif"/>
      <charset val="134"/>
    </font>
    <font>
      <sz val="12"/>
      <color indexed="20"/>
      <name val="楷体_GB2312"/>
      <charset val="134"/>
    </font>
    <font>
      <b/>
      <sz val="10"/>
      <color indexed="18"/>
      <name val="Arial"/>
      <charset val="134"/>
    </font>
    <font>
      <b/>
      <sz val="11"/>
      <color theme="3"/>
      <name val="宋体"/>
      <charset val="134"/>
      <scheme val="minor"/>
    </font>
    <font>
      <sz val="11"/>
      <color rgb="FFFF0000"/>
      <name val="宋体"/>
      <charset val="0"/>
      <scheme val="minor"/>
    </font>
    <font>
      <b/>
      <sz val="18"/>
      <color indexed="62"/>
      <name val="宋体"/>
      <charset val="134"/>
    </font>
    <font>
      <b/>
      <sz val="18"/>
      <color theme="3"/>
      <name val="宋体"/>
      <charset val="134"/>
      <scheme val="minor"/>
    </font>
    <font>
      <i/>
      <sz val="11"/>
      <color rgb="FF7F7F7F"/>
      <name val="宋体"/>
      <charset val="0"/>
      <scheme val="minor"/>
    </font>
    <font>
      <b/>
      <sz val="15"/>
      <color indexed="56"/>
      <name val="宋体"/>
      <charset val="134"/>
    </font>
    <font>
      <b/>
      <sz val="11"/>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sz val="10"/>
      <name val="仿宋_GB2312"/>
      <charset val="134"/>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b/>
      <sz val="18"/>
      <name val="Arial"/>
      <charset val="134"/>
    </font>
    <font>
      <sz val="12"/>
      <color indexed="17"/>
      <name val="楷体_GB2312"/>
      <charset val="134"/>
    </font>
    <font>
      <b/>
      <sz val="13"/>
      <color indexed="56"/>
      <name val="楷体_GB2312"/>
      <charset val="134"/>
    </font>
    <font>
      <sz val="11"/>
      <color indexed="60"/>
      <name val="宋体"/>
      <charset val="134"/>
    </font>
    <font>
      <i/>
      <sz val="12"/>
      <name val="Times New Roman"/>
      <charset val="134"/>
    </font>
    <font>
      <sz val="11"/>
      <color rgb="FF006100"/>
      <name val="宋体"/>
      <charset val="0"/>
      <scheme val="minor"/>
    </font>
    <font>
      <sz val="11"/>
      <color rgb="FF9C6500"/>
      <name val="宋体"/>
      <charset val="0"/>
      <scheme val="minor"/>
    </font>
    <font>
      <i/>
      <sz val="9"/>
      <name val="Times New Roman"/>
      <charset val="134"/>
    </font>
    <font>
      <sz val="10.5"/>
      <color indexed="17"/>
      <name val="宋体"/>
      <charset val="134"/>
    </font>
    <font>
      <b/>
      <sz val="10"/>
      <name val="??"/>
      <charset val="134"/>
    </font>
    <font>
      <sz val="12"/>
      <name val="Arial"/>
      <charset val="134"/>
    </font>
    <font>
      <sz val="11"/>
      <color indexed="10"/>
      <name val="宋体"/>
      <charset val="134"/>
    </font>
    <font>
      <sz val="10"/>
      <color indexed="8"/>
      <name val="Arial"/>
      <charset val="134"/>
    </font>
    <font>
      <i/>
      <sz val="11"/>
      <color indexed="23"/>
      <name val="宋体"/>
      <charset val="134"/>
    </font>
    <font>
      <sz val="12"/>
      <color indexed="62"/>
      <name val="楷体_GB2312"/>
      <charset val="134"/>
    </font>
    <font>
      <b/>
      <sz val="10"/>
      <color indexed="9"/>
      <name val="宋体"/>
      <charset val="134"/>
    </font>
    <font>
      <u/>
      <sz val="7.5"/>
      <color indexed="36"/>
      <name val="Arial"/>
      <charset val="134"/>
    </font>
    <font>
      <sz val="8"/>
      <color indexed="9"/>
      <name val="Arial"/>
      <charset val="134"/>
    </font>
    <font>
      <sz val="8"/>
      <name val="Arial"/>
      <charset val="134"/>
    </font>
    <font>
      <b/>
      <sz val="8"/>
      <color indexed="14"/>
      <name val="MS Sans Serif"/>
      <charset val="134"/>
    </font>
    <font>
      <u/>
      <sz val="12"/>
      <color indexed="12"/>
      <name val="宋体"/>
      <charset val="134"/>
    </font>
    <font>
      <b/>
      <sz val="14"/>
      <name val="楷体"/>
      <charset val="134"/>
    </font>
    <font>
      <sz val="12"/>
      <name val="Helv"/>
      <charset val="134"/>
    </font>
    <font>
      <sz val="12"/>
      <color indexed="60"/>
      <name val="楷体_GB2312"/>
      <charset val="134"/>
    </font>
    <font>
      <b/>
      <sz val="14"/>
      <color indexed="18"/>
      <name val="Arial"/>
      <charset val="134"/>
    </font>
    <font>
      <b/>
      <u val="singleAccounting"/>
      <sz val="10"/>
      <color indexed="18"/>
      <name val="Arial"/>
      <charset val="134"/>
    </font>
    <font>
      <b/>
      <sz val="13"/>
      <color indexed="62"/>
      <name val="宋体"/>
      <charset val="134"/>
    </font>
    <font>
      <b/>
      <sz val="22"/>
      <color indexed="18"/>
      <name val="Arial"/>
      <charset val="134"/>
    </font>
    <font>
      <sz val="8"/>
      <name val="MS Sans Serif"/>
      <charset val="134"/>
    </font>
    <font>
      <sz val="7"/>
      <name val="Small Fonts"/>
      <charset val="134"/>
    </font>
    <font>
      <sz val="12"/>
      <name val="·s²Ó©úÅé"/>
      <charset val="136"/>
    </font>
    <font>
      <sz val="8"/>
      <color indexed="12"/>
      <name val="Arial"/>
      <charset val="134"/>
    </font>
    <font>
      <b/>
      <i/>
      <sz val="16"/>
      <name val="Helv"/>
      <charset val="134"/>
    </font>
    <font>
      <b/>
      <sz val="11"/>
      <color indexed="52"/>
      <name val="宋体"/>
      <charset val="134"/>
    </font>
    <font>
      <b/>
      <sz val="18"/>
      <color indexed="8"/>
      <name val="楷体_GB2312"/>
      <charset val="134"/>
    </font>
    <font>
      <b/>
      <sz val="8"/>
      <color indexed="12"/>
      <name val="Arial"/>
      <charset val="134"/>
    </font>
    <font>
      <u val="doubleAccounting"/>
      <sz val="10"/>
      <name val="Arial"/>
      <charset val="134"/>
    </font>
    <font>
      <i/>
      <sz val="12"/>
      <color indexed="23"/>
      <name val="楷体_GB2312"/>
      <charset val="134"/>
    </font>
    <font>
      <u/>
      <sz val="12"/>
      <color indexed="36"/>
      <name val="????"/>
      <charset val="134"/>
    </font>
    <font>
      <b/>
      <sz val="12"/>
      <name val="Arial"/>
      <charset val="134"/>
    </font>
    <font>
      <b/>
      <sz val="13"/>
      <color indexed="54"/>
      <name val="宋体"/>
      <charset val="134"/>
    </font>
    <font>
      <b/>
      <sz val="11"/>
      <color indexed="30"/>
      <name val="宋体"/>
      <charset val="134"/>
    </font>
    <font>
      <sz val="18"/>
      <name val="Times New Roman"/>
      <charset val="134"/>
    </font>
    <font>
      <b/>
      <sz val="13"/>
      <name val="Times New Roman"/>
      <charset val="134"/>
    </font>
    <font>
      <b/>
      <i/>
      <sz val="12"/>
      <name val="Times New Roman"/>
      <charset val="134"/>
    </font>
    <font>
      <b/>
      <sz val="10"/>
      <name val="Arial"/>
      <charset val="134"/>
    </font>
    <font>
      <sz val="10"/>
      <color indexed="9"/>
      <name val="Arial"/>
      <charset val="134"/>
    </font>
    <font>
      <b/>
      <sz val="21"/>
      <name val="楷体_GB2312"/>
      <charset val="134"/>
    </font>
    <font>
      <sz val="11"/>
      <color indexed="52"/>
      <name val="宋体"/>
      <charset val="134"/>
    </font>
    <font>
      <b/>
      <sz val="11"/>
      <color indexed="62"/>
      <name val="宋体"/>
      <charset val="134"/>
    </font>
    <font>
      <b/>
      <u/>
      <sz val="12"/>
      <name val="L Serifa Light"/>
      <charset val="134"/>
    </font>
    <font>
      <b/>
      <sz val="11"/>
      <color indexed="56"/>
      <name val="楷体_GB2312"/>
      <charset val="134"/>
    </font>
    <font>
      <sz val="8"/>
      <color indexed="8"/>
      <name val="MS Sans Serif"/>
      <charset val="134"/>
    </font>
    <font>
      <b/>
      <sz val="12"/>
      <color indexed="52"/>
      <name val="楷体_GB2312"/>
      <charset val="134"/>
    </font>
    <font>
      <b/>
      <sz val="12"/>
      <color indexed="9"/>
      <name val="楷体_GB2312"/>
      <charset val="134"/>
    </font>
    <font>
      <sz val="12"/>
      <name val="宋体"/>
      <charset val="134"/>
      <scheme val="minor"/>
    </font>
    <font>
      <b/>
      <sz val="15"/>
      <color indexed="56"/>
      <name val="楷体_GB2312"/>
      <charset val="134"/>
    </font>
    <font>
      <u/>
      <sz val="7.5"/>
      <color indexed="12"/>
      <name val="Arial"/>
      <charset val="134"/>
    </font>
    <font>
      <sz val="10"/>
      <color indexed="12"/>
      <name val="Arial"/>
      <charset val="134"/>
    </font>
    <font>
      <sz val="12"/>
      <color indexed="52"/>
      <name val="楷体_GB2312"/>
      <charset val="134"/>
    </font>
    <font>
      <b/>
      <sz val="8"/>
      <color indexed="9"/>
      <name val="宋体"/>
      <charset val="134"/>
    </font>
    <font>
      <b/>
      <sz val="11"/>
      <color indexed="63"/>
      <name val="宋体"/>
      <charset val="134"/>
    </font>
    <font>
      <b/>
      <sz val="12"/>
      <color indexed="63"/>
      <name val="楷体_GB2312"/>
      <charset val="134"/>
    </font>
    <font>
      <i/>
      <sz val="10"/>
      <name val="Helvetica"/>
      <charset val="134"/>
    </font>
    <font>
      <sz val="10"/>
      <name val="??"/>
      <charset val="134"/>
    </font>
    <font>
      <b/>
      <sz val="14"/>
      <color indexed="9"/>
      <name val="Times New Roman"/>
      <charset val="134"/>
    </font>
    <font>
      <u val="singleAccounting"/>
      <sz val="10"/>
      <name val="Arial"/>
      <charset val="134"/>
    </font>
    <font>
      <sz val="10"/>
      <color indexed="8"/>
      <name val="MS Sans Serif"/>
      <charset val="134"/>
    </font>
    <font>
      <sz val="12"/>
      <color indexed="10"/>
      <name val="楷体_GB2312"/>
      <charset val="134"/>
    </font>
    <font>
      <b/>
      <sz val="15"/>
      <color indexed="54"/>
      <name val="宋体"/>
      <charset val="134"/>
    </font>
    <font>
      <b/>
      <sz val="15"/>
      <color indexed="30"/>
      <name val="宋体"/>
      <charset val="134"/>
    </font>
    <font>
      <b/>
      <sz val="13"/>
      <color indexed="30"/>
      <name val="宋体"/>
      <charset val="134"/>
    </font>
    <font>
      <b/>
      <sz val="11"/>
      <color indexed="54"/>
      <name val="宋体"/>
      <charset val="134"/>
    </font>
    <font>
      <b/>
      <sz val="18"/>
      <color indexed="54"/>
      <name val="宋体"/>
      <charset val="134"/>
    </font>
    <font>
      <i/>
      <sz val="10.5"/>
      <color indexed="23"/>
      <name val="宋体"/>
      <charset val="134"/>
    </font>
    <font>
      <sz val="9"/>
      <color indexed="20"/>
      <name val="宋体"/>
      <charset val="134"/>
    </font>
    <font>
      <sz val="9"/>
      <color theme="1"/>
      <name val="宋体"/>
      <charset val="134"/>
    </font>
    <font>
      <sz val="11"/>
      <name val="ＭＳ Ｐゴシック"/>
      <charset val="134"/>
    </font>
    <font>
      <u/>
      <sz val="11"/>
      <color indexed="52"/>
      <name val="宋体"/>
      <charset val="134"/>
    </font>
    <font>
      <sz val="12"/>
      <name val="Courier"/>
      <charset val="134"/>
    </font>
    <font>
      <sz val="10.5"/>
      <color indexed="62"/>
      <name val="宋体"/>
      <charset val="134"/>
    </font>
    <font>
      <u/>
      <sz val="10"/>
      <color indexed="12"/>
      <name val="Times"/>
      <charset val="134"/>
    </font>
    <font>
      <sz val="12"/>
      <name val="官帕眉"/>
      <charset val="134"/>
    </font>
    <font>
      <b/>
      <sz val="9"/>
      <name val="Arial"/>
      <charset val="134"/>
    </font>
    <font>
      <sz val="9"/>
      <color indexed="17"/>
      <name val="宋体"/>
      <charset val="134"/>
    </font>
    <font>
      <b/>
      <sz val="10.5"/>
      <color indexed="10"/>
      <name val="宋体"/>
      <charset val="134"/>
    </font>
    <font>
      <b/>
      <sz val="10.5"/>
      <color indexed="9"/>
      <name val="宋体"/>
      <charset val="134"/>
    </font>
    <font>
      <u/>
      <sz val="12"/>
      <color indexed="36"/>
      <name val="宋体"/>
      <charset val="134"/>
    </font>
    <font>
      <b/>
      <sz val="12"/>
      <color indexed="8"/>
      <name val="楷体_GB2312"/>
      <charset val="134"/>
    </font>
    <font>
      <sz val="11"/>
      <color rgb="FF000000"/>
      <name val="宋体"/>
      <charset val="134"/>
      <scheme val="minor"/>
    </font>
    <font>
      <b/>
      <sz val="10.5"/>
      <color indexed="8"/>
      <name val="宋体"/>
      <charset val="134"/>
    </font>
    <font>
      <b/>
      <sz val="11"/>
      <color indexed="10"/>
      <name val="宋体"/>
      <charset val="134"/>
    </font>
    <font>
      <sz val="10.5"/>
      <color indexed="10"/>
      <name val="宋体"/>
      <charset val="134"/>
    </font>
    <font>
      <sz val="11"/>
      <color indexed="19"/>
      <name val="宋体"/>
      <charset val="134"/>
    </font>
    <font>
      <sz val="10.5"/>
      <color indexed="19"/>
      <name val="宋体"/>
      <charset val="134"/>
    </font>
    <font>
      <b/>
      <sz val="10.5"/>
      <color indexed="63"/>
      <name val="宋体"/>
      <charset val="134"/>
    </font>
    <font>
      <sz val="11"/>
      <color indexed="23"/>
      <name val="宋体"/>
      <charset val="134"/>
    </font>
    <font>
      <sz val="12"/>
      <name val="新細明體"/>
      <charset val="136"/>
    </font>
    <font>
      <sz val="10"/>
      <name val="新細明體"/>
      <charset val="136"/>
    </font>
    <font>
      <sz val="12"/>
      <name val="바탕체"/>
      <charset val="134"/>
    </font>
    <font>
      <sz val="9"/>
      <name val="宋体"/>
      <charset val="134"/>
    </font>
    <font>
      <sz val="9"/>
      <name val="Tahoma"/>
      <charset val="134"/>
    </font>
    <font>
      <b/>
      <sz val="9"/>
      <name val="Tahoma"/>
      <charset val="134"/>
    </font>
    <font>
      <b/>
      <sz val="9"/>
      <name val="宋体"/>
      <charset val="134"/>
    </font>
  </fonts>
  <fills count="9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rgb="FF00B0F0"/>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theme="6" tint="0.399975585192419"/>
        <bgColor indexed="64"/>
      </patternFill>
    </fill>
    <fill>
      <patternFill patternType="solid">
        <fgColor indexed="22"/>
        <bgColor indexed="22"/>
      </patternFill>
    </fill>
    <fill>
      <patternFill patternType="solid">
        <fgColor indexed="30"/>
        <bgColor indexed="64"/>
      </patternFill>
    </fill>
    <fill>
      <patternFill patternType="solid">
        <fgColor indexed="47"/>
        <bgColor indexed="64"/>
      </patternFill>
    </fill>
    <fill>
      <patternFill patternType="solid">
        <fgColor indexed="42"/>
        <bgColor indexed="42"/>
      </patternFill>
    </fill>
    <fill>
      <patternFill patternType="solid">
        <fgColor indexed="29"/>
        <bgColor indexed="64"/>
      </patternFill>
    </fill>
    <fill>
      <patternFill patternType="solid">
        <fgColor indexed="27"/>
        <bgColor indexed="64"/>
      </patternFill>
    </fill>
    <fill>
      <patternFill patternType="solid">
        <fgColor indexed="49"/>
        <bgColor indexed="64"/>
      </patternFill>
    </fill>
    <fill>
      <patternFill patternType="solid">
        <fgColor rgb="FFFFFFCC"/>
        <bgColor indexed="64"/>
      </patternFill>
    </fill>
    <fill>
      <patternFill patternType="solid">
        <fgColor rgb="FFFFCC99"/>
        <bgColor indexed="64"/>
      </patternFill>
    </fill>
    <fill>
      <patternFill patternType="solid">
        <fgColor indexed="25"/>
        <bgColor indexed="64"/>
      </patternFill>
    </fill>
    <fill>
      <patternFill patternType="solid">
        <fgColor indexed="26"/>
        <bgColor indexed="64"/>
      </patternFill>
    </fill>
    <fill>
      <patternFill patternType="solid">
        <fgColor theme="6" tint="0.799981688894314"/>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indexed="53"/>
        <bgColor indexed="53"/>
      </patternFill>
    </fill>
    <fill>
      <patternFill patternType="solid">
        <fgColor indexed="26"/>
        <bgColor indexed="26"/>
      </patternFill>
    </fill>
    <fill>
      <patternFill patternType="solid">
        <fgColor indexed="44"/>
        <bgColor indexed="44"/>
      </patternFill>
    </fill>
    <fill>
      <patternFill patternType="solid">
        <fgColor indexed="12"/>
        <bgColor indexed="64"/>
      </patternFill>
    </fill>
    <fill>
      <patternFill patternType="solid">
        <fgColor indexed="44"/>
        <bgColor indexed="64"/>
      </patternFill>
    </fill>
    <fill>
      <patternFill patternType="solid">
        <fgColor indexed="54"/>
        <bgColor indexed="64"/>
      </patternFill>
    </fill>
    <fill>
      <patternFill patternType="solid">
        <fgColor indexed="54"/>
        <bgColor indexed="54"/>
      </patternFill>
    </fill>
    <fill>
      <patternFill patternType="gray0625"/>
    </fill>
    <fill>
      <patternFill patternType="solid">
        <fgColor indexed="30"/>
        <bgColor indexed="30"/>
      </patternFill>
    </fill>
    <fill>
      <patternFill patternType="solid">
        <fgColor theme="5" tint="0.399975585192419"/>
        <bgColor indexed="64"/>
      </patternFill>
    </fill>
    <fill>
      <patternFill patternType="solid">
        <fgColor indexed="53"/>
        <bgColor indexed="64"/>
      </patternFill>
    </fill>
    <fill>
      <patternFill patternType="mediumGray">
        <fgColor indexed="22"/>
      </patternFill>
    </fill>
    <fill>
      <patternFill patternType="solid">
        <fgColor indexed="5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indexed="52"/>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indexed="11"/>
        <bgColor indexed="64"/>
      </patternFill>
    </fill>
    <fill>
      <patternFill patternType="solid">
        <fgColor indexed="31"/>
        <bgColor indexed="31"/>
      </patternFill>
    </fill>
    <fill>
      <patternFill patternType="solid">
        <fgColor indexed="45"/>
        <bgColor indexed="45"/>
      </patternFill>
    </fill>
    <fill>
      <patternFill patternType="solid">
        <fgColor indexed="25"/>
        <bgColor indexed="25"/>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indexed="41"/>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lightUp">
        <fgColor indexed="9"/>
        <bgColor indexed="29"/>
      </patternFill>
    </fill>
    <fill>
      <patternFill patternType="solid">
        <fgColor indexed="51"/>
        <bgColor indexed="64"/>
      </patternFill>
    </fill>
    <fill>
      <patternFill patternType="solid">
        <fgColor indexed="18"/>
        <bgColor indexed="64"/>
      </patternFill>
    </fill>
    <fill>
      <patternFill patternType="solid">
        <fgColor indexed="49"/>
        <bgColor indexed="49"/>
      </patternFill>
    </fill>
    <fill>
      <patternFill patternType="solid">
        <fgColor indexed="15"/>
        <bgColor indexed="64"/>
      </patternFill>
    </fill>
    <fill>
      <patternFill patternType="solid">
        <fgColor indexed="51"/>
        <bgColor indexed="51"/>
      </patternFill>
    </fill>
    <fill>
      <patternFill patternType="solid">
        <fgColor indexed="47"/>
        <bgColor indexed="47"/>
      </patternFill>
    </fill>
    <fill>
      <patternFill patternType="solid">
        <fgColor indexed="29"/>
        <bgColor indexed="29"/>
      </patternFill>
    </fill>
    <fill>
      <patternFill patternType="solid">
        <fgColor indexed="27"/>
        <bgColor indexed="27"/>
      </patternFill>
    </fill>
    <fill>
      <patternFill patternType="lightUp">
        <fgColor indexed="9"/>
        <bgColor indexed="55"/>
      </patternFill>
    </fill>
    <fill>
      <patternFill patternType="solid">
        <fgColor indexed="55"/>
        <bgColor indexed="55"/>
      </patternFill>
    </fill>
    <fill>
      <patternFill patternType="solid">
        <fgColor indexed="10"/>
        <bgColor indexed="64"/>
      </patternFill>
    </fill>
    <fill>
      <patternFill patternType="solid">
        <fgColor indexed="57"/>
        <bgColor indexed="64"/>
      </patternFill>
    </fill>
    <fill>
      <patternFill patternType="solid">
        <fgColor indexed="48"/>
        <bgColor indexed="64"/>
      </patternFill>
    </fill>
    <fill>
      <patternFill patternType="solid">
        <fgColor indexed="20"/>
        <bgColor indexed="64"/>
      </patternFill>
    </fill>
    <fill>
      <patternFill patternType="solid">
        <fgColor indexed="43"/>
        <bgColor indexed="43"/>
      </patternFill>
    </fill>
    <fill>
      <patternFill patternType="solid">
        <fgColor indexed="52"/>
        <bgColor indexed="52"/>
      </patternFill>
    </fill>
    <fill>
      <patternFill patternType="solid">
        <fgColor indexed="62"/>
        <bgColor indexed="64"/>
      </patternFill>
    </fill>
    <fill>
      <patternFill patternType="solid">
        <fgColor indexed="14"/>
        <bgColor indexed="64"/>
      </patternFill>
    </fill>
    <fill>
      <patternFill patternType="solid">
        <fgColor indexed="23"/>
        <bgColor indexed="64"/>
      </patternFill>
    </fill>
    <fill>
      <patternFill patternType="lightUp">
        <fgColor indexed="9"/>
        <bgColor indexed="22"/>
      </patternFill>
    </fill>
    <fill>
      <patternFill patternType="lightUp">
        <fgColor indexed="9"/>
        <bgColor indexed="53"/>
      </patternFill>
    </fill>
    <fill>
      <patternFill patternType="solid">
        <fgColor indexed="56"/>
        <bgColor indexed="64"/>
      </patternFill>
    </fill>
    <fill>
      <patternFill patternType="solid">
        <fgColor indexed="50"/>
        <bgColor indexed="64"/>
      </patternFill>
    </fill>
    <fill>
      <patternFill patternType="solid">
        <fgColor indexed="40"/>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right/>
      <top style="hair">
        <color indexed="8"/>
      </top>
      <bottom style="hair">
        <color indexed="8"/>
      </bottom>
      <diagonal/>
    </border>
    <border>
      <left/>
      <right/>
      <top/>
      <bottom style="medium">
        <color auto="1"/>
      </bottom>
      <diagonal/>
    </border>
    <border>
      <left/>
      <right/>
      <top/>
      <bottom style="medium">
        <color indexed="18"/>
      </bottom>
      <diagonal/>
    </border>
    <border>
      <left/>
      <right/>
      <top/>
      <bottom style="medium">
        <color indexed="8"/>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56"/>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bottom style="medium">
        <color indexed="30"/>
      </bottom>
      <diagonal/>
    </border>
    <border>
      <left/>
      <right/>
      <top style="thin">
        <color auto="1"/>
      </top>
      <bottom style="double">
        <color auto="1"/>
      </bottom>
      <diagonal/>
    </border>
    <border>
      <left/>
      <right/>
      <top style="medium">
        <color indexed="9"/>
      </top>
      <bottom style="medium">
        <color indexed="9"/>
      </bottom>
      <diagonal/>
    </border>
    <border>
      <left/>
      <right/>
      <top/>
      <bottom style="thick">
        <color indexed="27"/>
      </bottom>
      <diagonal/>
    </border>
    <border>
      <left/>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bottom style="thick">
        <color indexed="43"/>
      </bottom>
      <diagonal/>
    </border>
    <border>
      <left/>
      <right/>
      <top/>
      <bottom style="medium">
        <color indexed="43"/>
      </bottom>
      <diagonal/>
    </border>
    <border>
      <left style="thin">
        <color indexed="8"/>
      </left>
      <right style="thin">
        <color indexed="8"/>
      </right>
      <top/>
      <bottom style="thin">
        <color indexed="8"/>
      </bottom>
      <diagonal/>
    </border>
    <border>
      <left style="thin">
        <color indexed="10"/>
      </left>
      <right style="thin">
        <color indexed="10"/>
      </right>
      <top style="thin">
        <color indexed="10"/>
      </top>
      <bottom style="thin">
        <color indexed="10"/>
      </bottom>
      <diagonal/>
    </border>
    <border>
      <left/>
      <right/>
      <top/>
      <bottom style="double">
        <color indexed="52"/>
      </bottom>
      <diagonal/>
    </border>
    <border>
      <left/>
      <right/>
      <top style="medium">
        <color auto="1"/>
      </top>
      <bottom style="medium">
        <color auto="1"/>
      </bottom>
      <diagonal/>
    </border>
    <border>
      <left/>
      <right/>
      <top style="medium">
        <color indexed="8"/>
      </top>
      <bottom style="medium">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27"/>
      </bottom>
      <diagonal/>
    </border>
    <border>
      <left style="thin">
        <color indexed="8"/>
      </left>
      <right style="thin">
        <color indexed="8"/>
      </right>
      <top/>
      <bottom/>
      <diagonal/>
    </border>
    <border>
      <left/>
      <right/>
      <top style="thin">
        <color indexed="8"/>
      </top>
      <bottom style="double">
        <color indexed="8"/>
      </bottom>
      <diagonal/>
    </border>
    <border>
      <left/>
      <right/>
      <top/>
      <bottom style="thick">
        <color indexed="11"/>
      </bottom>
      <diagonal/>
    </border>
    <border>
      <left/>
      <right/>
      <top/>
      <bottom style="thick">
        <color indexed="23"/>
      </bottom>
      <diagonal/>
    </border>
    <border>
      <left/>
      <right/>
      <top style="thin">
        <color indexed="62"/>
      </top>
      <bottom style="double">
        <color indexed="62"/>
      </bottom>
      <diagonal/>
    </border>
    <border>
      <left/>
      <right/>
      <top style="thin">
        <color indexed="11"/>
      </top>
      <bottom style="double">
        <color indexed="11"/>
      </bottom>
      <diagonal/>
    </border>
    <border>
      <left/>
      <right/>
      <top/>
      <bottom style="double">
        <color indexed="10"/>
      </bottom>
      <diagonal/>
    </border>
    <border>
      <left/>
      <right/>
      <top style="thin">
        <color indexed="23"/>
      </top>
      <bottom style="double">
        <color indexed="23"/>
      </bottom>
      <diagonal/>
    </border>
    <border>
      <left/>
      <right/>
      <top style="thin">
        <color indexed="56"/>
      </top>
      <bottom style="double">
        <color indexed="56"/>
      </bottom>
      <diagonal/>
    </border>
    <border>
      <left style="double">
        <color indexed="8"/>
      </left>
      <right style="double">
        <color indexed="8"/>
      </right>
      <top style="double">
        <color indexed="8"/>
      </top>
      <bottom style="double">
        <color indexed="8"/>
      </bottom>
      <diagonal/>
    </border>
  </borders>
  <cellStyleXfs count="41995">
    <xf numFmtId="0" fontId="0" fillId="0" borderId="0">
      <alignment vertical="center"/>
    </xf>
    <xf numFmtId="42" fontId="13" fillId="0" borderId="0" applyFont="0" applyFill="0" applyBorder="0" applyAlignment="0" applyProtection="0">
      <alignment vertical="center"/>
    </xf>
    <xf numFmtId="0" fontId="44" fillId="13" borderId="0" applyNumberFormat="0" applyBorder="0" applyAlignment="0" applyProtection="0">
      <alignment vertical="center"/>
    </xf>
    <xf numFmtId="44" fontId="13" fillId="0" borderId="0" applyFont="0" applyFill="0" applyBorder="0" applyAlignment="0" applyProtection="0">
      <alignment vertical="center"/>
    </xf>
    <xf numFmtId="0" fontId="45" fillId="12" borderId="0" applyNumberFormat="0" applyBorder="0" applyAlignment="0" applyProtection="0">
      <alignment vertical="center"/>
    </xf>
    <xf numFmtId="183" fontId="56" fillId="0" borderId="0" applyProtection="0">
      <alignment horizontal="center"/>
    </xf>
    <xf numFmtId="0" fontId="52" fillId="19"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1" fillId="0" borderId="0" applyProtection="0">
      <alignment vertical="center"/>
    </xf>
    <xf numFmtId="0" fontId="62" fillId="0" borderId="18" applyNumberFormat="0" applyFill="0" applyProtection="0">
      <alignment horizontal="center" vertical="center"/>
    </xf>
    <xf numFmtId="0" fontId="45" fillId="12" borderId="0" applyNumberFormat="0" applyBorder="0" applyAlignment="0" applyProtection="0">
      <alignment vertical="center"/>
    </xf>
    <xf numFmtId="0" fontId="63" fillId="23" borderId="19" applyNumberFormat="0" applyAlignment="0" applyProtection="0">
      <alignment vertical="center"/>
    </xf>
    <xf numFmtId="0" fontId="64" fillId="2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55" fillId="2" borderId="0">
      <alignment horizontal="right" vertical="center"/>
    </xf>
    <xf numFmtId="0" fontId="55" fillId="2" borderId="0">
      <alignment horizontal="left" vertical="center"/>
    </xf>
    <xf numFmtId="0" fontId="46" fillId="13" borderId="0" applyNumberFormat="0" applyBorder="0" applyAlignment="0" applyProtection="0">
      <alignment vertical="center"/>
    </xf>
    <xf numFmtId="41" fontId="13" fillId="0" borderId="0" applyFont="0" applyFill="0" applyBorder="0" applyAlignment="0" applyProtection="0">
      <alignment vertical="center"/>
    </xf>
    <xf numFmtId="0" fontId="21" fillId="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180" fontId="14" fillId="0" borderId="0" applyFont="0" applyFill="0" applyBorder="0" applyAlignment="0" applyProtection="0">
      <alignment vertical="center"/>
    </xf>
    <xf numFmtId="0" fontId="48" fillId="18" borderId="0" applyNumberFormat="0" applyBorder="0" applyAlignment="0" applyProtection="0">
      <alignment vertical="center"/>
    </xf>
    <xf numFmtId="0" fontId="58" fillId="0" borderId="0" applyProtection="0">
      <alignment horizontal="left"/>
    </xf>
    <xf numFmtId="0" fontId="46" fillId="13" borderId="0" applyProtection="0"/>
    <xf numFmtId="0" fontId="60" fillId="0" borderId="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64" fillId="28" borderId="0" applyNumberFormat="0" applyBorder="0" applyAlignment="0" applyProtection="0">
      <alignment vertical="center"/>
    </xf>
    <xf numFmtId="182" fontId="14" fillId="0" borderId="0" applyProtection="0">
      <alignment vertical="center"/>
    </xf>
    <xf numFmtId="0" fontId="46" fillId="13" borderId="0" applyNumberFormat="0" applyBorder="0" applyAlignment="0" applyProtection="0">
      <alignment vertical="center"/>
    </xf>
    <xf numFmtId="0" fontId="68" fillId="29" borderId="0" applyNumberFormat="0" applyBorder="0" applyAlignment="0" applyProtection="0">
      <alignment vertical="center"/>
    </xf>
    <xf numFmtId="0" fontId="0" fillId="0" borderId="0">
      <alignment vertical="center"/>
    </xf>
    <xf numFmtId="0" fontId="14" fillId="2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43" fontId="13" fillId="0" borderId="0" applyFont="0" applyFill="0" applyBorder="0" applyAlignment="0" applyProtection="0">
      <alignment vertical="center"/>
    </xf>
    <xf numFmtId="189" fontId="14" fillId="0" borderId="0" applyProtection="0"/>
    <xf numFmtId="0" fontId="49" fillId="14" borderId="0" applyNumberFormat="0" applyBorder="0" applyAlignment="0" applyProtection="0">
      <alignment vertical="center"/>
    </xf>
    <xf numFmtId="0" fontId="11" fillId="35" borderId="0" applyProtection="0"/>
    <xf numFmtId="0" fontId="45" fillId="12" borderId="0" applyNumberFormat="0" applyBorder="0" applyAlignment="0" applyProtection="0">
      <alignment vertical="center"/>
    </xf>
    <xf numFmtId="185" fontId="69" fillId="33" borderId="0">
      <alignment vertical="center"/>
    </xf>
    <xf numFmtId="0" fontId="11" fillId="3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72" fillId="0" borderId="20" applyProtection="0"/>
    <xf numFmtId="0" fontId="45" fillId="20" borderId="0" applyNumberFormat="0" applyBorder="0" applyAlignment="0" applyProtection="0">
      <alignment vertical="center"/>
    </xf>
    <xf numFmtId="0" fontId="54" fillId="0" borderId="0" applyNumberFormat="0" applyFill="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44" fillId="11" borderId="0" applyProtection="0"/>
    <xf numFmtId="0" fontId="0" fillId="0" borderId="0">
      <alignment vertical="center"/>
    </xf>
    <xf numFmtId="0" fontId="14" fillId="27" borderId="0" applyNumberFormat="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3" fillId="22" borderId="17" applyNumberFormat="0" applyFont="0" applyAlignment="0" applyProtection="0">
      <alignment vertical="center"/>
    </xf>
    <xf numFmtId="0" fontId="52" fillId="19" borderId="0" applyNumberFormat="0" applyBorder="0" applyAlignment="0" applyProtection="0">
      <alignment vertical="center"/>
    </xf>
    <xf numFmtId="0" fontId="0" fillId="0" borderId="0">
      <alignment vertical="center"/>
    </xf>
    <xf numFmtId="192" fontId="14" fillId="0" borderId="0" applyProtection="0"/>
    <xf numFmtId="0" fontId="11" fillId="17" borderId="0" applyProtection="0"/>
    <xf numFmtId="0" fontId="45" fillId="12" borderId="0" applyProtection="0"/>
    <xf numFmtId="0" fontId="59" fillId="0" borderId="0">
      <alignment vertical="center"/>
    </xf>
    <xf numFmtId="0" fontId="79" fillId="0" borderId="0">
      <alignment horizontal="center" vertical="center" wrapText="1"/>
      <protection locked="0"/>
    </xf>
    <xf numFmtId="0" fontId="14" fillId="11" borderId="0" applyProtection="0"/>
    <xf numFmtId="0" fontId="1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9" fillId="39" borderId="0" applyNumberFormat="0" applyBorder="0" applyAlignment="0" applyProtection="0">
      <alignment vertical="center"/>
    </xf>
    <xf numFmtId="0" fontId="11" fillId="36"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80" fillId="0" borderId="0" applyNumberFormat="0" applyFill="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75" fillId="40" borderId="0" applyProtection="0">
      <alignment vertical="center"/>
    </xf>
    <xf numFmtId="0" fontId="44" fillId="11" borderId="0" applyNumberFormat="0" applyBorder="0" applyAlignment="0" applyProtection="0">
      <alignment vertical="center"/>
    </xf>
    <xf numFmtId="0" fontId="83" fillId="0" borderId="22" applyNumberFormat="0" applyFill="0" applyProtection="0">
      <alignment horizontal="center" vertical="center"/>
    </xf>
    <xf numFmtId="0" fontId="84" fillId="0" borderId="0" applyNumberFormat="0" applyFill="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46" fillId="11" borderId="0" applyProtection="0"/>
    <xf numFmtId="0" fontId="46" fillId="11" borderId="0" applyProtection="0"/>
    <xf numFmtId="0" fontId="2" fillId="0" borderId="0">
      <alignment vertical="center"/>
    </xf>
    <xf numFmtId="0" fontId="0" fillId="0" borderId="0">
      <alignment vertical="center"/>
    </xf>
    <xf numFmtId="0" fontId="67" fillId="0" borderId="0">
      <alignment vertical="center"/>
    </xf>
    <xf numFmtId="0" fontId="59" fillId="0" borderId="0">
      <alignment vertical="center"/>
    </xf>
    <xf numFmtId="0" fontId="0" fillId="0" borderId="0">
      <alignment vertical="center"/>
    </xf>
    <xf numFmtId="0" fontId="87" fillId="0" borderId="0" applyNumberFormat="0" applyFill="0" applyBorder="0" applyAlignment="0" applyProtection="0">
      <alignment vertical="center"/>
    </xf>
    <xf numFmtId="0" fontId="14" fillId="11" borderId="0" applyProtection="0"/>
    <xf numFmtId="0" fontId="88" fillId="0" borderId="0" applyNumberForma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89" fillId="0" borderId="24" applyNumberFormat="0" applyFill="0" applyAlignment="0" applyProtection="0">
      <alignment vertical="center"/>
    </xf>
    <xf numFmtId="0" fontId="70" fillId="0" borderId="0">
      <alignment vertical="center"/>
    </xf>
    <xf numFmtId="0" fontId="45" fillId="12"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46" fillId="11"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61" fillId="0" borderId="0" applyProtection="0">
      <alignment vertical="center"/>
    </xf>
    <xf numFmtId="0" fontId="45" fillId="12" borderId="0" applyProtection="0"/>
    <xf numFmtId="0" fontId="45" fillId="12" borderId="0" applyNumberFormat="0" applyBorder="0" applyAlignment="0" applyProtection="0">
      <alignment vertical="center"/>
    </xf>
    <xf numFmtId="0" fontId="58" fillId="0" borderId="0"/>
    <xf numFmtId="0" fontId="45" fillId="20" borderId="0" applyNumberFormat="0" applyBorder="0" applyAlignment="0" applyProtection="0">
      <alignment vertical="center"/>
    </xf>
    <xf numFmtId="0" fontId="91" fillId="0" borderId="25" applyNumberFormat="0" applyFill="0" applyAlignment="0" applyProtection="0">
      <alignment vertical="center"/>
    </xf>
    <xf numFmtId="0" fontId="46" fillId="13" borderId="0" applyNumberFormat="0" applyBorder="0" applyAlignment="0" applyProtection="0">
      <alignment vertical="center"/>
    </xf>
    <xf numFmtId="0" fontId="92" fillId="0" borderId="25" applyNumberFormat="0" applyFill="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59" fillId="0" borderId="0">
      <alignment vertical="center"/>
    </xf>
    <xf numFmtId="0" fontId="52" fillId="21" borderId="0" applyNumberFormat="0" applyBorder="0" applyAlignment="0" applyProtection="0">
      <alignment vertical="center"/>
    </xf>
    <xf numFmtId="0" fontId="46" fillId="13" borderId="0" applyProtection="0"/>
    <xf numFmtId="0" fontId="0" fillId="0" borderId="0">
      <alignment vertical="center"/>
    </xf>
    <xf numFmtId="0" fontId="49" fillId="43" borderId="0" applyNumberFormat="0" applyBorder="0" applyAlignment="0" applyProtection="0">
      <alignment vertical="center"/>
    </xf>
    <xf numFmtId="0" fontId="46" fillId="13" borderId="0" applyNumberFormat="0" applyBorder="0" applyAlignment="0" applyProtection="0">
      <alignment vertical="center"/>
    </xf>
    <xf numFmtId="0" fontId="11" fillId="36" borderId="0" applyNumberFormat="0" applyBorder="0" applyAlignment="0" applyProtection="0">
      <alignment vertical="center"/>
    </xf>
    <xf numFmtId="177" fontId="14" fillId="0" borderId="0" applyFont="0" applyFill="0" applyBorder="0" applyAlignment="0" applyProtection="0">
      <alignment vertical="center"/>
    </xf>
    <xf numFmtId="0" fontId="46" fillId="13" borderId="0" applyNumberFormat="0" applyBorder="0" applyAlignment="0" applyProtection="0">
      <alignment vertical="center"/>
    </xf>
    <xf numFmtId="0" fontId="84" fillId="0" borderId="26" applyNumberFormat="0" applyFill="0" applyAlignment="0" applyProtection="0">
      <alignment vertical="center"/>
    </xf>
    <xf numFmtId="0" fontId="49" fillId="44" borderId="0" applyNumberFormat="0" applyBorder="0" applyAlignment="0" applyProtection="0">
      <alignment vertical="center"/>
    </xf>
    <xf numFmtId="0" fontId="58" fillId="0" borderId="0">
      <alignment horizontal="left" vertical="center"/>
    </xf>
    <xf numFmtId="0" fontId="67" fillId="0" borderId="0" applyProtection="0">
      <alignment vertical="center"/>
    </xf>
    <xf numFmtId="0" fontId="0" fillId="0" borderId="0">
      <alignment vertical="center"/>
    </xf>
    <xf numFmtId="0" fontId="61" fillId="0" borderId="0" applyProtection="0">
      <alignment vertical="center"/>
    </xf>
    <xf numFmtId="0" fontId="45" fillId="20" borderId="0" applyNumberFormat="0" applyBorder="0" applyAlignment="0" applyProtection="0">
      <alignment vertical="center"/>
    </xf>
    <xf numFmtId="0" fontId="0" fillId="0" borderId="0">
      <alignment vertical="center"/>
    </xf>
    <xf numFmtId="0" fontId="93" fillId="45" borderId="27" applyNumberFormat="0" applyAlignment="0" applyProtection="0">
      <alignment vertical="center"/>
    </xf>
    <xf numFmtId="0" fontId="14" fillId="34" borderId="0" applyProtection="0"/>
    <xf numFmtId="0" fontId="46" fillId="13" borderId="0" applyNumberFormat="0" applyBorder="0" applyAlignment="0" applyProtection="0">
      <alignment vertical="center"/>
    </xf>
    <xf numFmtId="0" fontId="0" fillId="0" borderId="0">
      <alignment vertical="center"/>
    </xf>
    <xf numFmtId="0" fontId="14" fillId="13" borderId="0" applyProtection="0"/>
    <xf numFmtId="0" fontId="46" fillId="13" borderId="0" applyProtection="0"/>
    <xf numFmtId="0" fontId="94" fillId="45" borderId="19" applyNumberFormat="0" applyAlignment="0" applyProtection="0">
      <alignment vertical="center"/>
    </xf>
    <xf numFmtId="0" fontId="95" fillId="0" borderId="28" applyProtection="0">
      <alignment vertical="center"/>
    </xf>
    <xf numFmtId="0" fontId="60" fillId="0" borderId="0" applyProtection="0"/>
    <xf numFmtId="0" fontId="58" fillId="0" borderId="0">
      <alignment horizontal="left" vertical="center"/>
    </xf>
    <xf numFmtId="0" fontId="46" fillId="13" borderId="0" applyNumberFormat="0" applyBorder="0" applyAlignment="0" applyProtection="0">
      <alignment vertical="center"/>
    </xf>
    <xf numFmtId="0" fontId="45" fillId="12" borderId="0" applyProtection="0"/>
    <xf numFmtId="0" fontId="67" fillId="0" borderId="0">
      <alignment vertical="center"/>
      <protection locked="0"/>
    </xf>
    <xf numFmtId="0" fontId="46" fillId="13" borderId="0" applyNumberFormat="0" applyBorder="0" applyAlignment="0" applyProtection="0">
      <alignment vertical="center"/>
    </xf>
    <xf numFmtId="0" fontId="97" fillId="46" borderId="29" applyNumberFormat="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64" fillId="48" borderId="0" applyNumberFormat="0" applyBorder="0" applyAlignment="0" applyProtection="0">
      <alignment vertical="center"/>
    </xf>
    <xf numFmtId="0" fontId="55" fillId="2" borderId="0" applyProtection="0">
      <alignment horizontal="righ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58" fillId="0" borderId="0" applyProtection="0">
      <alignment horizontal="left"/>
    </xf>
    <xf numFmtId="0" fontId="58" fillId="0" borderId="0"/>
    <xf numFmtId="0" fontId="0" fillId="0" borderId="0">
      <alignment vertical="center"/>
    </xf>
    <xf numFmtId="0" fontId="49" fillId="5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201" fontId="58" fillId="0" borderId="0" applyFont="0" applyFill="0" applyBorder="0" applyAlignment="0" applyProtection="0"/>
    <xf numFmtId="0" fontId="46" fillId="13" borderId="0" applyNumberFormat="0" applyBorder="0" applyAlignment="0" applyProtection="0">
      <alignment vertical="center"/>
    </xf>
    <xf numFmtId="49" fontId="70" fillId="0" borderId="0" applyProtection="0">
      <alignment horizontal="left" vertical="center"/>
    </xf>
    <xf numFmtId="0" fontId="90"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9" fillId="0" borderId="0" applyProtection="0">
      <alignment vertical="center"/>
    </xf>
    <xf numFmtId="0" fontId="45" fillId="12" borderId="0" applyNumberFormat="0" applyBorder="0" applyAlignment="0" applyProtection="0">
      <alignment vertical="center"/>
    </xf>
    <xf numFmtId="0" fontId="52" fillId="54" borderId="0" applyNumberFormat="0" applyBorder="0" applyAlignment="0" applyProtection="0">
      <alignment vertical="center"/>
    </xf>
    <xf numFmtId="0" fontId="14" fillId="12" borderId="0" applyNumberFormat="0" applyBorder="0" applyAlignment="0" applyProtection="0">
      <alignment vertical="center"/>
    </xf>
    <xf numFmtId="0" fontId="50" fillId="56" borderId="0" applyNumberFormat="0" applyBorder="0" applyAlignment="0" applyProtection="0">
      <alignment vertical="center"/>
    </xf>
    <xf numFmtId="0" fontId="99" fillId="0" borderId="31" applyNumberFormat="0" applyFill="0" applyAlignment="0" applyProtection="0">
      <alignment vertical="center"/>
    </xf>
    <xf numFmtId="0" fontId="46" fillId="11" borderId="0" applyProtection="0"/>
    <xf numFmtId="0" fontId="59" fillId="0" borderId="0" applyProtection="0">
      <alignment vertical="center"/>
    </xf>
    <xf numFmtId="0" fontId="0" fillId="0" borderId="0">
      <alignment vertical="center"/>
    </xf>
    <xf numFmtId="0" fontId="45" fillId="12" borderId="0" applyNumberFormat="0" applyBorder="0" applyAlignment="0" applyProtection="0">
      <alignment vertical="center"/>
    </xf>
    <xf numFmtId="0" fontId="14" fillId="34" borderId="0" applyNumberFormat="0" applyBorder="0" applyAlignment="0" applyProtection="0">
      <alignment vertical="center"/>
    </xf>
    <xf numFmtId="0" fontId="50" fillId="13" borderId="0" applyNumberFormat="0" applyBorder="0" applyAlignment="0" applyProtection="0"/>
    <xf numFmtId="195" fontId="14" fillId="0" borderId="0" applyFont="0" applyFill="0" applyBorder="0" applyProtection="0">
      <alignment horizontal="right" vertical="center"/>
    </xf>
    <xf numFmtId="0" fontId="0" fillId="0" borderId="0">
      <alignment vertical="center"/>
    </xf>
    <xf numFmtId="0" fontId="100" fillId="0" borderId="32" applyNumberFormat="0" applyFill="0" applyAlignment="0" applyProtection="0">
      <alignment vertical="center"/>
    </xf>
    <xf numFmtId="0" fontId="21" fillId="12"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03" fillId="0" borderId="16" applyNumberFormat="0" applyFill="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67" fillId="0" borderId="0" applyProtection="0">
      <alignment vertical="center"/>
    </xf>
    <xf numFmtId="0" fontId="0" fillId="0" borderId="0">
      <alignment vertical="center"/>
    </xf>
    <xf numFmtId="0" fontId="0" fillId="0" borderId="0">
      <alignment vertical="center"/>
    </xf>
    <xf numFmtId="0" fontId="106" fillId="58" borderId="0" applyNumberFormat="0" applyBorder="0" applyAlignment="0" applyProtection="0">
      <alignment vertical="center"/>
    </xf>
    <xf numFmtId="0" fontId="107" fillId="59" borderId="0" applyNumberFormat="0" applyBorder="0" applyAlignment="0" applyProtection="0">
      <alignment vertical="center"/>
    </xf>
    <xf numFmtId="205" fontId="70" fillId="0" borderId="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64" fillId="60"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9" fillId="5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59" fillId="0" borderId="0">
      <alignment vertical="center"/>
    </xf>
    <xf numFmtId="0" fontId="45" fillId="12" borderId="0" applyNumberFormat="0" applyBorder="0" applyAlignment="0" applyProtection="0">
      <alignment vertical="center"/>
    </xf>
    <xf numFmtId="0" fontId="58" fillId="0" borderId="33">
      <alignment vertical="center"/>
    </xf>
    <xf numFmtId="0" fontId="58" fillId="0" borderId="0"/>
    <xf numFmtId="0" fontId="64" fillId="52" borderId="0" applyNumberFormat="0" applyBorder="0" applyAlignment="0" applyProtection="0">
      <alignment vertical="center"/>
    </xf>
    <xf numFmtId="0" fontId="45" fillId="20" borderId="0" applyNumberFormat="0" applyBorder="0" applyAlignment="0" applyProtection="0">
      <alignment vertical="center"/>
    </xf>
    <xf numFmtId="9" fontId="14" fillId="0" borderId="0" applyProtection="0"/>
    <xf numFmtId="0" fontId="45" fillId="12" borderId="0" applyNumberFormat="0" applyBorder="0" applyAlignment="0" applyProtection="0">
      <alignment vertical="center"/>
    </xf>
    <xf numFmtId="0" fontId="58" fillId="0" borderId="0">
      <alignment horizontal="left" vertical="center"/>
    </xf>
    <xf numFmtId="0" fontId="14" fillId="0" borderId="0" applyFont="0" applyFill="0" applyBorder="0" applyAlignment="0" applyProtection="0">
      <alignment vertical="center"/>
    </xf>
    <xf numFmtId="0" fontId="48"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64" fillId="51" borderId="0" applyNumberFormat="0" applyBorder="0" applyAlignment="0" applyProtection="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61" borderId="0" applyNumberFormat="0" applyBorder="0" applyAlignment="0" applyProtection="0">
      <alignment vertical="center"/>
    </xf>
    <xf numFmtId="0" fontId="64" fillId="6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64" fillId="63" borderId="0" applyNumberFormat="0" applyBorder="0" applyAlignment="0" applyProtection="0">
      <alignment vertical="center"/>
    </xf>
    <xf numFmtId="9" fontId="14" fillId="0" borderId="0" applyFont="0" applyFill="0" applyBorder="0" applyAlignment="0" applyProtection="0">
      <alignment vertical="center"/>
    </xf>
    <xf numFmtId="15" fontId="14" fillId="0" borderId="0" applyFont="0" applyFill="0" applyBorder="0" applyAlignment="0" applyProtection="0">
      <alignment vertical="center"/>
    </xf>
    <xf numFmtId="0" fontId="0" fillId="0" borderId="0">
      <alignment vertical="center"/>
    </xf>
    <xf numFmtId="0" fontId="49" fillId="47"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1" borderId="0" applyProtection="0"/>
    <xf numFmtId="0" fontId="110" fillId="34" borderId="34" applyNumberFormat="0" applyProtection="0">
      <alignment horizontal="left" vertical="center"/>
    </xf>
    <xf numFmtId="0" fontId="55" fillId="2" borderId="0">
      <alignment horizontal="left" vertical="center"/>
    </xf>
    <xf numFmtId="0" fontId="55" fillId="2" borderId="0">
      <alignment horizontal="righ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1" fillId="3" borderId="0" applyNumberFormat="0" applyBorder="0" applyAlignment="0" applyProtection="0"/>
    <xf numFmtId="0" fontId="46" fillId="13" borderId="0" applyNumberFormat="0" applyBorder="0" applyAlignment="0" applyProtection="0">
      <alignment vertical="center"/>
    </xf>
    <xf numFmtId="178" fontId="14" fillId="0" borderId="0" applyProtection="0"/>
    <xf numFmtId="0" fontId="46" fillId="13" borderId="0" applyNumberFormat="0" applyBorder="0" applyAlignment="0" applyProtection="0">
      <alignment vertical="center"/>
    </xf>
    <xf numFmtId="0" fontId="59" fillId="0" borderId="0" applyProtection="0">
      <alignment vertical="center"/>
    </xf>
    <xf numFmtId="0" fontId="46" fillId="13" borderId="0" applyNumberFormat="0" applyBorder="0" applyAlignment="0" applyProtection="0">
      <alignment vertical="center"/>
    </xf>
    <xf numFmtId="0" fontId="49" fillId="64" borderId="0" applyNumberFormat="0" applyBorder="0" applyAlignment="0" applyProtection="0">
      <alignment vertical="center"/>
    </xf>
    <xf numFmtId="0" fontId="45" fillId="20" borderId="0" applyNumberFormat="0" applyBorder="0" applyAlignment="0" applyProtection="0">
      <alignment vertical="center"/>
    </xf>
    <xf numFmtId="0" fontId="64" fillId="65" borderId="0" applyNumberFormat="0" applyBorder="0" applyAlignment="0" applyProtection="0">
      <alignment vertical="center"/>
    </xf>
    <xf numFmtId="0" fontId="46" fillId="11" borderId="0" applyProtection="0"/>
    <xf numFmtId="0" fontId="64" fillId="66" borderId="0" applyNumberFormat="0" applyBorder="0" applyAlignment="0" applyProtection="0">
      <alignment vertical="center"/>
    </xf>
    <xf numFmtId="182" fontId="14" fillId="0" borderId="0" applyProtection="0">
      <alignment vertical="center"/>
    </xf>
    <xf numFmtId="0" fontId="45" fillId="12" borderId="0" applyNumberFormat="0" applyBorder="0" applyAlignment="0" applyProtection="0">
      <alignment vertical="center"/>
    </xf>
    <xf numFmtId="0" fontId="14" fillId="27" borderId="0" applyNumberFormat="0" applyBorder="0" applyAlignment="0" applyProtection="0">
      <alignment vertical="center"/>
    </xf>
    <xf numFmtId="0" fontId="45" fillId="12" borderId="0" applyNumberFormat="0" applyBorder="0" applyAlignment="0" applyProtection="0">
      <alignment vertical="center"/>
    </xf>
    <xf numFmtId="0" fontId="60" fillId="0" borderId="0" applyProtection="0">
      <alignment vertical="center"/>
    </xf>
    <xf numFmtId="0" fontId="66" fillId="11" borderId="0" applyProtection="0"/>
    <xf numFmtId="0" fontId="49" fillId="67" borderId="0" applyNumberFormat="0" applyBorder="0" applyAlignment="0" applyProtection="0">
      <alignment vertical="center"/>
    </xf>
    <xf numFmtId="0" fontId="58" fillId="0" borderId="0" applyProtection="0"/>
    <xf numFmtId="0" fontId="46" fillId="13" borderId="0" applyNumberFormat="0" applyBorder="0" applyAlignment="0" applyProtection="0">
      <alignment vertical="center"/>
    </xf>
    <xf numFmtId="9" fontId="14" fillId="0" borderId="0" applyProtection="0"/>
    <xf numFmtId="0" fontId="45" fillId="12" borderId="0" applyNumberFormat="0" applyBorder="0" applyAlignment="0" applyProtection="0">
      <alignment vertical="center"/>
    </xf>
    <xf numFmtId="200" fontId="14" fillId="0" borderId="0" applyProtection="0"/>
    <xf numFmtId="0" fontId="46" fillId="13" borderId="0" applyProtection="0"/>
    <xf numFmtId="0" fontId="14" fillId="13" borderId="0" applyNumberFormat="0" applyBorder="0" applyAlignment="0" applyProtection="0">
      <alignment vertical="center"/>
    </xf>
    <xf numFmtId="0" fontId="60" fillId="0" borderId="0" applyProtection="0">
      <alignment vertical="center"/>
    </xf>
    <xf numFmtId="0" fontId="0" fillId="0" borderId="0">
      <alignment vertical="center"/>
    </xf>
    <xf numFmtId="0" fontId="64" fillId="68" borderId="0" applyNumberFormat="0" applyBorder="0" applyAlignment="0" applyProtection="0">
      <alignment vertical="center"/>
    </xf>
    <xf numFmtId="0" fontId="49" fillId="69" borderId="0" applyNumberFormat="0" applyBorder="0" applyAlignment="0" applyProtection="0">
      <alignment vertical="center"/>
    </xf>
    <xf numFmtId="0" fontId="52" fillId="49"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55" fillId="2" borderId="0" applyProtection="0">
      <alignment horizontal="right" vertical="center"/>
    </xf>
    <xf numFmtId="0" fontId="45" fillId="12" borderId="0" applyNumberFormat="0" applyBorder="0" applyAlignment="0" applyProtection="0">
      <alignment vertical="center"/>
    </xf>
    <xf numFmtId="186" fontId="70" fillId="0" borderId="0" applyProtection="0">
      <alignment horizontal="right"/>
    </xf>
    <xf numFmtId="0" fontId="0" fillId="0" borderId="0">
      <alignment vertical="center"/>
    </xf>
    <xf numFmtId="0" fontId="49" fillId="70" borderId="0" applyNumberFormat="0" applyBorder="0" applyAlignment="0" applyProtection="0">
      <alignment vertical="center"/>
    </xf>
    <xf numFmtId="0" fontId="64" fillId="71" borderId="0" applyNumberFormat="0" applyBorder="0" applyAlignment="0" applyProtection="0">
      <alignment vertical="center"/>
    </xf>
    <xf numFmtId="0" fontId="104" fillId="4" borderId="0" applyNumberFormat="0" applyBorder="0" applyAlignment="0" applyProtection="0">
      <alignment vertical="center"/>
    </xf>
    <xf numFmtId="0" fontId="90" fillId="0" borderId="35" applyNumberFormat="0" applyFill="0" applyAlignment="0" applyProtection="0">
      <alignment vertical="center"/>
    </xf>
    <xf numFmtId="0" fontId="67" fillId="0" borderId="0">
      <alignment vertical="center"/>
    </xf>
    <xf numFmtId="0" fontId="46" fillId="13" borderId="0" applyNumberFormat="0" applyBorder="0" applyAlignment="0" applyProtection="0">
      <alignment vertical="center"/>
    </xf>
    <xf numFmtId="0" fontId="14" fillId="12" borderId="0" applyProtection="0"/>
    <xf numFmtId="0" fontId="14" fillId="12" borderId="0" applyProtection="0"/>
    <xf numFmtId="0" fontId="0" fillId="0" borderId="0">
      <alignment vertical="center"/>
    </xf>
    <xf numFmtId="0" fontId="49" fillId="72" borderId="0" applyNumberFormat="0" applyBorder="0" applyAlignment="0" applyProtection="0">
      <alignment vertical="center"/>
    </xf>
    <xf numFmtId="0" fontId="52" fillId="16" borderId="0" applyNumberFormat="0" applyBorder="0" applyAlignment="0" applyProtection="0">
      <alignment vertical="center"/>
    </xf>
    <xf numFmtId="0" fontId="59" fillId="0" borderId="0">
      <alignment vertical="center"/>
    </xf>
    <xf numFmtId="0" fontId="0" fillId="0" borderId="0">
      <alignment vertical="center"/>
    </xf>
    <xf numFmtId="0" fontId="21" fillId="55" borderId="0" applyNumberFormat="0" applyBorder="0" applyAlignment="0" applyProtection="0">
      <alignment vertical="center"/>
    </xf>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14" fillId="4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9" fillId="0" borderId="0" applyProtection="0"/>
    <xf numFmtId="0" fontId="45" fillId="12" borderId="0" applyNumberFormat="0" applyBorder="0" applyAlignment="0" applyProtection="0">
      <alignment vertical="center"/>
    </xf>
    <xf numFmtId="0" fontId="67" fillId="0" borderId="0">
      <alignment vertical="center"/>
      <protection locked="0"/>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14" fillId="19" borderId="0" applyNumberFormat="0" applyBorder="0" applyAlignment="0" applyProtection="0">
      <alignment vertical="center"/>
    </xf>
    <xf numFmtId="0" fontId="0" fillId="0" borderId="0">
      <alignment vertical="center"/>
    </xf>
    <xf numFmtId="0" fontId="72" fillId="0" borderId="20" applyProtection="0"/>
    <xf numFmtId="0" fontId="46" fillId="13" borderId="0" applyNumberFormat="0" applyBorder="0" applyAlignment="0" applyProtection="0">
      <alignment vertical="center"/>
    </xf>
    <xf numFmtId="0" fontId="71" fillId="27" borderId="0" applyNumberFormat="0" applyBorder="0" applyAlignment="0" applyProtection="0">
      <alignment vertical="center"/>
    </xf>
    <xf numFmtId="0" fontId="0" fillId="0" borderId="0">
      <alignment vertical="center"/>
    </xf>
    <xf numFmtId="15"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9" fillId="0" borderId="0" applyProtection="0">
      <alignment vertical="center"/>
    </xf>
    <xf numFmtId="0" fontId="0" fillId="0" borderId="0">
      <alignment vertical="center"/>
    </xf>
    <xf numFmtId="9" fontId="0" fillId="0" borderId="0" applyFont="0" applyFill="0" applyBorder="0" applyAlignment="0" applyProtection="0">
      <alignment vertical="center"/>
    </xf>
    <xf numFmtId="0" fontId="67" fillId="0" borderId="0">
      <protection locked="0"/>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15" fontId="14" fillId="0" borderId="0" applyFont="0" applyFill="0" applyBorder="0" applyAlignment="0" applyProtection="0">
      <alignment vertical="center"/>
    </xf>
    <xf numFmtId="0" fontId="46" fillId="13" borderId="0" applyProtection="0"/>
    <xf numFmtId="0" fontId="59" fillId="0" borderId="0" applyProtection="0">
      <alignment vertical="center"/>
    </xf>
    <xf numFmtId="0" fontId="0" fillId="0" borderId="0">
      <alignment vertical="center"/>
    </xf>
    <xf numFmtId="0" fontId="46" fillId="11" borderId="0" applyProtection="0"/>
    <xf numFmtId="0" fontId="59" fillId="0" borderId="0">
      <alignment vertical="center"/>
    </xf>
    <xf numFmtId="0" fontId="71" fillId="27"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55" fillId="2" borderId="0" applyProtection="0">
      <alignment horizontal="center" vertical="center"/>
    </xf>
    <xf numFmtId="0" fontId="55" fillId="2" borderId="0" applyProtection="0">
      <alignment horizontal="righ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4" fillId="40" borderId="0" applyNumberFormat="0" applyBorder="0" applyAlignment="0" applyProtection="0">
      <alignment vertical="center"/>
    </xf>
    <xf numFmtId="0" fontId="45" fillId="12"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0" fillId="0" borderId="0">
      <alignment vertical="center"/>
    </xf>
    <xf numFmtId="0" fontId="58" fillId="0" borderId="0" applyProtection="0"/>
    <xf numFmtId="0" fontId="46" fillId="11" borderId="0" applyNumberFormat="0" applyBorder="0" applyAlignment="0" applyProtection="0">
      <alignment vertical="center"/>
    </xf>
    <xf numFmtId="0" fontId="67" fillId="0" borderId="0" applyProtection="0">
      <alignment vertical="center"/>
    </xf>
    <xf numFmtId="0" fontId="11" fillId="21" borderId="0" applyNumberFormat="0" applyBorder="0" applyAlignment="0" applyProtection="0"/>
    <xf numFmtId="0" fontId="48" fillId="12" borderId="0" applyNumberFormat="0" applyBorder="0" applyAlignment="0" applyProtection="0">
      <alignment vertical="center"/>
    </xf>
    <xf numFmtId="0" fontId="59" fillId="0" borderId="0">
      <alignment vertical="center"/>
    </xf>
    <xf numFmtId="0" fontId="58" fillId="0" borderId="0">
      <alignment vertical="center"/>
    </xf>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21" fillId="31" borderId="0" applyNumberFormat="0" applyBorder="0" applyAlignment="0" applyProtection="0">
      <alignment vertical="center"/>
    </xf>
    <xf numFmtId="0" fontId="46" fillId="13" borderId="0" applyNumberFormat="0" applyBorder="0" applyAlignment="0" applyProtection="0">
      <alignment vertical="center"/>
    </xf>
    <xf numFmtId="0" fontId="14" fillId="21" borderId="0" applyNumberFormat="0" applyBorder="0" applyAlignment="0" applyProtection="0">
      <alignment vertical="center"/>
    </xf>
    <xf numFmtId="0" fontId="45" fillId="12" borderId="0" applyNumberFormat="0" applyBorder="0" applyAlignment="0" applyProtection="0">
      <alignment vertical="center"/>
    </xf>
    <xf numFmtId="9" fontId="14" fillId="0" borderId="0" applyFont="0" applyFill="0" applyBorder="0" applyAlignment="0" applyProtection="0">
      <alignment vertical="center"/>
    </xf>
    <xf numFmtId="0" fontId="45" fillId="12" borderId="0" applyProtection="0"/>
    <xf numFmtId="0" fontId="59" fillId="0" borderId="0"/>
    <xf numFmtId="0" fontId="61" fillId="0" borderId="0" applyProtection="0">
      <alignment vertical="center"/>
    </xf>
    <xf numFmtId="0" fontId="72" fillId="0" borderId="20" applyNumberFormat="0" applyFill="0" applyAlignment="0" applyProtection="0">
      <alignment vertical="center"/>
    </xf>
    <xf numFmtId="0" fontId="46" fillId="11" borderId="0" applyProtection="0"/>
    <xf numFmtId="0" fontId="11" fillId="21"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59" fillId="0" borderId="0" applyProtection="0">
      <alignment vertical="center"/>
    </xf>
    <xf numFmtId="0" fontId="46" fillId="13" borderId="0" applyProtection="0"/>
    <xf numFmtId="0" fontId="46" fillId="13" borderId="0" applyNumberFormat="0" applyBorder="0" applyAlignment="0" applyProtection="0">
      <alignment vertical="center"/>
    </xf>
    <xf numFmtId="0" fontId="14" fillId="49"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60" fillId="0" borderId="0">
      <alignment vertical="center"/>
    </xf>
    <xf numFmtId="0" fontId="0" fillId="0" borderId="0">
      <alignment vertical="center"/>
    </xf>
    <xf numFmtId="0" fontId="11" fillId="57"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pplyFont="0" applyFill="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58" fillId="0" borderId="0" applyProtection="0"/>
    <xf numFmtId="0" fontId="58" fillId="0" borderId="0" applyProtection="0">
      <alignment horizontal="left"/>
    </xf>
    <xf numFmtId="0" fontId="116" fillId="17" borderId="37">
      <alignment horizontal="left" vertical="center"/>
      <protection locked="0" hidden="1"/>
    </xf>
    <xf numFmtId="0" fontId="45" fillId="20" borderId="0" applyNumberFormat="0" applyBorder="0" applyAlignment="0" applyProtection="0">
      <alignment vertical="center"/>
    </xf>
    <xf numFmtId="196" fontId="14" fillId="0" borderId="0" applyFont="0" applyFill="0" applyBorder="0" applyAlignment="0" applyProtection="0">
      <alignment vertical="center"/>
    </xf>
    <xf numFmtId="0" fontId="109" fillId="20" borderId="0" applyNumberFormat="0" applyBorder="0" applyAlignment="0" applyProtection="0">
      <alignment vertical="center"/>
    </xf>
    <xf numFmtId="0" fontId="52" fillId="21" borderId="0" applyNumberFormat="0" applyBorder="0" applyAlignment="0" applyProtection="0">
      <alignment vertical="center"/>
    </xf>
    <xf numFmtId="0" fontId="59" fillId="0" borderId="0">
      <alignment vertical="center"/>
    </xf>
    <xf numFmtId="0" fontId="46" fillId="13" borderId="0" applyNumberFormat="0" applyBorder="0" applyAlignment="0" applyProtection="0">
      <alignment vertical="center"/>
    </xf>
    <xf numFmtId="0" fontId="60" fillId="0" borderId="0">
      <alignment vertical="center"/>
    </xf>
    <xf numFmtId="0" fontId="6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11" fillId="35" borderId="0" applyNumberFormat="0" applyBorder="0" applyAlignment="0" applyProtection="0"/>
    <xf numFmtId="0" fontId="58" fillId="0" borderId="0">
      <alignment vertical="center"/>
    </xf>
    <xf numFmtId="0" fontId="44" fillId="11" borderId="0" applyNumberFormat="0" applyBorder="0" applyAlignment="0" applyProtection="0">
      <alignment vertical="center"/>
    </xf>
    <xf numFmtId="0" fontId="21" fillId="25" borderId="0" applyNumberFormat="0" applyBorder="0" applyAlignment="0" applyProtection="0">
      <alignment vertical="center"/>
    </xf>
    <xf numFmtId="0" fontId="0" fillId="0" borderId="0">
      <alignment vertical="center"/>
    </xf>
    <xf numFmtId="0" fontId="58" fillId="0" borderId="0"/>
    <xf numFmtId="0" fontId="0" fillId="0" borderId="0">
      <alignment vertical="center"/>
    </xf>
    <xf numFmtId="0" fontId="61" fillId="0" borderId="0">
      <alignment vertical="center"/>
    </xf>
    <xf numFmtId="0" fontId="65" fillId="17" borderId="0" applyProtection="0">
      <alignment vertical="center"/>
    </xf>
    <xf numFmtId="0" fontId="46" fillId="13" borderId="0" applyNumberFormat="0" applyBorder="0" applyAlignment="0" applyProtection="0">
      <alignment vertical="center"/>
    </xf>
    <xf numFmtId="0" fontId="0" fillId="0" borderId="0">
      <alignment vertical="center"/>
    </xf>
    <xf numFmtId="0" fontId="115" fillId="17" borderId="15" applyNumberFormat="0" applyAlignment="0" applyProtection="0">
      <alignment vertical="center"/>
    </xf>
    <xf numFmtId="0" fontId="46" fillId="13" borderId="0" applyNumberFormat="0" applyBorder="0" applyAlignment="0" applyProtection="0">
      <alignment vertical="center"/>
    </xf>
    <xf numFmtId="0" fontId="14" fillId="20" borderId="0" applyNumberFormat="0" applyBorder="0" applyAlignment="0" applyProtection="0">
      <alignment vertical="center"/>
    </xf>
    <xf numFmtId="0" fontId="58" fillId="0" borderId="0" applyProtection="0"/>
    <xf numFmtId="0" fontId="58" fillId="0" borderId="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203" fontId="108" fillId="0" borderId="0" applyProtection="0">
      <alignment horizontal="right"/>
    </xf>
    <xf numFmtId="0" fontId="101" fillId="0" borderId="0" applyProtection="0">
      <alignment vertical="center"/>
    </xf>
    <xf numFmtId="0" fontId="0" fillId="0" borderId="0">
      <alignment vertical="center"/>
    </xf>
    <xf numFmtId="0" fontId="21" fillId="15"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40" fontId="14" fillId="0" borderId="0" applyFont="0" applyFill="0" applyBorder="0" applyAlignment="0" applyProtection="0">
      <alignment vertical="center"/>
    </xf>
    <xf numFmtId="0" fontId="0" fillId="0" borderId="0">
      <alignment vertical="center"/>
    </xf>
    <xf numFmtId="0" fontId="11" fillId="21" borderId="0" applyProtection="0"/>
    <xf numFmtId="0" fontId="45" fillId="12" borderId="0" applyNumberFormat="0" applyBorder="0" applyAlignment="0" applyProtection="0">
      <alignment vertical="center"/>
    </xf>
    <xf numFmtId="0" fontId="52" fillId="73"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0" fillId="0" borderId="0">
      <alignment vertical="center"/>
    </xf>
    <xf numFmtId="0" fontId="58" fillId="0" borderId="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1" fillId="24" borderId="0" applyNumberFormat="0" applyBorder="0" applyAlignment="0" applyProtection="0"/>
    <xf numFmtId="0" fontId="46" fillId="11" borderId="0" applyProtection="0"/>
    <xf numFmtId="38"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1" fontId="14" fillId="0" borderId="0" applyFont="0" applyFill="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67" fillId="0" borderId="0">
      <protection locked="0"/>
    </xf>
    <xf numFmtId="0" fontId="44" fillId="11" borderId="0" applyProtection="0"/>
    <xf numFmtId="0" fontId="59"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43" fontId="14" fillId="0" borderId="0" applyFont="0" applyFill="0" applyBorder="0" applyAlignment="0" applyProtection="0">
      <alignment vertical="center"/>
    </xf>
    <xf numFmtId="0" fontId="46" fillId="13" borderId="0" applyProtection="0"/>
    <xf numFmtId="0" fontId="75"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73" fillId="0" borderId="0">
      <alignment vertical="center"/>
    </xf>
    <xf numFmtId="0" fontId="11" fillId="30" borderId="0" applyNumberFormat="0" applyBorder="0" applyAlignment="0" applyProtection="0"/>
    <xf numFmtId="0" fontId="46" fillId="13" borderId="0" applyNumberFormat="0" applyBorder="0" applyAlignment="0" applyProtection="0">
      <alignment vertical="center"/>
    </xf>
    <xf numFmtId="0" fontId="58" fillId="0" borderId="0"/>
    <xf numFmtId="0" fontId="46" fillId="13" borderId="0" applyNumberFormat="0" applyBorder="0" applyAlignment="0" applyProtection="0">
      <alignment vertical="center"/>
    </xf>
    <xf numFmtId="49" fontId="70" fillId="0" borderId="0" applyProtection="0">
      <alignment horizontal="left" vertical="center"/>
    </xf>
    <xf numFmtId="0" fontId="11" fillId="38" borderId="0" applyNumberFormat="0" applyBorder="0" applyAlignment="0" applyProtection="0"/>
    <xf numFmtId="0" fontId="11" fillId="35" borderId="0" applyNumberFormat="0" applyBorder="0" applyAlignment="0" applyProtection="0"/>
    <xf numFmtId="189"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45" fillId="12" borderId="0" applyNumberFormat="0" applyBorder="0" applyAlignment="0" applyProtection="0">
      <alignment vertical="center"/>
    </xf>
    <xf numFmtId="49" fontId="70" fillId="0" borderId="0" applyProtection="0">
      <alignment horizontal="left" vertical="center"/>
    </xf>
    <xf numFmtId="0" fontId="0" fillId="0" borderId="0">
      <alignment vertical="center"/>
    </xf>
    <xf numFmtId="0" fontId="61"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09" fillId="20" borderId="0" applyNumberFormat="0" applyBorder="0" applyAlignment="0" applyProtection="0">
      <alignment vertical="center"/>
    </xf>
    <xf numFmtId="49" fontId="70" fillId="0" borderId="0" applyProtection="0">
      <alignment horizontal="left" vertical="center"/>
    </xf>
    <xf numFmtId="0" fontId="0" fillId="0" borderId="0">
      <alignment vertical="center"/>
    </xf>
    <xf numFmtId="0" fontId="11" fillId="3" borderId="0" applyProtection="0"/>
    <xf numFmtId="49" fontId="70" fillId="0" borderId="0" applyProtection="0">
      <alignment horizontal="left" vertical="center"/>
    </xf>
    <xf numFmtId="0" fontId="46" fillId="13" borderId="0" applyNumberFormat="0" applyBorder="0" applyAlignment="0" applyProtection="0">
      <alignment vertical="center"/>
    </xf>
    <xf numFmtId="0" fontId="71" fillId="11" borderId="0" applyNumberFormat="0" applyBorder="0" applyAlignment="0" applyProtection="0">
      <alignment vertical="center"/>
    </xf>
    <xf numFmtId="0" fontId="71" fillId="12" borderId="0" applyNumberFormat="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192" fontId="14" fillId="0" borderId="0" applyFont="0" applyFill="0" applyBorder="0" applyAlignment="0" applyProtection="0">
      <alignment vertical="center"/>
    </xf>
    <xf numFmtId="0" fontId="58" fillId="0" borderId="0">
      <alignment vertical="center"/>
    </xf>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58" fillId="0" borderId="0"/>
    <xf numFmtId="0" fontId="45" fillId="12"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4" fillId="21" borderId="0" applyNumberFormat="0" applyBorder="0" applyAlignment="0" applyProtection="0">
      <alignment vertical="center"/>
    </xf>
    <xf numFmtId="0" fontId="44" fillId="11" borderId="0" applyNumberFormat="0" applyBorder="0" applyAlignment="0" applyProtection="0">
      <alignment vertical="center"/>
    </xf>
    <xf numFmtId="0" fontId="48" fillId="18"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67" fillId="0" borderId="0">
      <alignment vertical="center"/>
    </xf>
    <xf numFmtId="0" fontId="90" fillId="0" borderId="35" applyNumberFormat="0" applyFill="0" applyAlignment="0" applyProtection="0">
      <alignment vertical="center"/>
    </xf>
    <xf numFmtId="0" fontId="0" fillId="0" borderId="0">
      <alignment vertical="center"/>
    </xf>
    <xf numFmtId="0" fontId="45" fillId="12" borderId="0" applyProtection="0"/>
    <xf numFmtId="0" fontId="58" fillId="0" borderId="0" applyProtection="0"/>
    <xf numFmtId="0" fontId="45" fillId="12" borderId="0" applyProtection="0"/>
    <xf numFmtId="0" fontId="67" fillId="0" borderId="0" applyProtection="0"/>
    <xf numFmtId="0" fontId="90" fillId="0" borderId="35" applyNumberFormat="0" applyFill="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58" fillId="0" borderId="0" applyProtection="0">
      <alignment vertical="center"/>
    </xf>
    <xf numFmtId="0" fontId="60" fillId="0" borderId="0" applyProtection="0"/>
    <xf numFmtId="0" fontId="58" fillId="0" borderId="0" applyProtection="0">
      <alignment vertical="center"/>
    </xf>
    <xf numFmtId="0" fontId="46" fillId="13" borderId="0" applyProtection="0"/>
    <xf numFmtId="0" fontId="14" fillId="11" borderId="0" applyProtection="0"/>
    <xf numFmtId="0" fontId="14" fillId="11" borderId="0" applyProtection="0"/>
    <xf numFmtId="0" fontId="0" fillId="0" borderId="0">
      <alignment vertical="center"/>
    </xf>
    <xf numFmtId="0" fontId="58" fillId="0" borderId="0" applyProtection="0">
      <alignment vertical="center"/>
    </xf>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60" fillId="0" borderId="0">
      <alignment vertical="center"/>
    </xf>
    <xf numFmtId="0" fontId="45" fillId="20" borderId="0" applyNumberFormat="0" applyBorder="0" applyAlignment="0" applyProtection="0">
      <alignment vertical="center"/>
    </xf>
    <xf numFmtId="49" fontId="96" fillId="0" borderId="0" applyFont="0" applyFill="0" applyBorder="0" applyAlignment="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8" fillId="0" borderId="0">
      <alignment vertical="center"/>
    </xf>
    <xf numFmtId="209" fontId="14" fillId="0" borderId="0" applyProtection="0"/>
    <xf numFmtId="0" fontId="0" fillId="0" borderId="0">
      <alignment vertical="center"/>
    </xf>
    <xf numFmtId="49" fontId="14" fillId="0" borderId="0" applyFont="0" applyFill="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58" fillId="0" borderId="0">
      <alignment vertical="center"/>
    </xf>
    <xf numFmtId="0" fontId="48" fillId="12" borderId="0" applyNumberFormat="0" applyBorder="0" applyAlignment="0" applyProtection="0"/>
    <xf numFmtId="0" fontId="11" fillId="3" borderId="0" applyProtection="0"/>
    <xf numFmtId="49" fontId="14" fillId="0" borderId="0" applyFont="0" applyFill="0" applyBorder="0" applyAlignment="0" applyProtection="0">
      <alignment vertical="center"/>
    </xf>
    <xf numFmtId="0" fontId="58" fillId="0" borderId="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58" fillId="0" borderId="0"/>
    <xf numFmtId="0" fontId="58" fillId="0" borderId="0"/>
    <xf numFmtId="0" fontId="46" fillId="13" borderId="0" applyProtection="0"/>
    <xf numFmtId="0" fontId="14" fillId="17" borderId="0" applyProtection="0"/>
    <xf numFmtId="0" fontId="14" fillId="17" borderId="0" applyProtection="0"/>
    <xf numFmtId="0" fontId="52" fillId="40" borderId="0" applyNumberFormat="0" applyBorder="0" applyAlignment="0" applyProtection="0">
      <alignment vertical="center"/>
    </xf>
    <xf numFmtId="0" fontId="46" fillId="13" borderId="0" applyProtection="0"/>
    <xf numFmtId="0" fontId="72" fillId="0" borderId="20" applyNumberFormat="0" applyFill="0" applyAlignment="0" applyProtection="0">
      <alignment vertical="center"/>
    </xf>
    <xf numFmtId="0" fontId="59" fillId="0" borderId="0"/>
    <xf numFmtId="0" fontId="46" fillId="11" borderId="0" applyProtection="0"/>
    <xf numFmtId="0" fontId="59" fillId="0" borderId="0">
      <alignment vertical="center"/>
    </xf>
    <xf numFmtId="0" fontId="52" fillId="21" borderId="0" applyNumberFormat="0" applyBorder="0" applyAlignment="0" applyProtection="0">
      <alignment vertical="center"/>
    </xf>
    <xf numFmtId="0" fontId="59" fillId="0" borderId="0" applyProtection="0"/>
    <xf numFmtId="0" fontId="52" fillId="54" borderId="0" applyNumberFormat="0" applyBorder="0" applyAlignment="0" applyProtection="0">
      <alignment vertical="center"/>
    </xf>
    <xf numFmtId="0" fontId="55" fillId="2" borderId="0">
      <alignment horizontal="center" vertical="center"/>
    </xf>
    <xf numFmtId="0" fontId="46" fillId="13" borderId="0" applyProtection="0"/>
    <xf numFmtId="0" fontId="14" fillId="11" borderId="0" applyNumberFormat="0" applyBorder="0" applyAlignment="0" applyProtection="0">
      <alignment vertical="center"/>
    </xf>
    <xf numFmtId="0" fontId="46" fillId="13" borderId="0" applyProtection="0"/>
    <xf numFmtId="0" fontId="14" fillId="11" borderId="0" applyNumberFormat="0" applyBorder="0" applyAlignment="0" applyProtection="0">
      <alignment vertical="center"/>
    </xf>
    <xf numFmtId="0" fontId="79" fillId="0" borderId="0">
      <alignment horizontal="center" vertical="center" wrapText="1"/>
      <protection locked="0"/>
    </xf>
    <xf numFmtId="0" fontId="59" fillId="0" borderId="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9"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8" fillId="0" borderId="0"/>
    <xf numFmtId="0" fontId="52" fillId="7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14" fontId="79" fillId="0" borderId="0">
      <alignment horizontal="center" vertical="center" wrapText="1"/>
      <protection locked="0"/>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185" fontId="123" fillId="78" borderId="0" applyProtection="0">
      <alignment vertical="center"/>
    </xf>
    <xf numFmtId="0" fontId="59" fillId="0" borderId="0"/>
    <xf numFmtId="0" fontId="67" fillId="0" borderId="0" applyProtection="0">
      <alignment vertical="center"/>
    </xf>
    <xf numFmtId="0" fontId="58" fillId="0" borderId="0"/>
    <xf numFmtId="0" fontId="59" fillId="0" borderId="0">
      <alignment vertical="center"/>
    </xf>
    <xf numFmtId="0" fontId="0" fillId="0" borderId="0">
      <alignment vertical="center"/>
    </xf>
    <xf numFmtId="0" fontId="58" fillId="0" borderId="0">
      <alignment vertical="center"/>
      <protection locked="0"/>
    </xf>
    <xf numFmtId="0" fontId="11" fillId="35" borderId="0" applyNumberFormat="0" applyBorder="0" applyAlignment="0" applyProtection="0"/>
    <xf numFmtId="0" fontId="78" fillId="37" borderId="13">
      <alignment vertical="center"/>
      <protection locked="0"/>
    </xf>
    <xf numFmtId="0" fontId="0" fillId="0" borderId="0">
      <alignment vertical="center"/>
    </xf>
    <xf numFmtId="9" fontId="14" fillId="0" borderId="0" applyFont="0" applyFill="0" applyBorder="0" applyAlignment="0" applyProtection="0">
      <alignment vertical="center"/>
    </xf>
    <xf numFmtId="0" fontId="58" fillId="0" borderId="0"/>
    <xf numFmtId="0" fontId="58" fillId="0" borderId="0">
      <alignment vertical="center"/>
      <protection locked="0"/>
    </xf>
    <xf numFmtId="49" fontId="14" fillId="0" borderId="0" applyFont="0" applyFill="0" applyBorder="0" applyAlignment="0" applyProtection="0">
      <alignment vertical="center"/>
    </xf>
    <xf numFmtId="0" fontId="0" fillId="0" borderId="0">
      <alignment vertical="center"/>
    </xf>
    <xf numFmtId="0" fontId="46" fillId="13" borderId="0" applyProtection="0"/>
    <xf numFmtId="0" fontId="46" fillId="13" borderId="0" applyProtection="0"/>
    <xf numFmtId="0" fontId="118" fillId="76" borderId="0">
      <protection locked="0"/>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58" fillId="0" borderId="0">
      <alignment vertical="center"/>
    </xf>
    <xf numFmtId="0" fontId="46" fillId="13" borderId="0" applyNumberFormat="0" applyBorder="0" applyAlignment="0" applyProtection="0">
      <alignment vertical="center"/>
    </xf>
    <xf numFmtId="49" fontId="14" fillId="0" borderId="0" applyProtection="0">
      <alignment vertical="center"/>
    </xf>
    <xf numFmtId="0" fontId="45" fillId="12" borderId="0" applyNumberFormat="0" applyBorder="0" applyAlignment="0" applyProtection="0">
      <alignment vertical="center"/>
    </xf>
    <xf numFmtId="0" fontId="58" fillId="0" borderId="0" applyProtection="0"/>
    <xf numFmtId="0" fontId="0" fillId="0" borderId="0">
      <alignment vertical="center"/>
    </xf>
    <xf numFmtId="43" fontId="14" fillId="0" borderId="0" applyFont="0" applyFill="0" applyBorder="0" applyAlignment="0" applyProtection="0">
      <alignment vertical="center"/>
    </xf>
    <xf numFmtId="0" fontId="59" fillId="0" borderId="0">
      <alignment vertical="center"/>
    </xf>
    <xf numFmtId="0" fontId="0" fillId="0" borderId="0">
      <alignment vertical="center"/>
    </xf>
    <xf numFmtId="0" fontId="90" fillId="0" borderId="0" applyNumberFormat="0" applyFill="0" applyBorder="0" applyAlignment="0" applyProtection="0">
      <alignment vertical="center"/>
    </xf>
    <xf numFmtId="0" fontId="59" fillId="0" borderId="0">
      <alignment vertical="center"/>
    </xf>
    <xf numFmtId="0" fontId="59"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59" fillId="0" borderId="0">
      <alignment vertical="center"/>
    </xf>
    <xf numFmtId="0" fontId="0" fillId="0" borderId="0">
      <alignment vertical="center"/>
    </xf>
    <xf numFmtId="0" fontId="59"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9" fillId="0" borderId="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59" fillId="0" borderId="0" applyProtection="0">
      <alignment vertical="center"/>
    </xf>
    <xf numFmtId="0" fontId="46" fillId="13" borderId="0" applyProtection="0"/>
    <xf numFmtId="211" fontId="119" fillId="4" borderId="0" applyBorder="0" applyAlignment="0" applyProtection="0">
      <alignment vertical="center"/>
    </xf>
    <xf numFmtId="0" fontId="0" fillId="0" borderId="0">
      <alignment vertical="center"/>
    </xf>
    <xf numFmtId="0" fontId="0" fillId="0" borderId="0">
      <alignment vertical="center"/>
    </xf>
    <xf numFmtId="0" fontId="14" fillId="27" borderId="0" applyNumberFormat="0" applyBorder="0" applyAlignment="0" applyProtection="0">
      <alignment vertical="center"/>
    </xf>
    <xf numFmtId="0" fontId="59" fillId="0" borderId="0" applyProtection="0">
      <alignment vertical="center"/>
    </xf>
    <xf numFmtId="0" fontId="59" fillId="0" borderId="0"/>
    <xf numFmtId="0" fontId="14" fillId="2" borderId="0" applyNumberFormat="0" applyBorder="0" applyAlignment="0" applyProtection="0">
      <alignment vertical="center"/>
    </xf>
    <xf numFmtId="0" fontId="71" fillId="75" borderId="0" applyNumberFormat="0" applyBorder="0" applyAlignment="0" applyProtection="0">
      <alignment vertical="center"/>
    </xf>
    <xf numFmtId="0" fontId="55" fillId="2" borderId="0">
      <alignment horizontal="right" vertical="center"/>
    </xf>
    <xf numFmtId="0" fontId="55" fillId="2" borderId="0">
      <alignment horizontal="center" vertical="center"/>
    </xf>
    <xf numFmtId="0" fontId="67" fillId="0" borderId="0" applyProtection="0">
      <alignment vertical="center"/>
    </xf>
    <xf numFmtId="0" fontId="59" fillId="0" borderId="0">
      <alignment vertical="center"/>
    </xf>
    <xf numFmtId="0" fontId="0" fillId="0" borderId="0">
      <alignment vertical="center"/>
    </xf>
    <xf numFmtId="0" fontId="11" fillId="38" borderId="0" applyNumberFormat="0" applyBorder="0" applyAlignment="0" applyProtection="0"/>
    <xf numFmtId="0" fontId="0" fillId="0" borderId="0">
      <alignment vertical="center"/>
    </xf>
    <xf numFmtId="0" fontId="14" fillId="4" borderId="0" applyNumberFormat="0" applyFont="0" applyAlignment="0" applyProtection="0">
      <alignment vertical="center"/>
    </xf>
    <xf numFmtId="0" fontId="46" fillId="13" borderId="0" applyNumberFormat="0" applyBorder="0" applyAlignment="0" applyProtection="0">
      <alignment vertical="center"/>
    </xf>
    <xf numFmtId="0" fontId="59" fillId="0" borderId="0">
      <alignment vertical="center"/>
    </xf>
    <xf numFmtId="0" fontId="102" fillId="12"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67"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67" fillId="0" borderId="0" applyProtection="0">
      <alignment vertical="center"/>
    </xf>
    <xf numFmtId="0" fontId="0" fillId="0" borderId="0">
      <alignment vertical="center"/>
    </xf>
    <xf numFmtId="0" fontId="59" fillId="0" borderId="0">
      <alignment vertical="center"/>
    </xf>
    <xf numFmtId="0" fontId="0" fillId="0" borderId="0">
      <alignment vertical="center"/>
    </xf>
    <xf numFmtId="210" fontId="119" fillId="0" borderId="0" applyFill="0" applyBorder="0" applyProtection="0">
      <alignment vertical="center"/>
      <protection locked="0"/>
    </xf>
    <xf numFmtId="0" fontId="14" fillId="27"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59" fillId="0" borderId="0">
      <alignment vertical="center"/>
    </xf>
    <xf numFmtId="0" fontId="67" fillId="0" borderId="0">
      <alignment vertical="center"/>
    </xf>
    <xf numFmtId="0" fontId="11" fillId="21" borderId="0" applyNumberFormat="0" applyBorder="0" applyAlignment="0" applyProtection="0">
      <alignment vertical="center"/>
    </xf>
    <xf numFmtId="0" fontId="67" fillId="0" borderId="0" applyProtection="0">
      <alignment vertical="center"/>
    </xf>
    <xf numFmtId="0" fontId="11" fillId="49" borderId="0" applyNumberFormat="0" applyBorder="0" applyAlignment="0" applyProtection="0">
      <alignment vertical="center"/>
    </xf>
    <xf numFmtId="0" fontId="0" fillId="0" borderId="0">
      <alignment vertical="center"/>
    </xf>
    <xf numFmtId="0" fontId="59" fillId="0" borderId="0">
      <alignment vertical="center"/>
    </xf>
    <xf numFmtId="0" fontId="0" fillId="0" borderId="0">
      <alignment vertical="center"/>
    </xf>
    <xf numFmtId="0" fontId="0" fillId="0" borderId="0">
      <alignment vertical="center"/>
    </xf>
    <xf numFmtId="0" fontId="14" fillId="20"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53" fillId="17" borderId="15" applyProtection="0">
      <alignment vertical="center"/>
    </xf>
    <xf numFmtId="0" fontId="0" fillId="0" borderId="0">
      <alignment vertical="center"/>
    </xf>
    <xf numFmtId="0" fontId="46" fillId="13" borderId="0" applyNumberFormat="0" applyBorder="0" applyAlignment="0" applyProtection="0">
      <alignment vertical="center"/>
    </xf>
    <xf numFmtId="0" fontId="14" fillId="61"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67" fillId="0" borderId="0">
      <alignment vertical="center"/>
    </xf>
    <xf numFmtId="0" fontId="14" fillId="20"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50" fillId="56" borderId="0" applyNumberFormat="0" applyBorder="0" applyAlignment="0" applyProtection="0">
      <alignment vertical="center"/>
    </xf>
    <xf numFmtId="0" fontId="50" fillId="25" borderId="0" applyNumberFormat="0" applyBorder="0" applyAlignment="0" applyProtection="0"/>
    <xf numFmtId="0" fontId="14" fillId="61" borderId="0" applyNumberFormat="0" applyBorder="0" applyAlignment="0" applyProtection="0">
      <alignment vertical="center"/>
    </xf>
    <xf numFmtId="0" fontId="67" fillId="0" borderId="0"/>
    <xf numFmtId="0" fontId="0" fillId="0" borderId="0">
      <alignment vertical="center"/>
    </xf>
    <xf numFmtId="0" fontId="46" fillId="13" borderId="0" applyNumberFormat="0" applyBorder="0" applyAlignment="0" applyProtection="0">
      <alignment vertical="center"/>
    </xf>
    <xf numFmtId="0" fontId="21" fillId="31" borderId="0" applyNumberFormat="0" applyBorder="0" applyAlignment="0" applyProtection="0">
      <alignment vertical="center"/>
    </xf>
    <xf numFmtId="0" fontId="83" fillId="0" borderId="22" applyNumberFormat="0" applyFill="0" applyProtection="0">
      <alignment horizontal="center" vertical="center"/>
    </xf>
    <xf numFmtId="0" fontId="89" fillId="0" borderId="24" applyNumberFormat="0" applyFill="0" applyAlignment="0" applyProtection="0">
      <alignment vertical="center"/>
    </xf>
    <xf numFmtId="0" fontId="45" fillId="12" borderId="0" applyNumberFormat="0" applyBorder="0" applyAlignment="0" applyProtection="0">
      <alignment vertical="center"/>
    </xf>
    <xf numFmtId="0" fontId="50" fillId="31"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83" fillId="0" borderId="22" applyProtection="0">
      <alignment horizontal="center"/>
    </xf>
    <xf numFmtId="0" fontId="89" fillId="0" borderId="24" applyNumberFormat="0" applyFill="0" applyAlignment="0" applyProtection="0">
      <alignment vertical="center"/>
    </xf>
    <xf numFmtId="0" fontId="45" fillId="12" borderId="0" applyNumberFormat="0" applyBorder="0" applyAlignment="0" applyProtection="0">
      <alignment vertical="center"/>
    </xf>
    <xf numFmtId="0" fontId="50" fillId="25" borderId="0" applyProtection="0"/>
    <xf numFmtId="0" fontId="61" fillId="0" borderId="0">
      <alignment vertical="center"/>
    </xf>
    <xf numFmtId="0" fontId="45" fillId="20" borderId="0" applyNumberFormat="0" applyBorder="0" applyAlignment="0" applyProtection="0">
      <alignment vertical="center"/>
    </xf>
    <xf numFmtId="0" fontId="61" fillId="0" borderId="0" applyProtection="0">
      <alignment vertical="center"/>
    </xf>
    <xf numFmtId="0" fontId="122" fillId="0" borderId="4" applyNumberFormat="0" applyFill="0" applyProtection="0">
      <alignment horizontal="center"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14" fillId="61" borderId="0" applyNumberFormat="0" applyBorder="0" applyAlignment="0" applyProtection="0">
      <alignment vertical="center"/>
    </xf>
    <xf numFmtId="0" fontId="0" fillId="0" borderId="0">
      <alignment vertical="center"/>
    </xf>
    <xf numFmtId="0" fontId="46" fillId="13" borderId="0" applyProtection="0"/>
    <xf numFmtId="0" fontId="21" fillId="31" borderId="0" applyNumberFormat="0" applyBorder="0" applyAlignment="0" applyProtection="0">
      <alignment vertical="center"/>
    </xf>
    <xf numFmtId="0" fontId="0" fillId="0" borderId="0">
      <alignment vertical="center"/>
    </xf>
    <xf numFmtId="0" fontId="0" fillId="0" borderId="0">
      <alignment vertical="center"/>
    </xf>
    <xf numFmtId="0" fontId="47" fillId="0" borderId="0" applyNumberFormat="0" applyFill="0" applyBorder="0" applyAlignment="0" applyProtection="0">
      <alignment vertical="center"/>
    </xf>
    <xf numFmtId="0" fontId="61" fillId="0" borderId="0" applyProtection="0">
      <alignment vertical="center"/>
    </xf>
    <xf numFmtId="0" fontId="46" fillId="13" borderId="0" applyProtection="0"/>
    <xf numFmtId="0" fontId="45" fillId="12" borderId="0" applyNumberFormat="0" applyBorder="0" applyAlignment="0" applyProtection="0">
      <alignment vertical="center"/>
    </xf>
    <xf numFmtId="0" fontId="14" fillId="61" borderId="0" applyNumberFormat="0" applyBorder="0" applyAlignment="0" applyProtection="0">
      <alignment vertical="center"/>
    </xf>
    <xf numFmtId="0" fontId="46" fillId="13" borderId="0" applyNumberFormat="0" applyBorder="0" applyAlignment="0" applyProtection="0">
      <alignment vertical="center"/>
    </xf>
    <xf numFmtId="0" fontId="61" fillId="0" borderId="0">
      <alignment vertical="center"/>
    </xf>
    <xf numFmtId="0" fontId="67" fillId="0" borderId="0">
      <alignment vertical="center"/>
    </xf>
    <xf numFmtId="0" fontId="46" fillId="11" borderId="0" applyProtection="0"/>
    <xf numFmtId="0" fontId="46" fillId="13" borderId="0" applyNumberFormat="0" applyBorder="0" applyAlignment="0" applyProtection="0">
      <alignment vertical="center"/>
    </xf>
    <xf numFmtId="0" fontId="61" fillId="0" borderId="0">
      <alignment vertical="center"/>
    </xf>
    <xf numFmtId="0" fontId="0" fillId="0" borderId="0">
      <alignment vertical="center"/>
    </xf>
    <xf numFmtId="0" fontId="44" fillId="13" borderId="0" applyProtection="0"/>
    <xf numFmtId="0" fontId="52" fillId="3" borderId="0" applyNumberFormat="0" applyBorder="0" applyAlignment="0" applyProtection="0">
      <alignment vertical="center"/>
    </xf>
    <xf numFmtId="0" fontId="46" fillId="13" borderId="0" applyNumberFormat="0" applyBorder="0" applyAlignment="0" applyProtection="0">
      <alignment vertical="center"/>
    </xf>
    <xf numFmtId="0" fontId="61" fillId="0" borderId="0" applyProtection="0"/>
    <xf numFmtId="0" fontId="66" fillId="11" borderId="0" applyNumberFormat="0" applyBorder="0" applyAlignment="0" applyProtection="0">
      <alignment vertical="center"/>
    </xf>
    <xf numFmtId="0" fontId="104" fillId="4" borderId="0" applyNumberFormat="0" applyBorder="0" applyAlignment="0" applyProtection="0">
      <alignment vertical="center"/>
    </xf>
    <xf numFmtId="0" fontId="45" fillId="12" borderId="0" applyNumberFormat="0" applyBorder="0" applyAlignment="0" applyProtection="0">
      <alignment vertical="center"/>
    </xf>
    <xf numFmtId="0" fontId="61" fillId="0" borderId="0"/>
    <xf numFmtId="0" fontId="46" fillId="13" borderId="0" applyNumberFormat="0" applyBorder="0" applyAlignment="0" applyProtection="0">
      <alignment vertical="center"/>
    </xf>
    <xf numFmtId="0" fontId="118" fillId="76" borderId="0" applyAlignment="0">
      <alignment vertical="center"/>
      <protection locked="0"/>
    </xf>
    <xf numFmtId="0" fontId="45" fillId="12" borderId="0" applyNumberFormat="0" applyBorder="0" applyAlignment="0" applyProtection="0">
      <alignment vertical="center"/>
    </xf>
    <xf numFmtId="49" fontId="14" fillId="0" borderId="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12" borderId="0" applyProtection="0"/>
    <xf numFmtId="0" fontId="46" fillId="11" borderId="0" applyNumberFormat="0" applyBorder="0" applyAlignment="0" applyProtection="0">
      <alignment vertical="center"/>
    </xf>
    <xf numFmtId="49" fontId="14" fillId="0" borderId="0" applyProtection="0">
      <alignment vertical="center"/>
    </xf>
    <xf numFmtId="0" fontId="0" fillId="0" borderId="0">
      <alignment vertical="center"/>
    </xf>
    <xf numFmtId="0" fontId="0" fillId="0" borderId="0">
      <alignment vertical="center"/>
    </xf>
    <xf numFmtId="0" fontId="58" fillId="0" borderId="12">
      <alignment horizontal="left" vertical="top"/>
    </xf>
    <xf numFmtId="0" fontId="46" fillId="13" borderId="0" applyNumberFormat="0" applyBorder="0" applyAlignment="0" applyProtection="0">
      <alignment vertical="center"/>
    </xf>
    <xf numFmtId="0" fontId="90" fillId="0" borderId="0" applyNumberFormat="0" applyFill="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49" fontId="14" fillId="0" borderId="0" applyProtection="0">
      <alignment vertical="center"/>
    </xf>
    <xf numFmtId="0" fontId="46" fillId="13" borderId="0" applyNumberFormat="0" applyBorder="0" applyAlignment="0" applyProtection="0">
      <alignment vertical="center"/>
    </xf>
    <xf numFmtId="0" fontId="46" fillId="13" borderId="0" applyProtection="0"/>
    <xf numFmtId="0" fontId="11" fillId="79" borderId="0" applyNumberFormat="0" applyBorder="0" applyAlignment="0" applyProtection="0">
      <alignment vertical="center"/>
    </xf>
    <xf numFmtId="0" fontId="46" fillId="11" borderId="0" applyNumberFormat="0" applyBorder="0" applyAlignment="0" applyProtection="0">
      <alignment vertical="center"/>
    </xf>
    <xf numFmtId="0" fontId="126" fillId="0" borderId="0" applyNumberFormat="0" applyFill="0" applyBorder="0" applyProtection="0">
      <alignment horizontal="centerContinuous" vertical="center"/>
    </xf>
    <xf numFmtId="0" fontId="46" fillId="13" borderId="0" applyNumberFormat="0" applyBorder="0" applyAlignment="0" applyProtection="0">
      <alignment vertical="center"/>
    </xf>
    <xf numFmtId="49" fontId="14" fillId="0" borderId="0" applyFont="0" applyFill="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61" fillId="0" borderId="0">
      <alignment vertical="center"/>
    </xf>
    <xf numFmtId="0" fontId="0" fillId="0" borderId="0">
      <alignment vertical="center"/>
    </xf>
    <xf numFmtId="0" fontId="46" fillId="13" borderId="0" applyProtection="0"/>
    <xf numFmtId="0" fontId="61" fillId="0" borderId="0">
      <alignment vertical="center"/>
    </xf>
    <xf numFmtId="0" fontId="45"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65" fillId="34"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49" fontId="14" fillId="0" borderId="0" applyProtection="0"/>
    <xf numFmtId="0" fontId="14" fillId="19"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65" fillId="17" borderId="0" applyProtection="0">
      <alignment vertical="center"/>
    </xf>
    <xf numFmtId="0" fontId="45" fillId="20" borderId="0" applyNumberFormat="0" applyBorder="0" applyAlignment="0" applyProtection="0">
      <alignment vertical="center"/>
    </xf>
    <xf numFmtId="49" fontId="0" fillId="0" borderId="0" applyFont="0" applyFill="0" applyBorder="0" applyAlignment="0" applyProtection="0">
      <alignment vertical="center"/>
    </xf>
    <xf numFmtId="0" fontId="0" fillId="0" borderId="0">
      <alignment vertical="center"/>
    </xf>
    <xf numFmtId="49" fontId="14" fillId="0"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200" fontId="14" fillId="0" borderId="0" applyFont="0" applyFill="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Protection="0"/>
    <xf numFmtId="0" fontId="46" fillId="13" borderId="0" applyProtection="0"/>
    <xf numFmtId="209" fontId="14" fillId="0" borderId="0" applyFont="0" applyFill="0" applyBorder="0" applyAlignment="0" applyProtection="0">
      <alignment vertical="center"/>
    </xf>
    <xf numFmtId="0" fontId="72" fillId="0" borderId="20" applyNumberFormat="0" applyFill="0" applyAlignment="0" applyProtection="0">
      <alignment vertical="center"/>
    </xf>
    <xf numFmtId="0" fontId="44" fillId="11" borderId="0" applyNumberFormat="0" applyBorder="0" applyAlignment="0" applyProtection="0">
      <alignment vertical="center"/>
    </xf>
    <xf numFmtId="0" fontId="67" fillId="0" borderId="0">
      <alignment vertical="center"/>
    </xf>
    <xf numFmtId="0" fontId="45" fillId="12" borderId="0" applyNumberFormat="0" applyBorder="0" applyAlignment="0" applyProtection="0">
      <alignment vertical="center"/>
    </xf>
    <xf numFmtId="0" fontId="82" fillId="13" borderId="0" applyProtection="0">
      <alignment vertical="center"/>
    </xf>
    <xf numFmtId="0" fontId="14" fillId="41" borderId="0" applyNumberFormat="0" applyFont="0" applyBorder="0" applyAlignment="0" applyProtection="0">
      <alignment vertical="center"/>
    </xf>
    <xf numFmtId="0" fontId="72" fillId="0" borderId="20" applyProtection="0"/>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9" fillId="0" borderId="0" applyProtection="0">
      <alignment vertical="center"/>
    </xf>
    <xf numFmtId="0" fontId="48" fillId="20" borderId="0" applyNumberFormat="0" applyBorder="0" applyAlignment="0" applyProtection="0">
      <alignment vertical="center"/>
    </xf>
    <xf numFmtId="0" fontId="67" fillId="0" borderId="0"/>
    <xf numFmtId="0" fontId="67" fillId="0" borderId="0">
      <alignment vertical="center"/>
    </xf>
    <xf numFmtId="0" fontId="48" fillId="20" borderId="0" applyNumberFormat="0" applyBorder="0" applyAlignment="0" applyProtection="0">
      <alignment vertical="center"/>
    </xf>
    <xf numFmtId="0" fontId="67" fillId="0" borderId="0">
      <alignment vertical="center"/>
    </xf>
    <xf numFmtId="0" fontId="104" fillId="4" borderId="0" applyProtection="0"/>
    <xf numFmtId="0" fontId="103" fillId="0" borderId="16" applyNumberFormat="0" applyFill="0" applyAlignment="0" applyProtection="0">
      <alignment vertical="center"/>
    </xf>
    <xf numFmtId="0" fontId="67" fillId="0" borderId="0" applyProtection="0">
      <alignment vertical="center"/>
    </xf>
    <xf numFmtId="0" fontId="124" fillId="4" borderId="0" applyNumberFormat="0" applyBorder="0" applyAlignment="0" applyProtection="0">
      <alignment vertical="center"/>
    </xf>
    <xf numFmtId="0" fontId="67" fillId="0" borderId="0" applyProtection="0">
      <alignment vertical="center"/>
    </xf>
    <xf numFmtId="0" fontId="104" fillId="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9" fillId="0" borderId="0">
      <alignment vertical="center"/>
    </xf>
    <xf numFmtId="0" fontId="67" fillId="0" borderId="0" applyProtection="0">
      <alignment vertical="center"/>
    </xf>
    <xf numFmtId="0" fontId="59" fillId="0" borderId="0">
      <alignment vertical="center"/>
    </xf>
    <xf numFmtId="0" fontId="67" fillId="0" borderId="0" applyProtection="0">
      <alignment vertical="center"/>
    </xf>
    <xf numFmtId="0" fontId="45" fillId="12" borderId="0" applyNumberFormat="0" applyBorder="0" applyAlignment="0" applyProtection="0">
      <alignment vertical="center"/>
    </xf>
    <xf numFmtId="0" fontId="125" fillId="0" borderId="0" applyNumberFormat="0" applyFill="0" applyBorder="0" applyProtection="0">
      <alignment vertical="top"/>
    </xf>
    <xf numFmtId="0" fontId="58" fillId="0" borderId="0"/>
    <xf numFmtId="0" fontId="45" fillId="12" borderId="0" applyProtection="0"/>
    <xf numFmtId="0" fontId="125" fillId="0" borderId="0" applyProtection="0">
      <alignment vertical="top"/>
    </xf>
    <xf numFmtId="0" fontId="46" fillId="13" borderId="0" applyProtection="0"/>
    <xf numFmtId="0" fontId="58" fillId="0" borderId="0">
      <alignment vertical="center"/>
    </xf>
    <xf numFmtId="0" fontId="46" fillId="13" borderId="0" applyNumberFormat="0" applyBorder="0" applyAlignment="0" applyProtection="0">
      <alignment vertical="center"/>
    </xf>
    <xf numFmtId="0" fontId="59"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0" fillId="0" borderId="0">
      <alignment vertical="center"/>
    </xf>
    <xf numFmtId="43" fontId="14" fillId="0" borderId="0" applyFont="0" applyFill="0" applyBorder="0" applyAlignment="0" applyProtection="0">
      <alignment vertical="center"/>
    </xf>
    <xf numFmtId="0" fontId="0" fillId="0" borderId="0">
      <alignment vertical="center"/>
    </xf>
    <xf numFmtId="0" fontId="59" fillId="0" borderId="0"/>
    <xf numFmtId="0" fontId="90" fillId="0" borderId="0" applyNumberFormat="0" applyFill="0" applyBorder="0" applyAlignment="0" applyProtection="0">
      <alignment vertical="center"/>
    </xf>
    <xf numFmtId="0" fontId="59" fillId="0" borderId="0" applyProtection="0">
      <alignment vertical="center"/>
    </xf>
    <xf numFmtId="0" fontId="46" fillId="13" borderId="0" applyNumberFormat="0" applyBorder="0" applyAlignment="0" applyProtection="0">
      <alignment vertical="center"/>
    </xf>
    <xf numFmtId="0" fontId="52" fillId="49" borderId="0" applyProtection="0"/>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0" fillId="0" borderId="0">
      <alignment vertical="center"/>
    </xf>
    <xf numFmtId="0" fontId="59" fillId="0" borderId="0" applyProtection="0">
      <alignment vertical="center"/>
    </xf>
    <xf numFmtId="0" fontId="45" fillId="12" borderId="0" applyNumberFormat="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43" fontId="14" fillId="0" borderId="0" applyFont="0" applyFill="0" applyBorder="0" applyAlignment="0" applyProtection="0">
      <alignment vertical="center"/>
    </xf>
    <xf numFmtId="0" fontId="46" fillId="13" borderId="0" applyNumberFormat="0" applyBorder="0" applyAlignment="0" applyProtection="0">
      <alignment vertical="center"/>
    </xf>
    <xf numFmtId="0" fontId="59" fillId="0" borderId="0">
      <alignment vertical="center"/>
    </xf>
    <xf numFmtId="0" fontId="45" fillId="20" borderId="0" applyNumberFormat="0" applyBorder="0" applyAlignment="0" applyProtection="0">
      <alignment vertical="center"/>
    </xf>
    <xf numFmtId="0" fontId="0" fillId="0" borderId="0">
      <alignment vertical="center"/>
    </xf>
    <xf numFmtId="0" fontId="14" fillId="0" borderId="0" applyProtection="0">
      <alignment vertical="center"/>
    </xf>
    <xf numFmtId="0" fontId="90" fillId="0" borderId="0" applyNumberFormat="0" applyFill="0" applyBorder="0" applyAlignment="0" applyProtection="0">
      <alignment vertical="center"/>
    </xf>
    <xf numFmtId="0" fontId="14" fillId="25" borderId="0" applyNumberFormat="0" applyBorder="0" applyAlignment="0" applyProtection="0">
      <alignment vertical="center"/>
    </xf>
    <xf numFmtId="0" fontId="71" fillId="11" borderId="0" applyNumberFormat="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59" fillId="0" borderId="0">
      <alignment vertical="center"/>
    </xf>
    <xf numFmtId="0" fontId="90" fillId="0" borderId="0" applyNumberFormat="0" applyFill="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61"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1" fillId="0" borderId="0"/>
    <xf numFmtId="0" fontId="14" fillId="11" borderId="0" applyNumberFormat="0" applyBorder="0" applyAlignment="0" applyProtection="0">
      <alignment vertical="center"/>
    </xf>
    <xf numFmtId="0" fontId="0" fillId="0" borderId="0">
      <alignment vertical="center"/>
    </xf>
    <xf numFmtId="213" fontId="56" fillId="0" borderId="0" applyFill="0" applyBorder="0" applyProtection="0">
      <alignment horizontal="center" vertical="center"/>
    </xf>
    <xf numFmtId="0" fontId="61" fillId="0" borderId="0">
      <alignment vertical="center"/>
    </xf>
    <xf numFmtId="0" fontId="14" fillId="11" borderId="0" applyNumberFormat="0" applyBorder="0" applyAlignment="0" applyProtection="0">
      <alignment vertical="center"/>
    </xf>
    <xf numFmtId="0" fontId="46" fillId="13" borderId="0" applyProtection="0"/>
    <xf numFmtId="0" fontId="61" fillId="0" borderId="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57" fillId="0" borderId="16" applyNumberFormat="0" applyFill="0" applyAlignment="0" applyProtection="0">
      <alignment vertical="center"/>
    </xf>
    <xf numFmtId="0" fontId="61" fillId="0" borderId="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27" fillId="0" borderId="38"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61" fillId="0" borderId="0" applyProtection="0">
      <alignment vertical="center"/>
    </xf>
    <xf numFmtId="188" fontId="70" fillId="0" borderId="0" applyFill="0" applyBorder="0" applyProtection="0">
      <alignment horizontal="righ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61" fillId="0" borderId="0">
      <alignment vertical="center"/>
    </xf>
    <xf numFmtId="0" fontId="111" fillId="0"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61" fillId="0" borderId="0">
      <alignment vertical="center"/>
    </xf>
    <xf numFmtId="0" fontId="46" fillId="11" borderId="0" applyNumberFormat="0" applyBorder="0" applyAlignment="0" applyProtection="0">
      <alignment vertical="center"/>
    </xf>
    <xf numFmtId="0" fontId="59" fillId="0" borderId="0"/>
    <xf numFmtId="0" fontId="0" fillId="0" borderId="0">
      <alignment vertical="center"/>
    </xf>
    <xf numFmtId="0" fontId="59" fillId="0" borderId="0">
      <alignment vertical="center"/>
    </xf>
    <xf numFmtId="0" fontId="59" fillId="0" borderId="0" applyProtection="0">
      <alignment vertical="center"/>
    </xf>
    <xf numFmtId="0" fontId="0" fillId="0" borderId="0">
      <alignment vertical="center"/>
    </xf>
    <xf numFmtId="0" fontId="0" fillId="0" borderId="0">
      <alignment vertical="center"/>
    </xf>
    <xf numFmtId="0" fontId="59" fillId="0" borderId="0" applyProtection="0">
      <alignment vertical="center"/>
    </xf>
    <xf numFmtId="0" fontId="46" fillId="13" borderId="0" applyProtection="0"/>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177" fontId="14" fillId="0" borderId="0" applyProtection="0"/>
    <xf numFmtId="0" fontId="46" fillId="13" borderId="0" applyProtection="0"/>
    <xf numFmtId="0" fontId="67" fillId="0" borderId="0">
      <alignment vertical="center"/>
      <protection locked="0"/>
    </xf>
    <xf numFmtId="0" fontId="67" fillId="0" borderId="0">
      <protection locked="0"/>
    </xf>
    <xf numFmtId="0" fontId="0" fillId="0" borderId="0">
      <alignment vertical="center"/>
    </xf>
    <xf numFmtId="0" fontId="0" fillId="0" borderId="0"/>
    <xf numFmtId="9" fontId="5" fillId="0" borderId="0" applyFont="0" applyFill="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67" fillId="0" borderId="0">
      <alignment vertical="center"/>
      <protection locked="0"/>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67" fillId="0" borderId="0">
      <protection locked="0"/>
    </xf>
    <xf numFmtId="0" fontId="0" fillId="0" borderId="0">
      <alignment vertical="center"/>
    </xf>
    <xf numFmtId="0" fontId="75" fillId="13" borderId="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128" fillId="0" borderId="0" applyNumberFormat="0" applyFill="0" applyBorder="0" applyAlignment="0" applyProtection="0">
      <alignment vertical="center"/>
    </xf>
    <xf numFmtId="0" fontId="58" fillId="0" borderId="0">
      <alignment vertical="center"/>
    </xf>
    <xf numFmtId="0" fontId="0" fillId="0" borderId="0">
      <alignment vertical="center"/>
    </xf>
    <xf numFmtId="0" fontId="128" fillId="0" borderId="0" applyProtection="0"/>
    <xf numFmtId="0" fontId="58" fillId="0" borderId="0" applyProtection="0"/>
    <xf numFmtId="0" fontId="83" fillId="0" borderId="0" applyNumberFormat="0" applyFill="0" applyBorder="0" applyProtection="0">
      <alignment horizontal="left" vertical="center"/>
    </xf>
    <xf numFmtId="0" fontId="21" fillId="12" borderId="0" applyProtection="0"/>
    <xf numFmtId="185" fontId="69" fillId="33" borderId="0" applyProtection="0">
      <alignment vertical="center"/>
    </xf>
    <xf numFmtId="0" fontId="14" fillId="4" borderId="0" applyProtection="0"/>
    <xf numFmtId="0" fontId="0" fillId="0" borderId="0">
      <alignment vertical="center"/>
    </xf>
    <xf numFmtId="0" fontId="0" fillId="0" borderId="0"/>
    <xf numFmtId="0" fontId="0" fillId="0" borderId="0"/>
    <xf numFmtId="0" fontId="46" fillId="11" borderId="0" applyProtection="0"/>
    <xf numFmtId="0" fontId="102" fillId="12" borderId="0" applyNumberFormat="0" applyBorder="0" applyAlignment="0" applyProtection="0">
      <alignment vertical="center"/>
    </xf>
    <xf numFmtId="0" fontId="44" fillId="11" borderId="0" applyNumberFormat="0" applyBorder="0" applyAlignment="0" applyProtection="0">
      <alignment vertical="center"/>
    </xf>
    <xf numFmtId="0" fontId="14" fillId="21"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21" fillId="55"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214" fontId="14" fillId="0" borderId="0" applyFont="0" applyFill="0" applyBorder="0" applyAlignment="0" applyProtection="0">
      <alignment vertical="center"/>
    </xf>
    <xf numFmtId="0" fontId="45" fillId="12" borderId="0" applyNumberFormat="0" applyBorder="0" applyAlignment="0" applyProtection="0">
      <alignment vertical="center"/>
    </xf>
    <xf numFmtId="0" fontId="14" fillId="27"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57" fillId="0" borderId="16" applyNumberFormat="0" applyFill="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214" fontId="14" fillId="0" borderId="0" applyProtection="0"/>
    <xf numFmtId="0" fontId="45" fillId="12" borderId="0" applyNumberFormat="0" applyBorder="0" applyAlignment="0" applyProtection="0">
      <alignment vertical="center"/>
    </xf>
    <xf numFmtId="0" fontId="80" fillId="0" borderId="0" applyProtection="0"/>
    <xf numFmtId="195" fontId="14" fillId="0" borderId="0" applyProtection="0">
      <alignment horizontal="right"/>
    </xf>
    <xf numFmtId="0" fontId="50" fillId="13" borderId="0" applyNumberFormat="0" applyBorder="0" applyAlignment="0" applyProtection="0"/>
    <xf numFmtId="0" fontId="14" fillId="34" borderId="0" applyNumberFormat="0" applyBorder="0" applyAlignment="0" applyProtection="0">
      <alignment vertical="center"/>
    </xf>
    <xf numFmtId="0" fontId="58" fillId="0" borderId="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 fillId="38"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58" fillId="0" borderId="12">
      <alignment horizontal="left" vertical="top"/>
    </xf>
    <xf numFmtId="0" fontId="59" fillId="0" borderId="0"/>
    <xf numFmtId="0" fontId="46" fillId="13" borderId="0" applyNumberFormat="0" applyBorder="0" applyAlignment="0" applyProtection="0">
      <alignment vertical="center"/>
    </xf>
    <xf numFmtId="9" fontId="14" fillId="0" borderId="0" applyProtection="0"/>
    <xf numFmtId="0" fontId="0" fillId="0" borderId="0">
      <alignment vertical="center"/>
    </xf>
    <xf numFmtId="0" fontId="58" fillId="0" borderId="0"/>
    <xf numFmtId="0" fontId="0" fillId="0" borderId="0">
      <alignment vertical="center"/>
    </xf>
    <xf numFmtId="0" fontId="11" fillId="24" borderId="0" applyProtection="0">
      <alignment vertical="center"/>
    </xf>
    <xf numFmtId="0" fontId="0" fillId="0" borderId="0">
      <alignment vertical="center"/>
    </xf>
    <xf numFmtId="0" fontId="66" fillId="11"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9" fillId="0" borderId="0"/>
    <xf numFmtId="0" fontId="59" fillId="0" borderId="0"/>
    <xf numFmtId="0" fontId="0" fillId="0" borderId="0">
      <alignment vertical="center"/>
    </xf>
    <xf numFmtId="0" fontId="0" fillId="0" borderId="0">
      <alignment vertical="center"/>
    </xf>
    <xf numFmtId="3" fontId="14" fillId="0" borderId="0" applyFont="0" applyFill="0" applyBorder="0" applyAlignment="0" applyProtection="0">
      <alignment vertical="center"/>
    </xf>
    <xf numFmtId="0" fontId="46" fillId="13" borderId="0" applyNumberFormat="0" applyBorder="0" applyAlignment="0" applyProtection="0">
      <alignment vertical="center"/>
    </xf>
    <xf numFmtId="0" fontId="58" fillId="0" borderId="0">
      <alignment vertical="center"/>
      <protection locked="0"/>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20" borderId="0" applyNumberFormat="0" applyBorder="0" applyAlignment="0" applyProtection="0">
      <alignment vertical="center"/>
    </xf>
    <xf numFmtId="0" fontId="79" fillId="0" borderId="0">
      <alignment horizontal="center" vertical="center" wrapText="1"/>
      <protection locked="0"/>
    </xf>
    <xf numFmtId="0" fontId="46" fillId="11" borderId="0" applyNumberFormat="0" applyBorder="0" applyAlignment="0" applyProtection="0">
      <alignment vertical="center"/>
    </xf>
    <xf numFmtId="0" fontId="72" fillId="0" borderId="20" applyNumberFormat="0" applyFill="0" applyAlignment="0" applyProtection="0">
      <alignment vertical="center"/>
    </xf>
    <xf numFmtId="0" fontId="21" fillId="31" borderId="0" applyNumberFormat="0" applyBorder="0" applyAlignment="0" applyProtection="0"/>
    <xf numFmtId="0" fontId="0" fillId="0" borderId="0">
      <alignment vertical="center"/>
    </xf>
    <xf numFmtId="0" fontId="14"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71" fillId="34" borderId="0" applyNumberFormat="0" applyBorder="0" applyAlignment="0" applyProtection="0">
      <alignment vertical="center"/>
    </xf>
    <xf numFmtId="0" fontId="50" fillId="56" borderId="0" applyNumberFormat="0" applyBorder="0" applyAlignment="0" applyProtection="0">
      <alignment vertical="center"/>
    </xf>
    <xf numFmtId="0" fontId="14" fillId="17" borderId="0" applyNumberFormat="0" applyBorder="0" applyAlignment="0" applyProtection="0">
      <alignment vertical="center"/>
    </xf>
    <xf numFmtId="0" fontId="46" fillId="11" borderId="0" applyNumberFormat="0" applyBorder="0" applyAlignment="0" applyProtection="0">
      <alignment vertical="center"/>
    </xf>
    <xf numFmtId="0" fontId="72" fillId="0" borderId="20" applyProtection="0"/>
    <xf numFmtId="0" fontId="21" fillId="17" borderId="0" applyProtection="0"/>
    <xf numFmtId="0" fontId="72" fillId="0" borderId="20" applyProtection="0"/>
    <xf numFmtId="0" fontId="46" fillId="13" borderId="0" applyNumberFormat="0" applyBorder="0" applyAlignment="0" applyProtection="0">
      <alignment vertical="center"/>
    </xf>
    <xf numFmtId="0" fontId="52" fillId="49" borderId="0" applyNumberFormat="0" applyBorder="0" applyAlignment="0" applyProtection="0">
      <alignment vertical="center"/>
    </xf>
    <xf numFmtId="0" fontId="72" fillId="0" borderId="20" applyNumberFormat="0" applyFill="0" applyAlignment="0" applyProtection="0">
      <alignment vertical="center"/>
    </xf>
    <xf numFmtId="0" fontId="11" fillId="42" borderId="0" applyNumberFormat="0" applyBorder="0" applyAlignment="0" applyProtection="0"/>
    <xf numFmtId="0" fontId="11" fillId="79" borderId="0" applyNumberFormat="0" applyBorder="0" applyAlignment="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55" fillId="2" borderId="0">
      <alignment horizontal="left" vertical="center"/>
    </xf>
    <xf numFmtId="0" fontId="74" fillId="2" borderId="0">
      <alignment horizontal="left" vertical="top"/>
    </xf>
    <xf numFmtId="0" fontId="83" fillId="0" borderId="22" applyNumberFormat="0" applyFill="0" applyProtection="0">
      <alignment horizontal="center" vertical="center"/>
    </xf>
    <xf numFmtId="0" fontId="11" fillId="21" borderId="0" applyNumberFormat="0" applyBorder="0" applyAlignment="0" applyProtection="0"/>
    <xf numFmtId="0" fontId="11" fillId="21" borderId="0" applyNumberFormat="0" applyBorder="0" applyAlignment="0" applyProtection="0"/>
    <xf numFmtId="0" fontId="46" fillId="13" borderId="0" applyProtection="0"/>
    <xf numFmtId="198" fontId="70" fillId="0" borderId="0">
      <alignment vertical="center"/>
    </xf>
    <xf numFmtId="0" fontId="0" fillId="0" borderId="0">
      <alignment vertical="center"/>
    </xf>
    <xf numFmtId="0" fontId="0" fillId="0" borderId="0">
      <alignment vertical="center"/>
    </xf>
    <xf numFmtId="0" fontId="14" fillId="20" borderId="0" applyProtection="0"/>
    <xf numFmtId="0" fontId="14" fillId="20" borderId="0" applyProtection="0"/>
    <xf numFmtId="0" fontId="46" fillId="11" borderId="0" applyProtection="0"/>
    <xf numFmtId="0" fontId="115" fillId="17" borderId="15" applyNumberFormat="0" applyAlignment="0" applyProtection="0">
      <alignment vertical="center"/>
    </xf>
    <xf numFmtId="0" fontId="55" fillId="2" borderId="0">
      <alignment horizontal="left" vertical="center"/>
    </xf>
    <xf numFmtId="0" fontId="74" fillId="2" borderId="0">
      <alignment horizontal="left" vertical="top"/>
    </xf>
    <xf numFmtId="0" fontId="83" fillId="0" borderId="22" applyProtection="0">
      <alignment horizontal="center"/>
    </xf>
    <xf numFmtId="198" fontId="70" fillId="0" borderId="0" applyProtection="0">
      <alignment vertical="center"/>
    </xf>
    <xf numFmtId="0" fontId="67" fillId="0" borderId="0"/>
    <xf numFmtId="0" fontId="45" fillId="20" borderId="0" applyNumberFormat="0" applyBorder="0" applyAlignment="0" applyProtection="0">
      <alignment vertical="center"/>
    </xf>
    <xf numFmtId="0" fontId="46" fillId="13" borderId="0" applyProtection="0"/>
    <xf numFmtId="0" fontId="11" fillId="80" borderId="0" applyNumberFormat="0" applyBorder="0" applyAlignment="0" applyProtection="0">
      <alignment vertical="center"/>
    </xf>
    <xf numFmtId="0" fontId="45" fillId="12" borderId="0" applyNumberFormat="0" applyBorder="0" applyAlignment="0" applyProtection="0">
      <alignment vertical="center"/>
    </xf>
    <xf numFmtId="9" fontId="0" fillId="0" borderId="0" applyFont="0" applyFill="0" applyBorder="0" applyAlignment="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83" fillId="0" borderId="22" applyProtection="0">
      <alignment horizont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83" fillId="0" borderId="22" applyNumberFormat="0" applyFill="0" applyProtection="0">
      <alignment horizontal="center" vertical="center"/>
    </xf>
    <xf numFmtId="0" fontId="46" fillId="13" borderId="0" applyProtection="0"/>
    <xf numFmtId="0" fontId="83" fillId="0" borderId="22" applyProtection="0">
      <alignment horizontal="center"/>
    </xf>
    <xf numFmtId="0" fontId="0" fillId="0" borderId="0">
      <alignment vertical="center"/>
    </xf>
    <xf numFmtId="0" fontId="65" fillId="17" borderId="0" applyNumberFormat="0" applyBorder="0" applyAlignment="0" applyProtection="0">
      <alignment vertical="center"/>
    </xf>
    <xf numFmtId="0" fontId="46" fillId="13" borderId="0" applyProtection="0"/>
    <xf numFmtId="0" fontId="60" fillId="0" borderId="0" applyProtection="0">
      <alignment vertical="center"/>
    </xf>
    <xf numFmtId="0" fontId="0" fillId="0" borderId="0">
      <alignment vertical="center"/>
    </xf>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83" fillId="0" borderId="22" applyNumberFormat="0" applyFill="0" applyProtection="0">
      <alignment horizontal="center" vertical="center"/>
    </xf>
    <xf numFmtId="0" fontId="83" fillId="0" borderId="22" applyProtection="0">
      <alignment horizont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3" fillId="0" borderId="0" applyProtection="0">
      <alignment horizontal="left"/>
    </xf>
    <xf numFmtId="0" fontId="126" fillId="0" borderId="0" applyProtection="0">
      <alignment horizontal="centerContinuous"/>
    </xf>
    <xf numFmtId="0" fontId="59" fillId="0" borderId="0"/>
    <xf numFmtId="0" fontId="52" fillId="16" borderId="0" applyNumberFormat="0" applyBorder="0" applyAlignment="0" applyProtection="0">
      <alignment vertical="center"/>
    </xf>
    <xf numFmtId="0" fontId="46" fillId="13" borderId="0" applyProtection="0"/>
    <xf numFmtId="0" fontId="78" fillId="37" borderId="13">
      <alignment vertical="center"/>
      <protection locked="0"/>
    </xf>
    <xf numFmtId="0" fontId="60" fillId="0" borderId="0">
      <alignment vertical="center"/>
    </xf>
    <xf numFmtId="0" fontId="0" fillId="0" borderId="0">
      <alignment vertical="center"/>
    </xf>
    <xf numFmtId="0" fontId="65" fillId="17" borderId="0" applyNumberFormat="0" applyBorder="0" applyAlignment="0" applyProtection="0">
      <alignment vertical="center"/>
    </xf>
    <xf numFmtId="0" fontId="46" fillId="11" borderId="0" applyNumberFormat="0" applyBorder="0" applyAlignment="0" applyProtection="0">
      <alignment vertical="center"/>
    </xf>
    <xf numFmtId="0" fontId="60" fillId="0" borderId="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71" fillId="11" borderId="0" applyNumberFormat="0" applyBorder="0" applyAlignment="0" applyProtection="0">
      <alignment vertical="center"/>
    </xf>
    <xf numFmtId="0" fontId="60" fillId="0" borderId="0" applyProtection="0">
      <alignment vertical="center"/>
    </xf>
    <xf numFmtId="0" fontId="0" fillId="0" borderId="0">
      <alignment vertical="center"/>
    </xf>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14" fillId="11"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77" fillId="21" borderId="0" applyNumberFormat="0" applyBorder="0" applyAlignment="0" applyProtection="0">
      <alignment vertical="center"/>
    </xf>
    <xf numFmtId="0" fontId="60" fillId="0" borderId="0">
      <alignment vertical="center"/>
    </xf>
    <xf numFmtId="0" fontId="44" fillId="11" borderId="0" applyProtection="0"/>
    <xf numFmtId="0" fontId="52" fillId="21" borderId="0" applyNumberFormat="0" applyBorder="0" applyAlignment="0" applyProtection="0">
      <alignment vertical="center"/>
    </xf>
    <xf numFmtId="0" fontId="46" fillId="13" borderId="0" applyNumberFormat="0" applyBorder="0" applyAlignment="0" applyProtection="0">
      <alignment vertical="center"/>
    </xf>
    <xf numFmtId="0" fontId="59" fillId="0" borderId="0"/>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67" fillId="0" borderId="0">
      <alignment vertical="center"/>
      <protection locked="0"/>
    </xf>
    <xf numFmtId="0" fontId="58" fillId="0" borderId="0"/>
    <xf numFmtId="0" fontId="11" fillId="81" borderId="0" applyNumberFormat="0" applyBorder="0" applyAlignment="0" applyProtection="0"/>
    <xf numFmtId="0" fontId="45" fillId="2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58" fillId="0" borderId="0"/>
    <xf numFmtId="0" fontId="45" fillId="12" borderId="0" applyNumberFormat="0" applyBorder="0" applyAlignment="0" applyProtection="0">
      <alignment vertical="center"/>
    </xf>
    <xf numFmtId="0" fontId="14" fillId="13" borderId="0" applyNumberFormat="0" applyBorder="0" applyAlignment="0" applyProtection="0">
      <alignment vertical="center"/>
    </xf>
    <xf numFmtId="0" fontId="14" fillId="75" borderId="0" applyProtection="0"/>
    <xf numFmtId="0" fontId="46" fillId="13" borderId="0" applyProtection="0"/>
    <xf numFmtId="0" fontId="67" fillId="0" borderId="0"/>
    <xf numFmtId="0" fontId="90" fillId="0" borderId="35" applyProtection="0"/>
    <xf numFmtId="0" fontId="0" fillId="0" borderId="0">
      <alignment vertical="center"/>
    </xf>
    <xf numFmtId="0" fontId="46" fillId="11" borderId="0" applyNumberFormat="0" applyBorder="0" applyAlignment="0" applyProtection="0">
      <alignment vertical="center"/>
    </xf>
    <xf numFmtId="0" fontId="57" fillId="0" borderId="16" applyNumberFormat="0" applyFill="0" applyAlignment="0" applyProtection="0">
      <alignment vertical="center"/>
    </xf>
    <xf numFmtId="0" fontId="67" fillId="0" borderId="0">
      <alignment vertical="center"/>
    </xf>
    <xf numFmtId="0" fontId="0" fillId="0" borderId="0">
      <alignment vertical="center"/>
    </xf>
    <xf numFmtId="0" fontId="46" fillId="13" borderId="0" applyNumberFormat="0" applyBorder="0" applyAlignment="0" applyProtection="0">
      <alignment vertical="center"/>
    </xf>
    <xf numFmtId="0" fontId="67" fillId="0" borderId="0" applyProtection="0">
      <alignment vertical="center"/>
    </xf>
    <xf numFmtId="0" fontId="77" fillId="19" borderId="0" applyNumberFormat="0" applyBorder="0" applyAlignment="0" applyProtection="0">
      <alignment vertical="center"/>
    </xf>
    <xf numFmtId="0" fontId="0" fillId="0" borderId="0">
      <alignment vertical="center"/>
    </xf>
    <xf numFmtId="0" fontId="67" fillId="0" borderId="0" applyProtection="0">
      <alignment vertical="center"/>
    </xf>
    <xf numFmtId="0" fontId="0" fillId="0" borderId="0">
      <alignment vertical="center"/>
    </xf>
    <xf numFmtId="0" fontId="67" fillId="0" borderId="0" applyProtection="0">
      <alignment vertical="center"/>
    </xf>
    <xf numFmtId="0" fontId="67" fillId="0" borderId="0" applyProtection="0">
      <alignment vertical="center"/>
    </xf>
    <xf numFmtId="0" fontId="0" fillId="0" borderId="0">
      <alignment vertical="center"/>
    </xf>
    <xf numFmtId="0" fontId="46" fillId="11" borderId="0" applyProtection="0"/>
    <xf numFmtId="0" fontId="127" fillId="0" borderId="38" applyNumberFormat="0" applyFill="0" applyAlignment="0" applyProtection="0">
      <alignment vertical="center"/>
    </xf>
    <xf numFmtId="0" fontId="14" fillId="17" borderId="0" applyProtection="0"/>
    <xf numFmtId="0" fontId="45" fillId="12" borderId="0" applyNumberFormat="0" applyBorder="0" applyAlignment="0" applyProtection="0">
      <alignment vertical="center"/>
    </xf>
    <xf numFmtId="0" fontId="67" fillId="0" borderId="0">
      <alignment vertical="center"/>
    </xf>
    <xf numFmtId="0" fontId="0" fillId="0" borderId="0">
      <alignment vertical="center"/>
    </xf>
    <xf numFmtId="0" fontId="104" fillId="4" borderId="0" applyNumberFormat="0" applyBorder="0" applyAlignment="0" applyProtection="0">
      <alignment vertical="center"/>
    </xf>
    <xf numFmtId="0" fontId="103" fillId="0" borderId="16" applyNumberFormat="0" applyFill="0" applyAlignment="0" applyProtection="0">
      <alignment vertical="center"/>
    </xf>
    <xf numFmtId="0" fontId="46" fillId="13" borderId="0" applyProtection="0"/>
    <xf numFmtId="0" fontId="58" fillId="0" borderId="0"/>
    <xf numFmtId="0" fontId="58" fillId="0" borderId="0"/>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186" fontId="70" fillId="0" borderId="0" applyFill="0" applyBorder="0" applyProtection="0">
      <alignment horizontal="right" vertical="center"/>
    </xf>
    <xf numFmtId="0" fontId="0" fillId="0" borderId="0">
      <alignment vertical="center"/>
    </xf>
    <xf numFmtId="0" fontId="55" fillId="2" borderId="0">
      <alignment horizontal="right" vertical="center"/>
    </xf>
    <xf numFmtId="0" fontId="76" fillId="2" borderId="0">
      <alignment horizontal="left" vertical="top"/>
    </xf>
    <xf numFmtId="0" fontId="46" fillId="11" borderId="0" applyNumberFormat="0" applyBorder="0" applyAlignment="0" applyProtection="0">
      <alignment vertical="center"/>
    </xf>
    <xf numFmtId="187" fontId="70" fillId="0" borderId="0" applyFill="0" applyBorder="0" applyProtection="0">
      <alignment horizontal="righ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187" fontId="70" fillId="0" borderId="0" applyProtection="0">
      <alignment horizontal="right"/>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alignment vertical="center"/>
    </xf>
    <xf numFmtId="0" fontId="0" fillId="0" borderId="0">
      <alignment vertical="center"/>
    </xf>
    <xf numFmtId="181" fontId="70" fillId="0" borderId="0" applyFill="0" applyBorder="0" applyProtection="0">
      <alignment horizontal="right" vertical="center"/>
    </xf>
    <xf numFmtId="0" fontId="55" fillId="2" borderId="0" applyProtection="0">
      <alignment horizontal="center"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Protection="0"/>
    <xf numFmtId="0" fontId="46" fillId="11" borderId="0" applyNumberFormat="0" applyBorder="0" applyAlignment="0" applyProtection="0">
      <alignment vertical="center"/>
    </xf>
    <xf numFmtId="216" fontId="56" fillId="0" borderId="0" applyFill="0" applyBorder="0" applyProtection="0">
      <alignment horizontal="center" vertical="center"/>
    </xf>
    <xf numFmtId="0" fontId="52" fillId="73"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21" fillId="55"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14" fontId="79" fillId="0" borderId="0">
      <alignment horizontal="center" vertical="center" wrapText="1"/>
      <protection locked="0"/>
    </xf>
    <xf numFmtId="0" fontId="0" fillId="0" borderId="0">
      <alignment vertical="center"/>
    </xf>
    <xf numFmtId="0" fontId="46" fillId="13" borderId="0" applyNumberFormat="0" applyBorder="0" applyAlignment="0" applyProtection="0">
      <alignment vertical="center"/>
    </xf>
    <xf numFmtId="181" fontId="70" fillId="0" borderId="0" applyProtection="0">
      <alignment horizontal="right"/>
    </xf>
    <xf numFmtId="0" fontId="45" fillId="20" borderId="0" applyProtection="0"/>
    <xf numFmtId="0" fontId="46" fillId="13" borderId="0" applyProtection="0"/>
    <xf numFmtId="0" fontId="11" fillId="35" borderId="0" applyNumberFormat="0" applyBorder="0" applyAlignment="0" applyProtection="0"/>
    <xf numFmtId="0" fontId="11" fillId="35" borderId="0" applyNumberFormat="0" applyBorder="0" applyAlignment="0" applyProtection="0"/>
    <xf numFmtId="0" fontId="45" fillId="12" borderId="0" applyNumberFormat="0" applyBorder="0" applyAlignment="0" applyProtection="0">
      <alignment vertical="center"/>
    </xf>
    <xf numFmtId="0" fontId="45" fillId="12" borderId="0" applyProtection="0"/>
    <xf numFmtId="0" fontId="45" fillId="20" borderId="0" applyNumberFormat="0" applyBorder="0" applyAlignment="0" applyProtection="0">
      <alignment vertical="center"/>
    </xf>
    <xf numFmtId="0" fontId="46" fillId="11" borderId="0" applyProtection="0"/>
    <xf numFmtId="207" fontId="56" fillId="0" borderId="0" applyProtection="0">
      <alignment horizontal="center"/>
    </xf>
    <xf numFmtId="0" fontId="52" fillId="7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14" fontId="79" fillId="0" borderId="0">
      <alignment horizontal="center" wrapText="1"/>
      <protection locked="0"/>
    </xf>
    <xf numFmtId="0" fontId="0" fillId="0" borderId="0">
      <alignment vertical="center"/>
    </xf>
    <xf numFmtId="0" fontId="46" fillId="13" borderId="0" applyNumberFormat="0" applyBorder="0" applyAlignment="0" applyProtection="0">
      <alignment vertical="center"/>
    </xf>
    <xf numFmtId="203" fontId="108" fillId="0" borderId="0" applyFill="0" applyBorder="0" applyProtection="0">
      <alignment horizontal="right" vertical="center"/>
    </xf>
    <xf numFmtId="0" fontId="14" fillId="12" borderId="0" applyNumberFormat="0" applyBorder="0" applyAlignment="0" applyProtection="0">
      <alignment vertical="center"/>
    </xf>
    <xf numFmtId="202" fontId="70" fillId="0" borderId="0" applyFill="0" applyBorder="0" applyProtection="0">
      <alignment horizontal="right" vertical="center"/>
    </xf>
    <xf numFmtId="0" fontId="48" fillId="12" borderId="0" applyNumberFormat="0" applyBorder="0" applyAlignment="0" applyProtection="0">
      <alignment vertical="center"/>
    </xf>
    <xf numFmtId="0" fontId="75" fillId="20" borderId="0" applyProtection="0">
      <alignment vertical="center"/>
    </xf>
    <xf numFmtId="2" fontId="111" fillId="0" borderId="0" applyProtection="0">
      <alignment vertical="center"/>
    </xf>
    <xf numFmtId="202" fontId="70" fillId="0" borderId="0" applyProtection="0">
      <alignment horizontal="right"/>
    </xf>
    <xf numFmtId="0" fontId="45" fillId="12" borderId="0" applyNumberFormat="0" applyBorder="0" applyAlignment="0" applyProtection="0">
      <alignment vertical="center"/>
    </xf>
    <xf numFmtId="0" fontId="5" fillId="0" borderId="0">
      <alignment vertical="center"/>
    </xf>
    <xf numFmtId="9" fontId="0" fillId="0" borderId="0" applyFont="0" applyFill="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45" fillId="12" borderId="0" applyNumberFormat="0" applyBorder="0" applyAlignment="0" applyProtection="0">
      <alignment vertical="center"/>
    </xf>
    <xf numFmtId="217" fontId="70" fillId="0" borderId="0" applyFill="0" applyBorder="0" applyProtection="0">
      <alignment horizontal="right" vertical="center"/>
    </xf>
    <xf numFmtId="0" fontId="0" fillId="0" borderId="0">
      <alignment vertical="center"/>
    </xf>
    <xf numFmtId="217" fontId="70" fillId="0" borderId="0" applyProtection="0">
      <alignment horizontal="right"/>
    </xf>
    <xf numFmtId="188" fontId="70" fillId="0" borderId="0" applyProtection="0">
      <alignment horizontal="right"/>
    </xf>
    <xf numFmtId="0" fontId="0" fillId="0" borderId="0">
      <alignment vertical="center"/>
    </xf>
    <xf numFmtId="0" fontId="46" fillId="13" borderId="0" applyNumberFormat="0" applyBorder="0" applyAlignment="0" applyProtection="0">
      <alignment vertical="center"/>
    </xf>
    <xf numFmtId="0" fontId="45" fillId="12" borderId="0" applyProtection="0"/>
    <xf numFmtId="0" fontId="71" fillId="11" borderId="0" applyNumberFormat="0" applyBorder="0" applyAlignment="0" applyProtection="0">
      <alignment vertical="center"/>
    </xf>
    <xf numFmtId="0" fontId="44"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31" fillId="0" borderId="0">
      <alignment vertical="center"/>
    </xf>
    <xf numFmtId="0" fontId="21" fillId="15" borderId="0" applyNumberFormat="0" applyBorder="0" applyAlignment="0" applyProtection="0">
      <alignment vertical="center"/>
    </xf>
    <xf numFmtId="0" fontId="50" fillId="25" borderId="0" applyNumberFormat="0" applyBorder="0" applyAlignment="0" applyProtection="0"/>
    <xf numFmtId="0" fontId="45" fillId="12" borderId="0" applyProtection="0"/>
    <xf numFmtId="0" fontId="14" fillId="13" borderId="0" applyNumberFormat="0" applyBorder="0" applyAlignment="0" applyProtection="0">
      <alignment vertical="center"/>
    </xf>
    <xf numFmtId="0" fontId="14" fillId="54" borderId="0" applyNumberFormat="0" applyBorder="0" applyAlignment="0" applyProtection="0">
      <alignment vertical="center"/>
    </xf>
    <xf numFmtId="0" fontId="58"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0" fillId="0" borderId="0">
      <alignment vertical="center"/>
    </xf>
    <xf numFmtId="0" fontId="14" fillId="11" borderId="0" applyNumberFormat="0" applyBorder="0" applyAlignment="0" applyProtection="0">
      <alignment vertical="center"/>
    </xf>
    <xf numFmtId="0" fontId="58" fillId="0" borderId="0" applyProtection="0"/>
    <xf numFmtId="0" fontId="0" fillId="0" borderId="0">
      <alignment vertical="center"/>
    </xf>
    <xf numFmtId="0" fontId="0" fillId="0" borderId="0">
      <alignment vertical="center"/>
    </xf>
    <xf numFmtId="205" fontId="70"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8" fillId="0" borderId="0">
      <alignment vertical="center"/>
    </xf>
    <xf numFmtId="0" fontId="0" fillId="0" borderId="0">
      <alignment vertical="center"/>
    </xf>
    <xf numFmtId="0" fontId="46" fillId="13" borderId="0" applyProtection="0"/>
    <xf numFmtId="0" fontId="0" fillId="0" borderId="0">
      <alignment vertical="center"/>
    </xf>
    <xf numFmtId="0" fontId="58" fillId="0" borderId="0" applyProtection="0"/>
    <xf numFmtId="0" fontId="59" fillId="0" borderId="0">
      <alignment vertical="center"/>
    </xf>
    <xf numFmtId="0" fontId="52" fillId="21" borderId="0" applyNumberFormat="0" applyBorder="0" applyAlignment="0" applyProtection="0">
      <alignment vertical="center"/>
    </xf>
    <xf numFmtId="0" fontId="45" fillId="12" borderId="0" applyNumberFormat="0" applyBorder="0" applyAlignment="0" applyProtection="0">
      <alignment vertical="center"/>
    </xf>
    <xf numFmtId="0" fontId="59"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6" fillId="13" borderId="0" applyProtection="0">
      <alignment vertical="center"/>
    </xf>
    <xf numFmtId="0" fontId="46" fillId="13" borderId="0" applyNumberFormat="0" applyBorder="0" applyAlignment="0" applyProtection="0">
      <alignment vertical="center"/>
    </xf>
    <xf numFmtId="0" fontId="0" fillId="0" borderId="0"/>
    <xf numFmtId="0" fontId="0" fillId="0" borderId="0"/>
    <xf numFmtId="0" fontId="59" fillId="0" borderId="0" applyProtection="0">
      <alignment vertical="center"/>
    </xf>
    <xf numFmtId="0" fontId="46" fillId="13"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21" fillId="55"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alignment vertical="center"/>
    </xf>
    <xf numFmtId="0" fontId="65" fillId="25" borderId="0" applyProtection="0">
      <alignment vertical="center"/>
    </xf>
    <xf numFmtId="0" fontId="0" fillId="0" borderId="0">
      <alignment vertical="center"/>
    </xf>
    <xf numFmtId="0" fontId="46" fillId="13" borderId="0" applyProtection="0"/>
    <xf numFmtId="0" fontId="11" fillId="35"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201" fontId="14" fillId="0" borderId="0" applyProtection="0">
      <alignment vertical="center"/>
    </xf>
    <xf numFmtId="0" fontId="46" fillId="13" borderId="0" applyNumberFormat="0" applyBorder="0" applyAlignment="0" applyProtection="0">
      <alignment vertical="center"/>
    </xf>
    <xf numFmtId="0" fontId="14" fillId="27" borderId="0" applyNumberFormat="0" applyBorder="0" applyAlignment="0" applyProtection="0">
      <alignment vertical="center"/>
    </xf>
    <xf numFmtId="0" fontId="21" fillId="27" borderId="0" applyNumberFormat="0" applyBorder="0" applyAlignment="0" applyProtection="0">
      <alignment vertical="center"/>
    </xf>
    <xf numFmtId="0" fontId="21" fillId="27" borderId="0" applyNumberFormat="0" applyBorder="0" applyAlignment="0" applyProtection="0"/>
    <xf numFmtId="0" fontId="0" fillId="0" borderId="0">
      <alignment vertical="center"/>
    </xf>
    <xf numFmtId="10" fontId="132" fillId="4" borderId="0">
      <alignment horizontal="left" vertical="center"/>
      <protection locked="0"/>
    </xf>
    <xf numFmtId="0" fontId="46" fillId="1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Protection="0"/>
    <xf numFmtId="0" fontId="14" fillId="27" borderId="0" applyProtection="0"/>
    <xf numFmtId="0" fontId="0" fillId="0" borderId="0">
      <alignment vertical="center"/>
    </xf>
    <xf numFmtId="0" fontId="21" fillId="55"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46" fillId="1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46" fillId="13" borderId="0" applyNumberFormat="0" applyBorder="0" applyAlignment="0" applyProtection="0">
      <alignment vertical="center"/>
    </xf>
    <xf numFmtId="0" fontId="21" fillId="27" borderId="0" applyNumberFormat="0" applyBorder="0" applyAlignment="0" applyProtection="0"/>
    <xf numFmtId="0" fontId="66" fillId="13" borderId="0" applyNumberFormat="0" applyBorder="0" applyAlignment="0" applyProtection="0">
      <alignment vertical="center"/>
    </xf>
    <xf numFmtId="0" fontId="14" fillId="27"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46" fillId="11" borderId="0" applyNumberFormat="0" applyBorder="0" applyAlignment="0" applyProtection="0">
      <alignment vertical="center"/>
    </xf>
    <xf numFmtId="0" fontId="21" fillId="5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Protection="0"/>
    <xf numFmtId="0" fontId="46" fillId="11" borderId="0" applyNumberFormat="0" applyBorder="0" applyAlignment="0" applyProtection="0">
      <alignment vertical="center"/>
    </xf>
    <xf numFmtId="0" fontId="21" fillId="80"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14" fillId="27" borderId="0" applyNumberFormat="0" applyBorder="0" applyAlignment="0" applyProtection="0">
      <alignment vertical="center"/>
    </xf>
    <xf numFmtId="0" fontId="71" fillId="27" borderId="0" applyNumberFormat="0" applyBorder="0" applyAlignment="0" applyProtection="0">
      <alignment vertical="center"/>
    </xf>
    <xf numFmtId="14" fontId="79" fillId="0" borderId="0">
      <alignment horizontal="center" vertical="center" wrapText="1"/>
      <protection locked="0"/>
    </xf>
    <xf numFmtId="0" fontId="46" fillId="13"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21" fillId="80" borderId="0" applyNumberFormat="0" applyBorder="0" applyAlignment="0" applyProtection="0"/>
    <xf numFmtId="0" fontId="45" fillId="12" borderId="0" applyNumberFormat="0" applyBorder="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0" fontId="44" fillId="11" borderId="0" applyNumberFormat="0" applyBorder="0" applyAlignment="0" applyProtection="0">
      <alignment vertical="center"/>
    </xf>
    <xf numFmtId="0" fontId="21" fillId="55" borderId="0" applyNumberFormat="0" applyBorder="0" applyAlignment="0" applyProtection="0">
      <alignment vertical="center"/>
    </xf>
    <xf numFmtId="0" fontId="65" fillId="25"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201" fontId="14" fillId="0" borderId="0" applyProtection="0">
      <alignment vertical="center"/>
    </xf>
    <xf numFmtId="0" fontId="14" fillId="20" borderId="0" applyProtection="0"/>
    <xf numFmtId="0" fontId="45" fillId="20" borderId="0" applyNumberFormat="0" applyBorder="0" applyAlignment="0" applyProtection="0">
      <alignment vertical="center"/>
    </xf>
    <xf numFmtId="0" fontId="74" fillId="2" borderId="0">
      <alignment horizontal="right" vertical="top"/>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71"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Protection="0"/>
    <xf numFmtId="0" fontId="14" fillId="13" borderId="0" applyProtection="0"/>
    <xf numFmtId="0" fontId="0" fillId="0" borderId="0">
      <alignment vertical="center"/>
    </xf>
    <xf numFmtId="0" fontId="11" fillId="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14" fillId="13" borderId="0" applyProtection="0"/>
    <xf numFmtId="0" fontId="14" fillId="13" borderId="0" applyNumberFormat="0" applyBorder="0" applyAlignment="0" applyProtection="0">
      <alignment vertical="center"/>
    </xf>
    <xf numFmtId="0" fontId="46" fillId="13" borderId="0" applyProtection="0"/>
    <xf numFmtId="185" fontId="14" fillId="0" borderId="39" applyFont="0" applyFill="0" applyBorder="0" applyProtection="0">
      <alignment horizontal="righ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71" fillId="13" borderId="0" applyNumberFormat="0" applyBorder="0" applyAlignment="0" applyProtection="0">
      <alignment vertical="center"/>
    </xf>
    <xf numFmtId="0" fontId="14" fillId="13" borderId="0" applyNumberFormat="0" applyBorder="0" applyAlignment="0" applyProtection="0">
      <alignment vertical="center"/>
    </xf>
    <xf numFmtId="0" fontId="14" fillId="21" borderId="0" applyNumberFormat="0" applyBorder="0" applyAlignment="0" applyProtection="0">
      <alignment vertical="center"/>
    </xf>
    <xf numFmtId="0" fontId="0" fillId="0" borderId="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65" fillId="19" borderId="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65" fillId="19" borderId="0" applyProtection="0">
      <alignment vertical="center"/>
    </xf>
    <xf numFmtId="0" fontId="45"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46" fillId="11" borderId="0" applyNumberFormat="0" applyBorder="0" applyAlignment="0" applyProtection="0">
      <alignment vertical="center"/>
    </xf>
    <xf numFmtId="0" fontId="14" fillId="11" borderId="0" applyProtection="0"/>
    <xf numFmtId="0" fontId="14" fillId="13" borderId="0" applyNumberFormat="0" applyBorder="0" applyAlignment="0" applyProtection="0">
      <alignment vertical="center"/>
    </xf>
    <xf numFmtId="219" fontId="58" fillId="0" borderId="0">
      <alignment vertical="center"/>
    </xf>
    <xf numFmtId="0" fontId="14"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185" fontId="123" fillId="78" borderId="0" applyProtection="0">
      <alignment vertical="center"/>
    </xf>
    <xf numFmtId="0" fontId="14" fillId="12" borderId="0" applyNumberFormat="0" applyBorder="0" applyAlignment="0" applyProtection="0">
      <alignment vertical="center"/>
    </xf>
    <xf numFmtId="0" fontId="71" fillId="12" borderId="0" applyNumberFormat="0" applyBorder="0" applyAlignment="0" applyProtection="0">
      <alignment vertical="center"/>
    </xf>
    <xf numFmtId="0" fontId="46"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46" fillId="13" borderId="0" applyProtection="0"/>
    <xf numFmtId="0" fontId="52" fillId="54"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14" fillId="34"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0" fillId="0" borderId="0">
      <alignment vertical="center"/>
    </xf>
    <xf numFmtId="0" fontId="52" fillId="54" borderId="0" applyNumberFormat="0" applyBorder="0" applyAlignment="0" applyProtection="0">
      <alignment vertical="center"/>
    </xf>
    <xf numFmtId="0" fontId="14"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9" fillId="0" borderId="0">
      <alignment horizontal="center" vertical="center" wrapText="1"/>
      <protection locked="0"/>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52" fillId="16" borderId="0" applyProtection="0"/>
    <xf numFmtId="0" fontId="45" fillId="20" borderId="0" applyNumberFormat="0" applyBorder="0" applyAlignment="0" applyProtection="0">
      <alignment vertical="center"/>
    </xf>
    <xf numFmtId="0" fontId="14" fillId="11" borderId="0" applyNumberFormat="0" applyBorder="0" applyAlignment="0" applyProtection="0">
      <alignment vertical="center"/>
    </xf>
    <xf numFmtId="0" fontId="71" fillId="11"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20" borderId="0" applyNumberFormat="0" applyBorder="0" applyAlignment="0" applyProtection="0">
      <alignment vertical="center"/>
    </xf>
    <xf numFmtId="0" fontId="11" fillId="30" borderId="0" applyNumberFormat="0" applyBorder="0" applyAlignment="0" applyProtection="0"/>
    <xf numFmtId="0" fontId="0"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74" fillId="2" borderId="0">
      <alignment horizontal="right" vertical="top"/>
    </xf>
    <xf numFmtId="0" fontId="14" fillId="20" borderId="0" applyProtection="0"/>
    <xf numFmtId="0" fontId="14" fillId="20" borderId="0" applyNumberFormat="0" applyBorder="0" applyAlignment="0" applyProtection="0">
      <alignment vertical="center"/>
    </xf>
    <xf numFmtId="0" fontId="0" fillId="0" borderId="0">
      <alignment vertical="center"/>
    </xf>
    <xf numFmtId="0" fontId="74" fillId="2" borderId="0">
      <alignment horizontal="center" vertical="top"/>
    </xf>
    <xf numFmtId="0" fontId="71" fillId="20" borderId="0" applyNumberFormat="0" applyBorder="0" applyAlignment="0" applyProtection="0">
      <alignment vertical="center"/>
    </xf>
    <xf numFmtId="0" fontId="14" fillId="20" borderId="0" applyNumberFormat="0" applyBorder="0" applyAlignment="0" applyProtection="0">
      <alignment vertical="center"/>
    </xf>
    <xf numFmtId="0" fontId="52" fillId="16" borderId="0" applyProtection="0"/>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 fillId="42" borderId="0" applyNumberFormat="0" applyBorder="0" applyAlignment="0" applyProtection="0">
      <alignment vertical="center"/>
    </xf>
    <xf numFmtId="0" fontId="46" fillId="13"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Protection="0"/>
    <xf numFmtId="0" fontId="14" fillId="17"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17" borderId="0" applyNumberFormat="0" applyBorder="0" applyAlignment="0" applyProtection="0">
      <alignment vertical="center"/>
    </xf>
    <xf numFmtId="0" fontId="71" fillId="17" borderId="0" applyNumberFormat="0" applyBorder="0" applyAlignment="0" applyProtection="0">
      <alignment vertical="center"/>
    </xf>
    <xf numFmtId="0" fontId="0" fillId="0" borderId="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71" fillId="19"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14" fillId="61" borderId="0" applyNumberFormat="0" applyBorder="0" applyAlignment="0" applyProtection="0">
      <alignment vertical="center"/>
    </xf>
    <xf numFmtId="0" fontId="65" fillId="34" borderId="0" applyProtection="0">
      <alignment vertical="center"/>
    </xf>
    <xf numFmtId="0" fontId="65" fillId="34" borderId="0" applyProtection="0">
      <alignment vertical="center"/>
    </xf>
    <xf numFmtId="0" fontId="45" fillId="12" borderId="0" applyNumberFormat="0" applyBorder="0" applyAlignment="0" applyProtection="0">
      <alignment vertical="center"/>
    </xf>
    <xf numFmtId="0" fontId="0" fillId="0" borderId="0">
      <alignment vertical="center"/>
    </xf>
    <xf numFmtId="0" fontId="71" fillId="27" borderId="0" applyNumberFormat="0" applyBorder="0" applyAlignment="0" applyProtection="0">
      <alignment vertical="center"/>
    </xf>
    <xf numFmtId="0" fontId="71" fillId="19" borderId="0" applyNumberFormat="0" applyBorder="0" applyAlignment="0" applyProtection="0">
      <alignment vertical="center"/>
    </xf>
    <xf numFmtId="0" fontId="46" fillId="13" borderId="0" applyNumberFormat="0" applyBorder="0" applyAlignment="0" applyProtection="0">
      <alignment vertical="center"/>
    </xf>
    <xf numFmtId="0" fontId="52" fillId="21"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65" fillId="34"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0" fillId="0" borderId="0">
      <alignment vertical="center"/>
    </xf>
    <xf numFmtId="0" fontId="71" fillId="27" borderId="0" applyNumberFormat="0" applyBorder="0" applyAlignment="0" applyProtection="0">
      <alignment vertical="center"/>
    </xf>
    <xf numFmtId="0" fontId="44" fillId="11" borderId="0" applyProtection="0"/>
    <xf numFmtId="0" fontId="14" fillId="27" borderId="0" applyNumberFormat="0" applyBorder="0" applyAlignment="0" applyProtection="0">
      <alignment vertical="center"/>
    </xf>
    <xf numFmtId="0" fontId="0" fillId="0" borderId="0">
      <alignment vertical="center"/>
    </xf>
    <xf numFmtId="0" fontId="21" fillId="55"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11" fillId="82" borderId="0" applyNumberFormat="0" applyBorder="0" applyAlignment="0" applyProtection="0"/>
    <xf numFmtId="0" fontId="14" fillId="27"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4" fillId="13" borderId="0" applyProtection="0"/>
    <xf numFmtId="0" fontId="14" fillId="27" borderId="0" applyNumberFormat="0" applyBorder="0" applyAlignment="0" applyProtection="0">
      <alignmen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14" fillId="13" borderId="0" applyNumberFormat="0" applyBorder="0" applyAlignment="0" applyProtection="0">
      <alignment vertical="center"/>
    </xf>
    <xf numFmtId="0" fontId="0" fillId="0" borderId="0">
      <alignment vertical="center"/>
    </xf>
    <xf numFmtId="0" fontId="71" fillId="12" borderId="0" applyNumberFormat="0" applyBorder="0" applyAlignment="0" applyProtection="0">
      <alignment vertical="center"/>
    </xf>
    <xf numFmtId="0" fontId="46"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71" fillId="54"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14" fillId="21" borderId="0" applyNumberFormat="0" applyBorder="0" applyAlignment="0" applyProtection="0">
      <alignment vertical="center"/>
    </xf>
    <xf numFmtId="0" fontId="0" fillId="0" borderId="0">
      <alignment vertical="center"/>
    </xf>
    <xf numFmtId="0" fontId="46" fillId="13" borderId="0" applyProtection="0"/>
    <xf numFmtId="0" fontId="14" fillId="0" borderId="0" applyNumberFormat="0" applyFont="0" applyFill="0" applyBorder="0" applyAlignment="0" applyProtection="0">
      <alignment horizontal="left" vertical="center"/>
    </xf>
    <xf numFmtId="0" fontId="46" fillId="11" borderId="0" applyProtection="0"/>
    <xf numFmtId="0" fontId="71" fillId="54"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71"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65"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xf numFmtId="0" fontId="50" fillId="13" borderId="0" applyProtection="0"/>
    <xf numFmtId="0" fontId="65" fillId="19"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Protection="0"/>
    <xf numFmtId="0" fontId="11" fillId="30" borderId="0" applyNumberFormat="0" applyBorder="0" applyAlignment="0" applyProtection="0"/>
    <xf numFmtId="0" fontId="11" fillId="57" borderId="0" applyNumberFormat="0" applyBorder="0" applyAlignment="0" applyProtection="0">
      <alignment vertical="center"/>
    </xf>
    <xf numFmtId="0" fontId="50" fillId="56" borderId="0" applyNumberFormat="0" applyBorder="0" applyAlignment="0" applyProtection="0">
      <alignment vertical="center"/>
    </xf>
    <xf numFmtId="0" fontId="71" fillId="13" borderId="0" applyNumberFormat="0" applyBorder="0" applyAlignment="0" applyProtection="0">
      <alignment vertical="center"/>
    </xf>
    <xf numFmtId="0" fontId="14" fillId="13" borderId="0" applyNumberFormat="0" applyBorder="0" applyAlignment="0" applyProtection="0">
      <alignment vertical="center"/>
    </xf>
    <xf numFmtId="0" fontId="46" fillId="11" borderId="0" applyProtection="0"/>
    <xf numFmtId="0" fontId="0" fillId="0" borderId="0">
      <alignment vertical="center"/>
    </xf>
    <xf numFmtId="0" fontId="46" fillId="13"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2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1" fillId="35" borderId="0" applyNumberFormat="0" applyBorder="0" applyAlignment="0" applyProtection="0"/>
    <xf numFmtId="9" fontId="14" fillId="0" borderId="0" applyFont="0" applyFill="0" applyBorder="0" applyAlignment="0" applyProtection="0">
      <alignment vertical="center"/>
    </xf>
    <xf numFmtId="0" fontId="45" fillId="12" borderId="0" applyNumberFormat="0" applyBorder="0" applyAlignment="0" applyProtection="0">
      <alignment vertical="center"/>
    </xf>
    <xf numFmtId="0" fontId="14" fillId="21" borderId="0" applyNumberFormat="0" applyBorder="0" applyAlignment="0" applyProtection="0">
      <alignment vertical="center"/>
    </xf>
    <xf numFmtId="0" fontId="46" fillId="13" borderId="0" applyNumberFormat="0" applyBorder="0" applyAlignment="0" applyProtection="0">
      <alignment vertical="center"/>
    </xf>
    <xf numFmtId="0" fontId="21" fillId="31" borderId="0" applyNumberFormat="0" applyBorder="0" applyAlignment="0" applyProtection="0">
      <alignment vertical="center"/>
    </xf>
    <xf numFmtId="0" fontId="0" fillId="0" borderId="0">
      <alignment vertical="center"/>
    </xf>
    <xf numFmtId="0" fontId="65" fillId="2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65" fillId="25" borderId="0" applyNumberFormat="0" applyBorder="0" applyAlignment="0" applyProtection="0">
      <alignment vertical="center"/>
    </xf>
    <xf numFmtId="0" fontId="0" fillId="0" borderId="0">
      <alignment vertical="center"/>
    </xf>
    <xf numFmtId="0" fontId="0" fillId="0" borderId="0">
      <alignment vertical="center"/>
    </xf>
    <xf numFmtId="0" fontId="71" fillId="12" borderId="0" applyNumberFormat="0" applyBorder="0" applyAlignment="0" applyProtection="0">
      <alignment vertical="center"/>
    </xf>
    <xf numFmtId="0" fontId="46"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185" fontId="123" fillId="78" borderId="0">
      <alignment vertical="center"/>
    </xf>
    <xf numFmtId="0" fontId="0" fillId="0" borderId="0">
      <alignment vertical="center"/>
    </xf>
    <xf numFmtId="0" fontId="14"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71" fillId="11" borderId="0" applyNumberFormat="0" applyBorder="0" applyAlignment="0" applyProtection="0">
      <alignment vertical="center"/>
    </xf>
    <xf numFmtId="0" fontId="46" fillId="13" borderId="0" applyNumberFormat="0" applyBorder="0" applyAlignment="0" applyProtection="0">
      <alignment vertical="center"/>
    </xf>
    <xf numFmtId="0" fontId="71" fillId="34" borderId="0" applyNumberFormat="0" applyBorder="0" applyAlignment="0" applyProtection="0">
      <alignment vertical="center"/>
    </xf>
    <xf numFmtId="0" fontId="71"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2" borderId="0" applyNumberFormat="0" applyBorder="0" applyAlignment="0" applyProtection="0">
      <alignment vertical="center"/>
    </xf>
    <xf numFmtId="0" fontId="0" fillId="0" borderId="0">
      <alignment vertical="center"/>
    </xf>
    <xf numFmtId="0" fontId="55" fillId="2" borderId="0">
      <alignment horizontal="right" vertical="center"/>
    </xf>
    <xf numFmtId="0" fontId="55" fillId="2" borderId="0">
      <alignment horizontal="center" vertical="center"/>
    </xf>
    <xf numFmtId="0" fontId="0" fillId="0" borderId="0">
      <alignment vertical="center"/>
    </xf>
    <xf numFmtId="0" fontId="46" fillId="13" borderId="0" applyNumberFormat="0" applyBorder="0" applyAlignment="0" applyProtection="0">
      <alignment vertical="center"/>
    </xf>
    <xf numFmtId="0" fontId="14" fillId="40" borderId="0" applyNumberFormat="0" applyBorder="0" applyAlignment="0" applyProtection="0">
      <alignment vertical="center"/>
    </xf>
    <xf numFmtId="0" fontId="21" fillId="55" borderId="0" applyNumberFormat="0" applyBorder="0" applyAlignment="0" applyProtection="0">
      <alignment vertical="center"/>
    </xf>
    <xf numFmtId="0" fontId="46" fillId="13" borderId="0" applyNumberFormat="0" applyBorder="0" applyAlignment="0" applyProtection="0">
      <alignment vertical="center"/>
    </xf>
    <xf numFmtId="0" fontId="14" fillId="40" borderId="0" applyNumberFormat="0" applyBorder="0" applyAlignment="0" applyProtection="0">
      <alignment vertical="center"/>
    </xf>
    <xf numFmtId="0" fontId="45" fillId="12" borderId="0" applyNumberFormat="0" applyBorder="0" applyAlignment="0" applyProtection="0">
      <alignment vertical="center"/>
    </xf>
    <xf numFmtId="0" fontId="65" fillId="20" borderId="0" applyProtection="0">
      <alignment vertical="center"/>
    </xf>
    <xf numFmtId="0" fontId="45" fillId="12" borderId="0" applyNumberFormat="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21" fillId="31" borderId="0" applyNumberFormat="0" applyBorder="0" applyAlignment="0" applyProtection="0">
      <alignment vertical="center"/>
    </xf>
    <xf numFmtId="0" fontId="65" fillId="20" borderId="0" applyProtection="0">
      <alignment vertical="center"/>
    </xf>
    <xf numFmtId="0" fontId="0" fillId="0" borderId="0">
      <alignment vertical="center"/>
    </xf>
    <xf numFmtId="0" fontId="14" fillId="19" borderId="0" applyNumberFormat="0" applyBorder="0" applyAlignment="0" applyProtection="0">
      <alignment vertical="center"/>
    </xf>
    <xf numFmtId="0" fontId="44" fillId="11" borderId="0" applyNumberFormat="0" applyBorder="0" applyAlignment="0" applyProtection="0">
      <alignment vertical="center"/>
    </xf>
    <xf numFmtId="0" fontId="71" fillId="20" borderId="0" applyNumberFormat="0" applyBorder="0" applyAlignment="0" applyProtection="0">
      <alignment vertical="center"/>
    </xf>
    <xf numFmtId="0" fontId="71" fillId="75" borderId="0" applyNumberFormat="0" applyBorder="0" applyAlignment="0" applyProtection="0">
      <alignment vertical="center"/>
    </xf>
    <xf numFmtId="0" fontId="55" fillId="2" borderId="0" applyProtection="0">
      <alignment horizontal="right" vertical="center"/>
    </xf>
    <xf numFmtId="0" fontId="55" fillId="2" borderId="0" applyProtection="0">
      <alignment horizontal="center" vertical="center"/>
    </xf>
    <xf numFmtId="0" fontId="65" fillId="20" borderId="0" applyNumberFormat="0" applyBorder="0" applyAlignment="0" applyProtection="0">
      <alignment vertical="center"/>
    </xf>
    <xf numFmtId="0" fontId="65" fillId="20" borderId="0" applyNumberFormat="0" applyBorder="0" applyAlignment="0" applyProtection="0">
      <alignment vertical="center"/>
    </xf>
    <xf numFmtId="0" fontId="71" fillId="20" borderId="0" applyNumberFormat="0" applyBorder="0" applyAlignment="0" applyProtection="0">
      <alignment vertical="center"/>
    </xf>
    <xf numFmtId="0" fontId="71" fillId="20" borderId="0" applyNumberFormat="0" applyBorder="0" applyAlignment="0" applyProtection="0">
      <alignment vertical="center"/>
    </xf>
    <xf numFmtId="0" fontId="44" fillId="13" borderId="0" applyProtection="0"/>
    <xf numFmtId="0" fontId="46" fillId="13" borderId="0" applyProtection="0"/>
    <xf numFmtId="0" fontId="71"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4" fillId="20" borderId="0" applyNumberFormat="0" applyBorder="0" applyAlignment="0" applyProtection="0">
      <alignment vertical="center"/>
    </xf>
    <xf numFmtId="0" fontId="115" fillId="17" borderId="15" applyNumberFormat="0" applyAlignment="0" applyProtection="0">
      <alignment vertical="center"/>
    </xf>
    <xf numFmtId="0" fontId="55" fillId="2" borderId="0" applyProtection="0">
      <alignment horizontal="left" vertical="center"/>
    </xf>
    <xf numFmtId="0" fontId="74" fillId="2" borderId="0" applyProtection="0">
      <alignment horizontal="left" vertical="top"/>
    </xf>
    <xf numFmtId="0" fontId="0" fillId="0" borderId="0">
      <alignment vertical="center"/>
    </xf>
    <xf numFmtId="0" fontId="0" fillId="0" borderId="0">
      <alignment vertical="center"/>
    </xf>
    <xf numFmtId="0" fontId="14" fillId="20" borderId="0" applyNumberFormat="0" applyBorder="0" applyAlignment="0" applyProtection="0">
      <alignment vertical="center"/>
    </xf>
    <xf numFmtId="0" fontId="53" fillId="17" borderId="15" applyNumberFormat="0" applyAlignment="0" applyProtection="0">
      <alignment vertical="center"/>
    </xf>
    <xf numFmtId="0" fontId="46" fillId="13" borderId="0" applyNumberFormat="0" applyBorder="0" applyAlignment="0" applyProtection="0">
      <alignment vertical="center"/>
    </xf>
    <xf numFmtId="0" fontId="14" fillId="20"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20" borderId="0" applyNumberFormat="0" applyBorder="0" applyAlignment="0" applyProtection="0">
      <alignment vertical="center"/>
    </xf>
    <xf numFmtId="0" fontId="45"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58" fillId="0" borderId="0">
      <alignment horizontal="left" vertical="center"/>
    </xf>
    <xf numFmtId="9" fontId="0" fillId="0" borderId="0" applyFont="0" applyFill="0" applyBorder="0" applyAlignment="0" applyProtection="0"/>
    <xf numFmtId="0" fontId="0" fillId="0" borderId="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0" fillId="0" borderId="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11" fillId="42" borderId="0" applyNumberFormat="0" applyBorder="0" applyAlignment="0" applyProtection="0"/>
    <xf numFmtId="0" fontId="11" fillId="42" borderId="0" applyNumberFormat="0" applyBorder="0" applyAlignment="0" applyProtection="0"/>
    <xf numFmtId="0" fontId="21" fillId="25" borderId="0" applyNumberFormat="0" applyBorder="0" applyAlignment="0" applyProtection="0"/>
    <xf numFmtId="0" fontId="14" fillId="25" borderId="0" applyNumberFormat="0" applyBorder="0" applyAlignment="0" applyProtection="0">
      <alignment vertical="center"/>
    </xf>
    <xf numFmtId="0" fontId="11" fillId="84" borderId="0" applyNumberFormat="0" applyBorder="0" applyAlignment="0" applyProtection="0">
      <alignment vertical="center"/>
    </xf>
    <xf numFmtId="0" fontId="21" fillId="31" borderId="0" applyNumberFormat="0" applyBorder="0" applyAlignment="0" applyProtection="0">
      <alignment vertical="center"/>
    </xf>
    <xf numFmtId="0" fontId="0" fillId="0" borderId="0">
      <alignment vertical="center"/>
    </xf>
    <xf numFmtId="0" fontId="14" fillId="25" borderId="0" applyNumberFormat="0" applyBorder="0" applyAlignment="0" applyProtection="0">
      <alignment vertical="center"/>
    </xf>
    <xf numFmtId="0" fontId="21" fillId="82" borderId="0" applyNumberFormat="0" applyBorder="0" applyAlignment="0" applyProtection="0">
      <alignment vertical="center"/>
    </xf>
    <xf numFmtId="0" fontId="21" fillId="25" borderId="0" applyProtection="0"/>
    <xf numFmtId="0" fontId="0" fillId="0" borderId="0">
      <alignment vertical="center"/>
    </xf>
    <xf numFmtId="0" fontId="14" fillId="25" borderId="0" applyNumberFormat="0" applyBorder="0" applyAlignment="0" applyProtection="0">
      <alignment vertical="center"/>
    </xf>
    <xf numFmtId="0" fontId="0" fillId="0" borderId="0">
      <alignment vertical="center"/>
    </xf>
    <xf numFmtId="0" fontId="11" fillId="38" borderId="0" applyNumberFormat="0" applyBorder="0" applyAlignment="0" applyProtection="0"/>
    <xf numFmtId="0" fontId="11" fillId="36" borderId="0" applyNumberFormat="0" applyBorder="0" applyAlignment="0" applyProtection="0">
      <alignment vertical="center"/>
    </xf>
    <xf numFmtId="0" fontId="46" fillId="13" borderId="0" applyNumberFormat="0" applyBorder="0" applyAlignment="0" applyProtection="0">
      <alignment vertical="center"/>
    </xf>
    <xf numFmtId="0" fontId="21" fillId="82" borderId="0" applyNumberFormat="0" applyBorder="0" applyAlignment="0" applyProtection="0">
      <alignment vertical="center"/>
    </xf>
    <xf numFmtId="0" fontId="45" fillId="12" borderId="0" applyNumberFormat="0" applyBorder="0" applyAlignment="0" applyProtection="0">
      <alignment vertical="center"/>
    </xf>
    <xf numFmtId="0" fontId="21" fillId="27" borderId="0" applyProtection="0"/>
    <xf numFmtId="0" fontId="0" fillId="0" borderId="0">
      <alignment vertical="center"/>
    </xf>
    <xf numFmtId="0" fontId="14" fillId="25" borderId="0" applyNumberFormat="0" applyBorder="0" applyAlignment="0" applyProtection="0">
      <alignment vertical="center"/>
    </xf>
    <xf numFmtId="0" fontId="0" fillId="0" borderId="0">
      <alignment vertical="center"/>
    </xf>
    <xf numFmtId="0" fontId="65" fillId="25" borderId="0" applyProtection="0">
      <alignment vertical="center"/>
    </xf>
    <xf numFmtId="0" fontId="0" fillId="0" borderId="0">
      <alignment vertical="center"/>
    </xf>
    <xf numFmtId="0" fontId="46" fillId="13" borderId="0" applyProtection="0"/>
    <xf numFmtId="0" fontId="65" fillId="25" borderId="0" applyProtection="0">
      <alignment vertical="center"/>
    </xf>
    <xf numFmtId="0" fontId="71" fillId="17"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21" fillId="31" borderId="0" applyNumberFormat="0" applyBorder="0" applyAlignment="0" applyProtection="0">
      <alignment vertical="center"/>
    </xf>
    <xf numFmtId="0" fontId="65" fillId="25"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21" fillId="80" borderId="0" applyNumberFormat="0" applyBorder="0" applyAlignment="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65" fillId="25" borderId="0" applyNumberFormat="0" applyBorder="0" applyAlignment="0" applyProtection="0">
      <alignment vertical="center"/>
    </xf>
    <xf numFmtId="0" fontId="45" fillId="20" borderId="0" applyNumberFormat="0" applyBorder="0" applyAlignment="0" applyProtection="0">
      <alignment vertical="center"/>
    </xf>
    <xf numFmtId="0" fontId="21" fillId="8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1" fillId="17" borderId="0" applyNumberFormat="0" applyBorder="0" applyAlignment="0" applyProtection="0">
      <alignment vertical="center"/>
    </xf>
    <xf numFmtId="0" fontId="0" fillId="0" borderId="0">
      <alignment vertical="center"/>
    </xf>
    <xf numFmtId="0" fontId="21" fillId="12"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21" fillId="3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70" fillId="0" borderId="0"/>
    <xf numFmtId="0" fontId="71" fillId="17"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21" fillId="3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70" fillId="0" borderId="0" applyProtection="0">
      <alignment vertical="center"/>
    </xf>
    <xf numFmtId="0" fontId="11" fillId="42" borderId="0" applyNumberFormat="0" applyBorder="0" applyAlignment="0" applyProtection="0"/>
    <xf numFmtId="0" fontId="11" fillId="42" borderId="0" applyNumberFormat="0" applyBorder="0" applyAlignment="0" applyProtection="0"/>
    <xf numFmtId="0" fontId="45" fillId="12" borderId="0" applyNumberFormat="0" applyBorder="0" applyAlignment="0" applyProtection="0">
      <alignment vertical="center"/>
    </xf>
    <xf numFmtId="0" fontId="21" fillId="31" borderId="0" applyNumberFormat="0" applyBorder="0" applyAlignment="0" applyProtection="0">
      <alignment vertical="center"/>
    </xf>
    <xf numFmtId="0" fontId="14" fillId="17" borderId="0" applyNumberFormat="0" applyBorder="0" applyAlignment="0" applyProtection="0">
      <alignment vertical="center"/>
    </xf>
    <xf numFmtId="0" fontId="58" fillId="0" borderId="0">
      <alignment horizontal="left" vertical="center"/>
    </xf>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6" fillId="11" borderId="0" applyProtection="0"/>
    <xf numFmtId="0" fontId="70" fillId="0" borderId="0">
      <alignment vertical="center"/>
    </xf>
    <xf numFmtId="0" fontId="71" fillId="17" borderId="0" applyNumberFormat="0" applyBorder="0" applyAlignment="0" applyProtection="0">
      <alignment vertical="center"/>
    </xf>
    <xf numFmtId="0" fontId="45" fillId="12"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70" fillId="0" borderId="0">
      <alignment vertical="center"/>
    </xf>
    <xf numFmtId="0" fontId="45" fillId="12" borderId="0" applyNumberFormat="0" applyBorder="0" applyAlignment="0" applyProtection="0">
      <alignment vertical="center"/>
    </xf>
    <xf numFmtId="0" fontId="0" fillId="0" borderId="0">
      <alignment vertical="center"/>
    </xf>
    <xf numFmtId="0" fontId="86" fillId="0" borderId="0" applyProtection="0"/>
    <xf numFmtId="0" fontId="46" fillId="13" borderId="0" applyNumberFormat="0" applyBorder="0" applyAlignment="0" applyProtection="0">
      <alignment vertical="center"/>
    </xf>
    <xf numFmtId="0" fontId="14" fillId="17" borderId="0" applyNumberFormat="0" applyBorder="0" applyAlignment="0" applyProtection="0">
      <alignment vertical="center"/>
    </xf>
    <xf numFmtId="0" fontId="46" fillId="11" borderId="0" applyNumberFormat="0" applyBorder="0" applyAlignment="0" applyProtection="0">
      <alignment vertical="center"/>
    </xf>
    <xf numFmtId="37" fontId="130" fillId="0" borderId="0">
      <alignment vertical="center"/>
    </xf>
    <xf numFmtId="0" fontId="45" fillId="20"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Protection="0"/>
    <xf numFmtId="0" fontId="14" fillId="17" borderId="0" applyNumberFormat="0" applyBorder="0" applyAlignment="0" applyProtection="0">
      <alignment vertical="center"/>
    </xf>
    <xf numFmtId="0" fontId="46" fillId="13"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14" fillId="17"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alignment vertical="center"/>
    </xf>
    <xf numFmtId="0" fontId="45" fillId="12" borderId="0" applyNumberFormat="0" applyBorder="0" applyAlignment="0" applyProtection="0">
      <alignment vertical="center"/>
    </xf>
    <xf numFmtId="0" fontId="14" fillId="17" borderId="0" applyNumberFormat="0" applyBorder="0" applyAlignment="0" applyProtection="0">
      <alignment vertical="center"/>
    </xf>
    <xf numFmtId="9" fontId="14" fillId="0" borderId="0" applyFont="0" applyFill="0" applyBorder="0" applyAlignment="0" applyProtection="0">
      <alignment vertical="center"/>
    </xf>
    <xf numFmtId="0" fontId="45" fillId="12" borderId="0" applyNumberFormat="0" applyBorder="0" applyAlignment="0" applyProtection="0">
      <alignment vertical="center"/>
    </xf>
    <xf numFmtId="0" fontId="14" fillId="27"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191" fontId="70" fillId="0" borderId="0">
      <alignment vertical="center"/>
    </xf>
    <xf numFmtId="0" fontId="46" fillId="13" borderId="0" applyNumberFormat="0" applyBorder="0" applyAlignment="0" applyProtection="0">
      <alignment vertical="center"/>
    </xf>
    <xf numFmtId="0" fontId="14" fillId="20" borderId="0" applyNumberFormat="0" applyBorder="0" applyAlignment="0" applyProtection="0">
      <alignment vertical="center"/>
    </xf>
    <xf numFmtId="0" fontId="52" fillId="73" borderId="0" applyNumberFormat="0" applyBorder="0" applyAlignment="0" applyProtection="0">
      <alignment vertical="center"/>
    </xf>
    <xf numFmtId="0" fontId="14" fillId="20" borderId="0" applyNumberFormat="0" applyBorder="0" applyAlignment="0" applyProtection="0">
      <alignment vertical="center"/>
    </xf>
    <xf numFmtId="0" fontId="102" fillId="12" borderId="0" applyProtection="0">
      <alignment vertical="center"/>
    </xf>
    <xf numFmtId="0" fontId="11" fillId="82" borderId="0" applyNumberFormat="0" applyBorder="0" applyAlignment="0" applyProtection="0"/>
    <xf numFmtId="0" fontId="45" fillId="12" borderId="0" applyNumberFormat="0" applyBorder="0" applyAlignment="0" applyProtection="0">
      <alignment vertical="center"/>
    </xf>
    <xf numFmtId="0" fontId="0" fillId="0" borderId="0">
      <alignment vertical="center"/>
    </xf>
    <xf numFmtId="0" fontId="58" fillId="0" borderId="12">
      <alignment horizontal="left" vertical="top"/>
    </xf>
    <xf numFmtId="0" fontId="14" fillId="17" borderId="0" applyNumberFormat="0" applyBorder="0" applyAlignment="0" applyProtection="0">
      <alignment vertical="center"/>
    </xf>
    <xf numFmtId="0" fontId="46" fillId="13" borderId="0" applyProtection="0"/>
    <xf numFmtId="0" fontId="14" fillId="17"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58" fillId="0" borderId="0" applyBorder="0"/>
    <xf numFmtId="0" fontId="14" fillId="0" borderId="0" applyFont="0" applyFill="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184" fontId="14" fillId="0" borderId="0" applyFont="0" applyFill="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45" fillId="20" borderId="0" applyNumberFormat="0" applyBorder="0" applyAlignment="0" applyProtection="0">
      <alignment vertical="center"/>
    </xf>
    <xf numFmtId="0" fontId="14" fillId="21" borderId="0" applyNumberFormat="0" applyBorder="0" applyAlignment="0" applyProtection="0">
      <alignment vertical="center"/>
    </xf>
    <xf numFmtId="0" fontId="13" fillId="0" borderId="0">
      <alignment vertical="center"/>
    </xf>
    <xf numFmtId="0" fontId="13" fillId="0" borderId="0"/>
    <xf numFmtId="0" fontId="50" fillId="13" borderId="0" applyProtection="0"/>
    <xf numFmtId="0" fontId="50" fillId="25" borderId="0" applyNumberFormat="0" applyBorder="0" applyAlignment="0" applyProtection="0"/>
    <xf numFmtId="0" fontId="14" fillId="34"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21"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14" fillId="34" borderId="0" applyProtection="0"/>
    <xf numFmtId="0" fontId="45" fillId="12" borderId="0" applyNumberFormat="0" applyBorder="0" applyAlignment="0" applyProtection="0">
      <alignment vertical="center"/>
    </xf>
    <xf numFmtId="0" fontId="0" fillId="0" borderId="0">
      <alignment vertical="center"/>
    </xf>
    <xf numFmtId="0" fontId="71" fillId="34"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7" fillId="0" borderId="0" applyProtection="0"/>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0" borderId="0" applyNumberFormat="0" applyBorder="0" applyAlignment="0" applyProtection="0"/>
    <xf numFmtId="0" fontId="0" fillId="0" borderId="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4" fillId="19" borderId="0" applyProtection="0"/>
    <xf numFmtId="0" fontId="45" fillId="12" borderId="0" applyNumberFormat="0" applyBorder="0" applyAlignment="0" applyProtection="0">
      <alignment vertical="center"/>
    </xf>
    <xf numFmtId="0" fontId="14" fillId="19" borderId="0" applyNumberFormat="0" applyBorder="0" applyAlignment="0" applyProtection="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14" fillId="19" borderId="0" applyProtection="0"/>
    <xf numFmtId="0" fontId="82" fillId="13" borderId="0" applyProtection="0"/>
    <xf numFmtId="0" fontId="14" fillId="19"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185" fontId="14" fillId="0" borderId="0" applyProtection="0">
      <alignment horizontal="right"/>
    </xf>
    <xf numFmtId="0" fontId="46" fillId="11" borderId="0" applyNumberFormat="0" applyBorder="0" applyAlignment="0" applyProtection="0">
      <alignment vertical="center"/>
    </xf>
    <xf numFmtId="0" fontId="71" fillId="19"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14" fillId="19"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14" fillId="19"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0" fillId="0" borderId="0">
      <alignment vertical="center"/>
    </xf>
    <xf numFmtId="0" fontId="11" fillId="57" borderId="0" applyNumberFormat="0" applyBorder="0" applyAlignment="0" applyProtection="0">
      <alignment vertical="center"/>
    </xf>
    <xf numFmtId="0" fontId="0" fillId="0" borderId="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14" fillId="54" borderId="0" applyProtection="0"/>
    <xf numFmtId="0" fontId="58" fillId="0" borderId="4" applyNumberFormat="0" applyFill="0" applyProtection="0">
      <alignment horizontal="right" vertical="center"/>
    </xf>
    <xf numFmtId="0" fontId="14" fillId="54" borderId="0" applyNumberFormat="0" applyBorder="0" applyAlignment="0" applyProtection="0">
      <alignment vertical="center"/>
    </xf>
    <xf numFmtId="0" fontId="0" fillId="0" borderId="0">
      <alignment vertical="center"/>
    </xf>
    <xf numFmtId="0" fontId="14" fillId="54" borderId="0" applyProtection="0"/>
    <xf numFmtId="0" fontId="14" fillId="54" borderId="0" applyProtection="0"/>
    <xf numFmtId="0" fontId="71" fillId="54"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2" fillId="4" borderId="0" applyNumberFormat="0" applyBorder="0" applyAlignment="0" applyProtection="0">
      <alignment vertical="center"/>
    </xf>
    <xf numFmtId="0" fontId="14" fillId="54"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75" fillId="20" borderId="0" applyProtection="0">
      <alignment vertical="center"/>
    </xf>
    <xf numFmtId="0" fontId="14" fillId="54" borderId="0" applyNumberFormat="0" applyBorder="0" applyAlignment="0" applyProtection="0">
      <alignment vertical="center"/>
    </xf>
    <xf numFmtId="0" fontId="0" fillId="0" borderId="0">
      <alignment vertical="center"/>
    </xf>
    <xf numFmtId="0" fontId="75" fillId="20" borderId="0" applyProtection="0">
      <alignment vertical="center"/>
    </xf>
    <xf numFmtId="0" fontId="14" fillId="54" borderId="0" applyNumberFormat="0" applyBorder="0" applyAlignment="0" applyProtection="0">
      <alignment vertical="center"/>
    </xf>
    <xf numFmtId="0" fontId="46" fillId="13"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4" fillId="54" borderId="0" applyNumberFormat="0" applyBorder="0" applyAlignment="0" applyProtection="0">
      <alignment vertical="center"/>
    </xf>
    <xf numFmtId="9" fontId="0" fillId="0" borderId="0" applyFont="0" applyFill="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11" fillId="57" borderId="0" applyNumberFormat="0" applyBorder="0" applyAlignment="0" applyProtection="0">
      <alignment vertical="center"/>
    </xf>
    <xf numFmtId="0" fontId="0" fillId="0" borderId="0">
      <alignment vertical="center"/>
    </xf>
    <xf numFmtId="0" fontId="14" fillId="11" borderId="0" applyNumberFormat="0" applyBorder="0" applyAlignment="0" applyProtection="0">
      <alignment vertical="center"/>
    </xf>
    <xf numFmtId="219" fontId="58" fillId="0" borderId="0">
      <alignment vertical="center"/>
    </xf>
    <xf numFmtId="0" fontId="14" fillId="11" borderId="0" applyNumberFormat="0" applyBorder="0" applyAlignment="0" applyProtection="0">
      <alignment vertical="center"/>
    </xf>
    <xf numFmtId="219" fontId="58" fillId="0" borderId="0"/>
    <xf numFmtId="0" fontId="14" fillId="11" borderId="0" applyProtection="0"/>
    <xf numFmtId="219" fontId="58" fillId="0" borderId="0">
      <alignment vertical="center"/>
    </xf>
    <xf numFmtId="0" fontId="14" fillId="11" borderId="0" applyNumberFormat="0" applyBorder="0" applyAlignment="0" applyProtection="0">
      <alignment vertical="center"/>
    </xf>
    <xf numFmtId="219" fontId="58" fillId="0" borderId="0" applyProtection="0">
      <alignment vertical="center"/>
    </xf>
    <xf numFmtId="0" fontId="46" fillId="13" borderId="0" applyNumberFormat="0" applyBorder="0" applyAlignment="0" applyProtection="0">
      <alignment vertical="center"/>
    </xf>
    <xf numFmtId="0" fontId="14" fillId="11" borderId="0" applyProtection="0"/>
    <xf numFmtId="0" fontId="71"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Protection="0"/>
    <xf numFmtId="0" fontId="133" fillId="0" borderId="0"/>
    <xf numFmtId="0" fontId="14"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33"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14" fillId="34" borderId="0" applyProtection="0"/>
    <xf numFmtId="0" fontId="0" fillId="0" borderId="0">
      <alignment vertical="center"/>
    </xf>
    <xf numFmtId="0" fontId="14" fillId="34" borderId="0" applyNumberFormat="0" applyBorder="0" applyAlignment="0" applyProtection="0">
      <alignment vertical="center"/>
    </xf>
    <xf numFmtId="0" fontId="46" fillId="13" borderId="0" applyProtection="0"/>
    <xf numFmtId="0" fontId="0" fillId="0" borderId="0">
      <alignment vertical="center"/>
    </xf>
    <xf numFmtId="0" fontId="14" fillId="34" borderId="0" applyProtection="0"/>
    <xf numFmtId="0" fontId="0" fillId="0" borderId="0">
      <alignment vertical="center"/>
    </xf>
    <xf numFmtId="0" fontId="46" fillId="13" borderId="0" applyProtection="0"/>
    <xf numFmtId="0" fontId="0" fillId="0" borderId="0">
      <alignment vertical="center"/>
    </xf>
    <xf numFmtId="0" fontId="71" fillId="3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8" fillId="0" borderId="0">
      <alignment horizontal="lef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Protection="0"/>
    <xf numFmtId="0" fontId="14" fillId="75" borderId="0" applyProtection="0"/>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75" borderId="0" applyProtection="0"/>
    <xf numFmtId="0" fontId="0" fillId="0" borderId="0">
      <alignment vertical="center"/>
    </xf>
    <xf numFmtId="0" fontId="11" fillId="35" borderId="0" applyNumberFormat="0" applyBorder="0" applyAlignment="0" applyProtection="0">
      <alignment vertical="center"/>
    </xf>
    <xf numFmtId="0" fontId="45" fillId="12" borderId="0" applyNumberFormat="0" applyBorder="0" applyAlignment="0" applyProtection="0">
      <alignment vertical="center"/>
    </xf>
    <xf numFmtId="0" fontId="71" fillId="75" borderId="0" applyNumberFormat="0" applyBorder="0" applyAlignment="0" applyProtection="0">
      <alignment vertical="center"/>
    </xf>
    <xf numFmtId="0" fontId="45" fillId="12" borderId="0" applyNumberFormat="0" applyBorder="0" applyAlignment="0" applyProtection="0">
      <alignment vertical="center"/>
    </xf>
    <xf numFmtId="206" fontId="113" fillId="0" borderId="0" applyProtection="0">
      <alignment vertical="center"/>
    </xf>
    <xf numFmtId="0" fontId="14" fillId="75" borderId="0" applyNumberFormat="0" applyBorder="0" applyAlignment="0" applyProtection="0">
      <alignment vertical="center"/>
    </xf>
    <xf numFmtId="0" fontId="45" fillId="12" borderId="0" applyNumberFormat="0" applyBorder="0" applyAlignment="0" applyProtection="0">
      <alignment vertical="center"/>
    </xf>
    <xf numFmtId="0" fontId="21" fillId="25" borderId="0" applyNumberFormat="0" applyBorder="0" applyAlignment="0" applyProtection="0">
      <alignment vertical="center"/>
    </xf>
    <xf numFmtId="0" fontId="46" fillId="13" borderId="0" applyNumberFormat="0" applyBorder="0" applyAlignment="0" applyProtection="0">
      <alignment vertical="center"/>
    </xf>
    <xf numFmtId="206" fontId="113" fillId="0" borderId="0" applyProtection="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206" fontId="113"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Protection="0"/>
    <xf numFmtId="0" fontId="0" fillId="0" borderId="0">
      <alignment vertical="center"/>
    </xf>
    <xf numFmtId="0" fontId="46" fillId="11"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45" fillId="12" borderId="0" applyProtection="0"/>
    <xf numFmtId="0" fontId="46" fillId="13" borderId="0" applyProtection="0"/>
    <xf numFmtId="0" fontId="46" fillId="11"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0" fontId="52" fillId="19" borderId="0" applyNumberFormat="0" applyBorder="0" applyAlignment="0" applyProtection="0">
      <alignment vertical="center"/>
    </xf>
    <xf numFmtId="0" fontId="58" fillId="0" borderId="0" applyProtection="0">
      <alignment horizontal="left"/>
    </xf>
    <xf numFmtId="0" fontId="14" fillId="34" borderId="0" applyNumberFormat="0" applyBorder="0" applyAlignment="0" applyProtection="0">
      <alignment vertical="center"/>
    </xf>
    <xf numFmtId="0" fontId="0" fillId="0" borderId="0">
      <alignment vertical="center"/>
    </xf>
    <xf numFmtId="0" fontId="134" fillId="3" borderId="15" applyNumberFormat="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4" fillId="34" borderId="0" applyNumberFormat="0" applyBorder="0" applyAlignment="0" applyProtection="0">
      <alignment vertical="center"/>
    </xf>
    <xf numFmtId="0" fontId="14" fillId="4"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77" fillId="19" borderId="0" applyNumberFormat="0" applyBorder="0" applyAlignment="0" applyProtection="0">
      <alignment vertical="center"/>
    </xf>
    <xf numFmtId="0" fontId="46" fillId="13" borderId="0" applyProtection="0"/>
    <xf numFmtId="0" fontId="14" fillId="4" borderId="0" applyNumberFormat="0" applyBorder="0" applyAlignment="0" applyProtection="0">
      <alignment vertical="center"/>
    </xf>
    <xf numFmtId="0" fontId="46" fillId="11" borderId="0" applyProtection="0"/>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14" fillId="3" borderId="0" applyNumberFormat="0" applyBorder="0" applyAlignment="0" applyProtection="0">
      <alignment vertical="center"/>
    </xf>
    <xf numFmtId="0" fontId="46" fillId="13"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136" fillId="61" borderId="0" applyNumberFormat="0" applyBorder="0" applyAlignment="0" applyProtection="0">
      <alignment horizontal="left" vertical="center"/>
      <protection locked="0"/>
    </xf>
    <xf numFmtId="0" fontId="0" fillId="0" borderId="0">
      <alignment vertical="center"/>
    </xf>
    <xf numFmtId="0" fontId="65" fillId="20" borderId="0" applyProtection="0">
      <alignment vertical="center"/>
    </xf>
    <xf numFmtId="0" fontId="46" fillId="11" borderId="0" applyProtection="0"/>
    <xf numFmtId="0" fontId="0" fillId="0" borderId="0">
      <alignment vertical="center"/>
    </xf>
    <xf numFmtId="0" fontId="46" fillId="13" borderId="0" applyProtection="0"/>
    <xf numFmtId="0" fontId="0" fillId="0" borderId="0">
      <alignment vertical="center"/>
    </xf>
    <xf numFmtId="0" fontId="65" fillId="20" borderId="0" applyProtection="0">
      <alignment vertical="center"/>
    </xf>
    <xf numFmtId="0" fontId="45" fillId="12" borderId="0" applyNumberFormat="0" applyBorder="0" applyAlignment="0" applyProtection="0">
      <alignment vertical="center"/>
    </xf>
    <xf numFmtId="0" fontId="71" fillId="34" borderId="0" applyNumberFormat="0" applyBorder="0" applyAlignment="0" applyProtection="0">
      <alignment vertical="center"/>
    </xf>
    <xf numFmtId="0" fontId="50" fillId="13" borderId="0" applyProtection="0"/>
    <xf numFmtId="0" fontId="77" fillId="19" borderId="0" applyNumberFormat="0" applyBorder="0" applyAlignment="0" applyProtection="0">
      <alignment vertical="center"/>
    </xf>
    <xf numFmtId="0" fontId="6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6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71" fillId="34" borderId="0" applyNumberFormat="0" applyBorder="0" applyAlignment="0" applyProtection="0">
      <alignment vertical="center"/>
    </xf>
    <xf numFmtId="0" fontId="0" fillId="0" borderId="0">
      <alignment vertical="center"/>
    </xf>
    <xf numFmtId="0" fontId="71" fillId="34" borderId="0" applyNumberFormat="0" applyBorder="0" applyAlignment="0" applyProtection="0">
      <alignment vertical="center"/>
    </xf>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71" fillId="34" borderId="0" applyNumberFormat="0" applyBorder="0" applyAlignment="0" applyProtection="0">
      <alignment vertical="center"/>
    </xf>
    <xf numFmtId="0" fontId="45" fillId="12" borderId="0" applyNumberFormat="0" applyBorder="0" applyAlignment="0" applyProtection="0">
      <alignment vertical="center"/>
    </xf>
    <xf numFmtId="0" fontId="14" fillId="34"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1" fillId="49" borderId="0" applyNumberFormat="0" applyBorder="0" applyAlignment="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Protection="0"/>
    <xf numFmtId="0" fontId="46" fillId="11" borderId="0" applyProtection="0"/>
    <xf numFmtId="0" fontId="0" fillId="0" borderId="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11" fillId="49"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6" fillId="11" borderId="0" applyProtection="0"/>
    <xf numFmtId="0" fontId="14" fillId="0" borderId="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0" fillId="0" borderId="0">
      <alignment vertical="center"/>
    </xf>
    <xf numFmtId="0" fontId="0" fillId="0" borderId="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19" borderId="0" applyNumberFormat="0" applyBorder="0" applyAlignment="0" applyProtection="0">
      <alignment vertical="center"/>
    </xf>
    <xf numFmtId="182" fontId="14" fillId="0" borderId="0" applyProtection="0">
      <alignment vertical="center"/>
    </xf>
    <xf numFmtId="0" fontId="44" fillId="13" borderId="0" applyNumberFormat="0" applyBorder="0" applyAlignment="0" applyProtection="0">
      <alignment vertical="center"/>
    </xf>
    <xf numFmtId="0" fontId="14"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14" fillId="13" borderId="0" applyNumberFormat="0" applyBorder="0" applyAlignment="0" applyProtection="0">
      <alignment vertical="center"/>
    </xf>
    <xf numFmtId="0" fontId="46" fillId="13" borderId="0" applyNumberFormat="0" applyBorder="0" applyAlignment="0" applyProtection="0">
      <alignment vertical="center"/>
    </xf>
    <xf numFmtId="0" fontId="77" fillId="54" borderId="0" applyNumberFormat="0" applyBorder="0" applyAlignment="0" applyProtection="0">
      <alignment vertical="center"/>
    </xf>
    <xf numFmtId="198" fontId="70" fillId="0" borderId="0">
      <alignment vertical="center"/>
    </xf>
    <xf numFmtId="0" fontId="58" fillId="0" borderId="0">
      <alignment horizontal="left" vertical="center"/>
    </xf>
    <xf numFmtId="0" fontId="46" fillId="13" borderId="0" applyProtection="0"/>
    <xf numFmtId="0" fontId="14" fillId="21" borderId="0" applyNumberFormat="0" applyBorder="0" applyAlignment="0" applyProtection="0">
      <alignment vertical="center"/>
    </xf>
    <xf numFmtId="0" fontId="45" fillId="12" borderId="0" applyNumberFormat="0" applyBorder="0" applyAlignment="0" applyProtection="0">
      <alignment vertical="center"/>
    </xf>
    <xf numFmtId="0" fontId="58" fillId="0" borderId="0" applyProtection="0">
      <alignment horizontal="left"/>
    </xf>
    <xf numFmtId="0" fontId="14" fillId="21"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45" fillId="12" borderId="0" applyNumberFormat="0" applyBorder="0" applyAlignment="0" applyProtection="0">
      <alignment vertical="center"/>
    </xf>
    <xf numFmtId="0" fontId="14" fillId="21"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14" fillId="21"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65" fillId="19" borderId="0" applyProtection="0">
      <alignment vertical="center"/>
    </xf>
    <xf numFmtId="10" fontId="14" fillId="0" borderId="0" applyFont="0" applyFill="0" applyBorder="0" applyAlignment="0" applyProtection="0">
      <alignment vertical="center"/>
    </xf>
    <xf numFmtId="0" fontId="46" fillId="11" borderId="0" applyProtection="0"/>
    <xf numFmtId="0" fontId="89" fillId="0" borderId="24" applyNumberFormat="0" applyFill="0" applyAlignment="0" applyProtection="0">
      <alignment vertical="center"/>
    </xf>
    <xf numFmtId="0" fontId="44" fillId="13" borderId="0" applyNumberFormat="0" applyBorder="0" applyAlignment="0" applyProtection="0">
      <alignment vertical="center"/>
    </xf>
    <xf numFmtId="0" fontId="65" fillId="19" borderId="0" applyProtection="0">
      <alignment vertical="center"/>
    </xf>
    <xf numFmtId="0" fontId="0" fillId="0" borderId="0">
      <alignment vertical="center"/>
    </xf>
    <xf numFmtId="0" fontId="71" fillId="19" borderId="0" applyNumberFormat="0" applyBorder="0" applyAlignment="0" applyProtection="0">
      <alignment vertical="center"/>
    </xf>
    <xf numFmtId="0" fontId="77" fillId="54" borderId="0" applyNumberFormat="0" applyBorder="0" applyAlignment="0" applyProtection="0">
      <alignment vertical="center"/>
    </xf>
    <xf numFmtId="198" fontId="70" fillId="0" borderId="0">
      <alignment vertical="center"/>
    </xf>
    <xf numFmtId="0" fontId="0" fillId="0" borderId="0">
      <alignment vertical="center"/>
    </xf>
    <xf numFmtId="0" fontId="65" fillId="19" borderId="0" applyNumberFormat="0" applyBorder="0" applyAlignment="0" applyProtection="0">
      <alignment vertical="center"/>
    </xf>
    <xf numFmtId="0" fontId="46" fillId="13" borderId="0" applyProtection="0"/>
    <xf numFmtId="198" fontId="70" fillId="0" borderId="0">
      <alignment vertical="center"/>
    </xf>
    <xf numFmtId="0" fontId="0" fillId="0" borderId="0">
      <alignment vertical="center"/>
    </xf>
    <xf numFmtId="0" fontId="65" fillId="19" borderId="0" applyNumberFormat="0" applyBorder="0" applyAlignment="0" applyProtection="0">
      <alignment vertical="center"/>
    </xf>
    <xf numFmtId="0" fontId="58" fillId="0" borderId="0" applyProtection="0">
      <alignment horizontal="left"/>
    </xf>
    <xf numFmtId="0" fontId="109" fillId="20" borderId="0" applyNumberFormat="0" applyBorder="0" applyAlignment="0" applyProtection="0">
      <alignment vertical="center"/>
    </xf>
    <xf numFmtId="0" fontId="0" fillId="0" borderId="0">
      <alignment vertical="center"/>
    </xf>
    <xf numFmtId="0" fontId="71"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Protection="0"/>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57" fillId="0" borderId="16" applyNumberFormat="0" applyFill="0" applyAlignment="0" applyProtection="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46" fillId="13" borderId="0" applyProtection="0"/>
    <xf numFmtId="0" fontId="14" fillId="54" borderId="0" applyNumberFormat="0" applyBorder="0" applyAlignment="0" applyProtection="0">
      <alignment vertical="center"/>
    </xf>
    <xf numFmtId="0" fontId="46" fillId="13" borderId="0" applyNumberFormat="0" applyBorder="0" applyAlignment="0" applyProtection="0">
      <alignment vertical="center"/>
    </xf>
    <xf numFmtId="0" fontId="52" fillId="73" borderId="0" applyNumberFormat="0" applyBorder="0" applyAlignment="0" applyProtection="0">
      <alignment vertical="center"/>
    </xf>
    <xf numFmtId="0" fontId="14" fillId="54" borderId="0" applyNumberFormat="0" applyBorder="0" applyAlignment="0" applyProtection="0">
      <alignment vertical="center"/>
    </xf>
    <xf numFmtId="9" fontId="0" fillId="0" borderId="0" applyFont="0" applyFill="0" applyBorder="0" applyAlignment="0" applyProtection="0">
      <alignment vertical="center"/>
    </xf>
    <xf numFmtId="0" fontId="14" fillId="17" borderId="0" applyNumberFormat="0" applyBorder="0" applyAlignment="0" applyProtection="0">
      <alignment vertical="center"/>
    </xf>
    <xf numFmtId="0" fontId="46" fillId="11" borderId="0" applyProtection="0"/>
    <xf numFmtId="0" fontId="14" fillId="17"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4" fillId="75" borderId="0" applyNumberFormat="0" applyBorder="0" applyAlignment="0" applyProtection="0">
      <alignment vertical="center"/>
    </xf>
    <xf numFmtId="0" fontId="45" fillId="12" borderId="0" applyNumberFormat="0" applyBorder="0" applyAlignment="0" applyProtection="0">
      <alignment vertical="center"/>
    </xf>
    <xf numFmtId="0" fontId="77" fillId="73" borderId="0" applyNumberFormat="0" applyBorder="0" applyAlignment="0" applyProtection="0">
      <alignment vertical="center"/>
    </xf>
    <xf numFmtId="0" fontId="14" fillId="21" borderId="0" applyNumberFormat="0" applyBorder="0" applyAlignment="0" applyProtection="0">
      <alignment vertical="center"/>
    </xf>
    <xf numFmtId="0" fontId="45" fillId="12" borderId="0" applyNumberFormat="0" applyBorder="0" applyAlignment="0" applyProtection="0">
      <alignment vertical="center"/>
    </xf>
    <xf numFmtId="0" fontId="14" fillId="75"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4" fillId="21" borderId="0" applyNumberFormat="0" applyBorder="0" applyAlignment="0" applyProtection="0">
      <alignment vertical="center"/>
    </xf>
    <xf numFmtId="0" fontId="45" fillId="12" borderId="0" applyNumberFormat="0" applyBorder="0" applyAlignment="0" applyProtection="0">
      <alignment vertical="center"/>
    </xf>
    <xf numFmtId="0" fontId="65" fillId="4" borderId="0" applyProtection="0">
      <alignment vertical="center"/>
    </xf>
    <xf numFmtId="0" fontId="0" fillId="0" borderId="0">
      <alignment vertical="center"/>
    </xf>
    <xf numFmtId="0" fontId="57" fillId="0" borderId="16" applyNumberFormat="0" applyFill="0" applyAlignment="0" applyProtection="0">
      <alignment vertical="center"/>
    </xf>
    <xf numFmtId="0" fontId="66" fillId="11" borderId="0" applyProtection="0"/>
    <xf numFmtId="0" fontId="65" fillId="4" borderId="0" applyProtection="0">
      <alignment vertical="center"/>
    </xf>
    <xf numFmtId="0" fontId="71" fillId="54" borderId="0" applyNumberFormat="0" applyBorder="0" applyAlignment="0" applyProtection="0">
      <alignment vertical="center"/>
    </xf>
    <xf numFmtId="0" fontId="46" fillId="11" borderId="0" applyProtection="0"/>
    <xf numFmtId="0" fontId="77" fillId="73"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71" fillId="54" borderId="0" applyNumberFormat="0" applyBorder="0" applyAlignment="0" applyProtection="0">
      <alignment vertical="center"/>
    </xf>
    <xf numFmtId="0" fontId="46" fillId="11" borderId="0" applyProtection="0"/>
    <xf numFmtId="0" fontId="14" fillId="54" borderId="0" applyNumberFormat="0" applyBorder="0" applyAlignment="0" applyProtection="0">
      <alignment vertical="center"/>
    </xf>
    <xf numFmtId="0" fontId="46" fillId="13" borderId="0" applyProtection="0"/>
    <xf numFmtId="0" fontId="21" fillId="17" borderId="0" applyProtection="0"/>
    <xf numFmtId="0" fontId="46" fillId="13" borderId="0" applyProtection="0"/>
    <xf numFmtId="0" fontId="14" fillId="54" borderId="0" applyProtection="0"/>
    <xf numFmtId="0" fontId="14" fillId="54" borderId="0" applyNumberFormat="0" applyBorder="0" applyAlignment="0" applyProtection="0">
      <alignment vertical="center"/>
    </xf>
    <xf numFmtId="0" fontId="0" fillId="0" borderId="0">
      <alignment vertical="center"/>
    </xf>
    <xf numFmtId="0" fontId="14" fillId="54" borderId="0" applyNumberFormat="0" applyBorder="0" applyAlignment="0" applyProtection="0">
      <alignment vertical="center"/>
    </xf>
    <xf numFmtId="0" fontId="0" fillId="0" borderId="0">
      <alignment vertical="center"/>
    </xf>
    <xf numFmtId="0" fontId="48" fillId="12" borderId="0" applyNumberFormat="0" applyBorder="0" applyAlignment="0" applyProtection="0"/>
    <xf numFmtId="0" fontId="14" fillId="54" borderId="0" applyNumberFormat="0" applyBorder="0" applyAlignment="0" applyProtection="0">
      <alignment vertical="center"/>
    </xf>
    <xf numFmtId="0" fontId="0" fillId="0" borderId="0">
      <alignment vertical="center"/>
    </xf>
    <xf numFmtId="0" fontId="14" fillId="5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14" fillId="5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54" borderId="0" applyNumberFormat="0" applyBorder="0" applyAlignment="0" applyProtection="0">
      <alignment vertical="center"/>
    </xf>
    <xf numFmtId="0" fontId="46" fillId="13" borderId="0" applyProtection="0"/>
    <xf numFmtId="0" fontId="0" fillId="0" borderId="0">
      <alignment vertical="center"/>
    </xf>
    <xf numFmtId="0" fontId="14" fillId="54"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5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14" fillId="54" borderId="0" applyNumberFormat="0" applyBorder="0" applyAlignment="0" applyProtection="0">
      <alignment vertical="center"/>
    </xf>
    <xf numFmtId="0" fontId="14" fillId="54"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11" fillId="80"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46" fillId="13" borderId="0" applyProtection="0"/>
    <xf numFmtId="0" fontId="14" fillId="34" borderId="0" applyNumberFormat="0" applyBorder="0" applyAlignment="0" applyProtection="0">
      <alignment vertical="center"/>
    </xf>
    <xf numFmtId="191" fontId="70" fillId="0" borderId="0">
      <alignment vertical="center"/>
    </xf>
    <xf numFmtId="0" fontId="48"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4" fillId="34" borderId="0" applyNumberFormat="0" applyBorder="0" applyAlignment="0" applyProtection="0">
      <alignment vertical="center"/>
    </xf>
    <xf numFmtId="0" fontId="77" fillId="21"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4" fontId="0" fillId="0" borderId="0" applyFont="0" applyFill="0" applyBorder="0" applyAlignment="0" applyProtection="0">
      <alignment vertical="center"/>
    </xf>
    <xf numFmtId="0" fontId="0" fillId="0" borderId="0">
      <alignment vertical="center"/>
    </xf>
    <xf numFmtId="0" fontId="14" fillId="3"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14" fillId="3" borderId="0" applyNumberFormat="0" applyBorder="0" applyAlignment="0" applyProtection="0">
      <alignment vertical="center"/>
    </xf>
    <xf numFmtId="0" fontId="0" fillId="0" borderId="0">
      <alignment vertical="center"/>
    </xf>
    <xf numFmtId="0" fontId="65" fillId="13" borderId="0" applyProtection="0">
      <alignment vertical="center"/>
    </xf>
    <xf numFmtId="0" fontId="21" fillId="55" borderId="0" applyNumberFormat="0" applyBorder="0" applyAlignment="0" applyProtection="0">
      <alignment vertical="center"/>
    </xf>
    <xf numFmtId="0" fontId="90" fillId="0" borderId="35" applyNumberFormat="0" applyFill="0" applyAlignment="0" applyProtection="0">
      <alignment vertical="center"/>
    </xf>
    <xf numFmtId="0" fontId="45" fillId="20" borderId="0" applyNumberFormat="0" applyBorder="0" applyAlignment="0" applyProtection="0">
      <alignment vertical="center"/>
    </xf>
    <xf numFmtId="0" fontId="65" fillId="13" borderId="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71" fillId="11" borderId="0" applyNumberFormat="0" applyBorder="0" applyAlignment="0" applyProtection="0">
      <alignment vertical="center"/>
    </xf>
    <xf numFmtId="0" fontId="77" fillId="21"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65"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65" fillId="13" borderId="0" applyNumberFormat="0" applyBorder="0" applyAlignment="0" applyProtection="0">
      <alignment vertical="center"/>
    </xf>
    <xf numFmtId="0" fontId="46" fillId="13" borderId="0" applyProtection="0"/>
    <xf numFmtId="0" fontId="71" fillId="11" borderId="0" applyNumberFormat="0" applyBorder="0" applyAlignment="0" applyProtection="0">
      <alignment vertical="center"/>
    </xf>
    <xf numFmtId="0" fontId="14" fillId="11" borderId="0" applyNumberFormat="0" applyBorder="0" applyAlignment="0" applyProtection="0">
      <alignment vertical="center"/>
    </xf>
    <xf numFmtId="191" fontId="70" fillId="0" borderId="0">
      <alignment vertical="center"/>
    </xf>
    <xf numFmtId="0" fontId="46" fillId="13" borderId="0" applyNumberFormat="0" applyBorder="0" applyAlignment="0" applyProtection="0">
      <alignment vertical="center"/>
    </xf>
    <xf numFmtId="0" fontId="14" fillId="11" borderId="0" applyProtection="0"/>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46" fillId="13" borderId="0" applyNumberFormat="0" applyBorder="0" applyAlignment="0" applyProtection="0">
      <alignment vertical="center"/>
    </xf>
    <xf numFmtId="0" fontId="21" fillId="15" borderId="0" applyNumberFormat="0" applyBorder="0" applyAlignment="0" applyProtection="0">
      <alignment vertical="center"/>
    </xf>
    <xf numFmtId="0" fontId="0" fillId="0" borderId="0">
      <alignment vertical="center"/>
    </xf>
    <xf numFmtId="0" fontId="101" fillId="0" borderId="0" applyProtection="0">
      <alignment vertical="center"/>
    </xf>
    <xf numFmtId="0" fontId="14" fillId="11" borderId="0" applyNumberFormat="0" applyBorder="0" applyAlignment="0" applyProtection="0">
      <alignment vertical="center"/>
    </xf>
    <xf numFmtId="221" fontId="0" fillId="0" borderId="0" applyFont="0" applyFill="0" applyBorder="0" applyAlignment="0" applyProtection="0">
      <alignment vertical="center"/>
    </xf>
    <xf numFmtId="0" fontId="0" fillId="0" borderId="0"/>
    <xf numFmtId="0" fontId="46" fillId="13" borderId="0" applyNumberFormat="0" applyBorder="0" applyAlignment="0" applyProtection="0">
      <alignment vertical="center"/>
    </xf>
    <xf numFmtId="0" fontId="14" fillId="11" borderId="0" applyNumberFormat="0" applyBorder="0" applyAlignment="0" applyProtection="0">
      <alignment vertical="center"/>
    </xf>
    <xf numFmtId="0" fontId="0" fillId="0" borderId="0">
      <alignment vertical="center"/>
    </xf>
    <xf numFmtId="0" fontId="45" fillId="12" borderId="0" applyProtection="0"/>
    <xf numFmtId="0" fontId="140" fillId="0" borderId="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14" fillId="34" borderId="0" applyNumberFormat="0" applyBorder="0" applyAlignment="0" applyProtection="0">
      <alignment vertical="center"/>
    </xf>
    <xf numFmtId="0" fontId="0" fillId="0" borderId="0"/>
    <xf numFmtId="0" fontId="0" fillId="0" borderId="0">
      <alignment vertical="center"/>
    </xf>
    <xf numFmtId="0" fontId="52" fillId="49" borderId="0" applyNumberFormat="0" applyBorder="0" applyAlignment="0" applyProtection="0">
      <alignment vertical="center"/>
    </xf>
    <xf numFmtId="0" fontId="0" fillId="0" borderId="0">
      <alignment vertical="center"/>
    </xf>
    <xf numFmtId="185" fontId="123" fillId="78" borderId="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185" fontId="123" fillId="78" borderId="0">
      <alignment vertical="center"/>
    </xf>
    <xf numFmtId="0" fontId="14" fillId="3" borderId="0" applyNumberFormat="0" applyBorder="0" applyAlignment="0" applyProtection="0">
      <alignment vertical="center"/>
    </xf>
    <xf numFmtId="0" fontId="45" fillId="12" borderId="0" applyNumberFormat="0" applyBorder="0" applyAlignment="0" applyProtection="0">
      <alignment vertical="center"/>
    </xf>
    <xf numFmtId="0" fontId="14" fillId="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77" fillId="49" borderId="0" applyNumberFormat="0" applyBorder="0" applyAlignment="0" applyProtection="0">
      <alignment vertical="center"/>
    </xf>
    <xf numFmtId="0" fontId="46" fillId="13" borderId="0" applyNumberFormat="0" applyBorder="0" applyAlignment="0" applyProtection="0">
      <alignment vertical="center"/>
    </xf>
    <xf numFmtId="0" fontId="14" fillId="40" borderId="0" applyNumberFormat="0" applyBorder="0" applyAlignment="0" applyProtection="0">
      <alignment vertical="center"/>
    </xf>
    <xf numFmtId="0" fontId="14" fillId="40" borderId="0" applyNumberFormat="0" applyBorder="0" applyAlignment="0" applyProtection="0">
      <alignment vertical="center"/>
    </xf>
    <xf numFmtId="0" fontId="46" fillId="11" borderId="0" applyNumberFormat="0" applyBorder="0" applyAlignment="0" applyProtection="0">
      <alignment vertical="center"/>
    </xf>
    <xf numFmtId="0" fontId="46" fillId="27" borderId="0" applyNumberFormat="0" applyBorder="0" applyAlignment="0" applyProtection="0">
      <alignment vertical="center"/>
    </xf>
    <xf numFmtId="0" fontId="14" fillId="4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1" fillId="0" borderId="41" applyNumberFormat="0" applyFill="0" applyAlignment="0" applyProtection="0">
      <alignment vertical="center"/>
    </xf>
    <xf numFmtId="0" fontId="14" fillId="4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57" fillId="0" borderId="16" applyNumberFormat="0" applyFill="0" applyAlignment="0" applyProtection="0">
      <alignment vertical="center"/>
    </xf>
    <xf numFmtId="0" fontId="65" fillId="20" borderId="0" applyProtection="0">
      <alignment vertical="center"/>
    </xf>
    <xf numFmtId="0" fontId="90" fillId="0" borderId="0" applyNumberFormat="0" applyFill="0" applyBorder="0" applyAlignment="0" applyProtection="0">
      <alignment vertical="center"/>
    </xf>
    <xf numFmtId="0" fontId="65" fillId="20" borderId="0" applyProtection="0">
      <alignment vertical="center"/>
    </xf>
    <xf numFmtId="0" fontId="102" fillId="12" borderId="0" applyNumberFormat="0" applyBorder="0" applyAlignment="0" applyProtection="0">
      <alignment vertical="center"/>
    </xf>
    <xf numFmtId="0" fontId="77" fillId="49" borderId="0" applyNumberFormat="0" applyBorder="0" applyAlignment="0" applyProtection="0">
      <alignment vertical="center"/>
    </xf>
    <xf numFmtId="0" fontId="0" fillId="0" borderId="0">
      <alignment vertical="center"/>
    </xf>
    <xf numFmtId="0" fontId="71" fillId="34" borderId="0" applyNumberFormat="0" applyBorder="0" applyAlignment="0" applyProtection="0">
      <alignment vertical="center"/>
    </xf>
    <xf numFmtId="0" fontId="11" fillId="84"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65" fillId="20" borderId="0" applyNumberFormat="0" applyBorder="0" applyAlignment="0" applyProtection="0">
      <alignment vertical="center"/>
    </xf>
    <xf numFmtId="0" fontId="0" fillId="0" borderId="0">
      <alignment vertical="center"/>
    </xf>
    <xf numFmtId="0" fontId="65" fillId="20" borderId="0" applyNumberFormat="0" applyBorder="0" applyAlignment="0" applyProtection="0">
      <alignment vertical="center"/>
    </xf>
    <xf numFmtId="0" fontId="0" fillId="0" borderId="0">
      <alignment vertical="center"/>
    </xf>
    <xf numFmtId="0" fontId="71" fillId="34"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Protection="0"/>
    <xf numFmtId="0" fontId="14" fillId="34" borderId="0" applyNumberFormat="0" applyBorder="0" applyAlignment="0" applyProtection="0">
      <alignment vertical="center"/>
    </xf>
    <xf numFmtId="0" fontId="11" fillId="42"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3" fillId="17" borderId="15"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49" borderId="0" applyNumberFormat="0" applyBorder="0" applyAlignment="0" applyProtection="0">
      <alignment vertical="center"/>
    </xf>
    <xf numFmtId="0" fontId="0" fillId="0" borderId="0">
      <alignment vertical="center"/>
    </xf>
    <xf numFmtId="0" fontId="14" fillId="49"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49"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65" fillId="25" borderId="0" applyProtection="0">
      <alignment vertical="center"/>
    </xf>
    <xf numFmtId="0" fontId="0" fillId="0"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65" fillId="25" borderId="0" applyProtection="0">
      <alignment vertical="center"/>
    </xf>
    <xf numFmtId="0" fontId="2" fillId="0" borderId="0">
      <alignment vertical="center"/>
    </xf>
    <xf numFmtId="0" fontId="46" fillId="13" borderId="0" applyNumberFormat="0" applyBorder="0" applyAlignment="0" applyProtection="0">
      <alignment vertical="center"/>
    </xf>
    <xf numFmtId="0" fontId="71" fillId="75" borderId="0" applyNumberFormat="0" applyBorder="0" applyAlignment="0" applyProtection="0">
      <alignment vertical="center"/>
    </xf>
    <xf numFmtId="0" fontId="46" fillId="13" borderId="0" applyNumberFormat="0" applyBorder="0" applyAlignment="0" applyProtection="0">
      <alignment vertical="center"/>
    </xf>
    <xf numFmtId="0" fontId="65" fillId="25" borderId="0" applyNumberFormat="0" applyBorder="0" applyAlignment="0" applyProtection="0">
      <alignment vertical="center"/>
    </xf>
    <xf numFmtId="0" fontId="65" fillId="25" borderId="0" applyNumberFormat="0" applyBorder="0" applyAlignment="0" applyProtection="0">
      <alignment vertical="center"/>
    </xf>
    <xf numFmtId="0" fontId="136" fillId="20" borderId="0"/>
    <xf numFmtId="0" fontId="71" fillId="75" borderId="0" applyNumberFormat="0" applyBorder="0" applyAlignment="0" applyProtection="0">
      <alignment vertical="center"/>
    </xf>
    <xf numFmtId="0" fontId="0" fillId="0" borderId="0">
      <alignment vertical="center"/>
    </xf>
    <xf numFmtId="0" fontId="14" fillId="75" borderId="0" applyNumberFormat="0" applyBorder="0" applyAlignment="0" applyProtection="0">
      <alignment vertical="center"/>
    </xf>
    <xf numFmtId="0" fontId="46" fillId="11" borderId="0" applyNumberFormat="0" applyBorder="0" applyAlignment="0" applyProtection="0">
      <alignment vertical="center"/>
    </xf>
    <xf numFmtId="0" fontId="21" fillId="31" borderId="0" applyNumberFormat="0" applyBorder="0" applyAlignment="0" applyProtection="0">
      <alignment vertical="center"/>
    </xf>
    <xf numFmtId="0" fontId="46" fillId="13" borderId="0" applyNumberFormat="0" applyBorder="0" applyAlignment="0" applyProtection="0">
      <alignment vertical="center"/>
    </xf>
    <xf numFmtId="0" fontId="14" fillId="75" borderId="0" applyProtection="0"/>
    <xf numFmtId="0" fontId="46" fillId="11" borderId="0" applyNumberFormat="0" applyBorder="0" applyAlignment="0" applyProtection="0">
      <alignment vertical="center"/>
    </xf>
    <xf numFmtId="0" fontId="14" fillId="75"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52" fillId="87"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77" fillId="7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75" fillId="13" borderId="0" applyNumberFormat="0" applyBorder="0" applyAlignment="0" applyProtection="0">
      <alignment vertical="center"/>
    </xf>
    <xf numFmtId="0" fontId="14" fillId="27" borderId="0" applyProtection="0"/>
    <xf numFmtId="0" fontId="0" fillId="0" borderId="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75" fillId="13" borderId="0" applyNumberFormat="0" applyBorder="0" applyAlignment="0" applyProtection="0">
      <alignment vertical="center"/>
    </xf>
    <xf numFmtId="0" fontId="46" fillId="13" borderId="0" applyNumberFormat="0" applyBorder="0" applyAlignment="0" applyProtection="0">
      <alignment vertical="center"/>
    </xf>
    <xf numFmtId="0" fontId="14" fillId="7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5" fillId="12"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77" fillId="73" borderId="0" applyNumberFormat="0" applyBorder="0" applyAlignment="0" applyProtection="0">
      <alignment vertical="center"/>
    </xf>
    <xf numFmtId="0" fontId="14" fillId="75" borderId="0" applyNumberFormat="0" applyBorder="0" applyAlignment="0" applyProtection="0">
      <alignment vertical="center"/>
    </xf>
    <xf numFmtId="0" fontId="46" fillId="13" borderId="0" applyProtection="0"/>
    <xf numFmtId="0" fontId="0" fillId="0" borderId="0">
      <alignment vertical="center"/>
    </xf>
    <xf numFmtId="0" fontId="46" fillId="11" borderId="0" applyProtection="0"/>
    <xf numFmtId="0" fontId="134" fillId="3" borderId="15" applyNumberFormat="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14" fillId="54" borderId="0" applyNumberFormat="0" applyBorder="0" applyAlignment="0" applyProtection="0">
      <alignment vertical="center"/>
    </xf>
    <xf numFmtId="0" fontId="46" fillId="13" borderId="0" applyNumberFormat="0" applyBorder="0" applyAlignment="0" applyProtection="0">
      <alignment vertical="center"/>
    </xf>
    <xf numFmtId="0" fontId="14" fillId="54"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14" fillId="11" borderId="0" applyNumberFormat="0" applyBorder="0" applyAlignment="0" applyProtection="0">
      <alignment vertical="center"/>
    </xf>
    <xf numFmtId="0" fontId="114" fillId="0" borderId="0" applyProtection="0"/>
    <xf numFmtId="0" fontId="14" fillId="11" borderId="0" applyNumberFormat="0" applyBorder="0" applyAlignment="0" applyProtection="0">
      <alignment vertical="center"/>
    </xf>
    <xf numFmtId="0" fontId="14" fillId="34" borderId="0" applyNumberFormat="0" applyBorder="0" applyAlignment="0" applyProtection="0">
      <alignment vertical="center"/>
    </xf>
    <xf numFmtId="0" fontId="14" fillId="34" borderId="0" applyNumberFormat="0" applyBorder="0" applyAlignment="0" applyProtection="0">
      <alignment vertical="center"/>
    </xf>
    <xf numFmtId="0" fontId="14" fillId="75" borderId="0" applyNumberFormat="0" applyBorder="0" applyAlignment="0" applyProtection="0">
      <alignment vertical="center"/>
    </xf>
    <xf numFmtId="0" fontId="14" fillId="75" borderId="0" applyNumberFormat="0" applyBorder="0" applyAlignment="0" applyProtection="0">
      <alignment vertical="center"/>
    </xf>
    <xf numFmtId="0" fontId="52" fillId="16"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21" fillId="82" borderId="0" applyNumberFormat="0" applyBorder="0" applyAlignment="0" applyProtection="0"/>
    <xf numFmtId="0" fontId="46" fillId="13" borderId="0" applyNumberFormat="0" applyBorder="0" applyAlignment="0" applyProtection="0">
      <alignment vertical="center"/>
    </xf>
    <xf numFmtId="0" fontId="44" fillId="11" borderId="0" applyProtection="0">
      <alignment vertical="center"/>
    </xf>
    <xf numFmtId="0" fontId="52" fillId="16" borderId="0" applyNumberFormat="0" applyBorder="0" applyAlignment="0" applyProtection="0">
      <alignment vertical="center"/>
    </xf>
    <xf numFmtId="0" fontId="11" fillId="38" borderId="0" applyNumberFormat="0" applyBorder="0" applyAlignment="0" applyProtection="0"/>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Protection="0"/>
    <xf numFmtId="0" fontId="77"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9"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52" fillId="19" borderId="0" applyNumberFormat="0" applyBorder="0" applyAlignment="0" applyProtection="0">
      <alignment vertical="center"/>
    </xf>
    <xf numFmtId="0" fontId="11" fillId="36" borderId="0" applyNumberFormat="0" applyBorder="0" applyAlignment="0" applyProtection="0">
      <alignment vertical="center"/>
    </xf>
    <xf numFmtId="0" fontId="0" fillId="0" borderId="0">
      <alignment vertical="center"/>
    </xf>
    <xf numFmtId="0" fontId="52" fillId="19" borderId="0" applyProtection="0"/>
    <xf numFmtId="0" fontId="52" fillId="19" borderId="0" applyNumberFormat="0" applyBorder="0" applyAlignment="0" applyProtection="0">
      <alignment vertical="center"/>
    </xf>
    <xf numFmtId="0" fontId="58" fillId="0" borderId="0" applyProtection="0">
      <alignment horizontal="left"/>
    </xf>
    <xf numFmtId="0" fontId="52" fillId="19" borderId="0" applyProtection="0"/>
    <xf numFmtId="0" fontId="46" fillId="13" borderId="0" applyNumberFormat="0" applyBorder="0" applyAlignment="0" applyProtection="0">
      <alignment vertical="center"/>
    </xf>
    <xf numFmtId="0" fontId="78" fillId="37" borderId="13">
      <alignment vertical="center"/>
      <protection locked="0"/>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52" fillId="19" borderId="0" applyProtection="0"/>
    <xf numFmtId="0" fontId="45" fillId="20" borderId="0" applyNumberFormat="0" applyBorder="0" applyAlignment="0" applyProtection="0">
      <alignment vertical="center"/>
    </xf>
    <xf numFmtId="0" fontId="77" fillId="19" borderId="0" applyNumberFormat="0" applyBorder="0" applyAlignment="0" applyProtection="0">
      <alignment vertical="center"/>
    </xf>
    <xf numFmtId="0" fontId="52" fillId="19" borderId="0" applyNumberFormat="0" applyBorder="0" applyAlignment="0" applyProtection="0">
      <alignment vertical="center"/>
    </xf>
    <xf numFmtId="0" fontId="120" fillId="0" borderId="0">
      <alignment vertical="center"/>
    </xf>
    <xf numFmtId="0" fontId="45" fillId="12" borderId="0" applyNumberFormat="0" applyBorder="0" applyAlignment="0" applyProtection="0">
      <alignment vertical="center"/>
    </xf>
    <xf numFmtId="0" fontId="52" fillId="19" borderId="0" applyNumberFormat="0" applyBorder="0" applyAlignment="0" applyProtection="0">
      <alignment vertical="center"/>
    </xf>
    <xf numFmtId="0" fontId="48" fillId="12" borderId="0" applyNumberFormat="0" applyBorder="0" applyAlignment="0" applyProtection="0">
      <alignment vertical="center"/>
    </xf>
    <xf numFmtId="0" fontId="11" fillId="77" borderId="0" applyNumberFormat="0" applyBorder="0" applyAlignment="0" applyProtection="0">
      <alignment vertical="center"/>
    </xf>
    <xf numFmtId="0" fontId="46" fillId="11" borderId="0" applyNumberFormat="0" applyBorder="0" applyAlignment="0" applyProtection="0">
      <alignment vertical="center"/>
    </xf>
    <xf numFmtId="0" fontId="52" fillId="19" borderId="0" applyNumberFormat="0" applyBorder="0" applyAlignment="0" applyProtection="0">
      <alignment vertical="center"/>
    </xf>
    <xf numFmtId="0" fontId="11" fillId="77" borderId="0" applyNumberFormat="0" applyBorder="0" applyAlignment="0" applyProtection="0">
      <alignment vertical="center"/>
    </xf>
    <xf numFmtId="0" fontId="46" fillId="11"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11" fillId="2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52" fillId="54"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46" fillId="13" borderId="0" applyProtection="0"/>
    <xf numFmtId="0" fontId="45" fillId="12" borderId="0" applyNumberFormat="0" applyBorder="0" applyAlignment="0" applyProtection="0">
      <alignment vertical="center"/>
    </xf>
    <xf numFmtId="0" fontId="21" fillId="55" borderId="0" applyNumberFormat="0" applyBorder="0" applyAlignment="0" applyProtection="0">
      <alignment vertical="center"/>
    </xf>
    <xf numFmtId="0" fontId="52" fillId="54" borderId="0" applyNumberFormat="0" applyBorder="0" applyAlignment="0" applyProtection="0">
      <alignment vertical="center"/>
    </xf>
    <xf numFmtId="0" fontId="11" fillId="36"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52" fillId="54" borderId="0" applyProtection="0"/>
    <xf numFmtId="0" fontId="52" fillId="54" borderId="0" applyNumberFormat="0" applyBorder="0" applyAlignment="0" applyProtection="0">
      <alignment vertical="center"/>
    </xf>
    <xf numFmtId="0" fontId="52" fillId="54" borderId="0" applyProtection="0"/>
    <xf numFmtId="0" fontId="52" fillId="54" borderId="0" applyProtection="0"/>
    <xf numFmtId="10" fontId="96" fillId="0" borderId="0" applyFont="0" applyFill="0" applyBorder="0" applyAlignment="0" applyProtection="0"/>
    <xf numFmtId="0" fontId="46" fillId="13" borderId="0" applyNumberFormat="0" applyBorder="0" applyAlignment="0" applyProtection="0">
      <alignment vertical="center"/>
    </xf>
    <xf numFmtId="0" fontId="77" fillId="54" borderId="0" applyNumberFormat="0" applyBorder="0" applyAlignment="0" applyProtection="0">
      <alignment vertical="center"/>
    </xf>
    <xf numFmtId="0" fontId="45" fillId="12" borderId="0" applyNumberFormat="0" applyBorder="0" applyAlignment="0" applyProtection="0">
      <alignment vertical="center"/>
    </xf>
    <xf numFmtId="10" fontId="14" fillId="0" borderId="0" applyProtection="0">
      <alignment vertical="center"/>
    </xf>
    <xf numFmtId="0" fontId="52" fillId="5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10" fontId="14" fillId="0" borderId="0" applyFont="0" applyFill="0" applyBorder="0" applyAlignment="0" applyProtection="0">
      <alignment vertical="center"/>
    </xf>
    <xf numFmtId="0" fontId="52" fillId="54" borderId="0" applyNumberFormat="0" applyBorder="0" applyAlignment="0" applyProtection="0">
      <alignment vertical="center"/>
    </xf>
    <xf numFmtId="0" fontId="46" fillId="13" borderId="0" applyProtection="0"/>
    <xf numFmtId="0" fontId="11" fillId="21" borderId="0" applyProtection="0"/>
    <xf numFmtId="10" fontId="58" fillId="0" borderId="0" applyFont="0" applyFill="0" applyBorder="0" applyAlignment="0" applyProtection="0"/>
    <xf numFmtId="0" fontId="52" fillId="54" borderId="0" applyNumberFormat="0" applyBorder="0" applyAlignment="0" applyProtection="0">
      <alignment vertical="center"/>
    </xf>
    <xf numFmtId="0" fontId="11" fillId="77" borderId="0" applyNumberFormat="0" applyBorder="0" applyAlignment="0" applyProtection="0">
      <alignment vertical="center"/>
    </xf>
    <xf numFmtId="10" fontId="14" fillId="0" borderId="0" applyProtection="0">
      <alignment vertical="center"/>
    </xf>
    <xf numFmtId="10" fontId="14" fillId="0" borderId="0" applyFont="0" applyFill="0" applyBorder="0" applyAlignment="0" applyProtection="0">
      <alignment vertical="center"/>
    </xf>
    <xf numFmtId="0" fontId="52" fillId="54" borderId="0" applyNumberFormat="0" applyBorder="0" applyAlignment="0" applyProtection="0">
      <alignment vertical="center"/>
    </xf>
    <xf numFmtId="0" fontId="52" fillId="88" borderId="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14" fontId="79" fillId="0" borderId="0">
      <alignment horizontal="center" vertical="center" wrapText="1"/>
      <protection locked="0"/>
    </xf>
    <xf numFmtId="0" fontId="102" fillId="12" borderId="0" applyNumberFormat="0" applyBorder="0" applyAlignment="0" applyProtection="0">
      <alignment vertical="center"/>
    </xf>
    <xf numFmtId="0" fontId="46" fillId="13" borderId="0" applyProtection="0"/>
    <xf numFmtId="0" fontId="52" fillId="88" borderId="0" applyProtection="0"/>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52" fillId="88" borderId="0" applyProtection="0"/>
    <xf numFmtId="0" fontId="0" fillId="0" borderId="0">
      <alignment vertical="center"/>
    </xf>
    <xf numFmtId="0" fontId="46" fillId="13" borderId="0" applyProtection="0"/>
    <xf numFmtId="0" fontId="46" fillId="13" borderId="0" applyProtection="0"/>
    <xf numFmtId="14" fontId="79" fillId="0" borderId="0">
      <alignment horizontal="center" vertical="center" wrapText="1"/>
      <protection locked="0"/>
    </xf>
    <xf numFmtId="0" fontId="62" fillId="0" borderId="5" applyProtection="0">
      <alignment horizontal="center"/>
    </xf>
    <xf numFmtId="0" fontId="45" fillId="12" borderId="0" applyNumberFormat="0" applyBorder="0" applyAlignment="0" applyProtection="0">
      <alignment vertical="center"/>
    </xf>
    <xf numFmtId="0" fontId="46" fillId="13" borderId="0" applyProtection="0"/>
    <xf numFmtId="0" fontId="77" fillId="73" borderId="0" applyNumberFormat="0" applyBorder="0" applyAlignment="0" applyProtection="0">
      <alignment vertical="center"/>
    </xf>
    <xf numFmtId="0" fontId="0" fillId="0" borderId="0">
      <alignment vertical="center"/>
    </xf>
    <xf numFmtId="14" fontId="79" fillId="0" borderId="0">
      <alignment horizontal="center" vertical="center" wrapText="1"/>
      <protection locked="0"/>
    </xf>
    <xf numFmtId="0" fontId="52" fillId="73" borderId="0" applyNumberFormat="0" applyBorder="0" applyAlignment="0" applyProtection="0">
      <alignment vertical="center"/>
    </xf>
    <xf numFmtId="14" fontId="79" fillId="0" borderId="0">
      <alignment horizontal="center" vertical="center" wrapText="1"/>
      <protection locked="0"/>
    </xf>
    <xf numFmtId="9" fontId="0" fillId="0" borderId="0" applyFont="0" applyFill="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0" fillId="0" borderId="0">
      <alignment vertical="center"/>
    </xf>
    <xf numFmtId="0" fontId="11" fillId="77" borderId="0" applyNumberFormat="0" applyBorder="0" applyAlignment="0" applyProtection="0">
      <alignment vertical="center"/>
    </xf>
    <xf numFmtId="0" fontId="52" fillId="73"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52" fillId="21"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2" fillId="21" borderId="0" applyProtection="0"/>
    <xf numFmtId="0" fontId="0" fillId="0" borderId="0">
      <alignment vertical="center"/>
    </xf>
    <xf numFmtId="0" fontId="52" fillId="21" borderId="0" applyNumberFormat="0" applyBorder="0" applyAlignment="0" applyProtection="0">
      <alignment vertical="center"/>
    </xf>
    <xf numFmtId="0" fontId="52" fillId="21" borderId="0" applyProtection="0"/>
    <xf numFmtId="0" fontId="52" fillId="21" borderId="0" applyProtection="0"/>
    <xf numFmtId="0" fontId="46" fillId="13" borderId="0" applyNumberFormat="0" applyBorder="0" applyAlignment="0" applyProtection="0">
      <alignment vertical="center"/>
    </xf>
    <xf numFmtId="0" fontId="77"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11" fillId="21"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52" fillId="49"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49" borderId="0" applyNumberFormat="0" applyBorder="0" applyAlignment="0" applyProtection="0">
      <alignment vertical="center"/>
    </xf>
    <xf numFmtId="0" fontId="46" fillId="13" borderId="0" applyProtection="0"/>
    <xf numFmtId="219" fontId="58" fillId="0" borderId="0" applyProtection="0">
      <alignment vertical="center"/>
    </xf>
    <xf numFmtId="0" fontId="46" fillId="13" borderId="0" applyProtection="0"/>
    <xf numFmtId="0" fontId="5" fillId="0" borderId="0"/>
    <xf numFmtId="0" fontId="52" fillId="49" borderId="0" applyProtection="0"/>
    <xf numFmtId="0" fontId="0" fillId="0" borderId="0">
      <alignment vertical="center"/>
    </xf>
    <xf numFmtId="0" fontId="0" fillId="0" borderId="0"/>
    <xf numFmtId="0" fontId="123" fillId="0" borderId="0"/>
    <xf numFmtId="0" fontId="52" fillId="49" borderId="0" applyNumberFormat="0" applyBorder="0" applyAlignment="0" applyProtection="0">
      <alignment vertical="center"/>
    </xf>
    <xf numFmtId="0" fontId="45" fillId="12" borderId="0" applyProtection="0"/>
    <xf numFmtId="0" fontId="46" fillId="13" borderId="0" applyProtection="0"/>
    <xf numFmtId="0" fontId="52" fillId="21" borderId="0" applyNumberFormat="0" applyBorder="0" applyAlignment="0" applyProtection="0">
      <alignment vertical="center"/>
    </xf>
    <xf numFmtId="0" fontId="46" fillId="13" borderId="0" applyNumberFormat="0" applyBorder="0" applyAlignment="0" applyProtection="0">
      <alignment vertical="center"/>
    </xf>
    <xf numFmtId="0" fontId="52" fillId="49" borderId="0" applyProtection="0"/>
    <xf numFmtId="0" fontId="46" fillId="13" borderId="0" applyNumberFormat="0" applyBorder="0" applyAlignment="0" applyProtection="0">
      <alignment vertical="center"/>
    </xf>
    <xf numFmtId="0" fontId="77" fillId="49" borderId="0" applyNumberFormat="0" applyBorder="0" applyAlignment="0" applyProtection="0">
      <alignment vertical="center"/>
    </xf>
    <xf numFmtId="0" fontId="52" fillId="49" borderId="0" applyNumberFormat="0" applyBorder="0" applyAlignment="0" applyProtection="0">
      <alignment vertical="center"/>
    </xf>
    <xf numFmtId="0" fontId="52" fillId="49" borderId="0" applyNumberFormat="0" applyBorder="0" applyAlignment="0" applyProtection="0">
      <alignment vertical="center"/>
    </xf>
    <xf numFmtId="0" fontId="11" fillId="21" borderId="0" applyProtection="0">
      <alignment vertical="center"/>
    </xf>
    <xf numFmtId="0" fontId="46" fillId="13" borderId="0" applyProtection="0"/>
    <xf numFmtId="0" fontId="46" fillId="13" borderId="0" applyNumberFormat="0" applyBorder="0" applyAlignment="0" applyProtection="0">
      <alignment vertical="center"/>
    </xf>
    <xf numFmtId="9" fontId="14" fillId="0" borderId="0" applyProtection="0"/>
    <xf numFmtId="0" fontId="52" fillId="49" borderId="0" applyNumberFormat="0" applyBorder="0" applyAlignment="0" applyProtection="0">
      <alignment vertical="center"/>
    </xf>
    <xf numFmtId="0" fontId="0" fillId="0" borderId="0">
      <alignment vertical="center"/>
    </xf>
    <xf numFmtId="0" fontId="52" fillId="49"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52" fillId="16" borderId="0" applyNumberFormat="0" applyBorder="0" applyAlignment="0" applyProtection="0">
      <alignment vertical="center"/>
    </xf>
    <xf numFmtId="0" fontId="45" fillId="12" borderId="0" applyNumberFormat="0" applyBorder="0" applyAlignment="0" applyProtection="0">
      <alignment vertical="center"/>
    </xf>
    <xf numFmtId="0" fontId="11"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16" borderId="0" applyNumberFormat="0" applyBorder="0" applyAlignment="0" applyProtection="0">
      <alignment vertical="center"/>
    </xf>
    <xf numFmtId="0" fontId="11" fillId="21" borderId="0" applyNumberFormat="0" applyBorder="0" applyAlignment="0" applyProtection="0"/>
    <xf numFmtId="0" fontId="46" fillId="11" borderId="0" applyNumberFormat="0" applyBorder="0" applyAlignment="0" applyProtection="0">
      <alignment vertical="center"/>
    </xf>
    <xf numFmtId="0" fontId="52" fillId="16" borderId="0" applyNumberFormat="0" applyBorder="0" applyAlignment="0" applyProtection="0">
      <alignment vertical="center"/>
    </xf>
    <xf numFmtId="0" fontId="0" fillId="0" borderId="0">
      <alignment vertical="center"/>
    </xf>
    <xf numFmtId="0" fontId="52" fillId="4" borderId="0" applyNumberFormat="0" applyBorder="0" applyAlignment="0" applyProtection="0">
      <alignment vertical="center"/>
    </xf>
    <xf numFmtId="0" fontId="11" fillId="35"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4"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52" fillId="4" borderId="0" applyNumberFormat="0" applyBorder="0" applyAlignment="0" applyProtection="0">
      <alignment vertical="center"/>
    </xf>
    <xf numFmtId="0" fontId="0" fillId="0" borderId="0">
      <alignment vertical="center"/>
    </xf>
    <xf numFmtId="0" fontId="52" fillId="4" borderId="0" applyNumberFormat="0" applyBorder="0" applyAlignment="0" applyProtection="0">
      <alignment vertical="center"/>
    </xf>
    <xf numFmtId="0" fontId="0" fillId="0" borderId="0">
      <alignment vertical="center"/>
    </xf>
    <xf numFmtId="0" fontId="52" fillId="4" borderId="0" applyNumberFormat="0" applyBorder="0" applyAlignment="0" applyProtection="0">
      <alignment vertical="center"/>
    </xf>
    <xf numFmtId="0" fontId="45" fillId="12" borderId="0" applyNumberFormat="0" applyBorder="0" applyAlignment="0" applyProtection="0">
      <alignment vertical="center"/>
    </xf>
    <xf numFmtId="0" fontId="77" fillId="16" borderId="0" applyNumberFormat="0" applyBorder="0" applyAlignment="0" applyProtection="0">
      <alignment vertical="center"/>
    </xf>
    <xf numFmtId="0" fontId="75" fillId="20" borderId="0" applyNumberFormat="0" applyBorder="0" applyAlignment="0" applyProtection="0">
      <alignment vertical="center"/>
    </xf>
    <xf numFmtId="0" fontId="7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206" fontId="113" fillId="0" borderId="0" applyFill="0" applyBorder="0" applyAlignment="0">
      <alignment vertical="center"/>
    </xf>
    <xf numFmtId="0" fontId="80" fillId="0" borderId="0" applyNumberFormat="0" applyFill="0" applyBorder="0" applyAlignment="0" applyProtection="0">
      <alignment vertical="center"/>
    </xf>
    <xf numFmtId="0" fontId="77" fillId="16"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206" fontId="113" fillId="0" borderId="0" applyProtection="0">
      <alignment vertical="center"/>
    </xf>
    <xf numFmtId="0" fontId="77" fillId="16"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206" fontId="113" fillId="0" borderId="0" applyFill="0" applyBorder="0" applyAlignment="0">
      <alignment vertical="center"/>
    </xf>
    <xf numFmtId="0" fontId="77" fillId="16" borderId="0" applyNumberFormat="0" applyBorder="0" applyAlignment="0" applyProtection="0">
      <alignment vertical="center"/>
    </xf>
    <xf numFmtId="0" fontId="45" fillId="12" borderId="0" applyProtection="0"/>
    <xf numFmtId="0" fontId="0" fillId="0" borderId="0">
      <alignment vertical="center"/>
    </xf>
    <xf numFmtId="206" fontId="113" fillId="0" borderId="0" applyFill="0" applyBorder="0" applyAlignment="0">
      <alignment vertical="center"/>
    </xf>
    <xf numFmtId="0" fontId="0" fillId="0" borderId="0">
      <alignment vertical="center"/>
    </xf>
    <xf numFmtId="0" fontId="52" fillId="16" borderId="0" applyNumberFormat="0" applyBorder="0" applyAlignment="0" applyProtection="0">
      <alignment vertical="center"/>
    </xf>
    <xf numFmtId="0" fontId="46" fillId="13" borderId="0" applyNumberFormat="0" applyBorder="0" applyAlignment="0" applyProtection="0">
      <alignment vertical="center"/>
    </xf>
    <xf numFmtId="0" fontId="52" fillId="16" borderId="0" applyProtection="0"/>
    <xf numFmtId="0" fontId="46" fillId="13" borderId="0" applyProtection="0"/>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46" fillId="13" borderId="0" applyProtection="0"/>
    <xf numFmtId="0" fontId="52" fillId="16"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2" fillId="16" borderId="0" applyNumberFormat="0" applyBorder="0" applyAlignment="0" applyProtection="0">
      <alignment vertical="center"/>
    </xf>
    <xf numFmtId="0" fontId="46" fillId="13" borderId="0" applyNumberFormat="0" applyBorder="0" applyAlignment="0" applyProtection="0">
      <alignment vertical="center"/>
    </xf>
    <xf numFmtId="0" fontId="52" fillId="16"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16"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52" fillId="1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24" borderId="0" applyNumberFormat="0" applyBorder="0" applyAlignment="0" applyProtection="0"/>
    <xf numFmtId="0" fontId="11" fillId="30" borderId="0" applyNumberFormat="0" applyBorder="0" applyAlignment="0" applyProtection="0"/>
    <xf numFmtId="0" fontId="0" fillId="0" borderId="0">
      <alignment vertical="center"/>
    </xf>
    <xf numFmtId="0" fontId="142" fillId="0" borderId="42"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0" fillId="0" borderId="0">
      <alignment vertical="center"/>
    </xf>
    <xf numFmtId="0" fontId="52" fillId="19" borderId="0" applyNumberFormat="0" applyBorder="0" applyAlignment="0" applyProtection="0">
      <alignment vertical="center"/>
    </xf>
    <xf numFmtId="0" fontId="0" fillId="0" borderId="0">
      <alignment vertical="center"/>
    </xf>
    <xf numFmtId="0" fontId="52"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5"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2" fillId="13" borderId="0" applyNumberFormat="0" applyBorder="0" applyAlignment="0" applyProtection="0">
      <alignment vertical="center"/>
    </xf>
    <xf numFmtId="0" fontId="75" fillId="40" borderId="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Protection="0"/>
    <xf numFmtId="0" fontId="44" fillId="11"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77" fillId="19"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75" fillId="40"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xf numFmtId="0" fontId="0" fillId="0" borderId="0">
      <alignment vertical="center"/>
    </xf>
    <xf numFmtId="0" fontId="75" fillId="40" borderId="0" applyNumberFormat="0" applyBorder="0" applyAlignment="0" applyProtection="0">
      <alignment vertical="center"/>
    </xf>
    <xf numFmtId="0" fontId="0" fillId="0" borderId="0">
      <alignment vertical="center"/>
    </xf>
    <xf numFmtId="0" fontId="52" fillId="19"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2" fillId="19" borderId="0" applyNumberFormat="0" applyBorder="0" applyAlignment="0" applyProtection="0">
      <alignment vertical="center"/>
    </xf>
    <xf numFmtId="0" fontId="14" fillId="27" borderId="0" applyNumberFormat="0" applyFont="0" applyBorder="0" applyAlignment="0" applyProtection="0">
      <alignment horizontal="right" vertical="center"/>
    </xf>
    <xf numFmtId="0" fontId="52" fillId="19"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0" fillId="0" borderId="0">
      <alignment vertical="center"/>
    </xf>
    <xf numFmtId="0" fontId="46" fillId="11" borderId="0" applyProtection="0"/>
    <xf numFmtId="0" fontId="52" fillId="19" borderId="0" applyNumberFormat="0" applyBorder="0" applyAlignment="0" applyProtection="0">
      <alignment vertical="center"/>
    </xf>
    <xf numFmtId="0" fontId="46" fillId="13"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45" fillId="12" borderId="0" applyNumberFormat="0" applyBorder="0" applyAlignment="0" applyProtection="0">
      <alignment vertical="center"/>
    </xf>
    <xf numFmtId="0" fontId="52" fillId="19" borderId="0" applyNumberFormat="0" applyBorder="0" applyAlignment="0" applyProtection="0">
      <alignment vertical="center"/>
    </xf>
    <xf numFmtId="0" fontId="46" fillId="13" borderId="0" applyNumberFormat="0" applyBorder="0" applyAlignment="0" applyProtection="0">
      <alignment vertical="center"/>
    </xf>
    <xf numFmtId="0" fontId="52" fillId="17"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52" fillId="17"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45" fillId="12"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54" borderId="0" applyNumberFormat="0" applyBorder="0" applyAlignment="0" applyProtection="0">
      <alignment vertical="center"/>
    </xf>
    <xf numFmtId="0" fontId="55" fillId="2" borderId="0">
      <alignment horizontal="center" vertical="center"/>
    </xf>
    <xf numFmtId="0" fontId="75" fillId="75" borderId="0" applyProtection="0">
      <alignment vertical="center"/>
    </xf>
    <xf numFmtId="0" fontId="75" fillId="75" borderId="0" applyProtection="0">
      <alignment vertical="center"/>
    </xf>
    <xf numFmtId="0" fontId="0" fillId="0" borderId="0">
      <alignment vertical="center"/>
    </xf>
    <xf numFmtId="0" fontId="77" fillId="54"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0" fillId="0" borderId="0">
      <alignment vertical="center"/>
    </xf>
    <xf numFmtId="0" fontId="75" fillId="75"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75" fillId="75" borderId="0" applyNumberFormat="0" applyBorder="0" applyAlignment="0" applyProtection="0">
      <alignment vertical="center"/>
    </xf>
    <xf numFmtId="0" fontId="46" fillId="13" borderId="0" applyNumberFormat="0" applyBorder="0" applyAlignment="0" applyProtection="0">
      <alignment vertical="center"/>
    </xf>
    <xf numFmtId="198" fontId="70" fillId="0" borderId="0"/>
    <xf numFmtId="0" fontId="46" fillId="13" borderId="0" applyNumberFormat="0" applyBorder="0" applyAlignment="0" applyProtection="0">
      <alignment vertical="center"/>
    </xf>
    <xf numFmtId="0" fontId="77" fillId="54" borderId="0" applyNumberFormat="0" applyBorder="0" applyAlignment="0" applyProtection="0">
      <alignment vertical="center"/>
    </xf>
    <xf numFmtId="198" fontId="70" fillId="0" borderId="0" applyProtection="0">
      <alignment vertical="center"/>
    </xf>
    <xf numFmtId="0" fontId="52" fillId="54"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54" borderId="0" applyProtection="0"/>
    <xf numFmtId="0" fontId="52" fillId="54" borderId="0" applyNumberFormat="0" applyBorder="0" applyAlignment="0" applyProtection="0">
      <alignment vertical="center"/>
    </xf>
    <xf numFmtId="0" fontId="44" fillId="11" borderId="0" applyNumberFormat="0" applyBorder="0" applyAlignment="0" applyProtection="0">
      <alignment vertical="center"/>
    </xf>
    <xf numFmtId="0" fontId="52" fillId="54"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52" fillId="54" borderId="0" applyNumberFormat="0" applyBorder="0" applyAlignment="0" applyProtection="0">
      <alignment vertical="center"/>
    </xf>
    <xf numFmtId="0" fontId="46" fillId="11" borderId="0" applyNumberFormat="0" applyBorder="0" applyAlignment="0" applyProtection="0">
      <alignment vertical="center"/>
    </xf>
    <xf numFmtId="0" fontId="52" fillId="54"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1" borderId="0" applyProtection="0"/>
    <xf numFmtId="0" fontId="45" fillId="12" borderId="0" applyNumberFormat="0" applyBorder="0" applyAlignment="0" applyProtection="0">
      <alignment vertical="center"/>
    </xf>
    <xf numFmtId="0" fontId="52" fillId="54"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113" fillId="2" borderId="0">
      <alignment horizontal="left" vertical="top"/>
    </xf>
    <xf numFmtId="0" fontId="52" fillId="54" borderId="0" applyNumberFormat="0" applyBorder="0" applyAlignment="0" applyProtection="0">
      <alignment vertical="center"/>
    </xf>
    <xf numFmtId="0" fontId="45" fillId="12" borderId="0" applyNumberFormat="0" applyBorder="0" applyAlignment="0" applyProtection="0">
      <alignment vertical="center"/>
    </xf>
    <xf numFmtId="0" fontId="21" fillId="27" borderId="0" applyNumberFormat="0" applyBorder="0" applyAlignment="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3" fillId="2" borderId="0">
      <alignment horizontal="left" vertical="top"/>
    </xf>
    <xf numFmtId="0" fontId="46" fillId="13" borderId="0" applyNumberFormat="0" applyBorder="0" applyAlignment="0" applyProtection="0">
      <alignment vertical="center"/>
    </xf>
    <xf numFmtId="0" fontId="52" fillId="54" borderId="0" applyNumberFormat="0" applyBorder="0" applyAlignment="0" applyProtection="0">
      <alignment vertical="center"/>
    </xf>
    <xf numFmtId="0" fontId="55" fillId="2" borderId="0">
      <alignment horizontal="center" vertical="center"/>
    </xf>
    <xf numFmtId="0" fontId="0" fillId="0" borderId="0">
      <alignment vertical="center"/>
    </xf>
    <xf numFmtId="0" fontId="52" fillId="54" borderId="0" applyNumberFormat="0" applyBorder="0" applyAlignment="0" applyProtection="0">
      <alignment vertical="center"/>
    </xf>
    <xf numFmtId="0" fontId="46" fillId="13" borderId="0" applyNumberFormat="0" applyBorder="0" applyAlignment="0" applyProtection="0">
      <alignment vertical="center"/>
    </xf>
    <xf numFmtId="0" fontId="55" fillId="2" borderId="0">
      <alignment horizontal="center" vertical="center"/>
    </xf>
    <xf numFmtId="0" fontId="46" fillId="13" borderId="0" applyNumberFormat="0" applyBorder="0" applyAlignment="0" applyProtection="0">
      <alignment vertical="center"/>
    </xf>
    <xf numFmtId="0" fontId="52" fillId="73" borderId="0" applyNumberFormat="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45" fillId="12" borderId="0" applyProtection="0"/>
    <xf numFmtId="0" fontId="0" fillId="0" borderId="0">
      <alignment vertical="center"/>
    </xf>
    <xf numFmtId="0" fontId="46" fillId="13" borderId="0" applyProtection="0"/>
    <xf numFmtId="0" fontId="46" fillId="13" borderId="0" applyProtection="0"/>
    <xf numFmtId="0" fontId="46" fillId="13" borderId="0" applyProtection="0">
      <alignment vertical="center"/>
    </xf>
    <xf numFmtId="0" fontId="52" fillId="87" borderId="0" applyNumberFormat="0" applyBorder="0" applyAlignment="0" applyProtection="0">
      <alignment vertical="center"/>
    </xf>
    <xf numFmtId="0" fontId="58" fillId="0" borderId="0" applyProtection="0">
      <alignment horizontal="left"/>
    </xf>
    <xf numFmtId="0" fontId="0" fillId="0" borderId="0">
      <alignment vertical="center"/>
    </xf>
    <xf numFmtId="0" fontId="46" fillId="13" borderId="0" applyNumberFormat="0" applyBorder="0" applyAlignment="0" applyProtection="0">
      <alignment vertical="center"/>
    </xf>
    <xf numFmtId="0" fontId="52" fillId="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52" fillId="3" borderId="0" applyNumberFormat="0" applyBorder="0" applyAlignment="0" applyProtection="0">
      <alignment vertical="center"/>
    </xf>
    <xf numFmtId="0" fontId="0" fillId="0" borderId="0">
      <alignment vertical="center"/>
    </xf>
    <xf numFmtId="0" fontId="0" fillId="0" borderId="0">
      <alignment vertical="center"/>
    </xf>
    <xf numFmtId="0" fontId="52" fillId="3" borderId="0" applyNumberFormat="0" applyBorder="0" applyAlignment="0" applyProtection="0">
      <alignment vertical="center"/>
    </xf>
    <xf numFmtId="0" fontId="52" fillId="7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52" fillId="88" borderId="0" applyProtection="0"/>
    <xf numFmtId="0" fontId="0" fillId="0" borderId="0">
      <alignment vertical="center"/>
    </xf>
    <xf numFmtId="0" fontId="46" fillId="1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52" fillId="73" borderId="0" applyNumberFormat="0" applyBorder="0" applyAlignment="0" applyProtection="0">
      <alignment vertical="center"/>
    </xf>
    <xf numFmtId="38" fontId="143" fillId="0" borderId="0" applyProtection="0"/>
    <xf numFmtId="0" fontId="45" fillId="12" borderId="0" applyNumberFormat="0" applyBorder="0" applyAlignment="0" applyProtection="0">
      <alignment vertical="center"/>
    </xf>
    <xf numFmtId="0" fontId="52" fillId="7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52" fillId="7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52" fillId="73" borderId="0" applyNumberFormat="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0" fillId="0" borderId="0">
      <alignment vertical="center"/>
    </xf>
    <xf numFmtId="0" fontId="0" fillId="0" borderId="0">
      <alignment vertical="center"/>
    </xf>
    <xf numFmtId="0" fontId="52" fillId="73" borderId="0" applyNumberFormat="0" applyBorder="0" applyAlignment="0" applyProtection="0">
      <alignment vertical="center"/>
    </xf>
    <xf numFmtId="0" fontId="21" fillId="3" borderId="0" applyNumberFormat="0" applyBorder="0" applyAlignment="0" applyProtection="0"/>
    <xf numFmtId="0" fontId="0" fillId="0" borderId="0">
      <alignment vertical="center"/>
    </xf>
    <xf numFmtId="0" fontId="44" fillId="11" borderId="0" applyNumberFormat="0" applyBorder="0" applyAlignment="0" applyProtection="0">
      <alignment vertical="center"/>
    </xf>
    <xf numFmtId="0" fontId="50" fillId="13" borderId="0" applyProtection="0">
      <alignment vertical="center"/>
    </xf>
    <xf numFmtId="0" fontId="52" fillId="73" borderId="0" applyNumberFormat="0" applyBorder="0" applyAlignment="0" applyProtection="0">
      <alignment vertical="center"/>
    </xf>
    <xf numFmtId="0" fontId="0" fillId="0" borderId="0">
      <alignment vertical="center"/>
    </xf>
    <xf numFmtId="0" fontId="21" fillId="15"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75" fillId="20" borderId="0" applyProtection="0">
      <alignment vertical="center"/>
    </xf>
    <xf numFmtId="0" fontId="0" fillId="0" borderId="0">
      <alignment vertical="center"/>
    </xf>
    <xf numFmtId="205" fontId="70" fillId="0" borderId="0" applyProtection="0">
      <alignment vertical="center"/>
    </xf>
    <xf numFmtId="0" fontId="77" fillId="21"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75" fillId="20" borderId="0" applyNumberFormat="0" applyBorder="0" applyAlignment="0" applyProtection="0">
      <alignment vertical="center"/>
    </xf>
    <xf numFmtId="210" fontId="119" fillId="4" borderId="0">
      <protection locked="0"/>
    </xf>
    <xf numFmtId="0" fontId="46" fillId="13" borderId="0" applyNumberFormat="0" applyBorder="0" applyAlignment="0" applyProtection="0">
      <alignment vertical="center"/>
    </xf>
    <xf numFmtId="208" fontId="14" fillId="0" borderId="0" applyFont="0" applyFill="0" applyBorder="0" applyAlignment="0" applyProtection="0">
      <alignment vertical="center"/>
    </xf>
    <xf numFmtId="0" fontId="75" fillId="20" borderId="0" applyNumberFormat="0" applyBorder="0" applyAlignment="0" applyProtection="0">
      <alignment vertical="center"/>
    </xf>
    <xf numFmtId="0" fontId="77" fillId="21"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50" fillId="31" borderId="0" applyNumberFormat="0" applyBorder="0" applyAlignment="0" applyProtection="0"/>
    <xf numFmtId="0" fontId="52" fillId="21" borderId="0" applyProtection="0"/>
    <xf numFmtId="0" fontId="0" fillId="0" borderId="0">
      <alignment vertical="center"/>
    </xf>
    <xf numFmtId="0" fontId="0" fillId="0" borderId="0">
      <alignment vertical="center"/>
    </xf>
    <xf numFmtId="0" fontId="50" fillId="31"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50" fillId="31" borderId="0" applyNumberFormat="0" applyBorder="0" applyAlignment="0" applyProtection="0">
      <alignment vertical="center"/>
    </xf>
    <xf numFmtId="0" fontId="0" fillId="0" borderId="0">
      <alignment vertical="center"/>
    </xf>
    <xf numFmtId="0" fontId="46" fillId="13" borderId="0" applyProtection="0"/>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45" fillId="12" borderId="0" applyNumberFormat="0" applyBorder="0" applyAlignment="0" applyProtection="0">
      <alignment vertical="center"/>
    </xf>
    <xf numFmtId="38" fontId="144" fillId="0" borderId="0" applyProtection="0"/>
    <xf numFmtId="0" fontId="52" fillId="21" borderId="0" applyNumberFormat="0" applyBorder="0" applyAlignment="0" applyProtection="0">
      <alignment vertical="center"/>
    </xf>
    <xf numFmtId="0" fontId="82" fillId="13" borderId="0" applyProtection="0"/>
    <xf numFmtId="0" fontId="52" fillId="2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82" fillId="13" borderId="0" applyProtection="0">
      <alignment vertical="center"/>
    </xf>
    <xf numFmtId="0" fontId="52" fillId="21" borderId="0" applyNumberFormat="0" applyBorder="0" applyAlignment="0" applyProtection="0">
      <alignment vertical="center"/>
    </xf>
    <xf numFmtId="0" fontId="21" fillId="3" borderId="0" applyNumberFormat="0" applyBorder="0" applyAlignment="0" applyProtection="0"/>
    <xf numFmtId="0" fontId="0" fillId="0" borderId="0">
      <alignment vertical="center"/>
    </xf>
    <xf numFmtId="0" fontId="82" fillId="13"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46" fillId="11" borderId="0" applyNumberFormat="0" applyBorder="0" applyAlignment="0" applyProtection="0">
      <alignment vertical="center"/>
    </xf>
    <xf numFmtId="0" fontId="82" fillId="13" borderId="0" applyNumberFormat="0" applyBorder="0" applyAlignment="0" applyProtection="0">
      <alignment vertical="center"/>
    </xf>
    <xf numFmtId="0" fontId="52" fillId="2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52" fillId="21" borderId="0" applyNumberFormat="0" applyBorder="0" applyAlignment="0" applyProtection="0">
      <alignment vertical="center"/>
    </xf>
    <xf numFmtId="0" fontId="46" fillId="11" borderId="0" applyProtection="0"/>
    <xf numFmtId="0" fontId="0" fillId="0" borderId="0"/>
    <xf numFmtId="0" fontId="0" fillId="0" borderId="0">
      <alignment vertical="center"/>
    </xf>
    <xf numFmtId="0" fontId="52"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52" fillId="49"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52" fillId="21" borderId="0" applyNumberFormat="0" applyBorder="0" applyAlignment="0" applyProtection="0">
      <alignment vertical="center"/>
    </xf>
    <xf numFmtId="190" fontId="129" fillId="0" borderId="3" applyAlignment="0">
      <alignment horizontal="left" vertical="center"/>
      <protection locked="0"/>
    </xf>
    <xf numFmtId="0" fontId="52" fillId="21" borderId="0" applyNumberFormat="0" applyBorder="0" applyAlignment="0" applyProtection="0">
      <alignment vertical="center"/>
    </xf>
    <xf numFmtId="190" fontId="129" fillId="0" borderId="3">
      <protection locked="0"/>
    </xf>
    <xf numFmtId="0" fontId="52" fillId="19" borderId="0" applyNumberFormat="0" applyBorder="0" applyAlignment="0" applyProtection="0">
      <alignment vertical="center"/>
    </xf>
    <xf numFmtId="0" fontId="58" fillId="0" borderId="12">
      <alignment horizontal="left" vertical="top"/>
    </xf>
    <xf numFmtId="0" fontId="52" fillId="19" borderId="0" applyNumberFormat="0" applyBorder="0" applyAlignment="0" applyProtection="0">
      <alignment vertical="center"/>
    </xf>
    <xf numFmtId="0" fontId="46" fillId="13" borderId="0" applyNumberFormat="0" applyBorder="0" applyAlignment="0" applyProtection="0">
      <alignment vertical="center"/>
    </xf>
    <xf numFmtId="0" fontId="58" fillId="0" borderId="12" applyProtection="0">
      <alignment horizontal="left" vertical="top"/>
    </xf>
    <xf numFmtId="0" fontId="52" fillId="19" borderId="0" applyNumberFormat="0" applyBorder="0" applyAlignment="0" applyProtection="0">
      <alignment vertical="center"/>
    </xf>
    <xf numFmtId="0" fontId="46" fillId="13" borderId="0" applyNumberFormat="0" applyBorder="0" applyAlignment="0" applyProtection="0">
      <alignment vertical="center"/>
    </xf>
    <xf numFmtId="0" fontId="52" fillId="19" borderId="0" applyNumberFormat="0" applyBorder="0" applyAlignment="0" applyProtection="0">
      <alignment vertical="center"/>
    </xf>
    <xf numFmtId="0" fontId="58" fillId="0" borderId="4" applyNumberFormat="0" applyFill="0" applyProtection="0">
      <alignment horizontal="right" vertical="center"/>
    </xf>
    <xf numFmtId="0" fontId="45" fillId="2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75" fillId="19" borderId="0" applyProtection="0">
      <alignment vertical="center"/>
    </xf>
    <xf numFmtId="0" fontId="45" fillId="12" borderId="0" applyNumberFormat="0" applyBorder="0" applyAlignment="0" applyProtection="0">
      <alignment vertical="center"/>
    </xf>
    <xf numFmtId="0" fontId="75" fillId="19" borderId="0" applyProtection="0">
      <alignment vertical="center"/>
    </xf>
    <xf numFmtId="0" fontId="46" fillId="13" borderId="0" applyNumberFormat="0" applyBorder="0" applyAlignment="0" applyProtection="0">
      <alignment vertical="center"/>
    </xf>
    <xf numFmtId="0" fontId="77" fillId="49" borderId="0" applyNumberFormat="0" applyBorder="0" applyAlignment="0" applyProtection="0">
      <alignment vertical="center"/>
    </xf>
    <xf numFmtId="0" fontId="75" fillId="19" borderId="0" applyNumberFormat="0" applyBorder="0" applyAlignment="0" applyProtection="0">
      <alignment vertical="center"/>
    </xf>
    <xf numFmtId="0" fontId="75" fillId="19" borderId="0" applyNumberFormat="0" applyBorder="0" applyAlignment="0" applyProtection="0">
      <alignment vertical="center"/>
    </xf>
    <xf numFmtId="0" fontId="46" fillId="13" borderId="0" applyProtection="0"/>
    <xf numFmtId="0" fontId="77" fillId="49" borderId="0" applyNumberFormat="0" applyBorder="0" applyAlignment="0" applyProtection="0">
      <alignment vertical="center"/>
    </xf>
    <xf numFmtId="0" fontId="46" fillId="13" borderId="0" applyNumberFormat="0" applyBorder="0" applyAlignment="0" applyProtection="0">
      <alignment vertical="center"/>
    </xf>
    <xf numFmtId="0" fontId="52" fillId="49" borderId="0" applyProtection="0"/>
    <xf numFmtId="0" fontId="46" fillId="13" borderId="0" applyNumberFormat="0" applyBorder="0" applyAlignment="0" applyProtection="0">
      <alignment vertical="center"/>
    </xf>
    <xf numFmtId="0" fontId="52" fillId="49" borderId="0" applyNumberFormat="0" applyBorder="0" applyAlignment="0" applyProtection="0">
      <alignment vertical="center"/>
    </xf>
    <xf numFmtId="0" fontId="0" fillId="0" borderId="0">
      <alignment vertical="center"/>
    </xf>
    <xf numFmtId="0" fontId="0" fillId="0" borderId="0">
      <alignment vertical="center"/>
    </xf>
    <xf numFmtId="0" fontId="58" fillId="0" borderId="0">
      <alignment horizontal="left" vertical="center"/>
    </xf>
    <xf numFmtId="0" fontId="46" fillId="13" borderId="0" applyProtection="0"/>
    <xf numFmtId="0" fontId="46" fillId="13" borderId="0" applyProtection="0">
      <alignment vertical="center"/>
    </xf>
    <xf numFmtId="9" fontId="0" fillId="0" borderId="0" applyFont="0" applyFill="0" applyBorder="0" applyAlignment="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52" fillId="49" borderId="0" applyNumberFormat="0" applyBorder="0" applyAlignment="0" applyProtection="0">
      <alignment vertical="center"/>
    </xf>
    <xf numFmtId="38" fontId="145" fillId="0" borderId="0" applyProtection="0"/>
    <xf numFmtId="0" fontId="58" fillId="0" borderId="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52" fillId="49"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58" fillId="0" borderId="0">
      <alignment vertical="center"/>
    </xf>
    <xf numFmtId="9" fontId="14" fillId="0" borderId="0" applyProtection="0"/>
    <xf numFmtId="0" fontId="45" fillId="20" borderId="0" applyNumberFormat="0" applyBorder="0" applyAlignment="0" applyProtection="0">
      <alignment vertical="center"/>
    </xf>
    <xf numFmtId="0" fontId="52" fillId="49"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52" fillId="49"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52" fillId="49" borderId="0" applyNumberFormat="0" applyBorder="0" applyAlignment="0" applyProtection="0">
      <alignment vertical="center"/>
    </xf>
    <xf numFmtId="0" fontId="46" fillId="13" borderId="0" applyProtection="0"/>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52" fillId="49"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52" fillId="49" borderId="0" applyNumberFormat="0" applyBorder="0" applyAlignment="0" applyProtection="0">
      <alignment vertical="center"/>
    </xf>
    <xf numFmtId="0" fontId="46" fillId="13" borderId="0" applyProtection="0"/>
    <xf numFmtId="0" fontId="46" fillId="11" borderId="0" applyProtection="0"/>
    <xf numFmtId="0" fontId="52" fillId="49"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82" fillId="13" borderId="0" applyNumberFormat="0" applyBorder="0" applyAlignment="0" applyProtection="0">
      <alignment vertical="center"/>
    </xf>
    <xf numFmtId="0" fontId="46" fillId="11" borderId="0" applyNumberFormat="0" applyBorder="0" applyAlignment="0" applyProtection="0">
      <alignment vertical="center"/>
    </xf>
    <xf numFmtId="0" fontId="52" fillId="49" borderId="0" applyNumberFormat="0" applyBorder="0" applyAlignment="0" applyProtection="0">
      <alignment vertical="center"/>
    </xf>
    <xf numFmtId="0" fontId="46" fillId="13" borderId="0" applyProtection="0"/>
    <xf numFmtId="0" fontId="46" fillId="11" borderId="0" applyProtection="0"/>
    <xf numFmtId="0" fontId="52" fillId="16"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2" fillId="0" borderId="5" applyProtection="0">
      <alignment horizontal="center" vertical="center"/>
    </xf>
    <xf numFmtId="0" fontId="52" fillId="16" borderId="0" applyNumberFormat="0" applyBorder="0" applyAlignment="0" applyProtection="0">
      <alignment vertical="center"/>
    </xf>
    <xf numFmtId="0" fontId="52" fillId="19" borderId="0" applyNumberFormat="0" applyBorder="0" applyAlignment="0" applyProtection="0">
      <alignment vertical="center"/>
    </xf>
    <xf numFmtId="0" fontId="46" fillId="13" borderId="0" applyNumberFormat="0" applyBorder="0" applyAlignment="0" applyProtection="0">
      <alignment vertical="center"/>
    </xf>
    <xf numFmtId="0" fontId="52" fillId="54" borderId="0" applyNumberFormat="0" applyBorder="0" applyAlignment="0" applyProtection="0">
      <alignment vertical="center"/>
    </xf>
    <xf numFmtId="0" fontId="46" fillId="13" borderId="0" applyProtection="0"/>
    <xf numFmtId="0" fontId="62" fillId="0" borderId="5" applyNumberFormat="0" applyFill="0" applyProtection="0">
      <alignment horizontal="center"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54" borderId="0" applyNumberFormat="0" applyBorder="0" applyAlignment="0" applyProtection="0">
      <alignment vertical="center"/>
    </xf>
    <xf numFmtId="0" fontId="46" fillId="13" borderId="0" applyNumberFormat="0" applyBorder="0" applyAlignment="0" applyProtection="0">
      <alignment vertical="center"/>
    </xf>
    <xf numFmtId="194" fontId="0" fillId="0" borderId="0" applyFont="0" applyFill="0" applyBorder="0" applyAlignment="0" applyProtection="0">
      <alignment vertical="center"/>
    </xf>
    <xf numFmtId="0" fontId="45" fillId="12" borderId="0" applyProtection="0"/>
    <xf numFmtId="0" fontId="46" fillId="13" borderId="0" applyProtection="0"/>
    <xf numFmtId="0" fontId="52" fillId="73" borderId="0" applyNumberFormat="0" applyBorder="0" applyAlignment="0" applyProtection="0">
      <alignment vertical="center"/>
    </xf>
    <xf numFmtId="0" fontId="45" fillId="12" borderId="0" applyProtection="0"/>
    <xf numFmtId="0" fontId="46" fillId="11" borderId="0" applyNumberFormat="0" applyBorder="0" applyAlignment="0" applyProtection="0">
      <alignment vertical="center"/>
    </xf>
    <xf numFmtId="0" fontId="62" fillId="0" borderId="5" applyNumberFormat="0" applyFill="0" applyProtection="0">
      <alignment horizontal="center" vertical="center"/>
    </xf>
    <xf numFmtId="0" fontId="52" fillId="73"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62" fillId="0" borderId="5" applyNumberFormat="0" applyFill="0" applyProtection="0">
      <alignment horizontal="center" vertical="center"/>
    </xf>
    <xf numFmtId="0" fontId="52" fillId="21" borderId="0" applyNumberFormat="0" applyBorder="0" applyAlignment="0" applyProtection="0">
      <alignment vertical="center"/>
    </xf>
    <xf numFmtId="0" fontId="0" fillId="0" borderId="0">
      <alignment vertical="center"/>
    </xf>
    <xf numFmtId="0" fontId="52" fillId="49" borderId="0" applyNumberFormat="0" applyBorder="0" applyAlignment="0" applyProtection="0">
      <alignment vertical="center"/>
    </xf>
    <xf numFmtId="0" fontId="67" fillId="0" borderId="0">
      <alignment vertical="center"/>
      <protection locked="0"/>
    </xf>
    <xf numFmtId="0" fontId="67" fillId="0" borderId="0">
      <protection locked="0"/>
    </xf>
    <xf numFmtId="0" fontId="67" fillId="0" borderId="0">
      <alignment vertical="center"/>
      <protection locked="0"/>
    </xf>
    <xf numFmtId="0" fontId="0" fillId="0" borderId="0">
      <alignment vertical="center"/>
    </xf>
    <xf numFmtId="0" fontId="46" fillId="13"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0" fillId="0"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7" fillId="0" borderId="0">
      <alignment vertical="center"/>
      <protection locked="0"/>
    </xf>
    <xf numFmtId="0" fontId="45" fillId="12" borderId="0" applyProtection="0"/>
    <xf numFmtId="0" fontId="0" fillId="0" borderId="0">
      <alignment vertical="center"/>
    </xf>
    <xf numFmtId="0" fontId="46" fillId="13" borderId="0" applyProtection="0"/>
    <xf numFmtId="0" fontId="21" fillId="25" borderId="0" applyNumberFormat="0" applyBorder="0" applyAlignment="0" applyProtection="0"/>
    <xf numFmtId="0" fontId="46" fillId="13"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67" fillId="0" borderId="0">
      <alignment vertical="center"/>
      <protection locked="0"/>
    </xf>
    <xf numFmtId="0" fontId="67" fillId="0" borderId="0">
      <alignment vertical="center"/>
      <protection locked="0"/>
    </xf>
    <xf numFmtId="0" fontId="45" fillId="12" borderId="0" applyNumberFormat="0" applyBorder="0" applyAlignment="0" applyProtection="0">
      <alignment vertical="center"/>
    </xf>
    <xf numFmtId="0" fontId="67" fillId="0" borderId="0">
      <alignment vertical="center"/>
      <protection locked="0"/>
    </xf>
    <xf numFmtId="0" fontId="45" fillId="12" borderId="0" applyNumberFormat="0" applyBorder="0" applyAlignment="0" applyProtection="0">
      <alignment vertical="center"/>
    </xf>
    <xf numFmtId="0" fontId="67" fillId="0" borderId="0">
      <alignment vertical="center"/>
      <protection locked="0"/>
    </xf>
    <xf numFmtId="0" fontId="21" fillId="55"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21" fillId="27" borderId="0" applyProtection="0"/>
    <xf numFmtId="0" fontId="46" fillId="13" borderId="0" applyNumberFormat="0" applyBorder="0" applyAlignment="0" applyProtection="0">
      <alignment vertical="center"/>
    </xf>
    <xf numFmtId="0" fontId="46" fillId="11" borderId="0" applyProtection="0"/>
    <xf numFmtId="0" fontId="11" fillId="34" borderId="0" applyProtection="0"/>
    <xf numFmtId="0" fontId="21" fillId="27" borderId="0" applyProtection="0"/>
    <xf numFmtId="0" fontId="0" fillId="0" borderId="0">
      <alignment vertical="center"/>
    </xf>
    <xf numFmtId="0" fontId="11" fillId="34" borderId="0" applyProtection="0"/>
    <xf numFmtId="0" fontId="0" fillId="0" borderId="0">
      <alignment vertical="center"/>
    </xf>
    <xf numFmtId="0" fontId="21" fillId="27" borderId="0" applyProtection="0"/>
    <xf numFmtId="0" fontId="11" fillId="82" borderId="0" applyNumberFormat="0" applyBorder="0" applyAlignment="0" applyProtection="0"/>
    <xf numFmtId="0" fontId="21" fillId="27" borderId="0" applyProtection="0"/>
    <xf numFmtId="0" fontId="46" fillId="13" borderId="0" applyNumberFormat="0" applyBorder="0" applyAlignment="0" applyProtection="0">
      <alignment vertical="center"/>
    </xf>
    <xf numFmtId="0" fontId="0" fillId="0" borderId="0">
      <alignment vertical="center"/>
    </xf>
    <xf numFmtId="0" fontId="21" fillId="27" borderId="0" applyProtection="0"/>
    <xf numFmtId="0" fontId="46" fillId="11" borderId="0" applyProtection="0"/>
    <xf numFmtId="0" fontId="21" fillId="27" borderId="0" applyProtection="0"/>
    <xf numFmtId="0" fontId="119" fillId="3" borderId="0" applyProtection="0">
      <alignment vertical="center"/>
    </xf>
    <xf numFmtId="0" fontId="0" fillId="0" borderId="0">
      <alignment vertical="center"/>
    </xf>
    <xf numFmtId="0" fontId="21" fillId="27" borderId="0" applyNumberFormat="0" applyBorder="0" applyAlignment="0" applyProtection="0">
      <alignment vertical="center"/>
    </xf>
    <xf numFmtId="0" fontId="21" fillId="27"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5" fillId="12" borderId="0" applyProtection="0"/>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21" fillId="27" borderId="0" applyProtection="0"/>
    <xf numFmtId="0" fontId="46" fillId="11"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21" fillId="55"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66" fillId="11" borderId="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21" fillId="27" borderId="0" applyProtection="0"/>
    <xf numFmtId="0" fontId="11" fillId="42" borderId="0" applyNumberFormat="0" applyBorder="0" applyAlignment="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21" fillId="27" borderId="0" applyProtection="0"/>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66" fillId="11"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21" fillId="27" borderId="0" applyNumberFormat="0" applyBorder="0" applyAlignment="0" applyProtection="0"/>
    <xf numFmtId="0" fontId="45" fillId="12"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21" fillId="55"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alignment vertical="center"/>
    </xf>
    <xf numFmtId="0" fontId="21" fillId="27" borderId="0" applyProtection="0"/>
    <xf numFmtId="0" fontId="21" fillId="55"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21" fillId="27" borderId="0" applyProtection="0"/>
    <xf numFmtId="0" fontId="21" fillId="32" borderId="0" applyNumberFormat="0" applyBorder="0" applyAlignment="0" applyProtection="0"/>
    <xf numFmtId="0" fontId="45" fillId="20" borderId="0" applyNumberFormat="0" applyBorder="0" applyAlignment="0" applyProtection="0">
      <alignment vertical="center"/>
    </xf>
    <xf numFmtId="0" fontId="0" fillId="0" borderId="0">
      <alignment vertical="center"/>
    </xf>
    <xf numFmtId="0" fontId="122" fillId="0" borderId="4" applyNumberFormat="0" applyFill="0" applyProtection="0">
      <alignment horizont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2" fillId="0" borderId="0" applyNumberFormat="0" applyFill="0" applyBorder="0" applyAlignment="0" applyProtection="0">
      <alignment vertical="center"/>
    </xf>
    <xf numFmtId="0" fontId="46" fillId="13" borderId="0" applyNumberFormat="0" applyBorder="0" applyAlignment="0" applyProtection="0">
      <alignment vertical="center"/>
    </xf>
    <xf numFmtId="0" fontId="21" fillId="27" borderId="0" applyProtection="0"/>
    <xf numFmtId="0" fontId="45" fillId="20" borderId="0" applyProtection="0"/>
    <xf numFmtId="0" fontId="46" fillId="13" borderId="0" applyNumberFormat="0" applyBorder="0" applyAlignment="0" applyProtection="0">
      <alignment vertical="center"/>
    </xf>
    <xf numFmtId="0" fontId="122" fillId="0" borderId="4" applyNumberFormat="0" applyFill="0" applyProtection="0">
      <alignment horizontal="center" vertical="center"/>
    </xf>
    <xf numFmtId="0" fontId="48"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21" fillId="32" borderId="0" applyNumberFormat="0" applyBorder="0" applyAlignment="0" applyProtection="0"/>
    <xf numFmtId="0" fontId="45" fillId="20" borderId="0" applyNumberFormat="0" applyBorder="0" applyAlignment="0" applyProtection="0">
      <alignment vertical="center"/>
    </xf>
    <xf numFmtId="0" fontId="44" fillId="11" borderId="0" applyNumberFormat="0" applyBorder="0" applyAlignment="0" applyProtection="0">
      <alignment vertical="center"/>
    </xf>
    <xf numFmtId="0" fontId="122" fillId="0" borderId="4" applyProtection="0">
      <alignment horizontal="center"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45" fillId="20" borderId="0" applyProtection="0"/>
    <xf numFmtId="0" fontId="122" fillId="0" borderId="43" applyNumberFormat="0" applyFill="0" applyProtection="0">
      <alignment horizontal="center"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0" fillId="0" borderId="0">
      <alignment vertical="center"/>
    </xf>
    <xf numFmtId="0" fontId="122" fillId="0" borderId="4" applyNumberFormat="0" applyFill="0" applyProtection="0">
      <alignment horizontal="center"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21" fillId="55"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22" fillId="0" borderId="4" applyNumberFormat="0" applyFill="0" applyProtection="0">
      <alignment horizontal="center"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4" borderId="0" applyNumberFormat="0" applyBorder="0" applyAlignment="0" applyProtection="0"/>
    <xf numFmtId="0" fontId="46" fillId="1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34" borderId="0" applyProtection="0"/>
    <xf numFmtId="0" fontId="11" fillId="42" borderId="0" applyNumberFormat="0" applyBorder="0" applyAlignment="0" applyProtection="0"/>
    <xf numFmtId="0" fontId="46" fillId="11" borderId="0" applyNumberFormat="0" applyBorder="0" applyAlignment="0" applyProtection="0">
      <alignment vertical="center"/>
    </xf>
    <xf numFmtId="0" fontId="11" fillId="32" borderId="0" applyNumberFormat="0" applyBorder="0" applyAlignment="0" applyProtection="0">
      <alignment vertical="center"/>
    </xf>
    <xf numFmtId="0" fontId="11" fillId="34" borderId="0" applyProtection="0"/>
    <xf numFmtId="0" fontId="11" fillId="35" borderId="0" applyNumberFormat="0" applyBorder="0" applyAlignment="0" applyProtection="0"/>
    <xf numFmtId="0" fontId="46" fillId="11" borderId="0" applyNumberFormat="0" applyBorder="0" applyAlignment="0" applyProtection="0">
      <alignment vertical="center"/>
    </xf>
    <xf numFmtId="0" fontId="11" fillId="34"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56" borderId="0" applyNumberFormat="0" applyBorder="0" applyAlignment="0" applyProtection="0"/>
    <xf numFmtId="0" fontId="11" fillId="34" borderId="0" applyNumberFormat="0" applyBorder="0" applyAlignment="0" applyProtection="0"/>
    <xf numFmtId="0" fontId="50" fillId="56" borderId="0" applyNumberFormat="0" applyBorder="0" applyAlignment="0" applyProtection="0">
      <alignment vertical="center"/>
    </xf>
    <xf numFmtId="0" fontId="11" fillId="32" borderId="0" applyNumberFormat="0" applyBorder="0" applyAlignment="0" applyProtection="0">
      <alignment vertical="center"/>
    </xf>
    <xf numFmtId="0" fontId="46" fillId="13" borderId="0" applyNumberFormat="0" applyBorder="0" applyAlignment="0" applyProtection="0">
      <alignment vertical="center"/>
    </xf>
    <xf numFmtId="0" fontId="11" fillId="3"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11" fillId="34" borderId="0" applyProtection="0"/>
    <xf numFmtId="0" fontId="0" fillId="0" borderId="0">
      <alignment vertical="center"/>
    </xf>
    <xf numFmtId="0" fontId="46" fillId="13" borderId="0" applyProtection="0"/>
    <xf numFmtId="0" fontId="11" fillId="15"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09"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2" borderId="0" applyNumberFormat="0" applyBorder="0" applyAlignment="0" applyProtection="0">
      <alignment vertical="center"/>
    </xf>
    <xf numFmtId="0" fontId="46" fillId="11" borderId="0" applyProtection="0"/>
    <xf numFmtId="0" fontId="11" fillId="34" borderId="0" applyProtection="0"/>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11" fillId="82" borderId="0" applyNumberFormat="0" applyBorder="0" applyAlignment="0" applyProtection="0"/>
    <xf numFmtId="0" fontId="11" fillId="34" borderId="0" applyProtection="0"/>
    <xf numFmtId="0" fontId="46" fillId="13" borderId="0" applyProtection="0"/>
    <xf numFmtId="0" fontId="11" fillId="32"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3" fillId="0" borderId="0">
      <alignment vertical="center"/>
    </xf>
    <xf numFmtId="0" fontId="11" fillId="35" borderId="0" applyNumberFormat="0" applyBorder="0" applyAlignment="0" applyProtection="0"/>
    <xf numFmtId="0" fontId="0" fillId="0" borderId="0">
      <alignment vertical="center"/>
    </xf>
    <xf numFmtId="0" fontId="11" fillId="35" borderId="0" applyNumberFormat="0" applyBorder="0" applyAlignment="0" applyProtection="0"/>
    <xf numFmtId="0" fontId="11" fillId="38" borderId="0" applyNumberFormat="0" applyBorder="0" applyAlignment="0" applyProtection="0"/>
    <xf numFmtId="0" fontId="46" fillId="13" borderId="0" applyNumberFormat="0" applyBorder="0" applyAlignment="0" applyProtection="0">
      <alignment vertical="center"/>
    </xf>
    <xf numFmtId="0" fontId="11" fillId="35" borderId="0" applyNumberFormat="0" applyBorder="0" applyAlignment="0" applyProtection="0"/>
    <xf numFmtId="0" fontId="46" fillId="13" borderId="0" applyProtection="0"/>
    <xf numFmtId="0" fontId="11" fillId="38" borderId="0" applyNumberFormat="0" applyBorder="0" applyAlignment="0" applyProtection="0"/>
    <xf numFmtId="0" fontId="46" fillId="13" borderId="0" applyNumberFormat="0" applyBorder="0" applyAlignment="0" applyProtection="0">
      <alignment vertical="center"/>
    </xf>
    <xf numFmtId="0" fontId="11" fillId="35" borderId="0" applyNumberFormat="0" applyBorder="0" applyAlignment="0" applyProtection="0"/>
    <xf numFmtId="0" fontId="46" fillId="13" borderId="0" applyNumberFormat="0" applyBorder="0" applyAlignment="0" applyProtection="0">
      <alignment vertical="center"/>
    </xf>
    <xf numFmtId="0" fontId="21" fillId="27" borderId="0" applyNumberFormat="0" applyBorder="0" applyAlignment="0" applyProtection="0"/>
    <xf numFmtId="0" fontId="46" fillId="13" borderId="0" applyProtection="0"/>
    <xf numFmtId="0" fontId="11" fillId="38" borderId="0" applyNumberFormat="0" applyBorder="0" applyAlignment="0" applyProtection="0"/>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45" fillId="12" borderId="0" applyNumberFormat="0" applyBorder="0" applyAlignment="0" applyProtection="0">
      <alignment vertical="center"/>
    </xf>
    <xf numFmtId="0" fontId="101" fillId="0"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11" fillId="35" borderId="0" applyNumberFormat="0" applyBorder="0" applyAlignment="0" applyProtection="0"/>
    <xf numFmtId="0" fontId="45" fillId="12" borderId="0" applyNumberFormat="0" applyBorder="0" applyAlignment="0" applyProtection="0">
      <alignment vertical="center"/>
    </xf>
    <xf numFmtId="0" fontId="21" fillId="27" borderId="0" applyNumberFormat="0" applyBorder="0" applyAlignment="0" applyProtection="0"/>
    <xf numFmtId="0" fontId="46" fillId="13" borderId="0" applyNumberFormat="0" applyBorder="0" applyAlignment="0" applyProtection="0">
      <alignment vertical="center"/>
    </xf>
    <xf numFmtId="0" fontId="11" fillId="38"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1" fillId="5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8" borderId="0" applyNumberFormat="0" applyBorder="0" applyAlignment="0" applyProtection="0"/>
    <xf numFmtId="0" fontId="11" fillId="36" borderId="0" applyNumberFormat="0" applyBorder="0" applyAlignment="0" applyProtection="0">
      <alignment vertical="center"/>
    </xf>
    <xf numFmtId="0" fontId="21" fillId="27" borderId="0" applyProtection="0"/>
    <xf numFmtId="0" fontId="66" fillId="11" borderId="0" applyProtection="0"/>
    <xf numFmtId="0" fontId="11" fillId="35" borderId="0" applyNumberFormat="0" applyBorder="0" applyAlignment="0" applyProtection="0"/>
    <xf numFmtId="0" fontId="11" fillId="35" borderId="0" applyNumberFormat="0" applyBorder="0" applyAlignment="0" applyProtection="0"/>
    <xf numFmtId="0" fontId="45" fillId="12" borderId="0" applyNumberFormat="0" applyBorder="0" applyAlignment="0" applyProtection="0">
      <alignment vertical="center"/>
    </xf>
    <xf numFmtId="0" fontId="21" fillId="82" borderId="0" applyNumberFormat="0" applyBorder="0" applyAlignment="0" applyProtection="0"/>
    <xf numFmtId="0" fontId="45" fillId="12" borderId="0" applyNumberFormat="0" applyBorder="0" applyAlignment="0" applyProtection="0">
      <alignment vertical="center"/>
    </xf>
    <xf numFmtId="0" fontId="44" fillId="11" borderId="0" applyProtection="0">
      <alignment vertical="center"/>
    </xf>
    <xf numFmtId="0" fontId="11" fillId="35" borderId="0" applyNumberFormat="0" applyBorder="0" applyAlignment="0" applyProtection="0"/>
    <xf numFmtId="0" fontId="66" fillId="11" borderId="0" applyProtection="0"/>
    <xf numFmtId="0" fontId="111" fillId="0" borderId="0" applyProtection="0">
      <alignment vertical="center"/>
    </xf>
    <xf numFmtId="0" fontId="11" fillId="36" borderId="0" applyNumberFormat="0" applyBorder="0" applyAlignment="0" applyProtection="0">
      <alignment vertical="center"/>
    </xf>
    <xf numFmtId="176" fontId="0" fillId="0" borderId="0" applyFont="0" applyFill="0" applyBorder="0" applyAlignment="0" applyProtection="0">
      <alignment vertical="center"/>
    </xf>
    <xf numFmtId="0" fontId="11" fillId="35" borderId="0" applyProtection="0"/>
    <xf numFmtId="0" fontId="11" fillId="36" borderId="0" applyNumberFormat="0" applyBorder="0" applyAlignment="0" applyProtection="0">
      <alignment vertical="center"/>
    </xf>
    <xf numFmtId="0" fontId="11" fillId="35" borderId="0" applyProtection="0"/>
    <xf numFmtId="0" fontId="46" fillId="13" borderId="0" applyNumberFormat="0" applyBorder="0" applyAlignment="0" applyProtection="0">
      <alignment vertical="center"/>
    </xf>
    <xf numFmtId="0" fontId="11" fillId="35" borderId="0" applyProtection="0"/>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46" fillId="11" borderId="0" applyProtection="0"/>
    <xf numFmtId="0" fontId="11" fillId="35" borderId="0" applyNumberFormat="0" applyBorder="0" applyAlignment="0" applyProtection="0"/>
    <xf numFmtId="0" fontId="111" fillId="0" borderId="0" applyProtection="0"/>
    <xf numFmtId="0" fontId="11" fillId="35" borderId="0" applyProtection="0"/>
    <xf numFmtId="0" fontId="111" fillId="0" borderId="0" applyProtection="0">
      <alignment vertical="center"/>
    </xf>
    <xf numFmtId="0" fontId="11" fillId="36"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46" fillId="11"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45" fillId="12" borderId="0" applyNumberFormat="0" applyBorder="0" applyAlignment="0" applyProtection="0">
      <alignment vertical="center"/>
    </xf>
    <xf numFmtId="0" fontId="46" fillId="11" borderId="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1" fillId="0" borderId="0" applyProtection="0">
      <alignment vertical="center"/>
    </xf>
    <xf numFmtId="0" fontId="121" fillId="0" borderId="0" applyNumberFormat="0" applyFill="0" applyBorder="0" applyAlignment="0" applyProtection="0">
      <alignment vertical="top"/>
      <protection locked="0"/>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1" fillId="35" borderId="0" applyProtection="0"/>
    <xf numFmtId="0" fontId="0" fillId="0" borderId="0">
      <alignment vertical="center"/>
    </xf>
    <xf numFmtId="0" fontId="11" fillId="36"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1" fillId="0" borderId="0" applyProtection="0">
      <alignment vertical="center"/>
    </xf>
    <xf numFmtId="0" fontId="11" fillId="35" borderId="0" applyNumberFormat="0" applyBorder="0" applyAlignment="0" applyProtection="0">
      <alignment vertical="center"/>
    </xf>
    <xf numFmtId="0" fontId="0" fillId="0" borderId="0">
      <alignment vertical="center"/>
    </xf>
    <xf numFmtId="0" fontId="11" fillId="35" borderId="0" applyProtection="0">
      <alignment vertical="center"/>
    </xf>
    <xf numFmtId="0" fontId="11" fillId="21" borderId="0" applyNumberFormat="0" applyBorder="0" applyAlignment="0" applyProtection="0"/>
    <xf numFmtId="0" fontId="11" fillId="21" borderId="0" applyNumberFormat="0" applyBorder="0" applyAlignment="0" applyProtection="0"/>
    <xf numFmtId="0" fontId="14" fillId="0" borderId="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1" fillId="35" borderId="0" applyNumberFormat="0" applyBorder="0" applyAlignment="0" applyProtection="0"/>
    <xf numFmtId="0" fontId="0" fillId="0" borderId="0">
      <alignment vertical="center"/>
    </xf>
    <xf numFmtId="0" fontId="0" fillId="0" borderId="0">
      <alignment vertical="center"/>
    </xf>
    <xf numFmtId="0" fontId="11" fillId="35" borderId="0" applyProtection="0">
      <alignment vertical="center"/>
    </xf>
    <xf numFmtId="0" fontId="11" fillId="35" borderId="0" applyNumberFormat="0" applyBorder="0" applyAlignment="0" applyProtection="0"/>
    <xf numFmtId="0" fontId="46" fillId="11" borderId="0" applyNumberFormat="0" applyBorder="0" applyAlignment="0" applyProtection="0">
      <alignment vertical="center"/>
    </xf>
    <xf numFmtId="10" fontId="119" fillId="2" borderId="1" applyNumberFormat="0" applyBorder="0" applyAlignment="0" applyProtection="0"/>
    <xf numFmtId="0" fontId="0" fillId="0" borderId="0">
      <alignment vertical="center"/>
    </xf>
    <xf numFmtId="0" fontId="11" fillId="38" borderId="0" applyNumberFormat="0" applyBorder="0" applyAlignment="0" applyProtection="0"/>
    <xf numFmtId="0" fontId="46" fillId="11" borderId="0" applyNumberFormat="0" applyBorder="0" applyAlignment="0" applyProtection="0">
      <alignment vertical="center"/>
    </xf>
    <xf numFmtId="0" fontId="44" fillId="11" borderId="0" applyNumberFormat="0" applyBorder="0" applyAlignment="0" applyProtection="0">
      <alignment vertical="center"/>
    </xf>
    <xf numFmtId="0" fontId="11" fillId="35" borderId="0" applyNumberFormat="0" applyBorder="0" applyAlignment="0" applyProtection="0"/>
    <xf numFmtId="0" fontId="46" fillId="11" borderId="0" applyNumberFormat="0" applyBorder="0" applyAlignment="0" applyProtection="0">
      <alignment vertical="center"/>
    </xf>
    <xf numFmtId="0" fontId="44" fillId="11" borderId="0" applyProtection="0"/>
    <xf numFmtId="0" fontId="14" fillId="0" borderId="0">
      <alignment vertical="center"/>
    </xf>
    <xf numFmtId="0" fontId="11" fillId="38" borderId="0" applyNumberFormat="0" applyBorder="0" applyAlignment="0" applyProtection="0"/>
    <xf numFmtId="0" fontId="46" fillId="11" borderId="0" applyProtection="0"/>
    <xf numFmtId="0" fontId="11" fillId="24" borderId="0" applyNumberFormat="0" applyBorder="0" applyAlignment="0" applyProtection="0">
      <alignment vertical="center"/>
    </xf>
    <xf numFmtId="0" fontId="45" fillId="12" borderId="0" applyNumberFormat="0" applyBorder="0" applyAlignment="0" applyProtection="0">
      <alignment vertical="center"/>
    </xf>
    <xf numFmtId="0" fontId="21" fillId="31" borderId="0" applyNumberFormat="0" applyBorder="0" applyAlignment="0" applyProtection="0">
      <alignment vertical="center"/>
    </xf>
    <xf numFmtId="0" fontId="21" fillId="25" borderId="0" applyNumberFormat="0" applyBorder="0" applyAlignment="0" applyProtection="0"/>
    <xf numFmtId="0" fontId="44" fillId="11" borderId="0" applyProtection="0"/>
    <xf numFmtId="0" fontId="46" fillId="13" borderId="0" applyNumberFormat="0" applyBorder="0" applyAlignment="0" applyProtection="0">
      <alignment vertical="center"/>
    </xf>
    <xf numFmtId="0" fontId="46" fillId="13" borderId="0" applyProtection="0"/>
    <xf numFmtId="0" fontId="21" fillId="31" borderId="0" applyNumberFormat="0" applyBorder="0" applyAlignment="0" applyProtection="0">
      <alignment vertical="center"/>
    </xf>
    <xf numFmtId="9" fontId="0" fillId="0" borderId="0" applyFont="0" applyFill="0" applyBorder="0" applyAlignment="0" applyProtection="0">
      <alignment vertical="center"/>
    </xf>
    <xf numFmtId="0" fontId="21" fillId="25" borderId="0" applyProtection="0"/>
    <xf numFmtId="9" fontId="14" fillId="0" borderId="0" applyFont="0" applyFill="0" applyBorder="0" applyAlignment="0" applyProtection="0">
      <alignment vertical="center"/>
    </xf>
    <xf numFmtId="0" fontId="21" fillId="31" borderId="0" applyNumberFormat="0" applyBorder="0" applyAlignment="0" applyProtection="0">
      <alignment vertical="center"/>
    </xf>
    <xf numFmtId="9" fontId="0" fillId="0" borderId="0" applyFont="0" applyFill="0" applyBorder="0" applyAlignment="0" applyProtection="0"/>
    <xf numFmtId="0" fontId="21" fillId="25" borderId="0" applyProtection="0"/>
    <xf numFmtId="0" fontId="45" fillId="12" borderId="0" applyProtection="0"/>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21" fillId="25" borderId="0" applyProtection="0"/>
    <xf numFmtId="9" fontId="146" fillId="0" borderId="0" applyFont="0" applyFill="0" applyBorder="0" applyAlignment="0" applyProtection="0"/>
    <xf numFmtId="0" fontId="46" fillId="13" borderId="0" applyProtection="0"/>
    <xf numFmtId="0" fontId="21" fillId="25" borderId="0" applyNumberFormat="0" applyBorder="0" applyAlignment="0" applyProtection="0"/>
    <xf numFmtId="0" fontId="21" fillId="3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9" fontId="0" fillId="0" borderId="0" applyFont="0" applyFill="0" applyBorder="0" applyAlignment="0" applyProtection="0">
      <alignment vertical="center"/>
    </xf>
    <xf numFmtId="0" fontId="21" fillId="25" borderId="0" applyProtection="0"/>
    <xf numFmtId="9" fontId="14" fillId="0" borderId="0" applyFont="0" applyFill="0" applyBorder="0" applyAlignment="0" applyProtection="0">
      <alignment vertical="center"/>
    </xf>
    <xf numFmtId="0" fontId="21" fillId="31" borderId="0" applyNumberFormat="0" applyBorder="0" applyAlignment="0" applyProtection="0">
      <alignment vertical="center"/>
    </xf>
    <xf numFmtId="0" fontId="45" fillId="12" borderId="0" applyNumberFormat="0" applyBorder="0" applyAlignment="0" applyProtection="0">
      <alignment vertical="center"/>
    </xf>
    <xf numFmtId="0" fontId="21" fillId="25" borderId="0" applyProtection="0"/>
    <xf numFmtId="0" fontId="0" fillId="0" borderId="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21" fillId="80" borderId="0" applyNumberFormat="0" applyBorder="0" applyAlignment="0" applyProtection="0"/>
    <xf numFmtId="0" fontId="0" fillId="0" borderId="0">
      <alignment vertical="center"/>
    </xf>
    <xf numFmtId="0" fontId="46" fillId="11" borderId="0" applyNumberFormat="0" applyBorder="0" applyAlignment="0" applyProtection="0">
      <alignment vertical="center"/>
    </xf>
    <xf numFmtId="0" fontId="21" fillId="25" borderId="0" applyProtection="0"/>
    <xf numFmtId="0" fontId="46" fillId="13" borderId="0" applyProtection="0"/>
    <xf numFmtId="0" fontId="46" fillId="1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21" fillId="80" borderId="0" applyNumberFormat="0" applyBorder="0" applyAlignment="0" applyProtection="0"/>
    <xf numFmtId="0" fontId="0" fillId="0" borderId="0">
      <alignment vertical="center"/>
    </xf>
    <xf numFmtId="0" fontId="21" fillId="31" borderId="0" applyNumberFormat="0" applyBorder="0" applyAlignment="0" applyProtection="0">
      <alignment vertical="center"/>
    </xf>
    <xf numFmtId="0" fontId="46" fillId="13" borderId="0" applyProtection="0"/>
    <xf numFmtId="0" fontId="0" fillId="0" borderId="0">
      <alignment vertical="center"/>
    </xf>
    <xf numFmtId="0" fontId="21" fillId="15" borderId="0" applyNumberFormat="0" applyBorder="0" applyAlignment="0" applyProtection="0">
      <alignment vertical="center"/>
    </xf>
    <xf numFmtId="0" fontId="46" fillId="13" borderId="0" applyNumberFormat="0" applyBorder="0" applyAlignment="0" applyProtection="0">
      <alignment vertical="center"/>
    </xf>
    <xf numFmtId="0" fontId="55" fillId="2" borderId="0" applyProtection="0">
      <alignment horizontal="right" vertical="center"/>
    </xf>
    <xf numFmtId="0" fontId="55" fillId="2" borderId="0" applyProtection="0">
      <alignment horizontal="left" vertical="center"/>
    </xf>
    <xf numFmtId="0" fontId="46" fillId="13" borderId="0" applyNumberFormat="0" applyBorder="0" applyAlignment="0" applyProtection="0">
      <alignment vertical="center"/>
    </xf>
    <xf numFmtId="0" fontId="0" fillId="0" borderId="0">
      <alignment vertical="center"/>
    </xf>
    <xf numFmtId="0" fontId="21" fillId="3" borderId="0" applyProtection="0"/>
    <xf numFmtId="0" fontId="0" fillId="0" borderId="0">
      <alignment vertical="center"/>
    </xf>
    <xf numFmtId="0" fontId="21" fillId="15" borderId="0" applyNumberFormat="0" applyBorder="0" applyAlignment="0" applyProtection="0">
      <alignment vertical="center"/>
    </xf>
    <xf numFmtId="0" fontId="46" fillId="13" borderId="0" applyNumberFormat="0" applyBorder="0" applyAlignment="0" applyProtection="0">
      <alignment vertical="center"/>
    </xf>
    <xf numFmtId="0" fontId="21" fillId="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21" fillId="3" borderId="0" applyProtection="0"/>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11" fillId="21" borderId="0" applyNumberFormat="0" applyBorder="0" applyAlignment="0" applyProtection="0"/>
    <xf numFmtId="0" fontId="46" fillId="13" borderId="0" applyProtection="0"/>
    <xf numFmtId="0" fontId="46" fillId="13" borderId="0" applyNumberFormat="0" applyBorder="0" applyAlignment="0" applyProtection="0">
      <alignment vertical="center"/>
    </xf>
    <xf numFmtId="0" fontId="21" fillId="3" borderId="0" applyNumberFormat="0" applyBorder="0" applyAlignment="0" applyProtection="0"/>
    <xf numFmtId="0" fontId="48" fillId="12" borderId="0" applyNumberFormat="0" applyBorder="0" applyAlignment="0" applyProtection="0">
      <alignment vertical="center"/>
    </xf>
    <xf numFmtId="0" fontId="55" fillId="2" borderId="0" applyProtection="0">
      <alignment horizontal="right" vertical="center"/>
    </xf>
    <xf numFmtId="0" fontId="55" fillId="2" borderId="0" applyProtection="0">
      <alignment horizontal="left" vertical="center"/>
    </xf>
    <xf numFmtId="0" fontId="46" fillId="13" borderId="0" applyProtection="0"/>
    <xf numFmtId="0" fontId="46" fillId="11" borderId="0" applyProtection="0"/>
    <xf numFmtId="0" fontId="21" fillId="15"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45" fillId="12" borderId="0" applyNumberFormat="0" applyBorder="0" applyAlignment="0" applyProtection="0">
      <alignment vertical="center"/>
    </xf>
    <xf numFmtId="0" fontId="21" fillId="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21" fillId="15" borderId="0" applyNumberFormat="0" applyBorder="0" applyAlignment="0" applyProtection="0">
      <alignment vertical="center"/>
    </xf>
    <xf numFmtId="0" fontId="21" fillId="3" borderId="0" applyProtection="0"/>
    <xf numFmtId="0" fontId="21" fillId="15" borderId="0" applyNumberFormat="0" applyBorder="0" applyAlignment="0" applyProtection="0"/>
    <xf numFmtId="0" fontId="21" fillId="3" borderId="0" applyProtection="0"/>
    <xf numFmtId="0" fontId="21" fillId="15" borderId="0" applyNumberFormat="0" applyBorder="0" applyAlignment="0" applyProtection="0">
      <alignment vertical="center"/>
    </xf>
    <xf numFmtId="0" fontId="46" fillId="13" borderId="0" applyNumberFormat="0" applyBorder="0" applyAlignment="0" applyProtection="0">
      <alignment vertical="center"/>
    </xf>
    <xf numFmtId="0" fontId="112" fillId="0" borderId="0" applyProtection="0"/>
    <xf numFmtId="0" fontId="21" fillId="15" borderId="0" applyNumberFormat="0" applyBorder="0" applyAlignment="0" applyProtection="0">
      <alignment vertical="center"/>
    </xf>
    <xf numFmtId="0" fontId="21" fillId="20" borderId="0" applyProtection="0"/>
    <xf numFmtId="0" fontId="21" fillId="15"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11" fillId="81" borderId="0" applyNumberFormat="0" applyBorder="0" applyAlignment="0" applyProtection="0"/>
    <xf numFmtId="0" fontId="21" fillId="15" borderId="0" applyNumberFormat="0" applyBorder="0" applyAlignment="0" applyProtection="0">
      <alignment vertical="center"/>
    </xf>
    <xf numFmtId="0" fontId="80" fillId="0" borderId="21">
      <alignment horizontal="center" vertical="center"/>
    </xf>
    <xf numFmtId="0" fontId="11" fillId="42" borderId="0" applyNumberFormat="0" applyBorder="0" applyAlignment="0" applyProtection="0">
      <alignment vertical="center"/>
    </xf>
    <xf numFmtId="41" fontId="14" fillId="0" borderId="0" applyFont="0" applyFill="0" applyBorder="0" applyAlignment="0" applyProtection="0">
      <alignment vertical="center"/>
    </xf>
    <xf numFmtId="0" fontId="66" fillId="11" borderId="0" applyNumberFormat="0" applyBorder="0" applyAlignment="0" applyProtection="0">
      <alignment vertical="center"/>
    </xf>
    <xf numFmtId="0" fontId="11" fillId="42" borderId="0" applyNumberFormat="0" applyBorder="0" applyAlignment="0" applyProtection="0"/>
    <xf numFmtId="0" fontId="0" fillId="0" borderId="0">
      <alignment vertical="center"/>
    </xf>
    <xf numFmtId="218" fontId="14" fillId="0" borderId="0" applyFont="0" applyFill="0" applyBorder="0" applyAlignment="0" applyProtection="0">
      <alignment vertical="center"/>
    </xf>
    <xf numFmtId="0" fontId="66" fillId="11" borderId="0" applyNumberFormat="0" applyBorder="0" applyAlignment="0" applyProtection="0">
      <alignment vertical="center"/>
    </xf>
    <xf numFmtId="0" fontId="11" fillId="84" borderId="0" applyNumberFormat="0" applyBorder="0" applyAlignment="0" applyProtection="0">
      <alignment vertical="center"/>
    </xf>
    <xf numFmtId="0" fontId="11" fillId="42" borderId="0" applyProtection="0"/>
    <xf numFmtId="0" fontId="11" fillId="84"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1" fillId="42" borderId="0" applyProtection="0"/>
    <xf numFmtId="0" fontId="0" fillId="0" borderId="0">
      <alignment vertical="center"/>
    </xf>
    <xf numFmtId="0" fontId="11" fillId="42" borderId="0" applyProtection="0"/>
    <xf numFmtId="0" fontId="11" fillId="42" borderId="0" applyNumberFormat="0" applyBorder="0" applyAlignment="0" applyProtection="0"/>
    <xf numFmtId="0" fontId="0" fillId="0" borderId="0">
      <alignment vertical="center"/>
    </xf>
    <xf numFmtId="0" fontId="0" fillId="0" borderId="0">
      <alignment vertical="center"/>
    </xf>
    <xf numFmtId="0" fontId="11" fillId="42" borderId="0" applyProtection="0"/>
    <xf numFmtId="0" fontId="11" fillId="84" borderId="0" applyNumberFormat="0" applyBorder="0" applyAlignment="0" applyProtection="0">
      <alignment vertical="center"/>
    </xf>
    <xf numFmtId="0" fontId="0" fillId="0" borderId="0">
      <alignment vertical="center"/>
    </xf>
    <xf numFmtId="0" fontId="11" fillId="84"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11" fillId="42" borderId="0" applyProtection="0"/>
    <xf numFmtId="0" fontId="11" fillId="84" borderId="0" applyNumberFormat="0" applyBorder="0" applyAlignment="0" applyProtection="0">
      <alignment vertical="center"/>
    </xf>
    <xf numFmtId="0" fontId="11" fillId="84" borderId="0" applyNumberFormat="0" applyBorder="0" applyAlignment="0" applyProtection="0">
      <alignment vertical="center"/>
    </xf>
    <xf numFmtId="0" fontId="11" fillId="79" borderId="0" applyNumberFormat="0" applyBorder="0" applyAlignment="0" applyProtection="0"/>
    <xf numFmtId="0" fontId="11" fillId="84" borderId="0" applyNumberFormat="0" applyBorder="0" applyAlignment="0" applyProtection="0">
      <alignment vertical="center"/>
    </xf>
    <xf numFmtId="0" fontId="11" fillId="84"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11" fillId="30" borderId="0" applyNumberFormat="0" applyBorder="0" applyAlignment="0" applyProtection="0"/>
    <xf numFmtId="0" fontId="46" fillId="13" borderId="0" applyNumberFormat="0" applyBorder="0" applyAlignment="0" applyProtection="0">
      <alignment vertical="center"/>
    </xf>
    <xf numFmtId="0" fontId="11" fillId="24"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 fillId="30" borderId="0" applyNumberFormat="0" applyBorder="0" applyAlignment="0" applyProtection="0"/>
    <xf numFmtId="0" fontId="46" fillId="11" borderId="0" applyNumberFormat="0" applyBorder="0" applyAlignment="0" applyProtection="0">
      <alignment vertical="center"/>
    </xf>
    <xf numFmtId="0" fontId="11" fillId="24" borderId="0" applyNumberFormat="0" applyBorder="0" applyAlignment="0" applyProtection="0"/>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11" fillId="30" borderId="0" applyNumberFormat="0" applyBorder="0" applyAlignment="0" applyProtection="0"/>
    <xf numFmtId="0" fontId="44" fillId="11" borderId="0" applyProtection="0"/>
    <xf numFmtId="0" fontId="45" fillId="12" borderId="0" applyNumberFormat="0" applyBorder="0" applyAlignment="0" applyProtection="0">
      <alignment vertical="center"/>
    </xf>
    <xf numFmtId="0" fontId="11" fillId="24" borderId="0" applyNumberFormat="0" applyBorder="0" applyAlignment="0" applyProtection="0"/>
    <xf numFmtId="0" fontId="46" fillId="11" borderId="0" applyNumberFormat="0" applyBorder="0" applyAlignment="0" applyProtection="0">
      <alignment vertical="center"/>
    </xf>
    <xf numFmtId="0" fontId="46" fillId="13" borderId="0" applyProtection="0">
      <alignment vertical="center"/>
    </xf>
    <xf numFmtId="0" fontId="46" fillId="11"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46" fillId="13" borderId="0" applyProtection="0">
      <alignment vertical="center"/>
    </xf>
    <xf numFmtId="0" fontId="46" fillId="11"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14" fillId="0" borderId="0">
      <alignment vertical="center"/>
    </xf>
    <xf numFmtId="0" fontId="14" fillId="0" borderId="0">
      <alignment vertical="center"/>
    </xf>
    <xf numFmtId="0" fontId="46" fillId="11" borderId="0" applyProtection="0"/>
    <xf numFmtId="0" fontId="11" fillId="30" borderId="0" applyNumberFormat="0" applyBorder="0" applyAlignment="0" applyProtection="0"/>
    <xf numFmtId="0" fontId="11" fillId="57" borderId="0" applyNumberFormat="0" applyBorder="0" applyAlignment="0" applyProtection="0">
      <alignment vertical="center"/>
    </xf>
    <xf numFmtId="0" fontId="46" fillId="13" borderId="0" applyProtection="0">
      <alignment vertical="center"/>
    </xf>
    <xf numFmtId="0" fontId="46" fillId="11" borderId="0" applyProtection="0"/>
    <xf numFmtId="0" fontId="11" fillId="24" borderId="0" applyNumberFormat="0" applyBorder="0" applyAlignment="0" applyProtection="0"/>
    <xf numFmtId="0" fontId="11" fillId="24" borderId="0" applyNumberFormat="0" applyBorder="0" applyAlignment="0" applyProtection="0"/>
    <xf numFmtId="0" fontId="46" fillId="13"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11" fillId="24" borderId="0" applyNumberFormat="0" applyBorder="0" applyAlignment="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1" fillId="57" borderId="0" applyNumberFormat="0" applyBorder="0" applyAlignment="0" applyProtection="0">
      <alignment vertical="center"/>
    </xf>
    <xf numFmtId="0" fontId="46" fillId="13" borderId="0" applyProtection="0"/>
    <xf numFmtId="0" fontId="11" fillId="24"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24"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24" borderId="0" applyProtection="0"/>
    <xf numFmtId="0" fontId="45" fillId="12"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45" fillId="12"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11" fillId="24" borderId="0" applyNumberFormat="0" applyBorder="0" applyAlignment="0" applyProtection="0"/>
    <xf numFmtId="0" fontId="11" fillId="24" borderId="0" applyNumberFormat="0" applyBorder="0" applyAlignment="0" applyProtection="0"/>
    <xf numFmtId="0" fontId="11" fillId="24"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1" fillId="57"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11" fillId="24" borderId="0" applyNumberFormat="0" applyBorder="0" applyAlignment="0" applyProtection="0"/>
    <xf numFmtId="0" fontId="11" fillId="24" borderId="0" applyNumberFormat="0" applyBorder="0" applyAlignment="0" applyProtection="0"/>
    <xf numFmtId="0" fontId="46" fillId="13"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11" fillId="24" borderId="0" applyNumberFormat="0" applyBorder="0" applyAlignment="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1" fillId="24" borderId="0" applyProtection="0"/>
    <xf numFmtId="0" fontId="46" fillId="11" borderId="0" applyNumberFormat="0" applyBorder="0" applyAlignment="0" applyProtection="0">
      <alignment vertical="center"/>
    </xf>
    <xf numFmtId="0" fontId="0" fillId="0" borderId="0">
      <alignment vertical="center"/>
    </xf>
    <xf numFmtId="0" fontId="11" fillId="57"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6" fillId="13" borderId="0" applyProtection="0"/>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11" fillId="24" borderId="0" applyNumberFormat="0" applyBorder="0" applyAlignment="0" applyProtection="0"/>
    <xf numFmtId="0" fontId="11" fillId="24" borderId="0" applyNumberFormat="0" applyBorder="0" applyAlignment="0" applyProtection="0"/>
    <xf numFmtId="0" fontId="66" fillId="11" borderId="0" applyProtection="0"/>
    <xf numFmtId="0" fontId="0" fillId="0" borderId="0">
      <alignment vertical="center"/>
    </xf>
    <xf numFmtId="0" fontId="46" fillId="13" borderId="0" applyNumberFormat="0" applyBorder="0" applyAlignment="0" applyProtection="0">
      <alignment vertical="center"/>
    </xf>
    <xf numFmtId="0" fontId="11" fillId="24" borderId="0" applyNumberFormat="0" applyBorder="0" applyAlignment="0" applyProtection="0"/>
    <xf numFmtId="0" fontId="11" fillId="24" borderId="0" applyNumberFormat="0" applyBorder="0" applyAlignment="0" applyProtection="0"/>
    <xf numFmtId="0" fontId="0" fillId="0" borderId="0">
      <alignment vertical="center"/>
    </xf>
    <xf numFmtId="0" fontId="46" fillId="13" borderId="0" applyProtection="0"/>
    <xf numFmtId="0" fontId="86" fillId="0" borderId="0" applyNumberFormat="0" applyFill="0" applyBorder="0" applyAlignment="0" applyProtection="0"/>
    <xf numFmtId="0" fontId="0" fillId="0" borderId="0">
      <alignment vertical="center"/>
    </xf>
    <xf numFmtId="0" fontId="0" fillId="0" borderId="0">
      <alignment vertical="center"/>
    </xf>
    <xf numFmtId="0" fontId="11" fillId="24" borderId="0" applyNumberFormat="0" applyBorder="0" applyAlignment="0" applyProtection="0"/>
    <xf numFmtId="0" fontId="105" fillId="0" borderId="0" applyFill="0" applyBorder="0">
      <alignment horizontal="right" vertical="center"/>
    </xf>
    <xf numFmtId="0" fontId="48" fillId="15"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1" fillId="24" borderId="0" applyNumberFormat="0" applyBorder="0" applyAlignment="0" applyProtection="0">
      <alignment vertical="center"/>
    </xf>
    <xf numFmtId="0" fontId="105" fillId="0" borderId="0" applyProtection="0">
      <alignment horizontal="right"/>
    </xf>
    <xf numFmtId="0" fontId="48" fillId="3" borderId="0" applyProtection="0"/>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1" fillId="30" borderId="0" applyNumberFormat="0" applyBorder="0" applyAlignment="0" applyProtection="0"/>
    <xf numFmtId="0" fontId="45" fillId="12" borderId="0" applyNumberFormat="0" applyBorder="0" applyAlignment="0" applyProtection="0">
      <alignment vertical="center"/>
    </xf>
    <xf numFmtId="0" fontId="111" fillId="0" borderId="36" applyProtection="0">
      <alignment vertical="center"/>
    </xf>
    <xf numFmtId="0" fontId="86" fillId="0" borderId="0" applyNumberFormat="0" applyFill="0" applyBorder="0" applyAlignment="0" applyProtection="0"/>
    <xf numFmtId="0" fontId="0" fillId="0" borderId="0">
      <alignment vertical="center"/>
    </xf>
    <xf numFmtId="0" fontId="0" fillId="0" borderId="0">
      <alignment vertical="center"/>
    </xf>
    <xf numFmtId="0" fontId="11" fillId="24" borderId="0" applyNumberFormat="0" applyBorder="0" applyAlignment="0" applyProtection="0"/>
    <xf numFmtId="0" fontId="46" fillId="13" borderId="0" applyProtection="0"/>
    <xf numFmtId="0" fontId="66" fillId="11" borderId="0" applyNumberFormat="0" applyBorder="0" applyAlignment="0" applyProtection="0">
      <alignment vertical="center"/>
    </xf>
    <xf numFmtId="0" fontId="11" fillId="24" borderId="0" applyProtection="0">
      <alignment vertical="center"/>
    </xf>
    <xf numFmtId="0" fontId="45" fillId="12" borderId="0" applyNumberFormat="0" applyBorder="0" applyAlignment="0" applyProtection="0">
      <alignment vertical="center"/>
    </xf>
    <xf numFmtId="0" fontId="66" fillId="11" borderId="0" applyProtection="0"/>
    <xf numFmtId="0" fontId="0" fillId="0" borderId="0">
      <alignment vertical="center"/>
    </xf>
    <xf numFmtId="0" fontId="0" fillId="0" borderId="0">
      <alignment vertical="center"/>
    </xf>
    <xf numFmtId="0" fontId="11" fillId="24" borderId="0" applyNumberFormat="0" applyBorder="0" applyAlignment="0" applyProtection="0"/>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0" fillId="0" borderId="0">
      <alignment vertical="center"/>
    </xf>
    <xf numFmtId="0" fontId="11" fillId="24" borderId="0" applyNumberFormat="0" applyBorder="0" applyAlignment="0" applyProtection="0"/>
    <xf numFmtId="0" fontId="0" fillId="0" borderId="0">
      <alignment vertical="center"/>
    </xf>
    <xf numFmtId="0" fontId="46" fillId="13" borderId="0" applyProtection="0"/>
    <xf numFmtId="0" fontId="66" fillId="11" borderId="0" applyProtection="0"/>
    <xf numFmtId="0" fontId="44" fillId="11" borderId="0" applyProtection="0"/>
    <xf numFmtId="0" fontId="11" fillId="30" borderId="0" applyNumberFormat="0" applyBorder="0" applyAlignment="0" applyProtection="0"/>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24" borderId="0" applyNumberFormat="0" applyBorder="0" applyAlignment="0" applyProtection="0"/>
    <xf numFmtId="0" fontId="55" fillId="2" borderId="0" applyProtection="0">
      <alignment horizontal="left" vertical="top"/>
    </xf>
    <xf numFmtId="0" fontId="0" fillId="0" borderId="0">
      <alignment vertical="center"/>
    </xf>
    <xf numFmtId="0" fontId="48" fillId="20"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11" fillId="30" borderId="0" applyNumberFormat="0" applyBorder="0" applyAlignment="0" applyProtection="0"/>
    <xf numFmtId="0" fontId="11" fillId="30" borderId="0" applyNumberFormat="0" applyBorder="0" applyAlignment="0" applyProtection="0">
      <alignment vertical="center"/>
    </xf>
    <xf numFmtId="0" fontId="11" fillId="35"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1" fillId="42" borderId="0" applyNumberFormat="0" applyBorder="0" applyAlignment="0" applyProtection="0">
      <alignment vertical="center"/>
    </xf>
    <xf numFmtId="0" fontId="45" fillId="12"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xf numFmtId="0" fontId="44" fillId="11" borderId="0" applyNumberFormat="0" applyBorder="0" applyAlignment="0" applyProtection="0">
      <alignment vertical="center"/>
    </xf>
    <xf numFmtId="0" fontId="21" fillId="31" borderId="0" applyNumberFormat="0" applyBorder="0" applyAlignment="0" applyProtection="0">
      <alignment vertical="center"/>
    </xf>
    <xf numFmtId="0" fontId="46" fillId="11" borderId="0" applyNumberFormat="0" applyBorder="0" applyAlignment="0" applyProtection="0">
      <alignment vertical="center"/>
    </xf>
    <xf numFmtId="0" fontId="21" fillId="25" borderId="0" applyProtection="0"/>
    <xf numFmtId="0" fontId="46" fillId="13" borderId="0" applyNumberFormat="0" applyBorder="0" applyAlignment="0" applyProtection="0">
      <alignment vertical="center"/>
    </xf>
    <xf numFmtId="0" fontId="0" fillId="0" borderId="0">
      <alignment vertical="center"/>
    </xf>
    <xf numFmtId="0" fontId="21" fillId="3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21" fillId="25" borderId="0" applyProtection="0"/>
    <xf numFmtId="0" fontId="0" fillId="0" borderId="0">
      <alignment vertical="center"/>
    </xf>
    <xf numFmtId="0" fontId="46" fillId="13" borderId="0" applyNumberFormat="0" applyBorder="0" applyAlignment="0" applyProtection="0">
      <alignment vertical="center"/>
    </xf>
    <xf numFmtId="38" fontId="0" fillId="0" borderId="0" applyFont="0" applyFill="0" applyBorder="0" applyAlignment="0" applyProtection="0">
      <alignment vertical="center"/>
    </xf>
    <xf numFmtId="0" fontId="21" fillId="25"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21" fillId="25" borderId="0" applyNumberFormat="0" applyBorder="0" applyAlignment="0" applyProtection="0"/>
    <xf numFmtId="0" fontId="46" fillId="13" borderId="0" applyProtection="0"/>
    <xf numFmtId="0" fontId="21" fillId="31" borderId="0" applyNumberFormat="0" applyBorder="0" applyAlignment="0" applyProtection="0">
      <alignment vertical="center"/>
    </xf>
    <xf numFmtId="0" fontId="21" fillId="25" borderId="0" applyProtection="0"/>
    <xf numFmtId="0" fontId="21" fillId="31" borderId="0" applyNumberFormat="0" applyBorder="0" applyAlignment="0" applyProtection="0">
      <alignment vertical="center"/>
    </xf>
    <xf numFmtId="0" fontId="21" fillId="25" borderId="0" applyProtection="0"/>
    <xf numFmtId="0" fontId="109" fillId="2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21" fillId="80" borderId="0" applyNumberFormat="0" applyBorder="0" applyAlignment="0" applyProtection="0"/>
    <xf numFmtId="0" fontId="46" fillId="13" borderId="0" applyProtection="0"/>
    <xf numFmtId="0" fontId="21" fillId="25" borderId="0" applyProtection="0"/>
    <xf numFmtId="0" fontId="45" fillId="12" borderId="0" applyNumberFormat="0" applyBorder="0" applyAlignment="0" applyProtection="0">
      <alignment vertical="center"/>
    </xf>
    <xf numFmtId="0" fontId="21" fillId="80" borderId="0" applyNumberFormat="0" applyBorder="0" applyAlignment="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21" fillId="80" borderId="0" applyNumberFormat="0" applyBorder="0" applyAlignment="0" applyProtection="0"/>
    <xf numFmtId="0" fontId="46" fillId="11" borderId="0" applyNumberFormat="0" applyBorder="0" applyAlignment="0" applyProtection="0">
      <alignment vertical="center"/>
    </xf>
    <xf numFmtId="9" fontId="14" fillId="0" borderId="0" applyProtection="0"/>
    <xf numFmtId="0" fontId="0" fillId="0" borderId="0">
      <alignment vertical="center"/>
    </xf>
    <xf numFmtId="0" fontId="46" fillId="13" borderId="0" applyNumberFormat="0" applyBorder="0" applyAlignment="0" applyProtection="0">
      <alignment vertical="center"/>
    </xf>
    <xf numFmtId="0" fontId="21" fillId="31" borderId="0" applyNumberFormat="0" applyBorder="0" applyAlignment="0" applyProtection="0">
      <alignment vertical="center"/>
    </xf>
    <xf numFmtId="0" fontId="21" fillId="18" borderId="0" applyNumberFormat="0" applyBorder="0" applyAlignment="0" applyProtection="0">
      <alignment vertical="center"/>
    </xf>
    <xf numFmtId="0" fontId="46" fillId="13" borderId="0" applyNumberFormat="0" applyBorder="0" applyAlignment="0" applyProtection="0">
      <alignment vertical="center"/>
    </xf>
    <xf numFmtId="0" fontId="21" fillId="12"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7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21" fillId="18" borderId="0" applyNumberFormat="0" applyBorder="0" applyAlignment="0" applyProtection="0">
      <alignment vertical="center"/>
    </xf>
    <xf numFmtId="0" fontId="11" fillId="3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70" fillId="0" borderId="0" applyProtection="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21" fillId="12" borderId="0" applyProtection="0"/>
    <xf numFmtId="0" fontId="11" fillId="32" borderId="0" applyNumberFormat="0" applyBorder="0" applyAlignment="0" applyProtection="0">
      <alignment vertical="center"/>
    </xf>
    <xf numFmtId="0" fontId="21" fillId="18" borderId="0" applyNumberFormat="0" applyBorder="0" applyAlignment="0" applyProtection="0">
      <alignment vertical="center"/>
    </xf>
    <xf numFmtId="185" fontId="69" fillId="33" borderId="0"/>
    <xf numFmtId="0" fontId="0" fillId="0" borderId="0">
      <alignment vertical="center"/>
    </xf>
    <xf numFmtId="185" fontId="69" fillId="33" borderId="0">
      <alignment vertical="center"/>
    </xf>
    <xf numFmtId="0" fontId="21" fillId="12" borderId="0" applyProtection="0"/>
    <xf numFmtId="0" fontId="46" fillId="13" borderId="0" applyNumberFormat="0" applyBorder="0" applyAlignment="0" applyProtection="0">
      <alignment vertical="center"/>
    </xf>
    <xf numFmtId="0" fontId="21" fillId="12"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70" fillId="0" borderId="0" applyProtection="0">
      <alignment vertical="center"/>
    </xf>
    <xf numFmtId="0" fontId="0" fillId="0" borderId="0">
      <alignment vertical="center"/>
    </xf>
    <xf numFmtId="0" fontId="46" fillId="13" borderId="0" applyNumberFormat="0" applyBorder="0" applyAlignment="0" applyProtection="0">
      <alignment vertical="center"/>
    </xf>
    <xf numFmtId="0" fontId="21" fillId="18"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21" fillId="12" borderId="0" applyProtection="0"/>
    <xf numFmtId="0" fontId="0" fillId="0" borderId="0">
      <alignment vertical="center"/>
    </xf>
    <xf numFmtId="0" fontId="21" fillId="18" borderId="0" applyNumberFormat="0" applyBorder="0" applyAlignment="0" applyProtection="0">
      <alignment vertical="center"/>
    </xf>
    <xf numFmtId="0" fontId="0" fillId="0" borderId="0">
      <alignment vertical="center"/>
    </xf>
    <xf numFmtId="0" fontId="46" fillId="13" borderId="0" applyProtection="0"/>
    <xf numFmtId="0" fontId="70" fillId="0" borderId="0" applyProtection="0">
      <alignment vertical="center"/>
    </xf>
    <xf numFmtId="0" fontId="21" fillId="12" borderId="0" applyProtection="0"/>
    <xf numFmtId="0" fontId="0" fillId="0" borderId="0">
      <alignment vertical="center"/>
    </xf>
    <xf numFmtId="0" fontId="46" fillId="13" borderId="0" applyNumberFormat="0" applyBorder="0" applyAlignment="0" applyProtection="0">
      <alignment vertical="center"/>
    </xf>
    <xf numFmtId="0" fontId="21" fillId="80" borderId="0" applyNumberFormat="0" applyBorder="0" applyAlignment="0" applyProtection="0"/>
    <xf numFmtId="0" fontId="0" fillId="0" borderId="0">
      <alignment vertical="center"/>
    </xf>
    <xf numFmtId="0" fontId="0" fillId="0" borderId="0">
      <alignment vertical="center"/>
    </xf>
    <xf numFmtId="0" fontId="21" fillId="80" borderId="0" applyNumberFormat="0" applyBorder="0" applyAlignment="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21" fillId="18"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5" fillId="20" borderId="0" applyNumberFormat="0" applyBorder="0" applyAlignment="0" applyProtection="0">
      <alignment vertical="center"/>
    </xf>
    <xf numFmtId="0" fontId="21" fillId="18"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 borderId="0" applyNumberFormat="0" applyBorder="0" applyAlignment="0" applyProtection="0"/>
    <xf numFmtId="0" fontId="45" fillId="20"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11" fillId="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xf numFmtId="0" fontId="46" fillId="13" borderId="0" applyProtection="0"/>
    <xf numFmtId="0" fontId="11" fillId="3" borderId="0" applyProtection="0"/>
    <xf numFmtId="0" fontId="46" fillId="13" borderId="0" applyNumberFormat="0" applyBorder="0" applyAlignment="0" applyProtection="0">
      <alignment vertical="center"/>
    </xf>
    <xf numFmtId="0" fontId="46" fillId="13" borderId="0" applyProtection="0"/>
    <xf numFmtId="9" fontId="0" fillId="0" borderId="0" applyFont="0" applyFill="0" applyBorder="0" applyAlignment="0" applyProtection="0"/>
    <xf numFmtId="0" fontId="0" fillId="0" borderId="0">
      <alignment vertical="center"/>
    </xf>
    <xf numFmtId="0" fontId="11" fillId="3" borderId="0" applyProtection="0"/>
    <xf numFmtId="0" fontId="46" fillId="13" borderId="0" applyProtection="0"/>
    <xf numFmtId="0" fontId="0" fillId="0" borderId="0" applyProtection="0">
      <alignment vertical="center"/>
    </xf>
    <xf numFmtId="0" fontId="78" fillId="37" borderId="13">
      <protection locked="0"/>
    </xf>
    <xf numFmtId="0" fontId="45" fillId="20" borderId="0" applyNumberFormat="0" applyBorder="0" applyAlignment="0" applyProtection="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104" fillId="19" borderId="0" applyProtection="0"/>
    <xf numFmtId="0" fontId="46" fillId="13"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11" fillId="3" borderId="0" applyProtection="0"/>
    <xf numFmtId="0" fontId="46" fillId="13" borderId="0" applyProtection="0"/>
    <xf numFmtId="0" fontId="46" fillId="13" borderId="0" applyNumberFormat="0" applyBorder="0" applyAlignment="0" applyProtection="0">
      <alignment vertical="center"/>
    </xf>
    <xf numFmtId="0" fontId="11" fillId="15" borderId="0" applyNumberFormat="0" applyBorder="0" applyAlignment="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179" fontId="147" fillId="19" borderId="44">
      <alignment vertical="center"/>
    </xf>
    <xf numFmtId="0" fontId="46" fillId="13" borderId="0" applyNumberFormat="0" applyBorder="0" applyAlignment="0" applyProtection="0">
      <alignment vertical="center"/>
    </xf>
    <xf numFmtId="0" fontId="11" fillId="3" borderId="0" applyProtection="0"/>
    <xf numFmtId="0" fontId="26" fillId="0" borderId="0">
      <alignment vertical="center"/>
    </xf>
    <xf numFmtId="0" fontId="45" fillId="20" borderId="0" applyNumberFormat="0" applyBorder="0" applyAlignment="0" applyProtection="0">
      <alignment vertical="center"/>
    </xf>
    <xf numFmtId="0" fontId="50" fillId="13" borderId="0" applyProtection="0"/>
    <xf numFmtId="179" fontId="147" fillId="19" borderId="44" applyProtection="0"/>
    <xf numFmtId="0" fontId="11" fillId="15"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 fillId="15"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0" fontId="11" fillId="42" borderId="0" applyNumberFormat="0" applyBorder="0" applyAlignment="0" applyProtection="0"/>
    <xf numFmtId="0" fontId="11" fillId="79" borderId="0" applyNumberFormat="0" applyBorder="0" applyAlignment="0" applyProtection="0"/>
    <xf numFmtId="0" fontId="0" fillId="0" borderId="0">
      <alignment vertical="center"/>
    </xf>
    <xf numFmtId="0" fontId="11" fillId="42"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27" borderId="0" applyNumberFormat="0" applyBorder="0" applyAlignment="0" applyProtection="0">
      <alignment vertical="center"/>
    </xf>
    <xf numFmtId="0" fontId="0" fillId="0" borderId="0">
      <alignment vertical="center"/>
    </xf>
    <xf numFmtId="0" fontId="0" fillId="0" borderId="0">
      <alignment vertical="center"/>
    </xf>
    <xf numFmtId="0" fontId="11" fillId="42" borderId="0" applyNumberFormat="0" applyBorder="0" applyAlignment="0" applyProtection="0"/>
    <xf numFmtId="0" fontId="46" fillId="13" borderId="0" applyNumberFormat="0" applyBorder="0" applyAlignment="0" applyProtection="0">
      <alignment vertical="center"/>
    </xf>
    <xf numFmtId="0" fontId="21" fillId="20" borderId="0" applyProtection="0"/>
    <xf numFmtId="0" fontId="66" fillId="11" borderId="0" applyProtection="0">
      <alignment vertical="center"/>
    </xf>
    <xf numFmtId="0" fontId="2"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 fillId="42" borderId="0" applyNumberFormat="0" applyBorder="0" applyAlignment="0" applyProtection="0"/>
    <xf numFmtId="0" fontId="66" fillId="11" borderId="0" applyProtection="0">
      <alignment vertical="center"/>
    </xf>
    <xf numFmtId="0" fontId="0" fillId="0" borderId="0">
      <alignment vertical="center"/>
    </xf>
    <xf numFmtId="0" fontId="11" fillId="79" borderId="0" applyNumberFormat="0" applyBorder="0" applyAlignment="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11" fillId="79" borderId="0" applyNumberFormat="0" applyBorder="0" applyAlignment="0" applyProtection="0"/>
    <xf numFmtId="0" fontId="11" fillId="84" borderId="0" applyNumberFormat="0" applyBorder="0" applyAlignment="0" applyProtection="0">
      <alignment vertical="center"/>
    </xf>
    <xf numFmtId="0" fontId="46" fillId="13" borderId="0" applyProtection="0"/>
    <xf numFmtId="0" fontId="11" fillId="79" borderId="0" applyNumberFormat="0" applyBorder="0" applyAlignment="0" applyProtection="0"/>
    <xf numFmtId="0" fontId="11" fillId="84"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11" fillId="79" borderId="0" applyNumberFormat="0" applyBorder="0" applyAlignment="0" applyProtection="0"/>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1" fillId="84" borderId="0" applyNumberFormat="0" applyBorder="0" applyAlignment="0" applyProtection="0">
      <alignment vertical="center"/>
    </xf>
    <xf numFmtId="0" fontId="21" fillId="3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11" fillId="42" borderId="0" applyNumberFormat="0" applyBorder="0" applyAlignment="0" applyProtection="0"/>
    <xf numFmtId="0" fontId="46" fillId="11" borderId="0" applyNumberFormat="0" applyBorder="0" applyAlignment="0" applyProtection="0">
      <alignment vertical="center"/>
    </xf>
    <xf numFmtId="0" fontId="0" fillId="0" borderId="0">
      <alignment vertical="center"/>
    </xf>
    <xf numFmtId="0" fontId="11" fillId="84"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11" fillId="42" borderId="0" applyProtection="0"/>
    <xf numFmtId="0" fontId="46" fillId="11" borderId="0" applyNumberFormat="0" applyBorder="0" applyAlignment="0" applyProtection="0">
      <alignment vertical="center"/>
    </xf>
    <xf numFmtId="0" fontId="58" fillId="0" borderId="12" applyProtection="0">
      <alignment horizontal="left" vertical="top"/>
    </xf>
    <xf numFmtId="0" fontId="0" fillId="0" borderId="0">
      <alignment vertical="center"/>
    </xf>
    <xf numFmtId="0" fontId="11" fillId="84" borderId="0" applyNumberFormat="0" applyBorder="0" applyAlignment="0" applyProtection="0">
      <alignment vertical="center"/>
    </xf>
    <xf numFmtId="0" fontId="0" fillId="0" borderId="0">
      <alignment vertical="center"/>
    </xf>
    <xf numFmtId="0" fontId="11" fillId="42" borderId="0" applyProtection="0"/>
    <xf numFmtId="0" fontId="46" fillId="13" borderId="0" applyNumberFormat="0" applyBorder="0" applyAlignment="0" applyProtection="0">
      <alignment vertical="center"/>
    </xf>
    <xf numFmtId="0" fontId="58" fillId="0" borderId="0" applyProtection="0"/>
    <xf numFmtId="0" fontId="11" fillId="42"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11" fillId="4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42" borderId="0" applyProtection="0"/>
    <xf numFmtId="0" fontId="11" fillId="84" borderId="0" applyNumberFormat="0" applyBorder="0" applyAlignment="0" applyProtection="0">
      <alignment vertical="center"/>
    </xf>
    <xf numFmtId="0" fontId="46" fillId="11" borderId="0" applyNumberFormat="0" applyBorder="0" applyAlignment="0" applyProtection="0">
      <alignment vertical="center"/>
    </xf>
    <xf numFmtId="0" fontId="89" fillId="0" borderId="24" applyNumberFormat="0" applyFill="0" applyAlignment="0" applyProtection="0">
      <alignment vertical="center"/>
    </xf>
    <xf numFmtId="0" fontId="45" fillId="12"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46" fillId="13" borderId="0" applyProtection="0"/>
    <xf numFmtId="0" fontId="11" fillId="42" borderId="0" applyNumberFormat="0" applyBorder="0" applyAlignment="0" applyProtection="0"/>
    <xf numFmtId="0" fontId="11" fillId="42" borderId="0" applyNumberFormat="0" applyBorder="0" applyAlignment="0" applyProtection="0"/>
    <xf numFmtId="9" fontId="0" fillId="0" borderId="0" applyFont="0" applyFill="0" applyBorder="0" applyAlignment="0" applyProtection="0">
      <alignment vertical="center"/>
    </xf>
    <xf numFmtId="0" fontId="0" fillId="0" borderId="0">
      <alignment vertical="center"/>
    </xf>
    <xf numFmtId="0" fontId="11" fillId="42" borderId="0" applyProtection="0"/>
    <xf numFmtId="9" fontId="0" fillId="0" borderId="0" applyFont="0" applyFill="0" applyBorder="0" applyAlignment="0" applyProtection="0">
      <alignment vertical="center"/>
    </xf>
    <xf numFmtId="0" fontId="0" fillId="0" borderId="0">
      <alignment vertical="center"/>
    </xf>
    <xf numFmtId="0" fontId="11" fillId="84" borderId="0"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119" fillId="25" borderId="1" applyNumberFormat="0" applyBorder="0" applyAlignment="0" applyProtection="0">
      <alignment vertical="center"/>
    </xf>
    <xf numFmtId="0" fontId="11" fillId="42" borderId="0" applyNumberFormat="0" applyBorder="0" applyAlignment="0" applyProtection="0"/>
    <xf numFmtId="0" fontId="11" fillId="42" borderId="0" applyNumberFormat="0" applyBorder="0" applyAlignment="0" applyProtection="0"/>
    <xf numFmtId="0" fontId="119" fillId="25" borderId="0" applyProtection="0">
      <alignment vertical="center"/>
    </xf>
    <xf numFmtId="0" fontId="11" fillId="42" borderId="0" applyNumberFormat="0" applyBorder="0" applyAlignment="0" applyProtection="0"/>
    <xf numFmtId="0" fontId="11" fillId="42" borderId="0" applyNumberFormat="0" applyBorder="0" applyAlignment="0" applyProtection="0"/>
    <xf numFmtId="0" fontId="119" fillId="25" borderId="0" applyProtection="0">
      <alignment vertical="center"/>
    </xf>
    <xf numFmtId="0" fontId="11" fillId="42" borderId="0" applyNumberFormat="0" applyBorder="0" applyAlignment="0" applyProtection="0"/>
    <xf numFmtId="0" fontId="11" fillId="42" borderId="0" applyNumberFormat="0" applyBorder="0" applyAlignment="0" applyProtection="0"/>
    <xf numFmtId="0" fontId="119" fillId="3" borderId="0" applyNumberFormat="0" applyBorder="0" applyAlignment="0" applyProtection="0">
      <alignment vertical="center"/>
    </xf>
    <xf numFmtId="0" fontId="0" fillId="0" borderId="0">
      <alignment vertical="center"/>
    </xf>
    <xf numFmtId="0" fontId="11" fillId="42"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8" fillId="20" borderId="0" applyNumberFormat="0" applyBorder="0" applyAlignment="0" applyProtection="0">
      <alignment vertical="center"/>
    </xf>
    <xf numFmtId="0" fontId="11" fillId="79" borderId="0" applyNumberFormat="0" applyBorder="0" applyAlignment="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1" fillId="42" borderId="0" applyNumberFormat="0" applyBorder="0" applyAlignment="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1" fillId="42" borderId="0" applyProtection="0">
      <alignment vertical="center"/>
    </xf>
    <xf numFmtId="0" fontId="46" fillId="13" borderId="0" applyNumberFormat="0" applyBorder="0" applyAlignment="0" applyProtection="0">
      <alignment vertical="center"/>
    </xf>
    <xf numFmtId="0" fontId="11" fillId="42" borderId="0" applyNumberFormat="0" applyBorder="0" applyAlignment="0" applyProtection="0"/>
    <xf numFmtId="0" fontId="11" fillId="42" borderId="0" applyProtection="0">
      <alignment vertical="center"/>
    </xf>
    <xf numFmtId="0" fontId="0" fillId="0" borderId="0">
      <alignment vertical="center"/>
    </xf>
    <xf numFmtId="0" fontId="11" fillId="42" borderId="0" applyNumberFormat="0" applyBorder="0" applyAlignment="0" applyProtection="0"/>
    <xf numFmtId="0" fontId="11" fillId="79" borderId="0" applyNumberFormat="0" applyBorder="0" applyAlignment="0" applyProtection="0"/>
    <xf numFmtId="0" fontId="11" fillId="42"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46" fillId="13" borderId="0" applyProtection="0">
      <alignment vertical="center"/>
    </xf>
    <xf numFmtId="0" fontId="0" fillId="0" borderId="0">
      <alignment vertical="center"/>
    </xf>
    <xf numFmtId="0" fontId="47" fillId="0" borderId="0" applyNumberFormat="0" applyFill="0" applyBorder="0" applyAlignment="0" applyProtection="0">
      <alignment vertical="center"/>
    </xf>
    <xf numFmtId="0" fontId="11" fillId="79"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48" fillId="0" borderId="0">
      <alignment horizontal="centerContinuous" vertical="center"/>
    </xf>
    <xf numFmtId="0" fontId="21" fillId="27" borderId="0" applyNumberFormat="0" applyBorder="0" applyAlignment="0" applyProtection="0">
      <alignment vertical="center"/>
    </xf>
    <xf numFmtId="0" fontId="46" fillId="11" borderId="0" applyNumberFormat="0" applyBorder="0" applyAlignment="0" applyProtection="0">
      <alignment vertical="center"/>
    </xf>
    <xf numFmtId="0" fontId="21" fillId="55" borderId="0" applyNumberFormat="0" applyBorder="0" applyAlignment="0" applyProtection="0">
      <alignment vertical="center"/>
    </xf>
    <xf numFmtId="0" fontId="46" fillId="13" borderId="0" applyNumberFormat="0" applyBorder="0" applyAlignment="0" applyProtection="0">
      <alignment vertical="center"/>
    </xf>
    <xf numFmtId="0" fontId="21" fillId="27" borderId="0" applyNumberFormat="0" applyBorder="0" applyAlignment="0" applyProtection="0"/>
    <xf numFmtId="0" fontId="11" fillId="49" borderId="0" applyProtection="0"/>
    <xf numFmtId="0" fontId="45" fillId="12" borderId="0" applyNumberFormat="0" applyBorder="0" applyAlignment="0" applyProtection="0">
      <alignment vertical="center"/>
    </xf>
    <xf numFmtId="0" fontId="21" fillId="55" borderId="0" applyNumberFormat="0" applyBorder="0" applyAlignment="0" applyProtection="0">
      <alignment vertical="center"/>
    </xf>
    <xf numFmtId="9" fontId="14" fillId="0" borderId="0" applyFont="0" applyFill="0" applyBorder="0" applyAlignment="0" applyProtection="0">
      <alignment vertical="center"/>
    </xf>
    <xf numFmtId="0" fontId="21" fillId="27" borderId="0" applyProtection="0"/>
    <xf numFmtId="0" fontId="45" fillId="12" borderId="0" applyNumberFormat="0" applyBorder="0" applyAlignment="0" applyProtection="0">
      <alignment vertical="center"/>
    </xf>
    <xf numFmtId="0" fontId="21" fillId="55" borderId="0" applyNumberFormat="0" applyBorder="0" applyAlignment="0" applyProtection="0">
      <alignment vertical="center"/>
    </xf>
    <xf numFmtId="0" fontId="21" fillId="27" borderId="0" applyProtection="0"/>
    <xf numFmtId="0" fontId="21" fillId="27" borderId="0" applyProtection="0"/>
    <xf numFmtId="0" fontId="21" fillId="55" borderId="0" applyNumberFormat="0" applyBorder="0" applyAlignment="0" applyProtection="0">
      <alignment vertical="center"/>
    </xf>
    <xf numFmtId="0" fontId="46" fillId="13" borderId="0" applyNumberFormat="0" applyBorder="0" applyAlignment="0" applyProtection="0">
      <alignment vertical="center"/>
    </xf>
    <xf numFmtId="0" fontId="21" fillId="27" borderId="0" applyProtection="0"/>
    <xf numFmtId="0" fontId="46" fillId="13" borderId="0" applyProtection="0"/>
    <xf numFmtId="0" fontId="45" fillId="12" borderId="0" applyNumberFormat="0" applyBorder="0" applyAlignment="0" applyProtection="0">
      <alignment vertical="center"/>
    </xf>
    <xf numFmtId="0" fontId="113" fillId="2" borderId="0" applyProtection="0">
      <alignment horizontal="left" vertical="top"/>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21" fillId="55" borderId="0" applyNumberFormat="0" applyBorder="0" applyAlignment="0" applyProtection="0">
      <alignment vertical="center"/>
    </xf>
    <xf numFmtId="0" fontId="21" fillId="27" borderId="0" applyProtection="0"/>
    <xf numFmtId="0" fontId="0" fillId="0" borderId="0">
      <alignment vertical="center"/>
    </xf>
    <xf numFmtId="0" fontId="113" fillId="2" borderId="0">
      <alignment horizontal="left" vertical="top"/>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21" fillId="80" borderId="0" applyNumberFormat="0" applyBorder="0" applyAlignment="0" applyProtection="0"/>
    <xf numFmtId="0" fontId="21" fillId="27" borderId="0" applyProtection="0"/>
    <xf numFmtId="0" fontId="21" fillId="80" borderId="0" applyNumberFormat="0" applyBorder="0" applyAlignment="0" applyProtection="0"/>
    <xf numFmtId="0" fontId="21" fillId="55" borderId="0" applyNumberFormat="0" applyBorder="0" applyAlignment="0" applyProtection="0">
      <alignment vertical="center"/>
    </xf>
    <xf numFmtId="0" fontId="0" fillId="0" borderId="0">
      <alignment vertical="center"/>
    </xf>
    <xf numFmtId="0" fontId="148" fillId="0" borderId="0">
      <alignment horizontal="centerContinuous" vertical="center"/>
    </xf>
    <xf numFmtId="0" fontId="21" fillId="3" borderId="0" applyNumberFormat="0" applyBorder="0" applyAlignment="0" applyProtection="0">
      <alignment vertical="center"/>
    </xf>
    <xf numFmtId="0" fontId="44" fillId="11" borderId="0" applyNumberFormat="0" applyBorder="0" applyAlignment="0" applyProtection="0">
      <alignment vertical="center"/>
    </xf>
    <xf numFmtId="0" fontId="21" fillId="3" borderId="0" applyProtection="0"/>
    <xf numFmtId="0" fontId="0" fillId="0" borderId="0">
      <alignment vertical="center"/>
    </xf>
    <xf numFmtId="0" fontId="44" fillId="11" borderId="0" applyNumberFormat="0" applyBorder="0" applyAlignment="0" applyProtection="0">
      <alignment vertical="center"/>
    </xf>
    <xf numFmtId="0" fontId="21" fillId="15" borderId="0" applyNumberFormat="0" applyBorder="0" applyAlignment="0" applyProtection="0">
      <alignment vertical="center"/>
    </xf>
    <xf numFmtId="0" fontId="44" fillId="11" borderId="0" applyProtection="0"/>
    <xf numFmtId="0" fontId="21" fillId="3" borderId="0" applyProtection="0"/>
    <xf numFmtId="0" fontId="0" fillId="0" borderId="0">
      <alignment vertical="center"/>
    </xf>
    <xf numFmtId="0" fontId="44"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21" fillId="3" borderId="0" applyProtection="0"/>
    <xf numFmtId="0" fontId="45" fillId="12" borderId="0" applyNumberFormat="0" applyBorder="0" applyAlignment="0" applyProtection="0">
      <alignment vertical="center"/>
    </xf>
    <xf numFmtId="0" fontId="11" fillId="81" borderId="0" applyNumberFormat="0" applyBorder="0" applyAlignment="0" applyProtection="0"/>
    <xf numFmtId="0" fontId="0" fillId="0" borderId="0">
      <alignment vertical="center"/>
    </xf>
    <xf numFmtId="0" fontId="21" fillId="15" borderId="0" applyNumberFormat="0" applyBorder="0" applyAlignment="0" applyProtection="0">
      <alignment vertical="center"/>
    </xf>
    <xf numFmtId="0" fontId="149" fillId="0" borderId="45" applyProtection="0"/>
    <xf numFmtId="0" fontId="21" fillId="3" borderId="0" applyProtection="0"/>
    <xf numFmtId="0" fontId="0" fillId="0" borderId="0">
      <alignment vertical="center"/>
    </xf>
    <xf numFmtId="0" fontId="21" fillId="15" borderId="0" applyNumberFormat="0" applyBorder="0" applyAlignment="0" applyProtection="0">
      <alignment vertical="center"/>
    </xf>
    <xf numFmtId="0" fontId="21" fillId="3" borderId="0" applyProtection="0"/>
    <xf numFmtId="0" fontId="46" fillId="13" borderId="0" applyNumberFormat="0" applyBorder="0" applyAlignment="0" applyProtection="0">
      <alignment vertical="center"/>
    </xf>
    <xf numFmtId="0" fontId="150" fillId="0" borderId="0" applyNumberFormat="0" applyFill="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21" fillId="15" borderId="0" applyNumberFormat="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21" fillId="3" borderId="0" applyProtection="0"/>
    <xf numFmtId="0" fontId="101" fillId="0" borderId="0" applyProtection="0">
      <alignment vertical="center"/>
    </xf>
    <xf numFmtId="0" fontId="0" fillId="0" borderId="0">
      <alignment vertical="center"/>
    </xf>
    <xf numFmtId="0" fontId="21" fillId="27" borderId="0" applyProtection="0"/>
    <xf numFmtId="0" fontId="0" fillId="0" borderId="0">
      <alignment vertical="center"/>
    </xf>
    <xf numFmtId="0" fontId="0" fillId="0" borderId="0">
      <alignment vertical="center"/>
    </xf>
    <xf numFmtId="0" fontId="21" fillId="15" borderId="0" applyNumberFormat="0" applyBorder="0" applyAlignment="0" applyProtection="0">
      <alignment vertical="center"/>
    </xf>
    <xf numFmtId="212" fontId="0" fillId="0" borderId="0" applyFon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1" fillId="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11" fillId="3" borderId="0" applyNumberFormat="0" applyBorder="0" applyAlignment="0" applyProtection="0"/>
    <xf numFmtId="0" fontId="45" fillId="12" borderId="0" applyProtection="0"/>
    <xf numFmtId="0" fontId="46" fillId="11" borderId="0" applyNumberFormat="0" applyBorder="0" applyAlignment="0" applyProtection="0">
      <alignment vertical="center"/>
    </xf>
    <xf numFmtId="0" fontId="11" fillId="21"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 fillId="15" borderId="0" applyNumberFormat="0" applyBorder="0" applyAlignment="0" applyProtection="0">
      <alignment vertical="center"/>
    </xf>
    <xf numFmtId="0" fontId="48" fillId="12" borderId="0" applyNumberFormat="0" applyBorder="0" applyAlignment="0" applyProtection="0"/>
    <xf numFmtId="0" fontId="0" fillId="0" borderId="0">
      <alignment vertical="center"/>
    </xf>
    <xf numFmtId="2" fontId="111" fillId="0" borderId="0" applyProtection="0"/>
    <xf numFmtId="0" fontId="46" fillId="13" borderId="0" applyProtection="0"/>
    <xf numFmtId="0" fontId="11" fillId="21" borderId="0" applyNumberFormat="0" applyBorder="0" applyAlignment="0" applyProtection="0"/>
    <xf numFmtId="0" fontId="0" fillId="0" borderId="0">
      <alignment vertical="center"/>
    </xf>
    <xf numFmtId="0" fontId="0" fillId="0" borderId="0">
      <alignment vertical="center"/>
    </xf>
    <xf numFmtId="0" fontId="11" fillId="3" borderId="0" applyProtection="0"/>
    <xf numFmtId="0" fontId="0" fillId="0" borderId="0">
      <alignment vertical="center"/>
    </xf>
    <xf numFmtId="0" fontId="0" fillId="0" borderId="0">
      <alignment vertical="center"/>
    </xf>
    <xf numFmtId="0" fontId="0" fillId="0" borderId="0">
      <alignment vertical="center"/>
    </xf>
    <xf numFmtId="0" fontId="0" fillId="41" borderId="0" applyNumberFormat="0" applyFont="0" applyBorder="0" applyAlignment="0" applyProtection="0">
      <alignment vertical="center"/>
    </xf>
    <xf numFmtId="0" fontId="0" fillId="0" borderId="0">
      <alignment vertical="center"/>
    </xf>
    <xf numFmtId="0" fontId="11" fillId="3" borderId="0" applyNumberFormat="0" applyBorder="0" applyAlignment="0" applyProtection="0"/>
    <xf numFmtId="0" fontId="96" fillId="41" borderId="0" applyNumberFormat="0" applyFont="0" applyBorder="0" applyAlignment="0" applyProtection="0"/>
    <xf numFmtId="0" fontId="11" fillId="15" borderId="0" applyNumberFormat="0" applyBorder="0" applyAlignment="0" applyProtection="0">
      <alignment vertical="center"/>
    </xf>
    <xf numFmtId="0" fontId="14" fillId="41" borderId="0" applyNumberFormat="0" applyFont="0" applyBorder="0" applyAlignment="0" applyProtection="0">
      <alignment vertical="center"/>
    </xf>
    <xf numFmtId="0" fontId="11" fillId="3" borderId="0" applyProtection="0"/>
    <xf numFmtId="0" fontId="46" fillId="13" borderId="0" applyNumberFormat="0" applyBorder="0" applyAlignment="0" applyProtection="0">
      <alignment vertical="center"/>
    </xf>
    <xf numFmtId="0" fontId="109" fillId="12"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Protection="0"/>
    <xf numFmtId="0" fontId="46" fillId="11" borderId="0" applyNumberFormat="0" applyBorder="0" applyAlignment="0" applyProtection="0">
      <alignment vertical="center"/>
    </xf>
    <xf numFmtId="0" fontId="11" fillId="56" borderId="0" applyNumberFormat="0" applyBorder="0" applyAlignment="0" applyProtection="0"/>
    <xf numFmtId="0" fontId="48" fillId="20" borderId="0" applyNumberFormat="0" applyBorder="0" applyAlignment="0" applyProtection="0">
      <alignment vertical="center"/>
    </xf>
    <xf numFmtId="0" fontId="11" fillId="3" borderId="0" applyProtection="0"/>
    <xf numFmtId="0" fontId="48" fillId="20" borderId="0" applyNumberFormat="0" applyBorder="0" applyAlignment="0" applyProtection="0">
      <alignment vertical="center"/>
    </xf>
    <xf numFmtId="0" fontId="0" fillId="0" borderId="0">
      <alignment vertical="center"/>
    </xf>
    <xf numFmtId="0" fontId="11" fillId="56" borderId="0" applyNumberFormat="0" applyBorder="0" applyAlignment="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11" fillId="15"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1"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0">
      <alignment vertical="center"/>
    </xf>
    <xf numFmtId="0" fontId="11" fillId="35" borderId="0" applyNumberFormat="0" applyBorder="0" applyAlignment="0" applyProtection="0"/>
    <xf numFmtId="0" fontId="0" fillId="0" borderId="0">
      <alignment vertical="center"/>
    </xf>
    <xf numFmtId="0" fontId="46" fillId="11"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0" fontId="11" fillId="35" borderId="0" applyNumberFormat="0" applyBorder="0" applyAlignment="0" applyProtection="0"/>
    <xf numFmtId="0" fontId="0" fillId="0" borderId="0">
      <alignment vertical="center"/>
    </xf>
    <xf numFmtId="0" fontId="0" fillId="0" borderId="0">
      <alignment vertical="center"/>
    </xf>
    <xf numFmtId="9" fontId="5" fillId="0" borderId="0" applyFont="0" applyFill="0" applyBorder="0" applyAlignment="0" applyProtection="0">
      <alignment vertical="center"/>
    </xf>
    <xf numFmtId="0" fontId="0" fillId="0" borderId="0">
      <alignment vertical="center"/>
    </xf>
    <xf numFmtId="0" fontId="0" fillId="0" borderId="0">
      <alignment vertical="center"/>
    </xf>
    <xf numFmtId="0" fontId="78" fillId="37" borderId="13">
      <alignment vertical="center"/>
      <protection locked="0"/>
    </xf>
    <xf numFmtId="0" fontId="11" fillId="35" borderId="0" applyNumberFormat="0" applyBorder="0" applyAlignment="0" applyProtection="0"/>
    <xf numFmtId="0" fontId="0" fillId="0" borderId="0">
      <alignment vertical="center"/>
    </xf>
    <xf numFmtId="9" fontId="14"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78" fillId="37" borderId="13">
      <alignment vertical="center"/>
      <protection locked="0"/>
    </xf>
    <xf numFmtId="0" fontId="11" fillId="35"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1" fillId="35" borderId="0" applyNumberFormat="0" applyBorder="0" applyAlignment="0" applyProtection="0"/>
    <xf numFmtId="0" fontId="11" fillId="35" borderId="0" applyNumberFormat="0" applyBorder="0" applyAlignment="0" applyProtection="0"/>
    <xf numFmtId="0" fontId="46" fillId="13" borderId="0" applyProtection="0"/>
    <xf numFmtId="0" fontId="0" fillId="0" borderId="0">
      <alignment vertical="center"/>
    </xf>
    <xf numFmtId="0" fontId="11" fillId="35" borderId="0" applyNumberFormat="0" applyBorder="0" applyAlignment="0" applyProtection="0"/>
    <xf numFmtId="0" fontId="11" fillId="35" borderId="0" applyNumberFormat="0" applyBorder="0" applyAlignment="0" applyProtection="0"/>
    <xf numFmtId="0" fontId="45" fillId="20" borderId="0" applyNumberFormat="0" applyBorder="0" applyAlignment="0" applyProtection="0">
      <alignment vertical="center"/>
    </xf>
    <xf numFmtId="0" fontId="0" fillId="0" borderId="0">
      <alignment vertical="center"/>
    </xf>
    <xf numFmtId="0" fontId="11" fillId="35" borderId="0" applyNumberFormat="0" applyBorder="0" applyAlignment="0" applyProtection="0"/>
    <xf numFmtId="0" fontId="11" fillId="35"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9" fontId="13" fillId="0" borderId="0" applyFont="0" applyFill="0" applyBorder="0" applyAlignment="0" applyProtection="0">
      <alignment vertical="center"/>
    </xf>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46" fillId="3" borderId="0" applyNumberFormat="0" applyBorder="0" applyAlignment="0" applyProtection="0">
      <alignment vertical="center"/>
    </xf>
    <xf numFmtId="0" fontId="111" fillId="0" borderId="0" applyProtection="0">
      <alignment vertical="center"/>
    </xf>
    <xf numFmtId="0" fontId="11" fillId="35" borderId="0" applyNumberFormat="0" applyBorder="0" applyAlignment="0" applyProtection="0"/>
    <xf numFmtId="0" fontId="11" fillId="35" borderId="0" applyNumberFormat="0" applyBorder="0" applyAlignment="0" applyProtection="0"/>
    <xf numFmtId="0" fontId="45" fillId="12" borderId="0" applyNumberFormat="0" applyBorder="0" applyAlignment="0" applyProtection="0">
      <alignment vertical="center"/>
    </xf>
    <xf numFmtId="15" fontId="81" fillId="0" borderId="0">
      <alignment vertical="center"/>
    </xf>
    <xf numFmtId="0" fontId="11" fillId="35" borderId="0" applyNumberFormat="0" applyBorder="0" applyAlignment="0" applyProtection="0"/>
    <xf numFmtId="0" fontId="11" fillId="35" borderId="0" applyNumberFormat="0" applyBorder="0" applyAlignment="0" applyProtection="0"/>
    <xf numFmtId="0" fontId="46" fillId="13" borderId="0" applyNumberFormat="0" applyBorder="0" applyAlignment="0" applyProtection="0">
      <alignment vertical="center"/>
    </xf>
    <xf numFmtId="15" fontId="81" fillId="0" borderId="0">
      <alignment vertical="center"/>
    </xf>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44" fillId="11" borderId="0" applyNumberFormat="0" applyBorder="0" applyAlignment="0" applyProtection="0">
      <alignment vertical="center"/>
    </xf>
    <xf numFmtId="0" fontId="11" fillId="35" borderId="0" applyNumberFormat="0" applyBorder="0" applyAlignment="0" applyProtection="0"/>
    <xf numFmtId="0" fontId="11" fillId="35" borderId="0" applyProtection="0"/>
    <xf numFmtId="0" fontId="46" fillId="13" borderId="0" applyNumberFormat="0" applyBorder="0" applyAlignment="0" applyProtection="0">
      <alignment vertical="center"/>
    </xf>
    <xf numFmtId="0" fontId="11" fillId="36"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50" fillId="25" borderId="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48" fillId="18"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86" fillId="0" borderId="0" applyNumberForma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80" fillId="0" borderId="21" applyProtection="0">
      <alignment horizontal="center" vertical="center"/>
    </xf>
    <xf numFmtId="0" fontId="11" fillId="35" borderId="0" applyProtection="0"/>
    <xf numFmtId="0" fontId="86" fillId="0" borderId="0" applyProtection="0"/>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80" fillId="0" borderId="21">
      <alignment horizontal="center" vertical="center"/>
    </xf>
    <xf numFmtId="0" fontId="11" fillId="36"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11" fillId="36"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42" fillId="0" borderId="0" applyNumberFormat="0" applyFill="0" applyBorder="0" applyAlignment="0" applyProtection="0">
      <alignment vertical="center"/>
    </xf>
    <xf numFmtId="0" fontId="5" fillId="0" borderId="0"/>
    <xf numFmtId="0" fontId="11" fillId="35"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xf numFmtId="0" fontId="46" fillId="13" borderId="0" applyNumberFormat="0" applyBorder="0" applyAlignment="0" applyProtection="0">
      <alignment vertical="center"/>
    </xf>
    <xf numFmtId="0" fontId="0" fillId="0" borderId="0">
      <alignment vertical="center"/>
    </xf>
    <xf numFmtId="0" fontId="11" fillId="36" borderId="0" applyNumberFormat="0" applyBorder="0" applyAlignment="0" applyProtection="0"/>
    <xf numFmtId="9" fontId="0" fillId="0" borderId="0" applyFont="0" applyFill="0" applyBorder="0" applyAlignment="0" applyProtection="0"/>
    <xf numFmtId="0" fontId="46" fillId="13" borderId="0" applyProtection="0"/>
    <xf numFmtId="0" fontId="46" fillId="13" borderId="0" applyProtection="0"/>
    <xf numFmtId="0" fontId="11" fillId="35" borderId="0" applyNumberFormat="0" applyBorder="0" applyAlignment="0" applyProtection="0"/>
    <xf numFmtId="0" fontId="0" fillId="0" borderId="0">
      <alignment vertical="center"/>
    </xf>
    <xf numFmtId="0" fontId="0" fillId="0" borderId="0">
      <alignment vertical="center"/>
    </xf>
    <xf numFmtId="9" fontId="14" fillId="0" borderId="0" applyProtection="0"/>
    <xf numFmtId="0" fontId="45" fillId="12" borderId="0" applyNumberFormat="0" applyBorder="0" applyAlignment="0" applyProtection="0">
      <alignment vertical="center"/>
    </xf>
    <xf numFmtId="0" fontId="11" fillId="35" borderId="0" applyProtection="0">
      <alignment vertical="center"/>
    </xf>
    <xf numFmtId="9" fontId="0" fillId="0" borderId="0" applyFont="0" applyFill="0" applyBorder="0" applyAlignment="0" applyProtection="0"/>
    <xf numFmtId="0" fontId="11" fillId="35"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11" fillId="35" borderId="0" applyProtection="0">
      <alignment vertical="center"/>
    </xf>
    <xf numFmtId="0" fontId="46" fillId="13" borderId="0" applyProtection="0"/>
    <xf numFmtId="0" fontId="102" fillId="12" borderId="0" applyNumberFormat="0" applyBorder="0" applyAlignment="0" applyProtection="0">
      <alignment vertical="center"/>
    </xf>
    <xf numFmtId="0" fontId="11" fillId="36" borderId="0" applyNumberFormat="0" applyBorder="0" applyAlignment="0" applyProtection="0">
      <alignment vertical="center"/>
    </xf>
    <xf numFmtId="0" fontId="46" fillId="13" borderId="0" applyNumberFormat="0" applyBorder="0" applyAlignment="0" applyProtection="0">
      <alignment vertical="center"/>
    </xf>
    <xf numFmtId="0" fontId="52" fillId="73" borderId="0" applyNumberFormat="0" applyBorder="0" applyAlignment="0" applyProtection="0">
      <alignment vertical="center"/>
    </xf>
    <xf numFmtId="0" fontId="45" fillId="12" borderId="0" applyNumberFormat="0" applyBorder="0" applyAlignment="0" applyProtection="0">
      <alignment vertical="center"/>
    </xf>
    <xf numFmtId="0" fontId="50" fillId="25" borderId="0" applyProtection="0"/>
    <xf numFmtId="0" fontId="0" fillId="0" borderId="0">
      <alignment vertical="center"/>
    </xf>
    <xf numFmtId="0" fontId="21" fillId="20" borderId="0" applyNumberFormat="0" applyBorder="0" applyAlignment="0" applyProtection="0">
      <alignment vertical="center"/>
    </xf>
    <xf numFmtId="0" fontId="46" fillId="13" borderId="0" applyNumberFormat="0" applyBorder="0" applyAlignment="0" applyProtection="0">
      <alignment vertical="center"/>
    </xf>
    <xf numFmtId="0" fontId="21" fillId="8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3" borderId="0" applyNumberFormat="0" applyBorder="0" applyAlignment="0" applyProtection="0">
      <alignment vertical="center"/>
    </xf>
    <xf numFmtId="0" fontId="46" fillId="11" borderId="0" applyNumberFormat="0" applyBorder="0" applyAlignment="0" applyProtection="0">
      <alignment vertical="center"/>
    </xf>
    <xf numFmtId="0" fontId="21" fillId="20" borderId="0" applyNumberFormat="0" applyBorder="0" applyAlignment="0" applyProtection="0"/>
    <xf numFmtId="0" fontId="46" fillId="11" borderId="0" applyNumberFormat="0" applyBorder="0" applyAlignment="0" applyProtection="0">
      <alignment vertical="center"/>
    </xf>
    <xf numFmtId="0" fontId="21" fillId="82" borderId="0" applyNumberFormat="0" applyBorder="0" applyAlignment="0" applyProtection="0">
      <alignment vertical="center"/>
    </xf>
    <xf numFmtId="0" fontId="21" fillId="8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21" fillId="20" borderId="0" applyProtection="0"/>
    <xf numFmtId="0" fontId="46" fillId="13" borderId="0" applyProtection="0"/>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21" fillId="20" borderId="0" applyProtection="0"/>
    <xf numFmtId="0" fontId="0" fillId="0" borderId="0">
      <alignment vertical="center"/>
    </xf>
    <xf numFmtId="0" fontId="21" fillId="20" borderId="0" applyNumberFormat="0" applyBorder="0" applyAlignment="0" applyProtection="0"/>
    <xf numFmtId="0" fontId="21" fillId="82" borderId="0" applyNumberFormat="0" applyBorder="0" applyAlignment="0" applyProtection="0">
      <alignment vertical="center"/>
    </xf>
    <xf numFmtId="0" fontId="21" fillId="20" borderId="0" applyProtection="0"/>
    <xf numFmtId="0" fontId="46" fillId="13" borderId="0" applyNumberFormat="0" applyBorder="0" applyAlignment="0" applyProtection="0">
      <alignment vertical="center"/>
    </xf>
    <xf numFmtId="0" fontId="21" fillId="8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21" fillId="20"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21" fillId="80" borderId="0" applyNumberFormat="0" applyBorder="0" applyAlignment="0" applyProtection="0"/>
    <xf numFmtId="0" fontId="45" fillId="20" borderId="0" applyProtection="0"/>
    <xf numFmtId="0" fontId="21" fillId="82" borderId="0" applyNumberFormat="0" applyBorder="0" applyAlignment="0" applyProtection="0">
      <alignment vertical="center"/>
    </xf>
    <xf numFmtId="0" fontId="45" fillId="12" borderId="0" applyNumberFormat="0" applyBorder="0" applyAlignment="0" applyProtection="0">
      <alignment vertical="center"/>
    </xf>
    <xf numFmtId="0" fontId="21" fillId="27"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21" fillId="55" borderId="0" applyNumberFormat="0" applyBorder="0" applyAlignment="0" applyProtection="0">
      <alignment vertical="center"/>
    </xf>
    <xf numFmtId="0" fontId="0" fillId="0" borderId="0">
      <alignment vertical="center"/>
    </xf>
    <xf numFmtId="0" fontId="140" fillId="0" borderId="0" applyProtection="0"/>
    <xf numFmtId="0" fontId="0" fillId="0" borderId="0">
      <alignment vertical="center"/>
    </xf>
    <xf numFmtId="0" fontId="21" fillId="55" borderId="0" applyNumberFormat="0" applyBorder="0" applyAlignment="0" applyProtection="0">
      <alignment vertical="center"/>
    </xf>
    <xf numFmtId="0" fontId="46" fillId="13" borderId="0" applyNumberFormat="0" applyBorder="0" applyAlignment="0" applyProtection="0">
      <alignment vertical="center"/>
    </xf>
    <xf numFmtId="0" fontId="140" fillId="0" borderId="0" applyProtection="0">
      <alignment vertical="center"/>
    </xf>
    <xf numFmtId="0" fontId="0" fillId="0" borderId="0">
      <alignment vertical="center"/>
    </xf>
    <xf numFmtId="0" fontId="21" fillId="27" borderId="0" applyProtection="0"/>
    <xf numFmtId="0" fontId="0" fillId="0" borderId="0">
      <alignment vertical="center"/>
    </xf>
    <xf numFmtId="0" fontId="21" fillId="27" borderId="0" applyProtection="0"/>
    <xf numFmtId="0" fontId="0" fillId="0" borderId="0">
      <alignment vertical="center"/>
    </xf>
    <xf numFmtId="40" fontId="113" fillId="2" borderId="0">
      <alignment horizontal="right" vertical="center"/>
    </xf>
    <xf numFmtId="0" fontId="45" fillId="12" borderId="0" applyNumberFormat="0" applyBorder="0" applyAlignment="0" applyProtection="0">
      <alignment vertical="center"/>
    </xf>
    <xf numFmtId="0" fontId="46" fillId="13" borderId="0" applyProtection="0"/>
    <xf numFmtId="0" fontId="21" fillId="27" borderId="0" applyProtection="0"/>
    <xf numFmtId="0" fontId="46" fillId="13" borderId="0" applyNumberFormat="0" applyBorder="0" applyAlignment="0" applyProtection="0">
      <alignment vertical="center"/>
    </xf>
    <xf numFmtId="0" fontId="0" fillId="0" borderId="0">
      <alignment vertical="center"/>
    </xf>
    <xf numFmtId="222" fontId="14"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34"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40" fillId="0" borderId="0" applyProtection="0">
      <alignment vertical="center"/>
    </xf>
    <xf numFmtId="0" fontId="46" fillId="13" borderId="0" applyNumberFormat="0" applyBorder="0" applyAlignment="0" applyProtection="0">
      <alignment vertical="center"/>
    </xf>
    <xf numFmtId="0" fontId="11" fillId="32"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Protection="0"/>
    <xf numFmtId="0" fontId="0" fillId="0" borderId="0">
      <alignment vertical="center"/>
    </xf>
    <xf numFmtId="222" fontId="14" fillId="0" borderId="0" applyProtection="0"/>
    <xf numFmtId="0" fontId="45" fillId="12" borderId="0" applyNumberFormat="0" applyBorder="0" applyAlignment="0" applyProtection="0">
      <alignment vertical="center"/>
    </xf>
    <xf numFmtId="0" fontId="11" fillId="34" borderId="0" applyNumberFormat="0" applyBorder="0" applyAlignment="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185" fontId="69" fillId="33" borderId="0" applyProtection="0">
      <alignment vertical="center"/>
    </xf>
    <xf numFmtId="0" fontId="11" fillId="3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21" fillId="80" borderId="0" applyNumberFormat="0" applyBorder="0" applyAlignment="0" applyProtection="0">
      <alignment vertical="center"/>
    </xf>
    <xf numFmtId="0" fontId="45" fillId="12" borderId="0" applyNumberFormat="0" applyBorder="0" applyAlignment="0" applyProtection="0">
      <alignment vertical="center"/>
    </xf>
    <xf numFmtId="0" fontId="11" fillId="34" borderId="0" applyProtection="0"/>
    <xf numFmtId="0" fontId="46" fillId="11" borderId="0" applyProtection="0"/>
    <xf numFmtId="0" fontId="11" fillId="34" borderId="0" applyProtection="0"/>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11" fillId="34" borderId="0" applyProtection="0"/>
    <xf numFmtId="0" fontId="46" fillId="11" borderId="0" applyProtection="0"/>
    <xf numFmtId="0" fontId="0" fillId="0" borderId="0">
      <alignment vertical="center"/>
    </xf>
    <xf numFmtId="0" fontId="0" fillId="0" borderId="0">
      <alignment vertical="center"/>
    </xf>
    <xf numFmtId="0" fontId="11" fillId="34" borderId="0" applyNumberFormat="0" applyBorder="0" applyAlignment="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11" fillId="32" borderId="0" applyNumberFormat="0" applyBorder="0" applyAlignment="0" applyProtection="0">
      <alignment vertical="center"/>
    </xf>
    <xf numFmtId="0" fontId="46" fillId="11" borderId="0" applyProtection="0"/>
    <xf numFmtId="0" fontId="46" fillId="13" borderId="0" applyProtection="0"/>
    <xf numFmtId="0" fontId="11" fillId="34" borderId="0" applyProtection="0"/>
    <xf numFmtId="0" fontId="46" fillId="13"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6" fillId="11" borderId="0" applyProtection="0"/>
    <xf numFmtId="0" fontId="46" fillId="13" borderId="0" applyProtection="0"/>
    <xf numFmtId="0" fontId="46" fillId="13" borderId="0" applyProtection="0"/>
    <xf numFmtId="0" fontId="46" fillId="11" borderId="0" applyProtection="0"/>
    <xf numFmtId="0" fontId="46" fillId="13" borderId="0" applyNumberFormat="0" applyBorder="0" applyAlignment="0" applyProtection="0">
      <alignment vertical="center"/>
    </xf>
    <xf numFmtId="0" fontId="0" fillId="0" borderId="0">
      <alignment vertical="center"/>
    </xf>
    <xf numFmtId="0" fontId="11" fillId="21" borderId="0" applyNumberFormat="0" applyBorder="0" applyAlignment="0" applyProtection="0"/>
    <xf numFmtId="0" fontId="11" fillId="21" borderId="0" applyNumberFormat="0" applyBorder="0" applyAlignment="0" applyProtection="0"/>
    <xf numFmtId="0" fontId="11" fillId="21" borderId="0" applyProtection="0"/>
    <xf numFmtId="0" fontId="45" fillId="12" borderId="0" applyNumberFormat="0" applyBorder="0" applyAlignment="0" applyProtection="0">
      <alignment vertical="center"/>
    </xf>
    <xf numFmtId="0" fontId="0" fillId="0" borderId="0">
      <alignment vertical="center"/>
    </xf>
    <xf numFmtId="0" fontId="11" fillId="21" borderId="0" applyProtection="0"/>
    <xf numFmtId="0" fontId="46" fillId="11" borderId="0" applyProtection="0"/>
    <xf numFmtId="0" fontId="0" fillId="0" borderId="0">
      <alignment vertical="center"/>
    </xf>
    <xf numFmtId="0" fontId="46" fillId="11"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46" fillId="11" borderId="0" applyProtection="0"/>
    <xf numFmtId="0" fontId="0" fillId="0" borderId="0">
      <alignment vertical="center"/>
    </xf>
    <xf numFmtId="0" fontId="11" fillId="21" borderId="0" applyNumberFormat="0" applyBorder="0" applyAlignment="0" applyProtection="0"/>
    <xf numFmtId="0" fontId="11" fillId="21" borderId="0" applyNumberFormat="0" applyBorder="0" applyAlignment="0" applyProtection="0"/>
    <xf numFmtId="198" fontId="70" fillId="0" borderId="0" applyProtection="0">
      <alignment vertical="center"/>
    </xf>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0" fillId="0" borderId="0">
      <alignment vertical="center"/>
    </xf>
    <xf numFmtId="0" fontId="44" fillId="11" borderId="0" applyProtection="0"/>
    <xf numFmtId="0" fontId="0" fillId="0" borderId="0">
      <alignment vertical="center"/>
    </xf>
    <xf numFmtId="198" fontId="70" fillId="0" borderId="0" applyProtection="0">
      <alignment vertical="center"/>
    </xf>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6" fillId="13" borderId="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6" fillId="13"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46" fillId="13" borderId="0" applyNumberFormat="0" applyBorder="0" applyAlignment="0" applyProtection="0">
      <alignment vertical="center"/>
    </xf>
    <xf numFmtId="0" fontId="46" fillId="13" borderId="0" applyProtection="0"/>
    <xf numFmtId="0" fontId="11" fillId="21" borderId="0" applyNumberFormat="0" applyBorder="0" applyAlignment="0" applyProtection="0"/>
    <xf numFmtId="0" fontId="62" fillId="0" borderId="5" applyNumberFormat="0" applyFill="0" applyProtection="0">
      <alignment horizontal="center"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 fillId="77" borderId="0" applyNumberFormat="0" applyBorder="0" applyAlignment="0" applyProtection="0"/>
    <xf numFmtId="0" fontId="11" fillId="21" borderId="0" applyNumberFormat="0" applyBorder="0" applyAlignment="0" applyProtection="0"/>
    <xf numFmtId="0" fontId="46" fillId="13" borderId="0" applyProtection="0"/>
    <xf numFmtId="0" fontId="11" fillId="21" borderId="0" applyNumberFormat="0" applyBorder="0" applyAlignment="0" applyProtection="0"/>
    <xf numFmtId="0" fontId="11" fillId="21" borderId="0" applyNumberFormat="0" applyBorder="0" applyAlignment="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45" fillId="20"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6" fillId="11" borderId="0" applyNumberFormat="0" applyBorder="0" applyAlignment="0" applyProtection="0">
      <alignment vertical="center"/>
    </xf>
    <xf numFmtId="0" fontId="11" fillId="77" borderId="0" applyNumberFormat="0" applyBorder="0" applyAlignment="0" applyProtection="0"/>
    <xf numFmtId="0" fontId="46" fillId="13" borderId="0" applyProtection="0"/>
    <xf numFmtId="0" fontId="0" fillId="0" borderId="0">
      <alignment vertical="center"/>
    </xf>
    <xf numFmtId="9" fontId="14" fillId="0" borderId="0" applyFont="0" applyFill="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1" fillId="21" borderId="0" applyNumberFormat="0" applyBorder="0" applyAlignment="0" applyProtection="0"/>
    <xf numFmtId="0" fontId="11" fillId="21" borderId="0" applyNumberFormat="0" applyBorder="0" applyAlignment="0" applyProtection="0"/>
    <xf numFmtId="0" fontId="11" fillId="21" borderId="0" applyProtection="0">
      <alignment vertical="center"/>
    </xf>
    <xf numFmtId="0" fontId="0" fillId="0" borderId="0">
      <alignment vertical="center"/>
    </xf>
    <xf numFmtId="0" fontId="11" fillId="21" borderId="0" applyNumberFormat="0" applyBorder="0" applyAlignment="0" applyProtection="0"/>
    <xf numFmtId="0" fontId="11" fillId="77" borderId="0" applyNumberFormat="0" applyBorder="0" applyAlignment="0" applyProtection="0">
      <alignment vertical="center"/>
    </xf>
    <xf numFmtId="0" fontId="58" fillId="0" borderId="0" applyProtection="0"/>
    <xf numFmtId="0" fontId="0" fillId="0" borderId="0">
      <alignment vertical="center"/>
    </xf>
    <xf numFmtId="0" fontId="11" fillId="21" borderId="0" applyNumberFormat="0" applyBorder="0" applyAlignment="0" applyProtection="0"/>
    <xf numFmtId="0" fontId="46" fillId="11" borderId="0" applyNumberFormat="0" applyBorder="0" applyAlignment="0" applyProtection="0">
      <alignment vertical="center"/>
    </xf>
    <xf numFmtId="0" fontId="0" fillId="0" borderId="0">
      <alignment vertical="center"/>
    </xf>
    <xf numFmtId="0" fontId="11" fillId="77" borderId="0" applyNumberFormat="0" applyBorder="0" applyAlignment="0" applyProtection="0">
      <alignment vertical="center"/>
    </xf>
    <xf numFmtId="0" fontId="45" fillId="12" borderId="0" applyNumberFormat="0" applyBorder="0" applyAlignment="0" applyProtection="0">
      <alignment vertical="center"/>
    </xf>
    <xf numFmtId="0" fontId="14" fillId="25" borderId="40" applyNumberFormat="0" applyFon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21" fillId="25" borderId="0" applyProtection="0"/>
    <xf numFmtId="0" fontId="0" fillId="0" borderId="0">
      <alignment vertical="center"/>
    </xf>
    <xf numFmtId="0" fontId="21" fillId="3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21" fillId="25" borderId="0" applyProtection="0"/>
    <xf numFmtId="0" fontId="21" fillId="25" borderId="0" applyProtection="0"/>
    <xf numFmtId="0" fontId="0" fillId="0" borderId="0">
      <alignment vertical="center"/>
    </xf>
    <xf numFmtId="0" fontId="45" fillId="12" borderId="0" applyProtection="0"/>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21" fillId="25"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1" fillId="25" borderId="0" applyProtection="0"/>
    <xf numFmtId="0" fontId="46" fillId="13" borderId="0" applyProtection="0"/>
    <xf numFmtId="0" fontId="46" fillId="13"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78" fillId="37" borderId="13">
      <alignment vertical="center"/>
      <protection locked="0"/>
    </xf>
    <xf numFmtId="0" fontId="21" fillId="17"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43" fontId="14" fillId="0" borderId="0" applyFont="0" applyFill="0" applyBorder="0" applyAlignment="0" applyProtection="0">
      <alignment vertical="center"/>
    </xf>
    <xf numFmtId="0" fontId="21" fillId="80" borderId="0" applyNumberFormat="0" applyBorder="0" applyAlignment="0" applyProtection="0">
      <alignment vertical="center"/>
    </xf>
    <xf numFmtId="0" fontId="21" fillId="17" borderId="0" applyNumberFormat="0" applyBorder="0" applyAlignment="0" applyProtection="0"/>
    <xf numFmtId="0" fontId="45" fillId="12" borderId="0" applyProtection="0"/>
    <xf numFmtId="0" fontId="21" fillId="80" borderId="0" applyNumberFormat="0" applyBorder="0" applyAlignment="0" applyProtection="0">
      <alignment vertical="center"/>
    </xf>
    <xf numFmtId="0" fontId="0" fillId="0" borderId="0">
      <alignment vertical="center"/>
    </xf>
    <xf numFmtId="0" fontId="21" fillId="17"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21" fillId="80" borderId="0" applyNumberFormat="0" applyBorder="0" applyAlignment="0" applyProtection="0">
      <alignment vertical="center"/>
    </xf>
    <xf numFmtId="0" fontId="0" fillId="0" borderId="0">
      <alignment vertical="center"/>
    </xf>
    <xf numFmtId="0" fontId="0" fillId="0" borderId="0">
      <alignment vertical="center"/>
    </xf>
    <xf numFmtId="0" fontId="21" fillId="17" borderId="0" applyProtection="0"/>
    <xf numFmtId="0" fontId="21" fillId="17" borderId="0" applyProtection="0"/>
    <xf numFmtId="0" fontId="66" fillId="11" borderId="0" applyProtection="0"/>
    <xf numFmtId="0" fontId="0" fillId="0" borderId="0">
      <alignment vertical="center"/>
    </xf>
    <xf numFmtId="0" fontId="45" fillId="12" borderId="0" applyProtection="0"/>
    <xf numFmtId="0" fontId="0" fillId="0" borderId="0">
      <alignment vertical="center"/>
    </xf>
    <xf numFmtId="0" fontId="0" fillId="0" borderId="0">
      <alignment vertical="center"/>
    </xf>
    <xf numFmtId="0" fontId="21" fillId="17" borderId="0" applyNumberFormat="0" applyBorder="0" applyAlignment="0" applyProtection="0"/>
    <xf numFmtId="0" fontId="21" fillId="8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Font="0" applyFill="0">
      <alignment horizontal="fill" vertical="center"/>
    </xf>
    <xf numFmtId="0" fontId="21" fillId="80" borderId="0" applyNumberFormat="0" applyBorder="0" applyAlignment="0" applyProtection="0">
      <alignment vertical="center"/>
    </xf>
    <xf numFmtId="0" fontId="14" fillId="0" borderId="0" applyProtection="0">
      <alignment horizontal="fill"/>
    </xf>
    <xf numFmtId="0" fontId="46" fillId="13" borderId="0" applyNumberFormat="0" applyBorder="0" applyAlignment="0" applyProtection="0">
      <alignment vertical="center"/>
    </xf>
    <xf numFmtId="0" fontId="21" fillId="17" borderId="0" applyProtection="0"/>
    <xf numFmtId="0" fontId="45" fillId="12" borderId="0" applyNumberFormat="0" applyBorder="0" applyAlignment="0" applyProtection="0">
      <alignment vertical="center"/>
    </xf>
    <xf numFmtId="0" fontId="21" fillId="31" borderId="0" applyNumberFormat="0" applyBorder="0" applyAlignment="0" applyProtection="0"/>
    <xf numFmtId="0" fontId="46" fillId="13" borderId="0" applyNumberFormat="0" applyBorder="0" applyAlignment="0" applyProtection="0">
      <alignment vertical="center"/>
    </xf>
    <xf numFmtId="0" fontId="21" fillId="80" borderId="0" applyNumberFormat="0" applyBorder="0" applyAlignment="0" applyProtection="0">
      <alignment vertical="center"/>
    </xf>
    <xf numFmtId="0" fontId="21" fillId="80" borderId="0" applyNumberFormat="0" applyBorder="0" applyAlignment="0" applyProtection="0">
      <alignment vertical="center"/>
    </xf>
    <xf numFmtId="0" fontId="11" fillId="17" borderId="0" applyNumberFormat="0" applyBorder="0" applyAlignment="0" applyProtection="0">
      <alignment vertical="center"/>
    </xf>
    <xf numFmtId="0" fontId="0" fillId="0" borderId="0">
      <alignment vertical="center"/>
    </xf>
    <xf numFmtId="0" fontId="11" fillId="17" borderId="0" applyNumberFormat="0" applyBorder="0" applyAlignment="0" applyProtection="0"/>
    <xf numFmtId="0" fontId="45" fillId="12" borderId="0" applyNumberFormat="0" applyBorder="0" applyAlignment="0" applyProtection="0">
      <alignment vertical="center"/>
    </xf>
    <xf numFmtId="0" fontId="11" fillId="8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1" fillId="17" borderId="0" applyProtection="0"/>
    <xf numFmtId="0" fontId="45" fillId="20" borderId="0" applyProtection="0"/>
    <xf numFmtId="0" fontId="45" fillId="12" borderId="0" applyProtection="0"/>
    <xf numFmtId="0" fontId="45" fillId="12" borderId="0" applyProtection="0"/>
    <xf numFmtId="0" fontId="45" fillId="12" borderId="0" applyNumberFormat="0" applyBorder="0" applyAlignment="0" applyProtection="0">
      <alignment vertical="center"/>
    </xf>
    <xf numFmtId="0" fontId="114" fillId="0" borderId="0" applyNumberFormat="0" applyFill="0" applyBorder="0" applyAlignment="0" applyProtection="0">
      <alignment vertical="center"/>
    </xf>
    <xf numFmtId="0" fontId="46" fillId="11" borderId="0" applyProtection="0"/>
    <xf numFmtId="0" fontId="11" fillId="17" borderId="0" applyProtection="0"/>
    <xf numFmtId="0" fontId="45" fillId="12" borderId="0" applyProtection="0"/>
    <xf numFmtId="0" fontId="45" fillId="12" borderId="0" applyNumberFormat="0" applyBorder="0" applyAlignment="0" applyProtection="0">
      <alignment vertical="center"/>
    </xf>
    <xf numFmtId="0" fontId="11" fillId="17" borderId="0" applyNumberFormat="0" applyBorder="0" applyAlignment="0" applyProtection="0"/>
    <xf numFmtId="0" fontId="0" fillId="0" borderId="0">
      <alignment vertical="center"/>
    </xf>
    <xf numFmtId="0" fontId="11" fillId="80" borderId="0" applyNumberFormat="0" applyBorder="0" applyAlignment="0" applyProtection="0">
      <alignment vertical="center"/>
    </xf>
    <xf numFmtId="0" fontId="11" fillId="17" borderId="0" applyProtection="0"/>
    <xf numFmtId="0" fontId="46"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1" fillId="80"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1" fillId="17" borderId="0" applyProtection="0"/>
    <xf numFmtId="0" fontId="0" fillId="0" borderId="0">
      <alignment vertical="center"/>
    </xf>
    <xf numFmtId="0" fontId="11" fillId="89" borderId="0" applyNumberFormat="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17" borderId="0" applyProtection="0"/>
    <xf numFmtId="0" fontId="11" fillId="89" borderId="0" applyNumberFormat="0" applyBorder="0" applyAlignment="0" applyProtection="0"/>
    <xf numFmtId="0" fontId="46" fillId="13" borderId="0" applyNumberFormat="0" applyBorder="0" applyAlignment="0" applyProtection="0">
      <alignment vertical="center"/>
    </xf>
    <xf numFmtId="0" fontId="11" fillId="80" borderId="0" applyNumberFormat="0" applyBorder="0" applyAlignment="0" applyProtection="0">
      <alignment vertical="center"/>
    </xf>
    <xf numFmtId="0" fontId="11" fillId="80" borderId="0" applyNumberFormat="0" applyBorder="0" applyAlignment="0" applyProtection="0">
      <alignment vertical="center"/>
    </xf>
    <xf numFmtId="0" fontId="46" fillId="13" borderId="0" applyNumberFormat="0" applyBorder="0" applyAlignment="0" applyProtection="0">
      <alignment vertical="center"/>
    </xf>
    <xf numFmtId="0" fontId="11" fillId="80" borderId="0" applyNumberFormat="0" applyBorder="0" applyAlignment="0" applyProtection="0">
      <alignment vertical="center"/>
    </xf>
    <xf numFmtId="0" fontId="11" fillId="81" borderId="0" applyNumberFormat="0" applyBorder="0" applyAlignment="0" applyProtection="0"/>
    <xf numFmtId="0" fontId="11" fillId="81" borderId="0" applyNumberFormat="0" applyBorder="0" applyAlignment="0" applyProtection="0"/>
    <xf numFmtId="0" fontId="0" fillId="0" borderId="0">
      <alignment vertical="center"/>
    </xf>
    <xf numFmtId="0" fontId="11" fillId="49" borderId="0" applyNumberFormat="0" applyBorder="0" applyAlignment="0" applyProtection="0"/>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81" borderId="0" applyNumberFormat="0" applyBorder="0" applyAlignment="0" applyProtection="0"/>
    <xf numFmtId="0" fontId="11" fillId="49" borderId="0" applyNumberFormat="0" applyBorder="0" applyAlignment="0" applyProtection="0"/>
    <xf numFmtId="0" fontId="45" fillId="12" borderId="0" applyNumberFormat="0" applyBorder="0" applyAlignment="0" applyProtection="0">
      <alignment vertical="center"/>
    </xf>
    <xf numFmtId="0" fontId="26" fillId="0" borderId="0">
      <alignment vertical="center"/>
    </xf>
    <xf numFmtId="0" fontId="11" fillId="49" borderId="0" applyNumberFormat="0" applyBorder="0" applyAlignment="0" applyProtection="0"/>
    <xf numFmtId="0" fontId="0" fillId="0" borderId="0">
      <alignment vertical="center"/>
    </xf>
    <xf numFmtId="43" fontId="14" fillId="0" borderId="0" applyFont="0" applyFill="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1" fontId="151" fillId="0" borderId="0" applyFill="0" applyBorder="0">
      <alignment vertical="center"/>
    </xf>
    <xf numFmtId="0" fontId="26" fillId="0" borderId="0" applyProtection="0"/>
    <xf numFmtId="0" fontId="0" fillId="0" borderId="0">
      <alignment vertical="center"/>
    </xf>
    <xf numFmtId="0" fontId="11" fillId="81" borderId="0" applyNumberFormat="0" applyBorder="0" applyAlignment="0" applyProtection="0"/>
    <xf numFmtId="0" fontId="152" fillId="0" borderId="0" applyNumberFormat="0" applyFill="0" applyBorder="0" applyAlignment="0" applyProtection="0">
      <alignment vertical="center"/>
    </xf>
    <xf numFmtId="0" fontId="46" fillId="13" borderId="0" applyNumberFormat="0" applyBorder="0" applyAlignment="0" applyProtection="0">
      <alignment vertical="center"/>
    </xf>
    <xf numFmtId="0" fontId="11" fillId="90" borderId="0" applyNumberFormat="0" applyBorder="0" applyAlignment="0" applyProtection="0">
      <alignment vertical="center"/>
    </xf>
    <xf numFmtId="0" fontId="11" fillId="8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1" fillId="90" borderId="0" applyNumberFormat="0" applyBorder="0" applyAlignment="0" applyProtection="0">
      <alignment vertical="center"/>
    </xf>
    <xf numFmtId="0" fontId="11" fillId="81" borderId="0" applyNumberFormat="0" applyBorder="0" applyAlignment="0" applyProtection="0"/>
    <xf numFmtId="0" fontId="48" fillId="12"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0" fillId="0" borderId="0">
      <alignment vertical="center"/>
    </xf>
    <xf numFmtId="0" fontId="11" fillId="81" borderId="0" applyNumberFormat="0" applyBorder="0" applyAlignment="0" applyProtection="0"/>
    <xf numFmtId="43" fontId="14" fillId="0" borderId="0" applyFont="0" applyFill="0" applyBorder="0" applyAlignment="0" applyProtection="0">
      <alignment vertical="center"/>
    </xf>
    <xf numFmtId="0" fontId="46" fillId="11" borderId="0" applyProtection="0"/>
    <xf numFmtId="0" fontId="0" fillId="0" borderId="0">
      <alignment vertical="center"/>
    </xf>
    <xf numFmtId="1" fontId="151" fillId="0" borderId="0" applyProtection="0"/>
    <xf numFmtId="0" fontId="11" fillId="49" borderId="0" applyNumberFormat="0" applyBorder="0" applyAlignment="0" applyProtection="0"/>
    <xf numFmtId="0" fontId="11" fillId="49" borderId="0" applyNumberFormat="0" applyBorder="0" applyAlignment="0" applyProtection="0"/>
    <xf numFmtId="0" fontId="0" fillId="0" borderId="0">
      <alignment vertical="center"/>
    </xf>
    <xf numFmtId="0" fontId="11" fillId="90"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0" fillId="0" borderId="0">
      <alignment vertical="center"/>
    </xf>
    <xf numFmtId="0" fontId="11" fillId="90" borderId="0" applyNumberFormat="0" applyBorder="0" applyAlignment="0" applyProtection="0">
      <alignment vertical="center"/>
    </xf>
    <xf numFmtId="0" fontId="46" fillId="13" borderId="0" applyProtection="0"/>
    <xf numFmtId="0" fontId="58" fillId="0" borderId="0">
      <alignment vertical="center"/>
    </xf>
    <xf numFmtId="0" fontId="46" fillId="13" borderId="0" applyNumberFormat="0" applyBorder="0" applyAlignment="0" applyProtection="0">
      <alignment vertical="center"/>
    </xf>
    <xf numFmtId="0" fontId="0" fillId="0" borderId="0">
      <alignment vertical="center"/>
    </xf>
    <xf numFmtId="0" fontId="11" fillId="49" borderId="0" applyNumberFormat="0" applyBorder="0" applyAlignment="0" applyProtection="0"/>
    <xf numFmtId="0" fontId="58" fillId="0" borderId="0" applyProtection="0"/>
    <xf numFmtId="0" fontId="11" fillId="90" borderId="0" applyNumberFormat="0" applyBorder="0" applyAlignment="0" applyProtection="0">
      <alignment vertical="center"/>
    </xf>
    <xf numFmtId="0" fontId="0" fillId="0" borderId="0">
      <alignment vertical="center"/>
    </xf>
    <xf numFmtId="0" fontId="11" fillId="49" borderId="0" applyProtection="0"/>
    <xf numFmtId="0" fontId="46" fillId="13" borderId="0" applyProtection="0"/>
    <xf numFmtId="0" fontId="11" fillId="90" borderId="0" applyNumberFormat="0" applyBorder="0" applyAlignment="0" applyProtection="0">
      <alignment vertical="center"/>
    </xf>
    <xf numFmtId="0" fontId="0" fillId="0" borderId="0">
      <alignment vertical="center"/>
    </xf>
    <xf numFmtId="0" fontId="0" fillId="0" borderId="0">
      <alignment vertical="center"/>
    </xf>
    <xf numFmtId="0" fontId="55" fillId="2" borderId="0">
      <alignment horizontal="right" vertical="center"/>
    </xf>
    <xf numFmtId="0" fontId="45" fillId="20" borderId="0" applyNumberFormat="0" applyBorder="0" applyAlignment="0" applyProtection="0">
      <alignment vertical="center"/>
    </xf>
    <xf numFmtId="0" fontId="11" fillId="49" borderId="0" applyProtection="0"/>
    <xf numFmtId="0" fontId="45" fillId="20"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8" fillId="0" borderId="0">
      <alignment vertical="center"/>
    </xf>
    <xf numFmtId="0" fontId="11" fillId="49" borderId="0" applyNumberFormat="0" applyBorder="0" applyAlignment="0" applyProtection="0"/>
    <xf numFmtId="0" fontId="44" fillId="13" borderId="0" applyNumberFormat="0" applyBorder="0" applyAlignment="0" applyProtection="0">
      <alignment vertical="center"/>
    </xf>
    <xf numFmtId="0" fontId="58" fillId="0" borderId="0" applyProtection="0"/>
    <xf numFmtId="0" fontId="46" fillId="13" borderId="0" applyNumberFormat="0" applyBorder="0" applyAlignment="0" applyProtection="0">
      <alignment vertical="center"/>
    </xf>
    <xf numFmtId="0" fontId="0" fillId="0" borderId="0">
      <alignment vertical="center"/>
    </xf>
    <xf numFmtId="0" fontId="11" fillId="49" borderId="0" applyProtection="0"/>
    <xf numFmtId="0" fontId="45" fillId="12" borderId="0" applyNumberFormat="0" applyBorder="0" applyAlignment="0" applyProtection="0">
      <alignment vertical="center"/>
    </xf>
    <xf numFmtId="0" fontId="44" fillId="13" borderId="0" applyProtection="0"/>
    <xf numFmtId="0" fontId="11" fillId="90" borderId="0" applyNumberFormat="0" applyBorder="0" applyAlignment="0" applyProtection="0">
      <alignment vertical="center"/>
    </xf>
    <xf numFmtId="0" fontId="45" fillId="12" borderId="0" applyNumberFormat="0" applyBorder="0" applyAlignment="0" applyProtection="0">
      <alignment vertical="center"/>
    </xf>
    <xf numFmtId="0" fontId="57" fillId="0" borderId="16" applyNumberFormat="0" applyFill="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58" fillId="0" borderId="4" applyNumberFormat="0" applyFill="0" applyProtection="0">
      <alignment horizontal="right" vertical="center"/>
    </xf>
    <xf numFmtId="220" fontId="14" fillId="0" borderId="0" applyFont="0" applyFill="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58" fillId="0" borderId="4" applyProtection="0">
      <alignment horizontal="right" vertical="center"/>
    </xf>
    <xf numFmtId="0" fontId="11" fillId="49" borderId="0" applyNumberFormat="0" applyBorder="0" applyAlignment="0" applyProtection="0"/>
    <xf numFmtId="0" fontId="11" fillId="49" borderId="0" applyNumberFormat="0" applyBorder="0" applyAlignment="0" applyProtection="0"/>
    <xf numFmtId="0" fontId="58" fillId="0" borderId="4" applyProtection="0">
      <alignment horizontal="right" vertical="center"/>
    </xf>
    <xf numFmtId="0" fontId="11" fillId="49" borderId="0" applyNumberFormat="0" applyBorder="0" applyAlignment="0" applyProtection="0"/>
    <xf numFmtId="0" fontId="11" fillId="49" borderId="0" applyNumberFormat="0" applyBorder="0" applyAlignment="0" applyProtection="0"/>
    <xf numFmtId="0" fontId="46" fillId="13"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Protection="0"/>
    <xf numFmtId="0" fontId="46" fillId="13" borderId="0" applyNumberFormat="0" applyBorder="0" applyAlignment="0" applyProtection="0">
      <alignment vertical="center"/>
    </xf>
    <xf numFmtId="0" fontId="11" fillId="9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1" fillId="81" borderId="0" applyNumberFormat="0" applyBorder="0" applyAlignment="0" applyProtection="0"/>
    <xf numFmtId="0" fontId="11" fillId="49"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210" fontId="119" fillId="4" borderId="0" applyBorder="0">
      <alignment vertical="center"/>
      <protection locked="0"/>
    </xf>
    <xf numFmtId="0" fontId="52" fillId="9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1" fillId="49" borderId="0" applyNumberFormat="0" applyBorder="0" applyAlignment="0" applyProtection="0"/>
    <xf numFmtId="0" fontId="11" fillId="49" borderId="0" applyNumberFormat="0" applyBorder="0" applyAlignment="0" applyProtection="0"/>
    <xf numFmtId="0" fontId="46" fillId="13" borderId="0" applyProtection="0"/>
    <xf numFmtId="0" fontId="11" fillId="49" borderId="0" applyNumberFormat="0" applyBorder="0" applyAlignment="0" applyProtection="0"/>
    <xf numFmtId="0" fontId="11" fillId="49" borderId="0" applyNumberFormat="0" applyBorder="0" applyAlignment="0" applyProtection="0"/>
    <xf numFmtId="0" fontId="0" fillId="0" borderId="0">
      <alignment vertical="center"/>
    </xf>
    <xf numFmtId="0" fontId="11" fillId="49" borderId="0" applyNumberFormat="0" applyBorder="0" applyAlignment="0" applyProtection="0"/>
    <xf numFmtId="0" fontId="11" fillId="49"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1" fillId="81" borderId="0" applyNumberFormat="0" applyBorder="0" applyAlignment="0" applyProtection="0"/>
    <xf numFmtId="0" fontId="0" fillId="0" borderId="0">
      <alignment vertical="center"/>
    </xf>
    <xf numFmtId="0" fontId="0" fillId="0" borderId="0">
      <alignment vertical="center"/>
    </xf>
    <xf numFmtId="211" fontId="132" fillId="4" borderId="0">
      <alignment horizontal="left" vertical="center"/>
      <protection locked="0"/>
    </xf>
    <xf numFmtId="9" fontId="14" fillId="0" borderId="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11" fillId="49" borderId="0" applyNumberFormat="0" applyBorder="0" applyAlignment="0" applyProtection="0"/>
    <xf numFmtId="0" fontId="11" fillId="49" borderId="0" applyProtection="0">
      <alignment vertical="center"/>
    </xf>
    <xf numFmtId="0" fontId="11" fillId="49" borderId="0" applyNumberFormat="0" applyBorder="0" applyAlignment="0" applyProtection="0"/>
    <xf numFmtId="0" fontId="45" fillId="12" borderId="0" applyNumberFormat="0" applyBorder="0" applyAlignment="0" applyProtection="0">
      <alignment vertical="center"/>
    </xf>
    <xf numFmtId="0" fontId="11" fillId="49" borderId="0" applyProtection="0">
      <alignment vertical="center"/>
    </xf>
    <xf numFmtId="0" fontId="46" fillId="13" borderId="0" applyNumberFormat="0" applyBorder="0" applyAlignment="0" applyProtection="0">
      <alignment vertical="center"/>
    </xf>
    <xf numFmtId="0" fontId="11" fillId="49" borderId="0" applyNumberFormat="0" applyBorder="0" applyAlignment="0" applyProtection="0"/>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1" fillId="49" borderId="0" applyNumberFormat="0" applyBorder="0" applyAlignment="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2" fontId="111" fillId="0" borderId="0" applyProtection="0">
      <alignment vertical="center"/>
    </xf>
    <xf numFmtId="0" fontId="0" fillId="0" borderId="0">
      <alignment vertical="center"/>
    </xf>
    <xf numFmtId="0" fontId="11" fillId="8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212" fontId="14" fillId="0" borderId="0" applyFont="0" applyFill="0" applyBorder="0" applyAlignment="0" applyProtection="0">
      <alignment vertical="center"/>
    </xf>
    <xf numFmtId="0" fontId="45" fillId="20" borderId="0" applyNumberFormat="0" applyBorder="0" applyAlignment="0" applyProtection="0">
      <alignment vertical="center"/>
    </xf>
    <xf numFmtId="0" fontId="44" fillId="11" borderId="0" applyProtection="0"/>
    <xf numFmtId="0" fontId="45" fillId="12" borderId="0" applyNumberFormat="0" applyBorder="0" applyAlignment="0" applyProtection="0">
      <alignment vertical="center"/>
    </xf>
    <xf numFmtId="0" fontId="58" fillId="0" borderId="0" applyProtection="0"/>
    <xf numFmtId="0" fontId="46" fillId="13" borderId="0" applyNumberFormat="0" applyBorder="0" applyAlignment="0" applyProtection="0">
      <alignment vertical="center"/>
    </xf>
    <xf numFmtId="0" fontId="0" fillId="0" borderId="0">
      <alignment vertical="center"/>
    </xf>
    <xf numFmtId="190" fontId="153" fillId="25" borderId="0">
      <alignment horizontal="left" vertical="center"/>
    </xf>
    <xf numFmtId="0" fontId="0" fillId="0" borderId="0">
      <alignment vertical="center"/>
    </xf>
    <xf numFmtId="0" fontId="90" fillId="0" borderId="0" applyNumberFormat="0" applyFill="0" applyBorder="0" applyAlignment="0" applyProtection="0">
      <alignment vertical="center"/>
    </xf>
    <xf numFmtId="190" fontId="153" fillId="25" borderId="0" applyProtection="0">
      <alignment horizontal="left"/>
    </xf>
    <xf numFmtId="0" fontId="79" fillId="0" borderId="0">
      <alignment horizontal="center" vertical="center" wrapText="1"/>
      <protection locked="0"/>
    </xf>
    <xf numFmtId="0" fontId="46" fillId="13" borderId="0" applyNumberFormat="0" applyBorder="0" applyAlignment="0" applyProtection="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79" fillId="0" borderId="0">
      <alignment horizontal="center" wrapText="1"/>
      <protection locked="0"/>
    </xf>
    <xf numFmtId="0" fontId="46" fillId="13" borderId="0" applyNumberFormat="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79" fillId="0" borderId="0">
      <alignment horizontal="center" vertical="center" wrapText="1"/>
      <protection locked="0"/>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58"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41" fontId="14" fillId="0" borderId="0" applyFont="0" applyFill="0" applyBorder="0" applyAlignment="0" applyProtection="0">
      <alignment vertical="center"/>
    </xf>
    <xf numFmtId="0" fontId="44" fillId="11" borderId="0" applyProtection="0"/>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Protection="0"/>
    <xf numFmtId="0" fontId="53" fillId="17" borderId="15" applyNumberFormat="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8" fillId="0" borderId="0">
      <alignment vertical="center"/>
    </xf>
    <xf numFmtId="0" fontId="5" fillId="0" borderId="0"/>
    <xf numFmtId="0" fontId="112" fillId="0" borderId="0" applyProtection="0"/>
    <xf numFmtId="0" fontId="44" fillId="11" borderId="0" applyProtection="0"/>
    <xf numFmtId="206" fontId="113" fillId="0" borderId="0" applyFill="0" applyBorder="0" applyAlignment="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206" fontId="113" fillId="0" borderId="0" applyFill="0" applyBorder="0" applyAlignment="0">
      <alignment vertical="center"/>
    </xf>
    <xf numFmtId="0" fontId="0" fillId="0" borderId="0">
      <alignment vertical="center"/>
    </xf>
    <xf numFmtId="0" fontId="46" fillId="11" borderId="0" applyNumberFormat="0" applyBorder="0" applyAlignment="0" applyProtection="0">
      <alignment vertical="center"/>
    </xf>
    <xf numFmtId="0" fontId="82"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34" fillId="3" borderId="15" applyNumberFormat="0" applyAlignment="0" applyProtection="0">
      <alignment vertical="center"/>
    </xf>
    <xf numFmtId="0" fontId="45" fillId="12" borderId="0" applyProtection="0"/>
    <xf numFmtId="0" fontId="46" fillId="11" borderId="0" applyNumberFormat="0" applyBorder="0" applyAlignment="0" applyProtection="0">
      <alignment vertical="center"/>
    </xf>
    <xf numFmtId="0" fontId="134" fillId="3" borderId="15" applyProtection="0"/>
    <xf numFmtId="0" fontId="134" fillId="3" borderId="15" applyNumberFormat="0" applyAlignment="0" applyProtection="0">
      <alignment vertical="center"/>
    </xf>
    <xf numFmtId="0" fontId="134" fillId="3" borderId="15" applyProtection="0"/>
    <xf numFmtId="0" fontId="0" fillId="0" borderId="0">
      <alignment vertical="center"/>
    </xf>
    <xf numFmtId="0" fontId="134" fillId="3" borderId="15" applyProtection="0"/>
    <xf numFmtId="0" fontId="154" fillId="3" borderId="15" applyNumberFormat="0" applyAlignment="0" applyProtection="0">
      <alignment vertical="center"/>
    </xf>
    <xf numFmtId="0" fontId="134" fillId="3" borderId="15" applyNumberFormat="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34" fillId="3" borderId="15" applyNumberFormat="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34" fillId="3" borderId="15" applyNumberFormat="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8" fillId="0" borderId="0">
      <alignment horizontal="left" vertical="center"/>
    </xf>
    <xf numFmtId="0" fontId="0" fillId="0" borderId="0">
      <alignment vertical="center"/>
    </xf>
    <xf numFmtId="0" fontId="116" fillId="17" borderId="37">
      <alignment horizontal="left" vertical="center"/>
      <protection locked="0" hidden="1"/>
    </xf>
    <xf numFmtId="0" fontId="98" fillId="42" borderId="30" applyNumberFormat="0" applyAlignment="0" applyProtection="0">
      <alignment vertical="center"/>
    </xf>
    <xf numFmtId="0" fontId="0" fillId="0" borderId="0">
      <alignment vertical="center"/>
    </xf>
    <xf numFmtId="0" fontId="98" fillId="42" borderId="30" applyNumberFormat="0" applyAlignment="0" applyProtection="0">
      <alignment vertical="center"/>
    </xf>
    <xf numFmtId="0" fontId="0" fillId="0" borderId="0">
      <alignment vertical="center"/>
    </xf>
    <xf numFmtId="0" fontId="98" fillId="42" borderId="30" applyProtection="0"/>
    <xf numFmtId="0" fontId="45" fillId="12" borderId="0" applyNumberFormat="0" applyBorder="0" applyAlignment="0" applyProtection="0">
      <alignment vertical="center"/>
    </xf>
    <xf numFmtId="0" fontId="98" fillId="42" borderId="30"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98" fillId="42" borderId="30" applyProtection="0"/>
    <xf numFmtId="0" fontId="0" fillId="0" borderId="0">
      <alignment vertical="center"/>
    </xf>
    <xf numFmtId="0" fontId="45" fillId="12" borderId="0" applyNumberFormat="0" applyBorder="0" applyAlignment="0" applyProtection="0">
      <alignment vertical="center"/>
    </xf>
    <xf numFmtId="0" fontId="98" fillId="42" borderId="30" applyProtection="0"/>
    <xf numFmtId="0" fontId="0" fillId="0" borderId="0">
      <alignment vertical="center"/>
    </xf>
    <xf numFmtId="0" fontId="155" fillId="42" borderId="30"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98" fillId="42" borderId="30" applyNumberFormat="0" applyAlignment="0" applyProtection="0">
      <alignment vertical="center"/>
    </xf>
    <xf numFmtId="0" fontId="82" fillId="13" borderId="0" applyProtection="0"/>
    <xf numFmtId="0" fontId="0" fillId="0" borderId="0">
      <alignment vertical="center"/>
    </xf>
    <xf numFmtId="0" fontId="0" fillId="0" borderId="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98" fillId="42" borderId="30"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142"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98" fillId="42" borderId="30" applyNumberFormat="0" applyAlignment="0" applyProtection="0">
      <alignment vertical="center"/>
    </xf>
    <xf numFmtId="0" fontId="0" fillId="0" borderId="0">
      <alignment vertical="center"/>
    </xf>
    <xf numFmtId="0" fontId="59" fillId="0" borderId="0" applyFill="0" applyBorder="0">
      <alignment horizontal="right" vertical="center"/>
    </xf>
    <xf numFmtId="0" fontId="46" fillId="13" borderId="0" applyNumberFormat="0" applyBorder="0" applyAlignment="0" applyProtection="0">
      <alignment vertical="center"/>
    </xf>
    <xf numFmtId="0" fontId="59" fillId="0" borderId="0" applyProtection="0">
      <alignment horizontal="right"/>
    </xf>
    <xf numFmtId="0" fontId="46" fillId="11" borderId="0" applyNumberFormat="0" applyBorder="0" applyAlignment="0" applyProtection="0">
      <alignment vertical="center"/>
    </xf>
    <xf numFmtId="0" fontId="0" fillId="0" borderId="0">
      <alignment vertical="center"/>
    </xf>
    <xf numFmtId="41" fontId="58" fillId="0" borderId="0" applyFont="0" applyFill="0" applyBorder="0" applyAlignment="0" applyProtection="0"/>
    <xf numFmtId="0" fontId="0" fillId="0" borderId="0">
      <alignment vertical="center"/>
    </xf>
    <xf numFmtId="41" fontId="58" fillId="0" borderId="0" applyFont="0" applyFill="0" applyBorder="0" applyAlignment="0" applyProtection="0"/>
    <xf numFmtId="0" fontId="46" fillId="11" borderId="0" applyNumberFormat="0" applyBorder="0" applyAlignment="0" applyProtection="0">
      <alignment vertical="center"/>
    </xf>
    <xf numFmtId="41" fontId="14" fillId="0" borderId="0" applyProtection="0">
      <alignment vertical="center"/>
    </xf>
    <xf numFmtId="41" fontId="14"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41" fontId="14" fillId="0" borderId="0" applyProtection="0">
      <alignment vertical="center"/>
    </xf>
    <xf numFmtId="218" fontId="58" fillId="0" borderId="0" applyFont="0" applyFill="0" applyBorder="0" applyAlignment="0" applyProtection="0"/>
    <xf numFmtId="0" fontId="46" fillId="13" borderId="0" applyNumberFormat="0" applyBorder="0" applyAlignment="0" applyProtection="0">
      <alignment vertical="center"/>
    </xf>
    <xf numFmtId="41" fontId="14" fillId="0" borderId="0" applyProtection="0">
      <alignment vertical="center"/>
    </xf>
    <xf numFmtId="0" fontId="46" fillId="13" borderId="0" applyProtection="0"/>
    <xf numFmtId="218" fontId="14" fillId="0" borderId="0" applyProtection="0">
      <alignment vertical="center"/>
    </xf>
    <xf numFmtId="41" fontId="14" fillId="0" borderId="0" applyFont="0" applyFill="0" applyBorder="0" applyAlignment="0" applyProtection="0">
      <alignment vertical="center"/>
    </xf>
    <xf numFmtId="0" fontId="45" fillId="12" borderId="0" applyNumberFormat="0" applyBorder="0" applyAlignment="0" applyProtection="0">
      <alignment vertical="center"/>
    </xf>
    <xf numFmtId="0" fontId="46" fillId="13" borderId="0" applyProtection="0">
      <alignment vertical="center"/>
    </xf>
    <xf numFmtId="0" fontId="46" fillId="13" borderId="0" applyProtection="0"/>
    <xf numFmtId="218" fontId="14" fillId="0" borderId="0" applyFont="0" applyFill="0" applyBorder="0" applyAlignment="0" applyProtection="0">
      <alignment vertical="center"/>
    </xf>
    <xf numFmtId="0" fontId="0" fillId="0" borderId="0">
      <alignment vertical="center"/>
    </xf>
    <xf numFmtId="41" fontId="14" fillId="0" borderId="0" applyFont="0" applyFill="0" applyBorder="0" applyAlignment="0" applyProtection="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197" fontId="0" fillId="0" borderId="0" applyFont="0" applyFill="0" applyBorder="0" applyAlignment="0" applyProtection="0">
      <alignment vertical="center"/>
    </xf>
    <xf numFmtId="198" fontId="70" fillId="0" borderId="0">
      <alignment vertical="center"/>
    </xf>
    <xf numFmtId="0" fontId="46" fillId="11" borderId="0" applyNumberFormat="0" applyBorder="0" applyAlignment="0" applyProtection="0">
      <alignment vertical="center"/>
    </xf>
    <xf numFmtId="0" fontId="14" fillId="0" borderId="0" applyFont="0" applyFill="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57" fillId="0" borderId="16" applyNumberFormat="0" applyFill="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4" fillId="0" borderId="0" applyProtection="0"/>
    <xf numFmtId="0" fontId="46" fillId="13" borderId="0" applyProtection="0"/>
    <xf numFmtId="0" fontId="44" fillId="11" borderId="0" applyNumberFormat="0" applyBorder="0" applyAlignment="0" applyProtection="0">
      <alignment vertical="center"/>
    </xf>
    <xf numFmtId="215" fontId="0" fillId="0" borderId="0" applyFont="0" applyFill="0" applyBorder="0" applyAlignment="0" applyProtection="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58" fillId="0" borderId="0" applyProtection="0"/>
    <xf numFmtId="0" fontId="45" fillId="12" borderId="0" applyNumberFormat="0" applyBorder="0" applyAlignment="0" applyProtection="0">
      <alignment vertical="center"/>
    </xf>
    <xf numFmtId="0" fontId="0" fillId="0" borderId="0">
      <alignment vertical="center"/>
    </xf>
    <xf numFmtId="0" fontId="58" fillId="0" borderId="0">
      <alignment horizontal="left" vertical="center"/>
    </xf>
    <xf numFmtId="0" fontId="45" fillId="12" borderId="0" applyNumberFormat="0" applyBorder="0" applyAlignment="0" applyProtection="0">
      <alignment vertical="center"/>
    </xf>
    <xf numFmtId="201" fontId="14" fillId="0" borderId="0" applyFont="0" applyFill="0" applyBorder="0" applyAlignment="0" applyProtection="0">
      <alignment vertical="center"/>
    </xf>
    <xf numFmtId="201" fontId="14"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58" fillId="0" borderId="0">
      <alignment vertical="center"/>
    </xf>
    <xf numFmtId="201" fontId="14" fillId="0" borderId="0" applyProtection="0">
      <alignment vertical="center"/>
    </xf>
    <xf numFmtId="0" fontId="46" fillId="13" borderId="0" applyNumberFormat="0" applyBorder="0" applyAlignment="0" applyProtection="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201" fontId="14" fillId="0" borderId="0" applyFont="0" applyFill="0" applyBorder="0" applyAlignment="0" applyProtection="0">
      <alignment vertical="center"/>
    </xf>
    <xf numFmtId="0" fontId="46" fillId="13" borderId="0" applyNumberFormat="0" applyBorder="0" applyAlignment="0" applyProtection="0">
      <alignment vertical="center"/>
    </xf>
    <xf numFmtId="0" fontId="47" fillId="0" borderId="0" applyNumberFormat="0" applyFill="0" applyBorder="0" applyAlignment="0" applyProtection="0">
      <alignment vertical="center"/>
    </xf>
    <xf numFmtId="201" fontId="14" fillId="0" borderId="0" applyFont="0" applyFill="0" applyBorder="0" applyAlignment="0" applyProtection="0">
      <alignment vertical="center"/>
    </xf>
    <xf numFmtId="0" fontId="45" fillId="12" borderId="0" applyNumberFormat="0" applyBorder="0" applyAlignment="0" applyProtection="0">
      <alignment vertical="center"/>
    </xf>
    <xf numFmtId="0" fontId="47" fillId="0" borderId="0" applyNumberFormat="0" applyFill="0" applyBorder="0" applyAlignment="0" applyProtection="0">
      <alignment vertical="center"/>
    </xf>
    <xf numFmtId="201" fontId="14" fillId="0" borderId="0" applyFont="0" applyFill="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204" fontId="0" fillId="0" borderId="0" applyFont="0" applyFill="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191" fontId="70" fillId="0" borderId="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191" fontId="70" fillId="0" borderId="0">
      <alignment vertical="center"/>
    </xf>
    <xf numFmtId="0" fontId="46" fillId="13" borderId="0" applyProtection="0"/>
    <xf numFmtId="0" fontId="0" fillId="0" borderId="0">
      <alignment vertical="center"/>
    </xf>
    <xf numFmtId="0" fontId="0" fillId="0" borderId="0">
      <alignment vertical="center"/>
    </xf>
    <xf numFmtId="191" fontId="70" fillId="0" borderId="0" applyProtection="0">
      <alignment vertical="center"/>
    </xf>
    <xf numFmtId="0" fontId="48" fillId="15" borderId="0" applyNumberFormat="0" applyBorder="0" applyAlignment="0" applyProtection="0">
      <alignment vertical="center"/>
    </xf>
    <xf numFmtId="0" fontId="46" fillId="13" borderId="0" applyNumberFormat="0" applyBorder="0" applyAlignment="0" applyProtection="0">
      <alignment vertical="center"/>
    </xf>
    <xf numFmtId="191" fontId="70" fillId="0" borderId="0" applyProtection="0">
      <alignment vertical="center"/>
    </xf>
    <xf numFmtId="0" fontId="0" fillId="0" borderId="0">
      <alignment vertical="center"/>
    </xf>
    <xf numFmtId="191" fontId="70" fillId="0" borderId="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Protection="0"/>
    <xf numFmtId="193" fontId="14" fillId="0" borderId="0" applyFont="0" applyFill="0" applyBorder="0" applyAlignment="0" applyProtection="0">
      <alignment vertical="center"/>
    </xf>
    <xf numFmtId="0" fontId="46" fillId="13" borderId="0" applyNumberFormat="0" applyBorder="0" applyAlignment="0" applyProtection="0">
      <alignment vertical="center"/>
    </xf>
    <xf numFmtId="191" fontId="70" fillId="0" borderId="0" applyProtection="0">
      <alignment vertical="center"/>
    </xf>
    <xf numFmtId="0" fontId="46" fillId="13" borderId="0" applyNumberFormat="0" applyBorder="0" applyAlignment="0" applyProtection="0">
      <alignment vertical="center"/>
    </xf>
    <xf numFmtId="185" fontId="69" fillId="33" borderId="0" applyProtection="0">
      <alignment vertical="center"/>
    </xf>
    <xf numFmtId="191" fontId="70" fillId="0" borderId="0">
      <alignment vertical="center"/>
    </xf>
    <xf numFmtId="0" fontId="46" fillId="13" borderId="0" applyProtection="0"/>
    <xf numFmtId="15" fontId="81" fillId="0" borderId="0">
      <alignment vertical="center"/>
    </xf>
    <xf numFmtId="15" fontId="81" fillId="0" borderId="0"/>
    <xf numFmtId="182" fontId="81" fillId="0" borderId="0" applyProtection="0">
      <alignment vertical="center"/>
    </xf>
    <xf numFmtId="182" fontId="81" fillId="0" borderId="0" applyProtection="0">
      <alignment vertical="center"/>
    </xf>
    <xf numFmtId="182" fontId="81" fillId="0" borderId="0" applyProtection="0">
      <alignment vertical="center"/>
    </xf>
    <xf numFmtId="0" fontId="45" fillId="12" borderId="0" applyNumberFormat="0" applyBorder="0" applyAlignment="0" applyProtection="0">
      <alignment vertical="center"/>
    </xf>
    <xf numFmtId="182" fontId="81" fillId="0" borderId="0" applyProtection="0"/>
    <xf numFmtId="0" fontId="0" fillId="0" borderId="0">
      <alignment vertical="center"/>
    </xf>
    <xf numFmtId="0" fontId="0" fillId="0" borderId="0">
      <alignment vertical="center"/>
    </xf>
    <xf numFmtId="0" fontId="101" fillId="0" borderId="0" applyProtection="0">
      <alignment vertical="center"/>
    </xf>
    <xf numFmtId="0" fontId="45" fillId="12" borderId="0" applyNumberFormat="0" applyBorder="0" applyAlignment="0" applyProtection="0">
      <alignment vertical="center"/>
    </xf>
    <xf numFmtId="205" fontId="70" fillId="0" borderId="0">
      <alignment vertical="center"/>
    </xf>
    <xf numFmtId="205" fontId="70" fillId="0" borderId="0"/>
    <xf numFmtId="0" fontId="0" fillId="0" borderId="0">
      <alignment vertical="center"/>
    </xf>
    <xf numFmtId="5" fontId="14" fillId="0" borderId="0" applyFont="0" applyFill="0" applyBorder="0" applyAlignment="0" applyProtection="0">
      <alignment vertical="center"/>
    </xf>
    <xf numFmtId="205" fontId="70" fillId="0" borderId="0" applyProtection="0">
      <alignment vertical="center"/>
    </xf>
    <xf numFmtId="205" fontId="70" fillId="0" borderId="0" applyProtection="0">
      <alignment vertical="center"/>
    </xf>
    <xf numFmtId="205" fontId="70" fillId="0" borderId="0">
      <alignment vertical="center"/>
    </xf>
    <xf numFmtId="0" fontId="46" fillId="13" borderId="0" applyNumberFormat="0" applyBorder="0" applyAlignment="0" applyProtection="0">
      <alignment vertical="center"/>
    </xf>
    <xf numFmtId="205" fontId="70" fillId="0" borderId="0">
      <alignment vertical="center"/>
    </xf>
    <xf numFmtId="0" fontId="46" fillId="13" borderId="0" applyProtection="0"/>
    <xf numFmtId="205" fontId="70" fillId="0" borderId="0">
      <alignment vertical="center"/>
    </xf>
    <xf numFmtId="0" fontId="45" fillId="12" borderId="0" applyNumberFormat="0" applyBorder="0" applyAlignment="0" applyProtection="0">
      <alignment vertical="center"/>
    </xf>
    <xf numFmtId="220" fontId="137" fillId="0" borderId="0" applyFill="0" applyBorder="0" applyAlignment="0" applyProtection="0">
      <alignment vertical="center"/>
    </xf>
    <xf numFmtId="0" fontId="46" fillId="13" borderId="0" applyNumberFormat="0" applyBorder="0" applyAlignment="0" applyProtection="0">
      <alignment vertical="center"/>
    </xf>
    <xf numFmtId="0" fontId="14" fillId="0" borderId="0" applyProtection="0">
      <alignment vertical="center"/>
    </xf>
    <xf numFmtId="0" fontId="13" fillId="0" borderId="0">
      <alignment vertical="center"/>
    </xf>
    <xf numFmtId="0" fontId="0" fillId="0" borderId="0"/>
    <xf numFmtId="220" fontId="137" fillId="0" borderId="0" applyProtection="0"/>
    <xf numFmtId="0" fontId="46" fillId="13" borderId="0" applyNumberFormat="0" applyBorder="0" applyAlignment="0" applyProtection="0">
      <alignment vertical="center"/>
    </xf>
    <xf numFmtId="0" fontId="14" fillId="0" borderId="0" applyProtection="0">
      <alignment vertical="center"/>
    </xf>
    <xf numFmtId="193" fontId="14" fillId="0"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14" fillId="0" borderId="0" applyProtection="0"/>
    <xf numFmtId="0" fontId="50" fillId="3" borderId="0" applyProtection="0"/>
    <xf numFmtId="0" fontId="138" fillId="0" borderId="0" applyNumberFormat="0" applyFill="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04" fillId="4"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2" fontId="111" fillId="0" borderId="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2" fontId="111" fillId="0" borderId="0" applyProtection="0">
      <alignment vertical="center"/>
    </xf>
    <xf numFmtId="0" fontId="0" fillId="0" borderId="0">
      <alignment vertical="center"/>
    </xf>
    <xf numFmtId="0" fontId="58" fillId="0"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20" borderId="0" applyProtection="0"/>
    <xf numFmtId="0" fontId="0" fillId="0" borderId="0">
      <alignment vertical="center"/>
    </xf>
    <xf numFmtId="2" fontId="111" fillId="0" borderId="0" applyProtection="0">
      <alignment vertical="center"/>
    </xf>
    <xf numFmtId="0" fontId="0" fillId="0" borderId="0">
      <alignment vertical="center"/>
    </xf>
    <xf numFmtId="9" fontId="14" fillId="0" borderId="0" applyFont="0" applyFill="0" applyBorder="0" applyAlignment="0" applyProtection="0">
      <alignment vertical="center"/>
    </xf>
    <xf numFmtId="0" fontId="46" fillId="13" borderId="0" applyProtection="0"/>
    <xf numFmtId="0" fontId="139" fillId="0" borderId="0" applyNumberFormat="0" applyFill="0" applyBorder="0" applyAlignment="0" applyProtection="0">
      <alignment vertical="top"/>
      <protection locked="0"/>
    </xf>
    <xf numFmtId="0" fontId="95" fillId="0" borderId="28" applyProtection="0">
      <alignment vertical="center"/>
    </xf>
    <xf numFmtId="0" fontId="58" fillId="0" borderId="0">
      <alignment horizontal="left" vertical="center"/>
    </xf>
    <xf numFmtId="0" fontId="58" fillId="0" borderId="0" applyProtection="0">
      <alignment horizontal="left"/>
    </xf>
    <xf numFmtId="0" fontId="46" fillId="13" borderId="0" applyNumberFormat="0" applyBorder="0" applyAlignment="0" applyProtection="0">
      <alignment vertical="center"/>
    </xf>
    <xf numFmtId="0" fontId="58" fillId="0" borderId="0">
      <alignment horizontal="left" vertical="center"/>
    </xf>
    <xf numFmtId="0" fontId="46" fillId="13" borderId="0" applyProtection="0"/>
    <xf numFmtId="0" fontId="0" fillId="0" borderId="0">
      <alignment vertical="center"/>
    </xf>
    <xf numFmtId="0" fontId="58" fillId="0" borderId="0" applyProtection="0">
      <alignment horizontal="left"/>
    </xf>
    <xf numFmtId="0" fontId="0" fillId="0" borderId="0">
      <alignment vertical="center"/>
    </xf>
    <xf numFmtId="4" fontId="96" fillId="0" borderId="0" applyFont="0" applyFill="0" applyBorder="0" applyAlignment="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4" fontId="14" fillId="0" borderId="0" applyFont="0" applyFill="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Protection="0"/>
    <xf numFmtId="4" fontId="14" fillId="0" borderId="0" applyProtection="0">
      <alignment vertical="center"/>
    </xf>
    <xf numFmtId="0" fontId="45" fillId="20" borderId="0" applyNumberFormat="0" applyBorder="0" applyAlignment="0" applyProtection="0">
      <alignment vertical="center"/>
    </xf>
    <xf numFmtId="0" fontId="45" fillId="12" borderId="0" applyProtection="0"/>
    <xf numFmtId="0" fontId="0" fillId="0" borderId="0">
      <alignment vertical="center"/>
    </xf>
    <xf numFmtId="4" fontId="14" fillId="0" borderId="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4" fontId="14" fillId="0" borderId="0" applyProtection="0">
      <alignment vertical="center"/>
    </xf>
    <xf numFmtId="0" fontId="45" fillId="12" borderId="0" applyProtection="0"/>
    <xf numFmtId="0" fontId="102" fillId="12" borderId="0" applyNumberFormat="0" applyBorder="0" applyAlignment="0" applyProtection="0">
      <alignment vertical="center"/>
    </xf>
    <xf numFmtId="0" fontId="119" fillId="3" borderId="0" applyNumberFormat="0" applyBorder="0" applyAlignment="0" applyProtection="0">
      <alignment vertical="center"/>
    </xf>
    <xf numFmtId="0" fontId="119" fillId="3" borderId="0" applyNumberFormat="0" applyBorder="0" applyAlignment="0" applyProtection="0"/>
    <xf numFmtId="0" fontId="46" fillId="11" borderId="0" applyNumberFormat="0" applyBorder="0" applyAlignment="0" applyProtection="0">
      <alignment vertical="center"/>
    </xf>
    <xf numFmtId="0" fontId="0" fillId="0" borderId="0">
      <alignment vertical="center"/>
    </xf>
    <xf numFmtId="0" fontId="119" fillId="3" borderId="0" applyNumberFormat="0" applyBorder="0" applyAlignment="0" applyProtection="0">
      <alignment vertical="center"/>
    </xf>
    <xf numFmtId="0" fontId="119" fillId="3" borderId="0" applyProtection="0">
      <alignment vertical="center"/>
    </xf>
    <xf numFmtId="40" fontId="0" fillId="0" borderId="0" applyFont="0" applyFill="0" applyBorder="0" applyAlignment="0" applyProtection="0">
      <alignment vertical="center"/>
    </xf>
    <xf numFmtId="0" fontId="119" fillId="3" borderId="0" applyProtection="0">
      <alignment vertical="center"/>
    </xf>
    <xf numFmtId="0" fontId="119" fillId="3" borderId="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119" fillId="3" borderId="0" applyNumberFormat="0" applyBorder="0" applyAlignment="0" applyProtection="0">
      <alignment vertical="center"/>
    </xf>
    <xf numFmtId="38" fontId="119" fillId="3" borderId="0" applyNumberFormat="0" applyBorder="0" applyAlignment="0" applyProtection="0"/>
    <xf numFmtId="0" fontId="119" fillId="3" borderId="0" applyNumberFormat="0" applyBorder="0" applyAlignment="0" applyProtection="0">
      <alignment vertical="center"/>
    </xf>
    <xf numFmtId="0" fontId="50" fillId="13" borderId="0" applyNumberFormat="0" applyBorder="0" applyAlignment="0" applyProtection="0">
      <alignment vertical="center"/>
    </xf>
    <xf numFmtId="0" fontId="58" fillId="0" borderId="0" applyProtection="0">
      <alignment horizontal="left"/>
    </xf>
    <xf numFmtId="0" fontId="46" fillId="13" borderId="0" applyProtection="0"/>
    <xf numFmtId="0" fontId="58" fillId="0" borderId="0">
      <alignment horizontal="left" vertical="center"/>
    </xf>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0" fillId="0" borderId="21">
      <alignment horizontal="center" vertical="center"/>
    </xf>
    <xf numFmtId="0" fontId="0" fillId="0" borderId="0"/>
    <xf numFmtId="0" fontId="0" fillId="0" borderId="0"/>
    <xf numFmtId="0" fontId="80" fillId="0" borderId="21">
      <alignment horizontal="center"/>
    </xf>
    <xf numFmtId="0" fontId="58" fillId="0" borderId="0" applyProtection="0">
      <alignment horizontal="left"/>
    </xf>
    <xf numFmtId="0" fontId="0" fillId="0" borderId="0">
      <alignment vertical="center"/>
    </xf>
    <xf numFmtId="0" fontId="0" fillId="0" borderId="0" applyProtection="0">
      <alignment vertical="center"/>
    </xf>
    <xf numFmtId="0" fontId="0"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5" fillId="2" borderId="0" applyProtection="0">
      <alignment horizontal="right" vertical="center"/>
    </xf>
    <xf numFmtId="0" fontId="0" fillId="0" borderId="0">
      <alignment vertical="center"/>
    </xf>
    <xf numFmtId="0" fontId="45" fillId="12" borderId="0" applyProtection="0"/>
    <xf numFmtId="0" fontId="140" fillId="0" borderId="46" applyNumberFormat="0" applyAlignment="0" applyProtection="0">
      <alignment horizontal="left" vertical="center"/>
    </xf>
    <xf numFmtId="0" fontId="140" fillId="0" borderId="46" applyNumberFormat="0" applyAlignment="0" applyProtection="0">
      <alignment horizontal="left" vertical="center"/>
    </xf>
    <xf numFmtId="0" fontId="140" fillId="0" borderId="46" applyProtection="0">
      <alignment vertical="center"/>
    </xf>
    <xf numFmtId="0" fontId="45" fillId="20" borderId="0" applyNumberFormat="0" applyBorder="0" applyAlignment="0" applyProtection="0">
      <alignment vertical="center"/>
    </xf>
    <xf numFmtId="0" fontId="140" fillId="0" borderId="47" applyNumberFormat="0" applyAlignment="0" applyProtection="0">
      <alignment horizontal="left" vertical="center"/>
    </xf>
    <xf numFmtId="0" fontId="140" fillId="0" borderId="48">
      <alignment horizontal="left" vertical="center"/>
    </xf>
    <xf numFmtId="0" fontId="140" fillId="0" borderId="48">
      <alignment horizontal="left" vertical="center"/>
    </xf>
    <xf numFmtId="0" fontId="0" fillId="0" borderId="0">
      <alignment vertical="center"/>
    </xf>
    <xf numFmtId="0" fontId="140" fillId="0" borderId="48" applyProtection="0">
      <alignment horizontal="left" vertical="center"/>
    </xf>
    <xf numFmtId="0" fontId="140" fillId="0" borderId="49">
      <alignment horizontal="left" vertical="center"/>
    </xf>
    <xf numFmtId="0" fontId="46" fillId="13" borderId="0" applyNumberFormat="0" applyBorder="0" applyAlignment="0" applyProtection="0">
      <alignment vertical="center"/>
    </xf>
    <xf numFmtId="0" fontId="0" fillId="0" borderId="0">
      <alignment vertical="center"/>
    </xf>
    <xf numFmtId="0" fontId="89" fillId="0" borderId="24" applyNumberFormat="0" applyFill="0" applyAlignment="0" applyProtection="0">
      <alignment vertical="center"/>
    </xf>
    <xf numFmtId="0" fontId="46" fillId="13" borderId="0" applyProtection="0"/>
    <xf numFmtId="0" fontId="89" fillId="0" borderId="24"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89" fillId="0" borderId="24" applyNumberFormat="0" applyFill="0" applyAlignment="0" applyProtection="0">
      <alignment vertical="center"/>
    </xf>
    <xf numFmtId="0" fontId="89" fillId="0" borderId="24" applyProtection="0"/>
    <xf numFmtId="0" fontId="89" fillId="0" borderId="24"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57" fillId="0" borderId="24" applyNumberFormat="0" applyFill="0" applyAlignment="0" applyProtection="0">
      <alignment vertical="center"/>
    </xf>
    <xf numFmtId="0" fontId="0" fillId="0" borderId="0">
      <alignment vertical="center"/>
    </xf>
    <xf numFmtId="0" fontId="58" fillId="0" borderId="0">
      <alignment horizontal="left" vertical="center"/>
    </xf>
    <xf numFmtId="0" fontId="0" fillId="25" borderId="40" applyNumberFormat="0" applyFont="0" applyAlignment="0" applyProtection="0">
      <alignment vertical="center"/>
    </xf>
    <xf numFmtId="0" fontId="57" fillId="0" borderId="16" applyNumberFormat="0" applyFill="0" applyAlignment="0" applyProtection="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89" fillId="0" borderId="24" applyNumberFormat="0" applyFill="0" applyAlignment="0" applyProtection="0">
      <alignment vertical="center"/>
    </xf>
    <xf numFmtId="0" fontId="0" fillId="0" borderId="0">
      <alignment vertical="center"/>
    </xf>
    <xf numFmtId="0" fontId="57" fillId="0" borderId="16" applyProtection="0"/>
    <xf numFmtId="0" fontId="89" fillId="0" borderId="24" applyNumberFormat="0" applyFill="0" applyAlignment="0" applyProtection="0">
      <alignment vertical="center"/>
    </xf>
    <xf numFmtId="0" fontId="0" fillId="0" borderId="0">
      <alignment vertical="center"/>
    </xf>
    <xf numFmtId="0" fontId="57" fillId="0" borderId="16"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7" fillId="0" borderId="16" applyProtection="0"/>
    <xf numFmtId="0" fontId="0" fillId="0" borderId="0">
      <alignment vertical="center"/>
    </xf>
    <xf numFmtId="0" fontId="0" fillId="0" borderId="0">
      <alignment vertical="center"/>
    </xf>
    <xf numFmtId="9" fontId="14" fillId="0" borderId="0" applyProtection="0"/>
    <xf numFmtId="0" fontId="103" fillId="0" borderId="16" applyNumberFormat="0" applyFill="0" applyAlignment="0" applyProtection="0">
      <alignment vertical="center"/>
    </xf>
    <xf numFmtId="0" fontId="0" fillId="0" borderId="0">
      <alignment vertical="center"/>
    </xf>
    <xf numFmtId="0" fontId="0" fillId="0" borderId="0">
      <alignment vertical="center"/>
    </xf>
    <xf numFmtId="0" fontId="58" fillId="0" borderId="0">
      <alignment horizontal="left" vertical="center"/>
    </xf>
    <xf numFmtId="0" fontId="90" fillId="0" borderId="35" applyNumberFormat="0" applyFill="0" applyAlignment="0" applyProtection="0">
      <alignment vertical="center"/>
    </xf>
    <xf numFmtId="0" fontId="0" fillId="0" borderId="0">
      <alignment vertical="center"/>
    </xf>
    <xf numFmtId="0" fontId="55" fillId="2" borderId="0">
      <alignment horizontal="righ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57" fillId="0" borderId="16" applyNumberFormat="0" applyFill="0" applyAlignment="0" applyProtection="0">
      <alignment vertical="center"/>
    </xf>
    <xf numFmtId="0" fontId="55" fillId="2" borderId="0" applyProtection="0">
      <alignment horizontal="right" vertical="center"/>
    </xf>
    <xf numFmtId="0" fontId="90" fillId="0" borderId="35" applyProtection="0"/>
    <xf numFmtId="0" fontId="55" fillId="2" borderId="0" applyProtection="0">
      <alignment horizontal="right" vertical="center"/>
    </xf>
    <xf numFmtId="0" fontId="0" fillId="0" borderId="0">
      <alignment vertical="center"/>
    </xf>
    <xf numFmtId="0" fontId="90" fillId="0" borderId="35" applyProtection="0"/>
    <xf numFmtId="0" fontId="46" fillId="13" borderId="0" applyNumberFormat="0" applyBorder="0" applyAlignment="0" applyProtection="0">
      <alignment vertical="center"/>
    </xf>
    <xf numFmtId="0" fontId="152" fillId="0" borderId="35" applyNumberFormat="0" applyFill="0" applyAlignment="0" applyProtection="0">
      <alignment vertical="center"/>
    </xf>
    <xf numFmtId="0" fontId="46" fillId="13" borderId="0" applyNumberFormat="0" applyBorder="0" applyAlignment="0" applyProtection="0">
      <alignment vertical="center"/>
    </xf>
    <xf numFmtId="0" fontId="58" fillId="0" borderId="0">
      <alignment horizontal="left" vertical="center"/>
    </xf>
    <xf numFmtId="0" fontId="45" fillId="20" borderId="0" applyNumberFormat="0" applyBorder="0" applyAlignment="0" applyProtection="0">
      <alignment vertical="center"/>
    </xf>
    <xf numFmtId="0" fontId="58" fillId="0" borderId="0" applyProtection="0">
      <alignment horizontal="left"/>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45" fillId="20" borderId="0" applyNumberFormat="0" applyBorder="0" applyAlignment="0" applyProtection="0">
      <alignment vertical="center"/>
    </xf>
    <xf numFmtId="0" fontId="90" fillId="0" borderId="0" applyProtection="0"/>
    <xf numFmtId="0" fontId="46" fillId="13" borderId="0" applyProtection="0"/>
    <xf numFmtId="0" fontId="0" fillId="0" borderId="0">
      <alignment vertical="center"/>
    </xf>
    <xf numFmtId="0" fontId="55" fillId="2" borderId="0">
      <alignment horizontal="center" vertical="center"/>
    </xf>
    <xf numFmtId="0" fontId="90" fillId="0" borderId="0" applyNumberFormat="0" applyFill="0" applyBorder="0" applyAlignment="0" applyProtection="0">
      <alignment vertical="center"/>
    </xf>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55" fillId="2" borderId="0" applyProtection="0">
      <alignment horizontal="center" vertical="center"/>
    </xf>
    <xf numFmtId="0" fontId="46" fillId="13" borderId="0" applyProtection="0"/>
    <xf numFmtId="0" fontId="90" fillId="0" borderId="0" applyProtection="0"/>
    <xf numFmtId="0" fontId="46" fillId="13" borderId="0" applyProtection="0"/>
    <xf numFmtId="0" fontId="55" fillId="2" borderId="0" applyProtection="0">
      <alignment horizontal="center" vertical="center"/>
    </xf>
    <xf numFmtId="0" fontId="90" fillId="0" borderId="0" applyProtection="0"/>
    <xf numFmtId="0" fontId="46" fillId="13" borderId="0" applyProtection="0"/>
    <xf numFmtId="0" fontId="152" fillId="0" borderId="0" applyNumberForma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01" fillId="0" borderId="0" applyProtection="0">
      <alignment vertical="center"/>
    </xf>
    <xf numFmtId="0" fontId="45" fillId="12" borderId="0" applyNumberFormat="0" applyBorder="0" applyAlignment="0" applyProtection="0">
      <alignment vertical="center"/>
    </xf>
    <xf numFmtId="0" fontId="140" fillId="0" borderId="0" applyProtection="0">
      <alignment vertical="center"/>
    </xf>
    <xf numFmtId="0" fontId="46" fillId="13" borderId="0" applyNumberFormat="0" applyBorder="0" applyAlignment="0" applyProtection="0">
      <alignment vertical="center"/>
    </xf>
    <xf numFmtId="0" fontId="0" fillId="0" borderId="0">
      <alignment vertical="center"/>
    </xf>
    <xf numFmtId="0" fontId="140" fillId="0" borderId="0" applyProtection="0">
      <alignment vertical="center"/>
    </xf>
    <xf numFmtId="0" fontId="46" fillId="11" borderId="0" applyNumberFormat="0" applyBorder="0" applyAlignment="0" applyProtection="0">
      <alignment vertical="center"/>
    </xf>
    <xf numFmtId="0" fontId="0" fillId="0" borderId="0">
      <alignment vertical="center"/>
    </xf>
    <xf numFmtId="0" fontId="158" fillId="0" borderId="0" applyNumberFormat="0" applyFill="0" applyBorder="0" applyAlignment="0" applyProtection="0">
      <alignment vertical="top"/>
      <protection locked="0"/>
    </xf>
    <xf numFmtId="0" fontId="46" fillId="11" borderId="0" applyNumberFormat="0" applyBorder="0" applyAlignment="0" applyProtection="0">
      <alignment vertical="center"/>
    </xf>
    <xf numFmtId="0" fontId="53" fillId="17" borderId="15" applyNumberFormat="0" applyAlignment="0" applyProtection="0">
      <alignment vertical="center"/>
    </xf>
    <xf numFmtId="0" fontId="46" fillId="13" borderId="0" applyNumberFormat="0" applyBorder="0" applyAlignment="0" applyProtection="0">
      <alignment vertical="center"/>
    </xf>
    <xf numFmtId="0" fontId="119" fillId="25" borderId="1" applyNumberFormat="0" applyBorder="0" applyAlignment="0" applyProtection="0">
      <alignment vertical="center"/>
    </xf>
    <xf numFmtId="0" fontId="0" fillId="0" borderId="0">
      <alignment vertical="center"/>
    </xf>
    <xf numFmtId="0" fontId="119" fillId="25" borderId="1" applyNumberFormat="0" applyBorder="0" applyAlignment="0" applyProtection="0"/>
    <xf numFmtId="0" fontId="119" fillId="25" borderId="0" applyProtection="0">
      <alignment vertical="center"/>
    </xf>
    <xf numFmtId="0" fontId="119" fillId="25" borderId="0" applyProtection="0">
      <alignment vertical="center"/>
    </xf>
    <xf numFmtId="0" fontId="119" fillId="25" borderId="50" applyNumberFormat="0" applyBorder="0" applyAlignment="0" applyProtection="0">
      <alignment vertical="center"/>
    </xf>
    <xf numFmtId="0" fontId="46" fillId="13" borderId="0" applyNumberFormat="0" applyBorder="0" applyAlignment="0" applyProtection="0">
      <alignment vertical="center"/>
    </xf>
    <xf numFmtId="0" fontId="119" fillId="2" borderId="1"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19" fillId="2" borderId="1" applyNumberFormat="0" applyBorder="0" applyAlignment="0" applyProtection="0">
      <alignment vertical="center"/>
    </xf>
    <xf numFmtId="0" fontId="115" fillId="17" borderId="15" applyNumberFormat="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115" fillId="17" borderId="15" applyNumberFormat="0" applyAlignment="0" applyProtection="0">
      <alignment vertical="center"/>
    </xf>
    <xf numFmtId="0" fontId="46" fillId="11" borderId="0" applyNumberFormat="0" applyBorder="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46" fillId="11" borderId="0" applyProtection="0"/>
    <xf numFmtId="0" fontId="148" fillId="0" borderId="0">
      <alignment horizontal="centerContinuous" vertical="center"/>
    </xf>
    <xf numFmtId="0" fontId="53" fillId="17" borderId="15" applyNumberFormat="0" applyAlignment="0" applyProtection="0">
      <alignment vertical="center"/>
    </xf>
    <xf numFmtId="0" fontId="0" fillId="0" borderId="0">
      <alignment vertical="center"/>
    </xf>
    <xf numFmtId="0" fontId="53" fillId="17" borderId="15" applyProtection="0"/>
    <xf numFmtId="0" fontId="46" fillId="13" borderId="0" applyNumberFormat="0" applyBorder="0" applyAlignment="0" applyProtection="0">
      <alignment vertical="center"/>
    </xf>
    <xf numFmtId="0" fontId="47" fillId="0" borderId="0" applyNumberFormat="0" applyFill="0" applyBorder="0" applyAlignment="0" applyProtection="0">
      <alignment vertical="center"/>
    </xf>
    <xf numFmtId="0" fontId="53" fillId="17" borderId="15" applyNumberFormat="0" applyAlignment="0" applyProtection="0">
      <alignment vertical="center"/>
    </xf>
    <xf numFmtId="0" fontId="45" fillId="20" borderId="0" applyNumberFormat="0" applyBorder="0" applyAlignment="0" applyProtection="0">
      <alignment vertical="center"/>
    </xf>
    <xf numFmtId="0" fontId="53" fillId="17" borderId="15" applyProtection="0"/>
    <xf numFmtId="0" fontId="0" fillId="0" borderId="0">
      <alignment vertical="center"/>
    </xf>
    <xf numFmtId="0" fontId="47" fillId="0" borderId="0" applyNumberFormat="0" applyFill="0" applyBorder="0" applyAlignment="0" applyProtection="0">
      <alignment vertical="center"/>
    </xf>
    <xf numFmtId="0" fontId="53" fillId="17" borderId="15" applyProtection="0">
      <alignment vertical="center"/>
    </xf>
    <xf numFmtId="0" fontId="46" fillId="13" borderId="0" applyProtection="0"/>
    <xf numFmtId="0" fontId="53" fillId="17" borderId="15" applyNumberFormat="0" applyAlignment="0" applyProtection="0">
      <alignment vertical="center"/>
    </xf>
    <xf numFmtId="0" fontId="115" fillId="17" borderId="15" applyNumberFormat="0" applyAlignment="0" applyProtection="0">
      <alignment vertical="center"/>
    </xf>
    <xf numFmtId="185" fontId="123" fillId="78" borderId="0">
      <alignment vertical="center"/>
    </xf>
    <xf numFmtId="185" fontId="123" fillId="78" borderId="0" applyProtection="0">
      <alignment vertical="center"/>
    </xf>
    <xf numFmtId="0" fontId="46" fillId="13" borderId="0" applyNumberFormat="0" applyBorder="0" applyAlignment="0" applyProtection="0">
      <alignment vertical="center"/>
    </xf>
    <xf numFmtId="185" fontId="123" fillId="78" borderId="0" applyProtection="0">
      <alignment vertical="center"/>
    </xf>
    <xf numFmtId="0" fontId="46" fillId="13" borderId="0" applyNumberFormat="0" applyBorder="0" applyAlignment="0" applyProtection="0">
      <alignment vertical="center"/>
    </xf>
    <xf numFmtId="185" fontId="123" fillId="78" borderId="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185" fontId="123" fillId="78"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159" fillId="3" borderId="51">
      <alignment vertical="center"/>
      <protection locked="0"/>
    </xf>
    <xf numFmtId="0" fontId="0" fillId="0" borderId="0">
      <alignment vertical="center"/>
    </xf>
    <xf numFmtId="0" fontId="132" fillId="4" borderId="0" applyBorder="0">
      <alignment horizontal="left" vertical="center"/>
      <protection locked="0"/>
    </xf>
    <xf numFmtId="0" fontId="132" fillId="4" borderId="0">
      <alignment horizontal="left"/>
      <protection locked="0"/>
    </xf>
    <xf numFmtId="0" fontId="46" fillId="13" borderId="0" applyNumberFormat="0" applyBorder="0" applyAlignment="0" applyProtection="0">
      <alignment vertical="center"/>
    </xf>
    <xf numFmtId="38" fontId="143" fillId="0" borderId="0">
      <alignment vertical="center"/>
    </xf>
    <xf numFmtId="0" fontId="46" fillId="13" borderId="0" applyNumberFormat="0" applyBorder="0" applyAlignment="0" applyProtection="0">
      <alignment vertical="center"/>
    </xf>
    <xf numFmtId="38" fontId="144" fillId="0" borderId="0">
      <alignment vertical="center"/>
    </xf>
    <xf numFmtId="38" fontId="145" fillId="0" borderId="0">
      <alignment vertical="center"/>
    </xf>
    <xf numFmtId="38" fontId="105" fillId="0" borderId="0">
      <alignment vertical="center"/>
    </xf>
    <xf numFmtId="0" fontId="45" fillId="12"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38" fontId="105" fillId="0" borderId="0" applyProtection="0"/>
    <xf numFmtId="0" fontId="0" fillId="0" borderId="0">
      <alignment vertical="center"/>
    </xf>
    <xf numFmtId="0" fontId="45" fillId="12" borderId="0" applyProtection="0"/>
    <xf numFmtId="9" fontId="14" fillId="0" borderId="0" applyFont="0" applyFill="0" applyBorder="0" applyAlignment="0" applyProtection="0">
      <alignment vertical="center"/>
    </xf>
    <xf numFmtId="0" fontId="46" fillId="13" borderId="0" applyProtection="0"/>
    <xf numFmtId="0" fontId="26" fillId="0" borderId="0" applyProtection="0"/>
    <xf numFmtId="0" fontId="0" fillId="0" borderId="0">
      <alignment vertical="center"/>
    </xf>
    <xf numFmtId="0" fontId="149" fillId="0" borderId="45" applyNumberFormat="0" applyFill="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49" fillId="0" borderId="45" applyNumberFormat="0" applyFill="0" applyAlignment="0" applyProtection="0">
      <alignment vertical="center"/>
    </xf>
    <xf numFmtId="0" fontId="0" fillId="0" borderId="0">
      <alignment vertical="center"/>
    </xf>
    <xf numFmtId="0" fontId="149" fillId="0" borderId="45" applyProtection="0"/>
    <xf numFmtId="0" fontId="149" fillId="0" borderId="45" applyNumberFormat="0" applyFill="0" applyAlignment="0" applyProtection="0">
      <alignment vertical="center"/>
    </xf>
    <xf numFmtId="0" fontId="0" fillId="0" borderId="0">
      <alignment vertical="center"/>
    </xf>
    <xf numFmtId="0" fontId="149" fillId="0" borderId="45" applyProtection="0"/>
    <xf numFmtId="0" fontId="160" fillId="0" borderId="45" applyNumberFormat="0" applyFill="0" applyAlignment="0" applyProtection="0">
      <alignment vertical="center"/>
    </xf>
    <xf numFmtId="0" fontId="0" fillId="0" borderId="0">
      <alignment vertical="center"/>
    </xf>
    <xf numFmtId="185" fontId="69" fillId="33" borderId="0">
      <alignment vertical="center"/>
    </xf>
    <xf numFmtId="185" fontId="69" fillId="33" borderId="0" applyProtection="0">
      <alignment vertical="center"/>
    </xf>
    <xf numFmtId="185" fontId="69" fillId="33" borderId="0" applyProtection="0">
      <alignment vertical="center"/>
    </xf>
    <xf numFmtId="0" fontId="46" fillId="13" borderId="0" applyProtection="0"/>
    <xf numFmtId="185" fontId="69" fillId="33" borderId="0">
      <alignment vertical="center"/>
    </xf>
    <xf numFmtId="0" fontId="0" fillId="0" borderId="0">
      <alignment vertical="center"/>
    </xf>
    <xf numFmtId="0" fontId="120" fillId="0" borderId="0" applyProtection="0"/>
    <xf numFmtId="0" fontId="0" fillId="0" borderId="0">
      <alignment vertical="center"/>
    </xf>
    <xf numFmtId="176" fontId="0" fillId="0" borderId="0" applyFont="0" applyFill="0" applyBorder="0" applyAlignment="0" applyProtection="0">
      <alignment vertical="center"/>
    </xf>
    <xf numFmtId="0" fontId="0" fillId="0" borderId="0" applyFont="0" applyFill="0" applyBorder="0" applyAlignment="0" applyProtection="0">
      <alignment vertical="center"/>
    </xf>
    <xf numFmtId="0" fontId="45" fillId="12" borderId="0" applyNumberFormat="0" applyBorder="0" applyAlignment="0" applyProtection="0">
      <alignment vertical="center"/>
    </xf>
    <xf numFmtId="223" fontId="0" fillId="0" borderId="0" applyFont="0" applyFill="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40" fontId="161" fillId="75" borderId="37">
      <alignment horizontal="centerContinuous" vertical="center"/>
    </xf>
    <xf numFmtId="0" fontId="45" fillId="20" borderId="0" applyNumberFormat="0" applyBorder="0" applyAlignment="0" applyProtection="0">
      <alignment vertical="center"/>
    </xf>
    <xf numFmtId="0" fontId="0" fillId="0" borderId="0">
      <alignment vertical="center"/>
    </xf>
    <xf numFmtId="0" fontId="46" fillId="11" borderId="0" applyProtection="0"/>
    <xf numFmtId="40" fontId="161" fillId="75" borderId="37">
      <alignment horizontal="centerContinuous" vertical="center"/>
    </xf>
    <xf numFmtId="0" fontId="45" fillId="12" borderId="0" applyNumberFormat="0" applyBorder="0" applyAlignment="0" applyProtection="0">
      <alignment vertical="center"/>
    </xf>
    <xf numFmtId="0" fontId="44" fillId="11"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176" fontId="0" fillId="0" borderId="0" applyFont="0" applyFill="0" applyBorder="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104" fillId="4" borderId="0" applyProtection="0"/>
    <xf numFmtId="0" fontId="46" fillId="11" borderId="0" applyNumberFormat="0" applyBorder="0" applyAlignment="0" applyProtection="0">
      <alignment vertical="center"/>
    </xf>
    <xf numFmtId="0" fontId="104" fillId="4" borderId="0" applyProtection="0"/>
    <xf numFmtId="0" fontId="45" fillId="12"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70" fillId="0" borderId="0">
      <alignment vertical="center"/>
    </xf>
    <xf numFmtId="0" fontId="46" fillId="13" borderId="0" applyNumberFormat="0" applyBorder="0" applyAlignment="0" applyProtection="0">
      <alignment vertical="center"/>
    </xf>
    <xf numFmtId="0" fontId="44" fillId="11" borderId="0" applyProtection="0"/>
    <xf numFmtId="0" fontId="45" fillId="20" borderId="0" applyProtection="0"/>
    <xf numFmtId="37" fontId="130" fillId="0" borderId="0"/>
    <xf numFmtId="0" fontId="0" fillId="0" borderId="0">
      <alignment vertical="center"/>
    </xf>
    <xf numFmtId="0" fontId="0" fillId="0" borderId="0">
      <alignment vertical="center"/>
    </xf>
    <xf numFmtId="37" fontId="130" fillId="0" borderId="0">
      <alignment vertical="center"/>
    </xf>
    <xf numFmtId="37" fontId="130"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37" fontId="130" fillId="0" borderId="0" applyProtection="0">
      <alignment vertical="center"/>
    </xf>
    <xf numFmtId="37" fontId="130" fillId="0" borderId="0" applyProtection="0">
      <alignment vertical="center"/>
    </xf>
    <xf numFmtId="37" fontId="130" fillId="0" borderId="0" applyProtection="0">
      <alignment vertical="center"/>
    </xf>
    <xf numFmtId="0" fontId="0" fillId="0" borderId="0">
      <alignment vertical="center"/>
    </xf>
    <xf numFmtId="37" fontId="130" fillId="0" borderId="0">
      <alignment vertical="center"/>
    </xf>
    <xf numFmtId="0" fontId="0" fillId="0" borderId="0">
      <alignment vertical="center"/>
    </xf>
    <xf numFmtId="0" fontId="46" fillId="11" borderId="0" applyNumberFormat="0" applyBorder="0" applyAlignment="0" applyProtection="0">
      <alignment vertical="center"/>
    </xf>
    <xf numFmtId="37" fontId="130" fillId="0" borderId="0" applyProtection="0">
      <alignment vertical="center"/>
    </xf>
    <xf numFmtId="0" fontId="0" fillId="0" borderId="0">
      <alignment vertical="center"/>
    </xf>
    <xf numFmtId="37" fontId="130" fillId="0" borderId="0">
      <alignment vertical="center"/>
    </xf>
    <xf numFmtId="0" fontId="46" fillId="11" borderId="0" applyNumberFormat="0" applyBorder="0" applyAlignment="0" applyProtection="0">
      <alignment vertical="center"/>
    </xf>
    <xf numFmtId="219" fontId="58" fillId="0" borderId="0" applyProtection="0">
      <alignment vertical="center"/>
    </xf>
    <xf numFmtId="219" fontId="58" fillId="0" borderId="0" applyProtection="0">
      <alignment vertical="center"/>
    </xf>
    <xf numFmtId="0" fontId="133" fillId="0" borderId="0">
      <alignment vertical="center"/>
    </xf>
    <xf numFmtId="0" fontId="0" fillId="0" borderId="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Protection="0"/>
    <xf numFmtId="0" fontId="67" fillId="0" borderId="0">
      <alignment vertical="center"/>
    </xf>
    <xf numFmtId="0" fontId="46" fillId="13" borderId="0" applyProtection="0"/>
    <xf numFmtId="0" fontId="0" fillId="0" borderId="0">
      <alignment vertical="center"/>
    </xf>
    <xf numFmtId="0" fontId="14" fillId="25" borderId="40" applyNumberFormat="0" applyFont="0" applyAlignment="0" applyProtection="0">
      <alignment vertical="center"/>
    </xf>
    <xf numFmtId="0" fontId="46" fillId="11" borderId="0" applyNumberFormat="0" applyBorder="0" applyAlignment="0" applyProtection="0">
      <alignment vertical="center"/>
    </xf>
    <xf numFmtId="224" fontId="0" fillId="0" borderId="0" applyFont="0" applyFill="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14" fillId="25" borderId="40" applyNumberFormat="0" applyFont="0" applyAlignment="0" applyProtection="0">
      <alignment vertical="center"/>
    </xf>
    <xf numFmtId="0" fontId="0" fillId="0" borderId="0">
      <alignment vertical="center"/>
    </xf>
    <xf numFmtId="0" fontId="78" fillId="37" borderId="13">
      <alignment vertical="center"/>
      <protection locked="0"/>
    </xf>
    <xf numFmtId="0" fontId="45" fillId="12" borderId="0" applyNumberFormat="0" applyBorder="0" applyAlignment="0" applyProtection="0">
      <alignment vertical="center"/>
    </xf>
    <xf numFmtId="0" fontId="14" fillId="25" borderId="40" applyProtection="0"/>
    <xf numFmtId="0" fontId="0" fillId="0" borderId="0">
      <alignment vertical="center"/>
    </xf>
    <xf numFmtId="0" fontId="14" fillId="25" borderId="40" applyNumberFormat="0" applyFont="0" applyAlignment="0" applyProtection="0">
      <alignment vertical="center"/>
    </xf>
    <xf numFmtId="0" fontId="14" fillId="25" borderId="40" applyProtection="0"/>
    <xf numFmtId="9" fontId="36" fillId="0" borderId="0" applyFont="0" applyFill="0" applyBorder="0" applyAlignment="0" applyProtection="0">
      <alignment vertical="center"/>
    </xf>
    <xf numFmtId="0" fontId="14" fillId="0" borderId="0">
      <alignment vertical="center"/>
    </xf>
    <xf numFmtId="0" fontId="0" fillId="0" borderId="0">
      <alignment vertical="center"/>
    </xf>
    <xf numFmtId="0" fontId="14" fillId="25" borderId="40" applyNumberFormat="0" applyFont="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25" borderId="40" applyNumberFormat="0" applyFont="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14"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4" fillId="25" borderId="40" applyNumberFormat="0" applyFont="0" applyAlignment="0" applyProtection="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14" fillId="25" borderId="40" applyNumberFormat="0" applyFont="0" applyAlignment="0" applyProtection="0">
      <alignment vertical="center"/>
    </xf>
    <xf numFmtId="0" fontId="45" fillId="12" borderId="0" applyNumberFormat="0" applyBorder="0" applyAlignment="0" applyProtection="0">
      <alignment vertical="center"/>
    </xf>
    <xf numFmtId="0" fontId="82" fillId="13" borderId="0" applyNumberFormat="0" applyBorder="0" applyAlignment="0" applyProtection="0">
      <alignment vertical="center"/>
    </xf>
    <xf numFmtId="0" fontId="14" fillId="25" borderId="40" applyNumberFormat="0" applyFont="0" applyAlignment="0" applyProtection="0">
      <alignment vertical="center"/>
    </xf>
    <xf numFmtId="0" fontId="46" fillId="13" borderId="0" applyNumberFormat="0" applyBorder="0" applyAlignment="0" applyProtection="0">
      <alignment vertical="center"/>
    </xf>
    <xf numFmtId="0" fontId="162" fillId="3" borderId="52" applyNumberFormat="0" applyAlignment="0" applyProtection="0">
      <alignment vertical="center"/>
    </xf>
    <xf numFmtId="0" fontId="5" fillId="0" borderId="0"/>
    <xf numFmtId="0" fontId="162" fillId="3" borderId="52" applyNumberFormat="0" applyAlignment="0" applyProtection="0">
      <alignment vertical="center"/>
    </xf>
    <xf numFmtId="0" fontId="46" fillId="13" borderId="0" applyNumberFormat="0" applyBorder="0" applyAlignment="0" applyProtection="0">
      <alignment vertical="center"/>
    </xf>
    <xf numFmtId="4" fontId="14" fillId="0" borderId="0" applyFont="0" applyFill="0" applyBorder="0" applyAlignment="0" applyProtection="0">
      <alignment vertical="center"/>
    </xf>
    <xf numFmtId="0" fontId="162" fillId="3" borderId="52" applyProtection="0"/>
    <xf numFmtId="0" fontId="46" fillId="13" borderId="0" applyNumberFormat="0" applyBorder="0" applyAlignment="0" applyProtection="0">
      <alignment vertical="center"/>
    </xf>
    <xf numFmtId="0" fontId="162" fillId="3" borderId="52" applyNumberFormat="0" applyAlignment="0" applyProtection="0">
      <alignment vertical="center"/>
    </xf>
    <xf numFmtId="0" fontId="150" fillId="0" borderId="53" applyProtection="0">
      <alignment vertical="center"/>
    </xf>
    <xf numFmtId="0" fontId="162" fillId="3" borderId="52" applyProtection="0"/>
    <xf numFmtId="0" fontId="162" fillId="3" borderId="52" applyProtection="0"/>
    <xf numFmtId="0" fontId="46" fillId="11" borderId="0" applyProtection="0"/>
    <xf numFmtId="0" fontId="45" fillId="12" borderId="0" applyProtection="0"/>
    <xf numFmtId="0" fontId="163" fillId="3" borderId="52" applyNumberFormat="0" applyAlignment="0" applyProtection="0">
      <alignment vertical="center"/>
    </xf>
    <xf numFmtId="0" fontId="148" fillId="0" borderId="0">
      <alignment horizontal="centerContinuous" vertical="center"/>
    </xf>
    <xf numFmtId="0" fontId="162" fillId="3" borderId="52" applyNumberFormat="0" applyAlignment="0" applyProtection="0">
      <alignment vertical="center"/>
    </xf>
    <xf numFmtId="0" fontId="82" fillId="13" borderId="0" applyProtection="0">
      <alignment vertical="center"/>
    </xf>
    <xf numFmtId="0" fontId="162" fillId="3" borderId="52" applyNumberFormat="0" applyAlignment="0" applyProtection="0">
      <alignment vertical="center"/>
    </xf>
    <xf numFmtId="0" fontId="82" fillId="13" borderId="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162" fillId="3" borderId="52" applyNumberFormat="0" applyAlignment="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8" fillId="18" borderId="0" applyNumberFormat="0" applyBorder="0" applyAlignment="0" applyProtection="0"/>
    <xf numFmtId="0" fontId="162" fillId="3" borderId="52" applyNumberForma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40" fontId="113" fillId="2" borderId="0" applyProtection="0">
      <alignment horizontal="right"/>
    </xf>
    <xf numFmtId="0" fontId="45" fillId="12" borderId="0" applyNumberFormat="0" applyBorder="0" applyAlignment="0" applyProtection="0">
      <alignment vertical="center"/>
    </xf>
    <xf numFmtId="0" fontId="95" fillId="0" borderId="28" applyNumberFormat="0" applyFill="0" applyAlignment="0" applyProtection="0">
      <alignment vertical="center"/>
    </xf>
    <xf numFmtId="0" fontId="0" fillId="0" borderId="0">
      <alignment vertical="center"/>
    </xf>
    <xf numFmtId="208" fontId="164" fillId="0" borderId="0" applyFill="0" applyBorder="0" applyProtection="0">
      <alignment vertical="top"/>
    </xf>
    <xf numFmtId="0" fontId="0" fillId="0" borderId="0">
      <alignment vertical="center"/>
    </xf>
    <xf numFmtId="208" fontId="164" fillId="0" borderId="0" applyProtection="0">
      <alignment vertical="top"/>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14" fontId="79" fillId="0" borderId="0">
      <alignment horizontal="center" vertical="center" wrapText="1"/>
      <protection locked="0"/>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14" fontId="79" fillId="0" borderId="0">
      <alignment horizontal="center" vertical="center" wrapText="1"/>
      <protection locked="0"/>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208" fontId="14" fillId="0"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10" fontId="14" fillId="0" borderId="0" applyProtection="0"/>
    <xf numFmtId="9" fontId="0" fillId="0" borderId="0" applyFont="0" applyFill="0" applyBorder="0" applyAlignment="0" applyProtection="0"/>
    <xf numFmtId="10" fontId="0" fillId="0" borderId="0" applyFont="0" applyFill="0" applyBorder="0" applyAlignment="0" applyProtection="0">
      <alignment vertical="center"/>
    </xf>
    <xf numFmtId="10" fontId="14" fillId="0" borderId="0" applyFont="0" applyFill="0" applyBorder="0" applyAlignment="0" applyProtection="0">
      <alignment vertical="center"/>
    </xf>
    <xf numFmtId="10" fontId="14" fillId="0" borderId="0" applyProtection="0">
      <alignment vertical="center"/>
    </xf>
    <xf numFmtId="10" fontId="14" fillId="0" borderId="0" applyProtection="0">
      <alignment vertical="center"/>
    </xf>
    <xf numFmtId="0" fontId="58" fillId="0" borderId="4" applyNumberFormat="0" applyFill="0" applyProtection="0">
      <alignment horizontal="right" vertical="center"/>
    </xf>
    <xf numFmtId="10" fontId="14" fillId="0" borderId="0" applyFont="0" applyFill="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pplyNumberFormat="0" applyFont="0" applyFill="0" applyBorder="0" applyAlignment="0" applyProtection="0">
      <alignment horizontal="left" vertical="center"/>
    </xf>
    <xf numFmtId="0" fontId="0" fillId="0" borderId="0">
      <alignment vertical="center"/>
    </xf>
    <xf numFmtId="0" fontId="46" fillId="11"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96" fillId="0" borderId="0" applyNumberFormat="0" applyFont="0" applyFill="0" applyBorder="0" applyAlignment="0" applyProtection="0">
      <alignment horizontal="left"/>
    </xf>
    <xf numFmtId="0" fontId="14" fillId="0" borderId="0" applyProtection="0">
      <alignment vertical="center"/>
    </xf>
    <xf numFmtId="0" fontId="0" fillId="0" borderId="0">
      <alignment vertical="center"/>
    </xf>
    <xf numFmtId="0" fontId="45" fillId="12" borderId="0" applyNumberFormat="0" applyBorder="0" applyAlignment="0" applyProtection="0">
      <alignment vertical="center"/>
    </xf>
    <xf numFmtId="0" fontId="14" fillId="0" borderId="0" applyProtection="0">
      <alignment vertical="center"/>
    </xf>
    <xf numFmtId="0" fontId="0" fillId="0" borderId="0">
      <alignment vertical="center"/>
    </xf>
    <xf numFmtId="0" fontId="78" fillId="37" borderId="13">
      <alignment vertical="center"/>
      <protection locked="0"/>
    </xf>
    <xf numFmtId="0" fontId="14"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14" fillId="0" borderId="0" applyNumberFormat="0" applyFont="0" applyFill="0" applyBorder="0" applyAlignment="0" applyProtection="0">
      <alignment horizontal="lef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14" fillId="0" borderId="0" applyNumberFormat="0" applyFont="0" applyFill="0" applyBorder="0" applyAlignment="0" applyProtection="0">
      <alignment horizontal="lef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4" fillId="0" borderId="0" applyNumberFormat="0" applyFont="0" applyFill="0" applyBorder="0" applyAlignment="0" applyProtection="0">
      <alignment horizontal="lef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15"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15" fontId="96" fillId="0" borderId="0" applyFont="0" applyFill="0" applyBorder="0" applyAlignment="0" applyProtection="0"/>
    <xf numFmtId="0" fontId="0" fillId="0" borderId="0">
      <alignment vertical="center"/>
    </xf>
    <xf numFmtId="15" fontId="14" fillId="0" borderId="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15" fontId="14" fillId="0" borderId="0" applyFont="0" applyFill="0" applyBorder="0" applyAlignment="0" applyProtection="0">
      <alignment vertical="center"/>
    </xf>
    <xf numFmtId="0" fontId="46" fillId="13" borderId="0" applyNumberFormat="0" applyBorder="0" applyAlignment="0" applyProtection="0">
      <alignment vertical="center"/>
    </xf>
    <xf numFmtId="4" fontId="14" fillId="0" borderId="0" applyProtection="0">
      <alignment vertical="center"/>
    </xf>
    <xf numFmtId="0" fontId="45" fillId="20" borderId="0" applyNumberFormat="0" applyBorder="0" applyAlignment="0" applyProtection="0">
      <alignment vertical="center"/>
    </xf>
    <xf numFmtId="4" fontId="14" fillId="0" borderId="0" applyFont="0" applyFill="0" applyBorder="0" applyAlignment="0" applyProtection="0">
      <alignment vertical="center"/>
    </xf>
    <xf numFmtId="4" fontId="14" fillId="0" borderId="0" applyFont="0" applyFill="0" applyBorder="0" applyAlignment="0" applyProtection="0">
      <alignment vertical="center"/>
    </xf>
    <xf numFmtId="0" fontId="80" fillId="0" borderId="21" applyProtection="0">
      <alignment horizontal="center" vertical="center"/>
    </xf>
    <xf numFmtId="0" fontId="80" fillId="0" borderId="21" applyProtection="0">
      <alignment horizontal="center" vertical="center"/>
    </xf>
    <xf numFmtId="0" fontId="80" fillId="0" borderId="21" applyProtection="0">
      <alignment horizontal="center" vertical="center"/>
    </xf>
    <xf numFmtId="0" fontId="46" fillId="13" borderId="0" applyProtection="0"/>
    <xf numFmtId="0" fontId="46" fillId="11" borderId="0" applyProtection="0"/>
    <xf numFmtId="0" fontId="80" fillId="0" borderId="21" applyProtection="0">
      <alignment horizontal="center" vertical="center"/>
    </xf>
    <xf numFmtId="0" fontId="86" fillId="0" borderId="0" applyNumberFormat="0" applyFill="0" applyBorder="0" applyAlignment="0" applyProtection="0">
      <alignment vertical="center"/>
    </xf>
    <xf numFmtId="0" fontId="0" fillId="0" borderId="0">
      <alignment vertical="center"/>
    </xf>
    <xf numFmtId="0" fontId="80" fillId="0" borderId="23">
      <alignment horizontal="center" vertical="center"/>
    </xf>
    <xf numFmtId="0" fontId="14" fillId="41" borderId="0" applyProtection="0">
      <alignment vertical="center"/>
    </xf>
    <xf numFmtId="3" fontId="0" fillId="0" borderId="0" applyFont="0" applyFill="0" applyBorder="0" applyAlignment="0" applyProtection="0">
      <alignment vertical="center"/>
    </xf>
    <xf numFmtId="3" fontId="96" fillId="0" borderId="0" applyFont="0" applyFill="0" applyBorder="0" applyAlignment="0" applyProtection="0"/>
    <xf numFmtId="0" fontId="0" fillId="0" borderId="0">
      <alignment vertical="center"/>
    </xf>
    <xf numFmtId="3"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3" fontId="14" fillId="0" borderId="0" applyProtection="0">
      <alignment vertical="center"/>
    </xf>
    <xf numFmtId="3" fontId="14" fillId="0"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3" fontId="14" fillId="0" borderId="0" applyProtection="0">
      <alignment vertical="center"/>
    </xf>
    <xf numFmtId="0" fontId="46" fillId="13" borderId="0" applyNumberFormat="0" applyBorder="0" applyAlignment="0" applyProtection="0">
      <alignment vertical="center"/>
    </xf>
    <xf numFmtId="0" fontId="0" fillId="0" borderId="0">
      <alignment vertical="center"/>
    </xf>
    <xf numFmtId="3" fontId="14" fillId="0" borderId="0" applyProtection="0">
      <alignment vertical="center"/>
    </xf>
    <xf numFmtId="0" fontId="46" fillId="13" borderId="0" applyNumberFormat="0" applyBorder="0" applyAlignment="0" applyProtection="0">
      <alignment vertical="center"/>
    </xf>
    <xf numFmtId="3"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3" fontId="14" fillId="0" borderId="0" applyFont="0" applyFill="0" applyBorder="0" applyAlignment="0" applyProtection="0">
      <alignment vertical="center"/>
    </xf>
    <xf numFmtId="0" fontId="0" fillId="0" borderId="0">
      <alignment vertical="center"/>
    </xf>
    <xf numFmtId="0" fontId="0" fillId="0" borderId="0">
      <alignment vertical="center"/>
    </xf>
    <xf numFmtId="0" fontId="14" fillId="41" borderId="0" applyProtection="0">
      <alignment vertical="center"/>
    </xf>
    <xf numFmtId="0" fontId="14" fillId="41" borderId="0" applyProtection="0">
      <alignment vertical="center"/>
    </xf>
    <xf numFmtId="0" fontId="46" fillId="13" borderId="0" applyNumberFormat="0" applyBorder="0" applyAlignment="0" applyProtection="0">
      <alignment vertical="center"/>
    </xf>
    <xf numFmtId="0" fontId="14" fillId="41"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41" borderId="0" applyNumberFormat="0" applyFont="0" applyBorder="0" applyAlignment="0" applyProtection="0">
      <alignment vertical="center"/>
    </xf>
    <xf numFmtId="0" fontId="66" fillId="11" borderId="0" applyProtection="0"/>
    <xf numFmtId="0" fontId="0" fillId="0" borderId="0">
      <alignment vertical="center"/>
    </xf>
    <xf numFmtId="0" fontId="14" fillId="41" borderId="0" applyNumberFormat="0" applyFon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35" fillId="2" borderId="0" applyProtection="0">
      <alignment horizontal="center" vertical="top"/>
    </xf>
    <xf numFmtId="0" fontId="0" fillId="0" borderId="0">
      <alignment vertical="center"/>
    </xf>
    <xf numFmtId="0" fontId="0" fillId="0" borderId="0" applyNumberFormat="0" applyFill="0" applyBorder="0" applyAlignment="0" applyProtection="0">
      <alignment vertical="center"/>
    </xf>
    <xf numFmtId="0" fontId="0" fillId="0" borderId="0">
      <alignment vertical="center"/>
    </xf>
    <xf numFmtId="0" fontId="67" fillId="0" borderId="0">
      <alignment vertical="center"/>
    </xf>
    <xf numFmtId="0" fontId="45" fillId="20" borderId="0" applyNumberFormat="0" applyBorder="0" applyAlignment="0" applyProtection="0">
      <alignment vertical="center"/>
    </xf>
    <xf numFmtId="0" fontId="67" fillId="0" borderId="0" applyProtection="0">
      <alignment vertical="center"/>
    </xf>
    <xf numFmtId="0" fontId="46" fillId="13" borderId="0" applyNumberFormat="0" applyBorder="0" applyAlignment="0" applyProtection="0">
      <alignment vertical="center"/>
    </xf>
    <xf numFmtId="0" fontId="55" fillId="2" borderId="0" applyProtection="0">
      <alignment horizontal="center" vertical="center"/>
    </xf>
    <xf numFmtId="0" fontId="55" fillId="2" borderId="0" applyProtection="0">
      <alignment horizontal="center" vertical="center"/>
    </xf>
    <xf numFmtId="0" fontId="46" fillId="11" borderId="0" applyNumberFormat="0" applyBorder="0" applyAlignment="0" applyProtection="0">
      <alignment vertical="center"/>
    </xf>
    <xf numFmtId="0" fontId="0" fillId="0" borderId="0">
      <alignment vertical="center"/>
    </xf>
    <xf numFmtId="0" fontId="55" fillId="2" borderId="0">
      <alignment horizontal="right" vertical="center"/>
    </xf>
    <xf numFmtId="0" fontId="0" fillId="0" borderId="0">
      <alignment vertical="center"/>
    </xf>
    <xf numFmtId="0" fontId="55" fillId="2" borderId="0">
      <alignment horizontal="center" vertical="center"/>
    </xf>
    <xf numFmtId="0" fontId="0" fillId="0" borderId="0">
      <alignment vertical="center"/>
    </xf>
    <xf numFmtId="0" fontId="55" fillId="2" borderId="0">
      <alignment horizontal="right" vertical="center"/>
    </xf>
    <xf numFmtId="0" fontId="82" fillId="13" borderId="0" applyNumberFormat="0" applyBorder="0" applyAlignment="0" applyProtection="0">
      <alignment vertical="center"/>
    </xf>
    <xf numFmtId="0" fontId="0" fillId="0" borderId="0">
      <alignment vertical="center"/>
    </xf>
    <xf numFmtId="0" fontId="55" fillId="2" borderId="0">
      <alignment horizontal="right" vertical="center"/>
    </xf>
    <xf numFmtId="0" fontId="0" fillId="0" borderId="0">
      <alignment vertical="center"/>
    </xf>
    <xf numFmtId="0" fontId="90" fillId="0" borderId="0" applyNumberFormat="0" applyFill="0" applyBorder="0" applyAlignment="0" applyProtection="0">
      <alignment vertical="center"/>
    </xf>
    <xf numFmtId="0" fontId="55" fillId="2" borderId="0" applyProtection="0">
      <alignment horizontal="righ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5" fillId="2" borderId="0" applyProtection="0">
      <alignment horizontal="right" vertical="center"/>
    </xf>
    <xf numFmtId="0" fontId="46" fillId="13" borderId="0" applyNumberFormat="0" applyBorder="0" applyAlignment="0" applyProtection="0">
      <alignment vertical="center"/>
    </xf>
    <xf numFmtId="0" fontId="55" fillId="2" borderId="0">
      <alignment horizontal="righ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55" fillId="2" borderId="0">
      <alignment horizontal="left" vertical="center"/>
    </xf>
    <xf numFmtId="0" fontId="0" fillId="0" borderId="0">
      <alignment vertical="center"/>
    </xf>
    <xf numFmtId="0" fontId="55" fillId="2" borderId="0">
      <alignment horizontal="left" vertical="center"/>
    </xf>
    <xf numFmtId="0" fontId="46" fillId="11" borderId="0" applyNumberFormat="0" applyBorder="0" applyAlignment="0" applyProtection="0">
      <alignment vertical="center"/>
    </xf>
    <xf numFmtId="0" fontId="55" fillId="2" borderId="0" applyProtection="0">
      <alignment horizontal="lef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55" fillId="2" borderId="0" applyProtection="0">
      <alignment horizontal="left" vertical="center"/>
    </xf>
    <xf numFmtId="0" fontId="45" fillId="12" borderId="0" applyProtection="0"/>
    <xf numFmtId="0" fontId="165" fillId="3" borderId="34" applyNumberFormat="0" applyProtection="0">
      <alignment horizontal="left" vertical="center"/>
    </xf>
    <xf numFmtId="0" fontId="0" fillId="0" borderId="0">
      <alignment vertical="center"/>
    </xf>
    <xf numFmtId="0" fontId="72" fillId="2" borderId="0">
      <alignment horizontal="right" vertical="center"/>
    </xf>
    <xf numFmtId="0" fontId="72" fillId="2" borderId="0">
      <alignment horizontal="center" vertical="center"/>
    </xf>
    <xf numFmtId="0" fontId="72" fillId="2" borderId="0">
      <alignment horizontal="right" vertical="center"/>
    </xf>
    <xf numFmtId="0" fontId="72" fillId="2" borderId="0">
      <alignment horizontal="center" vertical="center"/>
    </xf>
    <xf numFmtId="0" fontId="72" fillId="2" borderId="0" applyProtection="0">
      <alignment horizontal="right" vertical="center"/>
    </xf>
    <xf numFmtId="0" fontId="72" fillId="2" borderId="0" applyProtection="0">
      <alignment horizontal="center" vertical="center"/>
    </xf>
    <xf numFmtId="0" fontId="46" fillId="13" borderId="0" applyProtection="0"/>
    <xf numFmtId="0" fontId="72" fillId="2" borderId="0">
      <alignment horizontal="right" vertical="center"/>
    </xf>
    <xf numFmtId="0" fontId="72" fillId="2" borderId="0">
      <alignment horizontal="center" vertical="center"/>
    </xf>
    <xf numFmtId="0" fontId="76" fillId="2" borderId="0">
      <alignment horizontal="left" vertical="top"/>
    </xf>
    <xf numFmtId="0" fontId="55" fillId="2" borderId="0">
      <alignment horizontal="righ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76" fillId="2" borderId="0" applyProtection="0">
      <alignment horizontal="left" vertical="top"/>
    </xf>
    <xf numFmtId="0" fontId="55" fillId="2" borderId="0" applyProtection="0">
      <alignment horizontal="right" vertical="center"/>
    </xf>
    <xf numFmtId="0" fontId="45" fillId="12" borderId="0" applyNumberFormat="0" applyBorder="0" applyAlignment="0" applyProtection="0">
      <alignment vertical="center"/>
    </xf>
    <xf numFmtId="0" fontId="74" fillId="2" borderId="0" applyProtection="0">
      <alignment horizontal="left" vertical="top"/>
    </xf>
    <xf numFmtId="0" fontId="55" fillId="2" borderId="0" applyProtection="0">
      <alignment horizontal="left" vertical="center"/>
    </xf>
    <xf numFmtId="0" fontId="55" fillId="2" borderId="0" applyProtection="0">
      <alignment horizontal="center" vertical="center"/>
    </xf>
    <xf numFmtId="0" fontId="46" fillId="13" borderId="0" applyNumberFormat="0" applyBorder="0" applyAlignment="0" applyProtection="0">
      <alignment vertical="center"/>
    </xf>
    <xf numFmtId="0" fontId="0" fillId="0" borderId="0">
      <alignment vertical="center"/>
    </xf>
    <xf numFmtId="0" fontId="55" fillId="2" borderId="0" applyProtection="0">
      <alignment horizontal="center" vertical="center"/>
    </xf>
    <xf numFmtId="0" fontId="0" fillId="0" borderId="0">
      <alignment vertical="center"/>
    </xf>
    <xf numFmtId="0" fontId="46" fillId="13" borderId="0" applyNumberFormat="0" applyBorder="0" applyAlignment="0" applyProtection="0">
      <alignment vertical="center"/>
    </xf>
    <xf numFmtId="0" fontId="76" fillId="2" borderId="0">
      <alignment horizontal="left" vertical="top"/>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74" fillId="2" borderId="0" applyProtection="0">
      <alignment horizontal="right" vertical="top"/>
    </xf>
    <xf numFmtId="0" fontId="46" fillId="13" borderId="0" applyNumberFormat="0" applyBorder="0" applyAlignment="0" applyProtection="0">
      <alignment vertical="center"/>
    </xf>
    <xf numFmtId="0" fontId="0" fillId="0" borderId="0">
      <alignment vertical="center"/>
    </xf>
    <xf numFmtId="0" fontId="45" fillId="20" borderId="0" applyProtection="0"/>
    <xf numFmtId="0" fontId="74" fillId="2" borderId="0" applyProtection="0">
      <alignment horizontal="right" vertical="top"/>
    </xf>
    <xf numFmtId="0" fontId="74" fillId="2" borderId="0">
      <alignment horizontal="center" vertical="top"/>
    </xf>
    <xf numFmtId="0" fontId="46" fillId="13" borderId="0" applyProtection="0"/>
    <xf numFmtId="0" fontId="74" fillId="2" borderId="0" applyProtection="0">
      <alignment horizontal="center" vertical="top"/>
    </xf>
    <xf numFmtId="0" fontId="45" fillId="12" borderId="0" applyNumberFormat="0" applyBorder="0" applyAlignment="0" applyProtection="0">
      <alignment vertical="center"/>
    </xf>
    <xf numFmtId="0" fontId="74" fillId="2" borderId="0" applyProtection="0">
      <alignment horizontal="center" vertical="top"/>
    </xf>
    <xf numFmtId="0" fontId="55" fillId="2" borderId="0">
      <alignment horizontal="center" vertical="center"/>
    </xf>
    <xf numFmtId="0" fontId="55" fillId="2" borderId="0">
      <alignment horizontal="center" vertical="center"/>
    </xf>
    <xf numFmtId="0" fontId="45" fillId="20" borderId="0" applyNumberFormat="0" applyBorder="0" applyAlignment="0" applyProtection="0">
      <alignment vertical="center"/>
    </xf>
    <xf numFmtId="0" fontId="0" fillId="0" borderId="0">
      <alignment vertical="center"/>
    </xf>
    <xf numFmtId="0" fontId="55" fillId="2" borderId="0" applyProtection="0">
      <alignment horizontal="center" vertical="center"/>
    </xf>
    <xf numFmtId="0" fontId="55" fillId="2" borderId="0" applyProtection="0">
      <alignment horizontal="center" vertical="center"/>
    </xf>
    <xf numFmtId="0" fontId="45" fillId="20" borderId="0" applyNumberFormat="0" applyBorder="0" applyAlignment="0" applyProtection="0">
      <alignment vertical="center"/>
    </xf>
    <xf numFmtId="0" fontId="0" fillId="0" borderId="0">
      <alignment vertical="center"/>
    </xf>
    <xf numFmtId="0" fontId="55" fillId="2" borderId="0">
      <alignment horizontal="center" vertical="center"/>
    </xf>
    <xf numFmtId="0" fontId="150" fillId="0" borderId="53" applyNumberFormat="0" applyFill="0" applyAlignment="0" applyProtection="0">
      <alignment vertical="center"/>
    </xf>
    <xf numFmtId="0" fontId="0" fillId="0" borderId="0"/>
    <xf numFmtId="0" fontId="0" fillId="0" borderId="0"/>
    <xf numFmtId="0" fontId="55" fillId="2" borderId="0">
      <alignment horizontal="center" vertical="center"/>
    </xf>
    <xf numFmtId="0" fontId="45" fillId="12" borderId="0" applyNumberFormat="0" applyBorder="0" applyAlignment="0" applyProtection="0">
      <alignment vertical="center"/>
    </xf>
    <xf numFmtId="0" fontId="0" fillId="0" borderId="0">
      <alignment vertical="center"/>
    </xf>
    <xf numFmtId="0" fontId="55" fillId="2" borderId="0" applyProtection="0">
      <alignment horizontal="center" vertical="center"/>
    </xf>
    <xf numFmtId="0" fontId="45" fillId="12" borderId="0" applyNumberFormat="0" applyBorder="0" applyAlignment="0" applyProtection="0">
      <alignment vertical="center"/>
    </xf>
    <xf numFmtId="0" fontId="152" fillId="0" borderId="35" applyNumberFormat="0" applyFill="0" applyAlignment="0" applyProtection="0">
      <alignment vertical="center"/>
    </xf>
    <xf numFmtId="0" fontId="0" fillId="0" borderId="0"/>
    <xf numFmtId="0" fontId="55" fillId="2" borderId="0" applyProtection="0">
      <alignment horizontal="center"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35" fillId="2" borderId="0">
      <alignment horizontal="center" vertical="top"/>
    </xf>
    <xf numFmtId="0" fontId="46" fillId="13" borderId="0" applyNumberFormat="0" applyBorder="0" applyAlignment="0" applyProtection="0">
      <alignment vertical="center"/>
    </xf>
    <xf numFmtId="0" fontId="135" fillId="2" borderId="0">
      <alignment horizontal="center" vertical="top"/>
    </xf>
    <xf numFmtId="0" fontId="46" fillId="13" borderId="0" applyNumberFormat="0" applyBorder="0" applyAlignment="0" applyProtection="0">
      <alignment vertical="center"/>
    </xf>
    <xf numFmtId="0" fontId="55" fillId="2" borderId="0">
      <alignment horizontal="left" vertical="top"/>
    </xf>
    <xf numFmtId="0" fontId="46" fillId="11" borderId="0" applyProtection="0"/>
    <xf numFmtId="0" fontId="48" fillId="20" borderId="0" applyNumberFormat="0" applyBorder="0" applyAlignment="0" applyProtection="0">
      <alignment vertical="center"/>
    </xf>
    <xf numFmtId="0" fontId="46" fillId="13" borderId="0" applyProtection="0"/>
    <xf numFmtId="0" fontId="55" fillId="2" borderId="0">
      <alignment horizontal="left" vertical="top"/>
    </xf>
    <xf numFmtId="0" fontId="48" fillId="20" borderId="0" applyProtection="0"/>
    <xf numFmtId="0" fontId="0" fillId="0" borderId="0">
      <alignment vertical="center"/>
    </xf>
    <xf numFmtId="0" fontId="55" fillId="2" borderId="0" applyProtection="0">
      <alignment horizontal="left" vertical="top"/>
    </xf>
    <xf numFmtId="0" fontId="0" fillId="0" borderId="0">
      <alignment vertical="center"/>
    </xf>
    <xf numFmtId="0" fontId="46" fillId="13" borderId="0" applyNumberFormat="0" applyBorder="0" applyAlignment="0" applyProtection="0">
      <alignment vertical="center"/>
    </xf>
    <xf numFmtId="0" fontId="55" fillId="2" borderId="0">
      <alignment horizontal="lef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55" fillId="2" borderId="0">
      <alignment horizontal="left" vertical="center"/>
    </xf>
    <xf numFmtId="0" fontId="48" fillId="20" borderId="0" applyProtection="0"/>
    <xf numFmtId="0" fontId="46" fillId="11" borderId="0" applyNumberFormat="0" applyBorder="0" applyAlignment="0" applyProtection="0">
      <alignment vertical="center"/>
    </xf>
    <xf numFmtId="0" fontId="78" fillId="37" borderId="13">
      <alignment vertical="center"/>
      <protection locked="0"/>
    </xf>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55" fillId="2" borderId="0" applyProtection="0">
      <alignment horizontal="left"/>
    </xf>
    <xf numFmtId="0" fontId="55" fillId="2" borderId="0" applyProtection="0">
      <alignment horizontal="left" vertical="center"/>
    </xf>
    <xf numFmtId="0" fontId="45" fillId="20" borderId="0" applyNumberFormat="0" applyBorder="0" applyAlignment="0" applyProtection="0">
      <alignment vertical="center"/>
    </xf>
    <xf numFmtId="0" fontId="46" fillId="13" borderId="0" applyProtection="0"/>
    <xf numFmtId="0" fontId="55" fillId="2" borderId="0">
      <alignment horizontal="center" vertical="center"/>
    </xf>
    <xf numFmtId="0" fontId="46" fillId="13" borderId="0" applyNumberFormat="0" applyBorder="0" applyAlignment="0" applyProtection="0">
      <alignment vertical="center"/>
    </xf>
    <xf numFmtId="0" fontId="48" fillId="20" borderId="0" applyProtection="0"/>
    <xf numFmtId="0" fontId="55" fillId="2" borderId="0">
      <alignment horizontal="center"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5" fillId="2" borderId="0" applyProtection="0">
      <alignment horizontal="center" vertical="center"/>
    </xf>
    <xf numFmtId="0" fontId="0" fillId="0" borderId="0">
      <alignment vertical="center"/>
    </xf>
    <xf numFmtId="0" fontId="55" fillId="2" borderId="0">
      <alignment horizontal="left" vertical="center"/>
    </xf>
    <xf numFmtId="0" fontId="55" fillId="2" borderId="0">
      <alignment horizontal="left" vertical="center"/>
    </xf>
    <xf numFmtId="0" fontId="46" fillId="13" borderId="0" applyNumberFormat="0" applyBorder="0" applyAlignment="0" applyProtection="0">
      <alignment vertical="center"/>
    </xf>
    <xf numFmtId="0" fontId="55" fillId="2" borderId="0" applyProtection="0">
      <alignment horizontal="left" vertical="center"/>
    </xf>
    <xf numFmtId="0" fontId="55" fillId="2" borderId="0" applyProtection="0">
      <alignment horizontal="left" vertical="center"/>
    </xf>
    <xf numFmtId="0" fontId="46" fillId="13" borderId="0" applyNumberFormat="0" applyBorder="0" applyAlignment="0" applyProtection="0">
      <alignment vertical="center"/>
    </xf>
    <xf numFmtId="0" fontId="58" fillId="0" borderId="33" applyProtection="0">
      <alignment vertical="center"/>
    </xf>
    <xf numFmtId="0" fontId="0" fillId="0" borderId="0">
      <alignment vertical="center"/>
    </xf>
    <xf numFmtId="0" fontId="166" fillId="35" borderId="0" applyNumberFormat="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166" fillId="35" borderId="0" applyProtection="0"/>
    <xf numFmtId="0" fontId="46" fillId="13" borderId="0" applyProtection="0"/>
    <xf numFmtId="220" fontId="167" fillId="0" borderId="0" applyFill="0" applyBorder="0" applyAlignment="0" applyProtection="0">
      <alignment vertical="center"/>
    </xf>
    <xf numFmtId="0" fontId="45" fillId="12" borderId="0" applyNumberFormat="0" applyBorder="0" applyAlignment="0" applyProtection="0">
      <alignment vertical="center"/>
    </xf>
    <xf numFmtId="220" fontId="167" fillId="0" borderId="0" applyProtection="0"/>
    <xf numFmtId="0" fontId="45" fillId="12" borderId="0" applyNumberFormat="0" applyBorder="0" applyAlignment="0" applyProtection="0">
      <alignment vertical="center"/>
    </xf>
    <xf numFmtId="0" fontId="46" fillId="13" borderId="0" applyProtection="0"/>
    <xf numFmtId="0" fontId="78" fillId="37" borderId="13">
      <protection locked="0"/>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78" fillId="37" borderId="13">
      <alignment vertical="center"/>
      <protection locked="0"/>
    </xf>
    <xf numFmtId="0" fontId="0" fillId="0" borderId="0">
      <alignment vertical="center"/>
    </xf>
    <xf numFmtId="0" fontId="78" fillId="37" borderId="13">
      <alignment vertical="center"/>
      <protection locked="0"/>
    </xf>
    <xf numFmtId="0" fontId="45" fillId="12" borderId="0" applyNumberFormat="0" applyBorder="0" applyAlignment="0" applyProtection="0">
      <alignment vertical="center"/>
    </xf>
    <xf numFmtId="0" fontId="0" fillId="0" borderId="0">
      <alignment vertical="center"/>
    </xf>
    <xf numFmtId="0" fontId="78" fillId="37" borderId="13">
      <alignment vertical="center"/>
      <protection locked="0"/>
    </xf>
    <xf numFmtId="0" fontId="45" fillId="12" borderId="0" applyNumberFormat="0" applyBorder="0" applyAlignment="0" applyProtection="0">
      <alignment vertical="center"/>
    </xf>
    <xf numFmtId="0" fontId="0" fillId="0" borderId="0">
      <alignment vertical="center"/>
    </xf>
    <xf numFmtId="0" fontId="78" fillId="37" borderId="13">
      <alignment vertical="center"/>
      <protection locked="0"/>
    </xf>
    <xf numFmtId="0" fontId="46" fillId="13" borderId="0" applyProtection="0"/>
    <xf numFmtId="0" fontId="45" fillId="12" borderId="0" applyNumberFormat="0" applyBorder="0" applyAlignment="0" applyProtection="0">
      <alignment vertical="center"/>
    </xf>
    <xf numFmtId="0" fontId="78" fillId="37" borderId="54">
      <alignment vertical="center"/>
      <protection locked="0"/>
    </xf>
    <xf numFmtId="0" fontId="78" fillId="37" borderId="13">
      <alignment vertical="center"/>
      <protection locked="0"/>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78" fillId="37" borderId="13">
      <alignment vertical="center"/>
      <protection locked="0"/>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68" fillId="0" borderId="0">
      <alignment vertical="center"/>
    </xf>
    <xf numFmtId="0" fontId="46" fillId="13" borderId="0" applyNumberFormat="0" applyBorder="0" applyAlignment="0" applyProtection="0">
      <alignment vertical="center"/>
    </xf>
    <xf numFmtId="210" fontId="119" fillId="0" borderId="0"/>
    <xf numFmtId="0" fontId="78" fillId="37" borderId="13">
      <protection locked="0"/>
    </xf>
    <xf numFmtId="0" fontId="46" fillId="13" borderId="0" applyNumberFormat="0" applyBorder="0" applyAlignment="0" applyProtection="0">
      <alignment vertical="center"/>
    </xf>
    <xf numFmtId="0" fontId="78" fillId="37" borderId="13">
      <alignment vertical="center"/>
      <protection locked="0"/>
    </xf>
    <xf numFmtId="0" fontId="46" fillId="13" borderId="0" applyNumberFormat="0" applyBorder="0" applyAlignment="0" applyProtection="0">
      <alignment vertical="center"/>
    </xf>
    <xf numFmtId="0" fontId="78" fillId="37" borderId="13">
      <alignment vertical="center"/>
      <protection locked="0"/>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78" fillId="37" borderId="54">
      <alignment vertical="center"/>
      <protection locked="0"/>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78" fillId="37" borderId="13">
      <alignment vertical="center"/>
      <protection locked="0"/>
    </xf>
    <xf numFmtId="0" fontId="45" fillId="12" borderId="0" applyNumberFormat="0" applyBorder="0" applyAlignment="0" applyProtection="0">
      <alignment vertical="center"/>
    </xf>
    <xf numFmtId="0" fontId="78" fillId="37" borderId="13">
      <alignment vertical="center"/>
      <protection locked="0"/>
    </xf>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78" fillId="37" borderId="13">
      <alignment vertical="center"/>
      <protection locked="0"/>
    </xf>
    <xf numFmtId="0" fontId="46" fillId="13" borderId="0" applyNumberFormat="0" applyBorder="0" applyAlignment="0" applyProtection="0">
      <alignment vertical="center"/>
    </xf>
    <xf numFmtId="0" fontId="78" fillId="37" borderId="54">
      <alignment vertical="center"/>
      <protection locked="0"/>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78" fillId="37" borderId="13">
      <alignment vertical="center"/>
      <protection locked="0"/>
    </xf>
    <xf numFmtId="0" fontId="46" fillId="13" borderId="0" applyNumberFormat="0" applyBorder="0" applyAlignment="0" applyProtection="0">
      <alignment vertical="center"/>
    </xf>
    <xf numFmtId="0" fontId="0" fillId="0" borderId="0">
      <alignment vertical="center"/>
    </xf>
    <xf numFmtId="0" fontId="78" fillId="37" borderId="13">
      <alignment vertical="center"/>
      <protection locked="0"/>
    </xf>
    <xf numFmtId="0" fontId="46" fillId="13" borderId="0" applyNumberFormat="0" applyBorder="0" applyAlignment="0" applyProtection="0">
      <alignment vertical="center"/>
    </xf>
    <xf numFmtId="0" fontId="0" fillId="0" borderId="0">
      <alignment vertical="center"/>
    </xf>
    <xf numFmtId="0" fontId="78" fillId="37" borderId="13">
      <protection locked="0"/>
    </xf>
    <xf numFmtId="0" fontId="0" fillId="0" borderId="0">
      <alignment vertical="center"/>
    </xf>
    <xf numFmtId="0" fontId="78" fillId="37" borderId="13">
      <alignment vertical="center"/>
      <protection locked="0"/>
    </xf>
    <xf numFmtId="0" fontId="0" fillId="0" borderId="0">
      <alignment vertical="center"/>
    </xf>
    <xf numFmtId="0" fontId="78" fillId="37" borderId="13">
      <protection locked="0"/>
    </xf>
    <xf numFmtId="0" fontId="45" fillId="20" borderId="0" applyNumberFormat="0" applyBorder="0" applyAlignment="0" applyProtection="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58" fillId="0" borderId="0" applyProtection="0">
      <alignment horizontal="left"/>
    </xf>
    <xf numFmtId="0" fontId="58" fillId="0" borderId="0">
      <alignment vertical="center"/>
    </xf>
    <xf numFmtId="0" fontId="44" fillId="13" borderId="0" applyNumberFormat="0" applyBorder="0" applyAlignment="0" applyProtection="0">
      <alignment vertical="center"/>
    </xf>
    <xf numFmtId="0" fontId="44" fillId="11" borderId="0" applyNumberFormat="0" applyBorder="0" applyAlignment="0" applyProtection="0">
      <alignment vertical="center"/>
    </xf>
    <xf numFmtId="0" fontId="58" fillId="0" borderId="0" applyProtection="0"/>
    <xf numFmtId="0" fontId="44" fillId="13" borderId="0" applyProtection="0"/>
    <xf numFmtId="0" fontId="46" fillId="13" borderId="0" applyNumberFormat="0" applyBorder="0" applyAlignment="0" applyProtection="0">
      <alignment vertical="center"/>
    </xf>
    <xf numFmtId="0" fontId="36" fillId="0" borderId="0"/>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58" fillId="0" borderId="0">
      <alignment vertical="center"/>
    </xf>
    <xf numFmtId="0" fontId="46" fillId="13" borderId="0" applyNumberFormat="0" applyBorder="0" applyAlignment="0" applyProtection="0">
      <alignment vertical="center"/>
    </xf>
    <xf numFmtId="0" fontId="58" fillId="0" borderId="0" applyProtection="0"/>
    <xf numFmtId="0" fontId="46" fillId="13" borderId="0" applyNumberFormat="0" applyBorder="0" applyAlignment="0" applyProtection="0">
      <alignment vertical="center"/>
    </xf>
    <xf numFmtId="0" fontId="58" fillId="0" borderId="0">
      <alignment vertical="center"/>
    </xf>
    <xf numFmtId="0" fontId="45" fillId="12" borderId="0" applyNumberFormat="0" applyBorder="0" applyAlignment="0" applyProtection="0">
      <alignment vertical="center"/>
    </xf>
    <xf numFmtId="0" fontId="58" fillId="0" borderId="0" applyProtection="0"/>
    <xf numFmtId="0" fontId="50" fillId="13" borderId="0" applyNumberFormat="0" applyBorder="0" applyAlignment="0" applyProtection="0"/>
    <xf numFmtId="0" fontId="0" fillId="0" borderId="0">
      <alignment vertical="center"/>
    </xf>
    <xf numFmtId="0" fontId="44" fillId="11" borderId="0" applyProtection="0"/>
    <xf numFmtId="0" fontId="58" fillId="0" borderId="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58" fillId="0" borderId="0" applyProtection="0"/>
    <xf numFmtId="0" fontId="70" fillId="0" borderId="0" applyNumberFormat="0" applyFill="0" applyBorder="0" applyAlignment="0" applyProtection="0">
      <alignment vertical="center"/>
    </xf>
    <xf numFmtId="0" fontId="0" fillId="0" borderId="0">
      <alignment vertical="center"/>
    </xf>
    <xf numFmtId="0" fontId="70" fillId="0" borderId="0" applyProtection="0"/>
    <xf numFmtId="0" fontId="46" fillId="13" borderId="0" applyNumberFormat="0" applyBorder="0" applyAlignment="0" applyProtection="0">
      <alignment vertical="center"/>
    </xf>
    <xf numFmtId="0" fontId="59" fillId="0" borderId="0" applyNumberFormat="0" applyFill="0" applyBorder="0" applyAlignment="0" applyProtection="0">
      <alignment vertical="center"/>
    </xf>
    <xf numFmtId="0" fontId="46" fillId="13" borderId="0" applyNumberFormat="0" applyBorder="0" applyAlignment="0" applyProtection="0">
      <alignment vertical="center"/>
    </xf>
    <xf numFmtId="0" fontId="59" fillId="0" borderId="0" applyProtection="0"/>
    <xf numFmtId="0" fontId="46" fillId="13" borderId="0" applyNumberFormat="0" applyBorder="0" applyAlignment="0" applyProtection="0">
      <alignment vertical="center"/>
    </xf>
    <xf numFmtId="0" fontId="47" fillId="0" borderId="0" applyProtection="0"/>
    <xf numFmtId="0" fontId="47" fillId="0" borderId="0" applyNumberFormat="0" applyFill="0" applyBorder="0" applyAlignment="0" applyProtection="0">
      <alignment vertical="center"/>
    </xf>
    <xf numFmtId="0" fontId="0" fillId="0" borderId="0">
      <alignment vertical="center"/>
    </xf>
    <xf numFmtId="0" fontId="47" fillId="0" borderId="0" applyProtection="0"/>
    <xf numFmtId="0" fontId="0" fillId="0" borderId="0">
      <alignment vertical="center"/>
    </xf>
    <xf numFmtId="0" fontId="58"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58" fillId="0" borderId="0" applyProtection="0"/>
    <xf numFmtId="0" fontId="46" fillId="13"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58" fillId="0" borderId="0">
      <alignment vertical="center"/>
    </xf>
    <xf numFmtId="0" fontId="0" fillId="0" borderId="0">
      <alignment vertical="center"/>
    </xf>
    <xf numFmtId="0" fontId="58" fillId="0" borderId="0" applyProtection="0"/>
    <xf numFmtId="0" fontId="111" fillId="0" borderId="36" applyProtection="0"/>
    <xf numFmtId="0" fontId="0" fillId="0" borderId="0">
      <alignment vertical="center"/>
    </xf>
    <xf numFmtId="0" fontId="45" fillId="12" borderId="0" applyNumberFormat="0" applyBorder="0" applyAlignment="0" applyProtection="0">
      <alignment vertical="center"/>
    </xf>
    <xf numFmtId="0" fontId="86" fillId="0" borderId="0" applyNumberFormat="0" applyFill="0" applyBorder="0" applyAlignment="0" applyProtection="0">
      <alignment vertical="center"/>
    </xf>
    <xf numFmtId="0" fontId="45" fillId="12" borderId="0" applyNumberFormat="0" applyBorder="0" applyAlignment="0" applyProtection="0">
      <alignment vertical="center"/>
    </xf>
    <xf numFmtId="0" fontId="111" fillId="0" borderId="55"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5" fillId="0" borderId="1">
      <alignment horizontal="distributed" vertical="center" wrapText="1"/>
    </xf>
    <xf numFmtId="0" fontId="45" fillId="12" borderId="0" applyNumberFormat="0" applyBorder="0" applyAlignment="0" applyProtection="0">
      <alignment vertical="center"/>
    </xf>
    <xf numFmtId="0" fontId="111" fillId="0" borderId="36" applyProtection="0">
      <alignment vertical="center"/>
    </xf>
    <xf numFmtId="0" fontId="45" fillId="12" borderId="0" applyNumberFormat="0" applyBorder="0" applyAlignment="0" applyProtection="0">
      <alignment vertical="center"/>
    </xf>
    <xf numFmtId="0" fontId="5" fillId="0" borderId="1">
      <alignment horizontal="distributed" vertical="center" wrapText="1"/>
    </xf>
    <xf numFmtId="0" fontId="111" fillId="0" borderId="36" applyProtection="0">
      <alignment vertical="center"/>
    </xf>
    <xf numFmtId="0" fontId="45" fillId="20" borderId="0" applyNumberFormat="0" applyBorder="0" applyAlignment="0" applyProtection="0">
      <alignment vertical="center"/>
    </xf>
    <xf numFmtId="0" fontId="45" fillId="12" borderId="0" applyProtection="0"/>
    <xf numFmtId="0" fontId="86" fillId="0" borderId="0" applyNumberFormat="0" applyFill="0" applyBorder="0" applyAlignment="0" applyProtection="0">
      <alignment vertical="center"/>
    </xf>
    <xf numFmtId="0" fontId="0" fillId="0" borderId="0">
      <alignment vertical="center"/>
    </xf>
    <xf numFmtId="0" fontId="0" fillId="0" borderId="0">
      <alignment vertical="center"/>
    </xf>
    <xf numFmtId="0" fontId="111" fillId="0" borderId="36"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44" fillId="11" borderId="0" applyNumberFormat="0" applyBorder="0" applyAlignment="0" applyProtection="0">
      <alignment vertical="center"/>
    </xf>
    <xf numFmtId="0" fontId="112" fillId="0" borderId="0" applyProtection="0"/>
    <xf numFmtId="0" fontId="169"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1" borderId="0" applyProtection="0"/>
    <xf numFmtId="211" fontId="119" fillId="4" borderId="0" applyProtection="0"/>
    <xf numFmtId="0" fontId="0" fillId="0" borderId="0">
      <alignment vertical="center"/>
    </xf>
    <xf numFmtId="225" fontId="14" fillId="0" borderId="0" applyProtection="0"/>
    <xf numFmtId="0" fontId="46" fillId="11"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89" fillId="0" borderId="24" applyNumberFormat="0" applyFill="0" applyAlignment="0" applyProtection="0">
      <alignment vertical="center"/>
    </xf>
    <xf numFmtId="0" fontId="46" fillId="11" borderId="0" applyProtection="0"/>
    <xf numFmtId="0" fontId="0" fillId="0" borderId="0">
      <alignment vertical="center"/>
    </xf>
    <xf numFmtId="9" fontId="14" fillId="0" borderId="0" applyFont="0" applyFill="0" applyBorder="0" applyAlignment="0" applyProtection="0">
      <alignment vertical="center"/>
    </xf>
    <xf numFmtId="0" fontId="46" fillId="13" borderId="0" applyProtection="0"/>
    <xf numFmtId="0" fontId="48" fillId="12" borderId="0" applyNumberFormat="0" applyBorder="0" applyAlignment="0" applyProtection="0">
      <alignment vertical="center"/>
    </xf>
    <xf numFmtId="0" fontId="45" fillId="12" borderId="0" applyProtection="0"/>
    <xf numFmtId="0" fontId="0" fillId="0" borderId="0">
      <alignment vertical="center"/>
    </xf>
    <xf numFmtId="0" fontId="89" fillId="0" borderId="24" applyNumberFormat="0" applyFill="0" applyAlignment="0" applyProtection="0">
      <alignment vertical="center"/>
    </xf>
    <xf numFmtId="0" fontId="0" fillId="0" borderId="0">
      <alignment vertical="center"/>
    </xf>
    <xf numFmtId="0" fontId="45" fillId="20" borderId="0" applyNumberFormat="0" applyBorder="0" applyAlignment="0" applyProtection="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9" fontId="14" fillId="0" borderId="0" applyFont="0" applyFill="0" applyBorder="0" applyAlignment="0" applyProtection="0">
      <alignment vertical="center"/>
    </xf>
    <xf numFmtId="0" fontId="45" fillId="12"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45" fillId="12" borderId="0" applyNumberFormat="0" applyBorder="0" applyAlignment="0" applyProtection="0">
      <alignment vertical="center"/>
    </xf>
    <xf numFmtId="9" fontId="13" fillId="0" borderId="0" applyFont="0" applyFill="0" applyBorder="0" applyAlignment="0" applyProtection="0">
      <alignment vertical="center"/>
    </xf>
    <xf numFmtId="0" fontId="52" fillId="40"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46" fillId="0" borderId="0" applyFont="0" applyFill="0" applyBorder="0" applyAlignment="0" applyProtection="0"/>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46" fillId="11" borderId="0" applyProtection="0"/>
    <xf numFmtId="9" fontId="146" fillId="0" borderId="0" applyFont="0" applyFill="0" applyBorder="0" applyAlignment="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9" fontId="13" fillId="0" borderId="0" applyFont="0" applyFill="0" applyBorder="0" applyAlignment="0" applyProtection="0">
      <alignment vertical="center"/>
    </xf>
    <xf numFmtId="0" fontId="46" fillId="13" borderId="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5" fillId="12" borderId="0" applyProtection="0"/>
    <xf numFmtId="0" fontId="0" fillId="0" borderId="0">
      <alignment vertical="center"/>
    </xf>
    <xf numFmtId="9" fontId="0" fillId="0" borderId="0" applyFont="0" applyFill="0" applyBorder="0" applyAlignment="0" applyProtection="0"/>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109" fillId="20" borderId="0" applyNumberFormat="0" applyBorder="0" applyAlignment="0" applyProtection="0">
      <alignment vertical="center"/>
    </xf>
    <xf numFmtId="9" fontId="14" fillId="0" borderId="0" applyProtection="0">
      <alignment vertical="center"/>
    </xf>
    <xf numFmtId="0" fontId="109" fillId="20" borderId="0" applyNumberFormat="0" applyBorder="0" applyAlignment="0" applyProtection="0">
      <alignment vertical="center"/>
    </xf>
    <xf numFmtId="0" fontId="0" fillId="0" borderId="0">
      <alignment vertical="center"/>
    </xf>
    <xf numFmtId="9" fontId="13" fillId="0" borderId="0" applyFont="0" applyFill="0" applyBorder="0" applyAlignment="0" applyProtection="0">
      <alignment vertical="center"/>
    </xf>
    <xf numFmtId="9" fontId="0" fillId="0" borderId="0" applyFont="0" applyFill="0" applyBorder="0" applyAlignment="0" applyProtection="0">
      <alignment vertical="center"/>
    </xf>
    <xf numFmtId="0" fontId="45" fillId="2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9" fontId="14" fillId="0" borderId="0" applyProtection="0">
      <alignment vertical="center"/>
    </xf>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9" fontId="0" fillId="0" borderId="0" applyFont="0" applyFill="0" applyBorder="0" applyAlignment="0" applyProtection="0"/>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46" fillId="13" borderId="0" applyProtection="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5" fillId="20"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9" fontId="96" fillId="0" borderId="0" applyFont="0" applyFill="0" applyBorder="0" applyAlignment="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Protection="0"/>
    <xf numFmtId="9" fontId="14" fillId="0" borderId="0" applyProtection="0"/>
    <xf numFmtId="0" fontId="46"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0" fillId="0" borderId="0">
      <alignment vertical="center"/>
    </xf>
    <xf numFmtId="9" fontId="0" fillId="0" borderId="0" applyFont="0" applyFill="0" applyBorder="0" applyAlignment="0" applyProtection="0"/>
    <xf numFmtId="0" fontId="0" fillId="0" borderId="0"/>
    <xf numFmtId="0" fontId="46" fillId="13" borderId="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82" fillId="13" borderId="0" applyProtection="0"/>
    <xf numFmtId="9" fontId="0" fillId="0" borderId="0" applyFont="0" applyFill="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90" fillId="0" borderId="0" applyNumberFormat="0" applyFill="0" applyBorder="0" applyAlignment="0" applyProtection="0">
      <alignment vertical="center"/>
    </xf>
    <xf numFmtId="0" fontId="46" fillId="11"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1" borderId="0" applyNumberFormat="0" applyBorder="0" applyAlignment="0" applyProtection="0">
      <alignment vertical="center"/>
    </xf>
    <xf numFmtId="0" fontId="90" fillId="0" borderId="0" applyNumberFormat="0" applyFill="0" applyBorder="0" applyAlignment="0" applyProtection="0">
      <alignment vertical="center"/>
    </xf>
    <xf numFmtId="0" fontId="46" fillId="11" borderId="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50" fillId="13" borderId="0" applyNumberFormat="0" applyBorder="0" applyAlignment="0" applyProtection="0"/>
    <xf numFmtId="0" fontId="46"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9" fontId="14" fillId="0" borderId="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Protection="0"/>
    <xf numFmtId="0" fontId="48" fillId="20" borderId="0" applyNumberFormat="0" applyBorder="0" applyAlignment="0" applyProtection="0">
      <alignment vertical="center"/>
    </xf>
    <xf numFmtId="0" fontId="0" fillId="0" borderId="0">
      <alignment vertical="center"/>
    </xf>
    <xf numFmtId="0" fontId="122" fillId="0" borderId="4" applyProtection="0">
      <alignment horizont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9" fontId="14" fillId="0" borderId="0" applyProtection="0"/>
    <xf numFmtId="0" fontId="46" fillId="13" borderId="0" applyNumberFormat="0" applyBorder="0" applyAlignment="0" applyProtection="0">
      <alignment vertical="center"/>
    </xf>
    <xf numFmtId="9" fontId="13"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0" fontId="0" fillId="0" borderId="0"/>
    <xf numFmtId="0" fontId="45" fillId="12" borderId="0" applyNumberFormat="0" applyBorder="0" applyAlignment="0" applyProtection="0">
      <alignment vertical="center"/>
    </xf>
    <xf numFmtId="0" fontId="46" fillId="13" borderId="0" applyProtection="0"/>
    <xf numFmtId="9" fontId="14" fillId="0" borderId="0" applyFont="0" applyFill="0" applyBorder="0" applyAlignment="0" applyProtection="0">
      <alignment vertical="center"/>
    </xf>
    <xf numFmtId="0" fontId="113" fillId="0" borderId="0"/>
    <xf numFmtId="0" fontId="0" fillId="0" borderId="0">
      <alignment vertical="center"/>
    </xf>
    <xf numFmtId="0" fontId="50" fillId="31" borderId="0" applyNumberFormat="0" applyBorder="0" applyAlignment="0" applyProtection="0">
      <alignment vertical="center"/>
    </xf>
    <xf numFmtId="9" fontId="0" fillId="0" borderId="0" applyFont="0" applyFill="0" applyBorder="0" applyAlignment="0" applyProtection="0">
      <alignment vertical="center"/>
    </xf>
    <xf numFmtId="0" fontId="113" fillId="0" borderId="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46" fillId="11"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14" fillId="0" borderId="0" applyProtection="0"/>
    <xf numFmtId="0" fontId="46" fillId="13" borderId="0" applyNumberFormat="0" applyBorder="0" applyAlignment="0" applyProtection="0">
      <alignment vertical="center"/>
    </xf>
    <xf numFmtId="9" fontId="0" fillId="0" borderId="0" applyFont="0" applyFill="0" applyBorder="0" applyAlignment="0" applyProtection="0">
      <alignment vertical="center"/>
    </xf>
    <xf numFmtId="0" fontId="46" fillId="13" borderId="0" applyNumberFormat="0" applyBorder="0" applyAlignment="0" applyProtection="0">
      <alignment vertical="center"/>
    </xf>
    <xf numFmtId="9" fontId="14" fillId="0" borderId="0" applyFont="0" applyFill="0" applyBorder="0" applyAlignment="0" applyProtection="0">
      <alignment vertical="center"/>
    </xf>
    <xf numFmtId="0" fontId="46" fillId="13" borderId="0" applyProtection="0"/>
    <xf numFmtId="0" fontId="44" fillId="11" borderId="0" applyProtection="0">
      <alignment vertical="center"/>
    </xf>
    <xf numFmtId="0" fontId="57" fillId="0" borderId="16" applyNumberFormat="0" applyFill="0" applyAlignment="0" applyProtection="0">
      <alignment vertical="center"/>
    </xf>
    <xf numFmtId="0" fontId="0" fillId="0" borderId="0"/>
    <xf numFmtId="0" fontId="0" fillId="0" borderId="0"/>
    <xf numFmtId="0" fontId="0" fillId="0" borderId="0">
      <alignment vertical="center"/>
    </xf>
    <xf numFmtId="9" fontId="14" fillId="0" borderId="0" applyProtection="0"/>
    <xf numFmtId="9" fontId="14" fillId="0" borderId="0" applyProtection="0"/>
    <xf numFmtId="0" fontId="46" fillId="13" borderId="0" applyProtection="0"/>
    <xf numFmtId="9" fontId="14" fillId="0" borderId="0" applyProtection="0"/>
    <xf numFmtId="0" fontId="46" fillId="13" borderId="0" applyProtection="0"/>
    <xf numFmtId="9" fontId="5" fillId="0" borderId="0" applyFont="0" applyFill="0" applyBorder="0" applyAlignment="0" applyProtection="0">
      <alignment vertical="center"/>
    </xf>
    <xf numFmtId="9"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xf numFmtId="9" fontId="14" fillId="0" borderId="0" applyFon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9" fontId="13"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9" fontId="14" fillId="0"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9" fontId="13" fillId="0" borderId="0" applyFont="0" applyFill="0" applyBorder="0" applyAlignment="0" applyProtection="0">
      <alignment vertical="center"/>
    </xf>
    <xf numFmtId="9" fontId="0" fillId="0" borderId="0" applyFont="0" applyFill="0" applyBorder="0" applyAlignment="0" applyProtection="0">
      <alignment vertical="center"/>
    </xf>
    <xf numFmtId="9" fontId="14" fillId="0" borderId="0" applyFont="0" applyFill="0" applyBorder="0" applyAlignment="0" applyProtection="0">
      <alignment vertical="center"/>
    </xf>
    <xf numFmtId="9" fontId="13"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0" fillId="0" borderId="0">
      <alignment vertical="center"/>
    </xf>
    <xf numFmtId="9" fontId="14" fillId="0" borderId="0" applyFont="0" applyFill="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9" fontId="13" fillId="0" borderId="0" applyFont="0" applyFill="0" applyBorder="0" applyAlignment="0" applyProtection="0">
      <alignment vertical="center"/>
    </xf>
    <xf numFmtId="0" fontId="46" fillId="13" borderId="0" applyProtection="0"/>
    <xf numFmtId="0" fontId="45" fillId="12" borderId="0" applyProtection="0"/>
    <xf numFmtId="220" fontId="0"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8" fillId="0" borderId="4" applyNumberFormat="0" applyFill="0" applyProtection="0">
      <alignment horizontal="right"/>
    </xf>
    <xf numFmtId="0" fontId="58" fillId="0" borderId="4" applyProtection="0">
      <alignment horizontal="right" vertical="center"/>
    </xf>
    <xf numFmtId="0" fontId="0" fillId="0" borderId="0">
      <alignment vertical="center"/>
    </xf>
    <xf numFmtId="0" fontId="0" fillId="0" borderId="0">
      <alignment vertical="center"/>
    </xf>
    <xf numFmtId="0" fontId="58" fillId="0" borderId="4" applyProtection="0">
      <alignment horizontal="right" vertical="center"/>
    </xf>
    <xf numFmtId="0" fontId="58" fillId="0" borderId="43" applyNumberFormat="0" applyFill="0" applyProtection="0">
      <alignment horizontal="righ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70" fillId="0" borderId="56" applyNumberFormat="0" applyFill="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170" fillId="0" borderId="56" applyNumberFormat="0" applyFill="0" applyAlignment="0" applyProtection="0">
      <alignment vertical="center"/>
    </xf>
    <xf numFmtId="0" fontId="0" fillId="0" borderId="0">
      <alignment vertical="center"/>
    </xf>
    <xf numFmtId="0" fontId="89" fillId="0" borderId="24" applyNumberFormat="0" applyFill="0" applyAlignment="0" applyProtection="0">
      <alignment vertical="center"/>
    </xf>
    <xf numFmtId="0" fontId="171" fillId="0" borderId="57" applyNumberFormat="0" applyFill="0" applyAlignment="0" applyProtection="0">
      <alignment vertical="center"/>
    </xf>
    <xf numFmtId="0" fontId="171" fillId="0" borderId="57" applyNumberFormat="0" applyFill="0" applyAlignment="0" applyProtection="0">
      <alignment vertical="center"/>
    </xf>
    <xf numFmtId="0" fontId="171" fillId="0" borderId="57" applyNumberFormat="0" applyFill="0" applyAlignment="0" applyProtection="0">
      <alignment vertical="center"/>
    </xf>
    <xf numFmtId="0" fontId="89" fillId="0" borderId="24" applyNumberFormat="0" applyFill="0" applyAlignment="0" applyProtection="0">
      <alignment vertical="center"/>
    </xf>
    <xf numFmtId="0" fontId="0" fillId="0" borderId="0">
      <alignment vertical="center"/>
    </xf>
    <xf numFmtId="0" fontId="157" fillId="0" borderId="24" applyNumberFormat="0" applyFill="0" applyAlignment="0" applyProtection="0">
      <alignment vertical="center"/>
    </xf>
    <xf numFmtId="0" fontId="0" fillId="0" borderId="0">
      <alignment vertical="center"/>
    </xf>
    <xf numFmtId="0" fontId="0" fillId="0" borderId="0">
      <alignment vertical="center"/>
    </xf>
    <xf numFmtId="0" fontId="157" fillId="0" borderId="24" applyNumberFormat="0" applyFill="0" applyAlignment="0" applyProtection="0">
      <alignment vertical="center"/>
    </xf>
    <xf numFmtId="0" fontId="0" fillId="0" borderId="0">
      <alignment vertical="center"/>
    </xf>
    <xf numFmtId="0" fontId="0" fillId="0" borderId="0">
      <alignment vertical="center"/>
    </xf>
    <xf numFmtId="0" fontId="157" fillId="0" borderId="24" applyNumberFormat="0" applyFill="0" applyAlignment="0" applyProtection="0">
      <alignment vertical="center"/>
    </xf>
    <xf numFmtId="0" fontId="89" fillId="0" borderId="24" applyNumberFormat="0" applyFill="0" applyAlignment="0" applyProtection="0">
      <alignment vertical="center"/>
    </xf>
    <xf numFmtId="0" fontId="89" fillId="0" borderId="24" applyNumberFormat="0" applyFill="0" applyAlignment="0" applyProtection="0">
      <alignment vertical="center"/>
    </xf>
    <xf numFmtId="0" fontId="89" fillId="0" borderId="24" applyNumberFormat="0" applyFill="0" applyAlignment="0" applyProtection="0">
      <alignment vertical="center"/>
    </xf>
    <xf numFmtId="0" fontId="45" fillId="12" borderId="0" applyNumberFormat="0" applyBorder="0" applyAlignment="0" applyProtection="0">
      <alignment vertical="center"/>
    </xf>
    <xf numFmtId="0" fontId="89" fillId="0" borderId="24" applyNumberFormat="0" applyFill="0" applyAlignment="0" applyProtection="0">
      <alignment vertical="center"/>
    </xf>
    <xf numFmtId="0" fontId="0" fillId="0" borderId="0">
      <alignment vertical="center"/>
    </xf>
    <xf numFmtId="0" fontId="89" fillId="0" borderId="24" applyNumberFormat="0" applyFill="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89" fillId="0" borderId="24" applyNumberFormat="0" applyFill="0" applyAlignment="0" applyProtection="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89" fillId="0" borderId="2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9" fillId="0" borderId="24" applyNumberFormat="0" applyFill="0" applyAlignment="0" applyProtection="0">
      <alignmen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9" fillId="0" borderId="24"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9" fillId="0" borderId="24" applyNumberFormat="0" applyFill="0" applyAlignment="0" applyProtection="0">
      <alignment vertical="center"/>
    </xf>
    <xf numFmtId="0" fontId="148" fillId="0" borderId="0">
      <alignment horizontal="centerContinuous" vertical="center"/>
    </xf>
    <xf numFmtId="0" fontId="148" fillId="0" borderId="0">
      <alignment horizontal="centerContinuous" vertical="center"/>
    </xf>
    <xf numFmtId="0" fontId="0" fillId="0" borderId="0">
      <alignment vertical="center"/>
    </xf>
    <xf numFmtId="0" fontId="148" fillId="0" borderId="0">
      <alignment horizontal="centerContinuous" vertical="center"/>
    </xf>
    <xf numFmtId="0" fontId="0" fillId="0" borderId="0">
      <alignment vertical="center"/>
    </xf>
    <xf numFmtId="0" fontId="148" fillId="0" borderId="0">
      <alignment horizontal="centerContinuous" vertical="center"/>
    </xf>
    <xf numFmtId="0" fontId="45" fillId="12" borderId="0" applyNumberFormat="0" applyBorder="0" applyAlignment="0" applyProtection="0">
      <alignment vertical="center"/>
    </xf>
    <xf numFmtId="0" fontId="148" fillId="0" borderId="0">
      <alignment horizontal="centerContinuous" vertical="center"/>
    </xf>
    <xf numFmtId="0" fontId="0" fillId="0" borderId="0">
      <alignment vertical="center"/>
    </xf>
    <xf numFmtId="0" fontId="57" fillId="0" borderId="16" applyNumberFormat="0" applyFill="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0" fillId="0" borderId="0">
      <alignment vertical="center"/>
    </xf>
    <xf numFmtId="0" fontId="141" fillId="0" borderId="41" applyNumberFormat="0" applyFill="0" applyAlignment="0" applyProtection="0">
      <alignment vertical="center"/>
    </xf>
    <xf numFmtId="0" fontId="46" fillId="13" borderId="0" applyNumberFormat="0" applyBorder="0" applyAlignment="0" applyProtection="0">
      <alignment vertical="center"/>
    </xf>
    <xf numFmtId="0" fontId="172" fillId="0" borderId="16" applyNumberFormat="0" applyFill="0" applyAlignment="0" applyProtection="0">
      <alignment vertical="center"/>
    </xf>
    <xf numFmtId="0" fontId="46" fillId="13" borderId="0" applyProtection="0"/>
    <xf numFmtId="0" fontId="48" fillId="20" borderId="0" applyProtection="0"/>
    <xf numFmtId="0" fontId="172" fillId="0" borderId="16" applyNumberFormat="0" applyFill="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72" fillId="0" borderId="16" applyNumberFormat="0" applyFill="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27" fillId="0" borderId="38" applyProtection="0">
      <alignment vertical="center"/>
    </xf>
    <xf numFmtId="0" fontId="46" fillId="13" borderId="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46" fillId="11" borderId="0" applyNumberFormat="0" applyBorder="0" applyAlignment="0" applyProtection="0">
      <alignment vertical="center"/>
    </xf>
    <xf numFmtId="0" fontId="57" fillId="0" borderId="16" applyNumberFormat="0" applyFill="0" applyAlignment="0" applyProtection="0">
      <alignment vertical="center"/>
    </xf>
    <xf numFmtId="0" fontId="44" fillId="11" borderId="0" applyProtection="0"/>
    <xf numFmtId="0" fontId="46" fillId="13"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44" fillId="11" borderId="0" applyProtection="0">
      <alignment vertical="center"/>
    </xf>
    <xf numFmtId="0" fontId="57" fillId="0" borderId="16" applyNumberFormat="0" applyFill="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44" fillId="11" borderId="0" applyProtection="0">
      <alignment vertical="center"/>
    </xf>
    <xf numFmtId="0" fontId="57" fillId="0" borderId="16" applyNumberFormat="0" applyFill="0" applyAlignment="0" applyProtection="0">
      <alignment vertical="center"/>
    </xf>
    <xf numFmtId="0" fontId="0" fillId="0" borderId="0"/>
    <xf numFmtId="0" fontId="0" fillId="0" borderId="0"/>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57" fillId="0" borderId="16" applyNumberFormat="0" applyFill="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7" fillId="0" borderId="16" applyNumberFormat="0" applyFill="0" applyAlignment="0" applyProtection="0">
      <alignment vertical="center"/>
    </xf>
    <xf numFmtId="0" fontId="46" fillId="13" borderId="0" applyProtection="0"/>
    <xf numFmtId="0" fontId="45" fillId="20" borderId="0" applyProtection="0"/>
    <xf numFmtId="0" fontId="57" fillId="0" borderId="16" applyNumberFormat="0" applyFill="0" applyAlignment="0" applyProtection="0">
      <alignment vertical="center"/>
    </xf>
    <xf numFmtId="0" fontId="46" fillId="13" borderId="0" applyProtection="0"/>
    <xf numFmtId="0" fontId="45" fillId="20"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57" fillId="0" borderId="16" applyNumberFormat="0" applyFill="0" applyAlignment="0" applyProtection="0">
      <alignment vertical="center"/>
    </xf>
    <xf numFmtId="0" fontId="46" fillId="13" borderId="0" applyProtection="0"/>
    <xf numFmtId="0" fontId="0" fillId="0" borderId="0">
      <alignment vertical="center"/>
    </xf>
    <xf numFmtId="0" fontId="57" fillId="0" borderId="16" applyNumberFormat="0" applyFill="0" applyAlignment="0" applyProtection="0">
      <alignment vertical="center"/>
    </xf>
    <xf numFmtId="0" fontId="46" fillId="11" borderId="0" applyNumberFormat="0" applyBorder="0" applyAlignment="0" applyProtection="0">
      <alignment vertical="center"/>
    </xf>
    <xf numFmtId="0" fontId="90" fillId="0" borderId="35" applyNumberFormat="0" applyFill="0" applyAlignment="0" applyProtection="0">
      <alignment vertical="center"/>
    </xf>
    <xf numFmtId="0" fontId="0" fillId="0" borderId="0">
      <alignment vertical="center"/>
    </xf>
    <xf numFmtId="0" fontId="90" fillId="0" borderId="35" applyNumberFormat="0" applyFill="0" applyAlignment="0" applyProtection="0">
      <alignment vertical="center"/>
    </xf>
    <xf numFmtId="0" fontId="173" fillId="0" borderId="42" applyNumberFormat="0" applyFill="0" applyAlignment="0" applyProtection="0">
      <alignment vertical="center"/>
    </xf>
    <xf numFmtId="0" fontId="46" fillId="13" borderId="0" applyNumberFormat="0" applyBorder="0" applyAlignment="0" applyProtection="0">
      <alignment vertical="center"/>
    </xf>
    <xf numFmtId="0" fontId="173" fillId="0" borderId="42" applyNumberFormat="0" applyFill="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90" fillId="0" borderId="35" applyNumberFormat="0" applyFill="0" applyAlignment="0" applyProtection="0">
      <alignment vertical="center"/>
    </xf>
    <xf numFmtId="0" fontId="0" fillId="0" borderId="0">
      <alignment vertical="center"/>
    </xf>
    <xf numFmtId="0" fontId="142" fillId="0" borderId="42"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2" fillId="0" borderId="42" applyNumberFormat="0" applyFill="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150" fillId="0" borderId="53" applyProtection="0">
      <alignment vertical="center"/>
    </xf>
    <xf numFmtId="0" fontId="90" fillId="0" borderId="35" applyNumberFormat="0" applyFill="0" applyAlignment="0" applyProtection="0">
      <alignment vertical="center"/>
    </xf>
    <xf numFmtId="0" fontId="0" fillId="0" borderId="0"/>
    <xf numFmtId="0" fontId="0" fillId="0" borderId="0"/>
    <xf numFmtId="0" fontId="152" fillId="0" borderId="35" applyNumberFormat="0" applyFill="0" applyAlignment="0" applyProtection="0">
      <alignment vertical="center"/>
    </xf>
    <xf numFmtId="0" fontId="0" fillId="0" borderId="0"/>
    <xf numFmtId="0" fontId="152" fillId="0" borderId="35"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4" fillId="11" borderId="0" applyProtection="0"/>
    <xf numFmtId="0" fontId="44" fillId="13" borderId="0" applyNumberFormat="0" applyBorder="0" applyAlignment="0" applyProtection="0">
      <alignment vertical="center"/>
    </xf>
    <xf numFmtId="0" fontId="45" fillId="12" borderId="0" applyProtection="0"/>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0" fillId="0" borderId="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90" fillId="0" borderId="35" applyNumberFormat="0" applyFill="0" applyAlignment="0" applyProtection="0">
      <alignment vertical="center"/>
    </xf>
    <xf numFmtId="0" fontId="90" fillId="0" borderId="35" applyNumberFormat="0" applyFill="0" applyAlignment="0" applyProtection="0">
      <alignment vertical="center"/>
    </xf>
    <xf numFmtId="0" fontId="44" fillId="11" borderId="0" applyNumberFormat="0" applyBorder="0" applyAlignment="0" applyProtection="0">
      <alignment vertical="center"/>
    </xf>
    <xf numFmtId="0" fontId="90" fillId="0" borderId="35" applyNumberFormat="0" applyFill="0" applyAlignment="0" applyProtection="0">
      <alignment vertical="center"/>
    </xf>
    <xf numFmtId="0" fontId="90" fillId="0" borderId="35" applyNumberFormat="0" applyFill="0" applyAlignment="0" applyProtection="0">
      <alignment vertical="center"/>
    </xf>
    <xf numFmtId="0" fontId="90" fillId="0" borderId="35" applyNumberFormat="0" applyFill="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46" fillId="13" borderId="0" applyNumberFormat="0" applyBorder="0" applyAlignment="0" applyProtection="0">
      <alignment vertical="center"/>
    </xf>
    <xf numFmtId="0" fontId="90" fillId="0" borderId="35" applyNumberFormat="0" applyFill="0" applyAlignment="0" applyProtection="0">
      <alignment vertical="center"/>
    </xf>
    <xf numFmtId="0" fontId="90" fillId="0" borderId="35" applyNumberFormat="0" applyFill="0" applyAlignment="0" applyProtection="0">
      <alignment vertical="center"/>
    </xf>
    <xf numFmtId="0" fontId="0" fillId="0" borderId="0">
      <alignment vertical="center"/>
    </xf>
    <xf numFmtId="0" fontId="0" fillId="0" borderId="0">
      <alignment vertical="center"/>
    </xf>
    <xf numFmtId="0" fontId="90" fillId="0" borderId="0" applyNumberForma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45" fillId="20" borderId="0" applyNumberFormat="0" applyBorder="0" applyAlignment="0" applyProtection="0">
      <alignment vertical="center"/>
    </xf>
    <xf numFmtId="0" fontId="90" fillId="0" borderId="0" applyNumberFormat="0" applyFill="0" applyBorder="0" applyAlignment="0" applyProtection="0">
      <alignment vertical="center"/>
    </xf>
    <xf numFmtId="0" fontId="0" fillId="0" borderId="0">
      <alignment vertical="center"/>
    </xf>
    <xf numFmtId="0" fontId="173"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90"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5" fillId="0" borderId="0"/>
    <xf numFmtId="0" fontId="46" fillId="11" borderId="0" applyProtection="0"/>
    <xf numFmtId="0" fontId="150" fillId="0" borderId="0" applyProtection="0">
      <alignment vertical="center"/>
    </xf>
    <xf numFmtId="0" fontId="150" fillId="0" borderId="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46" fillId="13" borderId="0" applyNumberFormat="0" applyBorder="0" applyAlignment="0" applyProtection="0">
      <alignment vertical="center"/>
    </xf>
    <xf numFmtId="0" fontId="152" fillId="0" borderId="0" applyNumberFormat="0" applyFill="0" applyBorder="0" applyAlignment="0" applyProtection="0">
      <alignment vertical="center"/>
    </xf>
    <xf numFmtId="0" fontId="46" fillId="13" borderId="0" applyProtection="0"/>
    <xf numFmtId="0" fontId="152" fillId="0" borderId="0" applyNumberFormat="0" applyFill="0" applyBorder="0" applyAlignment="0" applyProtection="0">
      <alignment vertical="center"/>
    </xf>
    <xf numFmtId="0" fontId="45" fillId="20" borderId="0" applyNumberFormat="0" applyBorder="0" applyAlignment="0" applyProtection="0">
      <alignment vertical="center"/>
    </xf>
    <xf numFmtId="0" fontId="66" fillId="11" borderId="0" applyNumberFormat="0" applyBorder="0" applyAlignment="0" applyProtection="0">
      <alignment vertical="center"/>
    </xf>
    <xf numFmtId="0" fontId="90" fillId="0" borderId="0" applyNumberFormat="0" applyFill="0" applyBorder="0" applyAlignment="0" applyProtection="0">
      <alignment vertical="center"/>
    </xf>
    <xf numFmtId="0" fontId="46" fillId="11" borderId="0" applyProtection="0"/>
    <xf numFmtId="0" fontId="90" fillId="0" borderId="0" applyNumberFormat="0" applyFill="0" applyBorder="0" applyAlignment="0" applyProtection="0">
      <alignment vertical="center"/>
    </xf>
    <xf numFmtId="0" fontId="46" fillId="11" borderId="0" applyNumberFormat="0" applyBorder="0" applyAlignment="0" applyProtection="0">
      <alignment vertical="center"/>
    </xf>
    <xf numFmtId="0" fontId="90" fillId="0" borderId="0" applyNumberFormat="0" applyFill="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90" fillId="0" borderId="0" applyNumberFormat="0" applyFill="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0" fillId="0" borderId="0">
      <alignment vertical="center"/>
    </xf>
    <xf numFmtId="0" fontId="90" fillId="0" borderId="0" applyNumberFormat="0" applyFill="0" applyBorder="0" applyAlignment="0" applyProtection="0">
      <alignment vertical="center"/>
    </xf>
    <xf numFmtId="0" fontId="46" fillId="13" borderId="0" applyNumberFormat="0" applyBorder="0" applyAlignment="0" applyProtection="0">
      <alignment vertical="center"/>
    </xf>
    <xf numFmtId="0" fontId="90" fillId="0" borderId="0" applyNumberFormat="0" applyFill="0" applyBorder="0" applyAlignment="0" applyProtection="0">
      <alignment vertical="center"/>
    </xf>
    <xf numFmtId="0" fontId="174" fillId="0" borderId="0" applyNumberFormat="0" applyFill="0" applyBorder="0" applyAlignment="0" applyProtection="0">
      <alignment vertical="center"/>
    </xf>
    <xf numFmtId="0" fontId="174"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5" fillId="12" borderId="0" applyNumberFormat="0" applyBorder="0" applyAlignment="0" applyProtection="0">
      <alignment vertical="center"/>
    </xf>
    <xf numFmtId="0" fontId="86" fillId="0" borderId="0" applyProtection="0">
      <alignment vertical="center"/>
    </xf>
    <xf numFmtId="0" fontId="86" fillId="0" borderId="0" applyProtection="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148" fillId="0" borderId="0">
      <alignment horizontal="centerContinuous" vertical="center"/>
    </xf>
    <xf numFmtId="0" fontId="8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7" fillId="0" borderId="0" applyNumberFormat="0" applyFill="0" applyBorder="0" applyAlignment="0" applyProtection="0">
      <alignment vertical="center"/>
    </xf>
    <xf numFmtId="0" fontId="46" fillId="13" borderId="0" applyProtection="0">
      <alignment vertical="center"/>
    </xf>
    <xf numFmtId="0" fontId="0" fillId="0" borderId="0">
      <alignment vertical="center"/>
    </xf>
    <xf numFmtId="0" fontId="47" fillId="0" borderId="0" applyNumberFormat="0" applyFill="0" applyBorder="0" applyAlignment="0" applyProtection="0">
      <alignment vertical="center"/>
    </xf>
    <xf numFmtId="0" fontId="46" fillId="13" borderId="0" applyProtection="0">
      <alignment vertical="center"/>
    </xf>
    <xf numFmtId="0" fontId="0" fillId="0" borderId="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44" fillId="11" borderId="0" applyNumberFormat="0" applyBorder="0" applyAlignment="0" applyProtection="0">
      <alignment vertical="center"/>
    </xf>
    <xf numFmtId="0" fontId="0" fillId="0" borderId="0">
      <alignment vertical="center"/>
    </xf>
    <xf numFmtId="0" fontId="122" fillId="0" borderId="4" applyNumberFormat="0" applyFill="0" applyProtection="0">
      <alignment horizontal="center" vertical="center"/>
    </xf>
    <xf numFmtId="0" fontId="46" fillId="13" borderId="0" applyNumberFormat="0" applyBorder="0" applyAlignment="0" applyProtection="0">
      <alignment vertical="center"/>
    </xf>
    <xf numFmtId="0" fontId="0" fillId="0" borderId="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0" fillId="0" borderId="0">
      <alignment vertical="center"/>
    </xf>
    <xf numFmtId="0" fontId="86" fillId="0" borderId="0" applyProtection="0"/>
    <xf numFmtId="0" fontId="175" fillId="0" borderId="0" applyNumberFormat="0" applyFill="0" applyBorder="0" applyAlignment="0" applyProtection="0">
      <alignment vertical="center"/>
    </xf>
    <xf numFmtId="0" fontId="86" fillId="0" borderId="0" applyProtection="0"/>
    <xf numFmtId="0" fontId="46" fillId="13" borderId="0" applyNumberFormat="0" applyBorder="0" applyAlignment="0" applyProtection="0">
      <alignment vertical="center"/>
    </xf>
    <xf numFmtId="0" fontId="0" fillId="0" borderId="0">
      <alignment vertical="center"/>
    </xf>
    <xf numFmtId="0" fontId="86" fillId="0" borderId="0" applyProtection="0"/>
    <xf numFmtId="0" fontId="0" fillId="0" borderId="0">
      <alignment vertical="center"/>
    </xf>
    <xf numFmtId="0" fontId="45" fillId="12" borderId="0" applyProtection="0"/>
    <xf numFmtId="0" fontId="46" fillId="11" borderId="0" applyNumberFormat="0" applyBorder="0" applyAlignment="0" applyProtection="0">
      <alignment vertical="center"/>
    </xf>
    <xf numFmtId="0" fontId="86" fillId="0" borderId="0" applyProtection="0"/>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86" fillId="0" borderId="0" applyNumberFormat="0" applyFill="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86" fillId="0" borderId="0" applyNumberFormat="0" applyFill="0" applyBorder="0" applyAlignment="0" applyProtection="0">
      <alignment vertical="center"/>
    </xf>
    <xf numFmtId="0" fontId="0" fillId="0" borderId="0">
      <alignment vertical="center"/>
    </xf>
    <xf numFmtId="0" fontId="62" fillId="0" borderId="5" applyNumberFormat="0" applyFill="0" applyProtection="0">
      <alignment horizont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62" fillId="0" borderId="5" applyNumberFormat="0" applyFill="0" applyProtection="0">
      <alignment horizontal="center"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27"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0" fillId="0" borderId="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31" borderId="0" applyNumberFormat="0" applyBorder="0" applyAlignment="0" applyProtection="0"/>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Protection="0"/>
    <xf numFmtId="0" fontId="46" fillId="13" borderId="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Protection="0"/>
    <xf numFmtId="0" fontId="46" fillId="13" borderId="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82"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4"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4" fillId="11" borderId="0" applyProtection="0"/>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Protection="0"/>
    <xf numFmtId="0" fontId="46" fillId="11" borderId="0" applyNumberFormat="0" applyBorder="0" applyAlignment="0" applyProtection="0">
      <alignment vertical="center"/>
    </xf>
    <xf numFmtId="0" fontId="44" fillId="11" borderId="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66" fillId="11" borderId="0" applyProtection="0"/>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66" fillId="11"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0" fillId="0" borderId="0">
      <alignment vertical="center"/>
    </xf>
    <xf numFmtId="0" fontId="66" fillId="11" borderId="0" applyNumberFormat="0" applyBorder="0" applyAlignment="0" applyProtection="0">
      <alignment vertical="center"/>
    </xf>
    <xf numFmtId="0" fontId="66" fillId="11" borderId="0" applyProtection="0"/>
    <xf numFmtId="0" fontId="50" fillId="25" borderId="0" applyProtection="0"/>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66" fillId="11" borderId="0" applyNumberFormat="0" applyBorder="0" applyAlignment="0" applyProtection="0">
      <alignment vertical="center"/>
    </xf>
    <xf numFmtId="0" fontId="44" fillId="11"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4" fillId="11" borderId="0" applyNumberFormat="0" applyBorder="0" applyAlignment="0" applyProtection="0">
      <alignment vertical="center"/>
    </xf>
    <xf numFmtId="0" fontId="50" fillId="31" borderId="0" applyNumberFormat="0" applyBorder="0" applyAlignment="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0" fillId="0" borderId="0">
      <alignment vertical="center"/>
    </xf>
    <xf numFmtId="0" fontId="44" fillId="11" borderId="0" applyProtection="0"/>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4" fillId="11" borderId="0" applyProtection="0"/>
    <xf numFmtId="0" fontId="46" fillId="13" borderId="0" applyProtection="0"/>
    <xf numFmtId="0" fontId="44" fillId="11" borderId="0" applyNumberFormat="0" applyBorder="0" applyAlignment="0" applyProtection="0">
      <alignment vertical="center"/>
    </xf>
    <xf numFmtId="0" fontId="44" fillId="11" borderId="0" applyProtection="0"/>
    <xf numFmtId="0" fontId="44" fillId="11" borderId="0" applyNumberFormat="0" applyBorder="0" applyAlignment="0" applyProtection="0">
      <alignment vertical="center"/>
    </xf>
    <xf numFmtId="0" fontId="46" fillId="11" borderId="0" applyProtection="0"/>
    <xf numFmtId="0" fontId="44" fillId="11" borderId="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4" fillId="11" borderId="0" applyProtection="0"/>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1" borderId="0" applyProtection="0"/>
    <xf numFmtId="0" fontId="0" fillId="0" borderId="0" applyProtection="0"/>
    <xf numFmtId="0" fontId="46" fillId="11" borderId="0" applyNumberFormat="0" applyBorder="0" applyAlignment="0" applyProtection="0">
      <alignment vertical="center"/>
    </xf>
    <xf numFmtId="0" fontId="44" fillId="11" borderId="0" applyNumberFormat="0" applyBorder="0" applyAlignment="0" applyProtection="0">
      <alignment vertical="center"/>
    </xf>
    <xf numFmtId="0" fontId="46" fillId="11" borderId="0" applyProtection="0"/>
    <xf numFmtId="0" fontId="44" fillId="11" borderId="0" applyProtection="0"/>
    <xf numFmtId="0" fontId="44" fillId="11" borderId="0" applyProtection="0"/>
    <xf numFmtId="0" fontId="46" fillId="11" borderId="0" applyNumberFormat="0" applyBorder="0" applyAlignment="0" applyProtection="0">
      <alignment vertical="center"/>
    </xf>
    <xf numFmtId="0" fontId="50" fillId="31" borderId="0" applyNumberFormat="0" applyBorder="0" applyAlignment="0" applyProtection="0">
      <alignment vertical="center"/>
    </xf>
    <xf numFmtId="0" fontId="50" fillId="25" borderId="0" applyProtection="0"/>
    <xf numFmtId="0" fontId="46" fillId="11" borderId="0" applyNumberFormat="0" applyBorder="0" applyAlignment="0" applyProtection="0">
      <alignment vertical="center"/>
    </xf>
    <xf numFmtId="0" fontId="50" fillId="31" borderId="0" applyNumberFormat="0" applyBorder="0" applyAlignment="0" applyProtection="0">
      <alignment vertical="center"/>
    </xf>
    <xf numFmtId="0" fontId="46" fillId="11" borderId="0" applyNumberFormat="0" applyBorder="0" applyAlignment="0" applyProtection="0">
      <alignment vertical="center"/>
    </xf>
    <xf numFmtId="0" fontId="50" fillId="25" borderId="0" applyProtection="0"/>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50" fillId="25" borderId="0" applyProtection="0"/>
    <xf numFmtId="0" fontId="50" fillId="31" borderId="0" applyNumberFormat="0" applyBorder="0" applyAlignment="0" applyProtection="0">
      <alignment vertical="center"/>
    </xf>
    <xf numFmtId="0" fontId="50" fillId="25" borderId="0" applyProtection="0"/>
    <xf numFmtId="0" fontId="50" fillId="25" borderId="0" applyProtection="0"/>
    <xf numFmtId="0" fontId="46" fillId="13" borderId="0" applyNumberFormat="0" applyBorder="0" applyAlignment="0" applyProtection="0">
      <alignment vertical="center"/>
    </xf>
    <xf numFmtId="0" fontId="50" fillId="31" borderId="0" applyNumberFormat="0" applyBorder="0" applyAlignment="0" applyProtection="0">
      <alignment vertical="center"/>
    </xf>
    <xf numFmtId="0" fontId="0" fillId="0" borderId="0">
      <alignment vertical="center"/>
    </xf>
    <xf numFmtId="0" fontId="50" fillId="31" borderId="0" applyNumberFormat="0" applyBorder="0" applyAlignment="0" applyProtection="0">
      <alignment vertical="center"/>
    </xf>
    <xf numFmtId="0" fontId="50" fillId="25"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50" fillId="25" borderId="0" applyNumberFormat="0" applyBorder="0" applyAlignment="0" applyProtection="0"/>
    <xf numFmtId="0" fontId="50" fillId="3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50" fillId="25" borderId="0" applyProtection="0"/>
    <xf numFmtId="0" fontId="46" fillId="13" borderId="0" applyNumberFormat="0" applyBorder="0" applyAlignment="0" applyProtection="0">
      <alignment vertical="center"/>
    </xf>
    <xf numFmtId="0" fontId="0" fillId="0" borderId="0">
      <alignment vertical="center"/>
    </xf>
    <xf numFmtId="0" fontId="50" fillId="31" borderId="0" applyNumberFormat="0" applyBorder="0" applyAlignment="0" applyProtection="0">
      <alignment vertical="center"/>
    </xf>
    <xf numFmtId="0" fontId="0" fillId="0" borderId="0">
      <alignment vertical="center"/>
    </xf>
    <xf numFmtId="0" fontId="50" fillId="25" borderId="0" applyProtection="0"/>
    <xf numFmtId="0" fontId="44" fillId="11" borderId="0" applyNumberFormat="0" applyBorder="0" applyAlignment="0" applyProtection="0">
      <alignment vertical="center"/>
    </xf>
    <xf numFmtId="0" fontId="44" fillId="11" borderId="0" applyProtection="0"/>
    <xf numFmtId="0" fontId="44"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5" fillId="12" borderId="0" applyProtection="0"/>
    <xf numFmtId="0" fontId="46" fillId="11"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4"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3" borderId="0" applyProtection="0"/>
    <xf numFmtId="0" fontId="46" fillId="11" borderId="0" applyProtection="0"/>
    <xf numFmtId="0" fontId="45" fillId="12"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5" fillId="20"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5" fillId="12" borderId="0" applyProtection="0"/>
    <xf numFmtId="0" fontId="46" fillId="11" borderId="0" applyNumberFormat="0" applyBorder="0" applyAlignment="0" applyProtection="0">
      <alignment vertical="center"/>
    </xf>
    <xf numFmtId="0" fontId="0" fillId="0" borderId="0"/>
    <xf numFmtId="0" fontId="0" fillId="0" borderId="0">
      <alignment vertical="center"/>
    </xf>
    <xf numFmtId="0" fontId="46" fillId="11" borderId="0" applyProtection="0"/>
    <xf numFmtId="0" fontId="2" fillId="0" borderId="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Protection="0"/>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4" fillId="11"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4" fillId="13" borderId="0" applyProtection="0"/>
    <xf numFmtId="0" fontId="46" fillId="11" borderId="0" applyProtection="0"/>
    <xf numFmtId="0" fontId="0" fillId="0" borderId="0">
      <alignment vertical="center"/>
    </xf>
    <xf numFmtId="0" fontId="46" fillId="11" borderId="0" applyProtection="0"/>
    <xf numFmtId="0" fontId="44" fillId="11" borderId="0" applyProtection="0"/>
    <xf numFmtId="0" fontId="44" fillId="11" borderId="0" applyNumberFormat="0" applyBorder="0" applyAlignment="0" applyProtection="0">
      <alignment vertical="center"/>
    </xf>
    <xf numFmtId="0" fontId="46" fillId="11" borderId="0" applyProtection="0"/>
    <xf numFmtId="0" fontId="0" fillId="0" borderId="0">
      <alignment vertical="center"/>
    </xf>
    <xf numFmtId="0" fontId="44" fillId="11"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xf numFmtId="0" fontId="45" fillId="20"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1" borderId="0" applyNumberFormat="0" applyBorder="0" applyAlignment="0" applyProtection="0">
      <alignment vertical="center"/>
    </xf>
    <xf numFmtId="0" fontId="46" fillId="13" borderId="0" applyProtection="0"/>
    <xf numFmtId="0" fontId="46" fillId="11" borderId="0" applyProtection="0"/>
    <xf numFmtId="0" fontId="0" fillId="0" borderId="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21" fillId="0" borderId="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5" fillId="12"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14" fillId="25" borderId="40" applyNumberFormat="0" applyFont="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5" fillId="0" borderId="0"/>
    <xf numFmtId="0" fontId="0" fillId="0" borderId="0"/>
    <xf numFmtId="0" fontId="46" fillId="11" borderId="0" applyProtection="0"/>
    <xf numFmtId="0" fontId="46" fillId="11" borderId="0" applyProtection="0"/>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4"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82" fillId="13"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36" fillId="0" borderId="0"/>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09"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Protection="0"/>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20" borderId="0" applyProtection="0"/>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226" fontId="59" fillId="0" borderId="0" applyFont="0" applyFill="0" applyBorder="0" applyAlignment="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5" fillId="20"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36"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Protection="0"/>
    <xf numFmtId="0" fontId="46" fillId="13" borderId="0" applyProtection="0"/>
    <xf numFmtId="0" fontId="0" fillId="0" borderId="0">
      <alignment vertical="center"/>
    </xf>
    <xf numFmtId="0" fontId="45" fillId="12"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78" fillId="0" borderId="0" applyFont="0" applyFill="0" applyBorder="0" applyAlignment="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1" borderId="0" applyProtection="0"/>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0" fillId="0" borderId="0"/>
    <xf numFmtId="0" fontId="0" fillId="0" borderId="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3" borderId="0" applyProtection="0"/>
    <xf numFmtId="0" fontId="46" fillId="13" borderId="0" applyProtection="0"/>
    <xf numFmtId="0" fontId="0" fillId="0" borderId="0">
      <alignment vertical="center"/>
    </xf>
    <xf numFmtId="0" fontId="46" fillId="11" borderId="0" applyNumberFormat="0" applyBorder="0" applyAlignment="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82" fillId="13" borderId="0" applyProtection="0">
      <alignment vertical="center"/>
    </xf>
    <xf numFmtId="0" fontId="46" fillId="13" borderId="0" applyProtection="0"/>
    <xf numFmtId="0" fontId="46"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5" fillId="12" borderId="0" applyProtection="0"/>
    <xf numFmtId="0" fontId="46" fillId="11"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Protection="0"/>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50" fillId="13" borderId="0" applyProtection="0"/>
    <xf numFmtId="0" fontId="46" fillId="13"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66" fillId="13" borderId="0" applyProtection="0"/>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12"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109" fillId="20"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109" fillId="2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4" fillId="13" borderId="0" applyProtection="0"/>
    <xf numFmtId="0" fontId="0" fillId="0" borderId="0"/>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xf numFmtId="0" fontId="46" fillId="11" borderId="0" applyNumberFormat="0" applyBorder="0" applyAlignment="0" applyProtection="0">
      <alignment vertical="center"/>
    </xf>
    <xf numFmtId="0" fontId="77" fillId="73"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82" fillId="13" borderId="0" applyProtection="0">
      <alignment vertical="center"/>
    </xf>
    <xf numFmtId="0" fontId="0" fillId="0" borderId="0">
      <alignment vertical="center"/>
    </xf>
    <xf numFmtId="0" fontId="46" fillId="11" borderId="0" applyProtection="0"/>
    <xf numFmtId="0" fontId="46" fillId="13" borderId="0" applyProtection="0"/>
    <xf numFmtId="0" fontId="48" fillId="20" borderId="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4" fillId="11" borderId="0" applyProtection="0"/>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44" fillId="11" borderId="0" applyProtection="0"/>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xf numFmtId="0" fontId="0" fillId="0" borderId="0">
      <alignment vertical="center"/>
    </xf>
    <xf numFmtId="0" fontId="0" fillId="0" borderId="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46" fillId="13" borderId="0" applyProtection="0"/>
    <xf numFmtId="0" fontId="46" fillId="13" borderId="0" applyNumberFormat="0" applyBorder="0" applyAlignment="0" applyProtection="0">
      <alignment vertical="center"/>
    </xf>
    <xf numFmtId="0" fontId="44" fillId="11" borderId="0" applyProtection="0"/>
    <xf numFmtId="0" fontId="45" fillId="20"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xf numFmtId="0" fontId="0" fillId="0" borderId="0">
      <alignment vertical="center"/>
    </xf>
    <xf numFmtId="0" fontId="44" fillId="11" borderId="0" applyNumberFormat="0" applyBorder="0" applyAlignment="0" applyProtection="0">
      <alignment vertical="center"/>
    </xf>
    <xf numFmtId="0" fontId="44" fillId="11" borderId="0" applyProtection="0"/>
    <xf numFmtId="0" fontId="44" fillId="11" borderId="0" applyProtection="0"/>
    <xf numFmtId="0" fontId="44"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xf numFmtId="0" fontId="45" fillId="12" borderId="0" applyProtection="0"/>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4" fillId="11" borderId="0" applyProtection="0"/>
    <xf numFmtId="0" fontId="0" fillId="0" borderId="0">
      <alignment vertical="center"/>
    </xf>
    <xf numFmtId="0" fontId="45" fillId="12" borderId="0" applyProtection="0"/>
    <xf numFmtId="0" fontId="44" fillId="11" borderId="0" applyProtection="0"/>
    <xf numFmtId="0" fontId="45" fillId="12" borderId="0" applyProtection="0"/>
    <xf numFmtId="0" fontId="50" fillId="56" borderId="0" applyNumberFormat="0" applyBorder="0" applyAlignment="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50" fillId="56" borderId="0" applyNumberFormat="0" applyBorder="0" applyAlignment="0" applyProtection="0">
      <alignment vertical="center"/>
    </xf>
    <xf numFmtId="0" fontId="50" fillId="13" borderId="0" applyProtection="0"/>
    <xf numFmtId="0" fontId="50" fillId="56" borderId="0" applyNumberFormat="0" applyBorder="0" applyAlignment="0" applyProtection="0">
      <alignment vertical="center"/>
    </xf>
    <xf numFmtId="0" fontId="50" fillId="13" borderId="0" applyProtection="0"/>
    <xf numFmtId="0" fontId="0" fillId="0" borderId="0">
      <alignment vertical="center"/>
    </xf>
    <xf numFmtId="0" fontId="50" fillId="13" borderId="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50" fillId="56"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50" fillId="13" borderId="0" applyProtection="0"/>
    <xf numFmtId="0" fontId="46" fillId="13" borderId="0" applyNumberFormat="0" applyBorder="0" applyAlignment="0" applyProtection="0">
      <alignment vertical="center"/>
    </xf>
    <xf numFmtId="0" fontId="50" fillId="13" borderId="0" applyProtection="0"/>
    <xf numFmtId="0" fontId="0" fillId="0" borderId="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0" fillId="56"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50" fillId="13" borderId="0" applyProtection="0"/>
    <xf numFmtId="0" fontId="46" fillId="13" borderId="0" applyNumberFormat="0" applyBorder="0" applyAlignment="0" applyProtection="0">
      <alignment vertical="center"/>
    </xf>
    <xf numFmtId="0" fontId="0" fillId="0" borderId="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0" fillId="13" borderId="0" applyProtection="0"/>
    <xf numFmtId="0" fontId="45" fillId="12" borderId="0" applyNumberFormat="0" applyBorder="0" applyAlignment="0" applyProtection="0">
      <alignment vertical="center"/>
    </xf>
    <xf numFmtId="0" fontId="50" fillId="13" borderId="0" applyProtection="0"/>
    <xf numFmtId="0" fontId="46" fillId="13" borderId="0" applyNumberFormat="0" applyBorder="0" applyAlignment="0" applyProtection="0">
      <alignment vertical="center"/>
    </xf>
    <xf numFmtId="0" fontId="50" fillId="13" borderId="0" applyNumberFormat="0" applyBorder="0" applyAlignment="0" applyProtection="0"/>
    <xf numFmtId="0" fontId="45" fillId="12" borderId="0" applyNumberFormat="0" applyBorder="0" applyAlignment="0" applyProtection="0">
      <alignment vertical="center"/>
    </xf>
    <xf numFmtId="0" fontId="50" fillId="13" borderId="0" applyNumberFormat="0" applyBorder="0" applyAlignment="0" applyProtection="0"/>
    <xf numFmtId="0" fontId="45" fillId="12" borderId="0" applyNumberFormat="0" applyBorder="0" applyAlignment="0" applyProtection="0">
      <alignment vertical="center"/>
    </xf>
    <xf numFmtId="0" fontId="50" fillId="56" borderId="0" applyNumberFormat="0" applyBorder="0" applyAlignment="0" applyProtection="0"/>
    <xf numFmtId="0" fontId="0" fillId="0" borderId="0">
      <alignment vertical="center"/>
    </xf>
    <xf numFmtId="0" fontId="50" fillId="56" borderId="0" applyNumberFormat="0" applyBorder="0" applyAlignment="0" applyProtection="0"/>
    <xf numFmtId="0" fontId="45" fillId="12"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50" fillId="13" borderId="0" applyNumberFormat="0" applyBorder="0" applyAlignment="0" applyProtection="0"/>
    <xf numFmtId="0" fontId="46" fillId="3" borderId="0" applyProtection="0"/>
    <xf numFmtId="0" fontId="0" fillId="0" borderId="0">
      <alignment vertical="center"/>
    </xf>
    <xf numFmtId="0" fontId="50" fillId="13" borderId="0" applyNumberFormat="0" applyBorder="0" applyAlignment="0" applyProtection="0"/>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50" fillId="56" borderId="0" applyNumberFormat="0" applyBorder="0" applyAlignment="0" applyProtection="0">
      <alignment vertical="center"/>
    </xf>
    <xf numFmtId="0" fontId="46" fillId="13" borderId="0" applyProtection="0"/>
    <xf numFmtId="0" fontId="45" fillId="20" borderId="0" applyProtection="0"/>
    <xf numFmtId="0" fontId="0" fillId="0" borderId="0">
      <alignment vertical="center"/>
    </xf>
    <xf numFmtId="0" fontId="50"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7" fillId="0" borderId="0">
      <alignment vertical="center"/>
    </xf>
    <xf numFmtId="0" fontId="50" fillId="56" borderId="0" applyNumberFormat="0" applyBorder="0" applyAlignment="0" applyProtection="0">
      <alignment vertical="center"/>
    </xf>
    <xf numFmtId="0" fontId="46" fillId="13" borderId="0" applyProtection="0"/>
    <xf numFmtId="0" fontId="0" fillId="0" borderId="0">
      <alignment vertical="center"/>
    </xf>
    <xf numFmtId="0" fontId="50" fillId="13" borderId="0" applyProtection="0"/>
    <xf numFmtId="0" fontId="0" fillId="0" borderId="0">
      <alignment vertical="center"/>
    </xf>
    <xf numFmtId="0" fontId="50" fillId="13" borderId="0" applyProtection="0"/>
    <xf numFmtId="0" fontId="48"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5"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5" fillId="12" borderId="0" applyProtection="0"/>
    <xf numFmtId="0" fontId="46" fillId="11" borderId="0" applyNumberFormat="0" applyBorder="0" applyAlignment="0" applyProtection="0">
      <alignment vertical="center"/>
    </xf>
    <xf numFmtId="0" fontId="45" fillId="12" borderId="0" applyProtection="0"/>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8"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48"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14"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1"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5" fillId="12" borderId="0" applyProtection="0"/>
    <xf numFmtId="0" fontId="46" fillId="11" borderId="0" applyNumberFormat="0" applyBorder="0" applyAlignment="0" applyProtection="0">
      <alignment vertical="center"/>
    </xf>
    <xf numFmtId="0" fontId="44"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82" fillId="13" borderId="0" applyProtection="0"/>
    <xf numFmtId="0" fontId="6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82" fillId="13" borderId="0" applyProtection="0">
      <alignment vertical="center"/>
    </xf>
    <xf numFmtId="0" fontId="46" fillId="13" borderId="0" applyProtection="0"/>
    <xf numFmtId="0" fontId="45" fillId="12" borderId="0" applyNumberFormat="0" applyBorder="0" applyAlignment="0" applyProtection="0">
      <alignment vertical="center"/>
    </xf>
    <xf numFmtId="0" fontId="82" fillId="13" borderId="0" applyProtection="0">
      <alignment vertical="center"/>
    </xf>
    <xf numFmtId="0" fontId="0" fillId="0" borderId="0">
      <alignment vertical="center"/>
    </xf>
    <xf numFmtId="0" fontId="82" fillId="13" borderId="0" applyNumberFormat="0" applyBorder="0" applyAlignment="0" applyProtection="0">
      <alignment vertical="center"/>
    </xf>
    <xf numFmtId="0" fontId="66" fillId="13" borderId="0" applyNumberFormat="0" applyBorder="0" applyAlignment="0" applyProtection="0">
      <alignment vertical="center"/>
    </xf>
    <xf numFmtId="0" fontId="45" fillId="12"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66" fillId="11" borderId="0" applyProtection="0"/>
    <xf numFmtId="0" fontId="0" fillId="0" borderId="0">
      <alignment vertical="center"/>
    </xf>
    <xf numFmtId="0" fontId="45" fillId="20" borderId="0" applyNumberFormat="0" applyBorder="0" applyAlignment="0" applyProtection="0">
      <alignment vertical="center"/>
    </xf>
    <xf numFmtId="0" fontId="66" fillId="11" borderId="0" applyProtection="0">
      <alignment vertical="center"/>
    </xf>
    <xf numFmtId="0" fontId="0" fillId="0" borderId="0">
      <alignment vertical="center"/>
    </xf>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0" fillId="0" borderId="0">
      <alignment vertical="center"/>
    </xf>
    <xf numFmtId="0" fontId="66" fillId="11" borderId="0" applyNumberFormat="0" applyBorder="0" applyAlignment="0" applyProtection="0">
      <alignment vertical="center"/>
    </xf>
    <xf numFmtId="0" fontId="48" fillId="12" borderId="0" applyNumberFormat="0" applyBorder="0" applyAlignment="0" applyProtection="0">
      <alignment vertical="center"/>
    </xf>
    <xf numFmtId="0" fontId="66" fillId="11" borderId="0" applyProtection="0"/>
    <xf numFmtId="0" fontId="46" fillId="13" borderId="0" applyNumberFormat="0" applyBorder="0" applyAlignment="0" applyProtection="0">
      <alignment vertical="center"/>
    </xf>
    <xf numFmtId="0" fontId="45" fillId="12" borderId="0" applyProtection="0"/>
    <xf numFmtId="0" fontId="66" fillId="11" borderId="0" applyNumberFormat="0" applyBorder="0" applyAlignment="0" applyProtection="0">
      <alignment vertical="center"/>
    </xf>
    <xf numFmtId="0" fontId="66" fillId="11" borderId="0" applyProtection="0"/>
    <xf numFmtId="0" fontId="66" fillId="11" borderId="0" applyProtection="0"/>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Protection="0"/>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6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66" fillId="11" borderId="0" applyProtection="0"/>
    <xf numFmtId="0" fontId="45" fillId="12" borderId="0" applyNumberFormat="0" applyBorder="0" applyAlignment="0" applyProtection="0">
      <alignment vertical="center"/>
    </xf>
    <xf numFmtId="0" fontId="46" fillId="13" borderId="0" applyProtection="0"/>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xf numFmtId="0" fontId="66" fillId="11"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66" fillId="11" borderId="0" applyProtection="0"/>
    <xf numFmtId="0" fontId="48" fillId="12"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6" fillId="11" borderId="0" applyProtection="0"/>
    <xf numFmtId="0" fontId="0" fillId="0" borderId="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Protection="0"/>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Protection="0"/>
    <xf numFmtId="0" fontId="46" fillId="13" borderId="0" applyNumberFormat="0" applyBorder="0" applyAlignment="0" applyProtection="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Protection="0"/>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Protection="0"/>
    <xf numFmtId="0" fontId="45" fillId="12" borderId="0" applyProtection="0"/>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xf numFmtId="0" fontId="46" fillId="13" borderId="0" applyProtection="0"/>
    <xf numFmtId="0" fontId="48" fillId="18" borderId="0" applyNumberFormat="0" applyBorder="0" applyAlignment="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xf numFmtId="0" fontId="0" fillId="0" borderId="0"/>
    <xf numFmtId="0" fontId="46" fillId="11" borderId="0" applyProtection="0">
      <alignment vertical="center"/>
    </xf>
    <xf numFmtId="0" fontId="46" fillId="11" borderId="0" applyProtection="0">
      <alignment vertical="center"/>
    </xf>
    <xf numFmtId="0" fontId="46" fillId="11" borderId="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xf numFmtId="0" fontId="0" fillId="0" borderId="0"/>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14" fillId="0" borderId="0">
      <alignment vertical="center"/>
    </xf>
    <xf numFmtId="0" fontId="14" fillId="0" borderId="0">
      <alignment vertical="center"/>
    </xf>
    <xf numFmtId="0" fontId="0" fillId="0" borderId="0"/>
    <xf numFmtId="0" fontId="13" fillId="0" borderId="0"/>
    <xf numFmtId="0" fontId="44"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46"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Protection="0"/>
    <xf numFmtId="0" fontId="0" fillId="0" borderId="0">
      <alignment vertical="center"/>
    </xf>
    <xf numFmtId="0" fontId="82" fillId="13" borderId="0" applyProtection="0">
      <alignment vertical="center"/>
    </xf>
    <xf numFmtId="0" fontId="82" fillId="13" borderId="0" applyProtection="0">
      <alignment vertical="center"/>
    </xf>
    <xf numFmtId="0" fontId="82" fillId="13" borderId="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80" fillId="0" borderId="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180" fillId="0" borderId="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Protection="0"/>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0" fillId="0" borderId="0"/>
    <xf numFmtId="0" fontId="0" fillId="0" borderId="0">
      <alignment vertical="center"/>
    </xf>
    <xf numFmtId="0" fontId="46" fillId="13" borderId="0" applyNumberFormat="0" applyBorder="0" applyAlignment="0" applyProtection="0">
      <alignment vertical="center"/>
    </xf>
    <xf numFmtId="0" fontId="14" fillId="0"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Protection="0"/>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9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3" fillId="0" borderId="0">
      <alignment vertical="center"/>
    </xf>
    <xf numFmtId="0" fontId="46" fillId="13" borderId="0" applyNumberFormat="0" applyBorder="0" applyAlignment="0" applyProtection="0">
      <alignment vertical="center"/>
    </xf>
    <xf numFmtId="0" fontId="46" fillId="13" borderId="0" applyProtection="0"/>
    <xf numFmtId="0" fontId="14" fillId="0"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1"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50" fillId="13" borderId="0" applyProtection="0"/>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50" fillId="13" borderId="0" applyProtection="0"/>
    <xf numFmtId="0" fontId="46" fillId="13" borderId="0" applyProtection="0"/>
    <xf numFmtId="0" fontId="45" fillId="12" borderId="0" applyNumberFormat="0" applyBorder="0" applyAlignment="0" applyProtection="0">
      <alignment vertical="center"/>
    </xf>
    <xf numFmtId="0" fontId="0" fillId="0" borderId="0">
      <alignment vertical="center"/>
    </xf>
    <xf numFmtId="0" fontId="50" fillId="13" borderId="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50" fillId="13" borderId="0" applyProtection="0"/>
    <xf numFmtId="0" fontId="50" fillId="13" borderId="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13" borderId="0" applyProtection="0"/>
    <xf numFmtId="0" fontId="50" fillId="56" borderId="0" applyNumberFormat="0" applyBorder="0" applyAlignment="0" applyProtection="0">
      <alignment vertical="center"/>
    </xf>
    <xf numFmtId="0" fontId="50" fillId="13" borderId="0" applyProtection="0"/>
    <xf numFmtId="0" fontId="0" fillId="0" borderId="0">
      <alignment vertical="center"/>
    </xf>
    <xf numFmtId="0" fontId="50" fillId="13" borderId="0" applyProtection="0"/>
    <xf numFmtId="0" fontId="46" fillId="11" borderId="0" applyNumberFormat="0" applyBorder="0" applyAlignment="0" applyProtection="0">
      <alignment vertical="center"/>
    </xf>
    <xf numFmtId="0" fontId="50" fillId="56" borderId="0" applyNumberFormat="0" applyBorder="0" applyAlignment="0" applyProtection="0"/>
    <xf numFmtId="0" fontId="50" fillId="56" borderId="0" applyNumberFormat="0" applyBorder="0" applyAlignment="0" applyProtection="0"/>
    <xf numFmtId="0" fontId="0" fillId="0" borderId="0">
      <alignment vertical="center"/>
    </xf>
    <xf numFmtId="0" fontId="50" fillId="13" borderId="0" applyNumberFormat="0" applyBorder="0" applyAlignment="0" applyProtection="0"/>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50"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50" fillId="56"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50" fillId="13" borderId="0" applyProtection="0"/>
    <xf numFmtId="0" fontId="45" fillId="12" borderId="0" applyProtection="0"/>
    <xf numFmtId="0" fontId="50" fillId="13" borderId="0" applyProtection="0"/>
    <xf numFmtId="0" fontId="0" fillId="0" borderId="0">
      <alignment vertical="center"/>
    </xf>
    <xf numFmtId="0" fontId="0" fillId="25" borderId="40" applyNumberFormat="0" applyFont="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Protection="0">
      <alignment vertical="center"/>
    </xf>
    <xf numFmtId="0" fontId="0" fillId="0" borderId="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4" fillId="11" borderId="0" applyNumberFormat="0" applyBorder="0" applyAlignment="0" applyProtection="0">
      <alignment vertical="center"/>
    </xf>
    <xf numFmtId="0" fontId="45" fillId="12"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8" fillId="18"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52" fillId="9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82" fillId="13" borderId="0" applyProtection="0"/>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Protection="0">
      <alignment vertical="center"/>
    </xf>
    <xf numFmtId="0" fontId="82" fillId="13" borderId="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4" fillId="13" borderId="0" applyProtection="0"/>
    <xf numFmtId="0" fontId="44" fillId="13" borderId="0" applyProtection="0"/>
    <xf numFmtId="0" fontId="44" fillId="13" borderId="0" applyProtection="0"/>
    <xf numFmtId="0" fontId="0" fillId="0" borderId="0">
      <alignment vertical="center"/>
    </xf>
    <xf numFmtId="0" fontId="44" fillId="13" borderId="0" applyProtection="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4" fillId="13"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4" fillId="13" borderId="0" applyProtection="0"/>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3" borderId="0" applyProtection="0"/>
    <xf numFmtId="0" fontId="44"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Protection="0"/>
    <xf numFmtId="0" fontId="0" fillId="0" borderId="0">
      <alignment vertical="center"/>
    </xf>
    <xf numFmtId="0" fontId="44" fillId="13" borderId="0" applyProtection="0"/>
    <xf numFmtId="0" fontId="0" fillId="0" borderId="0">
      <alignment vertical="center"/>
    </xf>
    <xf numFmtId="0" fontId="44" fillId="13" borderId="0" applyProtection="0"/>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0" fillId="0" borderId="0">
      <alignment vertical="center"/>
    </xf>
    <xf numFmtId="0" fontId="44" fillId="13" borderId="0" applyNumberFormat="0" applyBorder="0" applyAlignment="0" applyProtection="0">
      <alignment vertical="center"/>
    </xf>
    <xf numFmtId="0" fontId="44" fillId="13" borderId="0" applyProtection="0"/>
    <xf numFmtId="0" fontId="46" fillId="13" borderId="0" applyNumberFormat="0" applyBorder="0" applyAlignment="0" applyProtection="0">
      <alignment vertical="center"/>
    </xf>
    <xf numFmtId="0" fontId="0" fillId="0" borderId="0">
      <alignment vertical="center"/>
    </xf>
    <xf numFmtId="0" fontId="44"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44" fillId="13" borderId="0" applyProtection="0"/>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Protection="0"/>
    <xf numFmtId="0" fontId="0" fillId="0" borderId="0">
      <alignment vertical="center"/>
    </xf>
    <xf numFmtId="0" fontId="44" fillId="13" borderId="0" applyNumberFormat="0" applyBorder="0" applyAlignment="0" applyProtection="0">
      <alignment vertical="center"/>
    </xf>
    <xf numFmtId="0" fontId="44" fillId="13" borderId="0" applyProtection="0"/>
    <xf numFmtId="0" fontId="44"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38" fillId="0" borderId="0" applyNumberFormat="0" applyFill="0" applyBorder="0" applyAlignment="0" applyProtection="0">
      <alignment vertical="center"/>
    </xf>
    <xf numFmtId="0" fontId="44" fillId="13" borderId="0" applyProtection="0"/>
    <xf numFmtId="0" fontId="45" fillId="12" borderId="0" applyProtection="0"/>
    <xf numFmtId="0" fontId="44"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4" fillId="13" borderId="0" applyProtection="0"/>
    <xf numFmtId="0" fontId="46" fillId="13" borderId="0" applyProtection="0"/>
    <xf numFmtId="0" fontId="44" fillId="13" borderId="0" applyProtection="0"/>
    <xf numFmtId="0" fontId="0" fillId="0" borderId="0">
      <alignment vertical="center"/>
    </xf>
    <xf numFmtId="0" fontId="0" fillId="0" borderId="0">
      <alignment vertical="center"/>
    </xf>
    <xf numFmtId="0" fontId="0" fillId="0" borderId="0">
      <alignment vertical="center"/>
    </xf>
    <xf numFmtId="0" fontId="44" fillId="13" borderId="0" applyNumberFormat="0" applyBorder="0" applyAlignment="0" applyProtection="0">
      <alignment vertical="center"/>
    </xf>
    <xf numFmtId="0" fontId="46" fillId="13" borderId="0" applyProtection="0"/>
    <xf numFmtId="0" fontId="44" fillId="13" borderId="0" applyProtection="0"/>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44" fillId="13" borderId="0" applyProtection="0"/>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4"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4" fillId="13" borderId="0" applyProtection="0"/>
    <xf numFmtId="0" fontId="46" fillId="13" borderId="0" applyProtection="0"/>
    <xf numFmtId="0" fontId="44" fillId="13" borderId="0" applyProtection="0"/>
    <xf numFmtId="0" fontId="46"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30" fillId="94"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109" fillId="20"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alignment vertical="center"/>
    </xf>
    <xf numFmtId="0" fontId="0" fillId="0" borderId="0">
      <alignment vertical="center"/>
    </xf>
    <xf numFmtId="0" fontId="46" fillId="13" borderId="0" applyProtection="0">
      <alignment vertical="center"/>
    </xf>
    <xf numFmtId="0" fontId="181" fillId="4" borderId="15" applyNumberFormat="0" applyAlignment="0" applyProtection="0">
      <alignment vertical="center"/>
    </xf>
    <xf numFmtId="0" fontId="82" fillId="13" borderId="0" applyNumberFormat="0" applyBorder="0" applyAlignment="0" applyProtection="0">
      <alignment vertical="center"/>
    </xf>
    <xf numFmtId="0" fontId="5" fillId="0" borderId="0">
      <alignment vertical="center"/>
    </xf>
    <xf numFmtId="0" fontId="82"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alignment vertical="center"/>
    </xf>
    <xf numFmtId="0" fontId="46" fillId="13" borderId="0" applyProtection="0">
      <alignment vertical="center"/>
    </xf>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0" fillId="0" borderId="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alignment vertical="center"/>
    </xf>
    <xf numFmtId="0" fontId="46" fillId="13" borderId="0" applyNumberFormat="0" applyBorder="0" applyAlignment="0" applyProtection="0">
      <alignment vertical="center"/>
    </xf>
    <xf numFmtId="0" fontId="46" fillId="13" borderId="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alignment vertical="center"/>
    </xf>
    <xf numFmtId="0" fontId="46" fillId="13" borderId="0" applyProtection="0">
      <alignment vertical="center"/>
    </xf>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alignment vertical="center"/>
    </xf>
    <xf numFmtId="0" fontId="82" fillId="13" borderId="0" applyNumberFormat="0" applyBorder="0" applyAlignment="0" applyProtection="0">
      <alignment vertical="center"/>
    </xf>
    <xf numFmtId="0" fontId="0" fillId="0" borderId="0">
      <alignment vertical="center"/>
    </xf>
    <xf numFmtId="0" fontId="46" fillId="13" borderId="0" applyProtection="0">
      <alignment vertical="center"/>
    </xf>
    <xf numFmtId="0" fontId="82"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alignment vertical="center"/>
    </xf>
    <xf numFmtId="0" fontId="46" fillId="13" borderId="0" applyProtection="0">
      <alignment vertical="center"/>
    </xf>
    <xf numFmtId="0" fontId="46" fillId="11" borderId="0" applyNumberFormat="0" applyBorder="0" applyAlignment="0" applyProtection="0">
      <alignment vertical="center"/>
    </xf>
    <xf numFmtId="0" fontId="46" fillId="13" borderId="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xf numFmtId="0" fontId="46" fillId="11" borderId="0" applyProtection="0"/>
    <xf numFmtId="0" fontId="46" fillId="13" borderId="0" applyNumberFormat="0" applyBorder="0" applyAlignment="0" applyProtection="0">
      <alignment vertical="center"/>
    </xf>
    <xf numFmtId="0" fontId="46"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82" fillId="13" borderId="0" applyProtection="0"/>
    <xf numFmtId="0" fontId="82" fillId="13" borderId="0" applyNumberFormat="0" applyBorder="0" applyAlignment="0" applyProtection="0">
      <alignment vertical="center"/>
    </xf>
    <xf numFmtId="0" fontId="0" fillId="0" borderId="0">
      <alignment vertical="center"/>
    </xf>
    <xf numFmtId="0" fontId="82" fillId="13" borderId="0" applyProtection="0"/>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Protection="0"/>
    <xf numFmtId="0" fontId="66" fillId="11" borderId="0" applyNumberFormat="0" applyBorder="0" applyAlignment="0" applyProtection="0">
      <alignment vertical="center"/>
    </xf>
    <xf numFmtId="0" fontId="66" fillId="11" borderId="0" applyProtection="0"/>
    <xf numFmtId="0" fontId="6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82"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alignment vertical="center"/>
    </xf>
    <xf numFmtId="0" fontId="0" fillId="0" borderId="0">
      <alignment vertical="center"/>
    </xf>
    <xf numFmtId="0" fontId="176" fillId="13" borderId="0" applyNumberFormat="0" applyBorder="0" applyAlignment="0" applyProtection="0">
      <alignment vertical="center"/>
    </xf>
    <xf numFmtId="0" fontId="17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09" fillId="12" borderId="0" applyNumberFormat="0" applyBorder="0" applyAlignment="0" applyProtection="0">
      <alignment vertical="center"/>
    </xf>
    <xf numFmtId="0" fontId="46" fillId="13" borderId="0" applyNumberFormat="0" applyBorder="0" applyAlignment="0" applyProtection="0">
      <alignment vertical="center"/>
    </xf>
    <xf numFmtId="0" fontId="109" fillId="12"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109" fillId="12" borderId="0" applyNumberFormat="0" applyBorder="0" applyAlignment="0" applyProtection="0">
      <alignment vertical="center"/>
    </xf>
    <xf numFmtId="0" fontId="46" fillId="13" borderId="0" applyProtection="0"/>
    <xf numFmtId="0" fontId="109" fillId="12"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109"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4"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4"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77"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98" fillId="42" borderId="30" applyNumberFormat="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13" borderId="0" applyProtection="0"/>
    <xf numFmtId="0" fontId="45" fillId="12" borderId="0" applyProtection="0"/>
    <xf numFmtId="0" fontId="46" fillId="11"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Protection="0"/>
    <xf numFmtId="0" fontId="46" fillId="13" borderId="0" applyProtection="0"/>
    <xf numFmtId="0" fontId="45" fillId="12"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109"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3" fillId="0" borderId="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Protection="0"/>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36" fillId="0" borderId="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Protection="0"/>
    <xf numFmtId="0" fontId="46" fillId="11" borderId="0" applyProtection="0"/>
    <xf numFmtId="0" fontId="46" fillId="13"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52" fillId="85" borderId="0" applyNumberFormat="0" applyBorder="0" applyAlignment="0" applyProtection="0">
      <alignment vertical="center"/>
    </xf>
    <xf numFmtId="0" fontId="6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Protection="0"/>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Protection="0"/>
    <xf numFmtId="0" fontId="46" fillId="11"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5" fillId="12" borderId="0" applyProtection="0"/>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5" fillId="0" borderId="0"/>
    <xf numFmtId="0" fontId="46" fillId="13" borderId="0" applyProtection="0"/>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102" fillId="12"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Protection="0"/>
    <xf numFmtId="0" fontId="0" fillId="0" borderId="0">
      <alignment vertical="center"/>
    </xf>
    <xf numFmtId="0" fontId="44" fillId="11" borderId="0" applyProtection="0"/>
    <xf numFmtId="0" fontId="45" fillId="12" borderId="0" applyNumberFormat="0" applyBorder="0" applyAlignment="0" applyProtection="0">
      <alignment vertical="center"/>
    </xf>
    <xf numFmtId="0" fontId="44" fillId="11" borderId="0" applyProtection="0"/>
    <xf numFmtId="0" fontId="44" fillId="11" borderId="0" applyProtection="0"/>
    <xf numFmtId="0" fontId="48"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3" fillId="0" borderId="0">
      <alignment vertical="center"/>
    </xf>
    <xf numFmtId="0" fontId="13" fillId="0" borderId="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xf numFmtId="0" fontId="0" fillId="0" borderId="0"/>
    <xf numFmtId="0" fontId="30" fillId="7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4" fillId="11" borderId="0" applyNumberFormat="0" applyBorder="0" applyAlignment="0" applyProtection="0">
      <alignment vertical="center"/>
    </xf>
    <xf numFmtId="0" fontId="44" fillId="11" borderId="0" applyProtection="0"/>
    <xf numFmtId="0" fontId="44" fillId="11" borderId="0" applyNumberFormat="0" applyBorder="0" applyAlignment="0" applyProtection="0">
      <alignment vertical="center"/>
    </xf>
    <xf numFmtId="0" fontId="44" fillId="11" borderId="0" applyProtection="0"/>
    <xf numFmtId="0" fontId="44" fillId="11" borderId="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Protection="0"/>
    <xf numFmtId="0" fontId="44" fillId="11" borderId="0" applyNumberFormat="0" applyBorder="0" applyAlignment="0" applyProtection="0">
      <alignment vertical="center"/>
    </xf>
    <xf numFmtId="0" fontId="46" fillId="13"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Protection="0"/>
    <xf numFmtId="0" fontId="44" fillId="11" borderId="0" applyNumberFormat="0" applyBorder="0" applyAlignment="0" applyProtection="0">
      <alignment vertical="center"/>
    </xf>
    <xf numFmtId="0" fontId="0" fillId="0" borderId="0">
      <alignment vertical="center"/>
    </xf>
    <xf numFmtId="0" fontId="44" fillId="11" borderId="0" applyProtection="0"/>
    <xf numFmtId="0" fontId="0" fillId="0" borderId="0">
      <alignment vertical="center"/>
    </xf>
    <xf numFmtId="0" fontId="44" fillId="11"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56" borderId="0" applyNumberFormat="0" applyBorder="0" applyAlignment="0" applyProtection="0"/>
    <xf numFmtId="0" fontId="102" fillId="12" borderId="0" applyNumberFormat="0" applyBorder="0" applyAlignment="0" applyProtection="0">
      <alignment vertical="center"/>
    </xf>
    <xf numFmtId="0" fontId="0" fillId="0" borderId="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50" fillId="56" borderId="0" applyNumberFormat="0" applyBorder="0" applyAlignment="0" applyProtection="0">
      <alignment vertical="center"/>
    </xf>
    <xf numFmtId="0" fontId="46" fillId="13" borderId="0" applyProtection="0"/>
    <xf numFmtId="0" fontId="50" fillId="13" borderId="0" applyProtection="0"/>
    <xf numFmtId="0" fontId="50" fillId="56" borderId="0" applyNumberFormat="0" applyBorder="0" applyAlignment="0" applyProtection="0">
      <alignment vertical="center"/>
    </xf>
    <xf numFmtId="0" fontId="46" fillId="11" borderId="0" applyProtection="0"/>
    <xf numFmtId="0" fontId="50" fillId="13" borderId="0" applyProtection="0"/>
    <xf numFmtId="0" fontId="50" fillId="56"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0"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Protection="0"/>
    <xf numFmtId="0" fontId="50" fillId="56"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50" fillId="13" borderId="0" applyProtection="0"/>
    <xf numFmtId="0" fontId="45" fillId="12" borderId="0" applyProtection="0"/>
    <xf numFmtId="0" fontId="50" fillId="13" borderId="0" applyProtection="0"/>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50" fillId="13" borderId="0" applyProtection="0"/>
    <xf numFmtId="0" fontId="0" fillId="0" borderId="0">
      <alignment vertical="center"/>
    </xf>
    <xf numFmtId="0" fontId="0" fillId="0" borderId="0">
      <alignment vertical="center"/>
    </xf>
    <xf numFmtId="0" fontId="50" fillId="56"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50" fillId="13" borderId="0" applyProtection="0"/>
    <xf numFmtId="0" fontId="48" fillId="12" borderId="0" applyProtection="0"/>
    <xf numFmtId="0" fontId="50" fillId="13" borderId="0" applyProtection="0"/>
    <xf numFmtId="0" fontId="0" fillId="0" borderId="0">
      <alignment vertical="center"/>
    </xf>
    <xf numFmtId="0" fontId="45" fillId="12" borderId="0" applyNumberFormat="0" applyBorder="0" applyAlignment="0" applyProtection="0">
      <alignment vertical="center"/>
    </xf>
    <xf numFmtId="0" fontId="50" fillId="13" borderId="0" applyNumberFormat="0" applyBorder="0" applyAlignment="0" applyProtection="0"/>
    <xf numFmtId="0" fontId="45" fillId="12" borderId="0" applyNumberFormat="0" applyBorder="0" applyAlignment="0" applyProtection="0">
      <alignment vertical="center"/>
    </xf>
    <xf numFmtId="0" fontId="50" fillId="13" borderId="0" applyNumberFormat="0" applyBorder="0" applyAlignment="0" applyProtection="0"/>
    <xf numFmtId="0" fontId="0" fillId="0" borderId="0">
      <alignment vertical="center"/>
    </xf>
    <xf numFmtId="0" fontId="50" fillId="56" borderId="0" applyNumberFormat="0" applyBorder="0" applyAlignment="0" applyProtection="0"/>
    <xf numFmtId="0" fontId="0" fillId="0" borderId="0"/>
    <xf numFmtId="0" fontId="0" fillId="0" borderId="0"/>
    <xf numFmtId="0" fontId="50" fillId="56"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50" fillId="13" borderId="0" applyNumberFormat="0" applyBorder="0" applyAlignment="0" applyProtection="0"/>
    <xf numFmtId="0" fontId="0" fillId="0" borderId="0">
      <alignment vertical="center"/>
    </xf>
    <xf numFmtId="0" fontId="50" fillId="13" borderId="0" applyNumberFormat="0" applyBorder="0" applyAlignment="0" applyProtection="0"/>
    <xf numFmtId="0" fontId="0" fillId="0" borderId="0">
      <alignment vertical="center"/>
    </xf>
    <xf numFmtId="0" fontId="0" fillId="0" borderId="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50" fillId="13" borderId="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50" fillId="13" borderId="0" applyProtection="0"/>
    <xf numFmtId="0" fontId="50"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5" fillId="12" borderId="0" applyProtection="0"/>
    <xf numFmtId="0" fontId="46" fillId="11" borderId="0" applyProtection="0"/>
    <xf numFmtId="0" fontId="0" fillId="0" borderId="0">
      <alignment vertical="center"/>
    </xf>
    <xf numFmtId="0" fontId="45" fillId="20"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5" fillId="12" borderId="0" applyProtection="0"/>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8" fillId="20"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5" fillId="0" borderId="0"/>
    <xf numFmtId="0" fontId="46" fillId="13" borderId="0" applyNumberFormat="0" applyBorder="0" applyAlignment="0" applyProtection="0">
      <alignment vertical="center"/>
    </xf>
    <xf numFmtId="0" fontId="5"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Protection="0"/>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1" borderId="0" applyProtection="0"/>
    <xf numFmtId="0" fontId="0" fillId="0" borderId="0" applyProtection="0">
      <alignment vertical="center"/>
    </xf>
    <xf numFmtId="0" fontId="46" fillId="11" borderId="0" applyProtection="0"/>
    <xf numFmtId="0" fontId="46" fillId="13" borderId="0" applyNumberFormat="0" applyBorder="0" applyAlignment="0" applyProtection="0">
      <alignment vertical="center"/>
    </xf>
    <xf numFmtId="0" fontId="0" fillId="0" borderId="0"/>
    <xf numFmtId="0" fontId="0" fillId="0" borderId="0">
      <alignment vertical="center"/>
    </xf>
    <xf numFmtId="0" fontId="46" fillId="11" borderId="0" applyProtection="0"/>
    <xf numFmtId="0" fontId="0" fillId="0" borderId="0">
      <alignment vertical="center"/>
    </xf>
    <xf numFmtId="0" fontId="0" fillId="0" borderId="0">
      <alignment vertical="center"/>
    </xf>
    <xf numFmtId="0" fontId="14"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Protection="0"/>
    <xf numFmtId="0" fontId="0" fillId="0" borderId="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1" borderId="0" applyProtection="0"/>
    <xf numFmtId="0" fontId="45" fillId="20" borderId="0" applyProtection="0"/>
    <xf numFmtId="0" fontId="0" fillId="0" borderId="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50" fillId="56" borderId="0" applyNumberFormat="0" applyBorder="0" applyAlignment="0" applyProtection="0"/>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155" fillId="42" borderId="30" applyNumberFormat="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5" fillId="0" borderId="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3" borderId="0" applyProtection="0"/>
    <xf numFmtId="0" fontId="46" fillId="11" borderId="0" applyNumberFormat="0" applyBorder="0" applyAlignment="0" applyProtection="0">
      <alignment vertical="center"/>
    </xf>
    <xf numFmtId="0" fontId="50" fillId="56" borderId="0" applyNumberFormat="0" applyBorder="0" applyAlignment="0" applyProtection="0"/>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50" fillId="13" borderId="0" applyProtection="0"/>
    <xf numFmtId="0" fontId="0" fillId="0" borderId="0">
      <alignment vertical="center"/>
    </xf>
    <xf numFmtId="0" fontId="50" fillId="56" borderId="0" applyNumberFormat="0" applyBorder="0" applyAlignment="0" applyProtection="0">
      <alignment vertical="center"/>
    </xf>
    <xf numFmtId="0" fontId="0" fillId="0" borderId="0">
      <alignment vertical="center"/>
    </xf>
    <xf numFmtId="0" fontId="50" fillId="13" borderId="0" applyProtection="0"/>
    <xf numFmtId="0" fontId="46" fillId="13" borderId="0" applyProtection="0"/>
    <xf numFmtId="0" fontId="50" fillId="13" borderId="0" applyProtection="0"/>
    <xf numFmtId="0" fontId="45" fillId="20" borderId="0" applyNumberFormat="0" applyBorder="0" applyAlignment="0" applyProtection="0">
      <alignment vertical="center"/>
    </xf>
    <xf numFmtId="0" fontId="0" fillId="0" borderId="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0" fillId="13" borderId="0" applyProtection="0"/>
    <xf numFmtId="0" fontId="46" fillId="13" borderId="0" applyProtection="0"/>
    <xf numFmtId="0" fontId="0" fillId="0" borderId="0">
      <alignment vertical="center"/>
    </xf>
    <xf numFmtId="0" fontId="50" fillId="56" borderId="0" applyNumberFormat="0" applyBorder="0" applyAlignment="0" applyProtection="0">
      <alignment vertical="center"/>
    </xf>
    <xf numFmtId="0" fontId="50" fillId="13" borderId="0" applyProtection="0"/>
    <xf numFmtId="0" fontId="50" fillId="56" borderId="0" applyNumberFormat="0" applyBorder="0" applyAlignment="0" applyProtection="0">
      <alignment vertical="center"/>
    </xf>
    <xf numFmtId="0" fontId="0" fillId="0" borderId="0">
      <alignment vertical="center"/>
    </xf>
    <xf numFmtId="0" fontId="50" fillId="13" borderId="0" applyProtection="0"/>
    <xf numFmtId="0" fontId="50" fillId="56"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50" fillId="13" borderId="0" applyProtection="0"/>
    <xf numFmtId="0" fontId="0" fillId="0" borderId="0">
      <alignment vertical="center"/>
    </xf>
    <xf numFmtId="0" fontId="50" fillId="56" borderId="0" applyNumberFormat="0" applyBorder="0" applyAlignment="0" applyProtection="0">
      <alignment vertical="center"/>
    </xf>
    <xf numFmtId="0" fontId="50" fillId="13" borderId="0" applyProtection="0"/>
    <xf numFmtId="0" fontId="46" fillId="11" borderId="0" applyNumberFormat="0" applyBorder="0" applyAlignment="0" applyProtection="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50" fillId="13" borderId="0" applyProtection="0"/>
    <xf numFmtId="0" fontId="50" fillId="13" borderId="0" applyProtection="0"/>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13" borderId="0" applyNumberFormat="0" applyBorder="0" applyAlignment="0" applyProtection="0"/>
    <xf numFmtId="0" fontId="0" fillId="0" borderId="0">
      <alignment vertical="center"/>
    </xf>
    <xf numFmtId="0" fontId="50" fillId="13"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0" fillId="0" borderId="0"/>
    <xf numFmtId="0" fontId="50" fillId="13" borderId="0" applyNumberFormat="0" applyBorder="0" applyAlignment="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6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0" fillId="0" borderId="0">
      <alignment vertical="center"/>
    </xf>
    <xf numFmtId="0" fontId="66" fillId="13" borderId="0" applyProtection="0"/>
    <xf numFmtId="0" fontId="46" fillId="13" borderId="0" applyNumberFormat="0" applyBorder="0" applyAlignment="0" applyProtection="0">
      <alignment vertical="center"/>
    </xf>
    <xf numFmtId="0" fontId="6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6" fillId="13" borderId="0" applyProtection="0"/>
    <xf numFmtId="0" fontId="46" fillId="13" borderId="0" applyProtection="0"/>
    <xf numFmtId="0" fontId="6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66" fillId="13" borderId="0" applyProtection="0"/>
    <xf numFmtId="0" fontId="0" fillId="0" borderId="0">
      <alignment vertical="center"/>
    </xf>
    <xf numFmtId="0" fontId="0" fillId="0" borderId="0">
      <alignment vertical="center"/>
    </xf>
    <xf numFmtId="0" fontId="66" fillId="13" borderId="0" applyNumberFormat="0" applyBorder="0" applyAlignment="0" applyProtection="0">
      <alignment vertical="center"/>
    </xf>
    <xf numFmtId="0" fontId="66" fillId="13" borderId="0" applyProtection="0"/>
    <xf numFmtId="0" fontId="6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66" fillId="13" borderId="0" applyProtection="0"/>
    <xf numFmtId="0" fontId="0" fillId="0" borderId="0">
      <alignment vertical="center"/>
    </xf>
    <xf numFmtId="0" fontId="46" fillId="13" borderId="0" applyProtection="0"/>
    <xf numFmtId="0" fontId="6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0" fillId="0" borderId="0">
      <alignment vertical="center"/>
    </xf>
    <xf numFmtId="0" fontId="0" fillId="0" borderId="0">
      <alignment vertical="center"/>
    </xf>
    <xf numFmtId="0" fontId="66" fillId="13" borderId="0" applyProtection="0"/>
    <xf numFmtId="0" fontId="0" fillId="0" borderId="0">
      <alignment vertical="center"/>
    </xf>
    <xf numFmtId="0" fontId="6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6" fillId="13" borderId="0" applyProtection="0"/>
    <xf numFmtId="0" fontId="0" fillId="0" borderId="0">
      <alignment vertical="center"/>
    </xf>
    <xf numFmtId="0" fontId="0" fillId="0" borderId="0">
      <alignment vertical="center"/>
    </xf>
    <xf numFmtId="0" fontId="6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6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0" fillId="0" borderId="0">
      <alignment vertical="center"/>
    </xf>
    <xf numFmtId="0" fontId="0" fillId="0" borderId="0">
      <alignment vertical="center"/>
    </xf>
    <xf numFmtId="0" fontId="44" fillId="13" borderId="0" applyNumberFormat="0" applyBorder="0" applyAlignment="0" applyProtection="0">
      <alignment vertical="center"/>
    </xf>
    <xf numFmtId="0" fontId="0" fillId="0" borderId="0">
      <alignment vertical="center"/>
    </xf>
    <xf numFmtId="0" fontId="0" fillId="0" borderId="0">
      <alignment vertical="center"/>
    </xf>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6" fillId="13" borderId="0" applyProtection="0"/>
    <xf numFmtId="0" fontId="44" fillId="13" borderId="0" applyProtection="0"/>
    <xf numFmtId="0" fontId="0" fillId="0" borderId="0">
      <alignment vertical="center"/>
    </xf>
    <xf numFmtId="0" fontId="0" fillId="0" borderId="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10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Protection="0"/>
    <xf numFmtId="0" fontId="46" fillId="1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6" fillId="3" borderId="0" applyProtection="0"/>
    <xf numFmtId="0" fontId="46" fillId="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2" fillId="0" borderId="0" applyNumberFormat="0" applyFill="0" applyBorder="0" applyAlignment="0" applyProtection="0">
      <alignment vertical="center"/>
    </xf>
    <xf numFmtId="0" fontId="46" fillId="13" borderId="0" applyProtection="0"/>
    <xf numFmtId="0" fontId="46" fillId="13" borderId="0" applyProtection="0"/>
    <xf numFmtId="0" fontId="50" fillId="13"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4" fillId="13" borderId="0" applyProtection="0"/>
    <xf numFmtId="0" fontId="50" fillId="13"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50" fillId="13" borderId="0" applyProtection="0"/>
    <xf numFmtId="0" fontId="46" fillId="13" borderId="0" applyNumberFormat="0" applyBorder="0" applyAlignment="0" applyProtection="0">
      <alignment vertical="center"/>
    </xf>
    <xf numFmtId="0" fontId="50" fillId="13" borderId="0" applyNumberFormat="0" applyBorder="0" applyAlignment="0" applyProtection="0">
      <alignment vertical="center"/>
    </xf>
    <xf numFmtId="0" fontId="46" fillId="13" borderId="0" applyProtection="0"/>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50" fillId="15" borderId="0" applyNumberFormat="0" applyBorder="0" applyAlignment="0" applyProtection="0">
      <alignment vertical="center"/>
    </xf>
    <xf numFmtId="0" fontId="46" fillId="13" borderId="0" applyNumberFormat="0" applyBorder="0" applyAlignment="0" applyProtection="0">
      <alignment vertical="center"/>
    </xf>
    <xf numFmtId="0" fontId="50" fillId="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50" fillId="15" borderId="0" applyNumberFormat="0" applyBorder="0" applyAlignment="0" applyProtection="0">
      <alignment vertical="center"/>
    </xf>
    <xf numFmtId="0" fontId="50" fillId="3" borderId="0" applyProtection="0"/>
    <xf numFmtId="0" fontId="50" fillId="15" borderId="0" applyNumberFormat="0" applyBorder="0" applyAlignment="0" applyProtection="0">
      <alignment vertical="center"/>
    </xf>
    <xf numFmtId="0" fontId="46" fillId="13" borderId="0" applyNumberFormat="0" applyBorder="0" applyAlignment="0" applyProtection="0">
      <alignment vertical="center"/>
    </xf>
    <xf numFmtId="0" fontId="50" fillId="3" borderId="0" applyProtection="0"/>
    <xf numFmtId="0" fontId="50" fillId="15" borderId="0" applyNumberFormat="0" applyBorder="0" applyAlignment="0" applyProtection="0">
      <alignment vertical="center"/>
    </xf>
    <xf numFmtId="0" fontId="50" fillId="3" borderId="0" applyProtection="0"/>
    <xf numFmtId="0" fontId="46" fillId="13" borderId="0" applyNumberFormat="0" applyBorder="0" applyAlignment="0" applyProtection="0">
      <alignment vertical="center"/>
    </xf>
    <xf numFmtId="0" fontId="0" fillId="0" borderId="0">
      <alignment vertical="center"/>
    </xf>
    <xf numFmtId="0" fontId="46" fillId="3"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6" fillId="3" borderId="0" applyProtection="0"/>
    <xf numFmtId="0" fontId="48" fillId="12" borderId="0" applyProtection="0"/>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Protection="0"/>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50" fillId="15" borderId="0" applyNumberFormat="0" applyBorder="0" applyAlignment="0" applyProtection="0">
      <alignment vertical="center"/>
    </xf>
    <xf numFmtId="0" fontId="46" fillId="13" borderId="0" applyNumberFormat="0" applyBorder="0" applyAlignment="0" applyProtection="0">
      <alignment vertical="center"/>
    </xf>
    <xf numFmtId="0" fontId="50" fillId="3" borderId="0" applyProtection="0"/>
    <xf numFmtId="0" fontId="46" fillId="13" borderId="0" applyProtection="0"/>
    <xf numFmtId="0" fontId="0" fillId="0" borderId="0">
      <alignment vertical="center"/>
    </xf>
    <xf numFmtId="0" fontId="50" fillId="15" borderId="0" applyNumberFormat="0" applyBorder="0" applyAlignment="0" applyProtection="0">
      <alignment vertical="center"/>
    </xf>
    <xf numFmtId="0" fontId="50" fillId="3" borderId="0" applyProtection="0"/>
    <xf numFmtId="0" fontId="0" fillId="0" borderId="0">
      <alignment vertical="center"/>
    </xf>
    <xf numFmtId="0" fontId="50" fillId="15" borderId="0" applyNumberFormat="0" applyBorder="0" applyAlignment="0" applyProtection="0">
      <alignment vertical="center"/>
    </xf>
    <xf numFmtId="0" fontId="50" fillId="13" borderId="0" applyProtection="0"/>
    <xf numFmtId="0" fontId="46" fillId="3" borderId="0" applyNumberFormat="0" applyBorder="0" applyAlignment="0" applyProtection="0">
      <alignment vertical="center"/>
    </xf>
    <xf numFmtId="0" fontId="46" fillId="3" borderId="0" applyProtection="0"/>
    <xf numFmtId="0" fontId="0" fillId="0" borderId="0">
      <alignment vertical="center"/>
    </xf>
    <xf numFmtId="0" fontId="0" fillId="0" borderId="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8" fillId="12"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xf numFmtId="0" fontId="46" fillId="13" borderId="0" applyProtection="0"/>
    <xf numFmtId="0" fontId="46" fillId="13" borderId="0" applyNumberFormat="0" applyBorder="0" applyAlignment="0" applyProtection="0">
      <alignment vertical="center"/>
    </xf>
    <xf numFmtId="0" fontId="0" fillId="0" borderId="0"/>
    <xf numFmtId="0" fontId="46" fillId="13" borderId="0" applyProtection="0"/>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xf numFmtId="0" fontId="0" fillId="0" borderId="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5" fillId="0" borderId="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0" fillId="0" borderId="0">
      <alignment vertical="center"/>
    </xf>
    <xf numFmtId="0" fontId="45" fillId="12" borderId="0" applyNumberFormat="0" applyBorder="0" applyAlignment="0" applyProtection="0">
      <alignment vertical="center"/>
    </xf>
    <xf numFmtId="0" fontId="44"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4"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Protection="0"/>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0" fillId="0" borderId="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0" fillId="0" borderId="0">
      <alignment vertical="center"/>
    </xf>
    <xf numFmtId="0" fontId="44" fillId="13" borderId="0" applyProtection="0"/>
    <xf numFmtId="0" fontId="44" fillId="13" borderId="0" applyProtection="0"/>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4" fillId="13" borderId="0" applyNumberFormat="0" applyBorder="0" applyAlignment="0" applyProtection="0">
      <alignment vertical="center"/>
    </xf>
    <xf numFmtId="0" fontId="48" fillId="12" borderId="0" applyNumberFormat="0" applyBorder="0" applyAlignment="0" applyProtection="0">
      <alignment vertical="center"/>
    </xf>
    <xf numFmtId="0" fontId="44" fillId="13" borderId="0" applyProtection="0"/>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46" fillId="11" borderId="0" applyNumberFormat="0" applyBorder="0" applyAlignment="0" applyProtection="0">
      <alignment vertical="center"/>
    </xf>
    <xf numFmtId="0" fontId="66" fillId="11" borderId="0" applyProtection="0"/>
    <xf numFmtId="0" fontId="0" fillId="0" borderId="0">
      <alignment vertical="center"/>
    </xf>
    <xf numFmtId="0" fontId="6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46" fillId="11" borderId="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Protection="0"/>
    <xf numFmtId="0" fontId="0" fillId="0" borderId="0">
      <alignment vertical="center"/>
    </xf>
    <xf numFmtId="0" fontId="0" fillId="0" borderId="0">
      <alignment vertical="center"/>
    </xf>
    <xf numFmtId="0" fontId="44" fillId="11" borderId="0" applyNumberFormat="0" applyBorder="0" applyAlignment="0" applyProtection="0">
      <alignment vertical="center"/>
    </xf>
    <xf numFmtId="0" fontId="44" fillId="11" borderId="0" applyProtection="0"/>
    <xf numFmtId="0" fontId="2" fillId="0" borderId="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Protection="0"/>
    <xf numFmtId="0" fontId="44" fillId="11" borderId="0" applyProtection="0"/>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0" fillId="0" borderId="0">
      <alignment vertical="center"/>
    </xf>
    <xf numFmtId="0" fontId="44" fillId="11" borderId="0" applyProtection="0"/>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44" fillId="11" borderId="0" applyProtection="0"/>
    <xf numFmtId="0" fontId="44" fillId="11" borderId="0" applyNumberFormat="0" applyBorder="0" applyAlignment="0" applyProtection="0">
      <alignment vertical="center"/>
    </xf>
    <xf numFmtId="0" fontId="44" fillId="11" borderId="0" applyProtection="0"/>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5" fillId="20" borderId="0" applyNumberFormat="0" applyBorder="0" applyAlignment="0" applyProtection="0">
      <alignment vertical="center"/>
    </xf>
    <xf numFmtId="0" fontId="44" fillId="11" borderId="0" applyNumberFormat="0" applyBorder="0" applyAlignment="0" applyProtection="0">
      <alignment vertical="center"/>
    </xf>
    <xf numFmtId="0" fontId="46" fillId="13" borderId="0" applyProtection="0"/>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alignment vertical="center"/>
    </xf>
    <xf numFmtId="0" fontId="0" fillId="0" borderId="0">
      <alignment vertical="center"/>
    </xf>
    <xf numFmtId="0" fontId="66" fillId="11" borderId="0" applyProtection="0">
      <alignment vertical="center"/>
    </xf>
    <xf numFmtId="0" fontId="45" fillId="12" borderId="0" applyNumberFormat="0" applyBorder="0" applyAlignment="0" applyProtection="0">
      <alignment vertical="center"/>
    </xf>
    <xf numFmtId="0" fontId="66" fillId="11" borderId="0" applyProtection="0">
      <alignment vertical="center"/>
    </xf>
    <xf numFmtId="0" fontId="0" fillId="0" borderId="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04" fillId="19"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0" fillId="0" borderId="0">
      <alignment vertical="center"/>
    </xf>
    <xf numFmtId="0" fontId="46" fillId="13" borderId="0" applyProtection="0"/>
    <xf numFmtId="0" fontId="46" fillId="13" borderId="0" applyProtection="0"/>
    <xf numFmtId="0" fontId="0" fillId="0" borderId="0"/>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Protection="0"/>
    <xf numFmtId="0" fontId="66" fillId="11" borderId="0" applyNumberFormat="0" applyBorder="0" applyAlignment="0" applyProtection="0">
      <alignment vertical="center"/>
    </xf>
    <xf numFmtId="0" fontId="66" fillId="11" borderId="0" applyProtection="0"/>
    <xf numFmtId="0" fontId="66" fillId="11"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46" fillId="13" borderId="0" applyProtection="0"/>
    <xf numFmtId="0" fontId="14" fillId="0" borderId="0">
      <alignment vertical="center"/>
    </xf>
    <xf numFmtId="0" fontId="46" fillId="13" borderId="0" applyNumberFormat="0" applyBorder="0" applyAlignment="0" applyProtection="0">
      <alignment vertical="center"/>
    </xf>
    <xf numFmtId="0" fontId="0" fillId="0" borderId="0">
      <alignment vertical="center"/>
    </xf>
    <xf numFmtId="0" fontId="13" fillId="0" borderId="0">
      <alignment vertical="center"/>
    </xf>
    <xf numFmtId="0" fontId="46" fillId="13" borderId="0" applyProtection="0"/>
    <xf numFmtId="0" fontId="0" fillId="0" borderId="0">
      <alignment vertical="center"/>
    </xf>
    <xf numFmtId="0" fontId="0" fillId="0" borderId="0">
      <alignment vertical="center"/>
    </xf>
    <xf numFmtId="199" fontId="14" fillId="0" borderId="0" applyFont="0" applyFill="0" applyBorder="0" applyAlignment="0" applyProtection="0">
      <alignment vertical="center"/>
    </xf>
    <xf numFmtId="0" fontId="46" fillId="13" borderId="0" applyProtection="0"/>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13" fillId="0" borderId="0">
      <alignment vertical="center"/>
    </xf>
    <xf numFmtId="0" fontId="46" fillId="13" borderId="0" applyProtection="0"/>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Protection="0"/>
    <xf numFmtId="0" fontId="109" fillId="2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1"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50" fillId="13" borderId="0" applyProtection="0"/>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46" fillId="13" borderId="0" applyProtection="0"/>
    <xf numFmtId="0" fontId="82" fillId="13" borderId="0" applyProtection="0">
      <alignment vertical="center"/>
    </xf>
    <xf numFmtId="0" fontId="82" fillId="13" borderId="0" applyNumberFormat="0" applyBorder="0" applyAlignment="0" applyProtection="0">
      <alignment vertical="center"/>
    </xf>
    <xf numFmtId="0" fontId="82" fillId="13" borderId="0" applyProtection="0"/>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5" fillId="12"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82"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46" fillId="13" borderId="0" applyProtection="0"/>
    <xf numFmtId="0" fontId="50" fillId="56" borderId="0" applyNumberFormat="0" applyBorder="0" applyAlignment="0" applyProtection="0">
      <alignment vertical="center"/>
    </xf>
    <xf numFmtId="0" fontId="46" fillId="13" borderId="0" applyProtection="0"/>
    <xf numFmtId="0" fontId="50" fillId="56"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46" fillId="13" borderId="0" applyProtection="0"/>
    <xf numFmtId="0" fontId="109" fillId="20"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82"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43" fontId="14" fillId="0" borderId="0" applyFont="0" applyFill="0" applyBorder="0" applyAlignment="0" applyProtection="0">
      <alignment vertical="center"/>
    </xf>
    <xf numFmtId="0" fontId="82" fillId="13" borderId="0" applyNumberFormat="0" applyBorder="0" applyAlignment="0" applyProtection="0">
      <alignment vertical="center"/>
    </xf>
    <xf numFmtId="0" fontId="45" fillId="20" borderId="0" applyProtection="0"/>
    <xf numFmtId="0" fontId="82" fillId="13" borderId="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82" fillId="13" borderId="0" applyProtection="0">
      <alignment vertical="center"/>
    </xf>
    <xf numFmtId="43" fontId="14" fillId="0" borderId="0" applyFont="0" applyFill="0" applyBorder="0" applyAlignment="0" applyProtection="0">
      <alignment vertical="center"/>
    </xf>
    <xf numFmtId="0" fontId="82" fillId="13" borderId="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Protection="0"/>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52" fillId="9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66" fillId="11" borderId="0" applyProtection="0"/>
    <xf numFmtId="0" fontId="66" fillId="11" borderId="0" applyNumberFormat="0" applyBorder="0" applyAlignment="0" applyProtection="0">
      <alignment vertical="center"/>
    </xf>
    <xf numFmtId="0" fontId="66" fillId="11" borderId="0" applyProtection="0"/>
    <xf numFmtId="0" fontId="0" fillId="0" borderId="0">
      <alignment vertical="center"/>
    </xf>
    <xf numFmtId="0" fontId="177"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66" fillId="11" borderId="0" applyProtection="0"/>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Protection="0"/>
    <xf numFmtId="0" fontId="0" fillId="0" borderId="0">
      <alignment vertical="center"/>
    </xf>
    <xf numFmtId="0" fontId="66" fillId="11" borderId="0" applyNumberFormat="0" applyBorder="0" applyAlignment="0" applyProtection="0">
      <alignment vertical="center"/>
    </xf>
    <xf numFmtId="0" fontId="0" fillId="0" borderId="0">
      <alignment vertical="center"/>
    </xf>
    <xf numFmtId="0" fontId="66" fillId="11" borderId="0" applyProtection="0"/>
    <xf numFmtId="0" fontId="66" fillId="11" borderId="0" applyNumberFormat="0" applyBorder="0" applyAlignment="0" applyProtection="0">
      <alignment vertical="center"/>
    </xf>
    <xf numFmtId="0" fontId="66" fillId="11" borderId="0" applyProtection="0"/>
    <xf numFmtId="0" fontId="46" fillId="13" borderId="0" applyNumberFormat="0" applyBorder="0" applyAlignment="0" applyProtection="0">
      <alignment vertical="center"/>
    </xf>
    <xf numFmtId="0" fontId="66" fillId="11" borderId="0" applyProtection="0"/>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0" fillId="0" borderId="0">
      <alignment vertical="center"/>
    </xf>
    <xf numFmtId="0" fontId="66" fillId="11"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82" fillId="13" borderId="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xf numFmtId="0" fontId="82" fillId="13" borderId="0" applyNumberFormat="0" applyBorder="0" applyAlignment="0" applyProtection="0">
      <alignment vertical="center"/>
    </xf>
    <xf numFmtId="0" fontId="0" fillId="0" borderId="0"/>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199" fontId="14" fillId="0" borderId="0" applyFon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4" fillId="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49" fillId="0" borderId="45" applyNumberFormat="0" applyFill="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14"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13" fillId="0" borderId="0">
      <alignment vertical="center"/>
    </xf>
    <xf numFmtId="0" fontId="0" fillId="0" borderId="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Protection="0"/>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alignment vertical="center"/>
    </xf>
    <xf numFmtId="0" fontId="0" fillId="0" borderId="0">
      <alignment vertical="center"/>
    </xf>
    <xf numFmtId="0" fontId="0" fillId="0" borderId="0"/>
    <xf numFmtId="0" fontId="46" fillId="13" borderId="0" applyProtection="0"/>
    <xf numFmtId="0" fontId="46" fillId="13" borderId="0" applyProtection="0"/>
    <xf numFmtId="0" fontId="0" fillId="0" borderId="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4" fillId="0" borderId="0">
      <alignment vertical="center"/>
    </xf>
    <xf numFmtId="0" fontId="36" fillId="0" borderId="0">
      <alignment vertical="center"/>
    </xf>
    <xf numFmtId="41" fontId="0" fillId="0" borderId="0" applyFont="0" applyFill="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3" fillId="0" borderId="0">
      <alignment vertical="center"/>
    </xf>
    <xf numFmtId="0" fontId="13"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Protection="0"/>
    <xf numFmtId="0" fontId="52" fillId="86"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Protection="0">
      <alignment vertical="center"/>
    </xf>
    <xf numFmtId="0" fontId="0" fillId="0" borderId="0">
      <alignment vertical="center"/>
    </xf>
    <xf numFmtId="0" fontId="46" fillId="13" borderId="0" applyNumberFormat="0" applyBorder="0" applyAlignment="0" applyProtection="0">
      <alignment vertical="center"/>
    </xf>
    <xf numFmtId="0" fontId="102" fillId="12" borderId="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5"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1"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2" fillId="91"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5"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227" fontId="58" fillId="0" borderId="5" applyProtection="0">
      <alignment horizontal="righ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2" fillId="0" borderId="0">
      <alignment vertical="center"/>
    </xf>
    <xf numFmtId="0" fontId="46" fillId="13" borderId="0" applyProtection="0"/>
    <xf numFmtId="0" fontId="2" fillId="0" borderId="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3"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8" fillId="12"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5" fillId="0" borderId="0"/>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81"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52" fillId="7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162" fillId="3" borderId="52" applyNumberFormat="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56" borderId="0" applyNumberFormat="0" applyBorder="0" applyAlignment="0" applyProtection="0">
      <alignment vertical="center"/>
    </xf>
    <xf numFmtId="0" fontId="46" fillId="13" borderId="0" applyNumberFormat="0" applyBorder="0" applyAlignment="0" applyProtection="0">
      <alignment vertical="center"/>
    </xf>
    <xf numFmtId="0" fontId="50"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5" fillId="0" borderId="0"/>
    <xf numFmtId="0" fontId="0" fillId="0" borderId="0">
      <alignment vertical="center"/>
    </xf>
    <xf numFmtId="0" fontId="46" fillId="13" borderId="0" applyProtection="0"/>
    <xf numFmtId="0" fontId="0" fillId="0" borderId="0">
      <alignment vertical="center"/>
    </xf>
    <xf numFmtId="0" fontId="46" fillId="13" borderId="0" applyProtection="0"/>
    <xf numFmtId="0" fontId="5" fillId="0" borderId="0"/>
    <xf numFmtId="0" fontId="5"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Protection="0"/>
    <xf numFmtId="0" fontId="46" fillId="13" borderId="0" applyProtection="0"/>
    <xf numFmtId="0" fontId="0" fillId="0" borderId="0">
      <alignment vertical="center"/>
    </xf>
    <xf numFmtId="0" fontId="48" fillId="12" borderId="0" applyProtection="0"/>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xf numFmtId="0" fontId="0" fillId="0" borderId="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102"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46" fillId="13" borderId="0" applyNumberFormat="0" applyBorder="0" applyAlignment="0" applyProtection="0">
      <alignment vertical="center"/>
    </xf>
    <xf numFmtId="0" fontId="46" fillId="13" borderId="0" applyProtection="0"/>
    <xf numFmtId="0" fontId="0" fillId="0" borderId="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Protection="0"/>
    <xf numFmtId="0" fontId="46" fillId="11"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Protection="0"/>
    <xf numFmtId="0" fontId="14" fillId="0" borderId="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4" fillId="0" borderId="0">
      <alignment vertical="center"/>
    </xf>
    <xf numFmtId="0" fontId="14"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5"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179" fillId="0" borderId="0" applyNumberFormat="0" applyFill="0" applyBorder="0" applyAlignment="0" applyProtection="0">
      <alignment vertical="top"/>
      <protection locked="0"/>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Protection="0">
      <alignment vertical="center"/>
    </xf>
    <xf numFmtId="0" fontId="46" fillId="13" borderId="0" applyProtection="0"/>
    <xf numFmtId="0" fontId="45" fillId="12"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82"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82"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Protection="0"/>
    <xf numFmtId="0" fontId="45" fillId="12" borderId="0" applyProtection="0"/>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09"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8"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8" fillId="18"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5" fillId="12"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1" borderId="0" applyProtection="0"/>
    <xf numFmtId="0" fontId="0" fillId="0" borderId="0">
      <alignment vertical="center"/>
    </xf>
    <xf numFmtId="0" fontId="0" fillId="0" borderId="0">
      <alignment vertical="center"/>
    </xf>
    <xf numFmtId="0" fontId="46" fillId="11" borderId="0" applyProtection="0"/>
    <xf numFmtId="0" fontId="0" fillId="0" borderId="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3" borderId="0" applyProtection="0"/>
    <xf numFmtId="0" fontId="45" fillId="12" borderId="0" applyProtection="0"/>
    <xf numFmtId="0" fontId="46" fillId="11" borderId="0" applyProtection="0"/>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5" fillId="0" borderId="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8" fillId="12" borderId="0" applyProtection="0"/>
    <xf numFmtId="0" fontId="0" fillId="0" borderId="0">
      <alignment vertical="center"/>
    </xf>
    <xf numFmtId="0" fontId="46" fillId="11" borderId="0" applyProtection="0"/>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5" fillId="12"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13" fillId="0" borderId="0">
      <alignment vertical="center"/>
    </xf>
    <xf numFmtId="0" fontId="46" fillId="13" borderId="0" applyNumberFormat="0" applyBorder="0" applyAlignment="0" applyProtection="0">
      <alignment vertical="center"/>
    </xf>
    <xf numFmtId="0" fontId="0" fillId="0" borderId="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Protection="0"/>
    <xf numFmtId="0" fontId="0" fillId="0" borderId="0">
      <alignment vertical="center"/>
    </xf>
    <xf numFmtId="0" fontId="2" fillId="0" borderId="0">
      <alignment vertical="center"/>
    </xf>
    <xf numFmtId="0" fontId="46" fillId="13" borderId="0" applyProtection="0"/>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4" fillId="0" borderId="0">
      <alignment vertical="center"/>
    </xf>
    <xf numFmtId="0" fontId="14"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8" fillId="18" borderId="0" applyNumberFormat="0" applyBorder="0" applyAlignment="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Protection="0"/>
    <xf numFmtId="0" fontId="46" fillId="13" borderId="0" applyNumberFormat="0" applyBorder="0" applyAlignment="0" applyProtection="0">
      <alignment vertical="center"/>
    </xf>
    <xf numFmtId="0" fontId="0" fillId="0" borderId="0">
      <alignment vertical="center"/>
    </xf>
    <xf numFmtId="41" fontId="0" fillId="0" borderId="0" applyFont="0" applyFill="0" applyBorder="0" applyAlignment="0" applyProtection="0"/>
    <xf numFmtId="41" fontId="0" fillId="0" borderId="0" applyFont="0" applyFill="0" applyBorder="0" applyAlignment="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5" fillId="0" borderId="0"/>
    <xf numFmtId="0" fontId="46" fillId="13" borderId="0" applyProtection="0"/>
    <xf numFmtId="0" fontId="50" fillId="56" borderId="0" applyNumberFormat="0" applyBorder="0" applyAlignment="0" applyProtection="0"/>
    <xf numFmtId="0" fontId="0" fillId="0" borderId="0">
      <alignment vertical="center"/>
    </xf>
    <xf numFmtId="0" fontId="50" fillId="13" borderId="0" applyProtection="0"/>
    <xf numFmtId="0" fontId="50" fillId="13" borderId="0" applyProtection="0"/>
    <xf numFmtId="0" fontId="45" fillId="12" borderId="0" applyNumberFormat="0" applyBorder="0" applyAlignment="0" applyProtection="0">
      <alignment vertical="center"/>
    </xf>
    <xf numFmtId="0" fontId="50" fillId="56"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Protection="0"/>
    <xf numFmtId="0" fontId="50" fillId="13" borderId="0" applyProtection="0"/>
    <xf numFmtId="0" fontId="50" fillId="56" borderId="0" applyNumberFormat="0" applyBorder="0" applyAlignment="0" applyProtection="0">
      <alignment vertical="center"/>
    </xf>
    <xf numFmtId="0" fontId="0" fillId="0" borderId="0">
      <alignment vertical="center"/>
    </xf>
    <xf numFmtId="0" fontId="50" fillId="13" borderId="0" applyProtection="0"/>
    <xf numFmtId="0" fontId="50" fillId="56" borderId="0" applyNumberFormat="0" applyBorder="0" applyAlignment="0" applyProtection="0">
      <alignment vertical="center"/>
    </xf>
    <xf numFmtId="0" fontId="50" fillId="13" borderId="0" applyProtection="0"/>
    <xf numFmtId="0" fontId="50" fillId="56"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50" fillId="13" borderId="0" applyProtection="0"/>
    <xf numFmtId="0" fontId="45" fillId="12" borderId="0" applyNumberFormat="0" applyBorder="0" applyAlignment="0" applyProtection="0">
      <alignment vertical="center"/>
    </xf>
    <xf numFmtId="0" fontId="0" fillId="0" borderId="0">
      <alignment vertical="center"/>
    </xf>
    <xf numFmtId="0" fontId="50" fillId="13" borderId="0" applyProtection="0"/>
    <xf numFmtId="0" fontId="50" fillId="56" borderId="0" applyNumberFormat="0" applyBorder="0" applyAlignment="0" applyProtection="0">
      <alignment vertical="center"/>
    </xf>
    <xf numFmtId="0" fontId="0" fillId="0" borderId="0">
      <alignment vertical="center"/>
    </xf>
    <xf numFmtId="0" fontId="52" fillId="85" borderId="0" applyNumberFormat="0" applyBorder="0" applyAlignment="0" applyProtection="0">
      <alignment vertical="center"/>
    </xf>
    <xf numFmtId="0" fontId="0" fillId="0" borderId="0">
      <alignment vertical="center"/>
    </xf>
    <xf numFmtId="0" fontId="50" fillId="13" borderId="0" applyProtection="0"/>
    <xf numFmtId="0" fontId="50" fillId="5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0" fillId="56"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0" fillId="56" borderId="0" applyNumberFormat="0" applyBorder="0" applyAlignment="0" applyProtection="0">
      <alignment vertical="center"/>
    </xf>
    <xf numFmtId="0" fontId="0" fillId="0" borderId="0">
      <alignment vertical="center"/>
    </xf>
    <xf numFmtId="0" fontId="0" fillId="0" borderId="0">
      <alignment vertical="center"/>
    </xf>
    <xf numFmtId="0" fontId="50" fillId="13" borderId="0" applyNumberFormat="0" applyBorder="0" applyAlignment="0" applyProtection="0"/>
    <xf numFmtId="0" fontId="50" fillId="13" borderId="0" applyNumberFormat="0" applyBorder="0" applyAlignment="0" applyProtection="0"/>
    <xf numFmtId="0" fontId="50" fillId="56" borderId="0" applyNumberFormat="0" applyBorder="0" applyAlignment="0" applyProtection="0"/>
    <xf numFmtId="0" fontId="50" fillId="13" borderId="0" applyNumberFormat="0" applyBorder="0" applyAlignment="0" applyProtection="0"/>
    <xf numFmtId="0" fontId="45" fillId="12" borderId="0" applyNumberFormat="0" applyBorder="0" applyAlignment="0" applyProtection="0">
      <alignment vertical="center"/>
    </xf>
    <xf numFmtId="0" fontId="50" fillId="13" borderId="0" applyNumberFormat="0" applyBorder="0" applyAlignment="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102"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1" borderId="0" applyProtection="0"/>
    <xf numFmtId="0" fontId="46" fillId="13" borderId="0" applyProtection="0"/>
    <xf numFmtId="0" fontId="48" fillId="12" borderId="0" applyProtection="0"/>
    <xf numFmtId="0" fontId="46" fillId="11" borderId="0" applyProtection="0">
      <alignment vertical="center"/>
    </xf>
    <xf numFmtId="0" fontId="46" fillId="11" borderId="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82"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82" fillId="13" borderId="0" applyProtection="0">
      <alignment vertical="center"/>
    </xf>
    <xf numFmtId="0" fontId="0" fillId="0" borderId="0">
      <alignment vertical="center"/>
    </xf>
    <xf numFmtId="0" fontId="45" fillId="20" borderId="0" applyNumberFormat="0" applyBorder="0" applyAlignment="0" applyProtection="0">
      <alignment vertical="center"/>
    </xf>
    <xf numFmtId="0" fontId="82" fillId="13" borderId="0" applyProtection="0">
      <alignment vertical="center"/>
    </xf>
    <xf numFmtId="0" fontId="0" fillId="0" borderId="0">
      <alignment vertical="center"/>
    </xf>
    <xf numFmtId="0" fontId="82" fillId="13" borderId="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alignment vertical="center"/>
    </xf>
    <xf numFmtId="0" fontId="46" fillId="13" borderId="0" applyProtection="0">
      <alignment vertical="center"/>
    </xf>
    <xf numFmtId="0" fontId="46" fillId="13" borderId="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alignment vertical="center"/>
    </xf>
    <xf numFmtId="0" fontId="0" fillId="0" borderId="0">
      <alignment vertical="center"/>
    </xf>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alignment vertical="center"/>
    </xf>
    <xf numFmtId="0" fontId="46" fillId="13" borderId="0" applyNumberFormat="0" applyBorder="0" applyAlignment="0" applyProtection="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alignment vertical="center"/>
    </xf>
    <xf numFmtId="0" fontId="46" fillId="13" borderId="0" applyProtection="0">
      <alignment vertical="center"/>
    </xf>
    <xf numFmtId="0" fontId="46" fillId="13"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82" fillId="13" borderId="0" applyProtection="0"/>
    <xf numFmtId="0" fontId="82" fillId="13" borderId="0" applyProtection="0">
      <alignment vertical="center"/>
    </xf>
    <xf numFmtId="0" fontId="45" fillId="12" borderId="0" applyNumberFormat="0" applyBorder="0" applyAlignment="0" applyProtection="0">
      <alignment vertical="center"/>
    </xf>
    <xf numFmtId="0" fontId="82" fillId="13" borderId="0" applyProtection="0">
      <alignment vertical="center"/>
    </xf>
    <xf numFmtId="0" fontId="82" fillId="13" borderId="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109"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36"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3" borderId="0" applyProtection="0"/>
    <xf numFmtId="0" fontId="46" fillId="11"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Protection="0"/>
    <xf numFmtId="0" fontId="45" fillId="12"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Protection="0">
      <alignment vertical="center"/>
    </xf>
    <xf numFmtId="0" fontId="82" fillId="13" borderId="0" applyProtection="0">
      <alignment vertical="center"/>
    </xf>
    <xf numFmtId="0" fontId="82" fillId="13" borderId="0" applyProtection="0">
      <alignment vertical="center"/>
    </xf>
    <xf numFmtId="0" fontId="0" fillId="0" borderId="0">
      <alignment vertical="center"/>
    </xf>
    <xf numFmtId="0" fontId="82" fillId="13" borderId="0" applyNumberFormat="0" applyBorder="0" applyAlignment="0" applyProtection="0">
      <alignment vertical="center"/>
    </xf>
    <xf numFmtId="0" fontId="45" fillId="12"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82" fillId="13" borderId="0" applyProtection="0">
      <alignment vertical="center"/>
    </xf>
    <xf numFmtId="0" fontId="82" fillId="13" borderId="0" applyProtection="0">
      <alignment vertical="center"/>
    </xf>
    <xf numFmtId="0" fontId="82" fillId="13" borderId="0" applyProtection="0">
      <alignment vertical="center"/>
    </xf>
    <xf numFmtId="0" fontId="82"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45" fillId="20"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5" fillId="12"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87" fillId="42" borderId="30" applyNumberFormat="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5" fillId="0" borderId="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5" fillId="0" borderId="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xf numFmtId="0" fontId="46" fillId="13" borderId="0" applyProtection="0"/>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13" fillId="0" borderId="0">
      <alignment vertical="center"/>
    </xf>
    <xf numFmtId="0" fontId="13" fillId="0" borderId="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2"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3"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14" fillId="0" borderId="0">
      <alignment vertical="center"/>
    </xf>
    <xf numFmtId="0" fontId="14" fillId="0" borderId="0">
      <alignment vertical="center"/>
    </xf>
    <xf numFmtId="0" fontId="46" fillId="13" borderId="0" applyProtection="0"/>
    <xf numFmtId="0" fontId="45" fillId="12" borderId="0" applyProtection="0"/>
    <xf numFmtId="0" fontId="0" fillId="0" borderId="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14" fillId="0" borderId="0">
      <alignment vertical="center"/>
    </xf>
    <xf numFmtId="0" fontId="14"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4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4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46" fillId="13" borderId="0" applyProtection="0"/>
    <xf numFmtId="0" fontId="46" fillId="13" borderId="0" applyProtection="0"/>
    <xf numFmtId="0" fontId="102" fillId="12"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Protection="0"/>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Protection="0"/>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45" fillId="20"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0" fillId="0" borderId="0">
      <alignment vertical="center"/>
    </xf>
    <xf numFmtId="0" fontId="46" fillId="11" borderId="0" applyProtection="0"/>
    <xf numFmtId="0" fontId="46" fillId="11" borderId="0" applyProtection="0"/>
    <xf numFmtId="0" fontId="0" fillId="0" borderId="0">
      <alignment vertical="center"/>
    </xf>
    <xf numFmtId="0" fontId="45" fillId="12"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0" fillId="0" borderId="0">
      <alignment vertical="center"/>
    </xf>
    <xf numFmtId="0" fontId="46" fillId="11"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3" borderId="0" applyProtection="0"/>
    <xf numFmtId="0" fontId="46" fillId="11" borderId="0" applyProtection="0"/>
    <xf numFmtId="0" fontId="46" fillId="11" borderId="0" applyNumberFormat="0" applyBorder="0" applyAlignment="0" applyProtection="0">
      <alignment vertical="center"/>
    </xf>
    <xf numFmtId="0" fontId="46" fillId="11" borderId="0" applyProtection="0"/>
    <xf numFmtId="0" fontId="0" fillId="0" borderId="0">
      <alignment vertical="center"/>
    </xf>
    <xf numFmtId="0" fontId="4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14"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46" fillId="13" borderId="0" applyNumberFormat="0" applyBorder="0" applyAlignment="0" applyProtection="0">
      <alignment vertical="center"/>
    </xf>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Protection="0"/>
    <xf numFmtId="0" fontId="46" fillId="13" borderId="0" applyNumberFormat="0" applyBorder="0" applyAlignment="0" applyProtection="0">
      <alignment vertical="center"/>
    </xf>
    <xf numFmtId="0" fontId="0" fillId="0" borderId="0"/>
    <xf numFmtId="0" fontId="46" fillId="13" borderId="0" applyProtection="0"/>
    <xf numFmtId="0" fontId="46" fillId="13" borderId="0" applyProtection="0"/>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8" fillId="12"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Protection="0"/>
    <xf numFmtId="0" fontId="52" fillId="7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14" fillId="0" borderId="0">
      <alignment vertical="center"/>
    </xf>
    <xf numFmtId="0" fontId="45" fillId="12" borderId="0" applyProtection="0"/>
    <xf numFmtId="0" fontId="46" fillId="13" borderId="0" applyNumberFormat="0" applyBorder="0" applyAlignment="0" applyProtection="0">
      <alignment vertical="center"/>
    </xf>
    <xf numFmtId="0" fontId="14" fillId="0" borderId="0">
      <alignment vertical="center"/>
    </xf>
    <xf numFmtId="0" fontId="46" fillId="13" borderId="0" applyProtection="0"/>
    <xf numFmtId="0" fontId="46" fillId="13" borderId="0" applyProtection="0"/>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7"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77"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xf numFmtId="0" fontId="0" fillId="0" borderId="0"/>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109"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46" fillId="13" borderId="0" applyNumberFormat="0" applyBorder="0" applyAlignment="0" applyProtection="0">
      <alignment vertical="center"/>
    </xf>
    <xf numFmtId="0" fontId="5"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Protection="0"/>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Protection="0"/>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36" fillId="0" borderId="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20" borderId="0" applyProtection="0"/>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Protection="0"/>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20" borderId="0" applyProtection="0"/>
    <xf numFmtId="0" fontId="45" fillId="20"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14" fillId="0" borderId="0">
      <alignment vertical="center"/>
    </xf>
    <xf numFmtId="0" fontId="36" fillId="0" borderId="0"/>
    <xf numFmtId="0" fontId="0" fillId="0" borderId="0"/>
    <xf numFmtId="0" fontId="46" fillId="13" borderId="0" applyNumberFormat="0" applyBorder="0" applyAlignment="0" applyProtection="0">
      <alignment vertical="center"/>
    </xf>
    <xf numFmtId="0" fontId="46" fillId="13" borderId="0" applyProtection="0"/>
    <xf numFmtId="0" fontId="14"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Protection="0"/>
    <xf numFmtId="0" fontId="82"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52" fillId="86"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Protection="0">
      <alignment vertical="center"/>
    </xf>
    <xf numFmtId="0" fontId="0" fillId="0" borderId="0">
      <alignment vertical="center"/>
    </xf>
    <xf numFmtId="0" fontId="46" fillId="13" borderId="0" applyNumberFormat="0" applyBorder="0" applyAlignment="0" applyProtection="0">
      <alignment vertical="center"/>
    </xf>
    <xf numFmtId="0" fontId="102" fillId="12"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2" fillId="0" borderId="0">
      <alignment vertical="center"/>
    </xf>
    <xf numFmtId="0" fontId="104" fillId="4"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0" fillId="0" borderId="0"/>
    <xf numFmtId="0" fontId="0"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2" fillId="0" borderId="0">
      <alignment vertical="center"/>
    </xf>
    <xf numFmtId="0" fontId="0" fillId="0" borderId="0">
      <alignment vertical="center"/>
    </xf>
    <xf numFmtId="0" fontId="46" fillId="13" borderId="0" applyNumberFormat="0" applyBorder="0" applyAlignment="0" applyProtection="0">
      <alignment vertical="center"/>
    </xf>
    <xf numFmtId="0" fontId="2"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2" fillId="21" borderId="0" applyNumberFormat="0" applyBorder="0" applyAlignment="0" applyProtection="0">
      <alignment vertical="center"/>
    </xf>
    <xf numFmtId="0" fontId="46" fillId="13" borderId="0" applyNumberFormat="0" applyBorder="0" applyAlignment="0" applyProtection="0">
      <alignment vertical="center"/>
    </xf>
    <xf numFmtId="0" fontId="52" fillId="21"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1"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Protection="0"/>
    <xf numFmtId="0" fontId="46" fillId="13" borderId="0" applyProtection="0"/>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82" fillId="13" borderId="0" applyNumberFormat="0" applyBorder="0" applyAlignment="0" applyProtection="0">
      <alignment vertical="center"/>
    </xf>
    <xf numFmtId="0" fontId="0" fillId="0" borderId="0">
      <alignment vertical="center"/>
    </xf>
    <xf numFmtId="0" fontId="82"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14" fillId="0" borderId="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pplyNumberFormat="0" applyFill="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pplyNumberFormat="0" applyFill="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102" fillId="12"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pplyNumberFormat="0" applyFill="0" applyBorder="0" applyAlignment="0" applyProtection="0">
      <alignment vertical="center"/>
    </xf>
    <xf numFmtId="0" fontId="46" fillId="13" borderId="0" applyNumberFormat="0" applyBorder="0" applyAlignment="0" applyProtection="0">
      <alignment vertical="center"/>
    </xf>
    <xf numFmtId="0" fontId="14" fillId="0" borderId="0" applyNumberFormat="0" applyFill="0" applyBorder="0" applyAlignment="0" applyProtection="0">
      <alignment vertical="center"/>
    </xf>
    <xf numFmtId="0" fontId="102" fillId="12" borderId="0" applyNumberFormat="0" applyBorder="0" applyAlignment="0" applyProtection="0">
      <alignment vertical="center"/>
    </xf>
    <xf numFmtId="0" fontId="0" fillId="0" borderId="0" applyNumberFormat="0" applyFill="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Protection="0"/>
    <xf numFmtId="0" fontId="45" fillId="12"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Protection="0"/>
    <xf numFmtId="0" fontId="46" fillId="13" borderId="0" applyProtection="0"/>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5"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5" fillId="0" borderId="0"/>
    <xf numFmtId="0" fontId="45" fillId="12"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5" fillId="20" borderId="0" applyProtection="0"/>
    <xf numFmtId="0" fontId="46" fillId="13" borderId="0" applyProtection="0"/>
    <xf numFmtId="0" fontId="45" fillId="20"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5" fillId="12" borderId="0" applyProtection="0"/>
    <xf numFmtId="0" fontId="45" fillId="12"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52" fillId="4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199" fontId="14" fillId="0" borderId="0" applyFon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Protection="0"/>
    <xf numFmtId="0" fontId="0" fillId="0" borderId="0">
      <alignment vertical="center"/>
    </xf>
    <xf numFmtId="0" fontId="29" fillId="0" borderId="58" applyNumberFormat="0" applyFill="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20"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2"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36" fillId="0" borderId="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46" fillId="13" borderId="0" applyNumberFormat="0" applyBorder="0" applyAlignment="0" applyProtection="0">
      <alignment vertical="center"/>
    </xf>
    <xf numFmtId="0" fontId="109"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82" fillId="13" borderId="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52" fillId="91"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52" fillId="91" borderId="0" applyNumberFormat="0" applyBorder="0" applyAlignment="0" applyProtection="0">
      <alignment vertical="center"/>
    </xf>
    <xf numFmtId="0" fontId="0" fillId="0" borderId="0">
      <alignment vertical="center"/>
    </xf>
    <xf numFmtId="0" fontId="52" fillId="91" borderId="0" applyNumberFormat="0" applyBorder="0" applyAlignment="0" applyProtection="0">
      <alignment vertical="center"/>
    </xf>
    <xf numFmtId="0" fontId="0" fillId="0" borderId="0">
      <alignment vertical="center"/>
    </xf>
    <xf numFmtId="0" fontId="52" fillId="91" borderId="0" applyNumberFormat="0" applyBorder="0" applyAlignment="0" applyProtection="0">
      <alignment vertical="center"/>
    </xf>
    <xf numFmtId="0" fontId="0" fillId="0" borderId="0">
      <alignment vertical="center"/>
    </xf>
    <xf numFmtId="0" fontId="52" fillId="91"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109"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2" fillId="54"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pplyProtection="0"/>
    <xf numFmtId="0" fontId="0" fillId="0" borderId="0"/>
    <xf numFmtId="0" fontId="5" fillId="0" borderId="0"/>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4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30" fillId="8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8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48" fillId="12" borderId="0" applyNumberFormat="0" applyBorder="0" applyAlignment="0" applyProtection="0">
      <alignment vertical="center"/>
    </xf>
    <xf numFmtId="0" fontId="82" fillId="13" borderId="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6" fillId="13" borderId="0" applyProtection="0"/>
    <xf numFmtId="0" fontId="45" fillId="12" borderId="0" applyProtection="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2"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Protection="0"/>
    <xf numFmtId="0" fontId="46" fillId="13" borderId="0" applyProtection="0"/>
    <xf numFmtId="0" fontId="0" fillId="0" borderId="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0" borderId="0">
      <alignment vertical="center"/>
    </xf>
    <xf numFmtId="0" fontId="2"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29" fillId="0" borderId="58" applyNumberFormat="0" applyFill="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xf numFmtId="0" fontId="46" fillId="13" borderId="0" applyProtection="0"/>
    <xf numFmtId="0" fontId="0" fillId="0" borderId="0">
      <alignment vertical="center"/>
    </xf>
    <xf numFmtId="0" fontId="0" fillId="0" borderId="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pplyNumberFormat="0" applyFill="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1" borderId="0" applyNumberFormat="0" applyBorder="0" applyAlignment="0" applyProtection="0">
      <alignment vertical="center"/>
    </xf>
    <xf numFmtId="0" fontId="46" fillId="11" borderId="0" applyProtection="0">
      <alignment vertical="center"/>
    </xf>
    <xf numFmtId="0" fontId="46" fillId="11" borderId="0" applyProtection="0">
      <alignment vertical="center"/>
    </xf>
    <xf numFmtId="0" fontId="0" fillId="0" borderId="0">
      <alignment vertical="center"/>
    </xf>
    <xf numFmtId="0" fontId="46" fillId="11" borderId="0" applyProtection="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0" fillId="0" borderId="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79"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8" fillId="20" borderId="0" applyNumberFormat="0" applyBorder="0" applyAlignment="0" applyProtection="0">
      <alignment vertical="center"/>
    </xf>
    <xf numFmtId="0" fontId="0" fillId="0" borderId="0">
      <alignment vertical="center"/>
    </xf>
    <xf numFmtId="0" fontId="0" fillId="0" borderId="0"/>
    <xf numFmtId="0" fontId="0" fillId="0" borderId="0"/>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52" fillId="4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09"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8" fillId="12" borderId="0" applyProtection="0"/>
    <xf numFmtId="0" fontId="0" fillId="0" borderId="0">
      <alignment vertical="center"/>
    </xf>
    <xf numFmtId="0" fontId="46" fillId="13" borderId="0" applyProtection="0"/>
    <xf numFmtId="0" fontId="48" fillId="12" borderId="0" applyProtection="0"/>
    <xf numFmtId="0" fontId="0" fillId="0" borderId="0">
      <alignment vertical="center"/>
    </xf>
    <xf numFmtId="0" fontId="0" fillId="0" borderId="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43" fontId="13" fillId="0" borderId="0" applyFont="0" applyFill="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199" fontId="0" fillId="0" borderId="0" applyFont="0" applyFill="0" applyBorder="0" applyAlignment="0" applyProtection="0"/>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xf numFmtId="0" fontId="0" fillId="0" borderId="0"/>
    <xf numFmtId="0" fontId="46" fillId="13" borderId="0" applyNumberFormat="0" applyBorder="0" applyAlignment="0" applyProtection="0">
      <alignment vertical="center"/>
    </xf>
    <xf numFmtId="0" fontId="0" fillId="0" borderId="0"/>
    <xf numFmtId="0" fontId="0" fillId="0" borderId="0"/>
    <xf numFmtId="0" fontId="46" fillId="13" borderId="0" applyProtection="0"/>
    <xf numFmtId="0" fontId="0" fillId="0" borderId="0"/>
    <xf numFmtId="0" fontId="0" fillId="0" borderId="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34" fillId="3" borderId="15" applyNumberForma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34" fillId="3" borderId="15"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36" fillId="0" borderId="0"/>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5" fillId="0" borderId="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12" borderId="0" applyProtection="0">
      <alignment vertical="center"/>
    </xf>
    <xf numFmtId="0" fontId="0" fillId="0" borderId="0">
      <alignment vertical="center"/>
    </xf>
    <xf numFmtId="0" fontId="45" fillId="12" borderId="0" applyProtection="0">
      <alignment vertical="center"/>
    </xf>
    <xf numFmtId="0" fontId="46" fillId="13" borderId="0" applyNumberFormat="0" applyBorder="0" applyAlignment="0" applyProtection="0">
      <alignment vertical="center"/>
    </xf>
    <xf numFmtId="0" fontId="14" fillId="0" borderId="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alignment vertical="center"/>
    </xf>
    <xf numFmtId="0" fontId="46" fillId="13" borderId="0" applyNumberFormat="0" applyBorder="0" applyAlignment="0" applyProtection="0">
      <alignment vertical="center"/>
    </xf>
    <xf numFmtId="0" fontId="48" fillId="18" borderId="0" applyNumberFormat="0" applyBorder="0" applyAlignment="0" applyProtection="0">
      <alignment vertical="center"/>
    </xf>
    <xf numFmtId="0" fontId="46" fillId="13" borderId="0" applyProtection="0"/>
    <xf numFmtId="0" fontId="48" fillId="18" borderId="0" applyNumberFormat="0" applyBorder="0" applyAlignment="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 fillId="0" borderId="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8" fillId="18"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109" fillId="20"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46" fillId="13"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46" fillId="13" borderId="0" applyProtection="0"/>
    <xf numFmtId="0" fontId="121" fillId="0" borderId="0" applyNumberFormat="0" applyFill="0" applyBorder="0" applyAlignment="0" applyProtection="0">
      <alignment vertical="top"/>
      <protection locked="0"/>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0" fillId="0" borderId="0" applyProtection="0"/>
    <xf numFmtId="0" fontId="0" fillId="0" borderId="0">
      <alignment vertical="center"/>
    </xf>
    <xf numFmtId="0" fontId="46" fillId="13" borderId="0" applyNumberFormat="0" applyBorder="0" applyAlignment="0" applyProtection="0">
      <alignment vertical="center"/>
    </xf>
    <xf numFmtId="0" fontId="0" fillId="0" borderId="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2" fillId="0" borderId="5" applyNumberFormat="0" applyFill="0" applyProtection="0">
      <alignment horizontal="lef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5" fillId="0" borderId="0"/>
    <xf numFmtId="0" fontId="46" fillId="13" borderId="0" applyProtection="0"/>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8" fillId="3" borderId="0" applyProtection="0"/>
    <xf numFmtId="0" fontId="109" fillId="20"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0" fillId="0" borderId="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Protection="0"/>
    <xf numFmtId="0" fontId="46" fillId="13" borderId="0" applyProtection="0"/>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8" borderId="0" applyNumberFormat="0" applyBorder="0" applyAlignment="0" applyProtection="0"/>
    <xf numFmtId="0" fontId="0" fillId="0" borderId="0">
      <alignment vertical="center"/>
    </xf>
    <xf numFmtId="0" fontId="0" fillId="0" borderId="0">
      <alignment vertical="center"/>
    </xf>
    <xf numFmtId="0" fontId="48" fillId="18"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alignment vertical="center"/>
    </xf>
    <xf numFmtId="0" fontId="46" fillId="13" borderId="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Protection="0"/>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Protection="0"/>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82"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8" fillId="12" borderId="0" applyNumberFormat="0" applyBorder="0" applyAlignment="0" applyProtection="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pplyNumberFormat="0" applyFill="0" applyBorder="0" applyAlignment="0" applyProtection="0"/>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Protection="0"/>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66" fillId="11" borderId="0" applyNumberFormat="0" applyBorder="0" applyAlignment="0" applyProtection="0">
      <alignment vertical="center"/>
    </xf>
    <xf numFmtId="0" fontId="45" fillId="12"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66" fillId="11" borderId="0" applyNumberFormat="0" applyBorder="0" applyAlignment="0" applyProtection="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82"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4" fillId="0" borderId="0">
      <alignment vertical="center"/>
    </xf>
    <xf numFmtId="0" fontId="0" fillId="0" borderId="0">
      <alignment vertical="center"/>
    </xf>
    <xf numFmtId="0" fontId="13"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14"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46" fillId="13" borderId="0" applyProtection="0"/>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46" fillId="13" borderId="0" applyProtection="0"/>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14"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5" fillId="20"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98" fillId="42" borderId="30"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5"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pplyProtection="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36"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pplyProtection="0">
      <alignment vertical="center"/>
    </xf>
    <xf numFmtId="0" fontId="0" fillId="0" borderId="0"/>
    <xf numFmtId="0" fontId="58" fillId="0" borderId="0" applyProtection="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13"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77" fillId="0" borderId="0">
      <alignment vertical="center"/>
    </xf>
    <xf numFmtId="0" fontId="5" fillId="0" borderId="0"/>
    <xf numFmtId="0" fontId="0" fillId="0" borderId="0">
      <alignment vertical="center"/>
    </xf>
    <xf numFmtId="0" fontId="0" fillId="0" borderId="0">
      <alignment vertical="center"/>
    </xf>
    <xf numFmtId="0" fontId="177" fillId="0" borderId="0">
      <alignment vertical="center"/>
    </xf>
    <xf numFmtId="0" fontId="33" fillId="0" borderId="0">
      <alignment vertical="center"/>
    </xf>
    <xf numFmtId="0" fontId="45" fillId="12" borderId="0" applyNumberFormat="0" applyBorder="0" applyAlignment="0" applyProtection="0">
      <alignment vertical="center"/>
    </xf>
    <xf numFmtId="0" fontId="0" fillId="0" borderId="0">
      <alignment vertical="center"/>
    </xf>
    <xf numFmtId="0" fontId="177" fillId="0" borderId="0">
      <alignment vertical="center"/>
    </xf>
    <xf numFmtId="0" fontId="0" fillId="0" borderId="0">
      <alignment vertical="center"/>
    </xf>
    <xf numFmtId="0" fontId="177" fillId="0" borderId="0">
      <alignment vertical="center"/>
    </xf>
    <xf numFmtId="0" fontId="0" fillId="0" borderId="0">
      <alignment vertical="center"/>
    </xf>
    <xf numFmtId="0" fontId="0" fillId="0" borderId="0">
      <alignment vertical="center"/>
    </xf>
    <xf numFmtId="0" fontId="58"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45" fillId="12"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4" fillId="0" borderId="0" applyProtection="0">
      <alignment vertical="center"/>
    </xf>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 fillId="0" borderId="0"/>
    <xf numFmtId="0" fontId="36" fillId="0" borderId="0"/>
    <xf numFmtId="0" fontId="45" fillId="12" borderId="0" applyNumberFormat="0" applyBorder="0" applyAlignment="0" applyProtection="0">
      <alignment vertical="center"/>
    </xf>
    <xf numFmtId="0" fontId="5" fillId="0" borderId="0"/>
    <xf numFmtId="0" fontId="5" fillId="0" borderId="0"/>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5" fillId="0" borderId="0"/>
    <xf numFmtId="0" fontId="0" fillId="0" borderId="0"/>
    <xf numFmtId="0" fontId="0" fillId="0" borderId="0"/>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45" fillId="12" borderId="0" applyNumberFormat="0" applyBorder="0" applyAlignment="0" applyProtection="0">
      <alignment vertical="center"/>
    </xf>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pplyProtection="0">
      <alignment vertical="center"/>
    </xf>
    <xf numFmtId="0" fontId="14" fillId="0" borderId="0" applyNumberFormat="0" applyFont="0" applyFill="0" applyBorder="0" applyAlignment="0" applyProtection="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5" fillId="0" borderId="0"/>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45" fillId="12" borderId="0" applyNumberFormat="0" applyBorder="0" applyAlignment="0" applyProtection="0">
      <alignment vertical="center"/>
    </xf>
    <xf numFmtId="0" fontId="5" fillId="0" borderId="0"/>
    <xf numFmtId="0" fontId="5" fillId="0" borderId="0"/>
    <xf numFmtId="0" fontId="5" fillId="0" borderId="0"/>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5" fillId="0" borderId="0"/>
    <xf numFmtId="0" fontId="0" fillId="0" borderId="0">
      <alignment vertical="center"/>
    </xf>
    <xf numFmtId="0" fontId="5" fillId="0" borderId="0"/>
    <xf numFmtId="0" fontId="5" fillId="0" borderId="0"/>
    <xf numFmtId="0" fontId="45" fillId="20" borderId="0" applyNumberFormat="0" applyBorder="0" applyAlignment="0" applyProtection="0">
      <alignment vertical="center"/>
    </xf>
    <xf numFmtId="0" fontId="5" fillId="0" borderId="0"/>
    <xf numFmtId="0" fontId="0" fillId="0" borderId="0">
      <alignment vertical="center"/>
    </xf>
    <xf numFmtId="0" fontId="5" fillId="0" borderId="0"/>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xf numFmtId="0" fontId="5" fillId="0" borderId="0"/>
    <xf numFmtId="0" fontId="0" fillId="0" borderId="0"/>
    <xf numFmtId="0" fontId="5" fillId="0" borderId="0"/>
    <xf numFmtId="0" fontId="0" fillId="0" borderId="0"/>
    <xf numFmtId="0" fontId="5"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5" fillId="0" borderId="0"/>
    <xf numFmtId="0" fontId="0" fillId="0" borderId="0">
      <alignment vertical="center"/>
    </xf>
    <xf numFmtId="0" fontId="5" fillId="0" borderId="0"/>
    <xf numFmtId="0" fontId="5" fillId="0" borderId="0"/>
    <xf numFmtId="0" fontId="5" fillId="0" borderId="0"/>
    <xf numFmtId="0" fontId="0" fillId="0" borderId="0"/>
    <xf numFmtId="0" fontId="0" fillId="0" borderId="0"/>
    <xf numFmtId="0" fontId="5" fillId="0" borderId="0"/>
    <xf numFmtId="0" fontId="0" fillId="0" borderId="0">
      <alignment vertical="center"/>
    </xf>
    <xf numFmtId="0" fontId="5" fillId="0" borderId="0"/>
    <xf numFmtId="0" fontId="5" fillId="0" borderId="0"/>
    <xf numFmtId="0" fontId="5" fillId="0" borderId="0"/>
    <xf numFmtId="0" fontId="5" fillId="0" borderId="0"/>
    <xf numFmtId="0" fontId="5"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8" fillId="0" borderId="0"/>
    <xf numFmtId="0" fontId="45"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45" fillId="20" borderId="0" applyNumberFormat="0" applyBorder="0" applyAlignment="0" applyProtection="0">
      <alignment vertical="center"/>
    </xf>
    <xf numFmtId="0" fontId="0" fillId="0" borderId="0">
      <alignment vertical="center"/>
    </xf>
    <xf numFmtId="0" fontId="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0" fillId="0" borderId="0">
      <alignment vertical="center"/>
    </xf>
    <xf numFmtId="0" fontId="36" fillId="0" borderId="0"/>
    <xf numFmtId="0" fontId="36" fillId="0" borderId="0">
      <alignment vertical="center"/>
    </xf>
    <xf numFmtId="0" fontId="45" fillId="12" borderId="0" applyNumberFormat="0" applyBorder="0" applyAlignment="0" applyProtection="0">
      <alignment vertical="center"/>
    </xf>
    <xf numFmtId="0" fontId="36" fillId="0" borderId="0"/>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2" fillId="0" borderId="0"/>
    <xf numFmtId="0" fontId="36" fillId="0" borderId="0"/>
    <xf numFmtId="0" fontId="0" fillId="0" borderId="0">
      <alignment vertical="center"/>
    </xf>
    <xf numFmtId="0" fontId="36" fillId="0" borderId="0"/>
    <xf numFmtId="0" fontId="36" fillId="0" borderId="0"/>
    <xf numFmtId="0" fontId="102" fillId="12" borderId="0" applyNumberFormat="0" applyBorder="0" applyAlignment="0" applyProtection="0">
      <alignment vertical="center"/>
    </xf>
    <xf numFmtId="0" fontId="36" fillId="0" borderId="0"/>
    <xf numFmtId="0" fontId="0" fillId="0" borderId="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36" fillId="0" borderId="0"/>
    <xf numFmtId="0" fontId="36" fillId="0" borderId="0"/>
    <xf numFmtId="0" fontId="45" fillId="12" borderId="0" applyNumberFormat="0" applyBorder="0" applyAlignment="0" applyProtection="0">
      <alignment vertical="center"/>
    </xf>
    <xf numFmtId="0" fontId="36" fillId="0" borderId="0"/>
    <xf numFmtId="0" fontId="36" fillId="0" borderId="0"/>
    <xf numFmtId="0" fontId="0" fillId="0" borderId="0">
      <alignment vertical="center"/>
    </xf>
    <xf numFmtId="0" fontId="0" fillId="0" borderId="0">
      <alignment vertical="center"/>
    </xf>
    <xf numFmtId="0" fontId="2" fillId="0" borderId="0"/>
    <xf numFmtId="0" fontId="0" fillId="0" borderId="0">
      <alignment vertical="center"/>
    </xf>
    <xf numFmtId="0" fontId="2" fillId="0" borderId="0"/>
    <xf numFmtId="0" fontId="0" fillId="0" borderId="0">
      <alignment vertical="center"/>
    </xf>
    <xf numFmtId="0" fontId="36" fillId="0" borderId="0"/>
    <xf numFmtId="0" fontId="0" fillId="0" borderId="0">
      <alignment vertical="center"/>
    </xf>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alignment vertical="center"/>
    </xf>
    <xf numFmtId="0" fontId="13"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0" fontId="156" fillId="0" borderId="0">
      <alignment vertical="center"/>
    </xf>
    <xf numFmtId="0" fontId="13"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1" fillId="0" borderId="0">
      <alignment vertical="center"/>
    </xf>
    <xf numFmtId="0" fontId="45" fillId="12"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alignment vertical="center"/>
    </xf>
    <xf numFmtId="0" fontId="0" fillId="0" borderId="0"/>
    <xf numFmtId="0" fontId="0" fillId="0" borderId="0">
      <alignment vertical="center"/>
    </xf>
    <xf numFmtId="0" fontId="0" fillId="0" borderId="0" applyProtection="0"/>
    <xf numFmtId="0" fontId="14"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45" fillId="12" borderId="0" applyNumberFormat="0" applyBorder="0" applyAlignment="0" applyProtection="0">
      <alignment vertical="center"/>
    </xf>
    <xf numFmtId="0" fontId="14" fillId="0" borderId="0">
      <alignment vertical="center"/>
    </xf>
    <xf numFmtId="0" fontId="5" fillId="0" borderId="0">
      <alignment vertical="center"/>
    </xf>
    <xf numFmtId="0" fontId="5" fillId="0" borderId="0">
      <alignment vertical="center"/>
    </xf>
    <xf numFmtId="0" fontId="5" fillId="0" borderId="0">
      <alignment vertical="center"/>
    </xf>
    <xf numFmtId="0" fontId="14" fillId="0" borderId="0">
      <alignment vertical="center"/>
    </xf>
    <xf numFmtId="0" fontId="0" fillId="0" borderId="0"/>
    <xf numFmtId="0" fontId="0" fillId="0" borderId="0"/>
    <xf numFmtId="0" fontId="0" fillId="0" borderId="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8" fillId="18"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14"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3"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45" fillId="12" borderId="0" applyNumberFormat="0" applyBorder="0" applyAlignment="0" applyProtection="0">
      <alignment vertical="center"/>
    </xf>
    <xf numFmtId="0" fontId="13" fillId="0" borderId="0">
      <alignment vertical="center"/>
    </xf>
    <xf numFmtId="0" fontId="0" fillId="0" borderId="0">
      <alignment vertical="center"/>
    </xf>
    <xf numFmtId="0" fontId="13" fillId="0" borderId="0">
      <alignment vertical="center"/>
    </xf>
    <xf numFmtId="0" fontId="0" fillId="0" borderId="0">
      <alignment vertical="center"/>
    </xf>
    <xf numFmtId="0" fontId="14" fillId="0" borderId="0" applyProtection="0">
      <alignment vertical="center"/>
    </xf>
    <xf numFmtId="0" fontId="0" fillId="0" borderId="0">
      <alignment vertical="center"/>
    </xf>
    <xf numFmtId="0" fontId="14" fillId="0" borderId="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4" fillId="0" borderId="0" applyProtection="0">
      <alignment vertical="center"/>
    </xf>
    <xf numFmtId="0" fontId="0" fillId="0" borderId="0">
      <alignment vertical="center"/>
    </xf>
    <xf numFmtId="0" fontId="0" fillId="0" borderId="0">
      <alignment vertical="center"/>
    </xf>
    <xf numFmtId="0" fontId="14" fillId="0" borderId="0" applyProtection="0">
      <alignment vertical="center"/>
    </xf>
    <xf numFmtId="0" fontId="14" fillId="0" borderId="0">
      <alignment vertical="center"/>
    </xf>
    <xf numFmtId="0" fontId="0" fillId="0" borderId="0">
      <alignment vertical="center"/>
    </xf>
    <xf numFmtId="0" fontId="13"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8"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8" fillId="18"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xf numFmtId="0" fontId="113" fillId="0" borderId="0"/>
    <xf numFmtId="0" fontId="48" fillId="18" borderId="0" applyNumberFormat="0" applyBorder="0" applyAlignment="0" applyProtection="0">
      <alignment vertical="center"/>
    </xf>
    <xf numFmtId="0" fontId="58" fillId="0" borderId="0"/>
    <xf numFmtId="0" fontId="113" fillId="0" borderId="0"/>
    <xf numFmtId="0" fontId="45" fillId="20" borderId="0" applyNumberFormat="0" applyBorder="0" applyAlignment="0" applyProtection="0">
      <alignment vertical="center"/>
    </xf>
    <xf numFmtId="0" fontId="13"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48" fillId="20" borderId="0" applyNumberFormat="0" applyBorder="0" applyAlignment="0" applyProtection="0">
      <alignment vertical="center"/>
    </xf>
    <xf numFmtId="0" fontId="0" fillId="0" borderId="0">
      <alignment vertical="center"/>
    </xf>
    <xf numFmtId="0" fontId="14" fillId="0" borderId="0">
      <alignment vertical="center"/>
    </xf>
    <xf numFmtId="0" fontId="13"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2" fillId="0" borderId="0">
      <alignment vertical="center"/>
    </xf>
    <xf numFmtId="0" fontId="2" fillId="0" borderId="0">
      <alignment vertical="center"/>
    </xf>
    <xf numFmtId="0" fontId="0" fillId="0" borderId="0">
      <alignment vertical="center"/>
    </xf>
    <xf numFmtId="0" fontId="2"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13"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13" fillId="0" borderId="0">
      <alignment vertical="center"/>
    </xf>
    <xf numFmtId="0" fontId="14" fillId="0" borderId="0">
      <alignment vertical="center"/>
    </xf>
    <xf numFmtId="0" fontId="45" fillId="12"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48" fillId="20" borderId="0" applyNumberFormat="0" applyBorder="0" applyAlignment="0" applyProtection="0">
      <alignment vertical="center"/>
    </xf>
    <xf numFmtId="0" fontId="14" fillId="0" borderId="0">
      <alignment vertical="center"/>
    </xf>
    <xf numFmtId="0" fontId="48" fillId="20" borderId="0" applyNumberFormat="0" applyBorder="0" applyAlignment="0" applyProtection="0">
      <alignment vertical="center"/>
    </xf>
    <xf numFmtId="0" fontId="36" fillId="0" borderId="0">
      <alignment vertical="center"/>
    </xf>
    <xf numFmtId="0" fontId="0" fillId="0" borderId="0"/>
    <xf numFmtId="0" fontId="36" fillId="0" borderId="0">
      <alignment vertical="center"/>
    </xf>
    <xf numFmtId="0" fontId="45" fillId="12" borderId="0" applyNumberFormat="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0" fontId="13" fillId="0" borderId="0"/>
    <xf numFmtId="0" fontId="14" fillId="0" borderId="0">
      <alignment vertical="center"/>
    </xf>
    <xf numFmtId="0" fontId="58" fillId="0" borderId="0">
      <alignment vertical="center"/>
    </xf>
    <xf numFmtId="0" fontId="13" fillId="0" borderId="0">
      <alignment vertical="center"/>
    </xf>
    <xf numFmtId="0" fontId="45" fillId="12" borderId="0" applyNumberFormat="0" applyBorder="0" applyAlignment="0" applyProtection="0">
      <alignment vertical="center"/>
    </xf>
    <xf numFmtId="0" fontId="14" fillId="0" borderId="0">
      <alignment vertical="center"/>
    </xf>
    <xf numFmtId="0" fontId="13" fillId="0" borderId="0">
      <alignment vertical="center"/>
    </xf>
    <xf numFmtId="0" fontId="14" fillId="0" borderId="0">
      <alignment vertical="center"/>
    </xf>
    <xf numFmtId="0" fontId="59" fillId="0" borderId="0"/>
    <xf numFmtId="0" fontId="14" fillId="0" borderId="0">
      <alignment vertical="center"/>
    </xf>
    <xf numFmtId="0" fontId="14" fillId="0" borderId="0">
      <alignment vertical="center"/>
    </xf>
    <xf numFmtId="0" fontId="14" fillId="0" borderId="0">
      <alignment vertical="center"/>
    </xf>
    <xf numFmtId="0" fontId="45" fillId="12"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pplyProtection="0">
      <alignment vertical="center"/>
    </xf>
    <xf numFmtId="0" fontId="13" fillId="0" borderId="0">
      <alignment vertical="center"/>
    </xf>
    <xf numFmtId="0" fontId="14" fillId="0" borderId="0">
      <alignment vertical="center"/>
    </xf>
    <xf numFmtId="0" fontId="45" fillId="20"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45" fillId="2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0" fillId="0" borderId="0"/>
    <xf numFmtId="0" fontId="0" fillId="0" borderId="0">
      <alignment vertical="center"/>
    </xf>
    <xf numFmtId="0" fontId="0" fillId="0" borderId="0"/>
    <xf numFmtId="0" fontId="14" fillId="0" borderId="0">
      <alignment vertical="center"/>
    </xf>
    <xf numFmtId="0" fontId="45" fillId="12"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45" fillId="20" borderId="0" applyNumberFormat="0" applyBorder="0" applyAlignment="0" applyProtection="0">
      <alignment vertical="center"/>
    </xf>
    <xf numFmtId="0" fontId="14" fillId="0" borderId="0">
      <alignment vertical="center"/>
    </xf>
    <xf numFmtId="0" fontId="13" fillId="0" borderId="0">
      <alignment vertical="center"/>
    </xf>
    <xf numFmtId="0" fontId="14" fillId="0" borderId="0" applyProtection="0">
      <alignment vertical="center"/>
    </xf>
    <xf numFmtId="0" fontId="0" fillId="0" borderId="0">
      <alignment vertical="center"/>
    </xf>
    <xf numFmtId="0" fontId="13" fillId="0" borderId="0">
      <alignment vertical="center"/>
    </xf>
    <xf numFmtId="0" fontId="14" fillId="0" borderId="0">
      <alignment vertical="center"/>
    </xf>
    <xf numFmtId="0" fontId="14" fillId="0" borderId="0">
      <alignment vertical="center"/>
    </xf>
    <xf numFmtId="0" fontId="18" fillId="0" borderId="0">
      <alignment vertical="center"/>
    </xf>
    <xf numFmtId="0" fontId="13" fillId="0" borderId="0">
      <alignment vertical="center"/>
    </xf>
    <xf numFmtId="0" fontId="13" fillId="0" borderId="0"/>
    <xf numFmtId="0" fontId="13" fillId="0" borderId="0">
      <alignment vertical="center"/>
    </xf>
    <xf numFmtId="0" fontId="0" fillId="0" borderId="0">
      <alignment vertical="center"/>
    </xf>
    <xf numFmtId="0" fontId="0"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14" fillId="0" borderId="0">
      <alignment vertical="center"/>
    </xf>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4"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xf numFmtId="0" fontId="45"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0" fontId="0" fillId="0" borderId="0"/>
    <xf numFmtId="0" fontId="0" fillId="0" borderId="0">
      <alignment vertical="center"/>
    </xf>
    <xf numFmtId="0" fontId="2" fillId="0" borderId="0"/>
    <xf numFmtId="0" fontId="0" fillId="0" borderId="0">
      <alignment vertical="center"/>
    </xf>
    <xf numFmtId="0" fontId="0" fillId="0" borderId="0"/>
    <xf numFmtId="0" fontId="102" fillId="12" borderId="0" applyNumberFormat="0" applyBorder="0" applyAlignment="0" applyProtection="0">
      <alignment vertical="center"/>
    </xf>
    <xf numFmtId="0" fontId="14" fillId="0" borderId="0">
      <alignment vertical="center"/>
    </xf>
    <xf numFmtId="0" fontId="0" fillId="0" borderId="0">
      <alignment vertic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82"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45" fillId="20" borderId="0" applyNumberFormat="0" applyBorder="0" applyAlignment="0" applyProtection="0">
      <alignment vertical="center"/>
    </xf>
    <xf numFmtId="0" fontId="179" fillId="0" borderId="0" applyNumberFormat="0" applyFill="0" applyBorder="0" applyAlignment="0" applyProtection="0">
      <alignment vertical="top"/>
      <protection locked="0"/>
    </xf>
    <xf numFmtId="0" fontId="45" fillId="20" borderId="0" applyNumberFormat="0" applyBorder="0" applyAlignment="0" applyProtection="0">
      <alignment vertical="center"/>
    </xf>
    <xf numFmtId="0" fontId="179" fillId="0" borderId="0" applyNumberFormat="0" applyFill="0" applyBorder="0" applyAlignment="0" applyProtection="0">
      <alignment vertical="top"/>
      <protection locked="0"/>
    </xf>
    <xf numFmtId="0" fontId="45" fillId="12" borderId="0" applyNumberFormat="0" applyBorder="0" applyAlignment="0" applyProtection="0">
      <alignment vertical="center"/>
    </xf>
    <xf numFmtId="0" fontId="184" fillId="0" borderId="0" applyNumberFormat="0" applyFill="0" applyBorder="0" applyAlignment="0" applyProtection="0">
      <alignment vertical="center"/>
    </xf>
    <xf numFmtId="9" fontId="183" fillId="0" borderId="0" applyFont="0" applyFill="0" applyBorder="0" applyAlignment="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18" borderId="0" applyNumberFormat="0" applyBorder="0" applyAlignment="0" applyProtection="0"/>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48" fillId="12" borderId="0" applyNumberFormat="0" applyBorder="0" applyAlignment="0" applyProtection="0"/>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43" fontId="14" fillId="0" borderId="0" applyFont="0" applyFill="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2" fillId="85"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Protection="0"/>
    <xf numFmtId="0" fontId="45" fillId="20" borderId="0" applyNumberFormat="0" applyBorder="0" applyAlignment="0" applyProtection="0">
      <alignment vertical="center"/>
    </xf>
    <xf numFmtId="0" fontId="0" fillId="0" borderId="0">
      <alignment vertical="center"/>
    </xf>
    <xf numFmtId="0" fontId="45" fillId="20" borderId="0" applyProtection="0"/>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77" fillId="85"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52" fillId="21"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8"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Protection="0"/>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162" fillId="3" borderId="52" applyNumberForma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18" borderId="0" applyNumberFormat="0" applyBorder="0" applyAlignment="0" applyProtection="0"/>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48" fillId="18" borderId="0" applyNumberFormat="0" applyBorder="0" applyAlignment="0" applyProtection="0"/>
    <xf numFmtId="0" fontId="45" fillId="20" borderId="0" applyNumberFormat="0" applyBorder="0" applyAlignment="0" applyProtection="0">
      <alignment vertical="center"/>
    </xf>
    <xf numFmtId="0" fontId="48" fillId="18" borderId="0" applyNumberFormat="0" applyBorder="0" applyAlignment="0" applyProtection="0"/>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102" fillId="12" borderId="0" applyNumberFormat="0" applyBorder="0" applyAlignment="0" applyProtection="0">
      <alignment vertical="center"/>
    </xf>
    <xf numFmtId="0" fontId="109" fillId="20" borderId="0" applyProtection="0">
      <alignment vertical="center"/>
    </xf>
    <xf numFmtId="0" fontId="109" fillId="20" borderId="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104" fillId="4" borderId="0" applyNumberFormat="0" applyBorder="0" applyAlignment="0" applyProtection="0">
      <alignment vertical="center"/>
    </xf>
    <xf numFmtId="0" fontId="0" fillId="0" borderId="0">
      <alignment vertical="center"/>
    </xf>
    <xf numFmtId="0" fontId="104" fillId="4" borderId="0" applyNumberFormat="0" applyBorder="0" applyAlignment="0" applyProtection="0">
      <alignment vertical="center"/>
    </xf>
    <xf numFmtId="0" fontId="0" fillId="0" borderId="0">
      <alignment vertical="center"/>
    </xf>
    <xf numFmtId="0" fontId="104" fillId="4"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2" fillId="12" borderId="0" applyNumberFormat="0" applyBorder="0" applyAlignment="0" applyProtection="0">
      <alignment vertical="center"/>
    </xf>
    <xf numFmtId="0" fontId="48" fillId="12" borderId="0" applyNumberFormat="0" applyBorder="0" applyAlignment="0" applyProtection="0">
      <alignment vertical="center"/>
    </xf>
    <xf numFmtId="0" fontId="102" fillId="12" borderId="0" applyNumberFormat="0" applyBorder="0" applyAlignment="0" applyProtection="0">
      <alignment vertical="center"/>
    </xf>
    <xf numFmtId="0" fontId="48" fillId="12" borderId="0" applyNumberFormat="0" applyBorder="0" applyAlignment="0" applyProtection="0">
      <alignment vertical="center"/>
    </xf>
    <xf numFmtId="0" fontId="102" fillId="12" borderId="0" applyNumberFormat="0" applyBorder="0" applyAlignment="0" applyProtection="0">
      <alignment vertical="center"/>
    </xf>
    <xf numFmtId="0" fontId="45" fillId="20"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2" fillId="86"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5" fillId="20" borderId="0" applyNumberFormat="0" applyBorder="0" applyAlignment="0" applyProtection="0">
      <alignment vertical="center"/>
    </xf>
    <xf numFmtId="0" fontId="48" fillId="18" borderId="0" applyNumberFormat="0" applyBorder="0" applyAlignment="0" applyProtection="0">
      <alignment vertical="center"/>
    </xf>
    <xf numFmtId="0" fontId="45" fillId="20" borderId="0" applyNumberFormat="0" applyBorder="0" applyAlignment="0" applyProtection="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xf numFmtId="0" fontId="48" fillId="18"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xf numFmtId="0" fontId="48" fillId="12" borderId="0" applyNumberFormat="0" applyBorder="0" applyAlignment="0" applyProtection="0"/>
    <xf numFmtId="0" fontId="0" fillId="0" borderId="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45"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Protection="0"/>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Protection="0"/>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Protection="0"/>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98" fillId="42" borderId="30"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8" fillId="18"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0" fillId="0" borderId="0">
      <alignment vertical="center"/>
    </xf>
    <xf numFmtId="0" fontId="48" fillId="18" borderId="0" applyNumberFormat="0" applyBorder="0" applyAlignment="0" applyProtection="0"/>
    <xf numFmtId="0" fontId="0" fillId="0" borderId="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48" fillId="18"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6"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Protection="0"/>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75" fillId="85"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8" borderId="0" applyNumberFormat="0" applyBorder="0" applyAlignment="0" applyProtection="0"/>
    <xf numFmtId="0" fontId="0" fillId="0" borderId="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xf numFmtId="0" fontId="0" fillId="0" borderId="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0" fillId="0" borderId="0">
      <alignment vertical="center"/>
    </xf>
    <xf numFmtId="0" fontId="0" fillId="0" borderId="0">
      <alignment vertical="center"/>
    </xf>
    <xf numFmtId="0" fontId="109" fillId="12" borderId="0" applyNumberFormat="0" applyBorder="0" applyAlignment="0" applyProtection="0">
      <alignment vertical="center"/>
    </xf>
    <xf numFmtId="0" fontId="45" fillId="12" borderId="0" applyNumberFormat="0" applyBorder="0" applyAlignment="0" applyProtection="0">
      <alignment vertical="center"/>
    </xf>
    <xf numFmtId="0" fontId="109" fillId="12" borderId="0" applyNumberFormat="0" applyBorder="0" applyAlignment="0" applyProtection="0">
      <alignment vertical="center"/>
    </xf>
    <xf numFmtId="0" fontId="0" fillId="0" borderId="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Protection="0"/>
    <xf numFmtId="0" fontId="109" fillId="12" borderId="0" applyNumberFormat="0" applyBorder="0" applyAlignment="0" applyProtection="0">
      <alignment vertical="center"/>
    </xf>
    <xf numFmtId="0" fontId="109"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3" borderId="0" applyNumberFormat="0" applyBorder="0" applyAlignment="0" applyProtection="0">
      <alignment vertical="center"/>
    </xf>
    <xf numFmtId="0" fontId="0" fillId="0" borderId="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Protection="0">
      <alignment vertical="center"/>
    </xf>
    <xf numFmtId="0" fontId="48" fillId="12"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5" fillId="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5"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109" fillId="20" borderId="0" applyNumberFormat="0" applyBorder="0" applyAlignment="0" applyProtection="0">
      <alignment vertical="center"/>
    </xf>
    <xf numFmtId="0" fontId="45" fillId="20" borderId="0" applyNumberFormat="0" applyBorder="0" applyAlignment="0" applyProtection="0">
      <alignment vertical="center"/>
    </xf>
    <xf numFmtId="0" fontId="109" fillId="20" borderId="0" applyNumberFormat="0" applyBorder="0" applyAlignment="0" applyProtection="0">
      <alignment vertical="center"/>
    </xf>
    <xf numFmtId="0" fontId="45"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102" fillId="12" borderId="0" applyProtection="0">
      <alignment vertical="center"/>
    </xf>
    <xf numFmtId="0" fontId="0" fillId="0" borderId="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4"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63" fillId="3" borderId="52"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8"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2" fillId="86"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29" fillId="0" borderId="58" applyNumberFormat="0" applyFill="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98" fillId="42" borderId="30" applyNumberForma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0" fillId="25" borderId="40" applyNumberFormat="0" applyFont="0" applyAlignment="0" applyProtection="0">
      <alignment vertical="center"/>
    </xf>
    <xf numFmtId="0" fontId="0" fillId="0" borderId="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8" borderId="0" applyNumberFormat="0" applyBorder="0" applyAlignment="0" applyProtection="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12"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Protection="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30" fillId="83"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8" fillId="0" borderId="43" applyNumberFormat="0" applyFill="0" applyProtection="0">
      <alignment horizontal="lef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12" borderId="0" applyNumberFormat="0" applyBorder="0" applyAlignment="0" applyProtection="0">
      <alignment vertical="center"/>
    </xf>
    <xf numFmtId="0" fontId="112" fillId="0" borderId="60" applyNumberFormat="0" applyFill="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237" fontId="5"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29" fillId="0" borderId="58" applyNumberFormat="0" applyFill="0" applyAlignment="0" applyProtection="0">
      <alignment vertical="center"/>
    </xf>
    <xf numFmtId="0" fontId="45" fillId="12" borderId="0" applyNumberFormat="0" applyBorder="0" applyAlignment="0" applyProtection="0">
      <alignment vertical="center"/>
    </xf>
    <xf numFmtId="0" fontId="29" fillId="0" borderId="58" applyNumberFormat="0" applyFill="0" applyAlignment="0" applyProtection="0">
      <alignment vertical="center"/>
    </xf>
    <xf numFmtId="0" fontId="45" fillId="12" borderId="0" applyNumberFormat="0" applyBorder="0" applyAlignment="0" applyProtection="0">
      <alignment vertical="center"/>
    </xf>
    <xf numFmtId="0" fontId="29" fillId="0" borderId="58" applyNumberFormat="0" applyFill="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1" fontId="5" fillId="0" borderId="1">
      <alignment vertical="center"/>
      <protection locked="0"/>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4" fillId="4"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102"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160"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2" fillId="3" borderId="52" applyNumberFormat="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98" fillId="42" borderId="30" applyNumberForma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2" fillId="40"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25" borderId="40" applyNumberFormat="0" applyFont="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Protection="0"/>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199" fontId="14" fillId="0" borderId="0" applyFont="0" applyFill="0" applyBorder="0" applyAlignment="0" applyProtection="0">
      <alignment vertical="center"/>
    </xf>
    <xf numFmtId="0" fontId="75"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Protection="0"/>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2" fillId="12" borderId="0" applyProtection="0"/>
    <xf numFmtId="0" fontId="102" fillId="12" borderId="0" applyProtection="0">
      <alignment vertical="center"/>
    </xf>
    <xf numFmtId="0" fontId="102" fillId="12" borderId="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Protection="0"/>
    <xf numFmtId="0" fontId="0" fillId="0" borderId="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102"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52" fillId="85"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52" fillId="85"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52" fillId="85" borderId="0" applyNumberFormat="0" applyBorder="0" applyAlignment="0" applyProtection="0">
      <alignment vertical="center"/>
    </xf>
    <xf numFmtId="0" fontId="45" fillId="12" borderId="0" applyNumberFormat="0" applyBorder="0" applyAlignment="0" applyProtection="0">
      <alignment vertical="center"/>
    </xf>
    <xf numFmtId="0" fontId="52" fillId="85"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Protection="0"/>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9" applyNumberFormat="0" applyFill="0" applyAlignment="0" applyProtection="0">
      <alignment vertical="center"/>
    </xf>
    <xf numFmtId="0" fontId="189" fillId="0" borderId="58" applyNumberFormat="0" applyFill="0" applyAlignment="0" applyProtection="0">
      <alignment vertical="center"/>
    </xf>
    <xf numFmtId="0" fontId="29" fillId="0" borderId="59" applyNumberFormat="0" applyFill="0" applyAlignment="0" applyProtection="0">
      <alignment vertical="center"/>
    </xf>
    <xf numFmtId="0" fontId="0" fillId="0" borderId="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0" fillId="0" borderId="0">
      <alignment vertical="center"/>
    </xf>
    <xf numFmtId="0" fontId="29" fillId="0" borderId="5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61" applyNumberFormat="0" applyFill="0" applyAlignment="0" applyProtection="0">
      <alignment vertical="center"/>
    </xf>
    <xf numFmtId="0" fontId="29" fillId="0" borderId="61"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191" fillId="0" borderId="62" applyNumberFormat="0" applyFill="0" applyAlignment="0" applyProtection="0">
      <alignment vertical="center"/>
    </xf>
    <xf numFmtId="0" fontId="189" fillId="0" borderId="58" applyNumberFormat="0" applyFill="0" applyAlignment="0" applyProtection="0">
      <alignment vertical="center"/>
    </xf>
    <xf numFmtId="0" fontId="189" fillId="0" borderId="58" applyNumberFormat="0" applyFill="0" applyAlignment="0" applyProtection="0">
      <alignment vertical="center"/>
    </xf>
    <xf numFmtId="0" fontId="0" fillId="0" borderId="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0" fontId="29" fillId="0" borderId="58" applyNumberFormat="0" applyFill="0" applyAlignment="0" applyProtection="0">
      <alignment vertical="center"/>
    </xf>
    <xf numFmtId="239" fontId="146" fillId="0" borderId="0" applyFont="0" applyFill="0" applyBorder="0" applyAlignment="0" applyProtection="0"/>
    <xf numFmtId="241" fontId="0" fillId="0" borderId="0" applyFont="0" applyFill="0" applyBorder="0" applyAlignment="0" applyProtection="0">
      <alignment vertical="center"/>
    </xf>
    <xf numFmtId="239" fontId="14" fillId="0" borderId="0" applyProtection="0"/>
    <xf numFmtId="241" fontId="13" fillId="0" borderId="0" applyFont="0" applyFill="0" applyBorder="0" applyAlignment="0" applyProtection="0">
      <alignment vertical="center"/>
    </xf>
    <xf numFmtId="243" fontId="0" fillId="0" borderId="0" applyFont="0" applyFill="0" applyBorder="0" applyAlignment="0" applyProtection="0"/>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154" fillId="3" borderId="15" applyNumberFormat="0" applyAlignment="0" applyProtection="0">
      <alignment vertical="center"/>
    </xf>
    <xf numFmtId="0" fontId="134" fillId="3" borderId="15" applyNumberFormat="0" applyAlignment="0" applyProtection="0">
      <alignment vertical="center"/>
    </xf>
    <xf numFmtId="0" fontId="0" fillId="0" borderId="0">
      <alignment vertical="center"/>
    </xf>
    <xf numFmtId="0" fontId="134" fillId="3" borderId="15" applyNumberFormat="0" applyAlignment="0" applyProtection="0">
      <alignment vertical="center"/>
    </xf>
    <xf numFmtId="0" fontId="0" fillId="0" borderId="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2" fillId="2" borderId="15" applyNumberFormat="0" applyAlignment="0" applyProtection="0">
      <alignment vertical="center"/>
    </xf>
    <xf numFmtId="0" fontId="192" fillId="2"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86" fillId="2" borderId="15" applyNumberFormat="0" applyAlignment="0" applyProtection="0">
      <alignment vertical="center"/>
    </xf>
    <xf numFmtId="0" fontId="154" fillId="3" borderId="15" applyNumberFormat="0" applyAlignment="0" applyProtection="0">
      <alignment vertical="center"/>
    </xf>
    <xf numFmtId="0" fontId="154" fillId="3" borderId="15" applyNumberFormat="0" applyAlignment="0" applyProtection="0">
      <alignment vertical="center"/>
    </xf>
    <xf numFmtId="0" fontId="0" fillId="0" borderId="0">
      <alignment vertical="center"/>
    </xf>
    <xf numFmtId="0" fontId="0" fillId="0" borderId="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0" fillId="0" borderId="0">
      <alignment vertical="center"/>
    </xf>
    <xf numFmtId="0" fontId="134" fillId="3" borderId="15" applyNumberFormat="0" applyAlignment="0" applyProtection="0">
      <alignment vertical="center"/>
    </xf>
    <xf numFmtId="0" fontId="124" fillId="4" borderId="0" applyNumberFormat="0" applyBorder="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134" fillId="3" borderId="15"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155" fillId="42" borderId="30" applyNumberFormat="0" applyAlignment="0" applyProtection="0">
      <alignment vertical="center"/>
    </xf>
    <xf numFmtId="0" fontId="98" fillId="42" borderId="30" applyNumberFormat="0" applyAlignment="0" applyProtection="0">
      <alignment vertical="center"/>
    </xf>
    <xf numFmtId="0" fontId="0" fillId="0" borderId="0">
      <alignment vertical="center"/>
    </xf>
    <xf numFmtId="0" fontId="98" fillId="42" borderId="30" applyNumberFormat="0" applyAlignment="0" applyProtection="0">
      <alignment vertical="center"/>
    </xf>
    <xf numFmtId="0" fontId="0" fillId="0" borderId="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 borderId="63" applyNumberFormat="0" applyAlignment="0" applyProtection="0">
      <alignment vertical="center"/>
    </xf>
    <xf numFmtId="0" fontId="98" fillId="4" borderId="63"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8" fillId="42" borderId="30" applyNumberFormat="0" applyAlignment="0" applyProtection="0">
      <alignment vertical="center"/>
    </xf>
    <xf numFmtId="0" fontId="155" fillId="42" borderId="30" applyNumberFormat="0" applyAlignment="0" applyProtection="0">
      <alignment vertical="center"/>
    </xf>
    <xf numFmtId="0" fontId="0" fillId="0" borderId="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98" fillId="42" borderId="30" applyNumberFormat="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0" fontId="138"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114" fillId="0" borderId="0" applyNumberFormat="0" applyFill="0" applyBorder="0" applyAlignment="0" applyProtection="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0" fillId="0" borderId="0">
      <alignment vertical="center"/>
    </xf>
    <xf numFmtId="0" fontId="0" fillId="0" borderId="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62" fillId="0" borderId="5" applyNumberFormat="0" applyFill="0" applyProtection="0">
      <alignment horizontal="left" vertical="center"/>
    </xf>
    <xf numFmtId="0" fontId="62" fillId="0" borderId="5" applyNumberFormat="0" applyFill="0" applyProtection="0">
      <alignment horizontal="left"/>
    </xf>
    <xf numFmtId="0" fontId="62" fillId="0" borderId="5" applyNumberFormat="0" applyFill="0" applyProtection="0">
      <alignment horizontal="left" vertical="center"/>
    </xf>
    <xf numFmtId="0" fontId="115" fillId="17" borderId="15" applyNumberFormat="0" applyAlignment="0" applyProtection="0">
      <alignment vertical="center"/>
    </xf>
    <xf numFmtId="0" fontId="62" fillId="0" borderId="5" applyProtection="0">
      <alignment horizontal="left" vertical="center"/>
    </xf>
    <xf numFmtId="0" fontId="62" fillId="0" borderId="18" applyNumberFormat="0" applyFill="0" applyProtection="0">
      <alignment horizontal="left" vertical="center"/>
    </xf>
    <xf numFmtId="0" fontId="62" fillId="0" borderId="5" applyNumberFormat="0" applyFill="0" applyProtection="0">
      <alignment horizontal="lef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169"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93"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169" fillId="0" borderId="0" applyNumberFormat="0" applyFill="0" applyBorder="0" applyAlignment="0" applyProtection="0">
      <alignment vertical="center"/>
    </xf>
    <xf numFmtId="0" fontId="0" fillId="0" borderId="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0" fillId="0" borderId="0">
      <alignment vertical="center"/>
    </xf>
    <xf numFmtId="0" fontId="0" fillId="0" borderId="0">
      <alignment vertical="center"/>
    </xf>
    <xf numFmtId="0" fontId="160" fillId="0" borderId="45" applyNumberFormat="0" applyFill="0" applyAlignment="0" applyProtection="0">
      <alignment vertical="center"/>
    </xf>
    <xf numFmtId="0" fontId="149" fillId="0" borderId="45" applyNumberFormat="0" applyFill="0" applyAlignment="0" applyProtection="0">
      <alignment vertical="center"/>
    </xf>
    <xf numFmtId="0" fontId="0" fillId="0" borderId="0">
      <alignment vertical="center"/>
    </xf>
    <xf numFmtId="0" fontId="149" fillId="0" borderId="45" applyNumberFormat="0" applyFill="0" applyAlignment="0" applyProtection="0">
      <alignment vertical="center"/>
    </xf>
    <xf numFmtId="0" fontId="0" fillId="0" borderId="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9" fillId="0" borderId="4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0" fillId="0" borderId="0">
      <alignment vertical="center"/>
    </xf>
    <xf numFmtId="0" fontId="112" fillId="0" borderId="6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9" fillId="0" borderId="45" applyNumberFormat="0" applyFill="0" applyAlignment="0" applyProtection="0">
      <alignment vertical="center"/>
    </xf>
    <xf numFmtId="0" fontId="193" fillId="0" borderId="60" applyNumberFormat="0" applyFill="0" applyAlignment="0" applyProtection="0">
      <alignment vertical="center"/>
    </xf>
    <xf numFmtId="0" fontId="160"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0" fontId="149" fillId="0" borderId="45" applyNumberFormat="0" applyFill="0" applyAlignment="0" applyProtection="0">
      <alignment vertical="center"/>
    </xf>
    <xf numFmtId="229" fontId="59" fillId="0" borderId="0" applyFont="0" applyFill="0" applyBorder="0" applyAlignment="0" applyProtection="0"/>
    <xf numFmtId="233" fontId="59" fillId="0" borderId="0" applyFont="0" applyFill="0" applyBorder="0" applyAlignment="0" applyProtection="0"/>
    <xf numFmtId="231" fontId="59" fillId="0" borderId="0" applyFont="0" applyFill="0" applyBorder="0" applyAlignment="0" applyProtection="0"/>
    <xf numFmtId="0" fontId="70" fillId="0" borderId="0"/>
    <xf numFmtId="41" fontId="70" fillId="0" borderId="0" applyFont="0" applyFill="0" applyBorder="0" applyAlignment="0" applyProtection="0"/>
    <xf numFmtId="43" fontId="70" fillId="0" borderId="0" applyFont="0" applyFill="0" applyBorder="0" applyAlignment="0" applyProtection="0"/>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235" fontId="14" fillId="0" borderId="0" applyProtection="0"/>
    <xf numFmtId="43" fontId="0" fillId="0" borderId="0" applyFont="0" applyFill="0" applyBorder="0" applyAlignment="0" applyProtection="0"/>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Protection="0">
      <alignment vertical="center"/>
    </xf>
    <xf numFmtId="43" fontId="14" fillId="0" borderId="0" applyProtection="0"/>
    <xf numFmtId="43" fontId="13"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199" fontId="0"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xf numFmtId="43" fontId="58" fillId="0" borderId="0" applyFont="0" applyFill="0" applyBorder="0" applyAlignment="0" applyProtection="0">
      <alignment vertical="center"/>
    </xf>
    <xf numFmtId="43" fontId="0"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99" fontId="0" fillId="0" borderId="0" applyFont="0" applyFill="0" applyBorder="0" applyAlignment="0" applyProtection="0">
      <alignment vertical="center"/>
    </xf>
    <xf numFmtId="43" fontId="14" fillId="0" borderId="0" applyFont="0" applyFill="0" applyBorder="0" applyAlignment="0" applyProtection="0">
      <alignment vertical="center"/>
    </xf>
    <xf numFmtId="199" fontId="190" fillId="0" borderId="0" applyFont="0" applyFill="0" applyBorder="0" applyAlignment="0" applyProtection="0">
      <alignment vertical="center"/>
    </xf>
    <xf numFmtId="43" fontId="0" fillId="0" borderId="0" applyFont="0" applyFill="0" applyBorder="0" applyAlignment="0" applyProtection="0">
      <alignment vertical="center"/>
    </xf>
    <xf numFmtId="43" fontId="96" fillId="0" borderId="0" applyFont="0" applyFill="0" applyBorder="0" applyAlignment="0" applyProtection="0"/>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Protection="0">
      <alignment vertical="center"/>
    </xf>
    <xf numFmtId="199" fontId="14" fillId="0" borderId="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96" fillId="0" borderId="0" applyFont="0" applyFill="0" applyBorder="0" applyAlignment="0" applyProtection="0"/>
    <xf numFmtId="199" fontId="0" fillId="0" borderId="0" applyFont="0" applyFill="0" applyBorder="0" applyAlignment="0" applyProtection="0">
      <alignment vertical="center"/>
    </xf>
    <xf numFmtId="199" fontId="0" fillId="0" borderId="0" applyFont="0" applyFill="0" applyBorder="0" applyAlignment="0" applyProtection="0"/>
    <xf numFmtId="43" fontId="0" fillId="0" borderId="0" applyFont="0" applyFill="0" applyBorder="0" applyAlignment="0" applyProtection="0"/>
    <xf numFmtId="199" fontId="14" fillId="0" borderId="0" applyFont="0" applyFill="0" applyBorder="0" applyAlignment="0" applyProtection="0">
      <alignment vertical="center"/>
    </xf>
    <xf numFmtId="199" fontId="0" fillId="0" borderId="0" applyFont="0" applyFill="0" applyBorder="0" applyAlignment="0" applyProtection="0"/>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19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199" fontId="0" fillId="0" borderId="0" applyFont="0" applyFill="0" applyBorder="0" applyAlignment="0" applyProtection="0">
      <alignment vertical="center"/>
    </xf>
    <xf numFmtId="199" fontId="0" fillId="0" borderId="0" applyFont="0" applyFill="0" applyBorder="0" applyAlignment="0" applyProtection="0"/>
    <xf numFmtId="43" fontId="0" fillId="0" borderId="0" applyFont="0" applyFill="0" applyBorder="0" applyAlignment="0" applyProtection="0"/>
    <xf numFmtId="43" fontId="14" fillId="0" borderId="0" applyFont="0" applyFill="0" applyBorder="0" applyAlignment="0" applyProtection="0">
      <alignment vertical="center"/>
    </xf>
    <xf numFmtId="199" fontId="0" fillId="0" borderId="0" applyFont="0" applyFill="0" applyBorder="0" applyAlignment="0" applyProtection="0"/>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199" fontId="14" fillId="0" borderId="0" applyFont="0" applyFill="0" applyBorder="0" applyAlignment="0" applyProtection="0">
      <alignment vertical="center"/>
    </xf>
    <xf numFmtId="199"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Protection="0">
      <alignment vertical="center"/>
    </xf>
    <xf numFmtId="199" fontId="14" fillId="0" borderId="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3" fillId="0" borderId="0" applyFont="0" applyFill="0" applyBorder="0" applyAlignment="0" applyProtection="0">
      <alignment vertical="center"/>
    </xf>
    <xf numFmtId="199"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4" fillId="0" borderId="0" applyFont="0" applyFill="0" applyBorder="0" applyAlignment="0" applyProtection="0">
      <alignment vertical="center"/>
    </xf>
    <xf numFmtId="199" fontId="13" fillId="0" borderId="0" applyFont="0" applyFill="0" applyBorder="0" applyAlignment="0" applyProtection="0">
      <alignment vertical="center"/>
    </xf>
    <xf numFmtId="43" fontId="14" fillId="0" borderId="0" applyFont="0" applyFill="0" applyBorder="0" applyAlignment="0" applyProtection="0">
      <alignment vertical="center"/>
    </xf>
    <xf numFmtId="43" fontId="13"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3" fillId="0" borderId="0" applyFont="0" applyFill="0" applyBorder="0" applyAlignment="0" applyProtection="0">
      <alignment vertical="center"/>
    </xf>
    <xf numFmtId="43" fontId="14" fillId="0" borderId="0" applyFont="0" applyFill="0" applyBorder="0" applyAlignment="0" applyProtection="0">
      <alignment vertical="center"/>
    </xf>
    <xf numFmtId="43" fontId="13"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5" fillId="0" borderId="0" applyFont="0" applyFill="0" applyBorder="0" applyAlignment="0" applyProtection="0">
      <alignment vertical="center"/>
    </xf>
    <xf numFmtId="199" fontId="14" fillId="0" borderId="0" applyFont="0" applyFill="0" applyBorder="0" applyAlignment="0" applyProtection="0">
      <alignment vertical="center"/>
    </xf>
    <xf numFmtId="199"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14" fillId="0" borderId="0" applyFont="0" applyFill="0" applyBorder="0" applyAlignment="0" applyProtection="0">
      <alignment vertical="center"/>
    </xf>
    <xf numFmtId="199" fontId="14" fillId="0" borderId="0" applyFont="0" applyFill="0" applyBorder="0" applyAlignment="0" applyProtection="0">
      <alignment vertical="center"/>
    </xf>
    <xf numFmtId="199" fontId="14" fillId="0" borderId="0" applyFont="0" applyFill="0" applyBorder="0" applyAlignment="0" applyProtection="0">
      <alignment vertical="center"/>
    </xf>
    <xf numFmtId="43" fontId="5" fillId="0" borderId="0" applyFont="0" applyFill="0" applyBorder="0" applyAlignment="0" applyProtection="0">
      <alignment vertical="center"/>
    </xf>
    <xf numFmtId="43" fontId="14" fillId="0" borderId="0" applyFont="0" applyFill="0" applyBorder="0" applyAlignment="0" applyProtection="0">
      <alignment vertical="center"/>
    </xf>
    <xf numFmtId="43" fontId="14"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13" fillId="0" borderId="0" applyFont="0" applyFill="0" applyBorder="0" applyAlignment="0" applyProtection="0">
      <alignment vertical="center"/>
    </xf>
    <xf numFmtId="41" fontId="14" fillId="0" borderId="0" applyFont="0" applyFill="0" applyBorder="0" applyAlignment="0" applyProtection="0">
      <alignment vertical="center"/>
    </xf>
    <xf numFmtId="218" fontId="14" fillId="0" borderId="0" applyFont="0" applyFill="0" applyBorder="0" applyAlignment="0" applyProtection="0">
      <alignment vertical="center"/>
    </xf>
    <xf numFmtId="41" fontId="14" fillId="0" borderId="0" applyFont="0" applyFill="0" applyBorder="0" applyAlignment="0" applyProtection="0">
      <alignment vertical="center"/>
    </xf>
    <xf numFmtId="218" fontId="14" fillId="0" borderId="0" applyFont="0" applyFill="0" applyBorder="0" applyAlignment="0" applyProtection="0">
      <alignment vertical="center"/>
    </xf>
    <xf numFmtId="41" fontId="0" fillId="0" borderId="0" applyFont="0" applyFill="0" applyBorder="0" applyAlignment="0" applyProtection="0">
      <alignment vertical="center"/>
    </xf>
    <xf numFmtId="218" fontId="13" fillId="0" borderId="0" applyFont="0" applyFill="0" applyBorder="0" applyAlignment="0" applyProtection="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14" fillId="0" borderId="0" applyFont="0" applyFill="0" applyBorder="0" applyAlignment="0" applyProtection="0">
      <alignment vertical="center"/>
    </xf>
    <xf numFmtId="218" fontId="14"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0" fillId="0" borderId="0" applyFont="0" applyFill="0" applyBorder="0" applyAlignment="0" applyProtection="0"/>
    <xf numFmtId="41" fontId="14" fillId="0" borderId="0" applyFont="0" applyFill="0" applyBorder="0" applyAlignment="0" applyProtection="0">
      <alignment vertical="center"/>
    </xf>
    <xf numFmtId="218" fontId="14" fillId="0" borderId="0" applyFont="0" applyFill="0" applyBorder="0" applyAlignment="0" applyProtection="0">
      <alignment vertical="center"/>
    </xf>
    <xf numFmtId="41" fontId="14" fillId="0" borderId="0" applyFont="0" applyFill="0" applyBorder="0" applyAlignment="0" applyProtection="0">
      <alignment vertical="center"/>
    </xf>
    <xf numFmtId="218" fontId="14" fillId="0" borderId="0" applyFont="0" applyFill="0" applyBorder="0" applyAlignment="0" applyProtection="0">
      <alignment vertical="center"/>
    </xf>
    <xf numFmtId="41" fontId="13" fillId="0" borderId="0" applyFont="0" applyFill="0" applyBorder="0" applyAlignment="0" applyProtection="0">
      <alignment vertical="center"/>
    </xf>
    <xf numFmtId="218" fontId="13" fillId="0" borderId="0" applyFont="0" applyFill="0" applyBorder="0" applyAlignment="0" applyProtection="0">
      <alignment vertical="center"/>
    </xf>
    <xf numFmtId="41" fontId="14" fillId="0" borderId="0" applyFont="0" applyFill="0" applyBorder="0" applyAlignment="0" applyProtection="0">
      <alignment vertical="center"/>
    </xf>
    <xf numFmtId="41" fontId="14" fillId="0" borderId="0" applyFont="0" applyFill="0" applyBorder="0" applyAlignment="0" applyProtection="0">
      <alignment vertical="center"/>
    </xf>
    <xf numFmtId="41" fontId="0" fillId="0" borderId="0" applyFont="0" applyFill="0" applyBorder="0" applyAlignment="0" applyProtection="0"/>
    <xf numFmtId="245" fontId="146" fillId="0" borderId="0" applyFont="0" applyFill="0" applyBorder="0" applyAlignment="0" applyProtection="0"/>
    <xf numFmtId="0" fontId="0" fillId="0" borderId="0">
      <alignment vertical="center"/>
    </xf>
    <xf numFmtId="0" fontId="0" fillId="0" borderId="0">
      <alignment vertical="center"/>
    </xf>
    <xf numFmtId="197" fontId="14" fillId="0" borderId="0" applyFont="0" applyFill="0" applyBorder="0" applyAlignment="0" applyProtection="0">
      <alignment vertical="center"/>
    </xf>
    <xf numFmtId="247" fontId="146" fillId="0" borderId="0" applyFont="0" applyFill="0" applyBorder="0" applyAlignment="0" applyProtection="0"/>
    <xf numFmtId="0" fontId="0" fillId="0" borderId="0">
      <alignment vertical="center"/>
    </xf>
    <xf numFmtId="0" fontId="0" fillId="0" borderId="0">
      <alignment vertical="center"/>
    </xf>
    <xf numFmtId="247" fontId="14" fillId="0" borderId="0" applyFont="0" applyFill="0" applyBorder="0" applyAlignment="0" applyProtection="0">
      <alignment vertical="center"/>
    </xf>
    <xf numFmtId="43" fontId="0" fillId="0" borderId="0" applyFont="0" applyFill="0" applyBorder="0" applyAlignment="0" applyProtection="0"/>
    <xf numFmtId="0" fontId="183" fillId="0" borderId="0"/>
    <xf numFmtId="0" fontId="30" fillId="83" borderId="0" applyNumberFormat="0" applyBorder="0" applyAlignment="0" applyProtection="0"/>
    <xf numFmtId="0" fontId="30" fillId="83" borderId="0" applyNumberFormat="0" applyBorder="0" applyAlignment="0" applyProtection="0">
      <alignment vertical="center"/>
    </xf>
    <xf numFmtId="0" fontId="30" fillId="83" borderId="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83" borderId="0" applyNumberFormat="0" applyBorder="0" applyAlignment="0" applyProtection="0"/>
    <xf numFmtId="0" fontId="30" fillId="83" borderId="0" applyNumberFormat="0" applyBorder="0" applyAlignment="0" applyProtection="0">
      <alignment vertical="center"/>
    </xf>
    <xf numFmtId="0" fontId="30" fillId="83" borderId="0" applyNumberFormat="0" applyBorder="0" applyAlignment="0" applyProtection="0">
      <alignment vertical="center"/>
    </xf>
    <xf numFmtId="0" fontId="30" fillId="83" borderId="0" applyNumberFormat="0" applyBorder="0" applyAlignment="0" applyProtection="0">
      <alignment vertical="center"/>
    </xf>
    <xf numFmtId="0" fontId="30" fillId="83" borderId="0" applyNumberFormat="0" applyBorder="0" applyAlignment="0" applyProtection="0">
      <alignment vertical="center"/>
    </xf>
    <xf numFmtId="0" fontId="30" fillId="83"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xf numFmtId="0" fontId="30" fillId="7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74" borderId="0" applyNumberFormat="0" applyBorder="0" applyAlignment="0" applyProtection="0"/>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95" borderId="0" applyNumberFormat="0" applyBorder="0" applyAlignment="0" applyProtection="0"/>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74" borderId="0" applyNumberFormat="0" applyBorder="0" applyAlignment="0" applyProtection="0">
      <alignment vertical="center"/>
    </xf>
    <xf numFmtId="0" fontId="30" fillId="94" borderId="0" applyNumberFormat="0" applyBorder="0" applyAlignment="0" applyProtection="0">
      <alignment vertical="center"/>
    </xf>
    <xf numFmtId="0" fontId="30" fillId="94" borderId="0" applyNumberFormat="0" applyBorder="0" applyAlignment="0" applyProtection="0"/>
    <xf numFmtId="0" fontId="30" fillId="94" borderId="0" applyNumberFormat="0" applyBorder="0" applyAlignment="0" applyProtection="0">
      <alignment vertical="center"/>
    </xf>
    <xf numFmtId="0" fontId="30" fillId="9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94" borderId="0" applyNumberFormat="0" applyBorder="0" applyAlignment="0" applyProtection="0"/>
    <xf numFmtId="0" fontId="30" fillId="94" borderId="0" applyNumberFormat="0" applyBorder="0" applyAlignment="0" applyProtection="0">
      <alignment vertical="center"/>
    </xf>
    <xf numFmtId="0" fontId="30" fillId="94" borderId="0" applyNumberFormat="0" applyBorder="0" applyAlignment="0" applyProtection="0">
      <alignment vertical="center"/>
    </xf>
    <xf numFmtId="0" fontId="30" fillId="94" borderId="0" applyNumberFormat="0" applyBorder="0" applyAlignment="0" applyProtection="0">
      <alignment vertical="center"/>
    </xf>
    <xf numFmtId="0" fontId="30" fillId="94" borderId="0" applyNumberFormat="0" applyBorder="0" applyAlignment="0" applyProtection="0">
      <alignment vertical="center"/>
    </xf>
    <xf numFmtId="0" fontId="30" fillId="94"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0" fillId="0" borderId="0">
      <alignment vertical="center"/>
    </xf>
    <xf numFmtId="0" fontId="0" fillId="0" borderId="0">
      <alignment vertical="center"/>
    </xf>
    <xf numFmtId="0" fontId="77" fillId="91" borderId="0" applyNumberFormat="0" applyBorder="0" applyAlignment="0" applyProtection="0">
      <alignment vertical="center"/>
    </xf>
    <xf numFmtId="0" fontId="52" fillId="54" borderId="0" applyNumberFormat="0" applyBorder="0" applyAlignment="0" applyProtection="0">
      <alignment vertical="center"/>
    </xf>
    <xf numFmtId="0" fontId="0" fillId="0" borderId="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3" borderId="0" applyNumberFormat="0" applyBorder="0" applyAlignment="0" applyProtection="0">
      <alignment vertical="center"/>
    </xf>
    <xf numFmtId="0" fontId="52"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91" borderId="0" applyNumberFormat="0" applyBorder="0" applyAlignment="0" applyProtection="0">
      <alignment vertical="center"/>
    </xf>
    <xf numFmtId="0" fontId="75" fillId="96" borderId="0" applyNumberFormat="0" applyBorder="0" applyAlignment="0" applyProtection="0">
      <alignment vertical="center"/>
    </xf>
    <xf numFmtId="0" fontId="75" fillId="96" borderId="0" applyNumberFormat="0" applyBorder="0" applyAlignment="0" applyProtection="0">
      <alignment vertical="center"/>
    </xf>
    <xf numFmtId="0" fontId="77" fillId="91" borderId="0" applyNumberFormat="0" applyBorder="0" applyAlignment="0" applyProtection="0">
      <alignment vertical="center"/>
    </xf>
    <xf numFmtId="0" fontId="77" fillId="91" borderId="0" applyNumberFormat="0" applyBorder="0" applyAlignment="0" applyProtection="0">
      <alignment vertical="center"/>
    </xf>
    <xf numFmtId="0" fontId="0" fillId="0" borderId="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52" fillId="92" borderId="0" applyNumberFormat="0" applyBorder="0" applyAlignment="0" applyProtection="0">
      <alignment vertical="center"/>
    </xf>
    <xf numFmtId="0" fontId="0" fillId="0" borderId="0">
      <alignment vertical="center"/>
    </xf>
    <xf numFmtId="0" fontId="52" fillId="85" borderId="0" applyNumberFormat="0" applyBorder="0" applyAlignment="0" applyProtection="0">
      <alignment vertical="center"/>
    </xf>
    <xf numFmtId="0" fontId="0" fillId="0" borderId="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77" fillId="85" borderId="0" applyNumberFormat="0" applyBorder="0" applyAlignment="0" applyProtection="0">
      <alignment vertical="center"/>
    </xf>
    <xf numFmtId="0" fontId="75" fillId="40" borderId="0" applyNumberFormat="0" applyBorder="0" applyAlignment="0" applyProtection="0">
      <alignment vertical="center"/>
    </xf>
    <xf numFmtId="0" fontId="75" fillId="40" borderId="0" applyNumberFormat="0" applyBorder="0" applyAlignment="0" applyProtection="0">
      <alignment vertical="center"/>
    </xf>
    <xf numFmtId="0" fontId="77" fillId="85" borderId="0" applyNumberFormat="0" applyBorder="0" applyAlignment="0" applyProtection="0">
      <alignment vertical="center"/>
    </xf>
    <xf numFmtId="0" fontId="77" fillId="85" borderId="0" applyNumberFormat="0" applyBorder="0" applyAlignment="0" applyProtection="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75" borderId="0" applyNumberFormat="0" applyBorder="0" applyAlignment="0" applyProtection="0">
      <alignment vertical="center"/>
    </xf>
    <xf numFmtId="0" fontId="0" fillId="0" borderId="0">
      <alignment vertical="center"/>
    </xf>
    <xf numFmtId="0" fontId="77" fillId="86" borderId="0" applyNumberFormat="0" applyBorder="0" applyAlignment="0" applyProtection="0">
      <alignment vertical="center"/>
    </xf>
    <xf numFmtId="0" fontId="52" fillId="75" borderId="0" applyNumberFormat="0" applyBorder="0" applyAlignment="0" applyProtection="0">
      <alignment vertical="center"/>
    </xf>
    <xf numFmtId="0" fontId="0" fillId="0" borderId="0">
      <alignment vertical="center"/>
    </xf>
    <xf numFmtId="0" fontId="52" fillId="86" borderId="0" applyNumberFormat="0" applyBorder="0" applyAlignment="0" applyProtection="0">
      <alignment vertical="center"/>
    </xf>
    <xf numFmtId="0" fontId="0" fillId="0" borderId="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7" borderId="0" applyNumberFormat="0" applyBorder="0" applyAlignment="0" applyProtection="0">
      <alignment vertical="center"/>
    </xf>
    <xf numFmtId="0" fontId="52" fillId="9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86" borderId="0" applyNumberFormat="0" applyBorder="0" applyAlignment="0" applyProtection="0">
      <alignment vertical="center"/>
    </xf>
    <xf numFmtId="0" fontId="75" fillId="75" borderId="0" applyNumberFormat="0" applyBorder="0" applyAlignment="0" applyProtection="0">
      <alignment vertical="center"/>
    </xf>
    <xf numFmtId="0" fontId="75" fillId="75" borderId="0" applyNumberFormat="0" applyBorder="0" applyAlignment="0" applyProtection="0">
      <alignment vertical="center"/>
    </xf>
    <xf numFmtId="0" fontId="77" fillId="86" borderId="0" applyNumberFormat="0" applyBorder="0" applyAlignment="0" applyProtection="0">
      <alignment vertical="center"/>
    </xf>
    <xf numFmtId="0" fontId="77" fillId="86" borderId="0" applyNumberFormat="0" applyBorder="0" applyAlignment="0" applyProtection="0">
      <alignment vertical="center"/>
    </xf>
    <xf numFmtId="0" fontId="0" fillId="0" borderId="0">
      <alignment vertical="center"/>
    </xf>
    <xf numFmtId="0" fontId="0" fillId="0" borderId="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86"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98" borderId="0" applyNumberFormat="0" applyBorder="0" applyAlignment="0" applyProtection="0">
      <alignment vertical="center"/>
    </xf>
    <xf numFmtId="0" fontId="0" fillId="0" borderId="0">
      <alignment vertical="center"/>
    </xf>
    <xf numFmtId="0" fontId="0" fillId="0" borderId="0">
      <alignment vertical="center"/>
    </xf>
    <xf numFmtId="0" fontId="77" fillId="73" borderId="0" applyNumberFormat="0" applyBorder="0" applyAlignment="0" applyProtection="0">
      <alignment vertical="center"/>
    </xf>
    <xf numFmtId="0" fontId="52" fillId="98" borderId="0" applyNumberFormat="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0" fillId="0" borderId="0">
      <alignment vertical="center"/>
    </xf>
    <xf numFmtId="0" fontId="52"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3" borderId="0" applyNumberFormat="0" applyBorder="0" applyAlignment="0" applyProtection="0">
      <alignment vertical="center"/>
    </xf>
    <xf numFmtId="0" fontId="52" fillId="9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73" borderId="0" applyNumberFormat="0" applyBorder="0" applyAlignment="0" applyProtection="0">
      <alignment vertical="center"/>
    </xf>
    <xf numFmtId="0" fontId="75" fillId="35" borderId="0" applyNumberFormat="0" applyBorder="0" applyAlignment="0" applyProtection="0">
      <alignment vertical="center"/>
    </xf>
    <xf numFmtId="0" fontId="77" fillId="73" borderId="0" applyNumberFormat="0" applyBorder="0" applyAlignment="0" applyProtection="0">
      <alignment vertical="center"/>
    </xf>
    <xf numFmtId="0" fontId="0" fillId="0" borderId="0">
      <alignment vertical="center"/>
    </xf>
    <xf numFmtId="0" fontId="0" fillId="0" borderId="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73" borderId="0" applyNumberFormat="0" applyBorder="0" applyAlignment="0" applyProtection="0">
      <alignment vertical="center"/>
    </xf>
    <xf numFmtId="0" fontId="52" fillId="21" borderId="0" applyNumberFormat="0" applyBorder="0" applyAlignment="0" applyProtection="0">
      <alignment vertical="center"/>
    </xf>
    <xf numFmtId="0" fontId="52" fillId="35" borderId="0" applyNumberFormat="0" applyBorder="0" applyAlignment="0" applyProtection="0">
      <alignment vertical="center"/>
    </xf>
    <xf numFmtId="0" fontId="0" fillId="0" borderId="0">
      <alignment vertical="center"/>
    </xf>
    <xf numFmtId="0" fontId="52" fillId="35"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0"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9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98" borderId="0" applyNumberFormat="0" applyBorder="0" applyAlignment="0" applyProtection="0">
      <alignment vertical="center"/>
    </xf>
    <xf numFmtId="0" fontId="52" fillId="9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21" borderId="0" applyNumberFormat="0" applyBorder="0" applyAlignment="0" applyProtection="0">
      <alignment vertical="center"/>
    </xf>
    <xf numFmtId="0" fontId="75" fillId="21" borderId="0" applyNumberFormat="0" applyBorder="0" applyAlignment="0" applyProtection="0">
      <alignment vertical="center"/>
    </xf>
    <xf numFmtId="0" fontId="75" fillId="21" borderId="0" applyNumberFormat="0" applyBorder="0" applyAlignment="0" applyProtection="0">
      <alignment vertical="center"/>
    </xf>
    <xf numFmtId="0" fontId="77" fillId="21" borderId="0" applyNumberFormat="0" applyBorder="0" applyAlignment="0" applyProtection="0">
      <alignment vertical="center"/>
    </xf>
    <xf numFmtId="0" fontId="77" fillId="21" borderId="0" applyNumberFormat="0" applyBorder="0" applyAlignment="0" applyProtection="0">
      <alignment vertical="center"/>
    </xf>
    <xf numFmtId="0" fontId="0" fillId="0" borderId="0">
      <alignment vertical="center"/>
    </xf>
    <xf numFmtId="0" fontId="0" fillId="0" borderId="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0" fillId="0" borderId="0">
      <alignment vertical="center"/>
    </xf>
    <xf numFmtId="0" fontId="77" fillId="40" borderId="0" applyNumberFormat="0" applyBorder="0" applyAlignment="0" applyProtection="0">
      <alignment vertical="center"/>
    </xf>
    <xf numFmtId="0" fontId="52" fillId="21" borderId="0" applyNumberFormat="0" applyBorder="0" applyAlignment="0" applyProtection="0">
      <alignment vertical="center"/>
    </xf>
    <xf numFmtId="0" fontId="0" fillId="0" borderId="0">
      <alignment vertical="center"/>
    </xf>
    <xf numFmtId="0" fontId="52" fillId="40" borderId="0" applyNumberFormat="0" applyBorder="0" applyAlignment="0" applyProtection="0">
      <alignment vertical="center"/>
    </xf>
    <xf numFmtId="0" fontId="0" fillId="0" borderId="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7" fillId="40" borderId="0" applyNumberFormat="0" applyBorder="0" applyAlignment="0" applyProtection="0">
      <alignment vertical="center"/>
    </xf>
    <xf numFmtId="0" fontId="75" fillId="85" borderId="0" applyNumberFormat="0" applyBorder="0" applyAlignment="0" applyProtection="0">
      <alignment vertical="center"/>
    </xf>
    <xf numFmtId="0" fontId="77" fillId="40" borderId="0" applyNumberFormat="0" applyBorder="0" applyAlignment="0" applyProtection="0">
      <alignment vertical="center"/>
    </xf>
    <xf numFmtId="0" fontId="77" fillId="40" borderId="0" applyNumberFormat="0" applyBorder="0" applyAlignment="0" applyProtection="0">
      <alignment vertical="center"/>
    </xf>
    <xf numFmtId="0" fontId="0" fillId="0" borderId="0">
      <alignment vertical="center"/>
    </xf>
    <xf numFmtId="0" fontId="0" fillId="0" borderId="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227" fontId="58" fillId="0" borderId="5" applyFill="0" applyProtection="0">
      <alignment horizontal="right" vertical="center"/>
    </xf>
    <xf numFmtId="227" fontId="58" fillId="0" borderId="5" applyFill="0" applyProtection="0">
      <alignment horizontal="right"/>
    </xf>
    <xf numFmtId="227" fontId="58" fillId="0" borderId="5" applyFill="0" applyProtection="0">
      <alignment horizontal="right" vertical="center"/>
    </xf>
    <xf numFmtId="227" fontId="58" fillId="0" borderId="18" applyFill="0" applyProtection="0">
      <alignment horizontal="right" vertical="center"/>
    </xf>
    <xf numFmtId="227" fontId="58" fillId="0" borderId="5" applyFill="0" applyProtection="0">
      <alignment horizontal="right" vertical="center"/>
    </xf>
    <xf numFmtId="227" fontId="58" fillId="0" borderId="5" applyFill="0" applyProtection="0">
      <alignment horizontal="right" vertical="center"/>
    </xf>
    <xf numFmtId="0" fontId="58" fillId="0" borderId="4" applyNumberFormat="0" applyFill="0" applyProtection="0">
      <alignment horizontal="left" vertical="center"/>
    </xf>
    <xf numFmtId="0" fontId="58" fillId="0" borderId="4" applyNumberFormat="0" applyFill="0" applyProtection="0">
      <alignment horizontal="left"/>
    </xf>
    <xf numFmtId="0" fontId="58" fillId="0" borderId="4" applyNumberFormat="0" applyFill="0" applyProtection="0">
      <alignment horizontal="left" vertical="center"/>
    </xf>
    <xf numFmtId="0" fontId="58" fillId="0" borderId="4" applyProtection="0">
      <alignment horizontal="left" vertical="center"/>
    </xf>
    <xf numFmtId="0" fontId="58" fillId="0" borderId="4" applyNumberFormat="0" applyFill="0" applyProtection="0">
      <alignment horizontal="left" vertical="center"/>
    </xf>
    <xf numFmtId="0" fontId="58" fillId="0" borderId="4" applyNumberFormat="0" applyFill="0" applyProtection="0">
      <alignment horizontal="lef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4" fillId="34" borderId="0" applyNumberFormat="0" applyBorder="0" applyAlignment="0" applyProtection="0">
      <alignment vertical="center"/>
    </xf>
    <xf numFmtId="0" fontId="194"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95" fillId="4" borderId="0" applyNumberFormat="0" applyBorder="0" applyAlignment="0" applyProtection="0">
      <alignment vertical="center"/>
    </xf>
    <xf numFmtId="0" fontId="124" fillId="4" borderId="0" applyNumberFormat="0" applyBorder="0" applyAlignment="0" applyProtection="0">
      <alignment vertical="center"/>
    </xf>
    <xf numFmtId="0" fontId="124" fillId="4" borderId="0" applyNumberFormat="0" applyBorder="0" applyAlignment="0" applyProtection="0">
      <alignment vertical="center"/>
    </xf>
    <xf numFmtId="0" fontId="0" fillId="0" borderId="0">
      <alignment vertical="center"/>
    </xf>
    <xf numFmtId="0" fontId="0" fillId="0" borderId="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04" fillId="4" borderId="0" applyNumberFormat="0" applyBorder="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0" fillId="0" borderId="0">
      <alignment vertical="center"/>
    </xf>
    <xf numFmtId="0" fontId="162" fillId="3" borderId="52" applyNumberFormat="0" applyAlignment="0" applyProtection="0">
      <alignment vertical="center"/>
    </xf>
    <xf numFmtId="0" fontId="0" fillId="0" borderId="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 borderId="50" applyNumberFormat="0" applyAlignment="0" applyProtection="0">
      <alignment vertical="center"/>
    </xf>
    <xf numFmtId="0" fontId="29" fillId="2" borderId="5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96" fillId="2" borderId="52" applyNumberFormat="0" applyAlignment="0" applyProtection="0">
      <alignment vertical="center"/>
    </xf>
    <xf numFmtId="0" fontId="163" fillId="3" borderId="52" applyNumberFormat="0" applyAlignment="0" applyProtection="0">
      <alignment vertical="center"/>
    </xf>
    <xf numFmtId="0" fontId="163" fillId="3" borderId="52" applyNumberFormat="0" applyAlignment="0" applyProtection="0">
      <alignment vertical="center"/>
    </xf>
    <xf numFmtId="0" fontId="0" fillId="0" borderId="0">
      <alignment vertical="center"/>
    </xf>
    <xf numFmtId="0" fontId="0" fillId="0" borderId="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162" fillId="3" borderId="52"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0" fillId="0" borderId="0">
      <alignment vertical="center"/>
    </xf>
    <xf numFmtId="0" fontId="0" fillId="0" borderId="0">
      <alignment vertical="center"/>
    </xf>
    <xf numFmtId="0" fontId="115" fillId="17" borderId="15" applyNumberFormat="0" applyAlignment="0" applyProtection="0">
      <alignment vertical="center"/>
    </xf>
    <xf numFmtId="0" fontId="53" fillId="17" borderId="15" applyNumberFormat="0" applyAlignment="0" applyProtection="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7" fillId="34" borderId="15" applyNumberFormat="0" applyAlignment="0" applyProtection="0">
      <alignment vertical="center"/>
    </xf>
    <xf numFmtId="0" fontId="197" fillId="3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115" fillId="17" borderId="15" applyNumberFormat="0" applyAlignment="0" applyProtection="0">
      <alignment vertical="center"/>
    </xf>
    <xf numFmtId="0" fontId="0" fillId="0" borderId="0">
      <alignment vertical="center"/>
    </xf>
    <xf numFmtId="0" fontId="0" fillId="0" borderId="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0" fillId="25" borderId="40" applyNumberFormat="0" applyFon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0" fontId="53" fillId="17" borderId="15" applyNumberFormat="0" applyAlignment="0" applyProtection="0">
      <alignment vertical="center"/>
    </xf>
    <xf numFmtId="1" fontId="58" fillId="0" borderId="5" applyFill="0" applyProtection="0">
      <alignment horizontal="center" vertical="center"/>
    </xf>
    <xf numFmtId="1" fontId="58" fillId="0" borderId="5" applyFill="0" applyProtection="0">
      <alignment horizontal="center"/>
    </xf>
    <xf numFmtId="1" fontId="58" fillId="0" borderId="5" applyFill="0" applyProtection="0">
      <alignment horizontal="center" vertical="center"/>
    </xf>
    <xf numFmtId="1" fontId="58" fillId="0" borderId="5" applyProtection="0">
      <alignment horizontal="center" vertical="center"/>
    </xf>
    <xf numFmtId="1" fontId="58" fillId="0" borderId="18" applyFill="0" applyProtection="0">
      <alignment horizontal="center" vertical="center"/>
    </xf>
    <xf numFmtId="1" fontId="58" fillId="0" borderId="5" applyFill="0" applyProtection="0">
      <alignment horizontal="center" vertical="center"/>
    </xf>
    <xf numFmtId="1" fontId="58" fillId="0" borderId="5" applyFill="0" applyProtection="0">
      <alignment horizontal="center"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1" fontId="5" fillId="0" borderId="1">
      <alignment vertical="center"/>
      <protection locked="0"/>
    </xf>
    <xf numFmtId="1" fontId="5" fillId="0" borderId="1">
      <alignment vertical="center"/>
      <protection locked="0"/>
    </xf>
    <xf numFmtId="1" fontId="5" fillId="0" borderId="1">
      <alignment vertical="center"/>
      <protection locked="0"/>
    </xf>
    <xf numFmtId="0" fontId="198" fillId="0" borderId="0" applyNumberFormat="0" applyFill="0" applyBorder="0" applyAlignment="0" applyProtection="0">
      <alignment vertical="top"/>
      <protection locked="0"/>
    </xf>
    <xf numFmtId="0" fontId="180" fillId="0" borderId="0">
      <alignment vertical="center"/>
    </xf>
    <xf numFmtId="0" fontId="180" fillId="0" borderId="0"/>
    <xf numFmtId="0" fontId="180" fillId="0" borderId="0">
      <alignment vertical="center"/>
    </xf>
    <xf numFmtId="0" fontId="180" fillId="0" borderId="0" applyProtection="0">
      <alignment vertical="center"/>
    </xf>
    <xf numFmtId="0" fontId="180" fillId="0" borderId="0">
      <alignment vertical="center"/>
    </xf>
    <xf numFmtId="237" fontId="5" fillId="0" borderId="1">
      <alignment vertical="center"/>
      <protection locked="0"/>
    </xf>
    <xf numFmtId="237" fontId="5" fillId="0" borderId="1">
      <alignment vertical="center"/>
      <protection locked="0"/>
    </xf>
    <xf numFmtId="237" fontId="5" fillId="0" borderId="1">
      <alignment vertical="center"/>
      <protection locked="0"/>
    </xf>
    <xf numFmtId="237" fontId="5" fillId="0" borderId="1">
      <alignment vertical="center"/>
      <protection locked="0"/>
    </xf>
    <xf numFmtId="237" fontId="5" fillId="0" borderId="1">
      <alignment vertical="center"/>
      <protection locked="0"/>
    </xf>
    <xf numFmtId="237" fontId="5" fillId="0" borderId="1">
      <alignment vertical="center"/>
      <protection locked="0"/>
    </xf>
    <xf numFmtId="237" fontId="5" fillId="0" borderId="1">
      <alignment vertical="center"/>
      <protection locked="0"/>
    </xf>
    <xf numFmtId="0" fontId="67" fillId="0" borderId="0">
      <alignment vertical="center"/>
    </xf>
    <xf numFmtId="0" fontId="6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61" fillId="0" borderId="0">
      <alignment vertical="center"/>
    </xf>
    <xf numFmtId="0" fontId="61" fillId="0" borderId="0">
      <alignment vertical="center"/>
    </xf>
    <xf numFmtId="0" fontId="59" fillId="0" borderId="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0" borderId="0">
      <alignment vertical="center"/>
    </xf>
    <xf numFmtId="0" fontId="0" fillId="0" borderId="0"/>
    <xf numFmtId="0" fontId="0" fillId="0" borderId="0"/>
    <xf numFmtId="0" fontId="0" fillId="0" borderId="0"/>
    <xf numFmtId="0" fontId="58" fillId="0" borderId="0" applyProtection="0">
      <alignment vertical="center"/>
    </xf>
    <xf numFmtId="0" fontId="58" fillId="0" borderId="0">
      <alignment vertical="center"/>
    </xf>
    <xf numFmtId="0" fontId="58" fillId="0" borderId="0"/>
    <xf numFmtId="0" fontId="58" fillId="0" borderId="0">
      <alignment vertical="center"/>
    </xf>
    <xf numFmtId="0" fontId="58" fillId="0" borderId="0">
      <alignment vertical="center"/>
    </xf>
    <xf numFmtId="0" fontId="58" fillId="0" borderId="0">
      <alignment vertical="center"/>
    </xf>
    <xf numFmtId="0" fontId="199" fillId="0" borderId="0">
      <alignment vertical="center"/>
    </xf>
    <xf numFmtId="0" fontId="52" fillId="91" borderId="0" applyNumberFormat="0" applyBorder="0" applyAlignment="0" applyProtection="0">
      <alignment vertical="center"/>
    </xf>
    <xf numFmtId="0" fontId="52" fillId="91" borderId="0" applyNumberFormat="0" applyBorder="0" applyAlignment="0" applyProtection="0">
      <alignment vertical="center"/>
    </xf>
    <xf numFmtId="0" fontId="52" fillId="85" borderId="0" applyNumberFormat="0" applyBorder="0" applyAlignment="0" applyProtection="0">
      <alignment vertical="center"/>
    </xf>
    <xf numFmtId="0" fontId="52" fillId="85" borderId="0" applyNumberFormat="0" applyBorder="0" applyAlignment="0" applyProtection="0">
      <alignment vertical="center"/>
    </xf>
    <xf numFmtId="0" fontId="52" fillId="86"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40" borderId="0" applyNumberFormat="0" applyBorder="0" applyAlignment="0" applyProtection="0">
      <alignment vertical="center"/>
    </xf>
    <xf numFmtId="0" fontId="52" fillId="40" borderId="0" applyNumberFormat="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0" fillId="0" borderId="0">
      <alignment vertical="center"/>
    </xf>
    <xf numFmtId="0" fontId="0" fillId="25" borderId="40" applyNumberFormat="0" applyFont="0" applyAlignment="0" applyProtection="0">
      <alignment vertical="center"/>
    </xf>
    <xf numFmtId="0" fontId="0" fillId="0" borderId="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14"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5" borderId="40" applyNumberFormat="0" applyFont="0" applyAlignment="0" applyProtection="0">
      <alignment vertical="center"/>
    </xf>
    <xf numFmtId="0" fontId="14" fillId="25" borderId="40" applyProtection="0"/>
    <xf numFmtId="0" fontId="14" fillId="25" borderId="40" applyNumberFormat="0" applyFont="0" applyAlignment="0" applyProtection="0">
      <alignment vertical="center"/>
    </xf>
    <xf numFmtId="0" fontId="0" fillId="25" borderId="40" applyNumberFormat="0" applyFont="0" applyAlignment="0" applyProtection="0">
      <alignment vertical="center"/>
    </xf>
    <xf numFmtId="0" fontId="14" fillId="25" borderId="40" applyNumberFormat="0" applyFont="0" applyAlignment="0" applyProtection="0">
      <alignment vertical="center"/>
    </xf>
    <xf numFmtId="0" fontId="96" fillId="25" borderId="40" applyNumberFormat="0" applyFont="0" applyAlignment="0" applyProtection="0">
      <alignment vertical="center"/>
    </xf>
    <xf numFmtId="0" fontId="14" fillId="25" borderId="40" applyNumberFormat="0" applyFont="0" applyAlignment="0" applyProtection="0">
      <alignment vertical="center"/>
    </xf>
    <xf numFmtId="0" fontId="14" fillId="25" borderId="40" applyNumberFormat="0" applyFont="0" applyAlignment="0" applyProtection="0">
      <alignment vertical="center"/>
    </xf>
    <xf numFmtId="0" fontId="14" fillId="25" borderId="40" applyNumberFormat="0" applyFont="0" applyAlignment="0" applyProtection="0">
      <alignment vertical="center"/>
    </xf>
    <xf numFmtId="0" fontId="14"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0" fillId="25" borderId="40" applyNumberFormat="0" applyFont="0" applyAlignment="0" applyProtection="0">
      <alignment vertical="center"/>
    </xf>
    <xf numFmtId="0" fontId="14" fillId="25" borderId="40" applyNumberFormat="0" applyFont="0" applyAlignment="0" applyProtection="0">
      <alignment vertical="center"/>
    </xf>
    <xf numFmtId="38" fontId="178" fillId="0" borderId="0" applyFont="0" applyFill="0" applyBorder="0" applyAlignment="0" applyProtection="0"/>
    <xf numFmtId="40" fontId="178" fillId="0" borderId="0" applyFont="0" applyFill="0" applyBorder="0" applyAlignment="0" applyProtection="0"/>
    <xf numFmtId="0" fontId="178" fillId="0" borderId="0" applyFont="0" applyFill="0" applyBorder="0" applyAlignment="0" applyProtection="0"/>
    <xf numFmtId="0" fontId="200" fillId="0" borderId="0"/>
  </cellStyleXfs>
  <cellXfs count="687">
    <xf numFmtId="0" fontId="0" fillId="0" borderId="0" xfId="0" applyAlignment="1"/>
    <xf numFmtId="0" fontId="0" fillId="0" borderId="0" xfId="16056" applyFont="1"/>
    <xf numFmtId="3" fontId="0" fillId="2" borderId="0" xfId="16056" applyNumberFormat="1" applyFont="1" applyFill="1" applyProtection="1"/>
    <xf numFmtId="3" fontId="0" fillId="0" borderId="0" xfId="16056" applyNumberFormat="1" applyFont="1" applyFill="1" applyProtection="1"/>
    <xf numFmtId="0" fontId="0" fillId="0" borderId="0" xfId="16056"/>
    <xf numFmtId="3" fontId="1" fillId="2" borderId="0" xfId="16056" applyNumberFormat="1" applyFont="1" applyFill="1" applyAlignment="1" applyProtection="1">
      <alignment horizontal="center" vertical="center"/>
    </xf>
    <xf numFmtId="3" fontId="2" fillId="0" borderId="0" xfId="16056" applyNumberFormat="1" applyFont="1" applyFill="1" applyAlignment="1" applyProtection="1">
      <alignment horizontal="right" vertical="center"/>
    </xf>
    <xf numFmtId="3" fontId="2" fillId="3" borderId="1" xfId="16056" applyNumberFormat="1" applyFont="1" applyFill="1" applyBorder="1" applyAlignment="1" applyProtection="1">
      <alignment horizontal="center" vertical="center"/>
    </xf>
    <xf numFmtId="3" fontId="2" fillId="3" borderId="1" xfId="16056" applyNumberFormat="1" applyFont="1" applyFill="1" applyBorder="1" applyAlignment="1" applyProtection="1">
      <alignment vertical="center"/>
    </xf>
    <xf numFmtId="3" fontId="2" fillId="4" borderId="1" xfId="16056" applyNumberFormat="1" applyFont="1" applyFill="1" applyBorder="1" applyAlignment="1" applyProtection="1">
      <alignment horizontal="right" vertical="center"/>
    </xf>
    <xf numFmtId="3" fontId="2" fillId="3" borderId="1" xfId="16056" applyNumberFormat="1" applyFont="1" applyFill="1" applyBorder="1" applyAlignment="1" applyProtection="1">
      <alignment horizontal="right" vertical="center"/>
    </xf>
    <xf numFmtId="236" fontId="0" fillId="0" borderId="0" xfId="16056" applyNumberFormat="1" applyAlignment="1">
      <alignment wrapText="1"/>
    </xf>
    <xf numFmtId="0" fontId="0" fillId="0" borderId="0" xfId="27049">
      <alignment vertical="center"/>
    </xf>
    <xf numFmtId="236" fontId="3" fillId="0" borderId="0" xfId="16056" applyNumberFormat="1" applyFont="1" applyAlignment="1">
      <alignment wrapText="1"/>
    </xf>
    <xf numFmtId="0" fontId="0" fillId="0" borderId="0" xfId="1239">
      <alignment vertical="center"/>
    </xf>
    <xf numFmtId="0" fontId="3" fillId="0" borderId="0" xfId="27049" applyFont="1">
      <alignment vertical="center"/>
    </xf>
    <xf numFmtId="236" fontId="0" fillId="0" borderId="0" xfId="16056" applyNumberFormat="1"/>
    <xf numFmtId="236" fontId="0" fillId="0" borderId="0" xfId="16056" applyNumberFormat="1" applyFill="1"/>
    <xf numFmtId="238" fontId="0" fillId="0" borderId="0" xfId="16056" applyNumberFormat="1"/>
    <xf numFmtId="236" fontId="4" fillId="0" borderId="0" xfId="16056" applyNumberFormat="1" applyFont="1" applyAlignment="1">
      <alignment horizontal="center" vertical="center"/>
    </xf>
    <xf numFmtId="236" fontId="4" fillId="0" borderId="0" xfId="16056" applyNumberFormat="1" applyFont="1" applyFill="1" applyAlignment="1">
      <alignment horizontal="center" vertical="center"/>
    </xf>
    <xf numFmtId="236" fontId="0" fillId="0" borderId="0" xfId="16056" applyNumberFormat="1" applyFont="1" applyAlignment="1">
      <alignment wrapText="1"/>
    </xf>
    <xf numFmtId="236" fontId="0" fillId="0" borderId="0" xfId="16056" applyNumberFormat="1" applyFont="1" applyAlignment="1">
      <alignment vertical="center"/>
    </xf>
    <xf numFmtId="236" fontId="0" fillId="0" borderId="0" xfId="16056" applyNumberFormat="1" applyFont="1" applyFill="1" applyAlignment="1">
      <alignment vertical="center"/>
    </xf>
    <xf numFmtId="238" fontId="0" fillId="0" borderId="0" xfId="16056" applyNumberFormat="1" applyFont="1" applyFill="1" applyAlignment="1">
      <alignment horizontal="center" vertical="center"/>
    </xf>
    <xf numFmtId="236" fontId="0" fillId="0" borderId="1" xfId="16056" applyNumberFormat="1" applyFont="1" applyBorder="1" applyAlignment="1">
      <alignment horizontal="center" wrapText="1"/>
    </xf>
    <xf numFmtId="236" fontId="3" fillId="5" borderId="1" xfId="16056" applyNumberFormat="1" applyFont="1" applyFill="1" applyBorder="1" applyAlignment="1">
      <alignment horizontal="distributed" vertical="center" wrapText="1" indent="4"/>
    </xf>
    <xf numFmtId="236" fontId="3" fillId="0" borderId="1" xfId="16056" applyNumberFormat="1" applyFont="1" applyFill="1" applyBorder="1" applyAlignment="1">
      <alignment horizontal="center" vertical="center" wrapText="1"/>
    </xf>
    <xf numFmtId="236" fontId="3" fillId="6" borderId="1" xfId="16056" applyNumberFormat="1" applyFont="1" applyFill="1" applyBorder="1" applyAlignment="1">
      <alignment horizontal="center" vertical="center" wrapText="1"/>
    </xf>
    <xf numFmtId="240" fontId="5" fillId="0" borderId="1" xfId="16056" applyNumberFormat="1" applyFont="1" applyFill="1" applyBorder="1" applyAlignment="1" applyProtection="1">
      <alignment horizontal="center" vertical="center"/>
      <protection locked="0"/>
    </xf>
    <xf numFmtId="0" fontId="5" fillId="0" borderId="1" xfId="16056" applyFont="1" applyFill="1" applyBorder="1" applyAlignment="1">
      <alignment vertical="center"/>
    </xf>
    <xf numFmtId="0" fontId="5" fillId="0" borderId="1" xfId="16056" applyFont="1" applyFill="1" applyBorder="1" applyAlignment="1" applyProtection="1">
      <alignment vertical="center"/>
    </xf>
    <xf numFmtId="49" fontId="6" fillId="5" borderId="1" xfId="16056" applyNumberFormat="1" applyFont="1" applyFill="1" applyBorder="1" applyAlignment="1" applyProtection="1">
      <alignment horizontal="left" vertical="center"/>
      <protection locked="0"/>
    </xf>
    <xf numFmtId="236" fontId="7" fillId="0" borderId="1" xfId="27057" applyNumberFormat="1" applyFont="1" applyFill="1" applyBorder="1" applyAlignment="1" applyProtection="1">
      <alignment horizontal="right" vertical="center"/>
      <protection locked="0"/>
    </xf>
    <xf numFmtId="236" fontId="6" fillId="6" borderId="1" xfId="27057" applyNumberFormat="1" applyFont="1" applyFill="1" applyBorder="1" applyAlignment="1" applyProtection="1">
      <alignment horizontal="right" vertical="center"/>
      <protection locked="0"/>
    </xf>
    <xf numFmtId="49" fontId="5" fillId="5" borderId="1" xfId="16056" applyNumberFormat="1" applyFont="1" applyFill="1" applyBorder="1" applyAlignment="1" applyProtection="1">
      <alignment horizontal="left" vertical="center"/>
      <protection locked="0"/>
    </xf>
    <xf numFmtId="236" fontId="5" fillId="0" borderId="1" xfId="27057" applyNumberFormat="1" applyFont="1" applyFill="1" applyBorder="1" applyAlignment="1" applyProtection="1">
      <alignment horizontal="right" vertical="center"/>
      <protection locked="0"/>
    </xf>
    <xf numFmtId="236" fontId="5" fillId="6" borderId="1" xfId="27057" applyNumberFormat="1" applyFont="1" applyFill="1" applyBorder="1" applyAlignment="1" applyProtection="1">
      <alignment horizontal="right" vertical="center"/>
      <protection locked="0"/>
    </xf>
    <xf numFmtId="236" fontId="5" fillId="5" borderId="1" xfId="27057" applyNumberFormat="1" applyFont="1" applyFill="1" applyBorder="1" applyAlignment="1" applyProtection="1">
      <alignment horizontal="right" vertical="center"/>
      <protection locked="0"/>
    </xf>
    <xf numFmtId="49" fontId="5" fillId="5" borderId="1" xfId="16056" applyNumberFormat="1" applyFont="1" applyFill="1" applyBorder="1" applyAlignment="1">
      <alignment vertical="center"/>
    </xf>
    <xf numFmtId="49" fontId="5" fillId="5" borderId="2" xfId="16056" applyNumberFormat="1" applyFont="1" applyFill="1" applyBorder="1" applyAlignment="1" applyProtection="1">
      <alignment horizontal="left" vertical="center"/>
      <protection locked="0"/>
    </xf>
    <xf numFmtId="238" fontId="0" fillId="0" borderId="0" xfId="16056" applyNumberFormat="1" applyFont="1" applyAlignment="1">
      <alignment horizontal="right" vertical="center"/>
    </xf>
    <xf numFmtId="236" fontId="3" fillId="0" borderId="2" xfId="16056" applyNumberFormat="1" applyFont="1" applyFill="1" applyBorder="1" applyAlignment="1">
      <alignment horizontal="center" vertical="center" wrapText="1"/>
    </xf>
    <xf numFmtId="236" fontId="3" fillId="5" borderId="2" xfId="16056" applyNumberFormat="1" applyFont="1" applyFill="1" applyBorder="1" applyAlignment="1">
      <alignment horizontal="center" vertical="center" wrapText="1"/>
    </xf>
    <xf numFmtId="0" fontId="0" fillId="0" borderId="0" xfId="1239" applyFont="1" applyAlignment="1">
      <alignment horizontal="center" vertical="center" wrapText="1"/>
    </xf>
    <xf numFmtId="236" fontId="6" fillId="0" borderId="1" xfId="27057" applyNumberFormat="1" applyFont="1" applyFill="1" applyBorder="1" applyAlignment="1" applyProtection="1">
      <alignment horizontal="right" vertical="center"/>
      <protection locked="0"/>
    </xf>
    <xf numFmtId="208" fontId="6" fillId="5" borderId="1" xfId="6153" applyNumberFormat="1" applyFont="1" applyFill="1" applyBorder="1" applyAlignment="1">
      <alignment vertical="center"/>
    </xf>
    <xf numFmtId="0" fontId="5" fillId="0" borderId="0" xfId="27049" applyFont="1">
      <alignment vertical="center"/>
    </xf>
    <xf numFmtId="3" fontId="2" fillId="4" borderId="1" xfId="0" applyNumberFormat="1" applyFont="1" applyFill="1" applyBorder="1" applyAlignment="1" applyProtection="1">
      <alignment horizontal="right" vertical="center"/>
    </xf>
    <xf numFmtId="208" fontId="5" fillId="5" borderId="1" xfId="6153" applyNumberFormat="1" applyFont="1" applyFill="1" applyBorder="1" applyAlignment="1">
      <alignment vertical="center"/>
    </xf>
    <xf numFmtId="0" fontId="5" fillId="7" borderId="1" xfId="16056" applyFont="1" applyFill="1" applyBorder="1" applyAlignment="1" applyProtection="1">
      <alignment vertical="center"/>
    </xf>
    <xf numFmtId="49" fontId="5" fillId="5" borderId="2" xfId="16056" applyNumberFormat="1" applyFont="1" applyFill="1" applyBorder="1" applyAlignment="1" applyProtection="1">
      <alignment horizontal="left" vertical="center"/>
    </xf>
    <xf numFmtId="49" fontId="5" fillId="5" borderId="1" xfId="16056" applyNumberFormat="1" applyFont="1" applyFill="1" applyBorder="1" applyAlignment="1" applyProtection="1">
      <alignment horizontal="left" vertical="center"/>
    </xf>
    <xf numFmtId="208" fontId="5" fillId="0" borderId="1" xfId="6153" applyNumberFormat="1" applyFont="1" applyBorder="1" applyAlignment="1">
      <alignment vertical="center"/>
    </xf>
    <xf numFmtId="49" fontId="6" fillId="5" borderId="1" xfId="16056" applyNumberFormat="1" applyFont="1" applyFill="1" applyBorder="1" applyAlignment="1" applyProtection="1">
      <alignment horizontal="left" vertical="center"/>
    </xf>
    <xf numFmtId="208" fontId="6" fillId="0" borderId="1" xfId="6153" applyNumberFormat="1" applyFont="1" applyBorder="1" applyAlignment="1">
      <alignment vertical="center"/>
    </xf>
    <xf numFmtId="240" fontId="8" fillId="0" borderId="1" xfId="16056" applyNumberFormat="1" applyFont="1" applyFill="1" applyBorder="1" applyAlignment="1" applyProtection="1">
      <alignment horizontal="center" vertical="center"/>
      <protection locked="0"/>
    </xf>
    <xf numFmtId="0" fontId="8" fillId="0" borderId="1" xfId="16056" applyFont="1" applyFill="1" applyBorder="1" applyAlignment="1">
      <alignment vertical="center"/>
    </xf>
    <xf numFmtId="0" fontId="8" fillId="0" borderId="1" xfId="16056" applyFont="1" applyFill="1" applyBorder="1" applyAlignment="1" applyProtection="1">
      <alignment vertical="center"/>
    </xf>
    <xf numFmtId="49" fontId="6" fillId="5" borderId="1" xfId="16056" applyNumberFormat="1" applyFont="1" applyFill="1" applyBorder="1" applyAlignment="1">
      <alignment vertical="center"/>
    </xf>
    <xf numFmtId="49" fontId="5" fillId="5" borderId="1" xfId="27059" applyNumberFormat="1" applyFont="1" applyFill="1" applyBorder="1" applyAlignment="1">
      <alignment vertical="center" wrapText="1"/>
    </xf>
    <xf numFmtId="49" fontId="6" fillId="5" borderId="1" xfId="27059" applyNumberFormat="1" applyFont="1" applyFill="1" applyBorder="1" applyAlignment="1">
      <alignment vertical="center" wrapText="1"/>
    </xf>
    <xf numFmtId="49" fontId="5" fillId="5" borderId="1" xfId="27059" applyNumberFormat="1" applyFont="1" applyFill="1" applyBorder="1" applyAlignment="1">
      <alignment horizontal="left" vertical="center" wrapText="1"/>
    </xf>
    <xf numFmtId="49" fontId="5" fillId="0" borderId="1" xfId="16056" applyNumberFormat="1" applyFont="1" applyFill="1" applyBorder="1" applyAlignment="1">
      <alignment vertical="center"/>
    </xf>
    <xf numFmtId="236" fontId="0" fillId="0" borderId="0" xfId="16056" applyNumberFormat="1" applyBorder="1" applyAlignment="1">
      <alignment wrapText="1"/>
    </xf>
    <xf numFmtId="49" fontId="5" fillId="5" borderId="2" xfId="27059" applyNumberFormat="1" applyFont="1" applyFill="1" applyBorder="1" applyAlignment="1">
      <alignment vertical="center" wrapText="1"/>
    </xf>
    <xf numFmtId="0" fontId="5" fillId="7" borderId="1" xfId="16056" applyFont="1" applyFill="1" applyBorder="1" applyAlignment="1">
      <alignment vertical="center"/>
    </xf>
    <xf numFmtId="49" fontId="6" fillId="5" borderId="1" xfId="27059" applyNumberFormat="1" applyFont="1" applyFill="1" applyBorder="1" applyAlignment="1">
      <alignment horizontal="left" vertical="center" wrapText="1"/>
    </xf>
    <xf numFmtId="49" fontId="5" fillId="5" borderId="2" xfId="27059" applyNumberFormat="1" applyFont="1" applyFill="1" applyBorder="1" applyAlignment="1">
      <alignment horizontal="left" vertical="center" wrapText="1"/>
    </xf>
    <xf numFmtId="49" fontId="5" fillId="5" borderId="2" xfId="16056" applyNumberFormat="1" applyFont="1" applyFill="1" applyBorder="1" applyAlignment="1">
      <alignment vertical="center"/>
    </xf>
    <xf numFmtId="236" fontId="0" fillId="0" borderId="0" xfId="16056" applyNumberFormat="1" applyFont="1" applyBorder="1" applyAlignment="1">
      <alignment wrapText="1"/>
    </xf>
    <xf numFmtId="0" fontId="2" fillId="2" borderId="1" xfId="26289" applyNumberFormat="1" applyFont="1" applyFill="1" applyBorder="1" applyAlignment="1" applyProtection="1">
      <alignment horizontal="left" vertical="center"/>
    </xf>
    <xf numFmtId="0" fontId="5" fillId="0" borderId="1" xfId="27049" applyFont="1" applyBorder="1" applyAlignment="1">
      <alignment horizontal="left" vertical="center"/>
    </xf>
    <xf numFmtId="236" fontId="0" fillId="0" borderId="1" xfId="16056" applyNumberFormat="1" applyFill="1" applyBorder="1"/>
    <xf numFmtId="0" fontId="6" fillId="5" borderId="1" xfId="27049" applyFont="1" applyFill="1" applyBorder="1" applyAlignment="1">
      <alignment horizontal="distributed" vertical="center" indent="2"/>
    </xf>
    <xf numFmtId="242" fontId="6" fillId="0" borderId="1" xfId="27049" applyNumberFormat="1" applyFont="1" applyFill="1" applyBorder="1">
      <alignment vertical="center"/>
    </xf>
    <xf numFmtId="0" fontId="6" fillId="0" borderId="1" xfId="27049" applyFont="1" applyBorder="1" applyAlignment="1">
      <alignment horizontal="left" vertical="center"/>
    </xf>
    <xf numFmtId="0" fontId="2" fillId="0" borderId="1" xfId="27049" applyFont="1" applyBorder="1" applyAlignment="1">
      <alignment horizontal="left" vertical="center"/>
    </xf>
    <xf numFmtId="242" fontId="5" fillId="0" borderId="1" xfId="27049" applyNumberFormat="1" applyFont="1" applyFill="1" applyBorder="1">
      <alignment vertical="center"/>
    </xf>
    <xf numFmtId="0" fontId="6" fillId="5" borderId="1" xfId="27049" applyFont="1" applyFill="1" applyBorder="1" applyAlignment="1">
      <alignment horizontal="left" vertical="center"/>
    </xf>
    <xf numFmtId="0" fontId="5" fillId="5" borderId="1" xfId="27049" applyFont="1" applyFill="1" applyBorder="1" applyAlignment="1">
      <alignment horizontal="left" vertical="center"/>
    </xf>
    <xf numFmtId="0" fontId="5" fillId="5" borderId="1" xfId="27049" applyFont="1" applyFill="1" applyBorder="1" applyAlignment="1">
      <alignment vertical="center"/>
    </xf>
    <xf numFmtId="0" fontId="6" fillId="0" borderId="1" xfId="27049" applyFont="1" applyBorder="1" applyAlignment="1">
      <alignment horizontal="distributed" vertical="center" indent="2"/>
    </xf>
    <xf numFmtId="208" fontId="6" fillId="0" borderId="1" xfId="6105" applyNumberFormat="1" applyFont="1" applyBorder="1" applyAlignment="1">
      <alignment vertical="center"/>
    </xf>
    <xf numFmtId="238" fontId="0" fillId="5" borderId="1" xfId="16056" applyNumberFormat="1" applyFill="1" applyBorder="1"/>
    <xf numFmtId="238" fontId="0" fillId="5" borderId="1" xfId="16056" applyNumberFormat="1" applyFont="1" applyFill="1" applyBorder="1"/>
    <xf numFmtId="238" fontId="0" fillId="0" borderId="1" xfId="16056" applyNumberFormat="1" applyFont="1" applyBorder="1"/>
    <xf numFmtId="238" fontId="0" fillId="0" borderId="1" xfId="16056" applyNumberFormat="1" applyBorder="1"/>
    <xf numFmtId="0" fontId="0" fillId="3" borderId="0" xfId="16056" applyFont="1" applyFill="1"/>
    <xf numFmtId="3" fontId="1" fillId="0" borderId="0" xfId="16056" applyNumberFormat="1" applyFont="1" applyFill="1" applyAlignment="1" applyProtection="1">
      <alignment horizontal="center" vertical="center"/>
    </xf>
    <xf numFmtId="3" fontId="2" fillId="0" borderId="3" xfId="16056" applyNumberFormat="1" applyFont="1" applyFill="1" applyBorder="1" applyAlignment="1" applyProtection="1">
      <alignment horizontal="right" vertical="center"/>
    </xf>
    <xf numFmtId="3" fontId="2" fillId="3" borderId="4" xfId="16056" applyNumberFormat="1" applyFont="1" applyFill="1" applyBorder="1" applyAlignment="1" applyProtection="1">
      <alignment horizontal="center" vertical="center"/>
    </xf>
    <xf numFmtId="3" fontId="2" fillId="3" borderId="5" xfId="16056" applyNumberFormat="1" applyFont="1" applyFill="1" applyBorder="1" applyAlignment="1" applyProtection="1">
      <alignment horizontal="center" vertical="center" wrapText="1"/>
    </xf>
    <xf numFmtId="3" fontId="2" fillId="3" borderId="6" xfId="16056" applyNumberFormat="1" applyFont="1" applyFill="1" applyBorder="1" applyAlignment="1" applyProtection="1">
      <alignment horizontal="center" vertical="center" wrapText="1"/>
    </xf>
    <xf numFmtId="3" fontId="2" fillId="3" borderId="4" xfId="16056" applyNumberFormat="1" applyFont="1" applyFill="1" applyBorder="1" applyAlignment="1" applyProtection="1">
      <alignment horizontal="center" vertical="center" wrapText="1"/>
    </xf>
    <xf numFmtId="3" fontId="2" fillId="3" borderId="3" xfId="16056" applyNumberFormat="1" applyFont="1" applyFill="1" applyBorder="1" applyAlignment="1" applyProtection="1">
      <alignment horizontal="center" vertical="center" wrapText="1"/>
    </xf>
    <xf numFmtId="3" fontId="2" fillId="3" borderId="2" xfId="16056" applyNumberFormat="1" applyFont="1" applyFill="1" applyBorder="1" applyAlignment="1" applyProtection="1">
      <alignment horizontal="center" vertical="center"/>
    </xf>
    <xf numFmtId="3" fontId="2" fillId="3" borderId="1" xfId="16056" applyNumberFormat="1" applyFont="1" applyFill="1" applyBorder="1" applyAlignment="1" applyProtection="1">
      <alignment horizontal="center" vertical="center" wrapText="1"/>
    </xf>
    <xf numFmtId="3" fontId="2" fillId="3" borderId="7" xfId="16056" applyNumberFormat="1" applyFont="1" applyFill="1" applyBorder="1" applyAlignment="1" applyProtection="1">
      <alignment horizontal="center" vertical="center" wrapText="1"/>
    </xf>
    <xf numFmtId="3" fontId="2" fillId="3" borderId="8" xfId="16056" applyNumberFormat="1" applyFont="1" applyFill="1" applyBorder="1" applyAlignment="1" applyProtection="1">
      <alignment horizontal="center" vertical="center" wrapText="1"/>
    </xf>
    <xf numFmtId="3" fontId="2" fillId="3" borderId="2" xfId="16056"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3" fontId="2" fillId="3" borderId="1" xfId="16056" applyNumberFormat="1" applyFont="1" applyFill="1" applyBorder="1" applyAlignment="1" applyProtection="1">
      <alignment horizontal="left" vertical="center"/>
    </xf>
    <xf numFmtId="3" fontId="2" fillId="4" borderId="7" xfId="16056" applyNumberFormat="1" applyFont="1" applyFill="1" applyBorder="1" applyAlignment="1" applyProtection="1">
      <alignment horizontal="right" vertical="center"/>
    </xf>
    <xf numFmtId="3" fontId="2" fillId="4" borderId="9" xfId="16056" applyNumberFormat="1" applyFont="1" applyFill="1" applyBorder="1" applyAlignment="1" applyProtection="1">
      <alignment horizontal="right" vertical="center"/>
    </xf>
    <xf numFmtId="3" fontId="2" fillId="3" borderId="4" xfId="16056" applyNumberFormat="1" applyFont="1" applyFill="1" applyBorder="1" applyAlignment="1" applyProtection="1">
      <alignment horizontal="left" vertical="center"/>
    </xf>
    <xf numFmtId="3" fontId="2" fillId="3" borderId="10" xfId="16056" applyNumberFormat="1" applyFont="1" applyFill="1" applyBorder="1" applyAlignment="1" applyProtection="1">
      <alignment horizontal="center" vertical="center" wrapText="1"/>
    </xf>
    <xf numFmtId="3" fontId="2" fillId="3" borderId="7" xfId="16056" applyNumberFormat="1" applyFont="1" applyFill="1" applyBorder="1" applyAlignment="1" applyProtection="1">
      <alignment horizontal="left" vertical="center"/>
    </xf>
    <xf numFmtId="49" fontId="5" fillId="0" borderId="1" xfId="0" applyNumberFormat="1" applyFont="1" applyFill="1" applyBorder="1" applyAlignment="1">
      <alignment vertical="center"/>
    </xf>
    <xf numFmtId="0" fontId="5" fillId="0" borderId="1" xfId="0" applyFont="1" applyFill="1" applyBorder="1" applyAlignment="1">
      <alignment vertical="center"/>
    </xf>
    <xf numFmtId="3" fontId="2" fillId="3" borderId="2" xfId="16056" applyNumberFormat="1" applyFont="1" applyFill="1" applyBorder="1" applyAlignment="1" applyProtection="1">
      <alignment horizontal="left" vertical="center"/>
    </xf>
    <xf numFmtId="3" fontId="2" fillId="4" borderId="11" xfId="16056" applyNumberFormat="1" applyFont="1" applyFill="1" applyBorder="1" applyAlignment="1" applyProtection="1">
      <alignment horizontal="right" vertical="center"/>
    </xf>
    <xf numFmtId="3" fontId="2" fillId="4" borderId="2" xfId="16056" applyNumberFormat="1" applyFont="1" applyFill="1" applyBorder="1" applyAlignment="1" applyProtection="1">
      <alignment horizontal="right" vertical="center"/>
    </xf>
    <xf numFmtId="3" fontId="2" fillId="4" borderId="10" xfId="16056" applyNumberFormat="1" applyFont="1" applyFill="1" applyBorder="1" applyAlignment="1" applyProtection="1">
      <alignment horizontal="right" vertical="center"/>
    </xf>
    <xf numFmtId="3" fontId="2" fillId="4" borderId="6" xfId="16056" applyNumberFormat="1" applyFont="1" applyFill="1" applyBorder="1" applyAlignment="1" applyProtection="1">
      <alignment horizontal="right" vertical="center"/>
    </xf>
    <xf numFmtId="3" fontId="2" fillId="3" borderId="2" xfId="16056" applyNumberFormat="1" applyFont="1" applyFill="1" applyBorder="1" applyAlignment="1" applyProtection="1">
      <alignment horizontal="right" vertical="center"/>
    </xf>
    <xf numFmtId="3" fontId="2" fillId="3" borderId="11" xfId="16056" applyNumberFormat="1" applyFont="1" applyFill="1" applyBorder="1" applyAlignment="1" applyProtection="1">
      <alignment horizontal="right" vertical="center"/>
    </xf>
    <xf numFmtId="3" fontId="2" fillId="3" borderId="4" xfId="16056" applyNumberFormat="1" applyFont="1" applyFill="1" applyBorder="1" applyAlignment="1" applyProtection="1">
      <alignment horizontal="right" vertical="center"/>
    </xf>
    <xf numFmtId="3" fontId="2" fillId="3" borderId="6" xfId="16056" applyNumberFormat="1" applyFont="1" applyFill="1" applyBorder="1" applyAlignment="1" applyProtection="1">
      <alignment horizontal="right" vertical="center"/>
    </xf>
    <xf numFmtId="3" fontId="2" fillId="3" borderId="7" xfId="16056" applyNumberFormat="1" applyFont="1" applyFill="1" applyBorder="1" applyAlignment="1" applyProtection="1">
      <alignment horizontal="right" vertical="center"/>
    </xf>
    <xf numFmtId="3" fontId="2" fillId="4" borderId="4" xfId="16056" applyNumberFormat="1" applyFont="1" applyFill="1" applyBorder="1" applyAlignment="1" applyProtection="1">
      <alignment horizontal="right" vertical="center"/>
    </xf>
    <xf numFmtId="3" fontId="2" fillId="4" borderId="5" xfId="16056" applyNumberFormat="1" applyFont="1" applyFill="1" applyBorder="1" applyAlignment="1" applyProtection="1">
      <alignment horizontal="right" vertical="center"/>
    </xf>
    <xf numFmtId="3" fontId="2" fillId="2" borderId="4" xfId="16056" applyNumberFormat="1" applyFont="1" applyFill="1" applyBorder="1" applyAlignment="1" applyProtection="1">
      <alignment horizontal="right" vertical="center"/>
    </xf>
    <xf numFmtId="3" fontId="0" fillId="0" borderId="0" xfId="16056" applyNumberFormat="1" applyFont="1" applyFill="1" applyAlignment="1" applyProtection="1"/>
    <xf numFmtId="0" fontId="2" fillId="2" borderId="7" xfId="26289" applyNumberFormat="1" applyFont="1" applyFill="1" applyBorder="1" applyAlignment="1" applyProtection="1">
      <alignment horizontal="left" vertical="center"/>
    </xf>
    <xf numFmtId="3" fontId="2" fillId="3" borderId="2" xfId="16056" applyNumberFormat="1" applyFont="1" applyFill="1" applyBorder="1" applyAlignment="1" applyProtection="1">
      <alignment vertical="center"/>
    </xf>
    <xf numFmtId="3" fontId="2" fillId="3" borderId="1" xfId="0" applyNumberFormat="1" applyFont="1" applyFill="1" applyBorder="1" applyAlignment="1" applyProtection="1">
      <alignment horizontal="left" vertical="center"/>
    </xf>
    <xf numFmtId="0" fontId="0" fillId="0" borderId="1" xfId="0" applyFont="1" applyBorder="1" applyAlignment="1"/>
    <xf numFmtId="0" fontId="9" fillId="0" borderId="0" xfId="1239" applyFont="1" applyAlignment="1">
      <alignment horizontal="center" vertical="center" wrapText="1"/>
    </xf>
    <xf numFmtId="0" fontId="10" fillId="0" borderId="0" xfId="1239" applyFont="1">
      <alignment vertical="center"/>
    </xf>
    <xf numFmtId="0" fontId="0" fillId="0" borderId="0" xfId="1239" applyFont="1">
      <alignment vertical="center"/>
    </xf>
    <xf numFmtId="242" fontId="0" fillId="0" borderId="0" xfId="1239" applyNumberFormat="1">
      <alignment vertical="center"/>
    </xf>
    <xf numFmtId="0" fontId="4" fillId="0" borderId="0" xfId="1239" applyFont="1" applyAlignment="1">
      <alignment horizontal="center" vertical="center"/>
    </xf>
    <xf numFmtId="0" fontId="11" fillId="0" borderId="0" xfId="1239" applyFont="1">
      <alignment vertical="center"/>
    </xf>
    <xf numFmtId="242" fontId="0" fillId="0" borderId="0" xfId="1239" applyNumberFormat="1" applyBorder="1" applyAlignment="1">
      <alignment horizontal="right" vertical="center"/>
    </xf>
    <xf numFmtId="0" fontId="5" fillId="0" borderId="1" xfId="0" applyFont="1" applyFill="1" applyBorder="1" applyAlignment="1">
      <alignment horizontal="center" vertical="center" wrapText="1"/>
    </xf>
    <xf numFmtId="0" fontId="3" fillId="5" borderId="1" xfId="1239" applyFont="1" applyFill="1" applyBorder="1" applyAlignment="1">
      <alignment horizontal="distributed" vertical="center" wrapText="1" indent="3"/>
    </xf>
    <xf numFmtId="242" fontId="6" fillId="5" borderId="1" xfId="1239" applyNumberFormat="1" applyFont="1" applyFill="1" applyBorder="1" applyAlignment="1">
      <alignment horizontal="center" vertical="center" wrapText="1"/>
    </xf>
    <xf numFmtId="0" fontId="3" fillId="5" borderId="1" xfId="1239" applyFont="1" applyFill="1" applyBorder="1" applyAlignment="1">
      <alignment horizontal="center" vertical="center" wrapText="1"/>
    </xf>
    <xf numFmtId="240" fontId="5" fillId="0" borderId="1" xfId="0" applyNumberFormat="1" applyFont="1" applyFill="1" applyBorder="1" applyAlignment="1" applyProtection="1">
      <alignment horizontal="center" vertical="center"/>
      <protection locked="0"/>
    </xf>
    <xf numFmtId="236" fontId="6" fillId="5" borderId="1" xfId="16056" applyNumberFormat="1" applyFont="1" applyFill="1" applyBorder="1" applyAlignment="1">
      <alignment vertical="center" shrinkToFit="1"/>
    </xf>
    <xf numFmtId="236" fontId="5" fillId="5" borderId="1" xfId="16056" applyNumberFormat="1" applyFont="1" applyFill="1" applyBorder="1" applyAlignment="1">
      <alignment vertical="center" shrinkToFit="1"/>
    </xf>
    <xf numFmtId="236" fontId="5" fillId="5" borderId="1" xfId="16056" applyNumberFormat="1" applyFont="1" applyFill="1" applyBorder="1" applyAlignment="1">
      <alignment vertical="center"/>
    </xf>
    <xf numFmtId="236" fontId="5" fillId="5" borderId="2" xfId="16056" applyNumberFormat="1" applyFont="1" applyFill="1" applyBorder="1" applyAlignment="1">
      <alignment vertical="center"/>
    </xf>
    <xf numFmtId="236" fontId="5" fillId="5" borderId="2" xfId="16056" applyNumberFormat="1" applyFont="1" applyFill="1" applyBorder="1" applyAlignment="1">
      <alignment vertical="center" shrinkToFit="1"/>
    </xf>
    <xf numFmtId="0" fontId="3" fillId="0" borderId="0" xfId="1239" applyFont="1" applyAlignment="1">
      <alignment horizontal="center" vertical="center" wrapText="1"/>
    </xf>
    <xf numFmtId="208" fontId="6" fillId="5" borderId="1" xfId="6105" applyNumberFormat="1" applyFont="1" applyFill="1" applyBorder="1" applyAlignment="1">
      <alignment vertical="center"/>
    </xf>
    <xf numFmtId="0" fontId="6" fillId="0" borderId="0" xfId="27049" applyFont="1">
      <alignment vertical="center"/>
    </xf>
    <xf numFmtId="208" fontId="5" fillId="5" borderId="1" xfId="6105" applyNumberFormat="1" applyFont="1" applyFill="1" applyBorder="1" applyAlignment="1">
      <alignment vertical="center"/>
    </xf>
    <xf numFmtId="208" fontId="5" fillId="5" borderId="2" xfId="6105" applyNumberFormat="1" applyFont="1" applyFill="1" applyBorder="1" applyAlignment="1">
      <alignment vertical="center"/>
    </xf>
    <xf numFmtId="240"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vertical="center"/>
    </xf>
    <xf numFmtId="0" fontId="8" fillId="0" borderId="1" xfId="0" applyFont="1" applyFill="1" applyBorder="1" applyAlignment="1" applyProtection="1">
      <alignment vertical="center"/>
    </xf>
    <xf numFmtId="208" fontId="8" fillId="5" borderId="1" xfId="6105" applyNumberFormat="1" applyFont="1" applyFill="1" applyBorder="1" applyAlignment="1">
      <alignment vertical="center"/>
    </xf>
    <xf numFmtId="236" fontId="6" fillId="5" borderId="1" xfId="16056" applyNumberFormat="1" applyFont="1" applyFill="1" applyBorder="1" applyAlignment="1">
      <alignment vertical="center"/>
    </xf>
    <xf numFmtId="236" fontId="0" fillId="0" borderId="0" xfId="0" applyNumberFormat="1" applyBorder="1" applyAlignment="1">
      <alignment wrapText="1"/>
    </xf>
    <xf numFmtId="236" fontId="0" fillId="0" borderId="0" xfId="0" applyNumberFormat="1" applyFont="1" applyBorder="1" applyAlignment="1">
      <alignment wrapText="1"/>
    </xf>
    <xf numFmtId="49" fontId="5" fillId="2" borderId="1" xfId="14237" applyNumberFormat="1" applyFont="1" applyFill="1" applyBorder="1" applyAlignment="1" applyProtection="1">
      <alignment horizontal="left" vertical="center"/>
    </xf>
    <xf numFmtId="49" fontId="5" fillId="5" borderId="1" xfId="27057" applyNumberFormat="1" applyFont="1" applyFill="1" applyBorder="1" applyAlignment="1" applyProtection="1">
      <alignment horizontal="left" vertical="center"/>
    </xf>
    <xf numFmtId="0" fontId="6" fillId="2" borderId="1" xfId="1239" applyFont="1" applyFill="1" applyBorder="1" applyAlignment="1">
      <alignment horizontal="distributed" vertical="center" indent="2"/>
    </xf>
    <xf numFmtId="0" fontId="6" fillId="5" borderId="1" xfId="1239" applyFont="1" applyFill="1" applyBorder="1" applyAlignment="1">
      <alignment horizontal="distributed" vertical="center" indent="2"/>
    </xf>
    <xf numFmtId="242" fontId="6" fillId="5" borderId="1" xfId="27049" applyNumberFormat="1" applyFont="1" applyFill="1" applyBorder="1">
      <alignment vertical="center"/>
    </xf>
    <xf numFmtId="0" fontId="6" fillId="0" borderId="1" xfId="1239" applyFont="1" applyBorder="1" applyAlignment="1">
      <alignment horizontal="left" vertical="center"/>
    </xf>
    <xf numFmtId="0" fontId="6" fillId="5" borderId="1" xfId="1239" applyFont="1" applyFill="1" applyBorder="1" applyAlignment="1">
      <alignment horizontal="left" vertical="center"/>
    </xf>
    <xf numFmtId="242" fontId="6" fillId="5" borderId="1" xfId="1239" applyNumberFormat="1" applyFont="1" applyFill="1" applyBorder="1" applyAlignment="1">
      <alignment vertical="center"/>
    </xf>
    <xf numFmtId="242" fontId="6" fillId="5" borderId="1" xfId="1239" applyNumberFormat="1" applyFont="1" applyFill="1" applyBorder="1">
      <alignment vertical="center"/>
    </xf>
    <xf numFmtId="0" fontId="5" fillId="0" borderId="1" xfId="1239" applyFont="1" applyBorder="1" applyAlignment="1">
      <alignment horizontal="left" vertical="center"/>
    </xf>
    <xf numFmtId="0" fontId="5" fillId="5" borderId="1" xfId="1239" applyFont="1" applyFill="1" applyBorder="1" applyAlignment="1">
      <alignment horizontal="left" vertical="center"/>
    </xf>
    <xf numFmtId="242" fontId="5" fillId="5" borderId="1" xfId="1239" applyNumberFormat="1" applyFont="1" applyFill="1" applyBorder="1" applyAlignment="1">
      <alignment vertical="center"/>
    </xf>
    <xf numFmtId="242" fontId="5" fillId="5" borderId="1" xfId="1239" applyNumberFormat="1" applyFont="1" applyFill="1" applyBorder="1">
      <alignment vertical="center"/>
    </xf>
    <xf numFmtId="0" fontId="5" fillId="0" borderId="1" xfId="1239" applyFont="1" applyBorder="1" applyAlignment="1">
      <alignment vertical="center"/>
    </xf>
    <xf numFmtId="0" fontId="5" fillId="5" borderId="1" xfId="1239" applyFont="1" applyFill="1" applyBorder="1" applyAlignment="1">
      <alignment vertical="center"/>
    </xf>
    <xf numFmtId="208" fontId="5" fillId="5" borderId="1" xfId="1946" applyNumberFormat="1" applyFont="1" applyFill="1" applyBorder="1" applyAlignment="1">
      <alignment vertical="center"/>
    </xf>
    <xf numFmtId="208" fontId="6" fillId="5" borderId="1" xfId="1946" applyNumberFormat="1" applyFont="1" applyFill="1" applyBorder="1" applyAlignment="1">
      <alignment vertical="center"/>
    </xf>
    <xf numFmtId="236" fontId="0" fillId="5" borderId="0" xfId="16056" applyNumberFormat="1" applyFill="1" applyAlignment="1">
      <alignment wrapText="1"/>
    </xf>
    <xf numFmtId="0" fontId="0" fillId="5" borderId="0" xfId="27049" applyFill="1">
      <alignment vertical="center"/>
    </xf>
    <xf numFmtId="0" fontId="0" fillId="5" borderId="0" xfId="1239" applyFill="1">
      <alignment vertical="center"/>
    </xf>
    <xf numFmtId="0" fontId="3" fillId="5" borderId="0" xfId="27049" applyFont="1" applyFill="1">
      <alignment vertical="center"/>
    </xf>
    <xf numFmtId="236" fontId="0" fillId="5" borderId="0" xfId="16056" applyNumberFormat="1" applyFill="1"/>
    <xf numFmtId="238" fontId="0" fillId="5" borderId="0" xfId="16056" applyNumberFormat="1" applyFill="1"/>
    <xf numFmtId="236" fontId="4" fillId="5" borderId="0" xfId="16056" applyNumberFormat="1" applyFont="1" applyFill="1" applyAlignment="1">
      <alignment horizontal="center" vertical="center"/>
    </xf>
    <xf numFmtId="236" fontId="0" fillId="5" borderId="0" xfId="16056" applyNumberFormat="1" applyFont="1" applyFill="1" applyAlignment="1">
      <alignment vertical="center"/>
    </xf>
    <xf numFmtId="236" fontId="0" fillId="5" borderId="0" xfId="16056" applyNumberFormat="1" applyFont="1" applyFill="1" applyAlignment="1">
      <alignment horizontal="center" vertical="center" wrapText="1"/>
    </xf>
    <xf numFmtId="236" fontId="3" fillId="5" borderId="1" xfId="0" applyNumberFormat="1" applyFont="1" applyFill="1" applyBorder="1" applyAlignment="1">
      <alignment horizontal="center" vertical="distributed" wrapText="1"/>
    </xf>
    <xf numFmtId="236" fontId="3" fillId="5" borderId="1" xfId="16056" applyNumberFormat="1" applyFont="1" applyFill="1" applyBorder="1" applyAlignment="1">
      <alignment horizontal="center" vertical="center" wrapText="1"/>
    </xf>
    <xf numFmtId="240" fontId="5" fillId="5" borderId="1" xfId="16056" applyNumberFormat="1" applyFont="1" applyFill="1" applyBorder="1" applyAlignment="1" applyProtection="1">
      <alignment horizontal="center" vertical="center"/>
      <protection locked="0"/>
    </xf>
    <xf numFmtId="0" fontId="5" fillId="5" borderId="1" xfId="16056" applyFont="1" applyFill="1" applyBorder="1" applyAlignment="1">
      <alignment vertical="center"/>
    </xf>
    <xf numFmtId="0" fontId="5" fillId="5" borderId="1" xfId="16056" applyFont="1" applyFill="1" applyBorder="1" applyAlignment="1" applyProtection="1">
      <alignment vertical="center"/>
    </xf>
    <xf numFmtId="236" fontId="6" fillId="5" borderId="1" xfId="27057" applyNumberFormat="1" applyFont="1" applyFill="1" applyBorder="1" applyAlignment="1" applyProtection="1">
      <alignment horizontal="right" vertical="center"/>
      <protection locked="0"/>
    </xf>
    <xf numFmtId="238" fontId="0" fillId="5" borderId="3" xfId="16056" applyNumberFormat="1" applyFont="1" applyFill="1" applyBorder="1" applyAlignment="1">
      <alignment vertical="center"/>
    </xf>
    <xf numFmtId="238" fontId="0" fillId="5" borderId="0" xfId="0" applyNumberFormat="1" applyFont="1" applyFill="1" applyBorder="1" applyAlignment="1">
      <alignment horizontal="right" vertical="center"/>
    </xf>
    <xf numFmtId="238" fontId="0" fillId="5" borderId="3" xfId="16056" applyNumberFormat="1" applyFont="1" applyFill="1" applyBorder="1" applyAlignment="1">
      <alignment horizontal="right" vertical="center"/>
    </xf>
    <xf numFmtId="238" fontId="3" fillId="5" borderId="1" xfId="0" applyNumberFormat="1" applyFont="1" applyFill="1" applyBorder="1" applyAlignment="1">
      <alignment horizontal="center" vertical="center" wrapText="1"/>
    </xf>
    <xf numFmtId="9" fontId="5" fillId="5" borderId="1" xfId="57" applyFont="1" applyFill="1" applyBorder="1" applyAlignment="1" applyProtection="1">
      <alignment horizontal="right" vertical="center"/>
      <protection locked="0"/>
    </xf>
    <xf numFmtId="0" fontId="5" fillId="5" borderId="0" xfId="27049" applyFont="1" applyFill="1">
      <alignment vertical="center"/>
    </xf>
    <xf numFmtId="240" fontId="8" fillId="5" borderId="1" xfId="16056" applyNumberFormat="1" applyFont="1" applyFill="1" applyBorder="1" applyAlignment="1" applyProtection="1">
      <alignment horizontal="center" vertical="center"/>
      <protection locked="0"/>
    </xf>
    <xf numFmtId="0" fontId="8" fillId="5" borderId="1" xfId="16056" applyFont="1" applyFill="1" applyBorder="1" applyAlignment="1">
      <alignment vertical="center"/>
    </xf>
    <xf numFmtId="0" fontId="8" fillId="5" borderId="1" xfId="16056" applyFont="1" applyFill="1" applyBorder="1" applyAlignment="1" applyProtection="1">
      <alignment vertical="center"/>
    </xf>
    <xf numFmtId="236" fontId="0" fillId="5" borderId="0" xfId="16056" applyNumberFormat="1" applyFill="1" applyBorder="1" applyAlignment="1">
      <alignment wrapText="1"/>
    </xf>
    <xf numFmtId="236" fontId="0" fillId="5" borderId="0" xfId="16056" applyNumberFormat="1" applyFont="1" applyFill="1" applyBorder="1" applyAlignment="1">
      <alignment wrapText="1"/>
    </xf>
    <xf numFmtId="9" fontId="6" fillId="5" borderId="1" xfId="57" applyFont="1" applyFill="1" applyBorder="1" applyAlignment="1" applyProtection="1">
      <alignment horizontal="right" vertical="center"/>
      <protection locked="0"/>
    </xf>
    <xf numFmtId="242" fontId="6" fillId="5" borderId="1" xfId="27049" applyNumberFormat="1" applyFont="1" applyFill="1" applyBorder="1" applyAlignment="1">
      <alignment horizontal="right" vertical="center"/>
    </xf>
    <xf numFmtId="236" fontId="3" fillId="5" borderId="0" xfId="16056" applyNumberFormat="1" applyFont="1" applyFill="1" applyBorder="1" applyAlignment="1">
      <alignment wrapText="1"/>
    </xf>
    <xf numFmtId="0" fontId="3" fillId="5" borderId="0" xfId="27049" applyFont="1" applyFill="1" applyBorder="1">
      <alignment vertical="center"/>
    </xf>
    <xf numFmtId="242" fontId="6" fillId="5" borderId="1" xfId="27049" applyNumberFormat="1" applyFont="1" applyFill="1" applyBorder="1" applyAlignment="1">
      <alignment vertical="center"/>
    </xf>
    <xf numFmtId="0" fontId="2" fillId="5" borderId="1" xfId="27049" applyFont="1" applyFill="1" applyBorder="1" applyAlignment="1">
      <alignment horizontal="left" vertical="center"/>
    </xf>
    <xf numFmtId="242" fontId="5" fillId="5" borderId="1" xfId="27049" applyNumberFormat="1" applyFont="1" applyFill="1" applyBorder="1" applyAlignment="1">
      <alignment vertical="center"/>
    </xf>
    <xf numFmtId="0" fontId="0" fillId="5" borderId="0" xfId="27049" applyFill="1" applyBorder="1">
      <alignment vertical="center"/>
    </xf>
    <xf numFmtId="242" fontId="5" fillId="5" borderId="1" xfId="27049" applyNumberFormat="1" applyFont="1" applyFill="1" applyBorder="1">
      <alignment vertical="center"/>
    </xf>
    <xf numFmtId="242" fontId="0" fillId="5" borderId="0" xfId="27049" applyNumberFormat="1" applyFill="1">
      <alignment vertical="center"/>
    </xf>
    <xf numFmtId="49" fontId="5" fillId="0" borderId="1" xfId="16056" applyNumberFormat="1" applyFont="1" applyFill="1" applyBorder="1" applyAlignment="1" applyProtection="1">
      <alignment horizontal="left" vertical="center"/>
    </xf>
    <xf numFmtId="49" fontId="5" fillId="5" borderId="4" xfId="16056" applyNumberFormat="1" applyFont="1" applyFill="1" applyBorder="1" applyAlignment="1" applyProtection="1">
      <alignment horizontal="left" vertical="center"/>
    </xf>
    <xf numFmtId="49" fontId="6" fillId="5" borderId="1" xfId="16056" applyNumberFormat="1" applyFont="1" applyFill="1" applyBorder="1" applyAlignment="1" applyProtection="1">
      <alignment vertical="center"/>
    </xf>
    <xf numFmtId="49" fontId="12" fillId="0" borderId="1" xfId="3381" applyNumberFormat="1" applyFont="1" applyBorder="1">
      <alignment vertical="center"/>
    </xf>
    <xf numFmtId="3" fontId="2" fillId="4" borderId="1" xfId="16056" applyNumberFormat="1" applyFont="1" applyFill="1" applyBorder="1" applyAlignment="1" applyProtection="1">
      <alignment horizontal="right" vertical="center" wrapText="1"/>
    </xf>
    <xf numFmtId="3" fontId="2" fillId="4" borderId="1" xfId="17716" applyNumberFormat="1" applyFont="1" applyFill="1" applyBorder="1" applyAlignment="1" applyProtection="1">
      <alignment horizontal="right" vertical="center"/>
    </xf>
    <xf numFmtId="3" fontId="2" fillId="4" borderId="1" xfId="17716" applyNumberFormat="1" applyFont="1" applyFill="1" applyBorder="1" applyAlignment="1" applyProtection="1">
      <alignment horizontal="right" vertical="center" wrapText="1"/>
    </xf>
    <xf numFmtId="3" fontId="2" fillId="3" borderId="1" xfId="17716" applyNumberFormat="1" applyFont="1" applyFill="1" applyBorder="1" applyAlignment="1" applyProtection="1">
      <alignment horizontal="right" vertical="center"/>
    </xf>
    <xf numFmtId="3" fontId="0" fillId="0" borderId="0" xfId="16056" applyNumberFormat="1" applyFont="1"/>
    <xf numFmtId="49" fontId="13" fillId="0" borderId="1" xfId="3381" applyNumberFormat="1" applyFont="1" applyBorder="1">
      <alignment vertical="center"/>
    </xf>
    <xf numFmtId="49" fontId="13" fillId="0" borderId="1" xfId="3381" applyNumberFormat="1" applyBorder="1">
      <alignment vertical="center"/>
    </xf>
    <xf numFmtId="0" fontId="3" fillId="0" borderId="0" xfId="1239" applyFont="1" applyAlignment="1">
      <alignment horizontal="center" vertical="center"/>
    </xf>
    <xf numFmtId="0" fontId="3" fillId="0" borderId="0" xfId="1239" applyFont="1">
      <alignment vertical="center"/>
    </xf>
    <xf numFmtId="0" fontId="3" fillId="0" borderId="1" xfId="1239" applyFont="1" applyBorder="1" applyAlignment="1">
      <alignment horizontal="distributed" vertical="center" wrapText="1" indent="3"/>
    </xf>
    <xf numFmtId="242" fontId="3" fillId="0" borderId="1" xfId="1239" applyNumberFormat="1" applyFont="1" applyBorder="1" applyAlignment="1">
      <alignment horizontal="center" vertical="center" wrapText="1"/>
    </xf>
    <xf numFmtId="242" fontId="6" fillId="0" borderId="1" xfId="1239" applyNumberFormat="1" applyFont="1" applyBorder="1" applyAlignment="1">
      <alignment horizontal="center" vertical="center" wrapText="1"/>
    </xf>
    <xf numFmtId="236" fontId="6" fillId="0" borderId="1" xfId="16056" applyNumberFormat="1" applyFont="1" applyFill="1" applyBorder="1" applyAlignment="1" applyProtection="1">
      <alignment vertical="center"/>
    </xf>
    <xf numFmtId="236" fontId="5" fillId="0" borderId="1" xfId="16056" applyNumberFormat="1" applyFont="1" applyFill="1" applyBorder="1" applyAlignment="1" applyProtection="1">
      <alignment vertical="center"/>
    </xf>
    <xf numFmtId="236" fontId="5" fillId="2" borderId="7" xfId="14237" applyNumberFormat="1" applyFont="1" applyFill="1" applyBorder="1" applyAlignment="1" applyProtection="1">
      <alignment horizontal="right" vertical="center"/>
      <protection locked="0"/>
    </xf>
    <xf numFmtId="208" fontId="5" fillId="0" borderId="1" xfId="6105" applyNumberFormat="1" applyFont="1" applyBorder="1" applyAlignment="1">
      <alignment vertical="center"/>
    </xf>
    <xf numFmtId="236" fontId="6" fillId="2" borderId="7" xfId="14237" applyNumberFormat="1" applyFont="1" applyFill="1" applyBorder="1" applyAlignment="1" applyProtection="1">
      <alignment horizontal="right" vertical="center"/>
      <protection locked="0"/>
    </xf>
    <xf numFmtId="49" fontId="5" fillId="5" borderId="1" xfId="16056" applyNumberFormat="1" applyFont="1" applyFill="1" applyBorder="1" applyAlignment="1" applyProtection="1">
      <alignment vertical="center"/>
    </xf>
    <xf numFmtId="236" fontId="5" fillId="0" borderId="7" xfId="16056" applyNumberFormat="1" applyFont="1" applyFill="1" applyBorder="1" applyAlignment="1" applyProtection="1">
      <alignment vertical="center"/>
    </xf>
    <xf numFmtId="236" fontId="6" fillId="0" borderId="7" xfId="16056" applyNumberFormat="1" applyFont="1" applyFill="1" applyBorder="1" applyAlignment="1" applyProtection="1">
      <alignment vertical="center"/>
    </xf>
    <xf numFmtId="49" fontId="14" fillId="5" borderId="1" xfId="16056" applyNumberFormat="1" applyFont="1" applyFill="1" applyBorder="1" applyAlignment="1" applyProtection="1">
      <alignment horizontal="left" vertical="center"/>
    </xf>
    <xf numFmtId="0" fontId="5" fillId="0" borderId="1" xfId="27049" applyFont="1" applyBorder="1">
      <alignment vertical="center"/>
    </xf>
    <xf numFmtId="0" fontId="6" fillId="0" borderId="1" xfId="1239" applyFont="1" applyBorder="1" applyAlignment="1">
      <alignment horizontal="distributed" vertical="center" indent="1"/>
    </xf>
    <xf numFmtId="242" fontId="6" fillId="0" borderId="1" xfId="27049" applyNumberFormat="1" applyFont="1" applyBorder="1">
      <alignment vertical="center"/>
    </xf>
    <xf numFmtId="0" fontId="0" fillId="0" borderId="1" xfId="1239" applyBorder="1">
      <alignment vertical="center"/>
    </xf>
    <xf numFmtId="242" fontId="5" fillId="0" borderId="1" xfId="1239" applyNumberFormat="1" applyFont="1" applyBorder="1">
      <alignment vertical="center"/>
    </xf>
    <xf numFmtId="242" fontId="6" fillId="0" borderId="1" xfId="1239" applyNumberFormat="1" applyFont="1" applyBorder="1">
      <alignment vertical="center"/>
    </xf>
    <xf numFmtId="208" fontId="6" fillId="0" borderId="1" xfId="1946" applyNumberFormat="1" applyFont="1" applyBorder="1" applyAlignment="1">
      <alignment vertical="center"/>
    </xf>
    <xf numFmtId="242" fontId="3" fillId="0" borderId="0" xfId="1239" applyNumberFormat="1" applyFont="1">
      <alignment vertical="center"/>
    </xf>
    <xf numFmtId="236" fontId="3" fillId="0" borderId="0" xfId="16056" applyNumberFormat="1" applyFont="1"/>
    <xf numFmtId="0" fontId="3" fillId="0" borderId="1" xfId="16056" applyFont="1" applyFill="1" applyBorder="1" applyAlignment="1">
      <alignment horizontal="distributed" vertical="center"/>
    </xf>
    <xf numFmtId="236" fontId="5" fillId="2" borderId="7" xfId="27057" applyNumberFormat="1" applyFont="1" applyFill="1" applyBorder="1" applyAlignment="1" applyProtection="1">
      <alignment horizontal="right" vertical="center"/>
      <protection locked="0"/>
    </xf>
    <xf numFmtId="236" fontId="6" fillId="2" borderId="7" xfId="27057" applyNumberFormat="1" applyFont="1" applyFill="1" applyBorder="1" applyAlignment="1" applyProtection="1">
      <alignment horizontal="right" vertical="center"/>
      <protection locked="0"/>
    </xf>
    <xf numFmtId="236" fontId="6" fillId="2" borderId="7" xfId="27057" applyNumberFormat="1" applyFont="1" applyFill="1" applyBorder="1" applyAlignment="1" applyProtection="1">
      <alignment vertical="center"/>
    </xf>
    <xf numFmtId="236" fontId="5" fillId="2" borderId="7" xfId="27057" applyNumberFormat="1" applyFont="1" applyFill="1" applyBorder="1" applyAlignment="1" applyProtection="1">
      <alignment horizontal="right" vertical="center"/>
    </xf>
    <xf numFmtId="242" fontId="5" fillId="0" borderId="1" xfId="1239" applyNumberFormat="1" applyFont="1" applyBorder="1" applyAlignment="1">
      <alignment vertical="center"/>
    </xf>
    <xf numFmtId="3" fontId="2" fillId="4" borderId="2" xfId="17716" applyNumberFormat="1" applyFont="1" applyFill="1" applyBorder="1" applyAlignment="1" applyProtection="1">
      <alignment horizontal="right" vertical="center"/>
    </xf>
    <xf numFmtId="3" fontId="2" fillId="8" borderId="1" xfId="16056" applyNumberFormat="1" applyFont="1" applyFill="1" applyBorder="1" applyAlignment="1" applyProtection="1">
      <alignment horizontal="left" vertical="center"/>
    </xf>
    <xf numFmtId="3" fontId="2" fillId="8" borderId="7" xfId="16056" applyNumberFormat="1" applyFont="1" applyFill="1" applyBorder="1" applyAlignment="1" applyProtection="1">
      <alignment horizontal="left" vertical="center"/>
    </xf>
    <xf numFmtId="3" fontId="2" fillId="8" borderId="2" xfId="16056" applyNumberFormat="1" applyFont="1" applyFill="1" applyBorder="1" applyAlignment="1" applyProtection="1">
      <alignment horizontal="left" vertical="center"/>
    </xf>
    <xf numFmtId="3" fontId="2" fillId="4" borderId="7" xfId="17716" applyNumberFormat="1" applyFont="1" applyFill="1" applyBorder="1" applyAlignment="1" applyProtection="1">
      <alignment horizontal="right" vertical="center"/>
    </xf>
    <xf numFmtId="3" fontId="2" fillId="4" borderId="11" xfId="17716" applyNumberFormat="1" applyFont="1" applyFill="1" applyBorder="1" applyAlignment="1" applyProtection="1">
      <alignment horizontal="right" vertical="center"/>
    </xf>
    <xf numFmtId="3" fontId="2" fillId="4" borderId="6" xfId="17716" applyNumberFormat="1" applyFont="1" applyFill="1" applyBorder="1" applyAlignment="1" applyProtection="1">
      <alignment horizontal="right" vertical="center"/>
    </xf>
    <xf numFmtId="0" fontId="0" fillId="0" borderId="0" xfId="25560" applyFont="1" applyAlignment="1"/>
    <xf numFmtId="0" fontId="0" fillId="0" borderId="0" xfId="25560" applyAlignment="1"/>
    <xf numFmtId="0" fontId="15" fillId="0" borderId="0" xfId="22241" applyFont="1" applyAlignment="1">
      <alignment horizontal="center" vertical="center"/>
    </xf>
    <xf numFmtId="0" fontId="15" fillId="0" borderId="0" xfId="22241" applyFont="1" applyAlignment="1">
      <alignment vertical="center"/>
    </xf>
    <xf numFmtId="0" fontId="0" fillId="0" borderId="0" xfId="22241" applyFont="1">
      <alignment vertical="center"/>
    </xf>
    <xf numFmtId="10" fontId="0" fillId="0" borderId="0" xfId="57" applyNumberFormat="1" applyFont="1" applyAlignment="1">
      <alignment vertical="center"/>
    </xf>
    <xf numFmtId="0" fontId="11" fillId="0" borderId="0" xfId="22241" applyFont="1">
      <alignment vertical="center"/>
    </xf>
    <xf numFmtId="0" fontId="0" fillId="0" borderId="0" xfId="22241">
      <alignment vertical="center"/>
    </xf>
    <xf numFmtId="0" fontId="16" fillId="0" borderId="1" xfId="13706" applyFont="1" applyBorder="1" applyAlignment="1">
      <alignment horizontal="center" vertical="center" wrapText="1"/>
    </xf>
    <xf numFmtId="43" fontId="16" fillId="0" borderId="1" xfId="40807" applyFont="1" applyBorder="1" applyAlignment="1">
      <alignment horizontal="center" vertical="center" wrapText="1"/>
    </xf>
    <xf numFmtId="0" fontId="17" fillId="0" borderId="1" xfId="13706" applyFont="1" applyBorder="1" applyAlignment="1">
      <alignment vertical="center" wrapText="1"/>
    </xf>
    <xf numFmtId="228" fontId="18" fillId="0" borderId="1" xfId="40785" applyNumberFormat="1" applyFont="1" applyBorder="1" applyAlignment="1">
      <alignment horizontal="right" vertical="center" wrapText="1"/>
    </xf>
    <xf numFmtId="242" fontId="0" fillId="0" borderId="3" xfId="22241" applyNumberFormat="1" applyBorder="1" applyAlignment="1">
      <alignment horizontal="right" vertical="center"/>
    </xf>
    <xf numFmtId="0" fontId="16" fillId="0" borderId="7" xfId="13706" applyFont="1" applyBorder="1" applyAlignment="1">
      <alignment horizontal="center" vertical="center" wrapText="1"/>
    </xf>
    <xf numFmtId="0" fontId="16" fillId="0" borderId="9" xfId="13706" applyFont="1" applyBorder="1" applyAlignment="1">
      <alignment horizontal="center" vertical="center" wrapText="1"/>
    </xf>
    <xf numFmtId="228" fontId="16" fillId="0" borderId="1" xfId="40785" applyNumberFormat="1" applyFont="1" applyBorder="1" applyAlignment="1">
      <alignment horizontal="right" vertical="center" wrapText="1"/>
    </xf>
    <xf numFmtId="0" fontId="13" fillId="0" borderId="0" xfId="26801">
      <alignment vertical="center"/>
    </xf>
    <xf numFmtId="0" fontId="19" fillId="0" borderId="0" xfId="26801" applyFont="1" applyAlignment="1">
      <alignment horizontal="center" vertical="center"/>
    </xf>
    <xf numFmtId="0" fontId="16" fillId="0" borderId="1" xfId="26801" applyFont="1" applyBorder="1" applyAlignment="1">
      <alignment vertical="center" wrapText="1"/>
    </xf>
    <xf numFmtId="0" fontId="16" fillId="0" borderId="1" xfId="26801" applyFont="1" applyBorder="1" applyAlignment="1">
      <alignment horizontal="center" vertical="center" wrapText="1"/>
    </xf>
    <xf numFmtId="0" fontId="3" fillId="0" borderId="1" xfId="6912" applyNumberFormat="1" applyFont="1" applyFill="1" applyBorder="1" applyAlignment="1" applyProtection="1">
      <alignment horizontal="center" vertical="center"/>
      <protection locked="0"/>
    </xf>
    <xf numFmtId="3" fontId="3" fillId="0" borderId="1" xfId="6912" applyNumberFormat="1" applyFont="1" applyFill="1" applyBorder="1" applyAlignment="1" applyProtection="1">
      <alignment horizontal="center" vertical="center" wrapText="1"/>
      <protection locked="0"/>
    </xf>
    <xf numFmtId="0" fontId="12" fillId="0" borderId="1" xfId="26801" applyFont="1" applyBorder="1">
      <alignment vertical="center"/>
    </xf>
    <xf numFmtId="0" fontId="12" fillId="0" borderId="1" xfId="26801" applyFont="1" applyBorder="1" applyAlignment="1">
      <alignment horizontal="center" vertical="center"/>
    </xf>
    <xf numFmtId="228" fontId="12" fillId="0" borderId="1" xfId="40780" applyNumberFormat="1" applyFont="1" applyBorder="1">
      <alignment vertical="center"/>
    </xf>
    <xf numFmtId="0" fontId="13" fillId="0" borderId="1" xfId="26801" applyBorder="1">
      <alignment vertical="center"/>
    </xf>
    <xf numFmtId="228" fontId="13" fillId="0" borderId="1" xfId="40780" applyNumberFormat="1" applyFont="1" applyBorder="1">
      <alignment vertical="center"/>
    </xf>
    <xf numFmtId="0" fontId="13" fillId="0" borderId="1" xfId="26801" applyFont="1" applyBorder="1">
      <alignment vertical="center"/>
    </xf>
    <xf numFmtId="0" fontId="13" fillId="0" borderId="0" xfId="26801" applyAlignment="1">
      <alignment horizontal="right" vertical="center"/>
    </xf>
    <xf numFmtId="0" fontId="0" fillId="5" borderId="0" xfId="0" applyFill="1" applyAlignment="1">
      <alignment vertical="center"/>
    </xf>
    <xf numFmtId="0" fontId="0" fillId="5" borderId="0" xfId="0" applyNumberFormat="1" applyFill="1" applyAlignment="1">
      <alignment vertical="center"/>
    </xf>
    <xf numFmtId="0" fontId="20" fillId="5" borderId="0" xfId="0" applyFont="1" applyFill="1" applyAlignment="1">
      <alignment horizontal="center" vertical="center"/>
    </xf>
    <xf numFmtId="0" fontId="0" fillId="5" borderId="0" xfId="0" applyFont="1" applyFill="1" applyAlignment="1">
      <alignment vertical="center"/>
    </xf>
    <xf numFmtId="0" fontId="0" fillId="5" borderId="0" xfId="0" applyFont="1" applyFill="1" applyAlignment="1">
      <alignment horizontal="right" vertical="center"/>
    </xf>
    <xf numFmtId="242" fontId="0" fillId="5" borderId="0" xfId="0" applyNumberFormat="1" applyFont="1" applyFill="1" applyAlignment="1">
      <alignment horizontal="right" vertical="center"/>
    </xf>
    <xf numFmtId="0" fontId="0" fillId="5" borderId="0" xfId="0" applyNumberFormat="1" applyFont="1" applyFill="1" applyAlignment="1">
      <alignment horizontal="right" vertical="center"/>
    </xf>
    <xf numFmtId="0" fontId="3" fillId="5" borderId="1" xfId="0" applyFont="1" applyFill="1" applyBorder="1" applyAlignment="1">
      <alignment horizontal="center" vertical="center" wrapText="1"/>
    </xf>
    <xf numFmtId="43" fontId="3" fillId="5" borderId="1" xfId="41878" applyFont="1" applyFill="1" applyBorder="1" applyAlignment="1">
      <alignment horizontal="center" vertical="center" wrapText="1"/>
    </xf>
    <xf numFmtId="0" fontId="3" fillId="5" borderId="1" xfId="0" applyFont="1" applyFill="1" applyBorder="1" applyAlignment="1">
      <alignment horizontal="distributed" vertical="center" wrapText="1"/>
    </xf>
    <xf numFmtId="0" fontId="3" fillId="5" borderId="1" xfId="41878" applyNumberFormat="1" applyFont="1" applyFill="1" applyBorder="1" applyAlignment="1">
      <alignment horizontal="distributed" vertical="center" wrapText="1"/>
    </xf>
    <xf numFmtId="242" fontId="3" fillId="5" borderId="1" xfId="0" applyNumberFormat="1" applyFont="1" applyFill="1" applyBorder="1" applyAlignment="1">
      <alignment vertical="center"/>
    </xf>
    <xf numFmtId="208" fontId="3" fillId="5" borderId="1" xfId="57" applyNumberFormat="1" applyFont="1" applyFill="1" applyBorder="1" applyAlignment="1">
      <alignment vertical="center"/>
    </xf>
    <xf numFmtId="0" fontId="3" fillId="5" borderId="1" xfId="27049" applyFont="1" applyFill="1" applyBorder="1" applyAlignment="1">
      <alignment horizontal="left" vertical="center"/>
    </xf>
    <xf numFmtId="9" fontId="3" fillId="5" borderId="1" xfId="57" applyFont="1" applyFill="1" applyBorder="1" applyAlignment="1">
      <alignment vertical="center"/>
    </xf>
    <xf numFmtId="0" fontId="0" fillId="5" borderId="1" xfId="0" applyFont="1" applyFill="1" applyBorder="1" applyAlignment="1">
      <alignment vertical="center"/>
    </xf>
    <xf numFmtId="242" fontId="0" fillId="5" borderId="1" xfId="0" applyNumberFormat="1" applyFont="1" applyFill="1" applyBorder="1" applyAlignment="1">
      <alignment vertical="center"/>
    </xf>
    <xf numFmtId="208" fontId="0" fillId="5" borderId="1" xfId="57" applyNumberFormat="1" applyFont="1" applyFill="1" applyBorder="1" applyAlignment="1">
      <alignment vertical="center"/>
    </xf>
    <xf numFmtId="0" fontId="0" fillId="5" borderId="1" xfId="27049" applyFont="1" applyFill="1" applyBorder="1" applyAlignment="1">
      <alignment horizontal="left" vertical="center"/>
    </xf>
    <xf numFmtId="236" fontId="0" fillId="5" borderId="1" xfId="0" applyNumberFormat="1" applyFont="1" applyFill="1" applyBorder="1" applyAlignment="1">
      <alignment vertical="center"/>
    </xf>
    <xf numFmtId="242" fontId="21" fillId="5" borderId="1" xfId="0" applyNumberFormat="1" applyFont="1" applyFill="1" applyBorder="1" applyAlignment="1">
      <alignment vertical="center"/>
    </xf>
    <xf numFmtId="41" fontId="0" fillId="5" borderId="1" xfId="27055" applyNumberFormat="1" applyFont="1" applyFill="1" applyBorder="1" applyAlignment="1">
      <alignment horizontal="right" vertical="center"/>
    </xf>
    <xf numFmtId="242" fontId="0" fillId="5" borderId="1" xfId="26678" applyNumberFormat="1" applyFont="1" applyFill="1" applyBorder="1" applyAlignment="1">
      <alignment horizontal="right" vertical="center"/>
    </xf>
    <xf numFmtId="242" fontId="0" fillId="5" borderId="0" xfId="0" applyNumberFormat="1" applyFill="1" applyAlignment="1">
      <alignment vertical="center"/>
    </xf>
    <xf numFmtId="0" fontId="10" fillId="5" borderId="0" xfId="0" applyFont="1" applyFill="1" applyAlignment="1">
      <alignment vertical="center"/>
    </xf>
    <xf numFmtId="0" fontId="2" fillId="0" borderId="0" xfId="6912" applyNumberFormat="1" applyFont="1" applyFill="1" applyBorder="1" applyAlignment="1" applyProtection="1">
      <protection locked="0"/>
    </xf>
    <xf numFmtId="0" fontId="22" fillId="0" borderId="0" xfId="6912" applyNumberFormat="1" applyFont="1" applyFill="1" applyBorder="1" applyAlignment="1" applyProtection="1">
      <protection locked="0"/>
    </xf>
    <xf numFmtId="0" fontId="2" fillId="0" borderId="0" xfId="6912" applyNumberFormat="1" applyFont="1" applyFill="1" applyBorder="1" applyAlignment="1" applyProtection="1">
      <alignment horizontal="center"/>
      <protection locked="0"/>
    </xf>
    <xf numFmtId="0" fontId="23" fillId="0" borderId="0" xfId="6912" applyNumberFormat="1" applyFont="1" applyFill="1" applyBorder="1" applyAlignment="1" applyProtection="1">
      <protection locked="0"/>
    </xf>
    <xf numFmtId="0" fontId="0" fillId="0" borderId="0" xfId="6912" applyNumberFormat="1" applyFont="1" applyFill="1" applyBorder="1" applyAlignment="1" applyProtection="1">
      <protection locked="0"/>
    </xf>
    <xf numFmtId="0" fontId="0" fillId="0" borderId="3" xfId="6912" applyNumberFormat="1" applyFont="1" applyFill="1" applyBorder="1" applyAlignment="1" applyProtection="1">
      <alignment horizontal="center"/>
      <protection locked="0"/>
    </xf>
    <xf numFmtId="0" fontId="2" fillId="0" borderId="1" xfId="6912" applyNumberFormat="1" applyFont="1" applyFill="1" applyBorder="1" applyAlignment="1" applyProtection="1">
      <alignment horizontal="center" vertical="center"/>
      <protection locked="0"/>
    </xf>
    <xf numFmtId="0" fontId="9" fillId="0" borderId="1" xfId="6912" applyNumberFormat="1" applyFont="1" applyFill="1" applyBorder="1" applyAlignment="1" applyProtection="1">
      <alignment horizontal="left" vertical="center"/>
      <protection locked="0"/>
    </xf>
    <xf numFmtId="236" fontId="9" fillId="3" borderId="1" xfId="6912" applyNumberFormat="1" applyFont="1" applyFill="1" applyBorder="1" applyAlignment="1">
      <alignment horizontal="right" vertical="center"/>
    </xf>
    <xf numFmtId="0" fontId="9" fillId="0" borderId="1" xfId="6912" applyNumberFormat="1" applyFont="1" applyFill="1" applyBorder="1" applyAlignment="1" applyProtection="1">
      <alignment vertical="center"/>
      <protection locked="0"/>
    </xf>
    <xf numFmtId="236" fontId="2" fillId="3" borderId="1" xfId="6912" applyNumberFormat="1" applyFont="1" applyFill="1" applyBorder="1" applyAlignment="1">
      <alignment horizontal="right" vertical="center"/>
    </xf>
    <xf numFmtId="236" fontId="2" fillId="0" borderId="1" xfId="6912" applyNumberFormat="1" applyFont="1" applyFill="1" applyBorder="1" applyAlignment="1" applyProtection="1">
      <alignment horizontal="right" vertical="center"/>
      <protection locked="0"/>
    </xf>
    <xf numFmtId="236" fontId="2" fillId="3" borderId="1" xfId="40819" applyNumberFormat="1" applyFont="1" applyFill="1" applyBorder="1" applyAlignment="1">
      <alignment horizontal="right" vertical="center"/>
    </xf>
    <xf numFmtId="0" fontId="2" fillId="0" borderId="1" xfId="6912" applyNumberFormat="1" applyFont="1" applyFill="1" applyBorder="1" applyAlignment="1" applyProtection="1">
      <alignment vertical="center"/>
      <protection locked="0"/>
    </xf>
    <xf numFmtId="236" fontId="9" fillId="9" borderId="1" xfId="6912" applyNumberFormat="1" applyFont="1" applyFill="1" applyBorder="1" applyAlignment="1">
      <alignment horizontal="right" vertical="center"/>
    </xf>
    <xf numFmtId="0" fontId="2" fillId="0" borderId="1" xfId="6912" applyNumberFormat="1" applyFont="1" applyFill="1" applyBorder="1" applyAlignment="1" applyProtection="1">
      <alignment horizontal="left" vertical="center" indent="1"/>
      <protection locked="0"/>
    </xf>
    <xf numFmtId="0" fontId="2" fillId="0" borderId="1" xfId="6912" applyNumberFormat="1" applyFont="1" applyFill="1" applyBorder="1" applyAlignment="1" applyProtection="1">
      <alignment horizontal="left" vertical="center" indent="2"/>
      <protection locked="0"/>
    </xf>
    <xf numFmtId="236" fontId="2" fillId="0" borderId="1" xfId="40819" applyNumberFormat="1" applyFont="1" applyFill="1" applyBorder="1" applyAlignment="1" applyProtection="1">
      <alignment horizontal="right" vertical="center"/>
      <protection locked="0"/>
    </xf>
    <xf numFmtId="236" fontId="2" fillId="0" borderId="1" xfId="26152" applyNumberFormat="1" applyFont="1" applyFill="1" applyBorder="1" applyAlignment="1">
      <alignment horizontal="right" vertical="center"/>
    </xf>
    <xf numFmtId="236" fontId="2" fillId="3" borderId="1" xfId="26152" applyNumberFormat="1" applyFont="1" applyFill="1" applyBorder="1" applyAlignment="1">
      <alignment horizontal="right" vertical="center"/>
    </xf>
    <xf numFmtId="236" fontId="2" fillId="3" borderId="1" xfId="6912" applyNumberFormat="1" applyFont="1" applyFill="1" applyBorder="1" applyAlignment="1" applyProtection="1">
      <alignment horizontal="right" vertical="center"/>
      <protection locked="0"/>
    </xf>
    <xf numFmtId="242" fontId="2" fillId="0" borderId="1" xfId="25745" applyNumberFormat="1" applyFont="1" applyFill="1" applyBorder="1" applyAlignment="1" applyProtection="1">
      <alignment horizontal="left" vertical="center" indent="2"/>
      <protection locked="0"/>
    </xf>
    <xf numFmtId="236" fontId="2" fillId="10" borderId="1" xfId="6912" applyNumberFormat="1" applyFont="1" applyFill="1" applyBorder="1" applyAlignment="1" applyProtection="1">
      <alignment horizontal="right" vertical="center"/>
      <protection locked="0"/>
    </xf>
    <xf numFmtId="0" fontId="14" fillId="0" borderId="1" xfId="26058" applyBorder="1" applyAlignment="1">
      <alignment horizontal="right"/>
    </xf>
    <xf numFmtId="242" fontId="24" fillId="0" borderId="1" xfId="25745" applyNumberFormat="1" applyFont="1" applyFill="1" applyBorder="1" applyAlignment="1" applyProtection="1">
      <alignment horizontal="left" vertical="center" indent="2"/>
      <protection locked="0"/>
    </xf>
    <xf numFmtId="236" fontId="2" fillId="0" borderId="1" xfId="6912" applyNumberFormat="1" applyFont="1" applyFill="1" applyBorder="1" applyAlignment="1">
      <alignment horizontal="right" vertical="center"/>
    </xf>
    <xf numFmtId="236" fontId="2" fillId="10" borderId="1" xfId="6912" applyNumberFormat="1" applyFont="1" applyFill="1" applyBorder="1" applyAlignment="1">
      <alignment horizontal="right" vertical="center"/>
    </xf>
    <xf numFmtId="3" fontId="2" fillId="0" borderId="1" xfId="6912" applyNumberFormat="1" applyFont="1" applyFill="1" applyBorder="1" applyAlignment="1" applyProtection="1">
      <alignment horizontal="center" vertical="center" wrapText="1"/>
      <protection locked="0"/>
    </xf>
    <xf numFmtId="228" fontId="14" fillId="0" borderId="1" xfId="26058" applyNumberFormat="1" applyBorder="1" applyAlignment="1">
      <alignment horizontal="right"/>
    </xf>
    <xf numFmtId="236" fontId="2" fillId="0" borderId="0" xfId="6912" applyNumberFormat="1" applyFont="1" applyFill="1" applyBorder="1" applyAlignment="1" applyProtection="1">
      <protection locked="0"/>
    </xf>
    <xf numFmtId="242" fontId="2" fillId="0" borderId="1" xfId="25745" applyNumberFormat="1" applyFont="1" applyFill="1" applyBorder="1" applyAlignment="1" applyProtection="1">
      <alignment horizontal="left" vertical="center" indent="1"/>
      <protection locked="0"/>
    </xf>
    <xf numFmtId="242" fontId="2" fillId="0" borderId="1" xfId="26152" applyNumberFormat="1" applyFont="1" applyFill="1" applyBorder="1" applyAlignment="1" applyProtection="1">
      <alignment horizontal="left" vertical="center" indent="2"/>
      <protection locked="0"/>
    </xf>
    <xf numFmtId="238" fontId="2" fillId="0" borderId="1" xfId="6912" applyNumberFormat="1" applyFont="1" applyFill="1" applyBorder="1" applyAlignment="1" applyProtection="1">
      <alignment horizontal="right" vertical="center"/>
      <protection locked="0"/>
    </xf>
    <xf numFmtId="242" fontId="2" fillId="0" borderId="1" xfId="26152" applyNumberFormat="1" applyFont="1" applyFill="1" applyBorder="1" applyAlignment="1" applyProtection="1">
      <alignment horizontal="left" vertical="center" indent="2" shrinkToFit="1"/>
      <protection locked="0"/>
    </xf>
    <xf numFmtId="242" fontId="2" fillId="0" borderId="1" xfId="26152" applyNumberFormat="1" applyFont="1" applyFill="1" applyBorder="1" applyAlignment="1" applyProtection="1">
      <alignment horizontal="left" vertical="center" indent="3" shrinkToFit="1"/>
      <protection locked="0"/>
    </xf>
    <xf numFmtId="242" fontId="2" fillId="5" borderId="1" xfId="25745" applyNumberFormat="1" applyFont="1" applyFill="1" applyBorder="1" applyAlignment="1" applyProtection="1">
      <alignment horizontal="left" vertical="center" indent="3"/>
      <protection locked="0"/>
    </xf>
    <xf numFmtId="242" fontId="2" fillId="5" borderId="1" xfId="25745" applyNumberFormat="1" applyFont="1" applyFill="1" applyBorder="1" applyAlignment="1" applyProtection="1">
      <alignment horizontal="left" vertical="center" wrapText="1" indent="3"/>
      <protection locked="0"/>
    </xf>
    <xf numFmtId="242" fontId="2" fillId="2" borderId="1" xfId="25745" applyNumberFormat="1" applyFont="1" applyFill="1" applyBorder="1" applyAlignment="1" applyProtection="1">
      <alignment horizontal="left" vertical="center" indent="1"/>
      <protection locked="0"/>
    </xf>
    <xf numFmtId="242" fontId="2" fillId="0" borderId="1" xfId="26152" applyNumberFormat="1" applyFont="1" applyFill="1" applyBorder="1" applyAlignment="1" applyProtection="1">
      <alignment horizontal="left" vertical="center" indent="3"/>
      <protection locked="0"/>
    </xf>
    <xf numFmtId="236" fontId="22" fillId="0" borderId="1" xfId="6912" applyNumberFormat="1" applyFont="1" applyFill="1" applyBorder="1" applyAlignment="1" applyProtection="1">
      <alignment horizontal="right" vertical="center"/>
      <protection locked="0"/>
    </xf>
    <xf numFmtId="242" fontId="2" fillId="5" borderId="1" xfId="25745" applyNumberFormat="1" applyFont="1" applyFill="1" applyBorder="1" applyAlignment="1" applyProtection="1">
      <alignment horizontal="left" vertical="center" indent="1"/>
      <protection locked="0"/>
    </xf>
    <xf numFmtId="232" fontId="2" fillId="10" borderId="1" xfId="6912" applyNumberFormat="1" applyFont="1" applyFill="1" applyBorder="1" applyAlignment="1" applyProtection="1">
      <alignment horizontal="right" vertical="center"/>
      <protection locked="0"/>
    </xf>
    <xf numFmtId="232" fontId="2" fillId="0" borderId="1" xfId="6912" applyNumberFormat="1" applyFont="1" applyFill="1" applyBorder="1" applyAlignment="1" applyProtection="1">
      <alignment horizontal="right" vertical="center"/>
      <protection locked="0"/>
    </xf>
    <xf numFmtId="242" fontId="2" fillId="0" borderId="1" xfId="25745" applyNumberFormat="1" applyFont="1" applyFill="1" applyBorder="1" applyAlignment="1" applyProtection="1">
      <alignment horizontal="left" vertical="center" wrapText="1" indent="2"/>
      <protection locked="0"/>
    </xf>
    <xf numFmtId="242" fontId="2" fillId="0" borderId="1" xfId="25745" applyNumberFormat="1" applyFont="1" applyFill="1" applyBorder="1" applyAlignment="1" applyProtection="1">
      <alignment horizontal="left" vertical="center" indent="2" shrinkToFit="1"/>
      <protection locked="0"/>
    </xf>
    <xf numFmtId="232" fontId="2" fillId="0" borderId="1" xfId="6912" applyNumberFormat="1" applyFont="1" applyFill="1" applyBorder="1" applyAlignment="1">
      <alignment horizontal="right" vertical="center"/>
    </xf>
    <xf numFmtId="232" fontId="2" fillId="10" borderId="1" xfId="6912" applyNumberFormat="1" applyFont="1" applyFill="1" applyBorder="1" applyAlignment="1">
      <alignment horizontal="right" vertical="center"/>
    </xf>
    <xf numFmtId="242" fontId="2" fillId="0" borderId="1" xfId="25745" applyNumberFormat="1" applyFont="1" applyFill="1" applyBorder="1" applyAlignment="1" applyProtection="1">
      <alignment horizontal="left" vertical="center" indent="3"/>
      <protection locked="0"/>
    </xf>
    <xf numFmtId="242" fontId="9" fillId="0" borderId="1" xfId="25745" applyNumberFormat="1" applyFont="1" applyFill="1" applyBorder="1" applyAlignment="1" applyProtection="1">
      <alignment horizontal="left" vertical="center"/>
      <protection locked="0"/>
    </xf>
    <xf numFmtId="0" fontId="21" fillId="0" borderId="1" xfId="9364" applyNumberFormat="1" applyFont="1" applyFill="1" applyBorder="1" applyAlignment="1" applyProtection="1">
      <alignment horizontal="left" vertical="center" indent="1"/>
      <protection locked="0"/>
    </xf>
    <xf numFmtId="0" fontId="13" fillId="0" borderId="1" xfId="26068" applyBorder="1">
      <alignment vertical="center"/>
    </xf>
    <xf numFmtId="0" fontId="21" fillId="0" borderId="1" xfId="9364" applyNumberFormat="1" applyFont="1" applyFill="1" applyBorder="1" applyAlignment="1" applyProtection="1">
      <alignment horizontal="left" vertical="center" indent="1" shrinkToFit="1"/>
      <protection locked="0"/>
    </xf>
    <xf numFmtId="0" fontId="21" fillId="0" borderId="2" xfId="9364" applyNumberFormat="1" applyFont="1" applyFill="1" applyBorder="1" applyAlignment="1" applyProtection="1">
      <alignment horizontal="left" vertical="center" indent="1"/>
      <protection locked="0"/>
    </xf>
    <xf numFmtId="242" fontId="2" fillId="0" borderId="1" xfId="6912" applyNumberFormat="1" applyFont="1" applyFill="1" applyBorder="1" applyAlignment="1" applyProtection="1">
      <alignment horizontal="left" vertical="center" indent="1"/>
      <protection locked="0"/>
    </xf>
    <xf numFmtId="230" fontId="2" fillId="0" borderId="1" xfId="26152" applyNumberFormat="1" applyFont="1" applyFill="1" applyBorder="1" applyAlignment="1">
      <alignment horizontal="right" vertical="center"/>
    </xf>
    <xf numFmtId="236" fontId="2" fillId="5" borderId="1" xfId="6912" applyNumberFormat="1" applyFont="1" applyFill="1" applyBorder="1" applyAlignment="1" applyProtection="1">
      <alignment horizontal="right" vertical="center"/>
      <protection locked="0"/>
    </xf>
    <xf numFmtId="236" fontId="9" fillId="0" borderId="1" xfId="6912" applyNumberFormat="1" applyFont="1" applyFill="1" applyBorder="1" applyAlignment="1" applyProtection="1">
      <alignment horizontal="right" vertical="center"/>
      <protection locked="0"/>
    </xf>
    <xf numFmtId="234" fontId="2" fillId="0" borderId="1" xfId="40819" applyNumberFormat="1" applyFont="1" applyFill="1" applyBorder="1" applyAlignment="1" applyProtection="1">
      <alignment horizontal="right" vertical="center"/>
      <protection locked="0"/>
    </xf>
    <xf numFmtId="236" fontId="2" fillId="0" borderId="1" xfId="40819" applyNumberFormat="1" applyFont="1" applyFill="1" applyBorder="1" applyAlignment="1">
      <alignment horizontal="right" vertical="center"/>
    </xf>
    <xf numFmtId="236" fontId="9" fillId="0" borderId="1" xfId="6912" applyNumberFormat="1" applyFont="1" applyFill="1" applyBorder="1" applyAlignment="1" applyProtection="1">
      <alignment horizontal="left" vertical="center"/>
      <protection locked="0"/>
    </xf>
    <xf numFmtId="236" fontId="2" fillId="0" borderId="1" xfId="6912" applyNumberFormat="1" applyFont="1" applyFill="1" applyBorder="1" applyAlignment="1" applyProtection="1">
      <alignment horizontal="left" vertical="center"/>
      <protection locked="0"/>
    </xf>
    <xf numFmtId="236" fontId="2" fillId="0" borderId="1" xfId="6912" applyNumberFormat="1" applyFont="1" applyFill="1" applyBorder="1" applyAlignment="1" applyProtection="1">
      <alignment horizontal="left" vertical="center" indent="1"/>
      <protection locked="0"/>
    </xf>
    <xf numFmtId="3" fontId="2" fillId="0" borderId="1" xfId="26771" applyNumberFormat="1" applyFont="1" applyFill="1" applyBorder="1" applyAlignment="1" applyProtection="1">
      <alignment horizontal="right" vertical="center"/>
      <protection locked="0"/>
    </xf>
    <xf numFmtId="242" fontId="2" fillId="3" borderId="1" xfId="26771" applyNumberFormat="1" applyFont="1" applyFill="1" applyBorder="1" applyAlignment="1">
      <alignment horizontal="right" vertical="center"/>
    </xf>
    <xf numFmtId="242" fontId="2" fillId="3" borderId="1" xfId="26771" applyNumberFormat="1" applyFont="1" applyFill="1" applyBorder="1" applyAlignment="1" applyProtection="1">
      <alignment horizontal="right" vertical="center"/>
      <protection locked="0"/>
    </xf>
    <xf numFmtId="242" fontId="2" fillId="0" borderId="1" xfId="26771" applyNumberFormat="1" applyFont="1" applyFill="1" applyBorder="1" applyAlignment="1" applyProtection="1">
      <alignment horizontal="right" vertical="center"/>
      <protection locked="0"/>
    </xf>
    <xf numFmtId="3" fontId="23" fillId="0" borderId="0" xfId="6912" applyNumberFormat="1" applyFont="1" applyFill="1" applyBorder="1" applyAlignment="1" applyProtection="1">
      <alignment horizontal="left"/>
      <protection locked="0"/>
    </xf>
    <xf numFmtId="0" fontId="14" fillId="0" borderId="1" xfId="26058" applyBorder="1">
      <alignment vertical="center"/>
    </xf>
    <xf numFmtId="0" fontId="0" fillId="5" borderId="0" xfId="0" applyFill="1" applyAlignment="1"/>
    <xf numFmtId="9" fontId="0" fillId="5" borderId="0" xfId="57" applyFont="1" applyFill="1" applyAlignment="1"/>
    <xf numFmtId="0" fontId="25" fillId="5" borderId="0" xfId="15974" applyFont="1" applyFill="1" applyAlignment="1">
      <alignment horizontal="center" vertical="center" shrinkToFit="1"/>
    </xf>
    <xf numFmtId="0" fontId="21" fillId="5" borderId="0" xfId="15974" applyFont="1" applyFill="1" applyAlignment="1">
      <alignment horizontal="left" vertical="center" wrapText="1"/>
    </xf>
    <xf numFmtId="9" fontId="21" fillId="5" borderId="0" xfId="57" applyFont="1" applyFill="1" applyAlignment="1">
      <alignment horizontal="left" vertical="center" wrapText="1"/>
    </xf>
    <xf numFmtId="242" fontId="0" fillId="5" borderId="0" xfId="27051" applyNumberFormat="1" applyFont="1" applyFill="1" applyBorder="1" applyAlignment="1">
      <alignment horizontal="right" vertical="center"/>
    </xf>
    <xf numFmtId="0" fontId="3" fillId="5" borderId="1" xfId="27049" applyFont="1" applyFill="1" applyBorder="1" applyAlignment="1">
      <alignment horizontal="distributed" vertical="center" wrapText="1" indent="3"/>
    </xf>
    <xf numFmtId="244" fontId="3" fillId="5" borderId="1" xfId="41878" applyNumberFormat="1" applyFont="1" applyFill="1" applyBorder="1" applyAlignment="1">
      <alignment horizontal="center" vertical="center" wrapText="1"/>
    </xf>
    <xf numFmtId="244" fontId="3" fillId="5" borderId="1" xfId="27049" applyNumberFormat="1" applyFont="1" applyFill="1" applyBorder="1" applyAlignment="1">
      <alignment horizontal="center" vertical="center" wrapText="1"/>
    </xf>
    <xf numFmtId="244" fontId="3" fillId="5" borderId="1" xfId="41878" applyNumberFormat="1" applyFont="1" applyFill="1" applyBorder="1" applyAlignment="1">
      <alignment horizontal="distributed" vertical="center" wrapText="1"/>
    </xf>
    <xf numFmtId="0" fontId="6" fillId="0" borderId="1" xfId="0" applyFont="1" applyFill="1" applyBorder="1" applyAlignment="1">
      <alignment vertical="center"/>
    </xf>
    <xf numFmtId="230" fontId="3" fillId="0" borderId="1" xfId="41878" applyNumberFormat="1" applyFont="1" applyFill="1" applyBorder="1" applyAlignment="1">
      <alignment horizontal="right" vertical="center" wrapText="1"/>
    </xf>
    <xf numFmtId="208" fontId="3" fillId="0" borderId="1" xfId="57" applyNumberFormat="1" applyFont="1" applyFill="1" applyBorder="1" applyAlignment="1">
      <alignment horizontal="right" vertical="center" wrapText="1"/>
    </xf>
    <xf numFmtId="0" fontId="5" fillId="0" borderId="1" xfId="0" applyFont="1" applyFill="1" applyBorder="1" applyAlignment="1">
      <alignment horizontal="left" vertical="center"/>
    </xf>
    <xf numFmtId="230" fontId="0" fillId="0" borderId="1" xfId="41878" applyNumberFormat="1" applyFont="1" applyFill="1" applyBorder="1" applyAlignment="1">
      <alignment horizontal="right" vertical="center" wrapText="1"/>
    </xf>
    <xf numFmtId="230" fontId="0" fillId="0" borderId="9" xfId="27049" applyNumberFormat="1" applyFont="1" applyFill="1" applyBorder="1" applyAlignment="1">
      <alignment horizontal="right" vertical="center" wrapText="1"/>
    </xf>
    <xf numFmtId="230" fontId="0" fillId="0" borderId="1" xfId="27049" applyNumberFormat="1" applyFont="1" applyFill="1" applyBorder="1" applyAlignment="1">
      <alignment horizontal="right" vertical="center" wrapText="1"/>
    </xf>
    <xf numFmtId="208" fontId="0" fillId="0" borderId="1" xfId="57" applyNumberFormat="1" applyFont="1" applyFill="1" applyBorder="1" applyAlignment="1">
      <alignment horizontal="right" vertical="center" wrapText="1"/>
    </xf>
    <xf numFmtId="0" fontId="5" fillId="0" borderId="1" xfId="0" applyFont="1" applyFill="1" applyBorder="1" applyAlignment="1">
      <alignment horizontal="center" vertical="center"/>
    </xf>
    <xf numFmtId="236" fontId="0" fillId="0" borderId="1" xfId="41878" applyNumberFormat="1" applyFont="1" applyFill="1" applyBorder="1" applyAlignment="1">
      <alignment horizontal="right" vertical="center" wrapText="1"/>
    </xf>
    <xf numFmtId="208" fontId="0" fillId="0" borderId="1" xfId="57" applyNumberFormat="1" applyFont="1" applyFill="1" applyBorder="1">
      <alignment vertical="center"/>
    </xf>
    <xf numFmtId="230" fontId="0" fillId="0" borderId="0" xfId="0" applyNumberFormat="1" applyFill="1">
      <alignment vertical="center"/>
    </xf>
    <xf numFmtId="0" fontId="26" fillId="0" borderId="1" xfId="0" applyFont="1" applyFill="1" applyBorder="1" applyAlignment="1">
      <alignment vertical="center"/>
    </xf>
    <xf numFmtId="230" fontId="0" fillId="0" borderId="1" xfId="27049" applyNumberFormat="1" applyFont="1" applyFill="1" applyBorder="1" applyAlignment="1">
      <alignment horizontal="right" vertical="center"/>
    </xf>
    <xf numFmtId="230" fontId="0" fillId="0" borderId="9" xfId="25560" applyNumberFormat="1" applyFont="1" applyFill="1" applyBorder="1" applyAlignment="1">
      <alignment horizontal="right" vertical="center"/>
    </xf>
    <xf numFmtId="230" fontId="0" fillId="0" borderId="1" xfId="25560" applyNumberFormat="1" applyFont="1" applyFill="1" applyBorder="1" applyAlignment="1">
      <alignment horizontal="right" vertical="center"/>
    </xf>
    <xf numFmtId="208" fontId="0" fillId="0" borderId="1" xfId="57" applyNumberFormat="1" applyFont="1" applyFill="1" applyBorder="1" applyAlignment="1">
      <alignment horizontal="right" vertical="center"/>
    </xf>
    <xf numFmtId="230" fontId="3" fillId="0" borderId="1" xfId="27049" applyNumberFormat="1" applyFont="1" applyFill="1" applyBorder="1" applyAlignment="1">
      <alignment horizontal="right" vertical="center"/>
    </xf>
    <xf numFmtId="230" fontId="3" fillId="0" borderId="9" xfId="25560" applyNumberFormat="1" applyFont="1" applyFill="1" applyBorder="1" applyAlignment="1">
      <alignment horizontal="right" vertical="center"/>
    </xf>
    <xf numFmtId="230" fontId="3" fillId="0" borderId="1" xfId="25560" applyNumberFormat="1" applyFont="1" applyFill="1" applyBorder="1" applyAlignment="1">
      <alignment horizontal="right" vertical="center"/>
    </xf>
    <xf numFmtId="208" fontId="3" fillId="0" borderId="1" xfId="57" applyNumberFormat="1" applyFont="1" applyFill="1" applyBorder="1" applyAlignment="1">
      <alignment horizontal="right" vertical="center"/>
    </xf>
    <xf numFmtId="0" fontId="5" fillId="0" borderId="1" xfId="27049" applyFont="1" applyFill="1" applyBorder="1" applyAlignment="1">
      <alignment horizontal="left" vertical="center"/>
    </xf>
    <xf numFmtId="0" fontId="0" fillId="0" borderId="1" xfId="27049" applyFill="1" applyBorder="1" applyAlignment="1">
      <alignment horizontal="left" vertical="center"/>
    </xf>
    <xf numFmtId="0" fontId="3" fillId="0" borderId="1" xfId="27049" applyFont="1" applyFill="1" applyBorder="1" applyAlignment="1">
      <alignment horizontal="distributed" vertical="center" indent="1"/>
    </xf>
    <xf numFmtId="230" fontId="0" fillId="0" borderId="1" xfId="27049" applyNumberFormat="1" applyFill="1" applyBorder="1" applyAlignment="1">
      <alignment horizontal="right" vertical="center"/>
    </xf>
    <xf numFmtId="208" fontId="0" fillId="0" borderId="1" xfId="57" applyNumberFormat="1" applyFill="1" applyBorder="1" applyAlignment="1">
      <alignment horizontal="right" vertical="center"/>
    </xf>
    <xf numFmtId="0" fontId="0" fillId="0" borderId="1" xfId="27049" applyFill="1" applyBorder="1" applyAlignment="1">
      <alignment horizontal="center" vertical="center"/>
    </xf>
    <xf numFmtId="0" fontId="0" fillId="0" borderId="1" xfId="27049" applyFont="1" applyFill="1" applyBorder="1" applyAlignment="1">
      <alignment horizontal="center" vertical="center"/>
    </xf>
    <xf numFmtId="0" fontId="0" fillId="0" borderId="1" xfId="27049" applyFont="1" applyFill="1" applyBorder="1" applyAlignment="1">
      <alignment horizontal="left" vertical="center"/>
    </xf>
    <xf numFmtId="0" fontId="3" fillId="0" borderId="1" xfId="27049" applyFont="1" applyFill="1" applyBorder="1" applyAlignment="1">
      <alignment horizontal="distributed" vertical="center" indent="2"/>
    </xf>
    <xf numFmtId="9" fontId="0" fillId="5" borderId="0" xfId="57" applyFill="1">
      <alignment vertical="center"/>
    </xf>
    <xf numFmtId="208" fontId="3" fillId="0" borderId="1" xfId="41878" applyNumberFormat="1" applyFont="1" applyFill="1" applyBorder="1" applyAlignment="1">
      <alignment horizontal="right" vertical="center" wrapText="1"/>
    </xf>
    <xf numFmtId="208" fontId="27" fillId="0" borderId="1" xfId="41878" applyNumberFormat="1" applyFont="1" applyFill="1" applyBorder="1" applyAlignment="1">
      <alignment horizontal="right" vertical="center" wrapText="1"/>
    </xf>
    <xf numFmtId="208" fontId="0" fillId="0" borderId="1" xfId="41878" applyNumberFormat="1" applyFont="1" applyFill="1" applyBorder="1" applyAlignment="1">
      <alignment horizontal="right" vertical="center" wrapText="1"/>
    </xf>
    <xf numFmtId="208" fontId="10" fillId="0" borderId="1" xfId="41878" applyNumberFormat="1" applyFont="1" applyFill="1" applyBorder="1" applyAlignment="1">
      <alignment horizontal="right" vertical="center" wrapText="1"/>
    </xf>
    <xf numFmtId="230" fontId="0" fillId="0" borderId="9" xfId="41878" applyNumberFormat="1" applyFont="1" applyFill="1" applyBorder="1" applyAlignment="1">
      <alignment horizontal="right" vertical="center" wrapText="1"/>
    </xf>
    <xf numFmtId="230" fontId="3" fillId="0" borderId="1" xfId="27049" applyNumberFormat="1" applyFont="1" applyFill="1" applyBorder="1" applyAlignment="1">
      <alignment horizontal="right" vertical="center" wrapText="1"/>
    </xf>
    <xf numFmtId="208" fontId="0" fillId="0" borderId="1" xfId="0" applyNumberFormat="1" applyFill="1" applyBorder="1">
      <alignment vertical="center"/>
    </xf>
    <xf numFmtId="208" fontId="3" fillId="0" borderId="1" xfId="2215" applyNumberFormat="1" applyFont="1" applyFill="1" applyBorder="1" applyAlignment="1">
      <alignment horizontal="right" vertical="center"/>
    </xf>
    <xf numFmtId="208" fontId="0" fillId="0" borderId="9" xfId="27049" applyNumberFormat="1" applyFont="1" applyFill="1" applyBorder="1" applyAlignment="1">
      <alignment horizontal="right" vertical="center" wrapText="1"/>
    </xf>
    <xf numFmtId="208" fontId="0" fillId="0" borderId="1" xfId="27049" applyNumberFormat="1" applyFill="1" applyBorder="1" applyAlignment="1">
      <alignment horizontal="right" vertical="center"/>
    </xf>
    <xf numFmtId="208" fontId="0" fillId="0" borderId="1" xfId="2215" applyNumberFormat="1" applyFont="1" applyFill="1" applyBorder="1" applyAlignment="1">
      <alignment horizontal="right" vertical="center"/>
    </xf>
    <xf numFmtId="10" fontId="0" fillId="0" borderId="1" xfId="2215" applyNumberFormat="1" applyFont="1" applyFill="1" applyBorder="1" applyAlignment="1">
      <alignment horizontal="right" vertical="center"/>
    </xf>
    <xf numFmtId="10" fontId="0" fillId="0" borderId="1" xfId="27049" applyNumberFormat="1" applyFill="1" applyBorder="1" applyAlignment="1">
      <alignment horizontal="right" vertical="center"/>
    </xf>
    <xf numFmtId="0" fontId="14" fillId="0" borderId="0" xfId="26058">
      <alignment vertical="center"/>
    </xf>
    <xf numFmtId="0" fontId="28" fillId="0" borderId="0" xfId="26058" applyFont="1" applyAlignment="1">
      <alignment horizontal="center" vertical="center"/>
    </xf>
    <xf numFmtId="0" fontId="29" fillId="0" borderId="1" xfId="26058" applyFont="1" applyBorder="1" applyAlignment="1">
      <alignment horizontal="center" vertical="center"/>
    </xf>
    <xf numFmtId="0" fontId="29" fillId="0" borderId="1" xfId="26058" applyFont="1" applyBorder="1" applyAlignment="1">
      <alignment horizontal="center" vertical="center" wrapText="1"/>
    </xf>
    <xf numFmtId="230" fontId="21" fillId="0" borderId="1" xfId="26058" applyNumberFormat="1" applyFont="1" applyBorder="1">
      <alignment vertical="center"/>
    </xf>
    <xf numFmtId="230" fontId="0" fillId="0" borderId="1" xfId="27061" applyNumberFormat="1" applyFont="1" applyBorder="1">
      <alignment vertical="center"/>
    </xf>
    <xf numFmtId="9" fontId="21" fillId="0" borderId="1" xfId="57" applyFont="1" applyBorder="1">
      <alignment vertical="center"/>
    </xf>
    <xf numFmtId="0" fontId="0" fillId="0" borderId="1" xfId="27061" applyFont="1" applyBorder="1">
      <alignment vertical="center"/>
    </xf>
    <xf numFmtId="0" fontId="29" fillId="0" borderId="1" xfId="26058" applyFont="1" applyBorder="1">
      <alignment vertical="center"/>
    </xf>
    <xf numFmtId="230" fontId="3" fillId="0" borderId="1" xfId="27061" applyNumberFormat="1" applyFont="1" applyBorder="1">
      <alignment vertical="center"/>
    </xf>
    <xf numFmtId="9" fontId="30" fillId="0" borderId="1" xfId="57" applyFont="1" applyBorder="1">
      <alignment vertical="center"/>
    </xf>
    <xf numFmtId="230" fontId="30" fillId="0" borderId="1" xfId="26058" applyNumberFormat="1" applyFont="1" applyBorder="1">
      <alignment vertical="center"/>
    </xf>
    <xf numFmtId="246" fontId="0" fillId="0" borderId="1" xfId="27061" applyNumberFormat="1" applyFont="1" applyBorder="1">
      <alignment vertical="center"/>
    </xf>
    <xf numFmtId="246" fontId="0" fillId="0" borderId="0" xfId="27061" applyNumberFormat="1" applyFont="1">
      <alignment vertical="center"/>
    </xf>
    <xf numFmtId="230" fontId="30" fillId="0" borderId="1" xfId="26058" applyNumberFormat="1" applyFont="1" applyFill="1" applyBorder="1">
      <alignment vertical="center"/>
    </xf>
    <xf numFmtId="0" fontId="31" fillId="0" borderId="0" xfId="20558" applyFont="1">
      <alignment vertical="center"/>
    </xf>
    <xf numFmtId="0" fontId="32" fillId="0" borderId="0" xfId="20558" applyFont="1">
      <alignment vertical="center"/>
    </xf>
    <xf numFmtId="0" fontId="33" fillId="0" borderId="0" xfId="20558" applyFont="1">
      <alignment vertical="center"/>
    </xf>
    <xf numFmtId="0" fontId="20" fillId="0" borderId="0" xfId="20558" applyFont="1" applyAlignment="1">
      <alignment horizontal="center" vertical="center"/>
    </xf>
    <xf numFmtId="242" fontId="0" fillId="0" borderId="0" xfId="20558" applyNumberFormat="1" applyFont="1" applyAlignment="1">
      <alignment vertical="center"/>
    </xf>
    <xf numFmtId="242" fontId="0" fillId="0" borderId="3" xfId="20558" applyNumberFormat="1" applyFont="1" applyBorder="1" applyAlignment="1">
      <alignment horizontal="center" vertical="center"/>
    </xf>
    <xf numFmtId="242" fontId="3" fillId="0" borderId="2" xfId="20558" applyNumberFormat="1" applyFont="1" applyBorder="1" applyAlignment="1">
      <alignment horizontal="distributed" vertical="center" wrapText="1" indent="3"/>
    </xf>
    <xf numFmtId="242" fontId="3" fillId="0" borderId="2" xfId="20558" applyNumberFormat="1" applyFont="1" applyBorder="1" applyAlignment="1">
      <alignment horizontal="center" vertical="center" wrapText="1"/>
    </xf>
    <xf numFmtId="242" fontId="3" fillId="0" borderId="7" xfId="20558" applyNumberFormat="1" applyFont="1" applyBorder="1" applyAlignment="1">
      <alignment horizontal="center" vertical="center"/>
    </xf>
    <xf numFmtId="242" fontId="3" fillId="0" borderId="9" xfId="20558" applyNumberFormat="1" applyFont="1" applyBorder="1" applyAlignment="1">
      <alignment horizontal="center" vertical="center"/>
    </xf>
    <xf numFmtId="242" fontId="3" fillId="0" borderId="4" xfId="20558" applyNumberFormat="1" applyFont="1" applyBorder="1" applyAlignment="1">
      <alignment horizontal="distributed" vertical="center" wrapText="1" indent="3"/>
    </xf>
    <xf numFmtId="242" fontId="3" fillId="0" borderId="4" xfId="20558" applyNumberFormat="1" applyFont="1" applyBorder="1" applyAlignment="1">
      <alignment horizontal="center" vertical="center" wrapText="1"/>
    </xf>
    <xf numFmtId="242" fontId="3" fillId="0" borderId="1" xfId="20558" applyNumberFormat="1" applyFont="1" applyBorder="1" applyAlignment="1">
      <alignment horizontal="center" vertical="center" wrapText="1"/>
    </xf>
    <xf numFmtId="238" fontId="3" fillId="0" borderId="1" xfId="0" applyNumberFormat="1" applyFont="1" applyBorder="1" applyAlignment="1">
      <alignment horizontal="center" vertical="center" wrapText="1"/>
    </xf>
    <xf numFmtId="0" fontId="0" fillId="0" borderId="1" xfId="27049" applyFont="1" applyBorder="1" applyAlignment="1">
      <alignment horizontal="left" vertical="center"/>
    </xf>
    <xf numFmtId="242" fontId="0" fillId="0" borderId="1" xfId="27049" applyNumberFormat="1" applyFont="1" applyBorder="1">
      <alignment vertical="center"/>
    </xf>
    <xf numFmtId="208" fontId="0" fillId="0" borderId="1" xfId="57" applyNumberFormat="1" applyFont="1" applyBorder="1" applyAlignment="1">
      <alignment vertical="center"/>
    </xf>
    <xf numFmtId="0" fontId="0" fillId="0" borderId="1" xfId="27049" applyBorder="1" applyAlignment="1">
      <alignment horizontal="left" vertical="center"/>
    </xf>
    <xf numFmtId="0" fontId="3" fillId="0" borderId="1" xfId="27049" applyFont="1" applyBorder="1" applyAlignment="1">
      <alignment horizontal="distributed" vertical="center" indent="1"/>
    </xf>
    <xf numFmtId="242" fontId="3" fillId="0" borderId="1" xfId="27049" applyNumberFormat="1" applyFont="1" applyBorder="1">
      <alignment vertical="center"/>
    </xf>
    <xf numFmtId="208" fontId="3" fillId="0" borderId="1" xfId="57" applyNumberFormat="1" applyFont="1" applyBorder="1" applyAlignment="1">
      <alignment vertical="center"/>
    </xf>
    <xf numFmtId="242" fontId="0" fillId="0" borderId="1" xfId="27049" applyNumberFormat="1" applyBorder="1">
      <alignment vertical="center"/>
    </xf>
    <xf numFmtId="0" fontId="3" fillId="0" borderId="1" xfId="27049" applyNumberFormat="1" applyFont="1" applyBorder="1">
      <alignment vertical="center"/>
    </xf>
    <xf numFmtId="0" fontId="3" fillId="0" borderId="1" xfId="27049" applyFont="1" applyBorder="1" applyAlignment="1">
      <alignment horizontal="left" vertical="center"/>
    </xf>
    <xf numFmtId="0" fontId="3" fillId="0" borderId="1" xfId="27049" applyFont="1" applyBorder="1" applyAlignment="1">
      <alignment horizontal="distributed" vertical="center" indent="2"/>
    </xf>
    <xf numFmtId="0" fontId="9" fillId="0" borderId="0" xfId="17716" applyFont="1" applyAlignment="1">
      <alignment horizontal="left"/>
    </xf>
    <xf numFmtId="0" fontId="0" fillId="0" borderId="0" xfId="17716" applyFont="1"/>
    <xf numFmtId="0" fontId="0" fillId="0" borderId="0" xfId="17716"/>
    <xf numFmtId="0" fontId="1" fillId="2" borderId="0" xfId="17716" applyNumberFormat="1" applyFont="1" applyFill="1" applyBorder="1" applyAlignment="1" applyProtection="1">
      <alignment horizontal="center" vertical="center"/>
    </xf>
    <xf numFmtId="0" fontId="0" fillId="0" borderId="0" xfId="17716" applyFont="1" applyBorder="1"/>
    <xf numFmtId="0" fontId="0" fillId="2" borderId="0" xfId="17716" applyNumberFormat="1" applyFont="1" applyFill="1" applyBorder="1" applyAlignment="1" applyProtection="1">
      <alignment vertical="center"/>
    </xf>
    <xf numFmtId="0" fontId="0" fillId="2" borderId="0" xfId="17716" applyNumberFormat="1" applyFont="1" applyFill="1" applyBorder="1" applyAlignment="1" applyProtection="1">
      <alignment horizontal="center" vertical="center"/>
    </xf>
    <xf numFmtId="0" fontId="5" fillId="0" borderId="6" xfId="17716" applyNumberFormat="1" applyFont="1" applyFill="1" applyBorder="1" applyAlignment="1" applyProtection="1">
      <alignment horizontal="center" vertical="center"/>
    </xf>
    <xf numFmtId="0" fontId="3" fillId="0" borderId="1" xfId="17716" applyNumberFormat="1" applyFont="1" applyFill="1" applyBorder="1" applyAlignment="1" applyProtection="1">
      <alignment horizontal="center" vertical="center"/>
    </xf>
    <xf numFmtId="0" fontId="3" fillId="0" borderId="1" xfId="17716" applyNumberFormat="1" applyFont="1" applyFill="1" applyBorder="1" applyAlignment="1" applyProtection="1">
      <alignment horizontal="center" vertical="center" wrapText="1"/>
    </xf>
    <xf numFmtId="0" fontId="5" fillId="0" borderId="11" xfId="17716" applyNumberFormat="1" applyFont="1" applyFill="1" applyBorder="1" applyAlignment="1" applyProtection="1">
      <alignment horizontal="center" vertical="center"/>
    </xf>
    <xf numFmtId="1" fontId="5" fillId="0" borderId="7" xfId="17716" applyNumberFormat="1" applyFont="1" applyFill="1" applyBorder="1" applyAlignment="1" applyProtection="1">
      <alignment horizontal="left" vertical="center"/>
    </xf>
    <xf numFmtId="0" fontId="6" fillId="0" borderId="1" xfId="17716" applyNumberFormat="1" applyFont="1" applyFill="1" applyBorder="1" applyAlignment="1" applyProtection="1">
      <alignment vertical="center"/>
    </xf>
    <xf numFmtId="3" fontId="6" fillId="0" borderId="1" xfId="17716" applyNumberFormat="1" applyFont="1" applyFill="1" applyBorder="1" applyAlignment="1" applyProtection="1">
      <alignment horizontal="right" vertical="center"/>
    </xf>
    <xf numFmtId="3" fontId="5" fillId="0" borderId="1" xfId="17716" applyNumberFormat="1" applyFont="1" applyFill="1" applyBorder="1" applyAlignment="1" applyProtection="1">
      <alignment horizontal="right" vertical="center"/>
    </xf>
    <xf numFmtId="208" fontId="5" fillId="0" borderId="1" xfId="17716" applyNumberFormat="1" applyFont="1" applyFill="1" applyBorder="1" applyAlignment="1">
      <alignment horizontal="right" vertical="center"/>
    </xf>
    <xf numFmtId="0" fontId="5" fillId="0" borderId="1" xfId="17716" applyNumberFormat="1" applyFont="1" applyFill="1" applyBorder="1" applyAlignment="1" applyProtection="1">
      <alignment vertical="center"/>
    </xf>
    <xf numFmtId="0" fontId="9" fillId="0" borderId="1" xfId="17716" applyNumberFormat="1" applyFont="1" applyFill="1" applyBorder="1" applyAlignment="1" applyProtection="1">
      <alignment horizontal="left" vertical="center"/>
    </xf>
    <xf numFmtId="208" fontId="6" fillId="0" borderId="1" xfId="17716" applyNumberFormat="1" applyFont="1" applyFill="1" applyBorder="1" applyAlignment="1">
      <alignment horizontal="right" vertical="center"/>
    </xf>
    <xf numFmtId="0" fontId="2" fillId="0" borderId="1" xfId="17716" applyNumberFormat="1" applyFont="1" applyFill="1" applyBorder="1" applyAlignment="1" applyProtection="1">
      <alignment vertical="center"/>
    </xf>
    <xf numFmtId="0" fontId="6" fillId="0" borderId="1" xfId="17716" applyNumberFormat="1" applyFont="1" applyFill="1" applyBorder="1" applyAlignment="1" applyProtection="1">
      <alignment horizontal="right" vertical="center"/>
    </xf>
    <xf numFmtId="0" fontId="5" fillId="0" borderId="1" xfId="17716" applyNumberFormat="1" applyFont="1" applyFill="1" applyBorder="1" applyAlignment="1" applyProtection="1">
      <alignment horizontal="right" vertical="center"/>
    </xf>
    <xf numFmtId="0" fontId="2" fillId="0" borderId="1" xfId="17716" applyNumberFormat="1" applyFont="1" applyFill="1" applyBorder="1" applyAlignment="1" applyProtection="1">
      <alignment horizontal="left" vertical="center" wrapText="1"/>
    </xf>
    <xf numFmtId="0" fontId="5" fillId="0" borderId="1" xfId="17716" applyNumberFormat="1" applyFont="1" applyFill="1" applyBorder="1" applyAlignment="1" applyProtection="1">
      <alignment horizontal="right" vertical="center" wrapText="1"/>
    </xf>
    <xf numFmtId="1" fontId="5" fillId="0" borderId="6" xfId="17716" applyNumberFormat="1" applyFont="1" applyFill="1" applyBorder="1" applyAlignment="1" applyProtection="1">
      <alignment horizontal="left" vertical="center"/>
    </xf>
    <xf numFmtId="1" fontId="5" fillId="0" borderId="12" xfId="17716" applyNumberFormat="1" applyFont="1" applyFill="1" applyBorder="1" applyAlignment="1" applyProtection="1">
      <alignment horizontal="left" vertical="center"/>
    </xf>
    <xf numFmtId="0" fontId="5" fillId="0" borderId="7" xfId="17716" applyNumberFormat="1" applyFont="1" applyFill="1" applyBorder="1" applyAlignment="1" applyProtection="1">
      <alignment horizontal="left" vertical="center"/>
    </xf>
    <xf numFmtId="0" fontId="2" fillId="0" borderId="1" xfId="17716" applyFont="1" applyBorder="1"/>
    <xf numFmtId="0" fontId="0" fillId="0" borderId="1" xfId="17716" applyBorder="1"/>
    <xf numFmtId="0" fontId="6" fillId="5" borderId="1" xfId="27049" applyFont="1" applyFill="1" applyBorder="1" applyAlignment="1">
      <alignment horizontal="distributed" vertical="center" indent="1"/>
    </xf>
    <xf numFmtId="0" fontId="31" fillId="5" borderId="0" xfId="20558" applyFont="1" applyFill="1">
      <alignment vertical="center"/>
    </xf>
    <xf numFmtId="0" fontId="33" fillId="5" borderId="0" xfId="20558" applyFont="1" applyFill="1">
      <alignment vertical="center"/>
    </xf>
    <xf numFmtId="0" fontId="4" fillId="5" borderId="0" xfId="20558" applyFont="1" applyFill="1" applyAlignment="1">
      <alignment horizontal="center" vertical="center"/>
    </xf>
    <xf numFmtId="242" fontId="0" fillId="5" borderId="0" xfId="20558" applyNumberFormat="1" applyFont="1" applyFill="1" applyAlignment="1">
      <alignment vertical="center"/>
    </xf>
    <xf numFmtId="236" fontId="3" fillId="5" borderId="1" xfId="0" applyNumberFormat="1" applyFont="1" applyFill="1" applyBorder="1" applyAlignment="1">
      <alignment horizontal="distributed" vertical="center" wrapText="1" indent="3"/>
    </xf>
    <xf numFmtId="242" fontId="3" fillId="5" borderId="1" xfId="20558" applyNumberFormat="1" applyFont="1" applyFill="1" applyBorder="1" applyAlignment="1">
      <alignment horizontal="center" vertical="center" wrapText="1"/>
    </xf>
    <xf numFmtId="236" fontId="3" fillId="5" borderId="1" xfId="0" applyNumberFormat="1" applyFont="1" applyFill="1" applyBorder="1" applyAlignment="1">
      <alignment horizontal="center" vertical="center" wrapText="1"/>
    </xf>
    <xf numFmtId="236" fontId="3" fillId="5" borderId="1" xfId="0" applyNumberFormat="1" applyFont="1" applyFill="1" applyBorder="1" applyAlignment="1">
      <alignment horizontal="distributed" vertical="center" wrapText="1"/>
    </xf>
    <xf numFmtId="242" fontId="0" fillId="5" borderId="1" xfId="27049" applyNumberFormat="1" applyFont="1" applyFill="1" applyBorder="1">
      <alignment vertical="center"/>
    </xf>
    <xf numFmtId="3" fontId="0" fillId="0" borderId="1" xfId="0" applyNumberFormat="1" applyFont="1" applyFill="1" applyBorder="1" applyAlignment="1" applyProtection="1">
      <alignment horizontal="right" vertical="center"/>
    </xf>
    <xf numFmtId="3" fontId="0" fillId="5" borderId="1" xfId="0" applyNumberFormat="1" applyFont="1" applyFill="1" applyBorder="1" applyAlignment="1" applyProtection="1">
      <alignment horizontal="right" vertical="center"/>
    </xf>
    <xf numFmtId="208" fontId="0" fillId="5" borderId="1" xfId="57" applyNumberFormat="1" applyFont="1" applyFill="1" applyBorder="1">
      <alignment vertical="center"/>
    </xf>
    <xf numFmtId="242" fontId="0" fillId="0" borderId="1" xfId="27049" applyNumberFormat="1" applyFont="1" applyFill="1" applyBorder="1">
      <alignment vertical="center"/>
    </xf>
    <xf numFmtId="236" fontId="0" fillId="0" borderId="1" xfId="27049" applyNumberFormat="1" applyFont="1" applyBorder="1">
      <alignment vertical="center"/>
    </xf>
    <xf numFmtId="230" fontId="0" fillId="0" borderId="1" xfId="27053" applyNumberFormat="1" applyFont="1" applyFill="1" applyBorder="1" applyAlignment="1">
      <alignment horizontal="right" vertical="center"/>
    </xf>
    <xf numFmtId="0" fontId="0" fillId="5" borderId="1" xfId="1239" applyFont="1" applyFill="1" applyBorder="1" applyAlignment="1">
      <alignment horizontal="left" vertical="center"/>
    </xf>
    <xf numFmtId="242" fontId="0" fillId="0" borderId="1" xfId="1239" applyNumberFormat="1" applyFont="1" applyFill="1" applyBorder="1">
      <alignment vertical="center"/>
    </xf>
    <xf numFmtId="242" fontId="0" fillId="5" borderId="1" xfId="1239" applyNumberFormat="1" applyFont="1" applyFill="1" applyBorder="1">
      <alignment vertical="center"/>
    </xf>
    <xf numFmtId="242" fontId="3" fillId="5" borderId="1" xfId="27049" applyNumberFormat="1" applyFont="1" applyFill="1" applyBorder="1">
      <alignment vertical="center"/>
    </xf>
    <xf numFmtId="0" fontId="3" fillId="5" borderId="1" xfId="27049" applyFont="1" applyFill="1" applyBorder="1" applyAlignment="1">
      <alignment horizontal="distributed" vertical="center" indent="1"/>
    </xf>
    <xf numFmtId="208" fontId="3" fillId="5" borderId="1" xfId="57" applyNumberFormat="1" applyFont="1" applyFill="1" applyBorder="1">
      <alignment vertical="center"/>
    </xf>
    <xf numFmtId="242" fontId="0" fillId="5" borderId="1" xfId="27049" applyNumberFormat="1" applyFill="1" applyBorder="1">
      <alignment vertical="center"/>
    </xf>
    <xf numFmtId="0" fontId="3" fillId="5" borderId="1" xfId="27049" applyNumberFormat="1" applyFont="1" applyFill="1" applyBorder="1">
      <alignment vertical="center"/>
    </xf>
    <xf numFmtId="236" fontId="0" fillId="0" borderId="1" xfId="27049" applyNumberFormat="1" applyBorder="1">
      <alignment vertical="center"/>
    </xf>
    <xf numFmtId="3" fontId="2" fillId="5" borderId="1" xfId="0" applyNumberFormat="1" applyFont="1" applyFill="1" applyBorder="1" applyAlignment="1" applyProtection="1">
      <alignment horizontal="right" vertical="center"/>
    </xf>
    <xf numFmtId="242" fontId="3" fillId="0" borderId="1" xfId="27049" applyNumberFormat="1" applyFont="1" applyFill="1" applyBorder="1">
      <alignment vertical="center"/>
    </xf>
    <xf numFmtId="236" fontId="0" fillId="0" borderId="0" xfId="0" applyNumberFormat="1" applyFont="1" applyAlignment="1"/>
    <xf numFmtId="242" fontId="0" fillId="5" borderId="0" xfId="20558" applyNumberFormat="1" applyFont="1" applyFill="1" applyBorder="1" applyAlignment="1">
      <alignment horizontal="right" vertical="center"/>
    </xf>
    <xf numFmtId="0" fontId="3" fillId="5" borderId="1" xfId="1239" applyFont="1" applyFill="1" applyBorder="1" applyAlignment="1">
      <alignment horizontal="distributed" vertical="center" wrapText="1"/>
    </xf>
    <xf numFmtId="242" fontId="10" fillId="5" borderId="1" xfId="27049" applyNumberFormat="1" applyFont="1" applyFill="1" applyBorder="1">
      <alignment vertical="center"/>
    </xf>
    <xf numFmtId="242" fontId="34" fillId="5" borderId="1" xfId="27049" applyNumberFormat="1" applyFont="1" applyFill="1" applyBorder="1">
      <alignment vertical="center"/>
    </xf>
    <xf numFmtId="242" fontId="10" fillId="0" borderId="1" xfId="27049" applyNumberFormat="1" applyFont="1" applyBorder="1">
      <alignment vertical="center"/>
    </xf>
    <xf numFmtId="0" fontId="0" fillId="5" borderId="1" xfId="27049" applyFill="1" applyBorder="1" applyAlignment="1">
      <alignment horizontal="left" vertical="center"/>
    </xf>
    <xf numFmtId="242" fontId="0" fillId="0" borderId="1" xfId="27049" applyNumberFormat="1" applyFill="1" applyBorder="1">
      <alignment vertical="center"/>
    </xf>
    <xf numFmtId="236" fontId="0" fillId="0" borderId="1" xfId="27049" applyNumberFormat="1" applyFill="1" applyBorder="1">
      <alignment vertical="center"/>
    </xf>
    <xf numFmtId="3" fontId="2" fillId="0" borderId="1" xfId="0" applyNumberFormat="1" applyFont="1" applyFill="1" applyBorder="1" applyAlignment="1" applyProtection="1">
      <alignment horizontal="right" vertical="center"/>
    </xf>
    <xf numFmtId="242" fontId="33" fillId="5" borderId="0" xfId="20558" applyNumberFormat="1" applyFont="1" applyFill="1">
      <alignment vertical="center"/>
    </xf>
    <xf numFmtId="242" fontId="0" fillId="5" borderId="3" xfId="20558" applyNumberFormat="1" applyFont="1" applyFill="1" applyBorder="1" applyAlignment="1">
      <alignment horizontal="right" vertical="center"/>
    </xf>
    <xf numFmtId="208" fontId="0" fillId="5" borderId="1" xfId="27049" applyNumberFormat="1" applyFont="1" applyFill="1" applyBorder="1">
      <alignment vertical="center"/>
    </xf>
    <xf numFmtId="0" fontId="35" fillId="2" borderId="0" xfId="17716" applyNumberFormat="1" applyFont="1" applyFill="1" applyBorder="1" applyAlignment="1" applyProtection="1">
      <alignment horizontal="center" vertical="center"/>
    </xf>
    <xf numFmtId="0" fontId="0" fillId="2" borderId="0" xfId="17716" applyNumberFormat="1" applyFont="1" applyFill="1" applyBorder="1" applyAlignment="1" applyProtection="1">
      <alignment horizontal="left" vertical="center"/>
    </xf>
    <xf numFmtId="0" fontId="0" fillId="0" borderId="0" xfId="17716" applyBorder="1"/>
    <xf numFmtId="0" fontId="9" fillId="3" borderId="4" xfId="17716" applyNumberFormat="1" applyFont="1" applyFill="1" applyBorder="1" applyAlignment="1" applyProtection="1">
      <alignment horizontal="center" vertical="center"/>
    </xf>
    <xf numFmtId="238" fontId="3" fillId="0" borderId="1" xfId="0" applyNumberFormat="1" applyFont="1" applyFill="1" applyBorder="1" applyAlignment="1">
      <alignment horizontal="center" vertical="center" wrapText="1"/>
    </xf>
    <xf numFmtId="0" fontId="9" fillId="3" borderId="2" xfId="17716" applyNumberFormat="1" applyFont="1" applyFill="1" applyBorder="1" applyAlignment="1" applyProtection="1">
      <alignment horizontal="center" vertical="center"/>
    </xf>
    <xf numFmtId="1" fontId="2" fillId="3" borderId="1" xfId="17716" applyNumberFormat="1" applyFont="1" applyFill="1" applyBorder="1" applyAlignment="1" applyProtection="1">
      <alignment horizontal="left" vertical="center"/>
    </xf>
    <xf numFmtId="0" fontId="9" fillId="0" borderId="1" xfId="17716" applyNumberFormat="1" applyFont="1" applyFill="1" applyBorder="1" applyAlignment="1" applyProtection="1">
      <alignment vertical="center"/>
    </xf>
    <xf numFmtId="3" fontId="0" fillId="0" borderId="1" xfId="17716" applyNumberFormat="1" applyFont="1" applyFill="1" applyBorder="1" applyAlignment="1" applyProtection="1">
      <alignment horizontal="right" vertical="center"/>
    </xf>
    <xf numFmtId="0" fontId="3" fillId="0" borderId="1" xfId="17716" applyNumberFormat="1" applyFont="1" applyFill="1" applyBorder="1" applyAlignment="1" applyProtection="1">
      <alignment vertical="center"/>
    </xf>
    <xf numFmtId="0" fontId="0" fillId="0" borderId="1" xfId="17716" applyNumberFormat="1" applyFont="1" applyFill="1" applyBorder="1" applyAlignment="1" applyProtection="1">
      <alignment vertical="center"/>
    </xf>
    <xf numFmtId="1" fontId="2" fillId="3" borderId="7" xfId="17716" applyNumberFormat="1" applyFont="1" applyFill="1" applyBorder="1" applyAlignment="1" applyProtection="1">
      <alignment horizontal="left" vertical="center"/>
    </xf>
    <xf numFmtId="0" fontId="0" fillId="0" borderId="1" xfId="17716" applyNumberFormat="1" applyFont="1" applyFill="1" applyBorder="1" applyAlignment="1" applyProtection="1">
      <alignment horizontal="left" vertical="center" wrapText="1"/>
    </xf>
    <xf numFmtId="1" fontId="2" fillId="3" borderId="4" xfId="17716" applyNumberFormat="1" applyFont="1" applyFill="1" applyBorder="1" applyAlignment="1" applyProtection="1">
      <alignment horizontal="left" vertical="center"/>
    </xf>
    <xf numFmtId="1" fontId="2" fillId="3" borderId="13" xfId="17716" applyNumberFormat="1" applyFont="1" applyFill="1" applyBorder="1" applyAlignment="1" applyProtection="1">
      <alignment horizontal="left" vertical="center"/>
    </xf>
    <xf numFmtId="0" fontId="2" fillId="3" borderId="1" xfId="17716" applyNumberFormat="1" applyFont="1" applyFill="1" applyBorder="1" applyAlignment="1" applyProtection="1">
      <alignment horizontal="left" vertical="center"/>
    </xf>
    <xf numFmtId="0" fontId="3" fillId="0" borderId="1" xfId="17716" applyNumberFormat="1" applyFont="1" applyFill="1" applyBorder="1" applyAlignment="1" applyProtection="1">
      <alignment horizontal="left" vertical="center"/>
    </xf>
    <xf numFmtId="0" fontId="2" fillId="3" borderId="1" xfId="17716" applyNumberFormat="1" applyFont="1" applyFill="1" applyBorder="1" applyAlignment="1" applyProtection="1">
      <alignment vertical="center"/>
    </xf>
    <xf numFmtId="3" fontId="3" fillId="0" borderId="1" xfId="17716" applyNumberFormat="1" applyFont="1" applyFill="1" applyBorder="1" applyAlignment="1" applyProtection="1">
      <alignment horizontal="right" vertical="center"/>
    </xf>
    <xf numFmtId="238" fontId="3" fillId="5" borderId="1" xfId="0" applyNumberFormat="1" applyFont="1" applyFill="1" applyBorder="1" applyAlignment="1">
      <alignment horizontal="distributed" vertical="center" wrapText="1"/>
    </xf>
    <xf numFmtId="0" fontId="3" fillId="5" borderId="1" xfId="27049" applyFont="1" applyFill="1" applyBorder="1" applyAlignment="1">
      <alignment horizontal="distributed" vertical="center"/>
    </xf>
    <xf numFmtId="236" fontId="0" fillId="5" borderId="1" xfId="27049" applyNumberFormat="1" applyFont="1" applyFill="1" applyBorder="1">
      <alignment vertical="center"/>
    </xf>
    <xf numFmtId="0" fontId="0" fillId="5" borderId="1" xfId="27049" applyFill="1" applyBorder="1">
      <alignment vertical="center"/>
    </xf>
    <xf numFmtId="9" fontId="3" fillId="5" borderId="1" xfId="57" applyFont="1" applyFill="1" applyBorder="1">
      <alignment vertical="center"/>
    </xf>
    <xf numFmtId="9" fontId="0" fillId="5" borderId="1" xfId="57" applyFont="1" applyFill="1" applyBorder="1">
      <alignment vertical="center"/>
    </xf>
    <xf numFmtId="242" fontId="0" fillId="5" borderId="3" xfId="20558" applyNumberFormat="1" applyFont="1" applyFill="1" applyBorder="1" applyAlignment="1">
      <alignment vertical="center"/>
    </xf>
    <xf numFmtId="0" fontId="3" fillId="5" borderId="1" xfId="27049" applyFont="1" applyFill="1" applyBorder="1">
      <alignment vertical="center"/>
    </xf>
    <xf numFmtId="236" fontId="0" fillId="0" borderId="1" xfId="27049" applyNumberFormat="1" applyFont="1" applyFill="1" applyBorder="1">
      <alignment vertical="center"/>
    </xf>
    <xf numFmtId="3" fontId="33" fillId="5" borderId="0" xfId="20558" applyNumberFormat="1" applyFont="1" applyFill="1">
      <alignment vertical="center"/>
    </xf>
    <xf numFmtId="242" fontId="3" fillId="5" borderId="0" xfId="27049" applyNumberFormat="1" applyFont="1" applyFill="1">
      <alignment vertical="center"/>
    </xf>
    <xf numFmtId="236" fontId="0" fillId="5" borderId="0" xfId="16056" applyNumberFormat="1" applyFont="1" applyFill="1" applyAlignment="1">
      <alignment horizontal="distributed" vertical="center" wrapText="1"/>
    </xf>
    <xf numFmtId="236" fontId="3" fillId="5" borderId="1" xfId="16056" applyNumberFormat="1" applyFont="1" applyFill="1" applyBorder="1" applyAlignment="1">
      <alignment horizontal="distributed" vertical="center" wrapText="1"/>
    </xf>
    <xf numFmtId="0" fontId="5" fillId="5" borderId="1" xfId="16056" applyNumberFormat="1" applyFont="1" applyFill="1" applyBorder="1" applyAlignment="1" applyProtection="1">
      <alignment vertical="center"/>
    </xf>
    <xf numFmtId="49" fontId="2" fillId="5" borderId="1" xfId="16056" applyNumberFormat="1" applyFont="1" applyFill="1" applyBorder="1" applyAlignment="1" applyProtection="1">
      <alignment horizontal="left" vertical="center"/>
      <protection locked="0"/>
    </xf>
    <xf numFmtId="238" fontId="0" fillId="5" borderId="0" xfId="25560" applyNumberFormat="1" applyFont="1" applyFill="1" applyBorder="1" applyAlignment="1">
      <alignment horizontal="right" vertical="center"/>
    </xf>
    <xf numFmtId="238" fontId="3" fillId="5" borderId="1" xfId="25560" applyNumberFormat="1" applyFont="1" applyFill="1" applyBorder="1" applyAlignment="1">
      <alignment horizontal="center" vertical="center" wrapText="1"/>
    </xf>
    <xf numFmtId="208" fontId="6" fillId="5" borderId="1" xfId="57" applyNumberFormat="1" applyFont="1" applyFill="1" applyBorder="1" applyAlignment="1" applyProtection="1">
      <alignment horizontal="right" vertical="center"/>
      <protection locked="0"/>
    </xf>
    <xf numFmtId="208" fontId="7" fillId="5" borderId="1" xfId="57" applyNumberFormat="1" applyFont="1" applyFill="1" applyBorder="1" applyAlignment="1" applyProtection="1">
      <alignment horizontal="right" vertical="center"/>
      <protection locked="0"/>
    </xf>
    <xf numFmtId="49" fontId="2" fillId="5" borderId="1" xfId="16056" applyNumberFormat="1" applyFont="1" applyFill="1" applyBorder="1" applyAlignment="1" applyProtection="1">
      <alignment horizontal="left" vertical="center"/>
    </xf>
    <xf numFmtId="0" fontId="8" fillId="5" borderId="1" xfId="16056" applyNumberFormat="1" applyFont="1" applyFill="1" applyBorder="1" applyAlignment="1" applyProtection="1">
      <alignment vertical="center"/>
    </xf>
    <xf numFmtId="49" fontId="2" fillId="5" borderId="1" xfId="16056" applyNumberFormat="1" applyFont="1" applyFill="1" applyBorder="1" applyAlignment="1">
      <alignment vertical="center"/>
    </xf>
    <xf numFmtId="49" fontId="36" fillId="5" borderId="1" xfId="27059" applyNumberFormat="1" applyFont="1" applyFill="1" applyBorder="1" applyAlignment="1">
      <alignment vertical="center" wrapText="1"/>
    </xf>
    <xf numFmtId="49" fontId="2" fillId="5" borderId="1" xfId="27059" applyNumberFormat="1" applyFont="1" applyFill="1" applyBorder="1" applyAlignment="1">
      <alignment vertical="center" wrapText="1"/>
    </xf>
    <xf numFmtId="0" fontId="5" fillId="5" borderId="1" xfId="16056" applyNumberFormat="1" applyFont="1" applyFill="1" applyBorder="1" applyAlignment="1">
      <alignment vertical="center"/>
    </xf>
    <xf numFmtId="49" fontId="36" fillId="5" borderId="1" xfId="27059" applyNumberFormat="1" applyFont="1" applyFill="1" applyBorder="1" applyAlignment="1">
      <alignment horizontal="left" vertical="center" wrapText="1"/>
    </xf>
    <xf numFmtId="0" fontId="0" fillId="5" borderId="0" xfId="16056" applyNumberFormat="1" applyFont="1" applyFill="1" applyBorder="1" applyAlignment="1">
      <alignment wrapText="1"/>
    </xf>
    <xf numFmtId="236" fontId="0" fillId="0" borderId="0" xfId="25560" applyNumberFormat="1" applyFont="1" applyAlignment="1"/>
    <xf numFmtId="236" fontId="0" fillId="0" borderId="0" xfId="0" applyNumberFormat="1" applyAlignment="1">
      <alignment wrapText="1"/>
    </xf>
    <xf numFmtId="236" fontId="0" fillId="5" borderId="0" xfId="0" applyNumberFormat="1" applyFill="1" applyAlignment="1"/>
    <xf numFmtId="236" fontId="0" fillId="0" borderId="0" xfId="0" applyNumberFormat="1" applyAlignment="1"/>
    <xf numFmtId="238" fontId="0" fillId="0" borderId="0" xfId="0" applyNumberFormat="1" applyAlignment="1"/>
    <xf numFmtId="236" fontId="4" fillId="5" borderId="0" xfId="0" applyNumberFormat="1" applyFont="1" applyFill="1" applyAlignment="1">
      <alignment horizontal="center" vertical="center"/>
    </xf>
    <xf numFmtId="236" fontId="0" fillId="5" borderId="0" xfId="0" applyNumberFormat="1" applyFont="1" applyFill="1" applyAlignment="1">
      <alignment vertical="center"/>
    </xf>
    <xf numFmtId="248" fontId="0" fillId="5" borderId="0" xfId="0" applyNumberFormat="1" applyFont="1" applyFill="1" applyAlignment="1">
      <alignment vertical="center"/>
    </xf>
    <xf numFmtId="208" fontId="0" fillId="5" borderId="0" xfId="57" applyNumberFormat="1" applyFont="1" applyFill="1" applyAlignment="1">
      <alignment vertical="center"/>
    </xf>
    <xf numFmtId="236" fontId="3" fillId="5" borderId="1" xfId="27049" applyNumberFormat="1" applyFont="1" applyFill="1" applyBorder="1">
      <alignment vertical="center"/>
    </xf>
    <xf numFmtId="236" fontId="0" fillId="0" borderId="1" xfId="27054" applyNumberFormat="1" applyFont="1" applyBorder="1">
      <alignment vertical="center"/>
    </xf>
    <xf numFmtId="0" fontId="0" fillId="0" borderId="1" xfId="27054" applyFont="1" applyBorder="1">
      <alignment vertical="center"/>
    </xf>
    <xf numFmtId="236" fontId="0" fillId="5" borderId="1" xfId="1239" applyNumberFormat="1" applyFont="1" applyFill="1" applyBorder="1">
      <alignment vertical="center"/>
    </xf>
    <xf numFmtId="236" fontId="37" fillId="0" borderId="1" xfId="27054" applyNumberFormat="1" applyFont="1" applyBorder="1">
      <alignment vertical="center"/>
    </xf>
    <xf numFmtId="0" fontId="0" fillId="5" borderId="1" xfId="27049" applyNumberFormat="1" applyFont="1" applyFill="1" applyBorder="1">
      <alignment vertical="center"/>
    </xf>
    <xf numFmtId="236" fontId="3" fillId="5" borderId="1" xfId="1239" applyNumberFormat="1" applyFont="1" applyFill="1" applyBorder="1">
      <alignment vertical="center"/>
    </xf>
    <xf numFmtId="238" fontId="0" fillId="5" borderId="1" xfId="27049" applyNumberFormat="1" applyFont="1" applyFill="1" applyBorder="1">
      <alignment vertical="center"/>
    </xf>
    <xf numFmtId="0" fontId="3" fillId="5" borderId="1" xfId="27049" applyFont="1" applyFill="1" applyBorder="1" applyAlignment="1">
      <alignment horizontal="distributed" vertical="center" indent="2"/>
    </xf>
    <xf numFmtId="3" fontId="3" fillId="5" borderId="4" xfId="0" applyNumberFormat="1" applyFont="1" applyFill="1" applyBorder="1" applyAlignment="1" applyProtection="1">
      <alignment horizontal="right" vertical="center"/>
    </xf>
    <xf numFmtId="208" fontId="38" fillId="5" borderId="1" xfId="57" applyNumberFormat="1" applyFont="1" applyFill="1" applyBorder="1">
      <alignment vertical="center"/>
    </xf>
    <xf numFmtId="242" fontId="3" fillId="5" borderId="1" xfId="27049" applyNumberFormat="1" applyFont="1" applyFill="1" applyBorder="1" applyAlignment="1">
      <alignment vertical="center"/>
    </xf>
    <xf numFmtId="242" fontId="0" fillId="0" borderId="1" xfId="27049" applyNumberFormat="1" applyFont="1" applyFill="1" applyBorder="1" applyAlignment="1">
      <alignment vertical="center"/>
    </xf>
    <xf numFmtId="242" fontId="0" fillId="0" borderId="2" xfId="27049" applyNumberFormat="1" applyFont="1" applyFill="1" applyBorder="1">
      <alignment vertical="center"/>
    </xf>
    <xf numFmtId="0" fontId="0" fillId="5" borderId="1" xfId="27049" applyFont="1" applyFill="1" applyBorder="1" applyAlignment="1">
      <alignment vertical="center"/>
    </xf>
    <xf numFmtId="242" fontId="39" fillId="0" borderId="1" xfId="0" applyNumberFormat="1" applyFont="1" applyFill="1" applyBorder="1">
      <alignment vertical="center"/>
    </xf>
    <xf numFmtId="242" fontId="0" fillId="5" borderId="9" xfId="27049" applyNumberFormat="1" applyFont="1" applyFill="1" applyBorder="1">
      <alignment vertical="center"/>
    </xf>
    <xf numFmtId="242" fontId="39" fillId="0" borderId="0" xfId="0" applyNumberFormat="1" applyFont="1" applyFill="1" applyBorder="1">
      <alignment vertical="center"/>
    </xf>
    <xf numFmtId="242" fontId="39" fillId="0" borderId="14" xfId="0" applyNumberFormat="1" applyFont="1" applyFill="1" applyBorder="1">
      <alignment vertical="center"/>
    </xf>
    <xf numFmtId="0" fontId="0" fillId="5" borderId="1" xfId="0" applyFont="1" applyFill="1" applyBorder="1" applyAlignment="1">
      <alignment horizontal="left" vertical="center" indent="1"/>
    </xf>
    <xf numFmtId="236" fontId="0" fillId="5" borderId="0" xfId="0" applyNumberFormat="1" applyFont="1" applyFill="1" applyAlignment="1"/>
    <xf numFmtId="238" fontId="0" fillId="5" borderId="0" xfId="0" applyNumberFormat="1" applyFont="1" applyFill="1" applyBorder="1" applyAlignment="1">
      <alignment vertical="center"/>
    </xf>
    <xf numFmtId="238" fontId="0" fillId="5" borderId="3" xfId="0" applyNumberFormat="1" applyFont="1" applyFill="1" applyBorder="1" applyAlignment="1">
      <alignment vertical="center"/>
    </xf>
    <xf numFmtId="236" fontId="0" fillId="5" borderId="6" xfId="27057" applyNumberFormat="1" applyFont="1" applyFill="1" applyBorder="1" applyAlignment="1" applyProtection="1">
      <alignment horizontal="right" vertical="center"/>
    </xf>
    <xf numFmtId="236" fontId="3" fillId="5" borderId="1" xfId="27049" applyNumberFormat="1" applyFont="1" applyFill="1" applyBorder="1" applyAlignment="1">
      <alignment horizontal="left" vertical="center"/>
    </xf>
    <xf numFmtId="236" fontId="3" fillId="5" borderId="7" xfId="27049" applyNumberFormat="1" applyFont="1" applyFill="1" applyBorder="1" applyAlignment="1">
      <alignment horizontal="left" vertical="center"/>
    </xf>
    <xf numFmtId="236" fontId="3" fillId="5" borderId="7" xfId="14235" applyNumberFormat="1" applyFont="1" applyFill="1" applyBorder="1" applyAlignment="1" applyProtection="1">
      <alignment vertical="center"/>
    </xf>
    <xf numFmtId="242" fontId="21" fillId="5" borderId="1" xfId="27049" applyNumberFormat="1" applyFont="1" applyFill="1" applyBorder="1" applyAlignment="1">
      <alignment vertical="center"/>
    </xf>
    <xf numFmtId="242" fontId="0" fillId="5" borderId="1" xfId="27049" applyNumberFormat="1" applyFont="1" applyFill="1" applyBorder="1" applyAlignment="1">
      <alignment vertical="center"/>
    </xf>
    <xf numFmtId="3" fontId="0" fillId="5" borderId="1" xfId="16056" applyNumberFormat="1" applyFont="1" applyFill="1" applyBorder="1" applyAlignment="1" applyProtection="1">
      <alignment horizontal="right" vertical="center"/>
    </xf>
    <xf numFmtId="242" fontId="0" fillId="0" borderId="1" xfId="1239" applyNumberFormat="1" applyFont="1" applyFill="1" applyBorder="1" applyAlignment="1">
      <alignment vertical="center"/>
    </xf>
    <xf numFmtId="242" fontId="0" fillId="9" borderId="1" xfId="27049" applyNumberFormat="1" applyFont="1" applyFill="1" applyBorder="1" applyAlignment="1">
      <alignment vertical="center"/>
    </xf>
    <xf numFmtId="242" fontId="0" fillId="5" borderId="1" xfId="1239" applyNumberFormat="1" applyFont="1" applyFill="1" applyBorder="1" applyAlignment="1">
      <alignment vertical="center"/>
    </xf>
    <xf numFmtId="236" fontId="0" fillId="0" borderId="1" xfId="27049" applyNumberFormat="1" applyFont="1" applyFill="1" applyBorder="1" applyAlignment="1">
      <alignment vertical="center"/>
    </xf>
    <xf numFmtId="0" fontId="0" fillId="5" borderId="1" xfId="27049" applyFont="1" applyFill="1" applyBorder="1" applyAlignment="1">
      <alignment horizontal="left" vertical="center" indent="2"/>
    </xf>
    <xf numFmtId="0" fontId="0" fillId="5" borderId="1" xfId="27049" applyFont="1" applyFill="1" applyBorder="1" applyAlignment="1">
      <alignment horizontal="left" vertical="center" indent="3"/>
    </xf>
    <xf numFmtId="238" fontId="0" fillId="5" borderId="0" xfId="0" applyNumberFormat="1" applyFill="1" applyAlignment="1"/>
    <xf numFmtId="238" fontId="0" fillId="5" borderId="3" xfId="0" applyNumberFormat="1" applyFont="1" applyFill="1" applyBorder="1" applyAlignment="1">
      <alignment horizontal="right" vertical="center"/>
    </xf>
    <xf numFmtId="236" fontId="0" fillId="5" borderId="0" xfId="0" applyNumberFormat="1" applyFill="1" applyAlignment="1">
      <alignment wrapText="1"/>
    </xf>
    <xf numFmtId="208" fontId="21" fillId="5" borderId="1" xfId="57" applyNumberFormat="1" applyFont="1" applyFill="1" applyBorder="1" applyAlignment="1">
      <alignment vertical="center"/>
    </xf>
    <xf numFmtId="208" fontId="0" fillId="5" borderId="2" xfId="57" applyNumberFormat="1" applyFont="1" applyFill="1" applyBorder="1" applyAlignment="1">
      <alignment vertical="center"/>
    </xf>
    <xf numFmtId="208" fontId="30" fillId="5" borderId="1" xfId="57" applyNumberFormat="1" applyFont="1" applyFill="1" applyBorder="1" applyAlignment="1">
      <alignment vertical="center"/>
    </xf>
    <xf numFmtId="9" fontId="30" fillId="5" borderId="1" xfId="57" applyFont="1" applyFill="1" applyBorder="1" applyAlignment="1">
      <alignment vertical="center"/>
    </xf>
    <xf numFmtId="242" fontId="0" fillId="0" borderId="0" xfId="27049" applyNumberFormat="1">
      <alignment vertical="center"/>
    </xf>
    <xf numFmtId="249" fontId="0" fillId="5" borderId="0" xfId="0" applyNumberFormat="1" applyFont="1" applyFill="1" applyAlignment="1">
      <alignment vertical="center"/>
    </xf>
    <xf numFmtId="230" fontId="0" fillId="0" borderId="1" xfId="27054" applyNumberFormat="1" applyFont="1" applyBorder="1">
      <alignment vertical="center"/>
    </xf>
    <xf numFmtId="3" fontId="0" fillId="5" borderId="2" xfId="16056" applyNumberFormat="1" applyFont="1" applyFill="1" applyBorder="1" applyAlignment="1" applyProtection="1">
      <alignment horizontal="right" vertical="center"/>
    </xf>
    <xf numFmtId="3" fontId="0" fillId="5" borderId="9" xfId="16056" applyNumberFormat="1" applyFont="1" applyFill="1" applyBorder="1" applyAlignment="1" applyProtection="1">
      <alignment horizontal="right" vertical="center"/>
    </xf>
    <xf numFmtId="230" fontId="3" fillId="0" borderId="1" xfId="27054" applyNumberFormat="1" applyFont="1" applyBorder="1">
      <alignment vertical="center"/>
    </xf>
    <xf numFmtId="3" fontId="0" fillId="5" borderId="4" xfId="16056" applyNumberFormat="1" applyFont="1" applyFill="1" applyBorder="1" applyAlignment="1" applyProtection="1">
      <alignment horizontal="right" vertical="center"/>
    </xf>
    <xf numFmtId="208" fontId="10" fillId="5" borderId="1" xfId="57" applyNumberFormat="1" applyFont="1" applyFill="1" applyBorder="1">
      <alignment vertical="center"/>
    </xf>
    <xf numFmtId="0" fontId="3" fillId="5" borderId="1" xfId="27049" applyFont="1" applyFill="1" applyBorder="1" applyAlignment="1">
      <alignment horizontal="center" vertical="distributed"/>
    </xf>
    <xf numFmtId="236" fontId="0" fillId="5" borderId="1" xfId="23926" applyNumberFormat="1" applyFont="1" applyFill="1" applyBorder="1" applyAlignment="1">
      <alignment vertical="center"/>
    </xf>
    <xf numFmtId="0" fontId="37" fillId="5" borderId="1" xfId="27049" applyFont="1" applyFill="1" applyBorder="1" applyAlignment="1">
      <alignment horizontal="left" vertical="center"/>
    </xf>
    <xf numFmtId="0" fontId="0" fillId="5" borderId="1" xfId="27049" applyFont="1" applyFill="1" applyBorder="1" applyAlignment="1">
      <alignment horizontal="left" vertical="center" indent="1"/>
    </xf>
    <xf numFmtId="236" fontId="0" fillId="9" borderId="0" xfId="0" applyNumberFormat="1" applyFill="1" applyAlignment="1"/>
    <xf numFmtId="236" fontId="0" fillId="5" borderId="0" xfId="0" applyNumberFormat="1" applyFont="1" applyFill="1" applyAlignment="1">
      <alignment horizontal="right" vertical="center"/>
    </xf>
    <xf numFmtId="238" fontId="0" fillId="5" borderId="0" xfId="0" applyNumberFormat="1" applyFont="1" applyFill="1" applyAlignment="1">
      <alignment horizontal="center" vertical="center"/>
    </xf>
    <xf numFmtId="236" fontId="10" fillId="5" borderId="1" xfId="27057" applyNumberFormat="1" applyFont="1" applyFill="1" applyBorder="1" applyAlignment="1" applyProtection="1">
      <alignment horizontal="right" vertical="center"/>
      <protection locked="0"/>
    </xf>
    <xf numFmtId="236" fontId="0" fillId="5" borderId="1" xfId="12152" applyNumberFormat="1" applyFont="1" applyFill="1" applyBorder="1" applyAlignment="1" applyProtection="1">
      <alignment vertical="center"/>
    </xf>
    <xf numFmtId="3" fontId="0" fillId="5" borderId="10" xfId="16056" applyNumberFormat="1" applyFont="1" applyFill="1" applyBorder="1" applyAlignment="1" applyProtection="1">
      <alignment horizontal="right" vertical="center"/>
    </xf>
    <xf numFmtId="242" fontId="30" fillId="5" borderId="1" xfId="27049" applyNumberFormat="1" applyFont="1" applyFill="1" applyBorder="1" applyAlignment="1">
      <alignment vertical="center"/>
    </xf>
    <xf numFmtId="236" fontId="0" fillId="0" borderId="1" xfId="27057" applyNumberFormat="1" applyFont="1" applyFill="1" applyBorder="1" applyAlignment="1" applyProtection="1">
      <alignment horizontal="right" vertical="center"/>
      <protection locked="0"/>
    </xf>
    <xf numFmtId="242" fontId="37" fillId="0" borderId="1" xfId="27049" applyNumberFormat="1" applyFont="1" applyFill="1" applyBorder="1" applyAlignment="1">
      <alignment vertical="center"/>
    </xf>
    <xf numFmtId="238" fontId="0" fillId="5" borderId="0" xfId="0" applyNumberFormat="1" applyFont="1" applyFill="1" applyAlignment="1">
      <alignment horizontal="right" vertical="center"/>
    </xf>
    <xf numFmtId="236" fontId="0" fillId="5" borderId="0" xfId="27049" applyNumberFormat="1" applyFill="1">
      <alignment vertical="center"/>
    </xf>
    <xf numFmtId="3" fontId="0" fillId="5" borderId="0" xfId="27049" applyNumberFormat="1" applyFill="1">
      <alignment vertical="center"/>
    </xf>
    <xf numFmtId="0" fontId="40"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indent="4"/>
    </xf>
    <xf numFmtId="0" fontId="4" fillId="3" borderId="0" xfId="0" applyFont="1" applyFill="1" applyAlignment="1">
      <alignment horizontal="center" vertical="center"/>
    </xf>
    <xf numFmtId="0" fontId="0" fillId="3" borderId="0" xfId="0" applyFill="1" applyAlignment="1">
      <alignment vertical="center"/>
    </xf>
    <xf numFmtId="0" fontId="32" fillId="0" borderId="0" xfId="0" applyFont="1" applyAlignment="1">
      <alignment horizontal="distributed" vertical="center"/>
    </xf>
    <xf numFmtId="0" fontId="40" fillId="3" borderId="0" xfId="0" applyFont="1" applyFill="1" applyAlignment="1">
      <alignment vertical="center"/>
    </xf>
    <xf numFmtId="0" fontId="0" fillId="3" borderId="0" xfId="0" applyFont="1" applyFill="1" applyAlignment="1">
      <alignment horizontal="distributed" vertical="center"/>
    </xf>
    <xf numFmtId="0" fontId="40" fillId="0" borderId="0" xfId="0" applyFont="1" applyAlignment="1">
      <alignment horizontal="distributed" vertical="center"/>
    </xf>
    <xf numFmtId="0" fontId="0" fillId="3" borderId="0" xfId="0" applyFont="1" applyFill="1" applyAlignment="1">
      <alignment vertical="center"/>
    </xf>
    <xf numFmtId="0" fontId="40" fillId="0" borderId="0" xfId="0" applyFont="1" applyFill="1" applyAlignment="1">
      <alignment vertical="center"/>
    </xf>
    <xf numFmtId="236" fontId="40" fillId="3" borderId="0" xfId="0" applyNumberFormat="1" applyFont="1" applyFill="1" applyAlignment="1">
      <alignment vertical="center"/>
    </xf>
    <xf numFmtId="0" fontId="41" fillId="0" borderId="0" xfId="0" applyFont="1" applyAlignment="1">
      <alignment wrapText="1"/>
    </xf>
    <xf numFmtId="0" fontId="41" fillId="0" borderId="0" xfId="0" applyFont="1" applyAlignment="1">
      <alignment vertical="center" wrapText="1"/>
    </xf>
    <xf numFmtId="0" fontId="42" fillId="0" borderId="0" xfId="0" applyFont="1" applyAlignment="1">
      <alignment horizontal="distributed" vertical="center" indent="2"/>
    </xf>
    <xf numFmtId="43" fontId="0" fillId="0" borderId="0" xfId="41878" applyFont="1" applyAlignment="1"/>
    <xf numFmtId="0" fontId="42" fillId="0" borderId="0" xfId="0" applyFont="1" applyAlignment="1">
      <alignment horizontal="center" vertical="center" wrapText="1"/>
    </xf>
    <xf numFmtId="0" fontId="0" fillId="0" borderId="0" xfId="0" applyFill="1" applyAlignment="1"/>
    <xf numFmtId="0" fontId="43" fillId="0" borderId="0" xfId="0" applyFont="1" applyAlignment="1">
      <alignment horizontal="center"/>
    </xf>
    <xf numFmtId="0" fontId="43" fillId="0" borderId="0" xfId="0" applyFont="1" applyFill="1" applyAlignment="1">
      <alignment horizontal="center"/>
    </xf>
    <xf numFmtId="250" fontId="43" fillId="0" borderId="0" xfId="0" applyNumberFormat="1" applyFont="1" applyAlignment="1">
      <alignment horizontal="center"/>
    </xf>
    <xf numFmtId="250" fontId="43" fillId="0" borderId="0" xfId="0" applyNumberFormat="1" applyFont="1" applyFill="1" applyAlignment="1">
      <alignment horizontal="center"/>
    </xf>
    <xf numFmtId="0" fontId="3" fillId="0" borderId="0" xfId="0" applyFont="1" applyAlignment="1"/>
    <xf numFmtId="0" fontId="0" fillId="5" borderId="1" xfId="27049" applyFont="1" applyFill="1" applyBorder="1" applyAlignment="1" quotePrefix="1">
      <alignment vertical="center"/>
    </xf>
    <xf numFmtId="0" fontId="0" fillId="5" borderId="1" xfId="27049" applyFont="1" applyFill="1" applyBorder="1" applyAlignment="1" quotePrefix="1">
      <alignment horizontal="left" vertical="center"/>
    </xf>
    <xf numFmtId="0" fontId="5" fillId="5" borderId="1" xfId="16056" applyFont="1" applyFill="1" applyBorder="1" applyAlignment="1" applyProtection="1" quotePrefix="1">
      <alignment vertical="center"/>
    </xf>
    <xf numFmtId="0" fontId="5" fillId="5" borderId="1" xfId="16056" applyFont="1" applyFill="1" applyBorder="1" applyAlignment="1" quotePrefix="1">
      <alignment vertical="center"/>
    </xf>
    <xf numFmtId="236" fontId="0" fillId="5" borderId="0" xfId="16056" applyNumberFormat="1" applyFont="1" applyFill="1" applyBorder="1" applyAlignment="1" quotePrefix="1">
      <alignment wrapText="1"/>
    </xf>
    <xf numFmtId="0" fontId="0" fillId="0" borderId="1" xfId="0" applyFont="1" applyBorder="1" applyAlignment="1" quotePrefix="1"/>
    <xf numFmtId="0" fontId="5" fillId="5" borderId="1" xfId="27049" applyFont="1" applyFill="1" applyBorder="1" applyAlignment="1" quotePrefix="1">
      <alignment vertical="center"/>
    </xf>
    <xf numFmtId="0" fontId="5" fillId="0" borderId="1" xfId="0" applyFont="1" applyFill="1" applyBorder="1" applyAlignment="1" applyProtection="1" quotePrefix="1">
      <alignment vertical="center"/>
    </xf>
    <xf numFmtId="0" fontId="5" fillId="0" borderId="1" xfId="0" applyFont="1" applyFill="1" applyBorder="1" applyAlignment="1" quotePrefix="1">
      <alignment vertical="center"/>
    </xf>
    <xf numFmtId="236" fontId="0" fillId="0" borderId="0" xfId="0" applyNumberFormat="1" applyFont="1" applyBorder="1" applyAlignment="1" quotePrefix="1">
      <alignment wrapText="1"/>
    </xf>
    <xf numFmtId="0" fontId="5" fillId="7" borderId="1" xfId="16056" applyFont="1" applyFill="1" applyBorder="1" applyAlignment="1" applyProtection="1" quotePrefix="1">
      <alignment vertical="center"/>
    </xf>
    <xf numFmtId="0" fontId="0" fillId="0" borderId="0" xfId="16056" applyFont="1" quotePrefix="1"/>
    <xf numFmtId="0" fontId="5" fillId="0" borderId="1" xfId="16056" applyFont="1" applyFill="1" applyBorder="1" applyAlignment="1" applyProtection="1" quotePrefix="1">
      <alignment vertical="center"/>
    </xf>
    <xf numFmtId="0" fontId="5" fillId="0" borderId="1" xfId="16056" applyFont="1" applyFill="1" applyBorder="1" applyAlignment="1" quotePrefix="1">
      <alignment vertical="center"/>
    </xf>
    <xf numFmtId="0" fontId="5" fillId="7" borderId="1" xfId="16056" applyFont="1" applyFill="1" applyBorder="1" applyAlignment="1" quotePrefix="1">
      <alignment vertical="center"/>
    </xf>
    <xf numFmtId="236" fontId="0" fillId="0" borderId="0" xfId="16056" applyNumberFormat="1" applyFont="1" applyBorder="1" applyAlignment="1" quotePrefix="1">
      <alignment wrapText="1"/>
    </xf>
  </cellXfs>
  <cellStyles count="41995">
    <cellStyle name="常规" xfId="0" builtinId="0"/>
    <cellStyle name="货币[0]" xfId="1" builtinId="7"/>
    <cellStyle name="差_gdp" xfId="2"/>
    <cellStyle name="货币" xfId="3" builtinId="4"/>
    <cellStyle name="好_行政(燃修费)_县市旗测算-新科目（含人口规模效应）_财力性转移支付2010年预算参考数_03_2010年各地区一般预算平衡表_2010年地方财政一般预算分级平衡情况表（汇总）0524 2" xfId="4"/>
    <cellStyle name="{Date} 2" xfId="5"/>
    <cellStyle name="60% - 着色 2" xfId="6"/>
    <cellStyle name="好_分析缺口率_03_2010年各地区一般预算平衡表_净集中 3" xfId="7"/>
    <cellStyle name="差_同德 4" xfId="8"/>
    <cellStyle name="差_2007年收支情况及2008年收支预计表(汇总表)_03_2010年各地区一般预算平衡表_2010年地方财政一般预算分级平衡情况表（汇总）0524 5" xfId="9"/>
    <cellStyle name="_ET_STYLE_NoName_00__Book1_1 2 2 2" xfId="10"/>
    <cellStyle name="部门 4" xfId="11"/>
    <cellStyle name="好_20河南_财力性转移支付2010年预算参考数_小册子（2010）张 2" xfId="12"/>
    <cellStyle name="输入" xfId="13" builtinId="20"/>
    <cellStyle name="20% - 强调文字颜色 3" xfId="14" builtinId="38"/>
    <cellStyle name="差_市辖区测算-新科目（20080626）_县市旗测算-新科目（含人口规模效应）_03_2010年各地区一般预算平衡表_净集中" xfId="15"/>
    <cellStyle name="差_分县成本差异系数_民生政策最低支出需求_财力性转移支付2010年预算参考数_隋心对账单定稿0514 2" xfId="16"/>
    <cellStyle name="好_教育(按照总人口测算）—20080416_03_2010年各地区一般预算平衡表_净集中 2" xfId="17"/>
    <cellStyle name="百分比 2 8 2" xfId="18"/>
    <cellStyle name="S16" xfId="19"/>
    <cellStyle name="S21" xfId="20"/>
    <cellStyle name="差_县市旗测算-新科目（20080627）_县市旗测算-新科目（含人口规模效应）_财力性转移支付2010年预算参考数_03_2010年各地区一般预算平衡表 5" xfId="21"/>
    <cellStyle name="千位分隔[0]" xfId="22" builtinId="6"/>
    <cellStyle name="Accent2 - 40%" xfId="23"/>
    <cellStyle name="差_县区合并测算20080423(按照各省比重）_小册子（2010）张" xfId="24"/>
    <cellStyle name="常规 3 4 3" xfId="25"/>
    <cellStyle name="_Currency" xfId="26"/>
    <cellStyle name="好_Book1_1 6" xfId="27"/>
    <cellStyle name="Footer SBILogo2 2" xfId="28"/>
    <cellStyle name="差_青海 缺口县区测算(地方填报)_财力性转移支付2010年预算参考数_小册子（2010）张 2 2" xfId="29"/>
    <cellStyle name="?? 2 2" xfId="30"/>
    <cellStyle name="差_12滨州 4" xfId="31"/>
    <cellStyle name="好_教育(按照总人口测算）—20080416_民生政策最低支出需求_财力性转移支付2010年预算参考数_03_2010年各地区一般预算平衡表_2010年地方财政一般预算分级平衡情况表（汇总）0524 5" xfId="32"/>
    <cellStyle name="40% - 强调文字颜色 3" xfId="33" builtinId="39"/>
    <cellStyle name="PSDate 2 3" xfId="34"/>
    <cellStyle name="差_2_03_2010年各地区一般预算平衡表_04财力类2010" xfId="35"/>
    <cellStyle name="差" xfId="36" builtinId="27"/>
    <cellStyle name="好_34青海_1_财力性转移支付2010年预算参考数_合并 2 7" xfId="37"/>
    <cellStyle name="20% - 强调文字颜色 3 2 2 2 4" xfId="38"/>
    <cellStyle name="好_2_财力性转移支付2010年预算参考数 4" xfId="39"/>
    <cellStyle name="差_青海 缺口县区测算(地方填报) 2 4" xfId="40"/>
    <cellStyle name="差_县区合并测算20080421_民生政策最低支出需求_财力性转移支付2010年预算参考数_隋心对账单定稿0514 2" xfId="41"/>
    <cellStyle name="千位分隔" xfId="42" builtinId="3"/>
    <cellStyle name="_%(SignOnly) 2" xfId="43"/>
    <cellStyle name="60% - 强调文字颜色 3" xfId="44" builtinId="40"/>
    <cellStyle name="Accent4 2 4" xfId="45"/>
    <cellStyle name="好_农林水和城市维护标准支出20080505－县区合计_县市旗测算-新科目（含人口规模效应） 2 3" xfId="46"/>
    <cellStyle name="Linked Cells 6" xfId="47"/>
    <cellStyle name="Accent5 - 60% 2 3" xfId="48"/>
    <cellStyle name="差_22湖南_财力性转移支付2010年预算参考数_30云南" xfId="49"/>
    <cellStyle name="差_2006年28四川_财力性转移支付2010年预算参考数 2 3" xfId="50"/>
    <cellStyle name="差_县区合并测算20080423(按照各省比重）_民生政策最低支出需求_财力性转移支付2010年预算参考数_华东 2 4" xfId="51"/>
    <cellStyle name="_Table_下达表样 2" xfId="52"/>
    <cellStyle name="好_2006年28四川_财力性转移支付2010年预算参考数_03_2010年各地区一般预算平衡表_2010年地方财政一般预算分级平衡情况表（汇总）0524 5" xfId="53"/>
    <cellStyle name="超链接" xfId="54" builtinId="8"/>
    <cellStyle name="差_0502通海县 8" xfId="55"/>
    <cellStyle name="差_市辖区测算20080510_县市旗测算-新科目（含人口规模效应）_隋心对账单定稿0514" xfId="56"/>
    <cellStyle name="百分比" xfId="57" builtinId="5"/>
    <cellStyle name="差_07临沂 2 4" xfId="58"/>
    <cellStyle name="差_文体广播事业(按照总人口测算）—20080416_县市旗测算-新科目（含人口规模效应）_财力性转移支付2010年预算参考数_隋心对账单定稿0514 2 7" xfId="59"/>
    <cellStyle name="20% - 强调文字颜色 1 11" xfId="60"/>
    <cellStyle name="好_缺口县区测算(按核定人数)_隋心对账单定稿0514 2 3" xfId="61"/>
    <cellStyle name="已访问的超链接" xfId="62" builtinId="9"/>
    <cellStyle name="注释" xfId="63" builtinId="10"/>
    <cellStyle name="60% - 强调文字颜色 2 3" xfId="64"/>
    <cellStyle name="差_县市旗测算-新科目（20080626）_03_2010年各地区一般预算平衡表_净集中 3" xfId="65"/>
    <cellStyle name="_%(SignSpaceOnly) 2" xfId="66"/>
    <cellStyle name="Accent6 - 60% 2 4" xfId="67"/>
    <cellStyle name="好_附表_30云南 4" xfId="68"/>
    <cellStyle name="_ET_STYLE_NoName_00__Sheet3" xfId="69"/>
    <cellStyle name="args.style 6" xfId="70"/>
    <cellStyle name="20% - Accent4 4" xfId="71"/>
    <cellStyle name="20% - 强调文字颜色 4 5" xfId="72"/>
    <cellStyle name="差_县市旗测算-新科目（20080626）_03_2010年各地区一般预算平衡表_净集中" xfId="73"/>
    <cellStyle name="好_河南 缺口县区测算(地方填报白)_财力性转移支付2010年预算参考数 2 8" xfId="74"/>
    <cellStyle name="60% - 强调文字颜色 2" xfId="75" builtinId="36"/>
    <cellStyle name="Accent4 2 3" xfId="76"/>
    <cellStyle name="差_不含人员经费系数_华东" xfId="77"/>
    <cellStyle name="好_农林水和城市维护标准支出20080505－县区合计_县市旗测算-新科目（含人口规模效应） 2 2" xfId="78"/>
    <cellStyle name="_x000a_386grabber=M" xfId="79"/>
    <cellStyle name="差_教师绩效工资测算表（离退休按各地上报数测算）2009年1月1日" xfId="80"/>
    <cellStyle name="差 9" xfId="81"/>
    <cellStyle name="差_成本差异系数_财力性转移支付2010年预算参考数_小册子（2010）张 3 2" xfId="82"/>
    <cellStyle name="60% - 强调文字颜色 2 2 2 4" xfId="83"/>
    <cellStyle name="差_M01-2(州市补助收入)_华东 2" xfId="84"/>
    <cellStyle name="_TableHead_2008年经营目标预算审核明细表finalfinal" xfId="85"/>
    <cellStyle name="标题 4" xfId="86" builtinId="19"/>
    <cellStyle name="好_1_合并 2 3" xfId="87"/>
    <cellStyle name="警告文本" xfId="88" builtinId="11"/>
    <cellStyle name="差_1110洱源县 2_4.2010年国家重点生态功能区保护性转移支付生态测算表 2" xfId="89"/>
    <cellStyle name="差_0605石屏县_财力性转移支付2010年预算参考数_30云南 4" xfId="90"/>
    <cellStyle name="常规 4 2 2 3" xfId="91"/>
    <cellStyle name="好_教育(按照总人口测算）—20080416_民生政策最低支出需求 2 5" xfId="92"/>
    <cellStyle name="_ET_STYLE_NoName_00_ 4" xfId="93"/>
    <cellStyle name="_ET_STYLE_NoName_00__Sheet3 5" xfId="94"/>
    <cellStyle name="好_测算结果_财力性转移支付2010年预算参考数_03_2010年各地区一般预算平衡表_2010年地方财政一般预算分级平衡情况表（汇总）0524 2 7" xfId="95"/>
    <cellStyle name="标题" xfId="96" builtinId="15"/>
    <cellStyle name="20% - Accent4 3 2" xfId="97"/>
    <cellStyle name="解释性文本" xfId="98" builtinId="53"/>
    <cellStyle name="差_县市旗测算20080508_县市旗测算-新科目（含人口规模效应）_财力性转移支付2010年预算参考数_华东 2 7" xfId="99"/>
    <cellStyle name="好_分县成本差异系数_不含人员经费系数_财力性转移支付2010年预算参考数_03_2010年各地区一般预算平衡表_净集中" xfId="100"/>
    <cellStyle name="标题 1 5 2" xfId="101"/>
    <cellStyle name="New Times Roman 6" xfId="102"/>
    <cellStyle name="好_人员工资和公用经费_财力性转移支付2010年预算参考数 4" xfId="103"/>
    <cellStyle name="Accent3 42" xfId="104"/>
    <cellStyle name="Accent3 37" xfId="105"/>
    <cellStyle name="差_11大理_合并 2" xfId="106"/>
    <cellStyle name="差_分县成本差异系数_不含人员经费系数_财力性转移支付2010年预算参考数_30云南 2 2" xfId="107"/>
    <cellStyle name="差_市辖区测算20080510_县市旗测算-新科目（含人口规模效应）_03_2010年各地区一般预算平衡表 6" xfId="108"/>
    <cellStyle name="_ET_STYLE_NoName_00__Book1_1 5" xfId="109"/>
    <cellStyle name="好_核定人数对比_财力性转移支付2010年预算参考数 2 2 2" xfId="110"/>
    <cellStyle name="好_教育(按照总人口测算）—20080416_不含人员经费系数 4" xfId="111"/>
    <cellStyle name="_norma1_2006年1月份税收收入分类型汇总表" xfId="112"/>
    <cellStyle name="好_34青海_财力性转移支付2010年预算参考数_隋心对账单定稿0514" xfId="113"/>
    <cellStyle name="标题 1" xfId="114" builtinId="16"/>
    <cellStyle name="差_县市旗测算-新科目（20080627）_县市旗测算-新科目（含人口规模效应）_财力性转移支付2010年预算参考数_华东" xfId="115"/>
    <cellStyle name="标题 2" xfId="116" builtinId="17"/>
    <cellStyle name="差_0502通海县 2 3" xfId="117"/>
    <cellStyle name="差 7" xfId="118"/>
    <cellStyle name="0,0_x000d__x000a_NA_x000d__x000a_" xfId="119"/>
    <cellStyle name="60% - 强调文字颜色 2 2 2 2" xfId="120"/>
    <cellStyle name="差_2006年水利统计指标统计表 2_2.2009年云南省生态功能区转移支付总表 2" xfId="121"/>
    <cellStyle name="好_河南 缺口县区测算(地方填报白)_财力性转移支付2010年预算参考数 2 7" xfId="122"/>
    <cellStyle name="60% - 强调文字颜色 1" xfId="123" builtinId="32"/>
    <cellStyle name="差_07文山州" xfId="124"/>
    <cellStyle name="Accent4 2 2" xfId="125"/>
    <cellStyle name="_Euro" xfId="126"/>
    <cellStyle name="差_分县成本差异系数_民生政策最低支出需求_03_2010年各地区一般预算平衡表_2010年地方财政一般预算分级平衡情况表（汇总）0524 3" xfId="127"/>
    <cellStyle name="标题 3" xfId="128" builtinId="18"/>
    <cellStyle name="60% - 强调文字颜色 4" xfId="129" builtinId="44"/>
    <cellStyle name="Table Source" xfId="130"/>
    <cellStyle name="_ET_STYLE_NoName_00_ 2 2 2" xfId="131"/>
    <cellStyle name="好_07临沂_隋心对账单定稿0514 2 2" xfId="132"/>
    <cellStyle name="_Book1_1 2 4" xfId="133"/>
    <cellStyle name="好_汇总_财力性转移支付2010年预算参考数 3" xfId="134"/>
    <cellStyle name="好_河南 缺口县区测算(地方填报)_财力性转移支付2010年预算参考数_华东 2 6" xfId="135"/>
    <cellStyle name="输出" xfId="136" builtinId="21"/>
    <cellStyle name="40% - Accent1 4" xfId="137"/>
    <cellStyle name="差_一般预算支出口径剔除表_财力性转移支付2010年预算参考数_30云南 3" xfId="138"/>
    <cellStyle name="好_成本差异系数（含人口规模）_隋心对账单定稿0514 2 6" xfId="139"/>
    <cellStyle name="20% - Accent2 3 2" xfId="140"/>
    <cellStyle name="差_行政(燃修费) 2 2 2" xfId="141"/>
    <cellStyle name="计算" xfId="142" builtinId="22"/>
    <cellStyle name="标题 1 2 2 4" xfId="143"/>
    <cellStyle name="?? 2" xfId="144"/>
    <cellStyle name="Footer SBILogo2" xfId="145"/>
    <cellStyle name="差_青海 缺口县区测算(地方填报)_财力性转移支付2010年预算参考数_小册子（2010）张 2" xfId="146"/>
    <cellStyle name="好_2008年支出调整_财力性转移支付2010年预算参考数_小册子（2010）张 2 2" xfId="147"/>
    <cellStyle name="6mal 2 3" xfId="148"/>
    <cellStyle name="差_行政公检法测算_县市旗测算-新科目（含人口规模效应）_03_2010年各地区一般预算平衡表 2" xfId="149"/>
    <cellStyle name="检查单元格" xfId="150" builtinId="23"/>
    <cellStyle name="Accent3 22" xfId="151"/>
    <cellStyle name="Accent3 17" xfId="152"/>
    <cellStyle name="差_2006年水利统计指标统计表_财力性转移支付2010年预算参考数 2 3" xfId="153"/>
    <cellStyle name="好_22湖南_财力性转移支付2010年预算参考数_隋心对账单定稿0514 2 6" xfId="154"/>
    <cellStyle name="20% - 强调文字颜色 6" xfId="155" builtinId="50"/>
    <cellStyle name="S13 2 2" xfId="156"/>
    <cellStyle name="好_09黑龙江_财力性转移支付2010年预算参考数 5" xfId="157"/>
    <cellStyle name="好_20河南_03_2010年各地区一般预算平衡表_04财力类2010" xfId="158"/>
    <cellStyle name="好_28四川_合并 2 2" xfId="159"/>
    <cellStyle name="Cover Title 2" xfId="160"/>
    <cellStyle name="_4月表" xfId="161"/>
    <cellStyle name="好_汇总表_03_2010年各地区一般预算平衡表 2 2" xfId="162"/>
    <cellStyle name="强调文字颜色 2" xfId="163" builtinId="33"/>
    <cellStyle name="差_卫生(按照总人口测算）—20080416_县市旗测算-新科目（含人口规模效应）_财力性转移支付2010年预算参考数_小册子（2010）张 3" xfId="164"/>
    <cellStyle name="差_县市旗测算-新科目（20080626）_民生政策最低支出需求_财力性转移支付2010年预算参考数_合并 2 7" xfId="165"/>
    <cellStyle name="Currency [0]" xfId="166"/>
    <cellStyle name="差_分县成本差异系数_民生政策最低支出需求_财力性转移支付2010年预算参考数_03_2010年各地区一般预算平衡表_净集中 2" xfId="167"/>
    <cellStyle name="@_text_下达表样" xfId="168"/>
    <cellStyle name="标题 4 5 3" xfId="169"/>
    <cellStyle name="差_缺口县区测算（11.13）_财力性转移支付2010年预算参考数_华东" xfId="170"/>
    <cellStyle name="差_一般预算支出口径剔除表_财力性转移支付2010年预算参考数_03_2010年各地区一般预算平衡表_2010年地方财政一般预算分级平衡情况表（汇总）0524 2" xfId="171"/>
    <cellStyle name="_ET_STYLE_NoName_00__Book1 2 3" xfId="172"/>
    <cellStyle name="好_行政(燃修费)_不含人员经费系数_财力性转移支付2010年预算参考数_30云南 3" xfId="173"/>
    <cellStyle name="60% - 强调文字颜色 3 10 2" xfId="174"/>
    <cellStyle name="20% - 强调文字颜色 3 9 2" xfId="175"/>
    <cellStyle name="差_530623_2006年县级财政报表附表 4" xfId="176"/>
    <cellStyle name="链接单元格" xfId="177" builtinId="24"/>
    <cellStyle name="差_1110洱源县 2 3 2" xfId="178"/>
    <cellStyle name="_ET_STYLE_NoName_00__Sheet3 2 3" xfId="179"/>
    <cellStyle name="好_32陕西 2 4" xfId="180"/>
    <cellStyle name="好_行政（人员）_县市旗测算-新科目（含人口规模效应）_财力性转移支付2010年预算参考数_隋心对账单定稿0514 2" xfId="181"/>
    <cellStyle name="40% - 强调文字颜色 5 7" xfId="182"/>
    <cellStyle name="差_2008计算资料（8月5）_合并" xfId="183"/>
    <cellStyle name="_MultipleSpace" xfId="184"/>
    <cellStyle name="好_Book2_财力性转移支付2010年预算参考数 2 7" xfId="185"/>
    <cellStyle name="汇总" xfId="186" builtinId="25"/>
    <cellStyle name="Accent3 - 40% 5 2" xfId="187"/>
    <cellStyle name="差_河南 缺口县区测算(地方填报)_财力性转移支付2010年预算参考数_03_2010年各地区一般预算平衡表_04财力类2010 2" xfId="188"/>
    <cellStyle name="差_0605石屏县_03_2010年各地区一般预算平衡表_2010年地方财政一般预算分级平衡情况表（汇总）0524" xfId="189"/>
    <cellStyle name="标题 2 2 7" xfId="190"/>
    <cellStyle name="Neutral 3" xfId="191"/>
    <cellStyle name="差_县市旗测算-新科目（20080627）_县市旗测算-新科目（含人口规模效应）_财力性转移支付2010年预算参考数_华东 2 7" xfId="192"/>
    <cellStyle name="_弱电系统设备配置报价清单 5" xfId="193"/>
    <cellStyle name="差_县区合并测算20080421_财力性转移支付2010年预算参考数_合并 2 3" xfId="194"/>
    <cellStyle name="好_教育(按照总人口测算）—20080416_县市旗测算-新科目（含人口规模效应）_财力性转移支付2010年预算参考数_03_2010年各地区一般预算平衡表_2010年地方财政一般预算分级平衡情况表（汇总）0524 2 4" xfId="195"/>
    <cellStyle name="好" xfId="196" builtinId="26"/>
    <cellStyle name="适中" xfId="197" builtinId="28"/>
    <cellStyle name="Dollar (zero dec) 2 2" xfId="198"/>
    <cellStyle name="20% - Accent3 2" xfId="199"/>
    <cellStyle name="20% - 强调文字颜色 3 3" xfId="200"/>
    <cellStyle name="差_市辖区测算-新科目（20080626）_县市旗测算-新科目（含人口规模效应）_03_2010年各地区一般预算平衡表_净集中 3" xfId="201"/>
    <cellStyle name="好_12滨州_财力性转移支付2010年预算参考数_小册子（2010）张 3" xfId="202"/>
    <cellStyle name="20% - 强调文字颜色 5" xfId="203" builtinId="46"/>
    <cellStyle name="20% - 强调文字颜色 4 7 2" xfId="204"/>
    <cellStyle name="好_30云南_1_03_2010年各地区一般预算平衡表_2010年地方财政一般预算分级平衡情况表（汇总）0524 2 4" xfId="205"/>
    <cellStyle name="好_汇总_华东 2 5" xfId="206"/>
    <cellStyle name="好_青海 缺口县区测算(地方填报)_财力性转移支付2010年预算参考数_华东 2" xfId="207"/>
    <cellStyle name="强调文字颜色 1" xfId="208" builtinId="29"/>
    <cellStyle name="差_卫生(按照总人口测算）—20080416_县市旗测算-新科目（含人口规模效应）_财力性转移支付2010年预算参考数_小册子（2010）张 2" xfId="209"/>
    <cellStyle name="差_县市旗测算-新科目（20080626）_民生政策最低支出需求_财力性转移支付2010年预算参考数_合并 2 6" xfId="210"/>
    <cellStyle name="标题 4 5 2" xfId="211"/>
    <cellStyle name="_ET_STYLE_NoName_00__Book1 2 2" xfId="212"/>
    <cellStyle name="好_行政(燃修费)_不含人员经费系数_财力性转移支付2010年预算参考数_30云南 2" xfId="213"/>
    <cellStyle name="Salomon Logo" xfId="214"/>
    <cellStyle name="_市本级财力的明细(三个方案)" xfId="215"/>
    <cellStyle name="20% - 强调文字颜色 1" xfId="216" builtinId="30"/>
    <cellStyle name="好_22湖南_合并" xfId="217"/>
    <cellStyle name="百分比 3 5 2" xfId="218"/>
    <cellStyle name="好_分县成本差异系数_30云南" xfId="219"/>
    <cellStyle name="Table Head" xfId="220"/>
    <cellStyle name="????[0]_?????" xfId="221"/>
    <cellStyle name="好_30云南_华东 2" xfId="222"/>
    <cellStyle name="差_12滨州 2" xfId="223"/>
    <cellStyle name="好_教育(按照总人口测算）—20080416_民生政策最低支出需求_财力性转移支付2010年预算参考数_03_2010年各地区一般预算平衡表_2010年地方财政一般预算分级平衡情况表（汇总）0524 3" xfId="224"/>
    <cellStyle name="40% - 强调文字颜色 1" xfId="225" builtinId="31"/>
    <cellStyle name="百分比 8 4" xfId="226"/>
    <cellStyle name="差_缺口县区测算(按核定人数)_财力性转移支付2010年预算参考数_03_2010年各地区一般预算平衡表" xfId="227"/>
    <cellStyle name="差_县市旗测算-新科目（20080626）_不含人员经费系数" xfId="228"/>
    <cellStyle name="20% - 强调文字颜色 1 2 2 2 4" xfId="229"/>
    <cellStyle name="20% - 强调文字颜色 2" xfId="230" builtinId="34"/>
    <cellStyle name="差_12滨州 3" xfId="231"/>
    <cellStyle name="好_教育(按照总人口测算）—20080416_民生政策最低支出需求_财力性转移支付2010年预算参考数_03_2010年各地区一般预算平衡表_2010年地方财政一般预算分级平衡情况表（汇总）0524 4" xfId="232"/>
    <cellStyle name="40% - 强调文字颜色 2" xfId="233" builtinId="35"/>
    <cellStyle name="百分比 8 5" xfId="234"/>
    <cellStyle name="PSDate 2 2" xfId="235"/>
    <cellStyle name="差_一般预算支出口径剔除表_财力性转移支付2010年预算参考数_隋心对账单定稿0514 2 7" xfId="236"/>
    <cellStyle name="强调文字颜色 3" xfId="237" builtinId="37"/>
    <cellStyle name="差_卫生(按照总人口测算）—20080416_县市旗测算-新科目（含人口规模效应）_财力性转移支付2010年预算参考数_小册子（2010）张 4" xfId="238"/>
    <cellStyle name="好_行政公检法测算_县市旗测算-新科目（含人口规模效应）_03_2010年各地区一般预算平衡表_04财力类2010" xfId="239"/>
    <cellStyle name="差_12滨州_财力性转移支付2010年预算参考数_小册子（2010）张 2 2" xfId="240"/>
    <cellStyle name="SAPBEXHLevel0_Budget format (28_08_2003)" xfId="241"/>
    <cellStyle name="S21 2" xfId="242"/>
    <cellStyle name="S16 2" xfId="243"/>
    <cellStyle name="差_市辖区测算20080510_民生政策最低支出需求_财力性转移支付2010年预算参考数_03_2010年各地区一般预算平衡表_净集中 3" xfId="244"/>
    <cellStyle name="差_自行调整差异系数顺序_财力性转移支付2010年预算参考数_小册子（2010）张" xfId="245"/>
    <cellStyle name="Accent2 - 40% 2" xfId="246"/>
    <cellStyle name="差_县区合并测算20080423(按照各省比重）_小册子（2010）张 2" xfId="247"/>
    <cellStyle name="_Currency 2" xfId="248"/>
    <cellStyle name="差_县市旗测算-新科目（20080627）_财力性转移支付2010年预算参考数_03_2010年各地区一般预算平衡表_净集中" xfId="249"/>
    <cellStyle name="_ET_STYLE_NoName_00__Book1 2 4" xfId="250"/>
    <cellStyle name="差_一般预算支出口径剔除表_财力性转移支付2010年预算参考数_合并" xfId="251"/>
    <cellStyle name="强调文字颜色 4" xfId="252" builtinId="41"/>
    <cellStyle name="好_12滨州_财力性转移支付2010年预算参考数_小册子（2010）张 2" xfId="253"/>
    <cellStyle name="20% - 强调文字颜色 4" xfId="254" builtinId="42"/>
    <cellStyle name="差_12滨州 5" xfId="255"/>
    <cellStyle name="40% - 强调文字颜色 4" xfId="256" builtinId="43"/>
    <cellStyle name="PSDate 2 4" xfId="257"/>
    <cellStyle name="好_行政(燃修费)_县市旗测算-新科目（含人口规模效应）_30云南" xfId="258"/>
    <cellStyle name="20% - 着色 1" xfId="259"/>
    <cellStyle name="好_其他部门(按照总人口测算）—20080416_县市旗测算-新科目（含人口规模效应）_财力性转移支付2010年预算参考数" xfId="260"/>
    <cellStyle name="?? 2 3" xfId="261"/>
    <cellStyle name="差_2010年省对民族地县第二批转移支付测算表 2 2" xfId="262"/>
    <cellStyle name="强调文字颜色 5" xfId="263" builtinId="45"/>
    <cellStyle name="Text Head 1 2" xfId="264"/>
    <cellStyle name="差_行政公检法测算_县市旗测算-新科目（含人口规模效应）" xfId="265"/>
    <cellStyle name="百分比 3 2 3 2" xfId="266"/>
    <cellStyle name="好_教育(按照总人口测算）—20080416_民生政策最低支出需求_财力性转移支付2010年预算参考数_30云南" xfId="267"/>
    <cellStyle name="_Comma 2" xfId="268"/>
    <cellStyle name="差_县市旗测算-新科目（20080627）_县市旗测算-新科目（含人口规模效应）_财力性转移支付2010年预算参考数_小册子（2010）张 2 2" xfId="269"/>
    <cellStyle name="20% - 着色 2" xfId="270"/>
    <cellStyle name="?? 2 4" xfId="271"/>
    <cellStyle name="好_其他部门(按照总人口测算）—20080416_县市旗测算-新科目（含人口规模效应）_03_2010年各地区一般预算平衡表_净集中 2" xfId="272"/>
    <cellStyle name="40% - 强调文字颜色 5" xfId="273" builtinId="47"/>
    <cellStyle name="60% - 强调文字颜色 5" xfId="274" builtinId="48"/>
    <cellStyle name="60% - 着色 6 2" xfId="275"/>
    <cellStyle name="差_县市旗测算20080508_合并 2 5" xfId="276"/>
    <cellStyle name="好_2008年全省汇总收支计算表_财力性转移支付2010年预算参考数 4" xfId="277"/>
    <cellStyle name="S17 2 2" xfId="278"/>
    <cellStyle name="好_缺口县区测算（11.13）_30云南" xfId="279"/>
    <cellStyle name="{Comma [0]} 2" xfId="280"/>
    <cellStyle name="好_不含人员经费系数_合并 2 7" xfId="281"/>
    <cellStyle name="强调文字颜色 6" xfId="282" builtinId="49"/>
    <cellStyle name="40% - 强调文字颜色 6" xfId="283" builtinId="51"/>
    <cellStyle name="适中 8 2" xfId="284"/>
    <cellStyle name="Heading 3 2" xfId="285"/>
    <cellStyle name="_弱电系统设备配置报价清单" xfId="286"/>
    <cellStyle name="差_市辖区测算20080510_财力性转移支付2010年预算参考数_03_2010年各地区一般预算平衡表 3" xfId="287"/>
    <cellStyle name="20% - Accent3 2 2" xfId="288"/>
    <cellStyle name="20% - 强调文字颜色 3 3 2" xfId="289"/>
    <cellStyle name="好_汇总_03_2010年各地区一般预算平衡表_2010年地方财政一般预算分级平衡情况表（汇总）0524 2 2" xfId="290"/>
    <cellStyle name="60% - 强调文字颜色 6" xfId="291" builtinId="52"/>
    <cellStyle name="60% - Accent1 7" xfId="292"/>
    <cellStyle name=" 1 3 2" xfId="293"/>
    <cellStyle name="好_34青海_1_财力性转移支付2010年预算参考数_华东 2 3" xfId="294"/>
    <cellStyle name="Accent4 - 20% 8" xfId="295"/>
    <cellStyle name="差_2006年水利统计指标统计表_财力性转移支付2010年预算参考数_小册子（2010）张" xfId="296"/>
    <cellStyle name="40% - 强调文字颜色 2 7 2" xfId="297"/>
    <cellStyle name="20% - 强调文字颜色 5 2 2 2 2" xfId="298"/>
    <cellStyle name="差_县市旗测算-新科目（20080626）_县市旗测算-新科目（含人口规模效应）_财力性转移支付2010年预算参考数 3" xfId="299"/>
    <cellStyle name="好_核定人数下发表_财力性转移支付2010年预算参考数_隋心对账单定稿0514 2" xfId="300"/>
    <cellStyle name=" 1 2" xfId="301"/>
    <cellStyle name="好_河南 缺口县区测算(地方填报)_03_2010年各地区一般预算平衡表_净集中" xfId="302"/>
    <cellStyle name="_2005 年度经营业绩主要指标值0105" xfId="303"/>
    <cellStyle name="差_县区合并测算20080421_县市旗测算-新科目（含人口规模效应）_财力性转移支付2010年预算参考数_华东 2 6" xfId="304"/>
    <cellStyle name="差_0702砚山县2008年地税 3" xfId="305"/>
    <cellStyle name="差_市辖区测算-新科目（20080626）_不含人员经费系数_财力性转移支付2010年预算参考数_03_2010年各地区一般预算平衡表_2010年地方财政一般预算分级平衡情况表（汇总）0524 2 2" xfId="306"/>
    <cellStyle name="好_县市旗测算-新科目（20080626）_县市旗测算-新科目（含人口规模效应）_03_2010年各地区一般预算平衡表_2010年地方财政一般预算分级平衡情况表（汇总）0524 4" xfId="307"/>
    <cellStyle name="40% - 强调文字颜色 2 6" xfId="308"/>
    <cellStyle name="好_2008年支出调整_03_2010年各地区一般预算平衡表_2010年地方财政一般预算分级平衡情况表（汇总）0524 2 2" xfId="309"/>
    <cellStyle name="_Table_2008年经营目标预算审核明细表finalfinal 2" xfId="310"/>
    <cellStyle name="差_县区合并测算20080423(按照各省比重）_不含人员经费系数_财力性转移支付2010年预算参考数_03_2010年各地区一般预算平衡表 2" xfId="311"/>
    <cellStyle name="20% - 强调文字颜色 1 2 7" xfId="312"/>
    <cellStyle name="好_22湖南_合并 2 7" xfId="313"/>
    <cellStyle name="PSDate 4" xfId="314"/>
    <cellStyle name="差_缺口县区测算(按2007支出增长25%测算)_财力性转移支付2010年预算参考数_小册子（2010）张 3" xfId="315"/>
    <cellStyle name="好_2012年结算单（最终稿） 2 7" xfId="316"/>
    <cellStyle name=" 1 2 2" xfId="317"/>
    <cellStyle name="好_河南 缺口县区测算(地方填报)_03_2010年各地区一般预算平衡表_净集中 2" xfId="318"/>
    <cellStyle name="百分比 2 3" xfId="319"/>
    <cellStyle name="_2005 年度经营业绩主要指标值0105 2" xfId="320"/>
    <cellStyle name="好_县市旗测算20080508 2 7" xfId="321"/>
    <cellStyle name="差_09黑龙江_财力性转移支付2010年预算参考数_03_2010年各地区一般预算平衡表_04财力类2010" xfId="322"/>
    <cellStyle name="差_2007一般预算支出口径剔除表_03_2010年各地区一般预算平衡表 4" xfId="323"/>
    <cellStyle name="PSDate 5" xfId="324"/>
    <cellStyle name="差_缺口县区测算(按2007支出增长25%测算)_财力性转移支付2010年预算参考数_小册子（2010）张 4" xfId="325"/>
    <cellStyle name=" 1 2 3" xfId="326"/>
    <cellStyle name="好_河南 缺口县区测算(地方填报)_03_2010年各地区一般预算平衡表_净集中 3" xfId="327"/>
    <cellStyle name="差_11大理 4 2 2" xfId="328"/>
    <cellStyle name=" 1 3" xfId="329"/>
    <cellStyle name="20% - 强调文字颜色 1 2 8" xfId="330"/>
    <cellStyle name="差_县区合并测算20080423(按照各省比重）_不含人员经费系数_财力性转移支付2010年预算参考数_03_2010年各地区一般预算平衡表 3" xfId="331"/>
    <cellStyle name="好_县市旗测算20080508_民生政策最低支出需求_小册子（2010）张" xfId="332"/>
    <cellStyle name="差_0702砚山县2008年地税 4" xfId="333"/>
    <cellStyle name="差_市辖区测算-新科目（20080626）_不含人员经费系数_财力性转移支付2010年预算参考数_03_2010年各地区一般预算平衡表_2010年地方财政一般预算分级平衡情况表（汇总）0524 2 3" xfId="334"/>
    <cellStyle name="S23 2 2" xfId="335"/>
    <cellStyle name="S18 2 2" xfId="336"/>
    <cellStyle name="差_卫生(按照总人口测算）—20080416_03_2010年各地区一般预算平衡表_2010年地方财政一般预算分级平衡情况表（汇总）0524 4" xfId="337"/>
    <cellStyle name="好_教育(按照总人口测算）—20080416_不含人员经费系数_财力性转移支付2010年预算参考数_华东 2 6" xfId="338"/>
    <cellStyle name="差_县区合并测算20080421_财力性转移支付2010年预算参考数 3 2" xfId="339"/>
    <cellStyle name="好_县市旗测算-新科目（20080626）_县市旗测算-新科目（含人口规模效应）_03_2010年各地区一般预算平衡表_2010年地方财政一般预算分级平衡情况表（汇总）0524 5" xfId="340"/>
    <cellStyle name="40% - 强调文字颜色 2 7" xfId="341"/>
    <cellStyle name="好_2008年支出调整_03_2010年各地区一般预算平衡表_2010年地方财政一般预算分级平衡情况表（汇总）0524 2 3" xfId="342"/>
    <cellStyle name="好_分县成本差异系数_不含人员经费系数_财力性转移支付2010年预算参考数 4" xfId="343"/>
    <cellStyle name="20% - 强调文字颜色 5 2 2 2" xfId="344"/>
    <cellStyle name="好_核定人数下发表_财力性转移支付2010年预算参考数_隋心对账单定稿0514" xfId="345"/>
    <cellStyle name="Accent6 20" xfId="346"/>
    <cellStyle name="Accent6 15" xfId="347"/>
    <cellStyle name="差_同德_华东 2 3" xfId="348"/>
    <cellStyle name="****************************************** 2" xfId="349"/>
    <cellStyle name="差_11大理_03_2010年各地区一般预算平衡表_2010年地方财政一般预算分级平衡情况表（汇总）0524" xfId="350"/>
    <cellStyle name="_Book1 2 2 2" xfId="351"/>
    <cellStyle name="Accent5 2" xfId="352"/>
    <cellStyle name="好_2008年预计支出与2007年对比_合并" xfId="353"/>
    <cellStyle name=" 1 4" xfId="354"/>
    <cellStyle name="******************************************" xfId="355"/>
    <cellStyle name="差_县区合并测算20080421_民生政策最低支出需求_03_2010年各地区一般预算平衡表 3" xfId="356"/>
    <cellStyle name="Accent4 8 2" xfId="357"/>
    <cellStyle name="好_县区合并测算20080421_民生政策最低支出需求_财力性转移支付2010年预算参考数_03_2010年各地区一般预算平衡表_净集中 2" xfId="358"/>
    <cellStyle name="差_分县成本差异系数_不含人员经费系数_财力性转移支付2010年预算参考数_小册子（2010）张 3 2" xfId="359"/>
    <cellStyle name="好_成本差异系数_财力性转移支付2010年预算参考数_03_2010年各地区一般预算平衡表" xfId="360"/>
    <cellStyle name="Accent2 - 20% 8" xfId="361"/>
    <cellStyle name="差_卫生(按照总人口测算）—20080416_县市旗测算-新科目（含人口规模效应）_03_2010年各地区一般预算平衡表 5" xfId="362"/>
    <cellStyle name="20% - 强调文字颜色 3 2 2 2 2" xfId="363"/>
    <cellStyle name="好_2_财力性转移支付2010年预算参考数 2" xfId="364"/>
    <cellStyle name="百分比 10 4" xfId="365"/>
    <cellStyle name="好_青海 缺口县区测算(地方填报)_30云南 4" xfId="366"/>
    <cellStyle name=" 1" xfId="367"/>
    <cellStyle name="_Book1_1 2 2 2" xfId="368"/>
    <cellStyle name="_Table_2008年经营目标预算审核明细表finalfinal" xfId="369"/>
    <cellStyle name="差_2006年27重庆_财力性转移支付2010年预算参考数_30云南 4" xfId="370"/>
    <cellStyle name="Accent5 13" xfId="371"/>
    <cellStyle name="差_县市旗测算20080508_隋心对账单定稿0514 2 7" xfId="372"/>
    <cellStyle name="好_县市旗测算-新科目（20080626）_不含人员经费系数_隋心对账单定稿0514 2 6" xfId="373"/>
    <cellStyle name="好_行政公检法测算_不含人员经费系数_华东 2 6" xfId="374"/>
    <cellStyle name="Accent4 - 60% 2 3" xfId="375"/>
    <cellStyle name="好_分县成本差异系数_不含人员经费系数_华东 2 4" xfId="376"/>
    <cellStyle name=" 1 2 2 2" xfId="377"/>
    <cellStyle name="差_缺口县区测算(按2007支出增长25%测算)_财力性转移支付2010年预算参考数_小册子（2010）张 3 2" xfId="378"/>
    <cellStyle name="差_卫生(按照总人口测算）—20080416" xfId="379"/>
    <cellStyle name="40% - 强调文字颜色 6 2 2 2 3" xfId="380"/>
    <cellStyle name="差_青海 缺口县区测算(地方填报)_财力性转移支付2010年预算参考数_小册子（2010）张" xfId="381"/>
    <cellStyle name="差_文体广播事业(按照总人口测算）—20080416_民生政策最低支出需求_隋心对账单定稿0514 2 7" xfId="382"/>
    <cellStyle name="差_县区合并测算20080423(按照各省比重）_民生政策最低支出需求_03_2010年各地区一般预算平衡表_2010年地方财政一般预算分级平衡情况表（汇总）0524 2 2" xfId="383"/>
    <cellStyle name="好_2008年支出调整_财力性转移支付2010年预算参考数_小册子（2010）张 2" xfId="384"/>
    <cellStyle name="??" xfId="385"/>
    <cellStyle name="差_县市旗测算-新科目（20080626）_县市旗测算-新科目（含人口规模效应） 2 5" xfId="386"/>
    <cellStyle name="Accent2 2 3" xfId="387"/>
    <cellStyle name="差_行政公检法测算_县市旗测算-新科目（含人口规模效应）_财力性转移支付2010年预算参考数_03_2010年各地区一般预算平衡表_净集中" xfId="388"/>
    <cellStyle name="差_县市旗测算-新科目（20080627）_不含人员经费系数_小册子（2010）张 2" xfId="389"/>
    <cellStyle name="?? [0.00]_PRODUCT DETAIL Q1Q3" xfId="390"/>
    <cellStyle name="差_2007年收支情况及2008年收支预计表(汇总表)_30云南 3 2" xfId="391"/>
    <cellStyle name="差_云南省2008年转移支付测算——州市本级考核部分及政策性测算 5" xfId="392"/>
    <cellStyle name="标题 8 2" xfId="393"/>
    <cellStyle name="差_其他部门(按照总人口测算）—20080416_不含人员经费系数_财力性转移支付2010年预算参考数_03_2010年各地区一般预算平衡表 3" xfId="394"/>
    <cellStyle name="常规 21 2 2 2" xfId="395"/>
    <cellStyle name="?鹎%U龡&amp;H齲_x005f_x0001_C铣_x005f_x0014__x005f_x0007__x005f_x0001__x005f_x0001_" xfId="396"/>
    <cellStyle name="Page Number 2" xfId="397"/>
    <cellStyle name="Category 2" xfId="398"/>
    <cellStyle name="好_1110洱源县_合并" xfId="399"/>
    <cellStyle name="?? [0]_97?? ???? ?? (2)OMMENT" xfId="400"/>
    <cellStyle name="好_2006年全省财力计算表（中央、决算）_华东 2" xfId="401"/>
    <cellStyle name="60% - 强调文字颜色 2 2 2 2 3" xfId="402"/>
    <cellStyle name="0,0_x000d__x000a_NA_x000d__x000a_ 3" xfId="403"/>
    <cellStyle name="差_总人口_华东 2" xfId="404"/>
    <cellStyle name="?? 3" xfId="405"/>
    <cellStyle name="?? 4" xfId="406"/>
    <cellStyle name="差_27重庆_03_2010年各地区一般预算平衡表" xfId="407"/>
    <cellStyle name="好_2006年27重庆_财力性转移支付2010年预算参考数_隋心对账单定稿0514 2" xfId="408"/>
    <cellStyle name="Accent1 6" xfId="409"/>
    <cellStyle name="??&amp;O?&amp;H?_x0008_ W_x000a__x0007__x0001__x0001_" xfId="410"/>
    <cellStyle name="差_00省级(打印) 2_5.2010年云南省国家一般生态功能区转移支付补助测算表（州市本级）" xfId="411"/>
    <cellStyle name="Accent2 - 20%" xfId="412"/>
    <cellStyle name="好_Book1_03_2010年各地区一般预算平衡表_2010年地方财政一般预算分级平衡情况表（汇总）0524 2 5" xfId="413"/>
    <cellStyle name="??&amp;O?&amp;H?_x0008__x0009_W_x000a__x0007__x0001__x0001_" xfId="414"/>
    <cellStyle name="好_20河南_隋心对账单定稿0514 2 2" xfId="415"/>
    <cellStyle name="_Book1_2" xfId="416"/>
    <cellStyle name="20% - 强调文字颜色 4 2 2 3" xfId="417"/>
    <cellStyle name="差_行政公检法测算_县市旗测算-新科目（含人口规模效应）_财力性转移支付2010年预算参考数_03_2010年各地区一般预算平衡表 5" xfId="418"/>
    <cellStyle name="好_2008年支出核定_隋心对账单定稿0514 2 5" xfId="419"/>
    <cellStyle name="Input 8" xfId="420"/>
    <cellStyle name="差_测算结果_财力性转移支付2010年预算参考数_03_2010年各地区一般预算平衡表_净集中 3" xfId="421"/>
    <cellStyle name="20% - 强调文字颜色 5 11" xfId="422"/>
    <cellStyle name="??&amp;O?&amp;H?_x005f_x0008_ W_x005f_x000a__x005f_x0007__x005f_x0001__x005f_x0001_" xfId="423"/>
    <cellStyle name="_关闭破产企业已移交地方管理中小学校退休教师情况明细表(1)" xfId="424"/>
    <cellStyle name="差_07临沂_小册子（2010）张 3" xfId="425"/>
    <cellStyle name="好_行政公检法测算_民生政策最低支出需求_30云南 2" xfId="426"/>
    <cellStyle name="{Percent} 2" xfId="427"/>
    <cellStyle name="HEADING1 4" xfId="428"/>
    <cellStyle name="差_县市旗测算-新科目（20080626）_民生政策最低支出需求_财力性转移支付2010年预算参考数_隋心对账单定稿0514 2 2" xfId="429"/>
    <cellStyle name="Accent4 - 40% 9" xfId="430"/>
    <cellStyle name="差_教育(按照总人口测算）—20080416_不含人员经费系数_03_2010年各地区一般预算平衡表_04财力类2010 2" xfId="431"/>
    <cellStyle name="差_市辖区测算20080510_03_2010年各地区一般预算平衡表_2010年地方财政一般预算分级平衡情况表（汇总）0524 3" xfId="432"/>
    <cellStyle name="???? [0.00]_PRODUCT DETAIL Q1_x0013_" xfId="433"/>
    <cellStyle name="差_卫生(按照总人口测算）—20080416_民生政策最低支出需求_隋心对账单定稿0514 2 3" xfId="434"/>
    <cellStyle name="Accent5 4 2" xfId="435"/>
    <cellStyle name="好_Book1_合并" xfId="436"/>
    <cellStyle name="60% - Accent4 7" xfId="437"/>
    <cellStyle name="??????_2005 Budget (key para)" xfId="438"/>
    <cellStyle name="好_0605石屏县_隋心对账单定稿0514 2 3" xfId="439"/>
    <cellStyle name="_关闭破产企业已移交地方管理中小学校退休教师情况明细表(1) 2" xfId="440"/>
    <cellStyle name="差_平邑_03_2010年各地区一般预算平衡表_2010年地方财政一般预算分级平衡情况表（汇总）0524 3" xfId="441"/>
    <cellStyle name="好_一般预算支出口径剔除表_30云南 2" xfId="442"/>
    <cellStyle name="差_0605石屏县_03_2010年各地区一般预算平衡表 5" xfId="443"/>
    <cellStyle name="差_汇总_财力性转移支付2010年预算参考数_30云南 2" xfId="444"/>
    <cellStyle name="Accent2 3" xfId="445"/>
    <cellStyle name="差_2006年27重庆 4 2" xfId="446"/>
    <cellStyle name="????_PRODUCT DETAIL Q1TAIL" xfId="447"/>
    <cellStyle name="差_2007年一般预算支出剔除_小册子（2010）张 3" xfId="448"/>
    <cellStyle name="好_2006年水利统计指标统计表_隋心对账单定稿0514 2 2" xfId="449"/>
    <cellStyle name="百分比 2 7" xfId="450"/>
    <cellStyle name="常规 15 3" xfId="451"/>
    <cellStyle name="常规 20 3" xfId="452"/>
    <cellStyle name="???[0]_02Bg-011107-XairtimeInfo(fmSteve)" xfId="453"/>
    <cellStyle name="差_教育(按照总人口测算）—20080416_县市旗测算-新科目（含人口规模效应）_03_2010年各地区一般预算平衡表_净集中 3" xfId="454"/>
    <cellStyle name="好_行政（人员）_财力性转移支付2010年预算参考数 3" xfId="455"/>
    <cellStyle name="标题 15" xfId="456"/>
    <cellStyle name="好_汇总表4_财力性转移支付2010年预算参考数_隋心对账单定稿0514 2 5" xfId="457"/>
    <cellStyle name="_附件一：分省预算商谈会指标表 2" xfId="458"/>
    <cellStyle name="差_0502通海县 2 3 2 2" xfId="459"/>
    <cellStyle name="0,0_x000d__x000a_NA_x000d__x000a_ 2 2" xfId="460"/>
    <cellStyle name="差_2006年水利统计指标统计表_03_2010年各地区一般预算平衡表" xfId="461"/>
    <cellStyle name="差_危改资金测算_财力性转移支付2010年预算参考数_华东 2" xfId="462"/>
    <cellStyle name="差_卫生(按照总人口测算）—20080416_不含人员经费系数_财力性转移支付2010年预算参考数_03_2010年各地区一般预算平衡表_2010年地方财政一般预算分级平衡情况表（汇总）0524 5" xfId="463"/>
    <cellStyle name="差_14安徽_财力性转移支付2010年预算参考数_03_2010年各地区一般预算平衡表_2010年地方财政一般预算分级平衡情况表（汇总）0524 4" xfId="464"/>
    <cellStyle name="差_平邑" xfId="465"/>
    <cellStyle name="???_02Bg-011107-XairtimeInfo(fmSteve)" xfId="466"/>
    <cellStyle name="差_1_财力性转移支付2010年预算参考数_小册子（2010）张 2 2" xfId="467"/>
    <cellStyle name="60% - 强调文字颜色 4 2 2 3" xfId="468"/>
    <cellStyle name="差_市辖区测算20080510_不含人员经费系数_03_2010年各地区一般预算平衡表 6" xfId="469"/>
    <cellStyle name="好_2006年28四川_财力性转移支付2010年预算参考数_隋心对账单定稿0514 2 4" xfId="470"/>
    <cellStyle name="??_?????" xfId="471"/>
    <cellStyle name="Accent2 14 2" xfId="472"/>
    <cellStyle name="差_县区合并测算20080421_县市旗测算-新科目（含人口规模效应）_财力性转移支付2010年预算参考数_华东" xfId="473"/>
    <cellStyle name="?鹎%U龡&amp;H齲_x0001_C铣_x0014__x0007__x0001__x0001_" xfId="474"/>
    <cellStyle name="差_县市旗测算20080508_县市旗测算-新科目（含人口规模效应）_03_2010年各地区一般预算平衡表 5" xfId="475"/>
    <cellStyle name="@_text" xfId="476"/>
    <cellStyle name="Accent1 50" xfId="477"/>
    <cellStyle name="Accent1 45" xfId="478"/>
    <cellStyle name="_%(SignOnly)" xfId="479"/>
    <cellStyle name="差_14安徽_财力性转移支付2010年预算参考数_03_2010年各地区一般预算平衡表 3" xfId="480"/>
    <cellStyle name="差_云南 缺口县区测算(地方填报)_财力性转移支付2010年预算参考数_03_2010年各地区一般预算平衡表_2010年地方财政一般预算分级平衡情况表（汇总）0524 2 6" xfId="481"/>
    <cellStyle name="Accent1 - 60% 9" xfId="482"/>
    <cellStyle name="好_2007一般预算支出口径剔除表_财力性转移支付2010年预算参考数_隋心对账单定稿0514" xfId="483"/>
    <cellStyle name="@_text_2008年经营目标预算审核明细表final" xfId="484"/>
    <cellStyle name="好_民生政策最低支出需求_华东 2 3" xfId="485"/>
    <cellStyle name="_Book1_1 5" xfId="486"/>
    <cellStyle name="差_市辖区测算-新科目（20080626）_民生政策最低支出需求_财力性转移支付2010年预算参考数_小册子（2010）张 3" xfId="487"/>
    <cellStyle name="差_14安徽_财力性转移支付2010年预算参考数_30云南" xfId="488"/>
    <cellStyle name="差_2006年27重庆_财力性转移支付2010年预算参考数_03_2010年各地区一般预算平衡表 4" xfId="489"/>
    <cellStyle name="好_M03 2" xfId="490"/>
    <cellStyle name="@_text_2008年经营目标预算审核明细表finalfinal" xfId="491"/>
    <cellStyle name="汇总 2 9" xfId="492"/>
    <cellStyle name="Accent4 - 60% 2 3 2" xfId="493"/>
    <cellStyle name="@_text_PPT数据" xfId="494"/>
    <cellStyle name="差_测算结果_财力性转移支付2010年预算参考数_03_2010年各地区一般预算平衡表_2010年地方财政一般预算分级平衡情况表（汇总）0524 2" xfId="495"/>
    <cellStyle name="40% - 强调文字颜色 4 2 8" xfId="496"/>
    <cellStyle name="20% - 强调文字颜色 3 2 3" xfId="497"/>
    <cellStyle name="好_农林水和城市维护标准支出20080505－县区合计_不含人员经费系数_03_2010年各地区一般预算平衡表_2010年地方财政一般预算分级平衡情况表（汇总）0524 2 2" xfId="498"/>
    <cellStyle name="@ET_Style?CF_Style_1" xfId="499"/>
    <cellStyle name="_%(SignSpaceOnly)" xfId="500"/>
    <cellStyle name="_1" xfId="501"/>
    <cellStyle name="差_市辖区测算20080510_不含人员经费系数_财力性转移支付2010年预算参考数_合并 2" xfId="502"/>
    <cellStyle name="Accent1 - 20% 9" xfId="503"/>
    <cellStyle name="_2006－2009年结余结转情况" xfId="504"/>
    <cellStyle name="好_01一般公共服务" xfId="505"/>
    <cellStyle name="20% - Accent1 9" xfId="506"/>
    <cellStyle name="强调文字颜色 2 2 2 9" xfId="507"/>
    <cellStyle name="好_30云南_30云南 3" xfId="508"/>
    <cellStyle name="20% - 强调文字颜色 2 2 2 2 3" xfId="509"/>
    <cellStyle name="差_30云南 4" xfId="510"/>
    <cellStyle name="好_05潍坊_30云南 2" xfId="511"/>
    <cellStyle name="好_检验表（调整后） 6" xfId="512"/>
    <cellStyle name="好_01一般公共服务 2" xfId="513"/>
    <cellStyle name="_Book1_S111111-cg" xfId="514"/>
    <cellStyle name="标题 3 8" xfId="515"/>
    <cellStyle name="差_同德_财力性转移支付2010年预算参考数 2 4" xfId="516"/>
    <cellStyle name="好_县市旗测算-新科目（20080627）_县市旗测算-新科目（含人口规模效应） 2 3 2" xfId="517"/>
    <cellStyle name="_1 2" xfId="518"/>
    <cellStyle name="好_01一般公共服务 2 2" xfId="519"/>
    <cellStyle name="_Book1_S111111-cg 2" xfId="520"/>
    <cellStyle name="标题 3 8 2" xfId="521"/>
    <cellStyle name="好_行政公检法测算_不含人员经费系数 2 8" xfId="522"/>
    <cellStyle name="好_2008年一般预算支出预计_小册子（2010）张 3" xfId="523"/>
    <cellStyle name="_1 2 2" xfId="524"/>
    <cellStyle name="_单户 2" xfId="525"/>
    <cellStyle name="_1 2 3" xfId="526"/>
    <cellStyle name="差_30云南_1_财力性转移支付2010年预算参考数 4 2" xfId="527"/>
    <cellStyle name="20% - 强调文字颜色 4 3 2" xfId="528"/>
    <cellStyle name="20% - Accent4 2 2" xfId="529"/>
    <cellStyle name="常规 3 3 6 2" xfId="530"/>
    <cellStyle name="_1 2 4" xfId="531"/>
    <cellStyle name="好_农林水和城市维护标准支出20080505－县区合计_不含人员经费系数_30云南 2 2" xfId="532"/>
    <cellStyle name="好_分县成本差异系数_财力性转移支付2010年预算参考数 2 8" xfId="533"/>
    <cellStyle name="差_县市旗测算-新科目（20080627）_小册子（2010）张 3" xfId="534"/>
    <cellStyle name="差_1110洱源县 2_2.2009年云南省生态功能区转移支付总表 2" xfId="535"/>
    <cellStyle name="差_缺口县区测算(按2007支出增长25%测算) 2" xfId="536"/>
    <cellStyle name="差_2008年支出核定_30云南 2" xfId="537"/>
    <cellStyle name="强调文字颜色 5 2 11" xfId="538"/>
    <cellStyle name="_单户 3" xfId="539"/>
    <cellStyle name="好_2006年34青海_财力性转移支付2010年预算参考数_03_2010年各地区一般预算平衡表 2" xfId="540"/>
    <cellStyle name="_Book1_3 2" xfId="541"/>
    <cellStyle name="好_2006年28四川_财力性转移支付2010年预算参考数_03_2010年各地区一般预算平衡表_净集中 2" xfId="542"/>
    <cellStyle name="差_1 2 3" xfId="543"/>
    <cellStyle name="差_14安徽_财力性转移支付2010年预算参考数_03_2010年各地区一般预算平衡表_04财力类2010" xfId="544"/>
    <cellStyle name="差_同德_财力性转移支付2010年预算参考数 2 5" xfId="545"/>
    <cellStyle name="_1 3" xfId="546"/>
    <cellStyle name="_CurrencySpace 2" xfId="547"/>
    <cellStyle name="好_2006年34青海_财力性转移支付2010年预算参考数_03_2010年各地区一般预算平衡表 3" xfId="548"/>
    <cellStyle name="_Book1_3 3" xfId="549"/>
    <cellStyle name="好_2006年28四川_财力性转移支付2010年预算参考数_03_2010年各地区一般预算平衡表_净集中 3" xfId="550"/>
    <cellStyle name="差_1 2 4" xfId="551"/>
    <cellStyle name="差_同德_财力性转移支付2010年预算参考数 2 6" xfId="552"/>
    <cellStyle name="_1 4" xfId="553"/>
    <cellStyle name="好_33甘肃_合并 2" xfId="554"/>
    <cellStyle name="Accent4 - 60% 2 2 2" xfId="555"/>
    <cellStyle name="_Book1_2_S111111-cg" xfId="556"/>
    <cellStyle name="_11个月" xfId="557"/>
    <cellStyle name="差_县市旗测算-新科目（20080626）_民生政策最低支出需求_小册子（2010）张 3" xfId="558"/>
    <cellStyle name="差_34青海_财力性转移支付2010年预算参考数_03_2010年各地区一般预算平衡表_04财力类2010 2" xfId="559"/>
    <cellStyle name="_14新宾" xfId="560"/>
    <cellStyle name="_1996-2003年12月当月情况和基建" xfId="561"/>
    <cellStyle name="差_业务工作量指标 2" xfId="562"/>
    <cellStyle name="20% - 强调文字颜色 6 3 2" xfId="563"/>
    <cellStyle name="20% - Accent6 2 2" xfId="564"/>
    <cellStyle name="60% - 强调文字颜色 5 2 2 2 4" xfId="565"/>
    <cellStyle name="差_行政（人员）_县市旗测算-新科目（含人口规模效应）_财力性转移支付2010年预算参考数 2 4" xfId="566"/>
    <cellStyle name="_Table_PPT数据" xfId="567"/>
    <cellStyle name="_2005年1月报人大材料（非附表" xfId="568"/>
    <cellStyle name="差_2006年27重庆_30云南 2 2" xfId="569"/>
    <cellStyle name="_2005年经营目标预算现金流量主要指标审核结果汇总表（提供综合处1223）" xfId="570"/>
    <cellStyle name="强调文字颜色 5 2 2 2 2 5" xfId="571"/>
    <cellStyle name="_2005年经营目标预算现金流量主要指标审核结果汇总表（提供综合处1223） 2" xfId="572"/>
    <cellStyle name="60% - 强调文字颜色 3 9" xfId="573"/>
    <cellStyle name="S2" xfId="574"/>
    <cellStyle name="差_行政(燃修费) 4 2" xfId="575"/>
    <cellStyle name="20% - Accent4 3" xfId="576"/>
    <cellStyle name="差_30云南_1_财力性转移支付2010年预算参考数 5" xfId="577"/>
    <cellStyle name="20% - 强调文字颜色 4 4" xfId="578"/>
    <cellStyle name="args.style 5" xfId="579"/>
    <cellStyle name="_2005年收支表-财政数" xfId="580"/>
    <cellStyle name="差_09黑龙江_小册子（2010）张" xfId="581"/>
    <cellStyle name="好_行政（人员）_县市旗测算-新科目（含人口规模效应）_03_2010年各地区一般预算平衡表 4" xfId="582"/>
    <cellStyle name="好_Book2_隋心对账单定稿0514 2 3" xfId="583"/>
    <cellStyle name="差_河南 缺口县区测算(地方填报)_财力性转移支付2010年预算参考数_03_2010年各地区一般预算平衡表" xfId="584"/>
    <cellStyle name="_2005年收支预计和2006年收入预算" xfId="585"/>
    <cellStyle name="差_人员工资和公用经费_03_2010年各地区一般预算平衡表_2010年地方财政一般预算分级平衡情况表（汇总）0524 4" xfId="586"/>
    <cellStyle name="差_其他部门(按照总人口测算）—20080416_民生政策最低支出需求_财力性转移支付2010年预算参考数_华东 2" xfId="587"/>
    <cellStyle name="_2005年预算" xfId="588"/>
    <cellStyle name="60% - Accent4 3" xfId="589"/>
    <cellStyle name="好_gdp_合并 2 7" xfId="590"/>
    <cellStyle name="差_县市旗测算-新科目（20080627）_民生政策最低支出需求 2 5" xfId="591"/>
    <cellStyle name="差_行政(燃修费)_民生政策最低支出需求_财力性转移支付2010年预算参考数_小册子（2010）张 3" xfId="592"/>
    <cellStyle name="per.style 3" xfId="593"/>
    <cellStyle name="好_其他部门(按照总人口测算）—20080416_财力性转移支付2010年预算参考数_03_2010年各地区一般预算平衡表_2010年地方财政一般预算分级平衡情况表（汇总）0524 4" xfId="594"/>
    <cellStyle name="差_14安徽 2 3" xfId="595"/>
    <cellStyle name="差_县区合并测算20080423(按照各省比重）_03_2010年各地区一般预算平衡表_2010年地方财政一般预算分级平衡情况表（汇总）0524" xfId="596"/>
    <cellStyle name="好_其他部门(按照总人口测算）—20080416_不含人员经费系数_财力性转移支付2010年预算参考数_03_2010年各地区一般预算平衡表_2010年地方财政一般预算分级平衡情况表（汇总）0524 5" xfId="597"/>
    <cellStyle name="好_农林水和城市维护标准支出20080505－县区合计_民生政策最低支出需求_合并 2 6" xfId="598"/>
    <cellStyle name="20% - 强调文字颜色 4 10" xfId="599"/>
    <cellStyle name="好_14安徽_03_2010年各地区一般预算平衡表_2010年地方财政一般预算分级平衡情况表（汇总）0524 2" xfId="600"/>
    <cellStyle name="差_市辖区测算-新科目（20080626）_民生政策最低支出需求_华东 2" xfId="601"/>
    <cellStyle name="40% - 强调文字颜色 5 11" xfId="602"/>
    <cellStyle name="好_33甘肃 2 7" xfId="603"/>
    <cellStyle name="Input Cells 3" xfId="604"/>
    <cellStyle name="_2006年1月份税收收入分类型汇总表" xfId="605"/>
    <cellStyle name="_Book1 2 4" xfId="606"/>
    <cellStyle name="_2006年预算（收入增幅13％，支出16％）-12月20日修改" xfId="607"/>
    <cellStyle name="0,0_x000d__x000a_NA_x000d__x000a_ 5" xfId="608"/>
    <cellStyle name="好_行政(燃修费)_民生政策最低支出需求_财力性转移支付2010年预算参考数_03_2010年各地区一般预算平衡表_2010年地方财政一般预算分级平衡情况表（汇总）0524 2 4" xfId="609"/>
    <cellStyle name="_2006年中期业绩数据final" xfId="610"/>
    <cellStyle name="Accent4 13" xfId="611"/>
    <cellStyle name="t_HVAC Equipment (3) 2 3" xfId="612"/>
    <cellStyle name="常规 5 36" xfId="613"/>
    <cellStyle name="百分比 5 5" xfId="614"/>
    <cellStyle name="_2007年上半年全国地方级和部分城市收支情况" xfId="615"/>
    <cellStyle name="_2007年业绩数据一季度" xfId="616"/>
    <cellStyle name="_Book1_2 2 2" xfId="617"/>
    <cellStyle name="好_行政（人员）_县市旗测算-新科目（含人口规模效应）_华东 2 4" xfId="618"/>
    <cellStyle name="差_市辖区测算20080510_财力性转移支付2010年预算参考数_30云南 3 2" xfId="619"/>
    <cellStyle name="差_核定人数对比_财力性转移支付2010年预算参考数_30云南 4" xfId="620"/>
    <cellStyle name="DarkBlue 2" xfId="621"/>
    <cellStyle name="好_分县成本差异系数_不含人员经费系数 2 6" xfId="622"/>
    <cellStyle name="好 2 2 21" xfId="623"/>
    <cellStyle name="好 2 2 16" xfId="624"/>
    <cellStyle name="差_文体广播事业(按照总人口测算）—20080416_县市旗测算-新科目（含人口规模效应）_财力性转移支付2010年预算参考数_03_2010年各地区一般预算平衡表_净集中 2" xfId="625"/>
    <cellStyle name="差_09黑龙江_财力性转移支付2010年预算参考数_03_2010年各地区一般预算平衡表 4" xfId="626"/>
    <cellStyle name="差_县区合并测算20080423(按照各省比重）_县市旗测算-新科目（含人口规模效应）_财力性转移支付2010年预算参考数_03_2010年各地区一般预算平衡表_04财力类2010 2" xfId="627"/>
    <cellStyle name="_2008年集团客户KPI指标审核稿" xfId="628"/>
    <cellStyle name="差_缺口县区测算（11.13）_财力性转移支付2010年预算参考数_03_2010年各地区一般预算平衡表 5" xfId="629"/>
    <cellStyle name="_Book1_2 2 2 2" xfId="630"/>
    <cellStyle name="好_20河南_03_2010年各地区一般预算平衡表 5" xfId="631"/>
    <cellStyle name="_2008年集团客户KPI指标审核稿 2" xfId="632"/>
    <cellStyle name="好_28四川_财力性转移支付2010年预算参考数 2 6" xfId="633"/>
    <cellStyle name="千位分隔 8" xfId="634"/>
    <cellStyle name="_ET_STYLE_NoName_00__Book1 4" xfId="635"/>
    <cellStyle name="好_汇总表_合并 3" xfId="636"/>
    <cellStyle name="标题 4 7" xfId="637"/>
    <cellStyle name="_20100326高清市院遂宁检察院1080P配置清单26日改" xfId="638"/>
    <cellStyle name="_20100326高清市院遂宁检察院1080P配置清单26日改 2" xfId="639"/>
    <cellStyle name="好_能值与重要性合成分类_5.2010年云南省国家一般生态功能区转移支付补助测算表（州市本级）" xfId="640"/>
    <cellStyle name="差_2007年收支情况及2008年收支预计表(汇总表)_财力性转移支付2010年预算参考数_03_2010年各地区一般预算平衡表_2010年地方财政一般预算分级平衡情况表（汇总）0524 3" xfId="641"/>
    <cellStyle name="_20100326高清市院遂宁检察院1080P配置清单26日改 2 2" xfId="642"/>
    <cellStyle name="好_农林水和城市维护标准支出20080505－县区合计_不含人员经费系数_财力性转移支付2010年预算参考数_03_2010年各地区一般预算平衡表 3" xfId="643"/>
    <cellStyle name="_20100326高清市院遂宁检察院1080P配置清单26日改 2 2 2" xfId="644"/>
    <cellStyle name="差_成本差异系数_财力性转移支付2010年预算参考数_03_2010年各地区一般预算平衡表_净集中" xfId="645"/>
    <cellStyle name="差_2007年收支情况及2008年收支预计表(汇总表)_财力性转移支付2010年预算参考数_03_2010年各地区一般预算平衡表_2010年地方财政一般预算分级平衡情况表（汇总）0524 4" xfId="646"/>
    <cellStyle name="_20100326高清市院遂宁检察院1080P配置清单26日改 2 3" xfId="647"/>
    <cellStyle name="好_2008年预计支出与2007年对比_30云南 2" xfId="648"/>
    <cellStyle name="差_2007年收支情况及2008年收支预计表(汇总表)_财力性转移支付2010年预算参考数_03_2010年各地区一般预算平衡表_2010年地方财政一般预算分级平衡情况表（汇总）0524 5" xfId="649"/>
    <cellStyle name="_20100326高清市院遂宁检察院1080P配置清单26日改 2 4" xfId="650"/>
    <cellStyle name="差_GDP_2.2009年云南省生态功能区转移支付总表 2" xfId="651"/>
    <cellStyle name="YearEnd" xfId="652"/>
    <cellStyle name="好_教育(按照总人口测算）—20080416_民生政策最低支出需求_隋心对账单定稿0514 2 7" xfId="653"/>
    <cellStyle name="好_教育(按照总人口测算）—20080416_不含人员经费系数_03_2010年各地区一般预算平衡表_净集中 3" xfId="654"/>
    <cellStyle name="20% - 强调文字颜色 1 10 2" xfId="655"/>
    <cellStyle name="_20100326高清市院遂宁检察院1080P配置清单26日改 3" xfId="656"/>
    <cellStyle name="_Book1 2" xfId="657"/>
    <cellStyle name="20% - 强调文字颜色 5 2 2" xfId="658"/>
    <cellStyle name="40% - 强调文字颜色 6 2 7" xfId="659"/>
    <cellStyle name="S18 2" xfId="660"/>
    <cellStyle name="S23 2" xfId="661"/>
    <cellStyle name="_Book1 3" xfId="662"/>
    <cellStyle name="_20100326高清市院遂宁检察院1080P配置清单26日改 4" xfId="663"/>
    <cellStyle name="常规 8 2 2 2" xfId="664"/>
    <cellStyle name="Accent1 10 2" xfId="665"/>
    <cellStyle name="好_22湖南_华东 2 3" xfId="666"/>
    <cellStyle name="_Highlight" xfId="667"/>
    <cellStyle name="差_行政(燃修费)" xfId="668"/>
    <cellStyle name="_20100326高清市院遂宁检察院1080P配置清单26日改 5" xfId="669"/>
    <cellStyle name="好_历年教师人数 2" xfId="670"/>
    <cellStyle name="差_1110洱源县_禁止开发区名单" xfId="671"/>
    <cellStyle name="好_2006年27重庆_03_2010年各地区一般预算平衡表 2" xfId="672"/>
    <cellStyle name="_Book1 4" xfId="673"/>
    <cellStyle name="差_市辖区测算-新科目（20080626）_不含人员经费系数_03_2010年各地区一般预算平衡表" xfId="674"/>
    <cellStyle name="差_1_财力性转移支付2010年预算参考数_03_2010年各地区一般预算平衡表_2010年地方财政一般预算分级平衡情况表（汇总）0524" xfId="675"/>
    <cellStyle name="好_2006年27重庆_03_2010年各地区一般预算平衡表 3" xfId="676"/>
    <cellStyle name="_Book1 5" xfId="677"/>
    <cellStyle name="差_卫生(按照总人口测算）—20080416_财力性转移支付2010年预算参考数_合并 2 2" xfId="678"/>
    <cellStyle name="_20100326高清市院遂宁检察院1080P配置清单26日改 6" xfId="679"/>
    <cellStyle name="好_2006年30云南_隋心对账单定稿0514 2 3" xfId="680"/>
    <cellStyle name="SubtotalData" xfId="681"/>
    <cellStyle name="20% - 强调文字颜色 1 10" xfId="682"/>
    <cellStyle name="40% - 强调文字颜色 2 11" xfId="683"/>
    <cellStyle name="差_卫生(按照总人口测算）—20080416_县市旗测算-新科目（含人口规模效应）_隋心对账单定稿0514 2 3" xfId="684"/>
    <cellStyle name="_Book1" xfId="685"/>
    <cellStyle name="_Book1 2 2" xfId="686"/>
    <cellStyle name="Accent5" xfId="687"/>
    <cellStyle name="_Book1 2 3" xfId="688"/>
    <cellStyle name="Accent6" xfId="689"/>
    <cellStyle name="好_2006年27重庆_03_2010年各地区一般预算平衡表 4" xfId="690"/>
    <cellStyle name="_Book1 6" xfId="691"/>
    <cellStyle name="差_云南省2008年转移支付测算——州市本级考核部分及政策性测算_财力性转移支付2010年预算参考数_03_2010年各地区一般预算平衡表_净集中 2" xfId="692"/>
    <cellStyle name="差_卫生(按照总人口测算）—20080416_财力性转移支付2010年预算参考数_合并 2 3" xfId="693"/>
    <cellStyle name="20% - 强调文字颜色 5 10" xfId="694"/>
    <cellStyle name="40% - 强调文字颜色 6 11" xfId="695"/>
    <cellStyle name="差_测算结果_财力性转移支付2010年预算参考数_03_2010年各地区一般预算平衡表_净集中 2" xfId="696"/>
    <cellStyle name="Input 7" xfId="697"/>
    <cellStyle name="好_2008年支出核定_隋心对账单定稿0514 2 4" xfId="698"/>
    <cellStyle name="差_行政公检法测算_县市旗测算-新科目（含人口规模效应）_财力性转移支付2010年预算参考数_03_2010年各地区一般预算平衡表 4" xfId="699"/>
    <cellStyle name="20% - 强调文字颜色 4 2 2 2" xfId="700"/>
    <cellStyle name="好_检验表_合并 2" xfId="701"/>
    <cellStyle name="20% - 强调文字颜色 3 3 4" xfId="702"/>
    <cellStyle name="_Book1_1" xfId="703"/>
    <cellStyle name="20% - 强调文字颜色 5 10 2" xfId="704"/>
    <cellStyle name="好_2007年收支情况及2008年收支预计表(汇总表)_隋心对账单定稿0514 2 6" xfId="705"/>
    <cellStyle name="40% - Accent1" xfId="706"/>
    <cellStyle name="差_Book1_1_Book1_Book1_Book1_Book1" xfId="707"/>
    <cellStyle name="差_05潍坊_隋心对账单定稿0514" xfId="708"/>
    <cellStyle name="20% - 强调文字颜色 4 2 2 2 2" xfId="709"/>
    <cellStyle name="_Book1_1 2" xfId="710"/>
    <cellStyle name="好_28四川 2 5" xfId="711"/>
    <cellStyle name="差_农林水和城市维护标准支出20080505－县区合计_县市旗测算-新科目（含人口规模效应）_30云南 3" xfId="712"/>
    <cellStyle name="Accent3 - 20% 8" xfId="713"/>
    <cellStyle name="_TableHead" xfId="714"/>
    <cellStyle name="标题 1 9" xfId="715"/>
    <cellStyle name="好_市辖区测算20080510_民生政策最低支出需求_隋心对账单定稿0514" xfId="716"/>
    <cellStyle name="差_05潍坊_30云南 2" xfId="717"/>
    <cellStyle name="常规 5 20" xfId="718"/>
    <cellStyle name="常规 5 15" xfId="719"/>
    <cellStyle name="差_农林水和城市维护标准支出20080505－县区合计_民生政策最低支出需求_财力性转移支付2010年预算参考数_合并" xfId="720"/>
    <cellStyle name="_TableHead 2" xfId="721"/>
    <cellStyle name="标题 1 9 2" xfId="722"/>
    <cellStyle name="好_市辖区测算20080510_民生政策最低支出需求_隋心对账单定稿0514 2" xfId="723"/>
    <cellStyle name="差_05潍坊_30云南 2 2" xfId="724"/>
    <cellStyle name="_Book1_1 2 2" xfId="725"/>
    <cellStyle name="好_汇总_财力性转移支付2010年预算参考数 2" xfId="726"/>
    <cellStyle name="_Book1_1 2 3" xfId="727"/>
    <cellStyle name="标题1" xfId="728"/>
    <cellStyle name="差_14安徽_财力性转移支付2010年预算参考数" xfId="729"/>
    <cellStyle name="好_山东省民生支出标准_财力性转移支付2010年预算参考数_03_2010年各地区一般预算平衡表_2010年地方财政一般预算分级平衡情况表（汇总）0524 2 5" xfId="730"/>
    <cellStyle name="差_教育(按照总人口测算）—20080416_不含人员经费系数_财力性转移支付2010年预算参考数 4 2" xfId="731"/>
    <cellStyle name="20% - 强调文字颜色 4 2 2 2 3" xfId="732"/>
    <cellStyle name="好_28四川 2 6" xfId="733"/>
    <cellStyle name="差_农林水和城市维护标准支出20080505－县区合计_县市旗测算-新科目（含人口规模效应）_30云南 4" xfId="734"/>
    <cellStyle name="Accent3 - 20% 9" xfId="735"/>
    <cellStyle name="差_云南 缺口县区测算(地方填报)_合并 2 4" xfId="736"/>
    <cellStyle name="差_文体广播事业(按照总人口测算）—20080416_民生政策最低支出需求_财力性转移支付2010年预算参考数_03_2010年各地区一般预算平衡表_2010年地方财政一般预算分级平衡情况表（汇总）0524 2 2" xfId="737"/>
    <cellStyle name="标题 7 2 2" xfId="738"/>
    <cellStyle name="_Book1_1 3" xfId="739"/>
    <cellStyle name="差_13德宏州2008年地税 3 2" xfId="740"/>
    <cellStyle name="好_缺口县区测算（11.13）_隋心对账单定稿0514 2" xfId="741"/>
    <cellStyle name="20% - 强调文字颜色 4 2 2 2 4" xfId="742"/>
    <cellStyle name="差_市辖区测算-新科目（20080626）_民生政策最低支出需求_财力性转移支付2010年预算参考数_小册子（2010）张 2" xfId="743"/>
    <cellStyle name="_Book1_1 4" xfId="744"/>
    <cellStyle name="_Book1_1 6" xfId="745"/>
    <cellStyle name="差_12滨州_30云南 3 2" xfId="746"/>
    <cellStyle name="差_14安徽_财力性转移支付2010年预算参考数_小册子（2010）张" xfId="747"/>
    <cellStyle name="_Book1_1_S111111-cg" xfId="748"/>
    <cellStyle name="好_行政(燃修费)_县市旗测算-新科目（含人口规模效应）_合并 2 6" xfId="749"/>
    <cellStyle name="差_gdp_小册子（2010）张 4" xfId="750"/>
    <cellStyle name="60% - 强调文字颜色 4 2 2 2 3" xfId="751"/>
    <cellStyle name="差_14安徽_财力性转移支付2010年预算参考数_小册子（2010）张 2" xfId="752"/>
    <cellStyle name="_Book1_1_S111111-cg 2" xfId="753"/>
    <cellStyle name="差_第五部分(才淼、饶永宏）_华东" xfId="754"/>
    <cellStyle name="Neutral 9" xfId="755"/>
    <cellStyle name="好_测算结果_财力性转移支付2010年预算参考数 5" xfId="756"/>
    <cellStyle name="_Book1_2 2" xfId="757"/>
    <cellStyle name="差_市辖区测算20080510_财力性转移支付2010年预算参考数_30云南 3" xfId="758"/>
    <cellStyle name="DarkBlue" xfId="759"/>
    <cellStyle name="好_20河南_03_2010年各地区一般预算平衡表_2010年地方财政一般预算分级平衡情况表（汇总）0524" xfId="760"/>
    <cellStyle name="_Book1_2 2 3" xfId="761"/>
    <cellStyle name="好_分县成本差异系数_不含人员经费系数 2 7" xfId="762"/>
    <cellStyle name="好 2 2 17" xfId="763"/>
    <cellStyle name="差_文体广播事业(按照总人口测算）—20080416_县市旗测算-新科目（含人口规模效应）_财力性转移支付2010年预算参考数_03_2010年各地区一般预算平衡表_净集中 3" xfId="764"/>
    <cellStyle name="好_县区合并测算20080423(按照各省比重）_县市旗测算-新科目（含人口规模效应）_03_2010年各地区一般预算平衡表_04财力类2010" xfId="765"/>
    <cellStyle name="差_09黑龙江_财力性转移支付2010年预算参考数_03_2010年各地区一般预算平衡表 5" xfId="766"/>
    <cellStyle name="差_1_财力性转移支付2010年预算参考数_合并 2" xfId="767"/>
    <cellStyle name="好_20河南_财力性转移支付2010年预算参考数_03_2010年各地区一般预算平衡表_2010年地方财政一般预算分级平衡情况表（汇总）0524 2 7" xfId="768"/>
    <cellStyle name="20% - Accent3 3 2" xfId="769"/>
    <cellStyle name="差_0605石屏县_财力性转移支付2010年预算参考数 2 3" xfId="770"/>
    <cellStyle name="_Book1_2 2 4" xfId="771"/>
    <cellStyle name="好_农林水和城市维护标准支出20080505－县区合计_不含人员经费系数_华东 2 3" xfId="772"/>
    <cellStyle name="好_行政（人员）_县市旗测算-新科目（含人口规模效应）_财力性转移支付2010年预算参考数_03_2010年各地区一般预算平衡表 4" xfId="773"/>
    <cellStyle name="Heading 2_TA" xfId="774"/>
    <cellStyle name="差_测算结果_财力性转移支付2010年预算参考数 2 2" xfId="775"/>
    <cellStyle name="Heading 4 2" xfId="776"/>
    <cellStyle name="好 2 2 18" xfId="777"/>
    <cellStyle name="差_09黑龙江_财力性转移支付2010年预算参考数_03_2010年各地区一般预算平衡表 6" xfId="778"/>
    <cellStyle name="_Book1_2 3" xfId="779"/>
    <cellStyle name="差_市辖区测算-新科目（20080626）_民生政策最低支出需求_财力性转移支付2010年预算参考数_隋心对账单定稿0514" xfId="780"/>
    <cellStyle name="差_市辖区测算20080510_财力性转移支付2010年预算参考数_30云南 4" xfId="781"/>
    <cellStyle name="Accent3_01保工资保运转保民生项目及标准" xfId="782"/>
    <cellStyle name="差_1110洱源县_财力性转移支付2010年预算参考数_03_2010年各地区一般预算平衡表_04财力类2010" xfId="783"/>
    <cellStyle name="_TableSuperHead" xfId="784"/>
    <cellStyle name="差_县区合并测算20080421_民生政策最低支出需求_30云南 2" xfId="785"/>
    <cellStyle name="_Book1_2 4" xfId="786"/>
    <cellStyle name="好_农林水和城市维护标准支出20080505－县区合计_不含人员经费系数_03_2010年各地区一般预算平衡表" xfId="787"/>
    <cellStyle name="差_县区合并测算20080421_民生政策最低支出需求_30云南 3" xfId="788"/>
    <cellStyle name="_Book1_2 5" xfId="789"/>
    <cellStyle name="差_县市旗测算-新科目（20080626）_民生政策最低支出需求_03_2010年各地区一般预算平衡表_2010年地方财政一般预算分级平衡情况表（汇总）0524 2 2" xfId="790"/>
    <cellStyle name="差_县区合并测算20080421_民生政策最低支出需求_30云南 4" xfId="791"/>
    <cellStyle name="_Book1_2 6" xfId="792"/>
    <cellStyle name="好_2008年全省汇总收支计算表_财力性转移支付2010年预算参考数_03_2010年各地区一般预算平衡表_2010年地方财政一般预算分级平衡情况表（汇总）0524 2" xfId="793"/>
    <cellStyle name="20% - 强调文字颜色 3 10" xfId="794"/>
    <cellStyle name="好_22湖南_合并 2 5" xfId="795"/>
    <cellStyle name="20% - 强调文字颜色 1 2 5" xfId="796"/>
    <cellStyle name="40% - 强调文字颜色 4 11" xfId="797"/>
    <cellStyle name="好_教育(按照总人口测算）—20080416_不含人员经费系数_财力性转移支付2010年预算参考数_华东 2 3" xfId="798"/>
    <cellStyle name="_Book1_2_S111111-cg 2" xfId="799"/>
    <cellStyle name="40% - 强调文字颜色 2 4" xfId="800"/>
    <cellStyle name="好_县市旗测算-新科目（20080626）_县市旗测算-新科目（含人口规模效应）_03_2010年各地区一般预算平衡表_2010年地方财政一般预算分级平衡情况表（汇总）0524 2" xfId="801"/>
    <cellStyle name="好_2008年支出核定_隋心对账单定稿0514 2 6" xfId="802"/>
    <cellStyle name="差_行政公检法测算_县市旗测算-新科目（含人口规模效应）_财力性转移支付2010年预算参考数_03_2010年各地区一般预算平衡表 6" xfId="803"/>
    <cellStyle name="20% - 强调文字颜色 4 2 2 4" xfId="804"/>
    <cellStyle name="好_2006年34青海_财力性转移支付2010年预算参考数_03_2010年各地区一般预算平衡表" xfId="805"/>
    <cellStyle name="_Book1_3" xfId="806"/>
    <cellStyle name="好_2006年34青海_财力性转移支付2010年预算参考数_03_2010年各地区一般预算平衡表 2 2" xfId="807"/>
    <cellStyle name="_Book1_3 2 2" xfId="808"/>
    <cellStyle name="好_530629_2006年县级财政报表附表_合并 2 6" xfId="809"/>
    <cellStyle name="差_1 2 3 2" xfId="810"/>
    <cellStyle name="差_14安徽_财力性转移支付2010年预算参考数_03_2010年各地区一般预算平衡表_04财力类2010 2" xfId="811"/>
    <cellStyle name="差_县市旗测算-新科目（20080627）_县市旗测算-新科目（含人口规模效应）_财力性转移支付2010年预算参考数_小册子（2010）张 2" xfId="812"/>
    <cellStyle name="差_行政公检法测算_县市旗测算-新科目（含人口规模效应）_30云南 4" xfId="813"/>
    <cellStyle name="_Comma" xfId="814"/>
    <cellStyle name="好_缺口县区测算（11.13） 2 7" xfId="815"/>
    <cellStyle name="差_分析缺口率_财力性转移支付2010年预算参考数_华东 2" xfId="816"/>
    <cellStyle name="好_其他部门(按照总人口测算）—20080416_不含人员经费系数_财力性转移支付2010年预算参考数_小册子（2010）张 2 2" xfId="817"/>
    <cellStyle name="差_文体广播事业(按照总人口测算）—20080416_不含人员经费系数_财力性转移支付2010年预算参考数 2 2 2" xfId="818"/>
    <cellStyle name="_CurrencySpace" xfId="819"/>
    <cellStyle name="_Table_2008年经营目标预算审核明细表final" xfId="820"/>
    <cellStyle name="差_00省级(打印) 6" xfId="821"/>
    <cellStyle name="_ET_STYLE_NoName_00_" xfId="822"/>
    <cellStyle name="好_行政公检法测算_民生政策最低支出需求 2 2" xfId="823"/>
    <cellStyle name="差_2006年分析表 2 2" xfId="824"/>
    <cellStyle name="PSSpacer 6" xfId="825"/>
    <cellStyle name="_Table_2008年经营目标预算审核明细表final 2" xfId="826"/>
    <cellStyle name="好_27重庆_30云南 3" xfId="827"/>
    <cellStyle name="差_缺口县区测算(按核定人数)_财力性转移支付2010年预算参考数_小册子（2010）张 4" xfId="828"/>
    <cellStyle name="差_34青海_1_财力性转移支付2010年预算参考数" xfId="829"/>
    <cellStyle name="差_14安徽_03_2010年各地区一般预算平衡表_2010年地方财政一般预算分级平衡情况表（汇总）0524 4" xfId="830"/>
    <cellStyle name="好_2008年支出调整_合并 2" xfId="831"/>
    <cellStyle name="_ET_STYLE_NoName_00__Sheet3 3" xfId="832"/>
    <cellStyle name="好_07临沂_隋心对账单定稿0514" xfId="833"/>
    <cellStyle name="_ET_STYLE_NoName_00_ 2" xfId="834"/>
    <cellStyle name="_弱电系统设备配置报价清单 6" xfId="835"/>
    <cellStyle name="好_07临沂_隋心对账单定稿0514 2" xfId="836"/>
    <cellStyle name="_ET_STYLE_NoName_00_ 2 2" xfId="837"/>
    <cellStyle name="Neutral 4" xfId="838"/>
    <cellStyle name="标题 2 2 8" xfId="839"/>
    <cellStyle name="_ET_STYLE_NoName_00_ 2 3" xfId="840"/>
    <cellStyle name="Neutral 5" xfId="841"/>
    <cellStyle name="_ET_STYLE_NoName_00_ 2 4" xfId="842"/>
    <cellStyle name="Neutral 6" xfId="843"/>
    <cellStyle name="好_丽江汇总_隋心对账单定稿0514 3" xfId="844"/>
    <cellStyle name="差_09黑龙江_财力性转移支付2010年预算参考数_30云南" xfId="845"/>
    <cellStyle name="差_民生政策最低支出需求_财力性转移支付2010年预算参考数_华东 2" xfId="846"/>
    <cellStyle name="_ET_STYLE_NoName_00__Sheet3 4" xfId="847"/>
    <cellStyle name="_ET_STYLE_NoName_00_ 3" xfId="848"/>
    <cellStyle name="_ET_STYLE_NoName_00__Sheet3 6" xfId="849"/>
    <cellStyle name="_ET_STYLE_NoName_00_ 5" xfId="850"/>
    <cellStyle name="好_行政（人员）_县市旗测算-新科目（含人口规模效应）_财力性转移支付2010年预算参考数 4" xfId="851"/>
    <cellStyle name="_SubHeading" xfId="852"/>
    <cellStyle name="_ET_STYLE_NoName_00_ 6" xfId="853"/>
    <cellStyle name="好_行政（人员）_县市旗测算-新科目（含人口规模效应）_财力性转移支付2010年预算参考数 4 2" xfId="854"/>
    <cellStyle name="_SubHeading 2" xfId="855"/>
    <cellStyle name="差_Sheet1 4" xfId="856"/>
    <cellStyle name="_ET_STYLE_NoName_00_ 6 2" xfId="857"/>
    <cellStyle name="差_缺口县区测算(财政部标准)_03_2010年各地区一般预算平衡表 5" xfId="858"/>
    <cellStyle name="_ET_STYLE_NoName_00__Book1" xfId="859"/>
    <cellStyle name="好_缺口县区测算(按2007支出增长25%测算)_03_2010年各地区一般预算平衡表_2010年地方财政一般预算分级平衡情况表（汇总）0524 2 4" xfId="860"/>
    <cellStyle name="差_28四川_财力性转移支付2010年预算参考数_03_2010年各地区一般预算平衡表 6" xfId="861"/>
    <cellStyle name="差_11大理_财力性转移支付2010年预算参考数 4 2" xfId="862"/>
    <cellStyle name="好_行政(燃修费)_不含人员经费系数_财力性转移支付2010年预算参考数_30云南" xfId="863"/>
    <cellStyle name="好_28四川_财力性转移支付2010年预算参考数 2 4" xfId="864"/>
    <cellStyle name="千位分隔 6" xfId="865"/>
    <cellStyle name="差_县区合并测算20080421_民生政策最低支出需求_财力性转移支付2010年预算参考数_隋心对账单定稿0514 2 6" xfId="866"/>
    <cellStyle name="_ET_STYLE_NoName_00__Book1 2" xfId="867"/>
    <cellStyle name="标题 4 5" xfId="868"/>
    <cellStyle name="_ET_STYLE_NoName_00__Book1 2 2 2" xfId="869"/>
    <cellStyle name="差_缺口县区测算_03_2010年各地区一般预算平衡表_04财力类2010" xfId="870"/>
    <cellStyle name="60% - Accent6 4" xfId="871"/>
    <cellStyle name="Explanatory Text" xfId="872"/>
    <cellStyle name="好_县市旗测算-新科目（20080627）_不含人员经费系数_财力性转移支付2010年预算参考数_03_2010年各地区一般预算平衡表_2010年地方财政一般预算分级平衡情况表（汇总）0524 2 5" xfId="873"/>
    <cellStyle name="好_28四川_财力性转移支付2010年预算参考数 2 5" xfId="874"/>
    <cellStyle name="千位分隔 7" xfId="875"/>
    <cellStyle name="差_县区合并测算20080421_民生政策最低支出需求_财力性转移支付2010年预算参考数_隋心对账单定稿0514 2 7" xfId="876"/>
    <cellStyle name="_ET_STYLE_NoName_00__Book1 3" xfId="877"/>
    <cellStyle name="好_汇总表_合并 2" xfId="878"/>
    <cellStyle name="标题 4 6" xfId="879"/>
    <cellStyle name="好_28四川_财力性转移支付2010年预算参考数 2 7" xfId="880"/>
    <cellStyle name="千位分隔 9" xfId="881"/>
    <cellStyle name="差_卫生(按照总人口测算）—20080416_民生政策最低支出需求_03_2010年各地区一般预算平衡表_2010年地方财政一般预算分级平衡情况表（汇总）0524 2" xfId="882"/>
    <cellStyle name="_ET_STYLE_NoName_00__Book1 5" xfId="883"/>
    <cellStyle name="好_2006年34青海_03_2010年各地区一般预算平衡表_04财力类2010" xfId="884"/>
    <cellStyle name="好_1110洱源县_财力性转移支付2010年预算参考数_03_2010年各地区一般预算平衡表_2010年地方财政一般预算分级平衡情况表（汇总）0524 2 5" xfId="885"/>
    <cellStyle name="PSChar 2 2 2" xfId="886"/>
    <cellStyle name="标题 4 8" xfId="887"/>
    <cellStyle name="20% - 强调文字颜色 3 2 2" xfId="888"/>
    <cellStyle name="40% - 强调文字颜色 4 2 7" xfId="889"/>
    <cellStyle name="差_卫生(按照总人口测算）—20080416_民生政策最低支出需求_03_2010年各地区一般预算平衡表_2010年地方财政一般预算分级平衡情况表（汇总）0524 3" xfId="890"/>
    <cellStyle name="着色 4 2" xfId="891"/>
    <cellStyle name="_ET_STYLE_NoName_00__Book1 6" xfId="892"/>
    <cellStyle name="标题 4 9" xfId="893"/>
    <cellStyle name="好_教育(按照总人口测算）—20080416_县市旗测算-新科目（含人口规模效应）_小册子（2010）张" xfId="894"/>
    <cellStyle name="差_1_30云南 2 2" xfId="895"/>
    <cellStyle name="好_1_03_2010年各地区一般预算平衡表 4" xfId="896"/>
    <cellStyle name="_ET_STYLE_NoName_00__Book1_1" xfId="897"/>
    <cellStyle name="好_农林水和城市维护标准支出20080505－县区合计_隋心对账单定稿0514 2" xfId="898"/>
    <cellStyle name="差_14安徽_财力性转移支付2010年预算参考数_03_2010年各地区一般预算平衡表_2010年地方财政一般预算分级平衡情况表（汇总）0524 5" xfId="899"/>
    <cellStyle name="差_市辖区测算20080510_县市旗测算-新科目（含人口规模效应）_03_2010年各地区一般预算平衡表 3" xfId="900"/>
    <cellStyle name="_ET_STYLE_NoName_00__Book1_1 2" xfId="901"/>
    <cellStyle name="40% - 强调文字颜色 4 9" xfId="902"/>
    <cellStyle name="常规 5 9" xfId="903"/>
    <cellStyle name="{Date}" xfId="904"/>
    <cellStyle name="_ET_STYLE_NoName_00__Book1_1 2 2" xfId="905"/>
    <cellStyle name="40% - 强调文字颜色 4 9 2" xfId="906"/>
    <cellStyle name="差_农林水和城市维护标准支出20080505－县区合计_财力性转移支付2010年预算参考数 2 2 2" xfId="907"/>
    <cellStyle name="_ET_STYLE_NoName_00__Book1_1 2 3" xfId="908"/>
    <cellStyle name="好_2006年30云南 4" xfId="909"/>
    <cellStyle name="差_2008年全省汇总收支计算表_财力性转移支付2010年预算参考数_30云南 2" xfId="910"/>
    <cellStyle name="标题 2 2 2 2" xfId="911"/>
    <cellStyle name="_ET_STYLE_NoName_00__Book1_1 2 4" xfId="912"/>
    <cellStyle name="好_2006年30云南 5" xfId="913"/>
    <cellStyle name="好_04财力类_小册子（2010）张 2" xfId="914"/>
    <cellStyle name="差_2008年全省汇总收支计算表_财力性转移支付2010年预算参考数_30云南 3" xfId="915"/>
    <cellStyle name="标题 2 2 2 3" xfId="916"/>
    <cellStyle name="好_教育(按照总人口测算）—20080416_不含人员经费系数 2" xfId="917"/>
    <cellStyle name="差_市辖区测算20080510_县市旗测算-新科目（含人口规模效应）_03_2010年各地区一般预算平衡表 4" xfId="918"/>
    <cellStyle name="_ET_STYLE_NoName_00__Book1_1 3" xfId="919"/>
    <cellStyle name="{Z'0000(4 dec)}" xfId="920"/>
    <cellStyle name="好_教育(按照总人口测算）—20080416_不含人员经费系数 3" xfId="921"/>
    <cellStyle name="差_市辖区测算20080510_县市旗测算-新科目（含人口规模效应）_03_2010年各地区一般预算平衡表 5" xfId="922"/>
    <cellStyle name="_ET_STYLE_NoName_00__Book1_1 4" xfId="923"/>
    <cellStyle name="Arial 12 2" xfId="924"/>
    <cellStyle name="好_教育(按照总人口测算）—20080416_不含人员经费系数 5" xfId="925"/>
    <cellStyle name="差_测算结果汇总_财力性转移支付2010年预算参考数_隋心对账单定稿0514" xfId="926"/>
    <cellStyle name="好_同德_03_2010年各地区一般预算平衡表_净集中 2" xfId="927"/>
    <cellStyle name="差_不含人员经费系数_财力性转移支付2010年预算参考数 4 2" xfId="928"/>
    <cellStyle name="_ET_STYLE_NoName_00__Book1_1 6" xfId="929"/>
    <cellStyle name="差_1110洱源县_财力性转移支付2010年预算参考数 2 2" xfId="930"/>
    <cellStyle name="_ET_STYLE_NoName_00__Sheet3 2" xfId="931"/>
    <cellStyle name="好_32陕西 2 3" xfId="932"/>
    <cellStyle name="_ET_STYLE_NoName_00__Sheet3 2 2" xfId="933"/>
    <cellStyle name="_ET_STYLE_NoName_00__Sheet3 2 2 2" xfId="934"/>
    <cellStyle name="好_行政（人员）_县市旗测算-新科目（含人口规模效应）_财力性转移支付2010年预算参考数_隋心对账单定稿0514 3" xfId="935"/>
    <cellStyle name="好_32陕西 2 5" xfId="936"/>
    <cellStyle name="_ET_STYLE_NoName_00__Sheet3 2 4" xfId="937"/>
    <cellStyle name="差_行政(燃修费) 3 2" xfId="938"/>
    <cellStyle name="20% - Accent3 3" xfId="939"/>
    <cellStyle name="20% - 强调文字颜色 3 4" xfId="940"/>
    <cellStyle name="好_其他部门(按照总人口测算）—20080416_县市旗测算-新科目（含人口规模效应） 2 7" xfId="941"/>
    <cellStyle name="差_县市旗测算20080508_小册子（2010）张" xfId="942"/>
    <cellStyle name="_Euro 2" xfId="943"/>
    <cellStyle name="差_1_30云南 4" xfId="944"/>
    <cellStyle name="_FY2006 Group Data 0205" xfId="945"/>
    <cellStyle name="_FY2006 Group Data 0205 2" xfId="946"/>
    <cellStyle name="常规 22 2" xfId="947"/>
    <cellStyle name="常规 17 2" xfId="948"/>
    <cellStyle name="百分比 4 6" xfId="949"/>
    <cellStyle name="差_1110洱源县_财力性转移支付2010年预算参考数_小册子（2010）张" xfId="950"/>
    <cellStyle name="好_行政(燃修费)_财力性转移支付2010年预算参考数_合并" xfId="951"/>
    <cellStyle name="差_云南省2008年转移支付测算——州市本级考核部分及政策性测算_财力性转移支付2010年预算参考数_小册子（2010）张 3 2" xfId="952"/>
    <cellStyle name="差_卫生(按照总人口测算）—20080416_不含人员经费系数_财力性转移支付2010年预算参考数_03_2010年各地区一般预算平衡表 3" xfId="953"/>
    <cellStyle name="差_市辖区测算20080510 2" xfId="954"/>
    <cellStyle name="_FY2006 Group Data0226" xfId="955"/>
    <cellStyle name="好_行政(燃修费)_财力性转移支付2010年预算参考数_合并 2" xfId="956"/>
    <cellStyle name="差_市辖区测算20080510 2 2" xfId="957"/>
    <cellStyle name="_FY2006 Group Data0226 2" xfId="958"/>
    <cellStyle name="好_2006年28四川_财力性转移支付2010年预算参考数_隋心对账单定稿0514 2 5" xfId="959"/>
    <cellStyle name="60% - 强调文字颜色 4 2 2 4" xfId="960"/>
    <cellStyle name="好_行政公检法测算_民生政策最低支出需求_03_2010年各地区一般预算平衡表_2010年地方财政一般预算分级平衡情况表（汇总）0524 2 5" xfId="961"/>
    <cellStyle name="好_27重庆_03_2010年各地区一般预算平衡表 2" xfId="962"/>
    <cellStyle name="好_14安徽_财力性转移支付2010年预算参考数_03_2010年各地区一般预算平衡表_2010年地方财政一般预算分级平衡情况表（汇总）0524 3" xfId="963"/>
    <cellStyle name="_Heading" xfId="964"/>
    <cellStyle name="Table Units" xfId="965"/>
    <cellStyle name="好_27重庆_03_2010年各地区一般预算平衡表 2 2" xfId="966"/>
    <cellStyle name="_Heading 2" xfId="967"/>
    <cellStyle name="Table Units 2" xfId="968"/>
    <cellStyle name="_TableRowHead" xfId="969"/>
    <cellStyle name="Accent3 - 40% 2 4" xfId="970"/>
    <cellStyle name="Linked Cells 3" xfId="971"/>
    <cellStyle name="_Highlight 2" xfId="972"/>
    <cellStyle name="好_0502通海县 2 4" xfId="973"/>
    <cellStyle name="常规 8 32" xfId="974"/>
    <cellStyle name="常规 8 27" xfId="975"/>
    <cellStyle name="差_1110洱源县_禁止开发区名单 2" xfId="976"/>
    <cellStyle name="好_检验表（调整后） 5" xfId="977"/>
    <cellStyle name="差_30云南 3" xfId="978"/>
    <cellStyle name="20% - 强调文字颜色 2 2 2 2 2" xfId="979"/>
    <cellStyle name="好_30云南_30云南 2" xfId="980"/>
    <cellStyle name="强调文字颜色 2 2 2 8" xfId="981"/>
    <cellStyle name="20% - 强调文字颜色 1 9" xfId="982"/>
    <cellStyle name="20% - Accent1 8" xfId="983"/>
    <cellStyle name="Accent1 - 20% 8" xfId="984"/>
    <cellStyle name="好_09黑龙江_财力性转移支付2010年预算参考数_03_2010年各地区一般预算平衡表_2010年地方财政一般预算分级平衡情况表（汇总）0524" xfId="985"/>
    <cellStyle name="差_14安徽_03_2010年各地区一般预算平衡表_净集中" xfId="986"/>
    <cellStyle name="_Multiple" xfId="987"/>
    <cellStyle name="好_2007年政法部门业务指标 7" xfId="988"/>
    <cellStyle name="20% - 强调文字颜色 1 9 2" xfId="989"/>
    <cellStyle name="好_2006年34青海 2 3" xfId="990"/>
    <cellStyle name="差_农林水和城市维护标准支出20080505－县区合计_不含人员经费系数 4" xfId="991"/>
    <cellStyle name="标题 2 8" xfId="992"/>
    <cellStyle name="好_09黑龙江_财力性转移支付2010年预算参考数_03_2010年各地区一般预算平衡表_2010年地方财政一般预算分级平衡情况表（汇总）0524 2" xfId="993"/>
    <cellStyle name="差_2_财力性转移支付2010年预算参考数_30云南 4" xfId="994"/>
    <cellStyle name="差_总人口 4" xfId="995"/>
    <cellStyle name="差_14安徽_03_2010年各地区一般预算平衡表_净集中 2" xfId="996"/>
    <cellStyle name="_Multiple 2" xfId="997"/>
    <cellStyle name="好_核定人数下发表_小册子（2010）张 3" xfId="998"/>
    <cellStyle name="_x005f_x000a_386grabber=M" xfId="999"/>
    <cellStyle name="_MultipleSpace 2" xfId="1000"/>
    <cellStyle name="差_2008计算资料（8月5）_合并 2" xfId="1001"/>
    <cellStyle name="40% - 强调文字颜色 5 7 2" xfId="1002"/>
    <cellStyle name="_norma1" xfId="1003"/>
    <cellStyle name="好_2007一般预算支出口径剔除表_财力性转移支付2010年预算参考数_03_2010年各地区一般预算平衡表_2010年地方财政一般预算分级平衡情况表（汇总）0524 2 6" xfId="1004"/>
    <cellStyle name="常规 8 3 2" xfId="1005"/>
    <cellStyle name="差_卫生(按照总人口测算）—20080416_县市旗测算-新科目（含人口规模效应）_合并 2" xfId="1006"/>
    <cellStyle name="Accent1 55" xfId="1007"/>
    <cellStyle name="好_平邑_华东 3" xfId="1008"/>
    <cellStyle name="好_~4190974 4" xfId="1009"/>
    <cellStyle name="Heading 1+" xfId="1010"/>
    <cellStyle name="_norma1_11个月" xfId="1011"/>
    <cellStyle name="差_农林水和城市维护标准支出20080505－县区合计_财力性转移支付2010年预算参考数_03_2010年各地区一般预算平衡表 6" xfId="1012"/>
    <cellStyle name="百分比 5 3 2 2" xfId="1013"/>
    <cellStyle name="好_缺口县区测算（11.13）_03_2010年各地区一般预算平衡表 3" xfId="1014"/>
    <cellStyle name="_norma1_2007年06月份执行分析表(7.2)" xfId="1015"/>
    <cellStyle name="常规 2 2_2009年补助方案及资金下达表" xfId="1016"/>
    <cellStyle name="Accent2 7 2" xfId="1017"/>
    <cellStyle name="好_附表_财力性转移支付2010年预算参考数_03_2010年各地区一般预算平衡表_2010年地方财政一般预算分级平衡情况表（汇总）0524 2 2" xfId="1018"/>
    <cellStyle name="差_03昭通 4 2" xfId="1019"/>
    <cellStyle name="好_财政供养人员_03_2010年各地区一般预算平衡表_净集中 3" xfId="1020"/>
    <cellStyle name="好_2007年收支情况及2008年收支预计表(汇总表)_财力性转移支付2010年预算参考数_华东 2 3" xfId="1021"/>
    <cellStyle name="好_09黑龙江_财力性转移支付2010年预算参考数_30云南 3" xfId="1022"/>
    <cellStyle name="_norma1_2007年上半年我市、全国、辽宁省、15城市财政收支情况表－政府全会用" xfId="1023"/>
    <cellStyle name="_norma1_4月表" xfId="1024"/>
    <cellStyle name="好_分县成本差异系数_民生政策最低支出需求_财力性转移支付2010年预算参考数_合并 2 4" xfId="1025"/>
    <cellStyle name="差_市辖区测算-新科目（20080626）_不含人员经费系数_合并 2 3" xfId="1026"/>
    <cellStyle name="PSInt 6" xfId="1027"/>
    <cellStyle name="差_教育(按照总人口测算）—20080416_03_2010年各地区一般预算平衡表_04财力类2010 2" xfId="1028"/>
    <cellStyle name="_Sheet1" xfId="1029"/>
    <cellStyle name="好_Book1_财力性转移支付2010年预算参考数_隋心对账单定稿0514 2 3" xfId="1030"/>
    <cellStyle name="差_1_财力性转移支付2010年预算参考数_03_2010年各地区一般预算平衡表 2" xfId="1031"/>
    <cellStyle name="差_30云南_1_财力性转移支付2010年预算参考数 3" xfId="1032"/>
    <cellStyle name="20% - 强调文字颜色 4 2" xfId="1033"/>
    <cellStyle name="args.style 3" xfId="1034"/>
    <cellStyle name="差_34青海_03_2010年各地区一般预算平衡表 5" xfId="1035"/>
    <cellStyle name="_Table" xfId="1036"/>
    <cellStyle name="Accent6 - 40% 5" xfId="1037"/>
    <cellStyle name="好_附表_合并 2 6" xfId="1038"/>
    <cellStyle name="20% - 强调文字颜色 4 2 2" xfId="1039"/>
    <cellStyle name="好_1997年D01-2 3" xfId="1040"/>
    <cellStyle name="差_30云南_1_财力性转移支付2010年预算参考数 3 2" xfId="1041"/>
    <cellStyle name="差_行政(燃修费)_民生政策最低支出需求_财力性转移支付2010年预算参考数_03_2010年各地区一般预算平衡表_04财力类2010 2" xfId="1042"/>
    <cellStyle name="40% - 强调文字颜色 5 2 7" xfId="1043"/>
    <cellStyle name="差_Book1_Book1_Book1_Book1_Book1" xfId="1044"/>
    <cellStyle name="20% - Accent6 9" xfId="1045"/>
    <cellStyle name="差_12滨州_03_2010年各地区一般预算平衡表 2" xfId="1046"/>
    <cellStyle name="_Table 2" xfId="1047"/>
    <cellStyle name="Accent6 - 40% 5 2" xfId="1048"/>
    <cellStyle name="_Table_PPT数据 2" xfId="1049"/>
    <cellStyle name="差_县市旗测算-新科目（20080626）_财力性转移支付2010年预算参考数_30云南" xfId="1050"/>
    <cellStyle name="60% - 强调文字颜色 6 3" xfId="1051"/>
    <cellStyle name="_Table_下达表样" xfId="1052"/>
    <cellStyle name="Accent3 45" xfId="1053"/>
    <cellStyle name="Accent3 50" xfId="1054"/>
    <cellStyle name="20% - Accent5 2" xfId="1055"/>
    <cellStyle name="20% - 强调文字颜色 5 3" xfId="1056"/>
    <cellStyle name="好_农林水和城市维护标准支出20080505－县区合计_县市旗测算-新科目（含人口规模效应）_隋心对账单定稿0514 2 4" xfId="1057"/>
    <cellStyle name="S19" xfId="1058"/>
    <cellStyle name="S24" xfId="1059"/>
    <cellStyle name="_TableHead_2008年经营目标预算审核明细表final" xfId="1060"/>
    <cellStyle name="Accent5 28" xfId="1061"/>
    <cellStyle name="Accent5 33" xfId="1062"/>
    <cellStyle name="差_基础数据表_2.2009年云南省生态功能区转移支付总表 2" xfId="1063"/>
    <cellStyle name="comma zerodec 2 2" xfId="1064"/>
    <cellStyle name="好_2006年34青海_财力性转移支付2010年预算参考数_合并 2 4" xfId="1065"/>
    <cellStyle name="好_11大理_华东 2 5" xfId="1066"/>
    <cellStyle name="20% - Accent5 2 2" xfId="1067"/>
    <cellStyle name="20% - 强调文字颜色 5 3 2" xfId="1068"/>
    <cellStyle name="差_34青海_财力性转移支付2010年预算参考数_小册子（2010）张 4" xfId="1069"/>
    <cellStyle name="Input 12" xfId="1070"/>
    <cellStyle name="S19 2" xfId="1071"/>
    <cellStyle name="S24 2" xfId="1072"/>
    <cellStyle name="_TableHead_2008年经营目标预算审核明细表final 2" xfId="1073"/>
    <cellStyle name="comma zerodec 2 2 2" xfId="1074"/>
    <cellStyle name="_新增表" xfId="1075"/>
    <cellStyle name="好_汇总 3" xfId="1076"/>
    <cellStyle name="差_行政公检法测算_民生政策最低支出需求_财力性转移支付2010年预算参考数 5" xfId="1077"/>
    <cellStyle name="Accent6 - 60% 10" xfId="1078"/>
    <cellStyle name="好_1_财力性转移支付2010年预算参考数_小册子（2010）张 2" xfId="1079"/>
    <cellStyle name="百分比 2 12" xfId="1080"/>
    <cellStyle name="差_0605石屏县_财力性转移支付2010年预算参考数 4" xfId="1081"/>
    <cellStyle name="好_缺口县区测算（11.13）_财力性转移支付2010年预算参考数 4" xfId="1082"/>
    <cellStyle name="_TableHead_2008年经营目标预算审核明细表finalfinal 2" xfId="1083"/>
    <cellStyle name="差 9 2" xfId="1084"/>
    <cellStyle name="好_2006年22湖南_03_2010年各地区一般预算平衡表 4" xfId="1085"/>
    <cellStyle name="差_县市旗测算-新科目（20080627）_财力性转移支付2010年预算参考数_小册子（2010）张 3" xfId="1086"/>
    <cellStyle name="_TableHead_PPT数据" xfId="1087"/>
    <cellStyle name="差_县市旗测算-新科目（20080627）_财力性转移支付2010年预算参考数_小册子（2010）张 3 2" xfId="1088"/>
    <cellStyle name="_TableHead_PPT数据 2" xfId="1089"/>
    <cellStyle name="好_其他部门(按照总人口测算）—20080416_县市旗测算-新科目（含人口规模效应）_财力性转移支付2010年预算参考数_03_2010年各地区一般预算平衡表_2010年地方财政一般预算分级平衡情况表（汇总）0524 4" xfId="1090"/>
    <cellStyle name="20% - 强调文字颜色 4 2 5" xfId="1091"/>
    <cellStyle name="差_县市旗测算20080508 4 2" xfId="1092"/>
    <cellStyle name="_单户 2 3" xfId="1093"/>
    <cellStyle name="好_行政公检法测算_财力性转移支付2010年预算参考数_华东 2 3" xfId="1094"/>
    <cellStyle name="差_教育(按照总人口测算）—20080416_民生政策最低支出需求_财力性转移支付2010年预算参考数_03_2010年各地区一般预算平衡表_2010年地方财政一般预算分级平衡情况表（汇总）0524 2" xfId="1095"/>
    <cellStyle name="百分比 3 10" xfId="1096"/>
    <cellStyle name="_TableHead_下达表样" xfId="1097"/>
    <cellStyle name="_TableHead_下达表样 2" xfId="1098"/>
    <cellStyle name="差_00省级(打印) 9" xfId="1099"/>
    <cellStyle name="差_行政(燃修费) 2 2" xfId="1100"/>
    <cellStyle name="20% - Accent2 3" xfId="1101"/>
    <cellStyle name="20% - 强调文字颜色 2 4" xfId="1102"/>
    <cellStyle name="好_1_财力性转移支付2010年预算参考数_03_2010年各地区一般预算平衡表_04财力类2010 3" xfId="1103"/>
    <cellStyle name="差_市辖区测算-新科目（20080626）_华东" xfId="1104"/>
    <cellStyle name="差_河南 缺口县区测算(地方填报白)_财力性转移支付2010年预算参考数_03_2010年各地区一般预算平衡表_2010年地方财政一般预算分级平衡情况表（汇总）0524 4" xfId="1105"/>
    <cellStyle name="_TableRowHead 2" xfId="1106"/>
    <cellStyle name="_TableSuperHead 2" xfId="1107"/>
    <cellStyle name="_大连市2005年一般预算收入完成情况监控表12.19" xfId="1108"/>
    <cellStyle name="60% - 强调文字颜色 1 8 2" xfId="1109"/>
    <cellStyle name="差_分县成本差异系数_民生政策最低支出需求_财力性转移支付2010年预算参考数 3 2" xfId="1110"/>
    <cellStyle name="t 3" xfId="1111"/>
    <cellStyle name="_单户" xfId="1112"/>
    <cellStyle name="好_其他部门(按照总人口测算）—20080416_县市旗测算-新科目（含人口规模效应）_财力性转移支付2010年预算参考数_03_2010年各地区一般预算平衡表_2010年地方财政一般预算分级平衡情况表（汇总）0524 3" xfId="1113"/>
    <cellStyle name="20% - 强调文字颜色 4 2 4" xfId="1114"/>
    <cellStyle name="差_1110洱源转换" xfId="1115"/>
    <cellStyle name="_单户 2 2" xfId="1116"/>
    <cellStyle name="好_其他部门(按照总人口测算）—20080416_县市旗测算-新科目（含人口规模效应）_财力性转移支付2010年预算参考数_03_2010年各地区一般预算平衡表_2010年地方财政一般预算分级平衡情况表（汇总）0524 5" xfId="1117"/>
    <cellStyle name="好_其他部门(按照总人口测算）—20080416_不含人员经费系数_财力性转移支付2010年预算参考数_03_2010年各地区一般预算平衡表" xfId="1118"/>
    <cellStyle name="20% - 强调文字颜色 4 2 6" xfId="1119"/>
    <cellStyle name="_单户 2 4" xfId="1120"/>
    <cellStyle name="好_行政公检法测算_财力性转移支付2010年预算参考数_华东 2 4" xfId="1121"/>
    <cellStyle name="差_教育(按照总人口测算）—20080416_民生政策最低支出需求_财力性转移支付2010年预算参考数_03_2010年各地区一般预算平衡表_2010年地方财政一般预算分级平衡情况表（汇总）0524 3" xfId="1122"/>
    <cellStyle name="百分比 3 11" xfId="1123"/>
    <cellStyle name="差_县区合并测算20080421_民生政策最低支出需求_03_2010年各地区一般预算平衡表_2010年地方财政一般预算分级平衡情况表（汇总）0524" xfId="1124"/>
    <cellStyle name="差_青海 缺口县区测算(地方填报)_03_2010年各地区一般预算平衡表_2010年地方财政一般预算分级平衡情况表（汇总）0524 4" xfId="1125"/>
    <cellStyle name="差_07文山州_2.云南省生态功能区转移支付总表" xfId="1126"/>
    <cellStyle name="好_教育(按照总人口测算）—20080416_县市旗测算-新科目（含人口规模效应）_财力性转移支付2010年预算参考数_华东 2 2" xfId="1127"/>
    <cellStyle name="好_2006年27重庆_财力性转移支付2010年预算参考数_03_2010年各地区一般预算平衡表_04财力类2010" xfId="1128"/>
    <cellStyle name="20% - 强调文字颜色 4 3 3" xfId="1129"/>
    <cellStyle name="差_缺口县区测算(按2007支出增长25%测算) 3" xfId="1130"/>
    <cellStyle name="差_2008年支出核定_30云南 3" xfId="1131"/>
    <cellStyle name="强调文字颜色 5 2 12" xfId="1132"/>
    <cellStyle name="_单户 4" xfId="1133"/>
    <cellStyle name="差_00省级(打印) 4 2" xfId="1134"/>
    <cellStyle name="60% - 强调文字颜色 2 2 2 2 2" xfId="1135"/>
    <cellStyle name="差_危改资金测算_财力性转移支付2010年预算参考数_华东" xfId="1136"/>
    <cellStyle name="0,0_x000d__x000a_NA_x000d__x000a_ 2" xfId="1137"/>
    <cellStyle name="差 7 2" xfId="1138"/>
    <cellStyle name="差_0502通海县 2 3 2" xfId="1139"/>
    <cellStyle name="_附件一：分省预算商谈会指标表" xfId="1140"/>
    <cellStyle name="_绝密材料（2003）2" xfId="1141"/>
    <cellStyle name="Accent6 9 2" xfId="1142"/>
    <cellStyle name="好_27重庆_03_2010年各地区一般预算平衡表_2010年地方财政一般预算分级平衡情况表（汇总）0524 5" xfId="1143"/>
    <cellStyle name="20% - 强调文字颜色 4 9" xfId="1144"/>
    <cellStyle name="20% - Accent4 8" xfId="1145"/>
    <cellStyle name="_人代会用表" xfId="1146"/>
    <cellStyle name="好_行政公检法测算_民生政策最低支出需求_华东 2" xfId="1147"/>
    <cellStyle name="20% - 强调文字颜色 2 9 2" xfId="1148"/>
    <cellStyle name="40% - Accent6 4" xfId="1149"/>
    <cellStyle name="差_农林水和城市维护标准支出20080505－县区合计_财力性转移支付2010年预算参考数 2 4" xfId="1150"/>
    <cellStyle name="_弱电系统设备配置报价清单 2" xfId="1151"/>
    <cellStyle name="Heading 3 2 2" xfId="1152"/>
    <cellStyle name="差_县市旗测算-新科目（20080627）_县市旗测算-新科目（含人口规模效应）_财力性转移支付2010年预算参考数_华东 2 4" xfId="1153"/>
    <cellStyle name="差_2006年22湖南_30云南 3" xfId="1154"/>
    <cellStyle name="标题 2 2 4" xfId="1155"/>
    <cellStyle name="_弱电系统设备配置报价清单 2 2" xfId="1156"/>
    <cellStyle name="好_核定人数对比_财力性转移支付2010年预算参考数_03_2010年各地区一般预算平衡表_净集中 3" xfId="1157"/>
    <cellStyle name="差_卫生(按照总人口测算）—20080416_县市旗测算-新科目（含人口规模效应）_财力性转移支付2010年预算参考数_30云南 3" xfId="1158"/>
    <cellStyle name="_弱电系统设备配置报价清单 2 2 2" xfId="1159"/>
    <cellStyle name="60% - 强调文字颜色 2 2 6" xfId="1160"/>
    <cellStyle name="好_09黑龙江_财力性转移支付2010年预算参考数_隋心对账单定稿0514 2 2" xfId="1161"/>
    <cellStyle name="_弱电系统设备配置报价清单 2 3" xfId="1162"/>
    <cellStyle name="好_09黑龙江_财力性转移支付2010年预算参考数_隋心对账单定稿0514 2 3" xfId="1163"/>
    <cellStyle name="_弱电系统设备配置报价清单 2 4" xfId="1164"/>
    <cellStyle name="_弱电系统设备配置报价清单 3" xfId="1165"/>
    <cellStyle name="差_县市旗测算-新科目（20080627）_县市旗测算-新科目（含人口规模效应）_财力性转移支付2010年预算参考数_华东 2 5" xfId="1166"/>
    <cellStyle name="差_2006年22湖南_30云南 4" xfId="1167"/>
    <cellStyle name="标题 2 2 5" xfId="1168"/>
    <cellStyle name="20% - Accent6 3 2" xfId="1169"/>
    <cellStyle name="好_2008年全省汇总收支计算表_财力性转移支付2010年预算参考数_合并 2" xfId="1170"/>
    <cellStyle name="_弱电系统设备配置报价清单 4" xfId="1171"/>
    <cellStyle name="差_县市旗测算-新科目（20080627）_县市旗测算-新科目（含人口规模效应）_财力性转移支付2010年预算参考数_华东 2 6" xfId="1172"/>
    <cellStyle name="Neutral 2" xfId="1173"/>
    <cellStyle name="标题 2 2 6" xfId="1174"/>
    <cellStyle name="差_成本差异系数（含人口规模）_小册子（2010）张 4" xfId="1175"/>
    <cellStyle name="_市本级财力的明细(按24.8%)" xfId="1176"/>
    <cellStyle name="_夏市长报表" xfId="1177"/>
    <cellStyle name="差_0605石屏县_财力性转移支付2010年预算参考数_03_2010年各地区一般预算平衡表_净集中" xfId="1178"/>
    <cellStyle name="好_2006年27重庆_隋心对账单定稿0514 2 6" xfId="1179"/>
    <cellStyle name="差_教育(按照总人口测算）—20080416_县市旗测算-新科目（含人口规模效应）_财力性转移支付2010年预算参考数_03_2010年各地区一般预算平衡表_04财力类2010 2" xfId="1180"/>
    <cellStyle name="差_09黑龙江_30云南 3" xfId="1181"/>
    <cellStyle name="{Comma [0]}" xfId="1182"/>
    <cellStyle name="差_卫生(按照总人口测算）—20080416_华东 2 3" xfId="1183"/>
    <cellStyle name="S17 2" xfId="1184"/>
    <cellStyle name="S22 2" xfId="1185"/>
    <cellStyle name="差_2006年22湖南_财力性转移支付2010年预算参考数_华东 2" xfId="1186"/>
    <cellStyle name="{Comma}" xfId="1187"/>
    <cellStyle name="差_县市旗测算-新科目（20080626）_合并" xfId="1188"/>
    <cellStyle name="差 3" xfId="1189"/>
    <cellStyle name="{Comma} 2" xfId="1190"/>
    <cellStyle name="差_县市旗测算-新科目（20080626）_合并 2" xfId="1191"/>
    <cellStyle name="差 3 2" xfId="1192"/>
    <cellStyle name="差_~4190974 2 4" xfId="1193"/>
    <cellStyle name="好_Book1_财力性转移支付2010年预算参考数_03_2010年各地区一般预算平衡表_净集中 3" xfId="1194"/>
    <cellStyle name="{Thousand [0]}" xfId="1195"/>
    <cellStyle name="S8 3" xfId="1196"/>
    <cellStyle name="好_核定人数对比_03_2010年各地区一般预算平衡表 4" xfId="1197"/>
    <cellStyle name="好_分县成本差异系数_民生政策最低支出需求_合并" xfId="1198"/>
    <cellStyle name="好_分析缺口率_财力性转移支付2010年预算参考数_小册子（2010）张 2" xfId="1199"/>
    <cellStyle name="好_34青海 2 4" xfId="1200"/>
    <cellStyle name="差_34青海_财力性转移支付2010年预算参考数_30云南 3" xfId="1201"/>
    <cellStyle name="{Month}" xfId="1202"/>
    <cellStyle name="60% - Accent4" xfId="1203"/>
    <cellStyle name="Accent1 25" xfId="1204"/>
    <cellStyle name="Accent1 30" xfId="1205"/>
    <cellStyle name="Accent5 - 40% 9" xfId="1206"/>
    <cellStyle name="差_民生政策最低支出需求_30云南 3 2" xfId="1207"/>
    <cellStyle name="差_行政(燃修费)_民生政策最低支出需求_财力性转移支付2010年预算参考数_小册子（2010）张" xfId="1208"/>
    <cellStyle name="per.style" xfId="1209"/>
    <cellStyle name="好_530629_2006年县级财政报表附表_隋心对账单定稿0514 2 4" xfId="1210"/>
    <cellStyle name="差_14安徽 2" xfId="1211"/>
    <cellStyle name="{Thousand [0]} 2" xfId="1212"/>
    <cellStyle name="好_1110洱源县_财力性转移支付2010年预算参考数 3 2" xfId="1213"/>
    <cellStyle name="差_文体广播事业(按照总人口测算）—20080416_民生政策最低支出需求_财力性转移支付2010年预算参考数_30云南 3 2" xfId="1214"/>
    <cellStyle name="Accent4 46" xfId="1215"/>
    <cellStyle name="Accent4 51" xfId="1216"/>
    <cellStyle name="好_分县成本差异系数_民生政策最低支出需求_合并 2" xfId="1217"/>
    <cellStyle name="好_分析缺口率_财力性转移支付2010年预算参考数_小册子（2010）张 2 2" xfId="1218"/>
    <cellStyle name="好_27重庆 4" xfId="1219"/>
    <cellStyle name="差_34青海_财力性转移支付2010年预算参考数_30云南 3 2" xfId="1220"/>
    <cellStyle name="{Month} 2" xfId="1221"/>
    <cellStyle name="60% - Accent4 2" xfId="1222"/>
    <cellStyle name="好_gdp_合并 2 6" xfId="1223"/>
    <cellStyle name="差_县市旗测算-新科目（20080627）_民生政策最低支出需求 2 4" xfId="1224"/>
    <cellStyle name="差_行政(燃修费)_民生政策最低支出需求_财力性转移支付2010年预算参考数_小册子（2010）张 2" xfId="1225"/>
    <cellStyle name="per.style 2" xfId="1226"/>
    <cellStyle name="好_其他部门(按照总人口测算）—20080416_财力性转移支付2010年预算参考数_03_2010年各地区一般预算平衡表_2010年地方财政一般预算分级平衡情况表（汇总）0524 3" xfId="1227"/>
    <cellStyle name="差_14安徽 2 2" xfId="1228"/>
    <cellStyle name="{Percent}" xfId="1229"/>
    <cellStyle name="20% - 强调文字颜色 3 3 3" xfId="1230"/>
    <cellStyle name="{Thousand}" xfId="1231"/>
    <cellStyle name="好_gdp_华东 2" xfId="1232"/>
    <cellStyle name="60% - 强调文字颜色 5 2 2 4" xfId="1233"/>
    <cellStyle name="Fixed 2" xfId="1234"/>
    <cellStyle name="{Thousand} 2" xfId="1235"/>
    <cellStyle name="好_34青海_1_财力性转移支付2010年预算参考数_30云南 2" xfId="1236"/>
    <cellStyle name="常规 21 5" xfId="1237"/>
    <cellStyle name="百分比 3 9" xfId="1238"/>
    <cellStyle name="常规_2007年云南省向人大报送政府收支预算表格式编制过程表 2" xfId="1239"/>
    <cellStyle name="20% - Accent4 9" xfId="1240"/>
    <cellStyle name="好_行政（人员）_县市旗测算-新科目（含人口规模效应）_隋心对账单定稿0514 2" xfId="1241"/>
    <cellStyle name="{Z'0000(1 dec)}" xfId="1242"/>
    <cellStyle name="好_行政（人员）_县市旗测算-新科目（含人口规模效应）_隋心对账单定稿0514 2 2" xfId="1243"/>
    <cellStyle name="{Z'0000(1 dec)} 2" xfId="1244"/>
    <cellStyle name="{Z'0000(4 dec)} 2" xfId="1245"/>
    <cellStyle name="好_缺口县区测算（11.13）_03_2010年各地区一般预算平衡表_净集中 2" xfId="1246"/>
    <cellStyle name="差_行政（人员）_县市旗测算-新科目（含人口规模效应）_财力性转移支付2010年预算参考数_隋心对账单定稿0514" xfId="1247"/>
    <cellStyle name="Good 3 2" xfId="1248"/>
    <cellStyle name="20% - 强调文字颜色 4 2 7" xfId="1249"/>
    <cellStyle name="差_00省级(打印) 2_4.2010年国家重点生态功能区保护性转移支付生态测算表" xfId="1250"/>
    <cellStyle name="差_0605石屏县_财力性转移支付2010年预算参考数_03_2010年各地区一般预算平衡表_2010年地方财政一般预算分级平衡情况表（汇总）0524" xfId="1251"/>
    <cellStyle name="好_不含人员经费系数_华东 2 6" xfId="1252"/>
    <cellStyle name="¤@¯ë_Sheet1 (2)" xfId="1253"/>
    <cellStyle name="Accent4 - 40% 6" xfId="1254"/>
    <cellStyle name="差_05潍坊_合并" xfId="1255"/>
    <cellStyle name="好_汇总表_财力性转移支付2010年预算参考数_小册子（2010）张 4" xfId="1256"/>
    <cellStyle name="20% - 强调文字颜色 2 10" xfId="1257"/>
    <cellStyle name="40% - 强调文字颜色 3 11" xfId="1258"/>
    <cellStyle name="§Q\?1@" xfId="1259"/>
    <cellStyle name="好_平邑_财力性转移支付2010年预算参考数 2 4" xfId="1260"/>
    <cellStyle name="好_县区合并测算20080421_民生政策最低支出需求_03_2010年各地区一般预算平衡表 2" xfId="1261"/>
    <cellStyle name="好_民生政策最低支出需求 4" xfId="1262"/>
    <cellStyle name="20% - 强调文字颜色 2 10 2" xfId="1263"/>
    <cellStyle name="好_河南 缺口县区测算(地方填报)_财力性转移支付2010年预算参考数_03_2010年各地区一般预算平衡表_净集中 3" xfId="1264"/>
    <cellStyle name="好_市辖区测算-新科目（20080626）_县市旗测算-新科目（含人口规模效应）_华东 2 3" xfId="1265"/>
    <cellStyle name="20% - Accent4" xfId="1266"/>
    <cellStyle name="§Q\?1@ 2" xfId="1267"/>
    <cellStyle name="好_其他部门(按照总人口测算）—20080416_财力性转移支付2010年预算参考数_合并 2 7" xfId="1268"/>
    <cellStyle name="好_不含人员经费系数_03_2010年各地区一般预算平衡表 2 2" xfId="1269"/>
    <cellStyle name="Dollar (zero dec) 3" xfId="1270"/>
    <cellStyle name="差_一般预算支出口径剔除表_隋心对账单定稿0514 2" xfId="1271"/>
    <cellStyle name="差_成本差异系数（含人口规模） 2 2" xfId="1272"/>
    <cellStyle name="常规 25 10" xfId="1273"/>
    <cellStyle name="§Q\òm1@À" xfId="1274"/>
    <cellStyle name="好_丽江汇总_合并 3" xfId="1275"/>
    <cellStyle name="差_缺口县区测算(按2007支出增长25%测算)_30云南 4" xfId="1276"/>
    <cellStyle name="好_山东省民生支出标准_隋心对账单定稿0514 2 4" xfId="1277"/>
    <cellStyle name="§Q\òm1@À 2" xfId="1278"/>
    <cellStyle name="0,0_x000d__x000a_NA_x000d__x000a_ 4" xfId="1279"/>
    <cellStyle name="60% - 强调文字颜色 2 2 2 2 4" xfId="1280"/>
    <cellStyle name="好_测算结果_财力性转移支付2010年预算参考数 2" xfId="1281"/>
    <cellStyle name="0,0_x000d__x000a_NA_x000d__x000a_ 6" xfId="1282"/>
    <cellStyle name="20% - Accent5 6" xfId="1283"/>
    <cellStyle name="20% - 强调文字颜色 5 7" xfId="1284"/>
    <cellStyle name="差_奖励补助测算5.23新 2 3" xfId="1285"/>
    <cellStyle name="差_1_03_2010年各地区一般预算平衡表_净集中" xfId="1286"/>
    <cellStyle name="常规 2 43" xfId="1287"/>
    <cellStyle name="常规 2 38" xfId="1288"/>
    <cellStyle name="0,0_x005f_x000d__x005f_x000a_NA_x005f_x000d__x005f_x000a_" xfId="1289"/>
    <cellStyle name="差_同德_财力性转移支付2010年预算参考数_合并" xfId="1290"/>
    <cellStyle name="Accent1 15" xfId="1291"/>
    <cellStyle name="Accent1 20" xfId="1292"/>
    <cellStyle name="好_卫生(按照总人口测算）—20080416_不含人员经费系数_财力性转移支付2010年预算参考数_隋心对账单定稿0514 3" xfId="1293"/>
    <cellStyle name="Accent5 - 40% 4" xfId="1294"/>
    <cellStyle name="好_不含人员经费系数_财力性转移支付2010年预算参考数 4" xfId="1295"/>
    <cellStyle name="差_05玉溪 2 2" xfId="1296"/>
    <cellStyle name="20% - 强调文字颜色 3 2 2 3" xfId="1297"/>
    <cellStyle name="差_卫生(按照总人口测算）—20080416_不含人员经费系数_合并 2 5" xfId="1298"/>
    <cellStyle name="差_分县成本差异系数_不含人员经费系数_财力性转移支付2010年预算参考数_小册子（2010）张 4" xfId="1299"/>
    <cellStyle name="Accent4 9" xfId="1300"/>
    <cellStyle name="差_汇总表_财力性转移支付2010年预算参考数_03_2010年各地区一般预算平衡表_2010年地方财政一般预算分级平衡情况表（汇总）0524 3" xfId="1301"/>
    <cellStyle name="差_Book1 6" xfId="1302"/>
    <cellStyle name="Currency [0] 2 2" xfId="1303"/>
    <cellStyle name="差_2007年一般预算支出剔除_财力性转移支付2010年预算参考数_03_2010年各地区一般预算平衡表" xfId="1304"/>
    <cellStyle name="20% - Accent1" xfId="1305"/>
    <cellStyle name="Accent1 - 20%" xfId="1306"/>
    <cellStyle name="Accent1 - 20% 2" xfId="1307"/>
    <cellStyle name="好_缺口县区测算（11.13）_财力性转移支付2010年预算参考数_03_2010年各地区一般预算平衡表_2010年地方财政一般预算分级平衡情况表（汇总）0524 2 5" xfId="1308"/>
    <cellStyle name="InputPercent" xfId="1309"/>
    <cellStyle name="差_2007年一般预算支出剔除_财力性转移支付2010年预算参考数_03_2010年各地区一般预算平衡表 2" xfId="1310"/>
    <cellStyle name="20% - 强调文字颜色 1 3" xfId="1311"/>
    <cellStyle name="20% - Accent1 2" xfId="1312"/>
    <cellStyle name="20% - 强调文字颜色 1 3 2" xfId="1313"/>
    <cellStyle name="20% - Accent1 2 2" xfId="1314"/>
    <cellStyle name="差_云南省2008年转移支付测算——州市本级考核部分及政策性测算_华东 2 4" xfId="1315"/>
    <cellStyle name="Accent1 - 20% 2 2" xfId="1316"/>
    <cellStyle name="差_市辖区测算20080510_不含人员经费系数_财力性转移支付2010年预算参考数 2 4" xfId="1317"/>
    <cellStyle name="差_2006年28四川_财力性转移支付2010年预算参考数 4" xfId="1318"/>
    <cellStyle name="Accent5 - 60% 4" xfId="1319"/>
    <cellStyle name="好_缺口县区测算（11.13）_财力性转移支付2010年预算参考数_03_2010年各地区一般预算平衡表_2010年地方财政一般预算分级平衡情况表（汇总）0524 2 6" xfId="1320"/>
    <cellStyle name="差_530629_2006年县级财政报表附表_华东" xfId="1321"/>
    <cellStyle name="差_2007年一般预算支出剔除_财力性转移支付2010年预算参考数_03_2010年各地区一般预算平衡表 3" xfId="1322"/>
    <cellStyle name="20% - 强调文字颜色 1 4" xfId="1323"/>
    <cellStyle name="20% - Accent1 3" xfId="1324"/>
    <cellStyle name="差_卫生(按照总人口测算）—20080416_民生政策最低支出需求_30云南" xfId="1325"/>
    <cellStyle name="Accent1 - 20% 3" xfId="1326"/>
    <cellStyle name="差_530629_2006年县级财政报表附表_华东 2" xfId="1327"/>
    <cellStyle name="20% - Accent1 3 2" xfId="1328"/>
    <cellStyle name="好_分县成本差异系数_不含人员经费系数_隋心对账单定稿0514 2 6" xfId="1329"/>
    <cellStyle name="差_核定人数对比 2 4" xfId="1330"/>
    <cellStyle name="常规 11 2 3 9" xfId="1331"/>
    <cellStyle name="差_卫生(按照总人口测算）—20080416_民生政策最低支出需求_30云南 2" xfId="1332"/>
    <cellStyle name="Accent1 - 20% 3 2" xfId="1333"/>
    <cellStyle name="差_平邑_隋心对账单定稿0514 2" xfId="1334"/>
    <cellStyle name="Accent1 - 20% 4" xfId="1335"/>
    <cellStyle name="好_缺口县区测算（11.13）_财力性转移支付2010年预算参考数_03_2010年各地区一般预算平衡表_2010年地方财政一般预算分级平衡情况表（汇总）0524 2 7" xfId="1336"/>
    <cellStyle name="差_2007年一般预算支出剔除_财力性转移支付2010年预算参考数_03_2010年各地区一般预算平衡表 4" xfId="1337"/>
    <cellStyle name="20% - 强调文字颜色 1 5" xfId="1338"/>
    <cellStyle name="20% - Accent1 4" xfId="1339"/>
    <cellStyle name="差_11大理_禁止开发区名单" xfId="1340"/>
    <cellStyle name="Accent1 - 20% 5" xfId="1341"/>
    <cellStyle name="好_缺口县区测算（11.13）_财力性转移支付2010年预算参考数_03_2010年各地区一般预算平衡表_2010年地方财政一般预算分级平衡情况表（汇总）0524 2 8" xfId="1342"/>
    <cellStyle name="差_2007年一般预算支出剔除_财力性转移支付2010年预算参考数_03_2010年各地区一般预算平衡表 5" xfId="1343"/>
    <cellStyle name="20% - 强调文字颜色 1 6" xfId="1344"/>
    <cellStyle name="20% - Accent1 5" xfId="1345"/>
    <cellStyle name="per.style 2 2 2" xfId="1346"/>
    <cellStyle name="差_2007年一般预算支出剔除_财力性转移支付2010年预算参考数_03_2010年各地区一般预算平衡表 6" xfId="1347"/>
    <cellStyle name="20% - 强调文字颜色 1 7" xfId="1348"/>
    <cellStyle name="20% - Accent1 6" xfId="1349"/>
    <cellStyle name="Accent1 - 20% 6" xfId="1350"/>
    <cellStyle name="好_2008云南省分县市中小学教职工统计表（教育厅提供）" xfId="1351"/>
    <cellStyle name="20% - 强调文字颜色 1 8" xfId="1352"/>
    <cellStyle name="20% - Accent1 7" xfId="1353"/>
    <cellStyle name="差_30云南_30云南" xfId="1354"/>
    <cellStyle name="Accent1 - 20% 7" xfId="1355"/>
    <cellStyle name="20% - 强调文字颜色 3 2 2 4" xfId="1356"/>
    <cellStyle name="差_汇总表_财力性转移支付2010年预算参考数_03_2010年各地区一般预算平衡表_2010年地方财政一般预算分级平衡情况表（汇总）0524 4" xfId="1357"/>
    <cellStyle name="差_Book1 7" xfId="1358"/>
    <cellStyle name="Currency [0] 2 3" xfId="1359"/>
    <cellStyle name="20% - Accent5 3 2" xfId="1360"/>
    <cellStyle name="好_0605石屏县 2_2.2009年云南省生态功能区转移支付总表" xfId="1361"/>
    <cellStyle name="S25 2" xfId="1362"/>
    <cellStyle name="好_测算结果汇总_财力性转移支付2010年预算参考数_华东" xfId="1363"/>
    <cellStyle name="差_行政（人员）_03_2010年各地区一般预算平衡表" xfId="1364"/>
    <cellStyle name="差_09黑龙江_财力性转移支付2010年预算参考数_合并" xfId="1365"/>
    <cellStyle name="20% - Accent2" xfId="1366"/>
    <cellStyle name="好_农林水和城市维护标准支出20080505－县区合计_不含人员经费系数_03_2010年各地区一般预算平衡表_2010年地方财政一般预算分级平衡情况表（汇总）0524 2 7" xfId="1367"/>
    <cellStyle name="20% - 强调文字颜色 3 2 8" xfId="1368"/>
    <cellStyle name="20% - 强调文字颜色 2 3" xfId="1369"/>
    <cellStyle name="20% - Accent2 2" xfId="1370"/>
    <cellStyle name="20% - 强调文字颜色 2 3 2" xfId="1371"/>
    <cellStyle name="20% - Accent2 2 2" xfId="1372"/>
    <cellStyle name="差_县区合并测算20080421_民生政策最低支出需求_合并 2 5" xfId="1373"/>
    <cellStyle name="Accent3 - 60% 3 2 2" xfId="1374"/>
    <cellStyle name="好_1110洱源县_03_2010年各地区一般预算平衡表_2010年地方财政一般预算分级平衡情况表（汇总）0524" xfId="1375"/>
    <cellStyle name="差_行政(燃修费) 2 3" xfId="1376"/>
    <cellStyle name="20% - Accent2 4" xfId="1377"/>
    <cellStyle name="20% - 强调文字颜色 2 5" xfId="1378"/>
    <cellStyle name="差_03昭通市_5.2010年云南省国家一般生态功能区转移支付补助测算表（州市本级） 2" xfId="1379"/>
    <cellStyle name="Dec" xfId="1380"/>
    <cellStyle name="差_1110洱源县_财力性转移支付2010年预算参考数" xfId="1381"/>
    <cellStyle name="好_民生政策最低支出需求_合并 2" xfId="1382"/>
    <cellStyle name="差_行政(燃修费) 2 4" xfId="1383"/>
    <cellStyle name="20% - Accent2 5" xfId="1384"/>
    <cellStyle name="20% - 强调文字颜色 2 6" xfId="1385"/>
    <cellStyle name="20% - 强调文字颜色 2 2 2 2" xfId="1386"/>
    <cellStyle name="好_民生政策最低支出需求_合并 3" xfId="1387"/>
    <cellStyle name="20% - 强调文字颜色 2 7" xfId="1388"/>
    <cellStyle name="20% - Accent2 6" xfId="1389"/>
    <cellStyle name="20% - 强调文字颜色 2 2 2 3" xfId="1390"/>
    <cellStyle name="20% - 强调文字颜色 2 8" xfId="1391"/>
    <cellStyle name="20% - Accent2 7" xfId="1392"/>
    <cellStyle name="好_民生政策最低支出需求 2 7" xfId="1393"/>
    <cellStyle name="差_09黑龙江_财力性转移支付2010年预算参考数_隋心对账单定稿0514" xfId="1394"/>
    <cellStyle name="好_行政(燃修费)_不含人员经费系数_财力性转移支付2010年预算参考数_03_2010年各地区一般预算平衡表 2 2" xfId="1395"/>
    <cellStyle name="好_2_财力性转移支付2010年预算参考数_隋心对账单定稿0514 2 7" xfId="1396"/>
    <cellStyle name="差_22湖南_03_2010年各地区一般预算平衡表_净集中 2" xfId="1397"/>
    <cellStyle name="20% - 强调文字颜色 2 2 2 4" xfId="1398"/>
    <cellStyle name="好_行政公检法测算_民生政策最低支出需求_华东" xfId="1399"/>
    <cellStyle name="20% - 强调文字颜色 2 9" xfId="1400"/>
    <cellStyle name="20% - Accent2 8" xfId="1401"/>
    <cellStyle name="差_2006年27重庆_财力性转移支付2010年预算参考数_华东 2" xfId="1402"/>
    <cellStyle name="40% - Accent4 4" xfId="1403"/>
    <cellStyle name="20% - 强调文字颜色 2 7 2" xfId="1404"/>
    <cellStyle name="Normal - Style1 4" xfId="1405"/>
    <cellStyle name="20% - Accent2 9" xfId="1406"/>
    <cellStyle name="好_河南 缺口县区测算(地方填报)_财力性转移支付2010年预算参考数_03_2010年各地区一般预算平衡表_净集中 2" xfId="1407"/>
    <cellStyle name="好_市辖区测算-新科目（20080626）_县市旗测算-新科目（含人口规模效应）_华东 2 2" xfId="1408"/>
    <cellStyle name="差_行政（人员）_县市旗测算-新科目（含人口规模效应）_合并 2" xfId="1409"/>
    <cellStyle name="20% - Accent3" xfId="1410"/>
    <cellStyle name="20% - 强调文字颜色 3 5" xfId="1411"/>
    <cellStyle name="20% - Accent3 4" xfId="1412"/>
    <cellStyle name="好_行政公检法测算_民生政策最低支出需求_财力性转移支付2010年预算参考数_03_2010年各地区一般预算平衡表_净集中 3" xfId="1413"/>
    <cellStyle name="好_20河南_隋心对账单定稿0514 2 7" xfId="1414"/>
    <cellStyle name="差_农林水和城市维护标准支出20080505－县区合计_民生政策最低支出需求_财力性转移支付2010年预算参考数_03_2010年各地区一般预算平衡表 2" xfId="1415"/>
    <cellStyle name="Input Cells 2 2 2" xfId="1416"/>
    <cellStyle name="20% - 强调文字颜色 3 6" xfId="1417"/>
    <cellStyle name="20% - Accent3 5" xfId="1418"/>
    <cellStyle name="差_27重庆_30云南" xfId="1419"/>
    <cellStyle name="20% - 强调文字颜色 3 7" xfId="1420"/>
    <cellStyle name="20% - Accent3 6" xfId="1421"/>
    <cellStyle name="20% - 强调文字颜色 3 8" xfId="1422"/>
    <cellStyle name="20% - Accent3 7" xfId="1423"/>
    <cellStyle name="20% - 强调文字颜色 3 9" xfId="1424"/>
    <cellStyle name="20% - Accent3 8" xfId="1425"/>
    <cellStyle name="差_县市旗测算-新科目（20080627）_民生政策最低支出需求_财力性转移支付2010年预算参考数_华东 2 4" xfId="1426"/>
    <cellStyle name="差_行政(燃修费)_不含人员经费系数 4 2" xfId="1427"/>
    <cellStyle name="60% - 强调文字颜色 3 10" xfId="1428"/>
    <cellStyle name="好_行政公检法测算_民生政策最低支出需求_财力性转移支付2010年预算参考数_03_2010年各地区一般预算平衡表 5" xfId="1429"/>
    <cellStyle name="差_人员工资和公用经费2_财力性转移支付2010年预算参考数_03_2010年各地区一般预算平衡表 6" xfId="1430"/>
    <cellStyle name="20% - 强调文字颜色 2 8 2" xfId="1431"/>
    <cellStyle name="好_12滨州_隋心对账单定稿0514 2 6" xfId="1432"/>
    <cellStyle name="40% - Accent5 4" xfId="1433"/>
    <cellStyle name="差_不含人员经费系数_财力性转移支付2010年预算参考数_03_2010年各地区一般预算平衡表 2" xfId="1434"/>
    <cellStyle name="差_09黑龙江_财力性转移支付2010年预算参考数_隋心对账单定稿0514 2" xfId="1435"/>
    <cellStyle name="40% - 强调文字颜色 2 10" xfId="1436"/>
    <cellStyle name="差_县市旗测算-新科目（20080627）_民生政策最低支出需求_财力性转移支付2010年预算参考数_华东 2 5" xfId="1437"/>
    <cellStyle name="差_文体广播事业(按照总人口测算）—20080416_民生政策最低支出需求_03_2010年各地区一般预算平衡表 2 2" xfId="1438"/>
    <cellStyle name="60% - 强调文字颜色 3 11" xfId="1439"/>
    <cellStyle name="20% - Accent3 9" xfId="1440"/>
    <cellStyle name="差_03昭通市_2.云南省生态功能区转移支付总表 2" xfId="1441"/>
    <cellStyle name="差_30云南_1_财力性转移支付2010年预算参考数 4" xfId="1442"/>
    <cellStyle name="20% - 强调文字颜色 4 3" xfId="1443"/>
    <cellStyle name="20% - Accent4 2" xfId="1444"/>
    <cellStyle name="args.style 4" xfId="1445"/>
    <cellStyle name="好_农林水和城市维护标准支出20080505－县区合计_不含人员经费系数_30云南 2" xfId="1446"/>
    <cellStyle name="差_1110洱源县 2_2.2009年云南省生态功能区转移支付总表" xfId="1447"/>
    <cellStyle name="60% - Accent1 2 2" xfId="1448"/>
    <cellStyle name="好_27重庆_03_2010年各地区一般预算平衡表_2010年地方财政一般预算分级平衡情况表（汇总）0524 2" xfId="1449"/>
    <cellStyle name="20% - 强调文字颜色 4 6" xfId="1450"/>
    <cellStyle name="20% - Accent4 5" xfId="1451"/>
    <cellStyle name="差_1003牟定县 2" xfId="1452"/>
    <cellStyle name="好_青海 缺口县区测算(地方填报)_财力性转移支付2010年预算参考数_华东" xfId="1453"/>
    <cellStyle name="好_27重庆_03_2010年各地区一般预算平衡表_2010年地方财政一般预算分级平衡情况表（汇总）0524 3" xfId="1454"/>
    <cellStyle name="20% - 强调文字颜色 4 7" xfId="1455"/>
    <cellStyle name="20% - Accent4 6" xfId="1456"/>
    <cellStyle name="好_27重庆_03_2010年各地区一般预算平衡表_2010年地方财政一般预算分级平衡情况表（汇总）0524 4" xfId="1457"/>
    <cellStyle name="差_行政（人员）_不含人员经费系数_30云南" xfId="1458"/>
    <cellStyle name="20% - 强调文字颜色 4 8" xfId="1459"/>
    <cellStyle name="20% - Accent4 7" xfId="1460"/>
    <cellStyle name="20% - Accent5" xfId="1461"/>
    <cellStyle name="Accent2 10 2" xfId="1462"/>
    <cellStyle name="好_市辖区测算-新科目（20080626）_县市旗测算-新科目（含人口规模效应）_华东 2 4" xfId="1463"/>
    <cellStyle name="20% - Accent5 3" xfId="1464"/>
    <cellStyle name="20% - 强调文字颜色 5 4" xfId="1465"/>
    <cellStyle name="好_农林水和城市维护标准支出20080505－县区合计_县市旗测算-新科目（含人口规模效应）_隋心对账单定稿0514 2 5" xfId="1466"/>
    <cellStyle name="S25" xfId="1467"/>
    <cellStyle name="20% - Accent5 4" xfId="1468"/>
    <cellStyle name="20% - 强调文字颜色 5 5" xfId="1469"/>
    <cellStyle name="好_农林水和城市维护标准支出20080505－县区合计_县市旗测算-新科目（含人口规模效应）_隋心对账单定稿0514 2 6" xfId="1470"/>
    <cellStyle name="S26" xfId="1471"/>
    <cellStyle name="20% - Accent5 5" xfId="1472"/>
    <cellStyle name="20% - 强调文字颜色 5 6" xfId="1473"/>
    <cellStyle name="60% - Accent1 3 2" xfId="1474"/>
    <cellStyle name="20% - Accent5 7" xfId="1475"/>
    <cellStyle name="20% - 强调文字颜色 5 8" xfId="1476"/>
    <cellStyle name="20% - Accent5 8" xfId="1477"/>
    <cellStyle name="20% - 强调文字颜色 5 9" xfId="1478"/>
    <cellStyle name="好_其他部门(按照总人口测算）—20080416_县市旗测算-新科目（含人口规模效应）_财力性转移支付2010年预算参考数_华东 2 2" xfId="1479"/>
    <cellStyle name="20% - Accent5 9" xfId="1480"/>
    <cellStyle name="20% - Accent6" xfId="1481"/>
    <cellStyle name="好_平邑_财力性转移支付2010年预算参考数 2 6" xfId="1482"/>
    <cellStyle name="好_县区合并测算20080421_民生政策最低支出需求_03_2010年各地区一般预算平衡表 4" xfId="1483"/>
    <cellStyle name="差_农林水和城市维护标准支出20080505－县区合计_不含人员经费系数_03_2010年各地区一般预算平衡表_净集中" xfId="1484"/>
    <cellStyle name="Accent3 5 2" xfId="1485"/>
    <cellStyle name="差_业务工作量指标" xfId="1486"/>
    <cellStyle name="20% - 强调文字颜色 6 3" xfId="1487"/>
    <cellStyle name="20% - Accent6 2" xfId="1488"/>
    <cellStyle name="20% - Accent6 3" xfId="1489"/>
    <cellStyle name="20% - 强调文字颜色 6 4" xfId="1490"/>
    <cellStyle name="20% - Accent6 4" xfId="1491"/>
    <cellStyle name="20% - 强调文字颜色 6 5" xfId="1492"/>
    <cellStyle name="好_20河南_03_2010年各地区一般预算平衡表_净集中 2" xfId="1493"/>
    <cellStyle name="差_云南省2008年转移支付测算——州市本级考核部分及政策性测算_财力性转移支付2010年预算参考数_03_2010年各地区一般预算平衡表" xfId="1494"/>
    <cellStyle name="20% - 强调文字颜色 6 6" xfId="1495"/>
    <cellStyle name="20% - Accent6 5" xfId="1496"/>
    <cellStyle name="好_20河南_03_2010年各地区一般预算平衡表_净集中 3" xfId="1497"/>
    <cellStyle name="20% - 强调文字颜色 6 7" xfId="1498"/>
    <cellStyle name="20% - Accent6 6" xfId="1499"/>
    <cellStyle name="20% - Accent6 7" xfId="1500"/>
    <cellStyle name="20% - 强调文字颜色 6 8" xfId="1501"/>
    <cellStyle name="20% - Accent6 8" xfId="1502"/>
    <cellStyle name="20% - 强调文字颜色 6 9" xfId="1503"/>
    <cellStyle name="好_缺口县区测算（11.13）_财力性转移支付2010年预算参考数_03_2010年各地区一般预算平衡表_2010年地方财政一般预算分级平衡情况表（汇总）0524 2 4" xfId="1504"/>
    <cellStyle name="好_22湖南_合并 2" xfId="1505"/>
    <cellStyle name="20% - 强调文字颜色 1 2" xfId="1506"/>
    <cellStyle name="好_22湖南_合并 2 2" xfId="1507"/>
    <cellStyle name="20% - 强调文字颜色 1 2 2" xfId="1508"/>
    <cellStyle name="40% - 强调文字颜色 2 2 7" xfId="1509"/>
    <cellStyle name="20% - 强调文字颜色 1 2 2 2" xfId="1510"/>
    <cellStyle name="20% - 强调文字颜色 1 2 2 2 2" xfId="1511"/>
    <cellStyle name="20% - 强调文字颜色 1 2 2 2 3" xfId="1512"/>
    <cellStyle name="20% - 强调文字颜色 1 2 2 3" xfId="1513"/>
    <cellStyle name="20% - 强调文字颜色 1 2 2 4" xfId="1514"/>
    <cellStyle name="好_奖励补助测算7.25" xfId="1515"/>
    <cellStyle name="好_22湖南_合并 2 3" xfId="1516"/>
    <cellStyle name="20% - 强调文字颜色 1 2 3" xfId="1517"/>
    <cellStyle name="40% - 强调文字颜色 2 2 8" xfId="1518"/>
    <cellStyle name="差_卫生(按照总人口测算）—20080416_小册子（2010）张 2" xfId="1519"/>
    <cellStyle name="60% - 强调文字颜色 5 10" xfId="1520"/>
    <cellStyle name="20% - 强调文字颜色 4 9 2" xfId="1521"/>
    <cellStyle name="好_22湖南_合并 2 4" xfId="1522"/>
    <cellStyle name="20% - 强调文字颜色 1 2 4" xfId="1523"/>
    <cellStyle name="40% - 强调文字颜色 4 10" xfId="1524"/>
    <cellStyle name="差_县区合并测算20080423(按照各省比重）_财力性转移支付2010年预算参考数_隋心对账单定稿0514 2 2" xfId="1525"/>
    <cellStyle name="差_卫生(按照总人口测算）—20080416_小册子（2010）张 3" xfId="1526"/>
    <cellStyle name="60% - 强调文字颜色 5 11" xfId="1527"/>
    <cellStyle name="好_2008年全省汇总收支计算表_财力性转移支付2010年预算参考数_03_2010年各地区一般预算平衡表_2010年地方财政一般预算分级平衡情况表（汇总）0524 3" xfId="1528"/>
    <cellStyle name="20% - 强调文字颜色 3 11" xfId="1529"/>
    <cellStyle name="好_22湖南_合并 2 6" xfId="1530"/>
    <cellStyle name="20% - 强调文字颜色 1 2 6" xfId="1531"/>
    <cellStyle name="差_M01-2(州市补助收入) 4 2" xfId="1532"/>
    <cellStyle name="20% - 强调文字颜色 1 3 3" xfId="1533"/>
    <cellStyle name="差_云南省2008年转移支付测算——州市本级考核部分及政策性测算_华东 2 5" xfId="1534"/>
    <cellStyle name="Accent1 - 20% 2 3" xfId="1535"/>
    <cellStyle name="差_危改资金测算_财力性转移支付2010年预算参考数_隋心对账单定稿0514 2" xfId="1536"/>
    <cellStyle name="差_2006年28四川_财力性转移支付2010年预算参考数 5" xfId="1537"/>
    <cellStyle name="Accent5 - 60% 5" xfId="1538"/>
    <cellStyle name="20% - 强调文字颜色 1 7 2" xfId="1539"/>
    <cellStyle name="好_其他部门(按照总人口测算）—20080416_民生政策最低支出需求_03_2010年各地区一般预算平衡表_净集中 3" xfId="1540"/>
    <cellStyle name="好_其他部门(按照总人口测算）—20080416_不含人员经费系数_财力性转移支付2010年预算参考数_03_2010年各地区一般预算平衡表_2010年地方财政一般预算分级平衡情况表（汇总）0524 2" xfId="1541"/>
    <cellStyle name="好_农林水和城市维护标准支出20080505－县区合计_民生政策最低支出需求_合并 2 3" xfId="1542"/>
    <cellStyle name="好_Book1_财力性转移支付2010年预算参考数_隋心对账单定稿0514 2 5" xfId="1543"/>
    <cellStyle name="差_1_财力性转移支付2010年预算参考数_03_2010年各地区一般预算平衡表 4" xfId="1544"/>
    <cellStyle name="好_28四川_03_2010年各地区一般预算平衡表_净集中 2" xfId="1545"/>
    <cellStyle name="好_2008云南省分县市中小学教职工统计表（教育厅提供） 2" xfId="1546"/>
    <cellStyle name="差_2008年支出核定_小册子（2010）张 4" xfId="1547"/>
    <cellStyle name="20% - 强调文字颜色 1 8 2" xfId="1548"/>
    <cellStyle name="标题 1 8" xfId="1549"/>
    <cellStyle name="差_1_财力性转移支付2010年预算参考数_30云南" xfId="1550"/>
    <cellStyle name="20% - 强调文字颜色 2 11" xfId="1551"/>
    <cellStyle name="好_农林水和城市维护标准支出20080505－县区合计_不含人员经费系数_03_2010年各地区一般预算平衡表_2010年地方财政一般预算分级平衡情况表（汇总）0524 2 6" xfId="1552"/>
    <cellStyle name="20% - 强调文字颜色 3 2 7" xfId="1553"/>
    <cellStyle name="差_2_财力性转移支付2010年预算参考数_03_2010年各地区一般预算平衡表_净集中 3" xfId="1554"/>
    <cellStyle name="20% - 强调文字颜色 2 2" xfId="1555"/>
    <cellStyle name="20% - 强调文字颜色 2 2 2" xfId="1556"/>
    <cellStyle name="40% - 强调文字颜色 3 2 7" xfId="1557"/>
    <cellStyle name="好_05潍坊_30云南 3" xfId="1558"/>
    <cellStyle name="差_成本差异系数_03_2010年各地区一般预算平衡表_净集中 2" xfId="1559"/>
    <cellStyle name="差_卫生(按照总人口测算）—20080416_民生政策最低支出需求_03_2010年各地区一般预算平衡表_2010年地方财政一般预算分级平衡情况表（汇总）0524" xfId="1560"/>
    <cellStyle name="差_30云南 5" xfId="1561"/>
    <cellStyle name="20% - 强调文字颜色 2 2 2 2 4" xfId="1562"/>
    <cellStyle name="好_财力差异计算表(不含非农业区) 2 3" xfId="1563"/>
    <cellStyle name="差_行政(燃修费)_不含人员经费系数 2 4" xfId="1564"/>
    <cellStyle name="PSChar 2 2" xfId="1565"/>
    <cellStyle name="差_11大理 2 3 2 2" xfId="1566"/>
    <cellStyle name="40% - 强调文字颜色 3 2 8" xfId="1567"/>
    <cellStyle name="差_01保工资保运转保民生项目及标准" xfId="1568"/>
    <cellStyle name="差_文体广播事业(按照总人口测算）—20080416_县市旗测算-新科目（含人口规模效应）_03_2010年各地区一般预算平衡表_净集中 2" xfId="1569"/>
    <cellStyle name="20% - 强调文字颜色 2 2 3" xfId="1570"/>
    <cellStyle name="差_12滨州_财力性转移支付2010年预算参考数 2 2 2" xfId="1571"/>
    <cellStyle name="差_县市旗测算-新科目（20080627）_民生政策最低支出需求_华东 2" xfId="1572"/>
    <cellStyle name="差_文体广播事业(按照总人口测算）—20080416_县市旗测算-新科目（含人口规模效应）_03_2010年各地区一般预算平衡表_净集中 3" xfId="1573"/>
    <cellStyle name="20% - 强调文字颜色 2 2 4" xfId="1574"/>
    <cellStyle name="好_27重庆_财力性转移支付2010年预算参考数_华东 2 6" xfId="1575"/>
    <cellStyle name="好_2006年30云南_华东 2 3" xfId="1576"/>
    <cellStyle name="差_县市旗测算-新科目（20080626）_03_2010年各地区一般预算平衡表_2010年地方财政一般预算分级平衡情况表（汇总）0524 2 2" xfId="1577"/>
    <cellStyle name="差_1110洱源县_财力性转移支付2010年预算参考数_03_2010年各地区一般预算平衡表_2010年地方财政一般预算分级平衡情况表（汇总）0524" xfId="1578"/>
    <cellStyle name="差_县区合并测算20080423(按照各省比重）_不含人员经费系数_财力性转移支付2010年预算参考数_合并" xfId="1579"/>
    <cellStyle name="差_03昭通 2_2.2010年云南省生态功能区转移支付总表 2" xfId="1580"/>
    <cellStyle name="差_汇总-县级财政报表附表 5" xfId="1581"/>
    <cellStyle name="20% - 强调文字颜色 2 2 5" xfId="1582"/>
    <cellStyle name="20% - 强调文字颜色 2 2 6" xfId="1583"/>
    <cellStyle name="20% - 强调文字颜色 2 2 7" xfId="1584"/>
    <cellStyle name="好_2006年30云南_华东 2 6" xfId="1585"/>
    <cellStyle name="差_县市旗测算-新科目（20080626）_03_2010年各地区一般预算平衡表_2010年地方财政一般预算分级平衡情况表（汇总）0524 2 5" xfId="1586"/>
    <cellStyle name="差_22湖南_小册子（2010）张 2 2" xfId="1587"/>
    <cellStyle name="Accent2 15 2" xfId="1588"/>
    <cellStyle name="Accent2 20 2" xfId="1589"/>
    <cellStyle name="差_汇总-县级财政报表附表 8" xfId="1590"/>
    <cellStyle name="20% - 强调文字颜色 2 2 8" xfId="1591"/>
    <cellStyle name="20% - 强调文字颜色 2 3 3" xfId="1592"/>
    <cellStyle name="差_12滨州_财力性转移支付2010年预算参考数 2 3 2" xfId="1593"/>
    <cellStyle name="好_2008年全省汇总收支计算表_财力性转移支付2010年预算参考数_03_2010年各地区一般预算平衡表_2010年地方财政一般预算分级平衡情况表（汇总）0524 2 2" xfId="1594"/>
    <cellStyle name="差_教育(按照总人口测算）—20080416_不含人员经费系数 3" xfId="1595"/>
    <cellStyle name="20% - 强调文字颜色 3 10 2" xfId="1596"/>
    <cellStyle name="差_市辖区测算-新科目（20080626）_县市旗测算-新科目（含人口规模效应）_03_2010年各地区一般预算平衡表_净集中 2" xfId="1597"/>
    <cellStyle name="20% - 强调文字颜色 3 2" xfId="1598"/>
    <cellStyle name="好_2_财力性转移支付2010年预算参考数" xfId="1599"/>
    <cellStyle name="差_县市旗测算-新科目（20080626）_不含人员经费系数_合并 2 7" xfId="1600"/>
    <cellStyle name="20% - 强调文字颜色 3 2 2 2" xfId="1601"/>
    <cellStyle name="差_卫生(按照总人口测算）—20080416_不含人员经费系数_合并 2 4" xfId="1602"/>
    <cellStyle name="差_分县成本差异系数_不含人员经费系数_财力性转移支付2010年预算参考数_小册子（2010）张 3" xfId="1603"/>
    <cellStyle name="好_县区合并测算20080421_民生政策最低支出需求_财力性转移支付2010年预算参考数_03_2010年各地区一般预算平衡表_净集中" xfId="1604"/>
    <cellStyle name="Accent4 8" xfId="1605"/>
    <cellStyle name="百分比 4 2 4" xfId="1606"/>
    <cellStyle name="好_2_财力性转移支付2010年预算参考数 3" xfId="1607"/>
    <cellStyle name="20% - 强调文字颜色 3 2 2 2 3" xfId="1608"/>
    <cellStyle name="差_卫生(按照总人口测算）—20080416_县市旗测算-新科目（含人口规模效应）_03_2010年各地区一般预算平衡表 6" xfId="1609"/>
    <cellStyle name="Accent2 - 20% 9" xfId="1610"/>
    <cellStyle name="好_农林水和城市维护标准支出20080505－县区合计_不含人员经费系数_03_2010年各地区一般预算平衡表_2010年地方财政一般预算分级平衡情况表（汇总）0524 2 3" xfId="1611"/>
    <cellStyle name="20% - 强调文字颜色 3 2 4" xfId="1612"/>
    <cellStyle name="好_农林水和城市维护标准支出20080505－县区合计_不含人员经费系数_03_2010年各地区一般预算平衡表_2010年地方财政一般预算分级平衡情况表（汇总）0524 2 4" xfId="1613"/>
    <cellStyle name="差_市辖区测算-新科目（20080626）_合并" xfId="1614"/>
    <cellStyle name="20% - 强调文字颜色 3 2 5" xfId="1615"/>
    <cellStyle name="好_农林水和城市维护标准支出20080505－县区合计_不含人员经费系数_03_2010年各地区一般预算平衡表_2010年地方财政一般预算分级平衡情况表（汇总）0524 2 5" xfId="1616"/>
    <cellStyle name="好_1110洱源县_03_2010年各地区一般预算平衡表 2 2" xfId="1617"/>
    <cellStyle name="20% - 强调文字颜色 3 2 6" xfId="1618"/>
    <cellStyle name="差_27重庆_30云南 2" xfId="1619"/>
    <cellStyle name="20% - 强调文字颜色 3 7 2" xfId="1620"/>
    <cellStyle name="20% - 强调文字颜色 3 8 2" xfId="1621"/>
    <cellStyle name="差_卫生(按照总人口测算）—20080416_不含人员经费系数_03_2010年各地区一般预算平衡表_2010年地方财政一般预算分级平衡情况表（汇总）0524 4" xfId="1622"/>
    <cellStyle name="20% - 强调文字颜色 4 10 2" xfId="1623"/>
    <cellStyle name="Input Cells 4" xfId="1624"/>
    <cellStyle name="好_农林水和城市维护标准支出20080505－县区合计_民生政策最低支出需求_合并 2 7" xfId="1625"/>
    <cellStyle name="20% - 强调文字颜色 4 11" xfId="1626"/>
    <cellStyle name="差_09黑龙江_财力性转移支付2010年预算参考数 2 2" xfId="1627"/>
    <cellStyle name="好_其他部门(按照总人口测算）—20080416_县市旗测算-新科目（含人口规模效应）_财力性转移支付2010年预算参考数_03_2010年各地区一般预算平衡表_2010年地方财政一般预算分级平衡情况表（汇总）0524 2" xfId="1628"/>
    <cellStyle name="好_附表_合并 2 7" xfId="1629"/>
    <cellStyle name="20% - 强调文字颜色 4 2 3" xfId="1630"/>
    <cellStyle name="差_行政(燃修费)_民生政策最低支出需求_财力性转移支付2010年预算参考数_03_2010年各地区一般预算平衡表_04财力类2010 3" xfId="1631"/>
    <cellStyle name="40% - 强调文字颜色 5 2 8" xfId="1632"/>
    <cellStyle name="20% - 强调文字颜色 4 2 8" xfId="1633"/>
    <cellStyle name="差_1110洱源县_03_2010年各地区一般预算平衡表_04财力类2010" xfId="1634"/>
    <cellStyle name="好_0605石屏县_03_2010年各地区一般预算平衡表_净集中" xfId="1635"/>
    <cellStyle name="20% - 强调文字颜色 4 8 2" xfId="1636"/>
    <cellStyle name="差_自行调整差异系数顺序_03_2010年各地区一般预算平衡表 4" xfId="1637"/>
    <cellStyle name="差_行政（人员）_不含人员经费系数_30云南 2" xfId="1638"/>
    <cellStyle name="20% - 强调文字颜色 5 2" xfId="1639"/>
    <cellStyle name="好_农林水和城市维护标准支出20080505－县区合计_县市旗测算-新科目（含人口规模效应）_隋心对账单定稿0514 2 3" xfId="1640"/>
    <cellStyle name="S18" xfId="1641"/>
    <cellStyle name="S23" xfId="1642"/>
    <cellStyle name="好_核定人数下发表_财力性转移支付2010年预算参考数_隋心对账单定稿0514 3" xfId="1643"/>
    <cellStyle name="差_县市旗测算-新科目（20080626）_县市旗测算-新科目（含人口规模效应）_财力性转移支付2010年预算参考数 4" xfId="1644"/>
    <cellStyle name="20% - 强调文字颜色 5 2 2 2 3" xfId="1645"/>
    <cellStyle name="Accent4 - 20% 9" xfId="1646"/>
    <cellStyle name="差_县市旗测算-新科目（20080626）_县市旗测算-新科目（含人口规模效应）_财力性转移支付2010年预算参考数 5" xfId="1647"/>
    <cellStyle name="20% - 强调文字颜色 5 2 2 2 4" xfId="1648"/>
    <cellStyle name="好_分县成本差异系数_不含人员经费系数_财力性转移支付2010年预算参考数 5" xfId="1649"/>
    <cellStyle name="20% - 强调文字颜色 5 2 2 3" xfId="1650"/>
    <cellStyle name="好_测算结果汇总_财力性转移支付2010年预算参考数_30云南" xfId="1651"/>
    <cellStyle name="好_2008年支出调整_03_2010年各地区一般预算平衡表_2010年地方财政一般预算分级平衡情况表（汇总）0524 2 4" xfId="1652"/>
    <cellStyle name="40% - 强调文字颜色 2 8" xfId="1653"/>
    <cellStyle name="好_教育(按照总人口测算）—20080416_不含人员经费系数_财力性转移支付2010年预算参考数_华东 2 7" xfId="1654"/>
    <cellStyle name="差_卫生(按照总人口测算）—20080416_03_2010年各地区一般预算平衡表_2010年地方财政一般预算分级平衡情况表（汇总）0524 5" xfId="1655"/>
    <cellStyle name="Accent6 - 20% 10" xfId="1656"/>
    <cellStyle name="20% - 强调文字颜色 5 2 2 4" xfId="1657"/>
    <cellStyle name="好_2008年支出调整_03_2010年各地区一般预算平衡表_2010年地方财政一般预算分级平衡情况表（汇总）0524 2 5" xfId="1658"/>
    <cellStyle name="40% - 强调文字颜色 2 9" xfId="1659"/>
    <cellStyle name="差_07临沂_小册子（2010）张 2" xfId="1660"/>
    <cellStyle name="20% - 强调文字颜色 5 2 3" xfId="1661"/>
    <cellStyle name="40% - 强调文字颜色 6 2 8" xfId="1662"/>
    <cellStyle name="S18 3" xfId="1663"/>
    <cellStyle name="S23 3" xfId="1664"/>
    <cellStyle name="20% - 强调文字颜色 5 2 4" xfId="1665"/>
    <cellStyle name="20% - 强调文字颜色 5 2 5" xfId="1666"/>
    <cellStyle name="20% - 强调文字颜色 5 2 6" xfId="1667"/>
    <cellStyle name="20% - 强调文字颜色 5 2 7" xfId="1668"/>
    <cellStyle name="差_2008年一般预算支出预计_30云南 3 2" xfId="1669"/>
    <cellStyle name="Bad 2 2" xfId="1670"/>
    <cellStyle name="20% - 强调文字颜色 5 2 8" xfId="1671"/>
    <cellStyle name="好_2006年34青海_财力性转移支付2010年预算参考数_合并 2 5" xfId="1672"/>
    <cellStyle name="好_11大理_华东 2 6" xfId="1673"/>
    <cellStyle name="差_分县成本差异系数_民生政策最低支出需求_小册子（2010）张" xfId="1674"/>
    <cellStyle name="20% - 强调文字颜色 5 3 3" xfId="1675"/>
    <cellStyle name="Input 13" xfId="1676"/>
    <cellStyle name="S19 3" xfId="1677"/>
    <cellStyle name="S24 3" xfId="1678"/>
    <cellStyle name="好_2006年34青海_财力性转移支付2010年预算参考数_合并 2 6" xfId="1679"/>
    <cellStyle name="好_11大理_华东 2 7" xfId="1680"/>
    <cellStyle name="20% - 强调文字颜色 5 3 4" xfId="1681"/>
    <cellStyle name="Input 14" xfId="1682"/>
    <cellStyle name="差_分县成本差异系数_不含人员经费系数_财力性转移支付2010年预算参考数_03_2010年各地区一般预算平衡表_04财力类2010 3" xfId="1683"/>
    <cellStyle name="20% - 强调文字颜色 5 7 2" xfId="1684"/>
    <cellStyle name="好_2008年全省汇总收支计算表_03_2010年各地区一般预算平衡表_2010年地方财政一般预算分级平衡情况表（汇总）0524" xfId="1685"/>
    <cellStyle name="差_07临沂_30云南 3" xfId="1686"/>
    <cellStyle name="差_1_03_2010年各地区一般预算平衡表_净集中 2" xfId="1687"/>
    <cellStyle name="好_2007年收支情况及2008年收支预计表(汇总表)_财力性转移支付2010年预算参考数_华东 2 4" xfId="1688"/>
    <cellStyle name="20% - 强调文字颜色 5 8 2" xfId="1689"/>
    <cellStyle name="好_平邑_03_2010年各地区一般预算平衡表_2010年地方财政一般预算分级平衡情况表（汇总）0524" xfId="1690"/>
    <cellStyle name="20% - 强调文字颜色 5 9 2" xfId="1691"/>
    <cellStyle name="好_汇总_财力性转移支付2010年预算参考数_合并 2 4" xfId="1692"/>
    <cellStyle name="差_2007一般预算支出口径剔除表_30云南 2" xfId="1693"/>
    <cellStyle name="Header" xfId="1694"/>
    <cellStyle name="百分比 2 2 2 3" xfId="1695"/>
    <cellStyle name="好_2006年27重庆_合并 2 5" xfId="1696"/>
    <cellStyle name="20% - 强调文字颜色 6 10" xfId="1697"/>
    <cellStyle name="20% - 强调文字颜色 6 10 2" xfId="1698"/>
    <cellStyle name="好_2006年27重庆_合并 2 6" xfId="1699"/>
    <cellStyle name="20% - 强调文字颜色 6 11" xfId="1700"/>
    <cellStyle name="20% - 强调文字颜色 6 2" xfId="1701"/>
    <cellStyle name="20% - 强调文字颜色 6 2 2" xfId="1702"/>
    <cellStyle name="好_行政(燃修费)_财力性转移支付2010年预算参考数_03_2010年各地区一般预算平衡表_04财力类2010 2" xfId="1703"/>
    <cellStyle name="Accent3 19" xfId="1704"/>
    <cellStyle name="Accent3 24" xfId="1705"/>
    <cellStyle name="Accent6 - 20% 3" xfId="1706"/>
    <cellStyle name="20% - 强调文字颜色 6 2 2 2" xfId="1707"/>
    <cellStyle name="Accent3 19 2" xfId="1708"/>
    <cellStyle name="Accent6 - 20% 3 2" xfId="1709"/>
    <cellStyle name="常规 27 11" xfId="1710"/>
    <cellStyle name="20% - 强调文字颜色 6 2 2 2 2" xfId="1711"/>
    <cellStyle name="Accent5 - 20% 8" xfId="1712"/>
    <cellStyle name="Accent6 - 20% 3 2 2" xfId="1713"/>
    <cellStyle name="常规 27 12" xfId="1714"/>
    <cellStyle name="20% - 强调文字颜色 6 2 2 2 3" xfId="1715"/>
    <cellStyle name="好_其他部门(按照总人口测算）—20080416_财力性转移支付2010年预算参考数_03_2010年各地区一般预算平衡表_2010年地方财政一般预算分级平衡情况表（汇总）0524 2 5" xfId="1716"/>
    <cellStyle name="Accent1 16 2" xfId="1717"/>
    <cellStyle name="Accent1 21 2" xfId="1718"/>
    <cellStyle name="差_卫生(按照总人口测算）—20080416_财力性转移支付2010年预算参考数_03_2010年各地区一般预算平衡表" xfId="1719"/>
    <cellStyle name="Accent5 - 20% 9" xfId="1720"/>
    <cellStyle name="好_Book2_03_2010年各地区一般预算平衡表_2010年地方财政一般预算分级平衡情况表（汇总）0524 2" xfId="1721"/>
    <cellStyle name="Accent5 - 40% 5 2" xfId="1722"/>
    <cellStyle name="常规 27 13" xfId="1723"/>
    <cellStyle name="20% - 强调文字颜色 6 2 2 2 4" xfId="1724"/>
    <cellStyle name="好_行政公检法测算_县市旗测算-新科目（含人口规模效应）_财力性转移支付2010年预算参考数_03_2010年各地区一般预算平衡表_净集中 2" xfId="1725"/>
    <cellStyle name="20% - 强调文字颜色 6 2 2 3" xfId="1726"/>
    <cellStyle name="好_行政公检法测算_县市旗测算-新科目（含人口规模效应）_财力性转移支付2010年预算参考数_03_2010年各地区一般预算平衡表_净集中 3" xfId="1727"/>
    <cellStyle name="差_行政(燃修费)_民生政策最低支出需求_财力性转移支付2010年预算参考数 2 3 2" xfId="1728"/>
    <cellStyle name="20% - 强调文字颜色 6 2 2 4" xfId="1729"/>
    <cellStyle name="20% - 强调文字颜色 6 2 3" xfId="1730"/>
    <cellStyle name="好_行政(燃修费)_财力性转移支付2010年预算参考数_03_2010年各地区一般预算平衡表_04财力类2010 3" xfId="1731"/>
    <cellStyle name="好_成本差异系数_03_2010年各地区一般预算平衡表" xfId="1732"/>
    <cellStyle name="Accent3 25" xfId="1733"/>
    <cellStyle name="Accent3 30" xfId="1734"/>
    <cellStyle name="Accent6 - 20% 4" xfId="1735"/>
    <cellStyle name="20% - 强调文字颜色 6 2 4" xfId="1736"/>
    <cellStyle name="Accent3 26" xfId="1737"/>
    <cellStyle name="Accent3 31" xfId="1738"/>
    <cellStyle name="Accent6 - 20% 5" xfId="1739"/>
    <cellStyle name="好_34青海_1_财力性转移支付2010年预算参考数_小册子（2010）张 3" xfId="1740"/>
    <cellStyle name="差_云南省2008年转移支付测算——州市本级考核部分及政策性测算_03_2010年各地区一般预算平衡表_2010年地方财政一般预算分级平衡情况表（汇总）0524 2 2" xfId="1741"/>
    <cellStyle name="差_0702砚山县2008年地税_4.2010年国家重点生态功能区保护性转移支付生态测算表 2" xfId="1742"/>
    <cellStyle name="20% - 强调文字颜色 6 2 5" xfId="1743"/>
    <cellStyle name="好_11大理_财力性转移支付2010年预算参考数_03_2010年各地区一般预算平衡表_净集中" xfId="1744"/>
    <cellStyle name="Accent6 - 20% 6" xfId="1745"/>
    <cellStyle name="Accent3 27" xfId="1746"/>
    <cellStyle name="Accent3 32" xfId="1747"/>
    <cellStyle name="20% - 强调文字颜色 6 2 6" xfId="1748"/>
    <cellStyle name="好_分县成本差异系数_民生政策最低支出需求_华东 2 7" xfId="1749"/>
    <cellStyle name="Accent3 - 40%" xfId="1750"/>
    <cellStyle name="Accent3 28" xfId="1751"/>
    <cellStyle name="Accent3 33" xfId="1752"/>
    <cellStyle name="Accent6 - 20% 7" xfId="1753"/>
    <cellStyle name="差_云南省2008年转移支付测算——州市本级考核部分及政策性测算_03_2010年各地区一般预算平衡表_2010年地方财政一般预算分级平衡情况表（汇总）0524 2 4" xfId="1754"/>
    <cellStyle name="差_县市旗测算-新科目（20080627）_不含人员经费系数 2" xfId="1755"/>
    <cellStyle name="New Times Roman 2" xfId="1756"/>
    <cellStyle name="20% - 强调文字颜色 6 2 7" xfId="1757"/>
    <cellStyle name="Accent3 29" xfId="1758"/>
    <cellStyle name="Accent3 34" xfId="1759"/>
    <cellStyle name="Accent6 - 20% 8" xfId="1760"/>
    <cellStyle name="差_云南省2008年转移支付测算——州市本级考核部分及政策性测算_03_2010年各地区一般预算平衡表_2010年地方财政一般预算分级平衡情况表（汇总）0524 2 5" xfId="1761"/>
    <cellStyle name="差_县市旗测算-新科目（20080627）_不含人员经费系数 3" xfId="1762"/>
    <cellStyle name="New Times Roman 3" xfId="1763"/>
    <cellStyle name="Accent3 35" xfId="1764"/>
    <cellStyle name="Accent3 40" xfId="1765"/>
    <cellStyle name="好_人员工资和公用经费_财力性转移支付2010年预算参考数 2" xfId="1766"/>
    <cellStyle name="Accent6 - 20% 9" xfId="1767"/>
    <cellStyle name="20% - 强调文字颜色 6 2 8" xfId="1768"/>
    <cellStyle name="Header_TA" xfId="1769"/>
    <cellStyle name="好_2 2 3 2" xfId="1770"/>
    <cellStyle name="差_云南省2008年转移支付测算——州市本级考核部分及政策性测算_03_2010年各地区一般预算平衡表_2010年地方财政一般预算分级平衡情况表（汇总）0524 2 6" xfId="1771"/>
    <cellStyle name="差_县市旗测算-新科目（20080627）_不含人员经费系数 4" xfId="1772"/>
    <cellStyle name="差_汇总_财力性转移支付2010年预算参考数 4 2" xfId="1773"/>
    <cellStyle name="New Times Roman 4" xfId="1774"/>
    <cellStyle name="20% - 强调文字颜色 6 2 9" xfId="1775"/>
    <cellStyle name="好_J03_5.2010年云南省国家一般生态功能区转移支付补助测算表（州市本级）" xfId="1776"/>
    <cellStyle name="Accent3 36" xfId="1777"/>
    <cellStyle name="Accent3 41" xfId="1778"/>
    <cellStyle name="好_人员工资和公用经费_财力性转移支付2010年预算参考数 3" xfId="1779"/>
    <cellStyle name="差_云南省2008年转移支付测算——州市本级考核部分及政策性测算_03_2010年各地区一般预算平衡表_2010年地方财政一般预算分级平衡情况表（汇总）0524 2 7" xfId="1780"/>
    <cellStyle name="差_县市旗测算-新科目（20080627）_不含人员经费系数 5" xfId="1781"/>
    <cellStyle name="New Times Roman 5" xfId="1782"/>
    <cellStyle name="好_其他部门(按照总人口测算）—20080416_财力性转移支付2010年预算参考数_30云南" xfId="1783"/>
    <cellStyle name="好_农林水和城市维护标准支出20080505－县区合计_民生政策最低支出需求_财力性转移支付2010年预算参考数_隋心对账单定稿0514 2 3" xfId="1784"/>
    <cellStyle name="表标题 3 2 2" xfId="1785"/>
    <cellStyle name="差_业务工作量指标 3" xfId="1786"/>
    <cellStyle name="20% - 强调文字颜色 6 3 3" xfId="1787"/>
    <cellStyle name="差_汇总_隋心对账单定稿0514 2" xfId="1788"/>
    <cellStyle name="no dec" xfId="1789"/>
    <cellStyle name="好_2006年34青海_30云南 3" xfId="1790"/>
    <cellStyle name="差_0502通海县 2_4.2010年国家重点生态功能区保护性转移支付生态测算表" xfId="1791"/>
    <cellStyle name="差_缺口县区测算(按核定人数) 5" xfId="1792"/>
    <cellStyle name="20% - 强调文字颜色 6 7 2" xfId="1793"/>
    <cellStyle name="差_不含人员经费系数_隋心对账单定稿0514 2" xfId="1794"/>
    <cellStyle name="Accent4 19" xfId="1795"/>
    <cellStyle name="Accent4 24" xfId="1796"/>
    <cellStyle name="好_成本差异系数_财力性转移支付2010年预算参考数_隋心对账单定稿0514 2 4" xfId="1797"/>
    <cellStyle name="20% - 强调文字颜色 6 8 2" xfId="1798"/>
    <cellStyle name="好_卫生(按照总人口测算）—20080416_县市旗测算-新科目（含人口规模效应）_财力性转移支付2010年预算参考数_隋心对账单定稿0514 2 6" xfId="1799"/>
    <cellStyle name="差_农林水和城市维护标准支出20080505－县区合计_县市旗测算-新科目（含人口规模效应）_华东" xfId="1800"/>
    <cellStyle name="差_2009年一般性转移支付标准工资_不用软件计算9.1不考虑经费管理评价xl 2 4" xfId="1801"/>
    <cellStyle name="好_09黑龙江_隋心对账单定稿0514" xfId="1802"/>
    <cellStyle name="20% - 强调文字颜色 6 9 2" xfId="1803"/>
    <cellStyle name="百分比 2 3 2 3" xfId="1804"/>
    <cellStyle name="好_其他部门(按照总人口测算）—20080416_县市旗测算-新科目（含人口规模效应）_财力性转移支付2010年预算参考数 2" xfId="1805"/>
    <cellStyle name="20% - 着色 1 2" xfId="1806"/>
    <cellStyle name="20% - 着色 2 2" xfId="1807"/>
    <cellStyle name="20% - 着色 3" xfId="1808"/>
    <cellStyle name="好_2008年支出调整_财力性转移支付2010年预算参考数_03_2010年各地区一般预算平衡表_2010年地方财政一般预算分级平衡情况表（汇总）0524 4" xfId="1809"/>
    <cellStyle name="20% - 着色 3 2" xfId="1810"/>
    <cellStyle name="差_县市旗测算20080508_财力性转移支付2010年预算参考数_小册子（2010）张 2" xfId="1811"/>
    <cellStyle name="差_成本差异系数_小册子（2010）张" xfId="1812"/>
    <cellStyle name="20% - 着色 4" xfId="1813"/>
    <cellStyle name="好_行政公检法测算_民生政策最低支出需求_财力性转移支付2010年预算参考数 5" xfId="1814"/>
    <cellStyle name="差_县市旗测算20080508_财力性转移支付2010年预算参考数_小册子（2010）张 2 2" xfId="1815"/>
    <cellStyle name="差_成本差异系数_小册子（2010）张 2" xfId="1816"/>
    <cellStyle name="20% - 着色 4 2" xfId="1817"/>
    <cellStyle name="Currency1" xfId="1818"/>
    <cellStyle name="差_县市旗测算20080508_财力性转移支付2010年预算参考数_小册子（2010）张 3" xfId="1819"/>
    <cellStyle name="20% - 着色 5" xfId="1820"/>
    <cellStyle name="60% - 强调文字颜色 4 8 2" xfId="1821"/>
    <cellStyle name="20% - 着色 5 2" xfId="1822"/>
    <cellStyle name="好_2009年云南省省对下一般性转移支付标准支出测算表 3" xfId="1823"/>
    <cellStyle name="Accent1 - 60% 6" xfId="1824"/>
    <cellStyle name="好_20河南_03_2010年各地区一般预算平衡表" xfId="1825"/>
    <cellStyle name="差_云南 缺口县区测算(地方填报)_财力性转移支付2010年预算参考数_03_2010年各地区一般预算平衡表_2010年地方财政一般预算分级平衡情况表（汇总）0524 2 3" xfId="1826"/>
    <cellStyle name="Heading 1_TA" xfId="1827"/>
    <cellStyle name="20% - 着色 6" xfId="1828"/>
    <cellStyle name="差_农林水和城市维护标准支出20080505－县区合计_县市旗测算-新科目（含人口规模效应）_财力性转移支付2010年预算参考数_30云南 4" xfId="1829"/>
    <cellStyle name="20% - 着色 6 2" xfId="1830"/>
    <cellStyle name="好_30云南_2 2" xfId="1831"/>
    <cellStyle name="好_2006年22湖南_财力性转移支付2010年预算参考数_隋心对账单定稿0514 2 3" xfId="1832"/>
    <cellStyle name="3232" xfId="1833"/>
    <cellStyle name="3f1o [0]_J-Hwang242" xfId="1834"/>
    <cellStyle name="差_教育(按照总人口测算）—20080416_县市旗测算-新科目（含人口规模效应）_合并" xfId="1835"/>
    <cellStyle name="差_0605石屏县_财力性转移支付2010年预算参考数_03_2010年各地区一般预算平衡表 2" xfId="1836"/>
    <cellStyle name="好_行政(燃修费)_财力性转移支付2010年预算参考数_03_2010年各地区一般预算平衡表_净集中 3" xfId="1837"/>
    <cellStyle name="差_1_小册子（2010）张 2 2" xfId="1838"/>
    <cellStyle name="好_2007一般预算支出口径剔除表_财力性转移支付2010年预算参考数_03_2010年各地区一般预算平衡表_2010年地方财政一般预算分级平衡情况表（汇总）0524 2 2" xfId="1839"/>
    <cellStyle name="差_县区合并测算20080423(按照各省比重）_县市旗测算-新科目（含人口规模效应） 2" xfId="1840"/>
    <cellStyle name="3f1o_J-Hwang2an" xfId="1841"/>
    <cellStyle name="Accent1 46" xfId="1842"/>
    <cellStyle name="Accent1 51" xfId="1843"/>
    <cellStyle name="好_成本差异系数（含人口规模）_隋心对账单定稿0514 2 4" xfId="1844"/>
    <cellStyle name="40% - Accent1 2" xfId="1845"/>
    <cellStyle name="好_其他部门(按照总人口测算）—20080416_财力性转移支付2010年预算参考数_03_2010年各地区一般预算平衡表 2" xfId="1846"/>
    <cellStyle name="好_汇总-县级财政报表附表 2 2" xfId="1847"/>
    <cellStyle name="好_34青海_财力性转移支付2010年预算参考数_华东 2" xfId="1848"/>
    <cellStyle name="40% - 强调文字颜色 3 2 2 2 3" xfId="1849"/>
    <cellStyle name="常规 83" xfId="1850"/>
    <cellStyle name="常规 78" xfId="1851"/>
    <cellStyle name="差_Book1_1_Book1_Book1_Book1_Book1 2" xfId="1852"/>
    <cellStyle name="差_05潍坊_隋心对账单定稿0514 2" xfId="1853"/>
    <cellStyle name="40% - Accent1 2 2" xfId="1854"/>
    <cellStyle name="好_一般预算支出口径剔除表_隋心对账单定稿0514 2 4" xfId="1855"/>
    <cellStyle name="好_成本差异系数（含人口规模）_隋心对账单定稿0514 2 5" xfId="1856"/>
    <cellStyle name="差_一般预算支出口径剔除表_财力性转移支付2010年预算参考数_30云南 2" xfId="1857"/>
    <cellStyle name="40% - Accent1 3" xfId="1858"/>
    <cellStyle name="好_其他部门(按照总人口测算）—20080416_财力性转移支付2010年预算参考数_03_2010年各地区一般预算平衡表 3" xfId="1859"/>
    <cellStyle name="好_汇总-县级财政报表附表 2 3" xfId="1860"/>
    <cellStyle name="差_县区合并测算20080423(按照各省比重）_财力性转移支付2010年预算参考数 2 2" xfId="1861"/>
    <cellStyle name="差_教育(按照总人口测算）—20080416_民生政策最低支出需求_财力性转移支付2010年预算参考数_03_2010年各地区一般预算平衡表_净集中" xfId="1862"/>
    <cellStyle name="差_Book1_财力性转移支付2010年预算参考数_03_2010年各地区一般预算平衡表_04财力类2010" xfId="1863"/>
    <cellStyle name="40% - 强调文字颜色 3 2 2 2 4" xfId="1864"/>
    <cellStyle name="好_其他部门(按照总人口测算）—20080416_民生政策最低支出需求_合并" xfId="1865"/>
    <cellStyle name="好_2006年27重庆_03_2010年各地区一般预算平衡表_2010年地方财政一般预算分级平衡情况表（汇总）0524 5" xfId="1866"/>
    <cellStyle name="好_03昭通_合并 2 5" xfId="1867"/>
    <cellStyle name="差_一般预算支出口径剔除表_财力性转移支付2010年预算参考数_30云南 2 2" xfId="1868"/>
    <cellStyle name="40% - Accent1 3 2" xfId="1869"/>
    <cellStyle name="好_教育(按照总人口测算）—20080416_财力性转移支付2010年预算参考数_华东 2" xfId="1870"/>
    <cellStyle name="好_成本差异系数（含人口规模）_隋心对账单定稿0514 2 7" xfId="1871"/>
    <cellStyle name="40% - Accent1 5" xfId="1872"/>
    <cellStyle name="好_教育(按照总人口测算）—20080416_财力性转移支付2010年预算参考数_华东 3" xfId="1873"/>
    <cellStyle name="40% - Accent1 6" xfId="1874"/>
    <cellStyle name="好_其他部门(按照总人口测算）—20080416_财力性转移支付2010年预算参考数_03_2010年各地区一般预算平衡表 6" xfId="1875"/>
    <cellStyle name="好_汇总-县级财政报表附表 2 6" xfId="1876"/>
    <cellStyle name="差_县区合并测算20080423(按照各省比重）_财力性转移支付2010年预算参考数 2 5" xfId="1877"/>
    <cellStyle name="Title 3 2" xfId="1878"/>
    <cellStyle name="40% - Accent1 7" xfId="1879"/>
    <cellStyle name="40% - Accent1 8" xfId="1880"/>
    <cellStyle name="40% - Accent1 9" xfId="1881"/>
    <cellStyle name="好_测算结果汇总_财力性转移支付2010年预算参考数_03_2010年各地区一般预算平衡表_2010年地方财政一般预算分级平衡情况表（汇总）0524 2 4" xfId="1882"/>
    <cellStyle name="差_2_03_2010年各地区一般预算平衡表 2" xfId="1883"/>
    <cellStyle name="差_行政(燃修费)_民生政策最低支出需求_财力性转移支付2010年预算参考数_03_2010年各地区一般预算平衡表_2010年地方财政一般预算分级平衡情况表（汇总）0524 5" xfId="1884"/>
    <cellStyle name="Accent2 17 2" xfId="1885"/>
    <cellStyle name="好_2007年收支情况及2008年收支预计表(汇总表)_隋心对账单定稿0514 2 7" xfId="1886"/>
    <cellStyle name="40% - Accent2" xfId="1887"/>
    <cellStyle name="40% - Accent2 2" xfId="1888"/>
    <cellStyle name="好_2008年预计支出与2007年对比_合并 2 3" xfId="1889"/>
    <cellStyle name="好_2" xfId="1890"/>
    <cellStyle name="40% - Accent2 2 2" xfId="1891"/>
    <cellStyle name="好_分县成本差异系数_不含人员经费系数_财力性转移支付2010年预算参考数_华东" xfId="1892"/>
    <cellStyle name="40% - Accent2 3" xfId="1893"/>
    <cellStyle name="差_2007年国税" xfId="1894"/>
    <cellStyle name="好_分县成本差异系数_不含人员经费系数_财力性转移支付2010年预算参考数_华东 2" xfId="1895"/>
    <cellStyle name="40% - Accent2 3 2" xfId="1896"/>
    <cellStyle name="差_2007年国税 2" xfId="1897"/>
    <cellStyle name="40% - Accent2 4" xfId="1898"/>
    <cellStyle name="好_财政供养人员_03_2010年各地区一般预算平衡表 4" xfId="1899"/>
    <cellStyle name="好_同德_03_2010年各地区一般预算平衡表_净集中" xfId="1900"/>
    <cellStyle name="差_汇总_03_2010年各地区一般预算平衡表 6" xfId="1901"/>
    <cellStyle name="差_不含人员经费系数_财力性转移支付2010年预算参考数 4" xfId="1902"/>
    <cellStyle name="Dec 2" xfId="1903"/>
    <cellStyle name="差_1110洱源县_财力性转移支付2010年预算参考数 2" xfId="1904"/>
    <cellStyle name="40% - Accent2 5" xfId="1905"/>
    <cellStyle name="好_财政供养人员_03_2010年各地区一般预算平衡表 5" xfId="1906"/>
    <cellStyle name="差_县市旗测算20080508_不含人员经费系数_03_2010年各地区一般预算平衡表" xfId="1907"/>
    <cellStyle name="差_不含人员经费系数_财力性转移支付2010年预算参考数 5" xfId="1908"/>
    <cellStyle name="差_1110洱源县_财力性转移支付2010年预算参考数 3" xfId="1909"/>
    <cellStyle name="40% - Accent2 6" xfId="1910"/>
    <cellStyle name="好_财政供养人员_03_2010年各地区一般预算平衡表 6" xfId="1911"/>
    <cellStyle name="差_1110洱源县_财力性转移支付2010年预算参考数 4" xfId="1912"/>
    <cellStyle name="40% - Accent2 7" xfId="1913"/>
    <cellStyle name="差_财政供养人员_财力性转移支付2010年预算参考数_华东 2" xfId="1914"/>
    <cellStyle name="差_1110洱源县_财力性转移支付2010年预算参考数 5" xfId="1915"/>
    <cellStyle name="差_一般预算支出口径剔除表_财力性转移支付2010年预算参考数_30云南" xfId="1916"/>
    <cellStyle name="40% - Accent2 8" xfId="1917"/>
    <cellStyle name="40% - Accent2 9" xfId="1918"/>
    <cellStyle name="好_其他部门(按照总人口测算）—20080416_民生政策最低支出需求_财力性转移支付2010年预算参考数_03_2010年各地区一般预算平衡表_2010年地方财政一般预算分级平衡情况表（汇总）0524 2 3" xfId="1919"/>
    <cellStyle name="好_安徽 缺口县区测算(地方填报)1_03_2010年各地区一般预算平衡表_2010年地方财政一般预算分级平衡情况表（汇总）0524 2 7" xfId="1920"/>
    <cellStyle name="Accent2 18 2" xfId="1921"/>
    <cellStyle name="好_汇总_财力性转移支付2010年预算参考数_03_2010年各地区一般预算平衡表 2 2" xfId="1922"/>
    <cellStyle name="40% - Accent3" xfId="1923"/>
    <cellStyle name="40% - Accent3 2" xfId="1924"/>
    <cellStyle name="40% - Accent3 2 2" xfId="1925"/>
    <cellStyle name="编号 6" xfId="1926"/>
    <cellStyle name="40% - Accent3 3" xfId="1927"/>
    <cellStyle name="差_一般预算支出口径剔除表_财力性转移支付2010年预算参考数 2 6" xfId="1928"/>
    <cellStyle name="40% - Accent3 3 2" xfId="1929"/>
    <cellStyle name="40% - Accent3 4" xfId="1930"/>
    <cellStyle name="40% - Accent3 5" xfId="1931"/>
    <cellStyle name="好_民生政策最低支出需求_合并 2 3" xfId="1932"/>
    <cellStyle name="好_云南省2008年转移支付测算——州市本级考核部分及政策性测算_财力性转移支付2010年预算参考数 2 7" xfId="1933"/>
    <cellStyle name="差_行政(燃修费)_财力性转移支付2010年预算参考数_03_2010年各地区一般预算平衡表_净集中 2" xfId="1934"/>
    <cellStyle name="60% - 强调文字颜色 1 2 2 2" xfId="1935"/>
    <cellStyle name="40% - Accent3 6" xfId="1936"/>
    <cellStyle name="好_民生政策最低支出需求_合并 2 4" xfId="1937"/>
    <cellStyle name="好_云南省2008年转移支付测算——州市本级考核部分及政策性测算_财力性转移支付2010年预算参考数 2 8" xfId="1938"/>
    <cellStyle name="差_行政(燃修费)_财力性转移支付2010年预算参考数_03_2010年各地区一般预算平衡表_净集中 3" xfId="1939"/>
    <cellStyle name="60% - 强调文字颜色 1 2 2 3" xfId="1940"/>
    <cellStyle name="40% - Accent3 7" xfId="1941"/>
    <cellStyle name="好_民生政策最低支出需求_合并 2 5" xfId="1942"/>
    <cellStyle name="60% - 强调文字颜色 1 2 2 4" xfId="1943"/>
    <cellStyle name="40% - Accent3 8" xfId="1944"/>
    <cellStyle name="差_汇总表4_财力性转移支付2010年预算参考数_隋心对账单定稿0514" xfId="1945"/>
    <cellStyle name="百分比 2 10" xfId="1946"/>
    <cellStyle name="好_分县成本差异系数_民生政策最低支出需求_03_2010年各地区一般预算平衡表 2 3" xfId="1947"/>
    <cellStyle name="差_财政供养人员_财力性转移支付2010年预算参考数_小册子（2010）张 3" xfId="1948"/>
    <cellStyle name="差_0605石屏县_财力性转移支付2010年预算参考数 2" xfId="1949"/>
    <cellStyle name="40% - Accent3 9" xfId="1950"/>
    <cellStyle name="百分比 2 11" xfId="1951"/>
    <cellStyle name="差_财政供养人员_财力性转移支付2010年预算参考数_小册子（2010）张 4" xfId="1952"/>
    <cellStyle name="差_0605石屏县_财力性转移支付2010年预算参考数 3" xfId="1953"/>
    <cellStyle name="Accent2 19 2" xfId="1954"/>
    <cellStyle name="好_汇总_财力性转移支付2010年预算参考数_03_2010年各地区一般预算平衡表 2 3" xfId="1955"/>
    <cellStyle name="40% - Accent4" xfId="1956"/>
    <cellStyle name="Normal - Style1" xfId="1957"/>
    <cellStyle name="40% - Accent4 2" xfId="1958"/>
    <cellStyle name="Normal - Style1 2" xfId="1959"/>
    <cellStyle name="40% - Accent4 2 2" xfId="1960"/>
    <cellStyle name="Normal - Style1 2 2" xfId="1961"/>
    <cellStyle name="40% - Accent4 3" xfId="1962"/>
    <cellStyle name="Normal - Style1 3" xfId="1963"/>
    <cellStyle name="差_分县成本差异系数_民生政策最低支出需求_财力性转移支付2010年预算参考数_03_2010年各地区一般预算平衡表_净集中" xfId="1964"/>
    <cellStyle name="40% - Accent4 3 2" xfId="1965"/>
    <cellStyle name="40% - Accent4 5" xfId="1966"/>
    <cellStyle name="好_不含人员经费系数_隋心对账单定稿0514 2 2" xfId="1967"/>
    <cellStyle name="差_县市旗测算-新科目（20080626）_03_2010年各地区一般预算平衡表_2010年地方财政一般预算分级平衡情况表（汇总）0524" xfId="1968"/>
    <cellStyle name="好_山东省民生支出标准 5" xfId="1969"/>
    <cellStyle name="Normal - Style1 5" xfId="1970"/>
    <cellStyle name="40% - Accent4 6" xfId="1971"/>
    <cellStyle name="好_不含人员经费系数_隋心对账单定稿0514 2 3" xfId="1972"/>
    <cellStyle name="好_1997年D01-2" xfId="1973"/>
    <cellStyle name="Normal - Style1 6" xfId="1974"/>
    <cellStyle name="40% - Accent4 7" xfId="1975"/>
    <cellStyle name="40% - Accent4 8" xfId="1976"/>
    <cellStyle name="40% - Accent4 9" xfId="1977"/>
    <cellStyle name="40% - Accent5" xfId="1978"/>
    <cellStyle name="好_12滨州_隋心对账单定稿0514 2 4" xfId="1979"/>
    <cellStyle name="40% - Accent5 2" xfId="1980"/>
    <cellStyle name="好_民生政策最低支出需求_财力性转移支付2010年预算参考数_03_2010年各地区一般预算平衡表_净集中" xfId="1981"/>
    <cellStyle name="40% - Accent5 2 2" xfId="1982"/>
    <cellStyle name="好_12滨州_隋心对账单定稿0514 2 5" xfId="1983"/>
    <cellStyle name="40% - Accent5 3" xfId="1984"/>
    <cellStyle name="差_0702砚山县2008年地税_2.2010年云南省生态功能区转移支付总表 2" xfId="1985"/>
    <cellStyle name="差_自行调整差异系数顺序_财力性转移支付2010年预算参考数_华东 2 5" xfId="1986"/>
    <cellStyle name="40% - Accent5 3 2" xfId="1987"/>
    <cellStyle name="差_县市旗测算-新科目（20080627）_县市旗测算-新科目（含人口规模效应）_财力性转移支付2010年预算参考数_03_2010年各地区一般预算平衡表_04财力类2010 3" xfId="1988"/>
    <cellStyle name="差_人员工资和公用经费_小册子（2010）张 4" xfId="1989"/>
    <cellStyle name="好_12滨州_隋心对账单定稿0514 2 7" xfId="1990"/>
    <cellStyle name="40% - Accent5 5" xfId="1991"/>
    <cellStyle name="差_卫生(按照总人口测算）—20080416_不含人员经费系数_财力性转移支付2010年预算参考数_03_2010年各地区一般预算平衡表_04财力类2010" xfId="1992"/>
    <cellStyle name="差_不含人员经费系数_财力性转移支付2010年预算参考数_03_2010年各地区一般预算平衡表 3" xfId="1993"/>
    <cellStyle name="好_行政（人员）_县市旗测算-新科目（含人口规模效应）_财力性转移支付2010年预算参考数_30云南 3" xfId="1994"/>
    <cellStyle name="Footnote_TA" xfId="1995"/>
    <cellStyle name="好_M01-2(州市补助收入) 2 2" xfId="1996"/>
    <cellStyle name="差_不含人员经费系数_财力性转移支付2010年预算参考数_03_2010年各地区一般预算平衡表 4" xfId="1997"/>
    <cellStyle name="40% - Accent5 6" xfId="1998"/>
    <cellStyle name="好_M01-2(州市补助收入) 2 3" xfId="1999"/>
    <cellStyle name="差_不含人员经费系数_财力性转移支付2010年预算参考数_03_2010年各地区一般预算平衡表 5" xfId="2000"/>
    <cellStyle name="40% - Accent5 7" xfId="2001"/>
    <cellStyle name="好_M01-2(州市补助收入) 2 4" xfId="2002"/>
    <cellStyle name="差_不含人员经费系数_财力性转移支付2010年预算参考数_03_2010年各地区一般预算平衡表 6" xfId="2003"/>
    <cellStyle name="40% - Accent5 8" xfId="2004"/>
    <cellStyle name="好_M01-2(州市补助收入) 2 5" xfId="2005"/>
    <cellStyle name="40% - Accent5 9" xfId="2006"/>
    <cellStyle name="40% - Accent6" xfId="2007"/>
    <cellStyle name="差_2009年标准税收测算数据表_2.云南省生态功能区转移支付总表" xfId="2008"/>
    <cellStyle name="40% - Accent6 2" xfId="2009"/>
    <cellStyle name="差_2009年标准税收测算数据表_2.云南省生态功能区转移支付总表 2" xfId="2010"/>
    <cellStyle name="40% - Accent6 2 2" xfId="2011"/>
    <cellStyle name="差_其他部门(按照总人口测算）—20080416_县市旗测算-新科目（含人口规模效应）_财力性转移支付2010年预算参考数_合并" xfId="2012"/>
    <cellStyle name="40% - Accent6 3" xfId="2013"/>
    <cellStyle name="常规 10 6" xfId="2014"/>
    <cellStyle name="差_其他部门(按照总人口测算）—20080416_县市旗测算-新科目（含人口规模效应）_财力性转移支付2010年预算参考数_合并 2" xfId="2015"/>
    <cellStyle name="40% - Accent6 3 2" xfId="2016"/>
    <cellStyle name="好_Book2_财力性转移支付2010年预算参考数_合并 2 7" xfId="2017"/>
    <cellStyle name="Accent1" xfId="2018"/>
    <cellStyle name="Good 6" xfId="2019"/>
    <cellStyle name="40% - Accent6 5" xfId="2020"/>
    <cellStyle name="好_缺口县区测算(按2007支出增长25%测算) 2 2" xfId="2021"/>
    <cellStyle name="Calc Currency (0) 2 2" xfId="2022"/>
    <cellStyle name="40% - Accent6 6" xfId="2023"/>
    <cellStyle name="好_缺口县区测算(按2007支出增长25%测算) 2 3" xfId="2024"/>
    <cellStyle name="Accent6 - 20%" xfId="2025"/>
    <cellStyle name="差_云南 缺口县区测算(地方填报)_财力性转移支付2010年预算参考数_合并" xfId="2026"/>
    <cellStyle name="Calc Currency (0) 2 3" xfId="2027"/>
    <cellStyle name="差_行政公检法测算_民生政策最低支出需求_03_2010年各地区一般预算平衡表_净集中 2" xfId="2028"/>
    <cellStyle name="40% - Accent6 7" xfId="2029"/>
    <cellStyle name="好_缺口县区测算(按2007支出增长25%测算) 2 4" xfId="2030"/>
    <cellStyle name="差_分析缺口率 2" xfId="2031"/>
    <cellStyle name="Calc Currency (0) 2 4" xfId="2032"/>
    <cellStyle name="差_县市旗测算20080508 2 2" xfId="2033"/>
    <cellStyle name="差_行政公检法测算_民生政策最低支出需求_03_2010年各地区一般预算平衡表_净集中 3" xfId="2034"/>
    <cellStyle name="40% - Accent6 8" xfId="2035"/>
    <cellStyle name="差_卫生(按照总人口测算）—20080416_财力性转移支付2010年预算参考数_30云南 3 2" xfId="2036"/>
    <cellStyle name="好_市辖区测算20080510_民生政策最低支出需求_03_2010年各地区一般预算平衡表 4" xfId="2037"/>
    <cellStyle name="差_11大理 2 2 2" xfId="2038"/>
    <cellStyle name="好_市辖区测算-新科目（20080626）_不含人员经费系数_华东 2 2" xfId="2039"/>
    <cellStyle name="差_县市旗测算20080508 2 3" xfId="2040"/>
    <cellStyle name="差_市辖区测算-新科目（20080626）_民生政策最低支出需求 2 2" xfId="2041"/>
    <cellStyle name="差_其他部门(按照总人口测算）—20080416_小册子（2010）张" xfId="2042"/>
    <cellStyle name="40% - Accent6 9" xfId="2043"/>
    <cellStyle name="好_Book2 4 2" xfId="2044"/>
    <cellStyle name="差_河南 缺口县区测算(地方填报)_财力性转移支付2010年预算参考数_30云南 2 2" xfId="2045"/>
    <cellStyle name="差_11大理 2 2 3" xfId="2046"/>
    <cellStyle name="好_市辖区测算-新科目（20080626）_不含人员经费系数_华东 2 3" xfId="2047"/>
    <cellStyle name="40% - 强调文字颜色 1 10" xfId="2048"/>
    <cellStyle name="差_县市旗测算20080508_县市旗测算-新科目（含人口规模效应） 4" xfId="2049"/>
    <cellStyle name="60% - 强调文字颜色 2 11" xfId="2050"/>
    <cellStyle name="Heading 2 Below 2" xfId="2051"/>
    <cellStyle name="40% - 强调文字颜色 1 10 2" xfId="2052"/>
    <cellStyle name="好_平邑_财力性转移支付2010年预算参考数_03_2010年各地区一般预算平衡表_2010年地方财政一般预算分级平衡情况表（汇总）0524 2 8" xfId="2053"/>
    <cellStyle name="Calculation" xfId="2054"/>
    <cellStyle name="好_行政（人员）_财力性转移支付2010年预算参考数 2 3" xfId="2055"/>
    <cellStyle name="差_河南 缺口县区测算(地方填报)_03_2010年各地区一般预算平衡表_净集中 3" xfId="2056"/>
    <cellStyle name="差_12滨州_华东" xfId="2057"/>
    <cellStyle name="40% - 强调文字颜色 1 11" xfId="2058"/>
    <cellStyle name="40% - 强调文字颜色 1 2" xfId="2059"/>
    <cellStyle name="差_12滨州 2 2" xfId="2060"/>
    <cellStyle name="好_Sheet1_2.2009年云南省生态功能区转移支付总表" xfId="2061"/>
    <cellStyle name="60% - 强调文字颜色 2 2 7" xfId="2062"/>
    <cellStyle name="差_农林水和城市维护标准支出20080505－县区合计_民生政策最低支出需求_30云南 4" xfId="2063"/>
    <cellStyle name="40% - 强调文字颜色 1 2 2" xfId="2064"/>
    <cellStyle name="差_12滨州 2 2 2" xfId="2065"/>
    <cellStyle name="差_县区合并测算20080421_民生政策最低支出需求_03_2010年各地区一般预算平衡表_2010年地方财政一般预算分级平衡情况表（汇总）0524 2 3" xfId="2066"/>
    <cellStyle name="40% - 强调文字颜色 1 2 2 2" xfId="2067"/>
    <cellStyle name="差_卫生(按照总人口测算）—20080416_隋心对账单定稿0514 2 3" xfId="2068"/>
    <cellStyle name="差_行政(燃修费)_不含人员经费系数_财力性转移支付2010年预算参考数_华东" xfId="2069"/>
    <cellStyle name="差_Book2 2 4" xfId="2070"/>
    <cellStyle name="40% - 强调文字颜色 1 2 2 2 2" xfId="2071"/>
    <cellStyle name="差_其他部门(按照总人口测算）—20080416_不含人员经费系数_财力性转移支付2010年预算参考数_03_2010年各地区一般预算平衡表_2010年地方财政一般预算分级平衡情况表（汇总）0524 2" xfId="2072"/>
    <cellStyle name="60% - Accent5 9" xfId="2073"/>
    <cellStyle name="差_卫生(按照总人口测算）—20080416_隋心对账单定稿0514 2 4" xfId="2074"/>
    <cellStyle name="40% - 强调文字颜色 1 2 2 2 3" xfId="2075"/>
    <cellStyle name="差_卫生(按照总人口测算）—20080416_隋心对账单定稿0514 2 5" xfId="2076"/>
    <cellStyle name="40% - 强调文字颜色 1 2 2 2 4" xfId="2077"/>
    <cellStyle name="Codes" xfId="2078"/>
    <cellStyle name="差_县区合并测算20080421_民生政策最低支出需求_03_2010年各地区一般预算平衡表_2010年地方财政一般预算分级平衡情况表（汇总）0524 2 4" xfId="2079"/>
    <cellStyle name="40% - 强调文字颜色 1 2 2 3" xfId="2080"/>
    <cellStyle name="差_11大理 2_4.2010年国家重点生态功能区保护性转移支付生态测算表 2" xfId="2081"/>
    <cellStyle name="好_平邑_隋心对账单定稿0514 2 2" xfId="2082"/>
    <cellStyle name="差_缺口县区测算_财力性转移支付2010年预算参考数 2 3 2" xfId="2083"/>
    <cellStyle name="差_县区合并测算20080421_民生政策最低支出需求_03_2010年各地区一般预算平衡表_2010年地方财政一般预算分级平衡情况表（汇总）0524 2 5" xfId="2084"/>
    <cellStyle name="40% - 强调文字颜色 1 2 2 4" xfId="2085"/>
    <cellStyle name="好_分县成本差异系数_民生政策最低支出需求_隋心对账单定稿0514" xfId="2086"/>
    <cellStyle name="40% - 强调文字颜色 1 2 3" xfId="2087"/>
    <cellStyle name="差_33甘肃 2 3 2" xfId="2088"/>
    <cellStyle name="60% - 强调文字颜色 2 2 8" xfId="2089"/>
    <cellStyle name="40% - 强调文字颜色 1 2 4" xfId="2090"/>
    <cellStyle name="好_县市旗测算-新科目（20080626）_不含人员经费系数_合并 2" xfId="2091"/>
    <cellStyle name="差_核定人数下发表 2 2 2" xfId="2092"/>
    <cellStyle name="40% - 强调文字颜色 1 2 5" xfId="2093"/>
    <cellStyle name="好_县市旗测算-新科目（20080626）_不含人员经费系数_合并 3" xfId="2094"/>
    <cellStyle name="好_行政（人员）_县市旗测算-新科目（含人口规模效应）_03_2010年各地区一般预算平衡表_净集中" xfId="2095"/>
    <cellStyle name="40% - 强调文字颜色 1 2 6" xfId="2096"/>
    <cellStyle name="差_县区合并测算20080421_民生政策最低支出需求_03_2010年各地区一般预算平衡表 2 2" xfId="2097"/>
    <cellStyle name="40% - 强调文字颜色 1 2 7" xfId="2098"/>
    <cellStyle name="差_市辖区测算20080510_财力性转移支付2010年预算参考数_隋心对账单定稿0514" xfId="2099"/>
    <cellStyle name="Percent_!!!GO" xfId="2100"/>
    <cellStyle name="40% - 强调文字颜色 1 2 8" xfId="2101"/>
    <cellStyle name="好_其他部门(按照总人口测算）—20080416_县市旗测算-新科目（含人口规模效应）_隋心对账单定稿0514" xfId="2102"/>
    <cellStyle name="40% - 强调文字颜色 1 3" xfId="2103"/>
    <cellStyle name="差_12滨州 2 3" xfId="2104"/>
    <cellStyle name="常规 9 2 2" xfId="2105"/>
    <cellStyle name="Accent6 10" xfId="2106"/>
    <cellStyle name="好_其他部门(按照总人口测算）—20080416_县市旗测算-新科目（含人口规模效应）_隋心对账单定稿0514 2" xfId="2107"/>
    <cellStyle name="差_云南省2008年中小学教职工情况（教育厅提供20090101加工整理） 3" xfId="2108"/>
    <cellStyle name="40% - 强调文字颜色 1 3 2" xfId="2109"/>
    <cellStyle name="差_12滨州 2 3 2" xfId="2110"/>
    <cellStyle name="好_其他部门(按照总人口测算）—20080416_县市旗测算-新科目（含人口规模效应）_隋心对账单定稿0514 3" xfId="2111"/>
    <cellStyle name="差_云南省2008年中小学教职工情况（教育厅提供20090101加工整理） 4" xfId="2112"/>
    <cellStyle name="40% - 强调文字颜色 1 3 3" xfId="2113"/>
    <cellStyle name="常规 9 2 3" xfId="2114"/>
    <cellStyle name="Accent6 11" xfId="2115"/>
    <cellStyle name="差_2007一般预算支出口径剔除表_03_2010年各地区一般预算平衡表_净集中" xfId="2116"/>
    <cellStyle name="好_市辖区测算-新科目（20080626）_民生政策最低支出需求_华东 2 3" xfId="2117"/>
    <cellStyle name="40% - 强调文字颜色 1 4" xfId="2118"/>
    <cellStyle name="差_12滨州 2 4" xfId="2119"/>
    <cellStyle name="常规 4 2 5 2" xfId="2120"/>
    <cellStyle name="40% - 强调文字颜色 1 5" xfId="2121"/>
    <cellStyle name="40% - 强调文字颜色 1 6" xfId="2122"/>
    <cellStyle name="差_县区合并测算20080421_财力性转移支付2010年预算参考数 2 2" xfId="2123"/>
    <cellStyle name="好_市辖区测算-新科目（20080626）_民生政策最低支出需求_华东 2 6" xfId="2124"/>
    <cellStyle name="40% - 强调文字颜色 1 7" xfId="2125"/>
    <cellStyle name="差_人员工资和公用经费2_财力性转移支付2010年预算参考数_03_2010年各地区一般预算平衡表_净集中" xfId="2126"/>
    <cellStyle name="40% - 强调文字颜色 1 7 2" xfId="2127"/>
    <cellStyle name="差_县市旗测算20080508_民生政策最低支出需求_财力性转移支付2010年预算参考数_03_2010年各地区一般预算平衡表_04财力类2010 2" xfId="2128"/>
    <cellStyle name="差_县区合并测算20080421_财力性转移支付2010年预算参考数 2 3" xfId="2129"/>
    <cellStyle name="好_市辖区测算-新科目（20080626）_民生政策最低支出需求_华东 2 7" xfId="2130"/>
    <cellStyle name="40% - 强调文字颜色 1 8" xfId="2131"/>
    <cellStyle name="好_行政公检法测算_民生政策最低支出需求_财力性转移支付2010年预算参考数_03_2010年各地区一般预算平衡表_净集中" xfId="2132"/>
    <cellStyle name="好_第五部分(才淼、饶永宏）_合并 2 5" xfId="2133"/>
    <cellStyle name="40% - 强调文字颜色 1 8 2" xfId="2134"/>
    <cellStyle name="差_县市旗测算20080508_民生政策最低支出需求_财力性转移支付2010年预算参考数_03_2010年各地区一般预算平衡表_04财力类2010 3" xfId="2135"/>
    <cellStyle name="差_县区合并测算20080421_财力性转移支付2010年预算参考数 2 4" xfId="2136"/>
    <cellStyle name="40% - 强调文字颜色 1 9" xfId="2137"/>
    <cellStyle name="40% - 强调文字颜色 1 9 2" xfId="2138"/>
    <cellStyle name="40% - 强调文字颜色 2 10 2" xfId="2139"/>
    <cellStyle name="PSDate 2 2 2" xfId="2140"/>
    <cellStyle name="差_2008年支出核定_华东" xfId="2141"/>
    <cellStyle name="40% - 强调文字颜色 2 2" xfId="2142"/>
    <cellStyle name="差_12滨州 3 2" xfId="2143"/>
    <cellStyle name="差_县市旗测算-新科目（20080627）_县市旗测算-新科目（含人口规模效应）_财力性转移支付2010年预算参考数 2 3" xfId="2144"/>
    <cellStyle name="差_2008年支出核定_华东 2" xfId="2145"/>
    <cellStyle name="40% - 强调文字颜色 2 2 2" xfId="2146"/>
    <cellStyle name="差_河南 缺口县区测算(地方填报)_隋心对账单定稿0514" xfId="2147"/>
    <cellStyle name="60% - 强调文字颜色 3 2 7" xfId="2148"/>
    <cellStyle name="comma zerodec 4" xfId="2149"/>
    <cellStyle name="Footnote Reference" xfId="2150"/>
    <cellStyle name="差_县市旗测算-新科目（20080627）_县市旗测算-新科目（含人口规模效应）_财力性转移支付2010年预算参考数 2 3 2" xfId="2151"/>
    <cellStyle name="40% - 强调文字颜色 2 2 2 2" xfId="2152"/>
    <cellStyle name="好_34青海_1_财力性转移支付2010年预算参考数_03_2010年各地区一般预算平衡表 6" xfId="2153"/>
    <cellStyle name="Footnote Reference 2" xfId="2154"/>
    <cellStyle name="40% - 强调文字颜色 2 2 2 2 2" xfId="2155"/>
    <cellStyle name="Accent4 47" xfId="2156"/>
    <cellStyle name="Accent4 52" xfId="2157"/>
    <cellStyle name="好_农林水和城市维护标准支出20080505－县区合计_不含人员经费系数_财力性转移支付2010年预算参考数_隋心对账单定稿0514 2" xfId="2158"/>
    <cellStyle name="40% - 强调文字颜色 2 2 2 2 3" xfId="2159"/>
    <cellStyle name="Accent4 48" xfId="2160"/>
    <cellStyle name="Accent4 53" xfId="2161"/>
    <cellStyle name="好_农林水和城市维护标准支出20080505－县区合计_不含人员经费系数_财力性转移支付2010年预算参考数_隋心对账单定稿0514 3" xfId="2162"/>
    <cellStyle name="差_核定人数对比_03_2010年各地区一般预算平衡表" xfId="2163"/>
    <cellStyle name="40% - 强调文字颜色 2 2 2 2 4" xfId="2164"/>
    <cellStyle name="Accent4 49" xfId="2165"/>
    <cellStyle name="Accent4 54" xfId="2166"/>
    <cellStyle name="40% - 强调文字颜色 2 2 2 3" xfId="2167"/>
    <cellStyle name="Percent (0.00)" xfId="2168"/>
    <cellStyle name="差_2006年34青海_小册子（2010）张 3 2" xfId="2169"/>
    <cellStyle name="标题 1 4 2 2" xfId="2170"/>
    <cellStyle name="差_5334_2006年迪庆县级财政报表附表 2" xfId="2171"/>
    <cellStyle name="40% - 强调文字颜色 2 2 2 4" xfId="2172"/>
    <cellStyle name="差_县市旗测算-新科目（20080627）_县市旗测算-新科目（含人口规模效应）_财力性转移支付2010年预算参考数 2 4" xfId="2173"/>
    <cellStyle name="40% - 强调文字颜色 2 2 3" xfId="2174"/>
    <cellStyle name="60% - 强调文字颜色 3 2 8" xfId="2175"/>
    <cellStyle name="comma zerodec 5" xfId="2176"/>
    <cellStyle name="差_县市旗测算-新科目（20080627）_县市旗测算-新科目（含人口规模效应）_财力性转移支付2010年预算参考数 2 5" xfId="2177"/>
    <cellStyle name="40% - 强调文字颜色 2 2 4" xfId="2178"/>
    <cellStyle name="差_核定人数下发表_财力性转移支付2010年预算参考数 2 2 2" xfId="2179"/>
    <cellStyle name="comma zerodec 6" xfId="2180"/>
    <cellStyle name="差_县市旗测算-新科目（20080627）_县市旗测算-新科目（含人口规模效应）_财力性转移支付2010年预算参考数 2 6" xfId="2181"/>
    <cellStyle name="40% - 强调文字颜色 2 2 5" xfId="2182"/>
    <cellStyle name="Heading 1 Above 2" xfId="2183"/>
    <cellStyle name="好_z01-1" xfId="2184"/>
    <cellStyle name="差_县市旗测算-新科目（20080627）_县市旗测算-新科目（含人口规模效应）_财力性转移支付2010年预算参考数 2 7" xfId="2185"/>
    <cellStyle name="40% - 强调文字颜色 2 2 6" xfId="2186"/>
    <cellStyle name="40% - 强调文字颜色 2 3" xfId="2187"/>
    <cellStyle name="40% - 强调文字颜色 2 3 2" xfId="2188"/>
    <cellStyle name="40% - 强调文字颜色 2 3 3" xfId="2189"/>
    <cellStyle name="40% - 强调文字颜色 2 3 4" xfId="2190"/>
    <cellStyle name="差_1_隋心对账单定稿0514 2" xfId="2191"/>
    <cellStyle name="40% - 强调文字颜色 2 5" xfId="2192"/>
    <cellStyle name="好_县市旗测算-新科目（20080626）_县市旗测算-新科目（含人口规模效应）_03_2010年各地区一般预算平衡表_2010年地方财政一般预算分级平衡情况表（汇总）0524 3" xfId="2193"/>
    <cellStyle name="差_0702砚山县2008年地税 2" xfId="2194"/>
    <cellStyle name="好_测算结果汇总_财力性转移支付2010年预算参考数_30云南 2" xfId="2195"/>
    <cellStyle name="好_县区合并测算20080423(按照各省比重）_民生政策最低支出需求_财力性转移支付2010年预算参考数_合并 2 4" xfId="2196"/>
    <cellStyle name="好_县市旗测算-新科目（20080626）_不含人员经费系数_合并 2 5" xfId="2197"/>
    <cellStyle name="差_市辖区测算20080510_民生政策最低支出需求_小册子（2010）张 3" xfId="2198"/>
    <cellStyle name="40% - 强调文字颜色 2 8 2" xfId="2199"/>
    <cellStyle name="差_县区合并测算20080421 2 6" xfId="2200"/>
    <cellStyle name="标题 1 3" xfId="2201"/>
    <cellStyle name="差_农林水和城市维护标准支出20080505－县区合计_财力性转移支付2010年预算参考数 3" xfId="2202"/>
    <cellStyle name="40% - 强调文字颜色 2 9 2" xfId="2203"/>
    <cellStyle name="标题 2 3" xfId="2204"/>
    <cellStyle name="差_成本差异系数_03_2010年各地区一般预算平衡表 3" xfId="2205"/>
    <cellStyle name="差_M01-1 7" xfId="2206"/>
    <cellStyle name="差_0502通海县_隋心对账单定稿0514" xfId="2207"/>
    <cellStyle name="差_民生政策最低支出需求_财力性转移支付2010年预算参考数_03_2010年各地区一般预算平衡表_2010年地方财政一般预算分级平衡情况表（汇总）0524" xfId="2208"/>
    <cellStyle name="差_07临沂_小册子（2010）张 2 2" xfId="2209"/>
    <cellStyle name="差_Book1_财力性转移支付2010年预算参考数 2 2 2" xfId="2210"/>
    <cellStyle name="40% - 强调文字颜色 3 10" xfId="2211"/>
    <cellStyle name="差_缺口县区测算_财力性转移支付2010年预算参考数_03_2010年各地区一般预算平衡表_2010年地方财政一般预算分级平衡情况表（汇总）0524 5" xfId="2212"/>
    <cellStyle name="60% - 强调文字颜色 4 11" xfId="2213"/>
    <cellStyle name="40% - 强调文字颜色 3 10 2" xfId="2214"/>
    <cellStyle name="百分比 5" xfId="2215"/>
    <cellStyle name="40% - 强调文字颜色 3 2" xfId="2216"/>
    <cellStyle name="差_12滨州 4 2" xfId="2217"/>
    <cellStyle name="40% - 强调文字颜色 3 2 2" xfId="2218"/>
    <cellStyle name="好_教育(按照总人口测算）—20080416_财力性转移支付2010年预算参考数_03_2010年各地区一般预算平衡表 6" xfId="2219"/>
    <cellStyle name="好_2009年一般性转移支付标准工资_地方配套按人均增幅控制8.31（调整结案率后）xl" xfId="2220"/>
    <cellStyle name="40% - 强调文字颜色 6 9" xfId="2221"/>
    <cellStyle name="好_03昭通市_2.2010年云南省生态功能区转移支付总表" xfId="2222"/>
    <cellStyle name="60% - 强调文字颜色 4 2 7" xfId="2223"/>
    <cellStyle name="40% - 强调文字颜色 3 2 2 2" xfId="2224"/>
    <cellStyle name="好_2009年一般性转移支付标准工资_地方配套按人均增幅控制8.31（调整结案率后）xl 2" xfId="2225"/>
    <cellStyle name="40% - 强调文字颜色 6 9 2" xfId="2226"/>
    <cellStyle name="差_12滨州_03_2010年各地区一般预算平衡表_04财力类2010 3" xfId="2227"/>
    <cellStyle name="差_缺口县区测算_财力性转移支付2010年预算参考数_03_2010年各地区一般预算平衡表_2010年地方财政一般预算分级平衡情况表（汇总）0524" xfId="2228"/>
    <cellStyle name="40% - 强调文字颜色 3 2 2 2 2" xfId="2229"/>
    <cellStyle name="好_30云南_1_财力性转移支付2010年预算参考数_30云南" xfId="2230"/>
    <cellStyle name="40% - 强调文字颜色 3 2 2 3" xfId="2231"/>
    <cellStyle name="好_农林水和城市维护标准支出20080505－县区合计_县市旗测算-新科目（含人口规模效应）_03_2010年各地区一般预算平衡表_净集中 3" xfId="2232"/>
    <cellStyle name="标题 2 4 2 2" xfId="2233"/>
    <cellStyle name="差_第五部分(才淼、饶永宏） 2_2.云南省生态功能区转移支付总表 2" xfId="2234"/>
    <cellStyle name="40% - 强调文字颜色 3 2 2 4" xfId="2235"/>
    <cellStyle name="40% - 强调文字颜色 3 2 3" xfId="2236"/>
    <cellStyle name="差_27重庆_财力性转移支付2010年预算参考数 2 2 2" xfId="2237"/>
    <cellStyle name="60% - 强调文字颜色 4 2 8" xfId="2238"/>
    <cellStyle name="40% - 强调文字颜色 3 2 4" xfId="2239"/>
    <cellStyle name="40% - 强调文字颜色 3 2 5" xfId="2240"/>
    <cellStyle name="40% - 强调文字颜色 3 2 6" xfId="2241"/>
    <cellStyle name="差_1110洱源县_财力性转移支付2010年预算参考数 4 2" xfId="2242"/>
    <cellStyle name="40% - 强调文字颜色 3 3" xfId="2243"/>
    <cellStyle name="差_行政（人员）_不含人员经费系数_财力性转移支付2010年预算参考数_小册子（2010）张 4" xfId="2244"/>
    <cellStyle name="Accent6 - 40% 3 2 2" xfId="2245"/>
    <cellStyle name="差_山东省民生支出标准_30云南 4" xfId="2246"/>
    <cellStyle name="40% - 强调文字颜色 3 3 2" xfId="2247"/>
    <cellStyle name="40% - 强调文字颜色 3 3 3" xfId="2248"/>
    <cellStyle name="好_行政公检法测算_县市旗测算-新科目（含人口规模效应）_财力性转移支付2010年预算参考数_合并 2 2" xfId="2249"/>
    <cellStyle name="40% - 强调文字颜色 3 4" xfId="2250"/>
    <cellStyle name="好_行政公检法测算_县市旗测算-新科目（含人口规模效应）_财力性转移支付2010年预算参考数_合并 2 3" xfId="2251"/>
    <cellStyle name="好_530623_2006年县级财政报表附表_合并" xfId="2252"/>
    <cellStyle name="40% - 强调文字颜色 3 5" xfId="2253"/>
    <cellStyle name="好_行政公检法测算_县市旗测算-新科目（含人口规模效应）_财力性转移支付2010年预算参考数_合并 2 4" xfId="2254"/>
    <cellStyle name="40% - 强调文字颜色 3 6" xfId="2255"/>
    <cellStyle name="差_教育(按照总人口测算）—20080416_县市旗测算-新科目（含人口规模效应）_财力性转移支付2010年预算参考数_03_2010年各地区一般预算平衡表_2010年地方财政一般预算分级平衡情况表（汇总）0524 4" xfId="2256"/>
    <cellStyle name="差_核定人数对比_小册子（2010）张" xfId="2257"/>
    <cellStyle name="差_14安徽_30云南 2" xfId="2258"/>
    <cellStyle name="好_行政公检法测算_县市旗测算-新科目（含人口规模效应）_财力性转移支付2010年预算参考数_合并 2 5" xfId="2259"/>
    <cellStyle name="差_县区合并测算20080421_财力性转移支付2010年预算参考数 4 2" xfId="2260"/>
    <cellStyle name="40% - 强调文字颜色 3 7" xfId="2261"/>
    <cellStyle name="差_教育(按照总人口测算）—20080416_县市旗测算-新科目（含人口规模效应）_财力性转移支付2010年预算参考数_03_2010年各地区一般预算平衡表_2010年地方财政一般预算分级平衡情况表（汇总）0524 5" xfId="2262"/>
    <cellStyle name="差_14安徽_30云南 3" xfId="2263"/>
    <cellStyle name="40% - 强调文字颜色 3 7 2" xfId="2264"/>
    <cellStyle name="差_14安徽_30云南 3 2" xfId="2265"/>
    <cellStyle name="好_行政公检法测算_县市旗测算-新科目（含人口规模效应）_财力性转移支付2010年预算参考数_合并 2 6" xfId="2266"/>
    <cellStyle name="40% - 强调文字颜色 3 8" xfId="2267"/>
    <cellStyle name="差_14安徽_30云南 4" xfId="2268"/>
    <cellStyle name="差_自行调整差异系数顺序_30云南" xfId="2269"/>
    <cellStyle name="差_汇总表_30云南 3" xfId="2270"/>
    <cellStyle name="40% - 强调文字颜色 3 8 2" xfId="2271"/>
    <cellStyle name="好_2_隋心对账单定稿0514 2 4" xfId="2272"/>
    <cellStyle name="差_测算结果_财力性转移支付2010年预算参考数 2" xfId="2273"/>
    <cellStyle name="Heading 4" xfId="2274"/>
    <cellStyle name="好_行政公检法测算_县市旗测算-新科目（含人口规模效应）_财力性转移支付2010年预算参考数_合并 2 7" xfId="2275"/>
    <cellStyle name="40% - 强调文字颜色 3 9" xfId="2276"/>
    <cellStyle name="40% - 强调文字颜色 3 9 2" xfId="2277"/>
    <cellStyle name="好_附表_30云南 3" xfId="2278"/>
    <cellStyle name="好_34青海 5" xfId="2279"/>
    <cellStyle name="Accent6 - 60% 2 3" xfId="2280"/>
    <cellStyle name="常规 8 11" xfId="2281"/>
    <cellStyle name="差_GDP_2.2009年云南省生态功能区转移支付总表" xfId="2282"/>
    <cellStyle name="40% - 强调文字颜色 4 10 2" xfId="2283"/>
    <cellStyle name="差_一般预算支出口径剔除表_财力性转移支付2010年预算参考数 5" xfId="2284"/>
    <cellStyle name="40% - 强调文字颜色 4 2" xfId="2285"/>
    <cellStyle name="Currency1 5" xfId="2286"/>
    <cellStyle name="好_gdp_隋心对账单定稿0514" xfId="2287"/>
    <cellStyle name="差_市辖区测算-新科目（20080626）_民生政策最低支出需求_03_2010年各地区一般预算平衡表_2010年地方财政一般预算分级平衡情况表（汇总）0524 3" xfId="2288"/>
    <cellStyle name="差_分县成本差异系数_不含人员经费系数_财力性转移支付2010年预算参考数_03_2010年各地区一般预算平衡表_净集中 3" xfId="2289"/>
    <cellStyle name="好_缺口县区测算_华东 2" xfId="2290"/>
    <cellStyle name="40% - 强调文字颜色 4 2 2" xfId="2291"/>
    <cellStyle name="60% - 强调文字颜色 5 2 7" xfId="2292"/>
    <cellStyle name="好_gdp_隋心对账单定稿0514 2" xfId="2293"/>
    <cellStyle name="好_22湖南_03_2010年各地区一般预算平衡表_2010年地方财政一般预算分级平衡情况表（汇总）0524 3" xfId="2294"/>
    <cellStyle name="40% - 强调文字颜色 4 2 2 2" xfId="2295"/>
    <cellStyle name="好_gdp_隋心对账单定稿0514 2 2" xfId="2296"/>
    <cellStyle name="40% - 强调文字颜色 4 2 2 2 2" xfId="2297"/>
    <cellStyle name="PSDec" xfId="2298"/>
    <cellStyle name="好_gdp_隋心对账单定稿0514 2 3" xfId="2299"/>
    <cellStyle name="40% - 强调文字颜色 4 2 2 2 3" xfId="2300"/>
    <cellStyle name="好_gdp_隋心对账单定稿0514 2 4" xfId="2301"/>
    <cellStyle name="好_2006年全省财力计算表（中央、决算）" xfId="2302"/>
    <cellStyle name="40% - 强调文字颜色 4 2 2 2 4" xfId="2303"/>
    <cellStyle name="好_22湖南_03_2010年各地区一般预算平衡表_2010年地方财政一般预算分级平衡情况表（汇总）0524 4" xfId="2304"/>
    <cellStyle name="40% - 强调文字颜色 4 2 2 3" xfId="2305"/>
    <cellStyle name="Accent1 - 40% 10" xfId="2306"/>
    <cellStyle name="标题 3 4 2 2" xfId="2307"/>
    <cellStyle name="好_22湖南_03_2010年各地区一般预算平衡表_2010年地方财政一般预算分级平衡情况表（汇总）0524 5" xfId="2308"/>
    <cellStyle name="40% - 强调文字颜色 4 2 2 4" xfId="2309"/>
    <cellStyle name="差_县区合并测算20080423(按照各省比重）_不含人员经费系数_财力性转移支付2010年预算参考数" xfId="2310"/>
    <cellStyle name="差_文体广播部门_合并" xfId="2311"/>
    <cellStyle name="差_市辖区测算-新科目（20080626）_民生政策最低支出需求_03_2010年各地区一般预算平衡表_2010年地方财政一般预算分级平衡情况表（汇总）0524 4" xfId="2312"/>
    <cellStyle name="差_河南 缺口县区测算(地方填报白) 2" xfId="2313"/>
    <cellStyle name="好_缺口县区测算_华东 3" xfId="2314"/>
    <cellStyle name="40% - 强调文字颜色 4 2 3" xfId="2315"/>
    <cellStyle name="60% - 强调文字颜色 5 2 8" xfId="2316"/>
    <cellStyle name="差_县市旗测算-新科目（20080626）_县市旗测算-新科目（含人口规模效应）_小册子（2010）张 2 2" xfId="2317"/>
    <cellStyle name="差_河南 缺口县区测算(地方填报白) 3" xfId="2318"/>
    <cellStyle name="差_市辖区测算-新科目（20080626）_民生政策最低支出需求_03_2010年各地区一般预算平衡表_2010年地方财政一般预算分级平衡情况表（汇总）0524 5" xfId="2319"/>
    <cellStyle name="差_2008年支出调整_财力性转移支付2010年预算参考数 2 2 2" xfId="2320"/>
    <cellStyle name="差_2007年收支情况及2008年收支预计表(汇总表)_财力性转移支付2010年预算参考数 2 3 2" xfId="2321"/>
    <cellStyle name="40% - 强调文字颜色 4 2 4" xfId="2322"/>
    <cellStyle name="好_34青海_1_华东 2 2" xfId="2323"/>
    <cellStyle name="差_1110洱源" xfId="2324"/>
    <cellStyle name="差_2_财力性转移支付2010年预算参考数_小册子（2010）张 4" xfId="2325"/>
    <cellStyle name="差_河南 缺口县区测算(地方填报白) 4" xfId="2326"/>
    <cellStyle name="40% - 强调文字颜色 4 2 5" xfId="2327"/>
    <cellStyle name="差_河南 缺口县区测算(地方填报白) 5" xfId="2328"/>
    <cellStyle name="40% - 强调文字颜色 4 2 6" xfId="2329"/>
    <cellStyle name="40% - 强调文字颜色 4 3" xfId="2330"/>
    <cellStyle name="Currency1 6" xfId="2331"/>
    <cellStyle name="差_30云南_1_03_2010年各地区一般预算平衡表 3" xfId="2332"/>
    <cellStyle name="40% - 强调文字颜色 4 3 2" xfId="2333"/>
    <cellStyle name="差_30云南_1_03_2010年各地区一般预算平衡表 4" xfId="2334"/>
    <cellStyle name="40% - 强调文字颜色 4 3 3" xfId="2335"/>
    <cellStyle name="40% - 强调文字颜色 4 4" xfId="2336"/>
    <cellStyle name="40% - 强调文字颜色 4 5" xfId="2337"/>
    <cellStyle name="40% - 强调文字颜色 4 6" xfId="2338"/>
    <cellStyle name="40% - 强调文字颜色 4 7" xfId="2339"/>
    <cellStyle name="差_Book2_财力性转移支付2010年预算参考数_30云南" xfId="2340"/>
    <cellStyle name="40% - 强调文字颜色 4 7 2" xfId="2341"/>
    <cellStyle name="差_市辖区测算20080510_03_2010年各地区一般预算平衡表_2010年地方财政一般预算分级平衡情况表（汇总）0524 2" xfId="2342"/>
    <cellStyle name="Accent4 - 40% 8" xfId="2343"/>
    <cellStyle name="好_行政（人员）_财力性转移支付2010年预算参考数_03_2010年各地区一般预算平衡表 2 3" xfId="2344"/>
    <cellStyle name="HEADING1 3" xfId="2345"/>
    <cellStyle name="40% - 强调文字颜色 4 8" xfId="2346"/>
    <cellStyle name="Mon閠aire [0]_!!!GO" xfId="2347"/>
    <cellStyle name="常规 11 2 10" xfId="2348"/>
    <cellStyle name="差_文体广播事业(按照总人口测算）—20080416_华东" xfId="2349"/>
    <cellStyle name="40% - 强调文字颜色 4 8 2" xfId="2350"/>
    <cellStyle name="差_文体广播事业(按照总人口测算）—20080416_民生政策最低支出需求_财力性转移支付2010年预算参考数_合并 2 5" xfId="2351"/>
    <cellStyle name="好_卫生(按照总人口测算）—20080416_民生政策最低支出需求_财力性转移支付2010年预算参考数 4 2" xfId="2352"/>
    <cellStyle name="HEADING2 3" xfId="2353"/>
    <cellStyle name="好_27重庆_财力性转移支付2010年预算参考数_03_2010年各地区一般预算平衡表_2010年地方财政一般预算分级平衡情况表（汇总）0524 2 6" xfId="2354"/>
    <cellStyle name="好_总人口_财力性转移支付2010年预算参考数_03_2010年各地区一般预算平衡表 4" xfId="2355"/>
    <cellStyle name="差_11大理_财力性转移支付2010年预算参考数_03_2010年各地区一般预算平衡表" xfId="2356"/>
    <cellStyle name="40% - 强调文字颜色 5 10" xfId="2357"/>
    <cellStyle name="常规 10 13" xfId="2358"/>
    <cellStyle name="差_县区合并测算20080421_财力性转移支付2010年预算参考数_03_2010年各地区一般预算平衡表_04财力类2010 3" xfId="2359"/>
    <cellStyle name="60% - 强调文字颜色 6 11" xfId="2360"/>
    <cellStyle name="好_33甘肃 2 6" xfId="2361"/>
    <cellStyle name="Input Cells 2" xfId="2362"/>
    <cellStyle name="好_其他部门(按照总人口测算）—20080416_不含人员经费系数_财力性转移支付2010年预算参考数_03_2010年各地区一般预算平衡表_2010年地方财政一般预算分级平衡情况表（汇总）0524 4" xfId="2363"/>
    <cellStyle name="好_成本差异系数_隋心对账单定稿0514 2" xfId="2364"/>
    <cellStyle name="好_农林水和城市维护标准支出20080505－县区合计_民生政策最低支出需求_合并 2 5" xfId="2365"/>
    <cellStyle name="好_Book1_财力性转移支付2010年预算参考数_隋心对账单定稿0514 2 7" xfId="2366"/>
    <cellStyle name="差_1_财力性转移支付2010年预算参考数_03_2010年各地区一般预算平衡表 6" xfId="2367"/>
    <cellStyle name="差_行政（人员）_县市旗测算-新科目（含人口规模效应）_财力性转移支付2010年预算参考数_03_2010年各地区一般预算平衡表 4" xfId="2368"/>
    <cellStyle name="40% - 强调文字颜色 5 10 2" xfId="2369"/>
    <cellStyle name="差_农林水和城市维护标准支出20080505－县区合计_民生政策最低支出需求_财力性转移支付2010年预算参考数_03_2010年各地区一般预算平衡表" xfId="2370"/>
    <cellStyle name="Input Cells 2 2" xfId="2371"/>
    <cellStyle name="40% - 强调文字颜色 5 2" xfId="2372"/>
    <cellStyle name="好_2006年水利统计指标统计表_财力性转移支付2010年预算参考数 2 3" xfId="2373"/>
    <cellStyle name="40% - 强调文字颜色 5 2 2" xfId="2374"/>
    <cellStyle name="好_2006年分析表 2" xfId="2375"/>
    <cellStyle name="差_县市旗测算-新科目（20080627）_合并 2" xfId="2376"/>
    <cellStyle name="60% - 强调文字颜色 6 2 7" xfId="2377"/>
    <cellStyle name="差_行政（人员）_民生政策最低支出需求_03_2010年各地区一般预算平衡表_2010年地方财政一般预算分级平衡情况表（汇总）0524 5" xfId="2378"/>
    <cellStyle name="40% - 强调文字颜色 5 2 2 2" xfId="2379"/>
    <cellStyle name="40% - 强调文字颜色 5 2 2 2 2" xfId="2380"/>
    <cellStyle name="差_汇总_财力性转移支付2010年预算参考数_03_2010年各地区一般预算平衡表_2010年地方财政一般预算分级平衡情况表（汇总）0524 4" xfId="2381"/>
    <cellStyle name="差 2 2 2 4" xfId="2382"/>
    <cellStyle name="40% - 强调文字颜色 5 2 2 2 3" xfId="2383"/>
    <cellStyle name="差_县市旗测算-新科目（20080627）_县市旗测算-新科目（含人口规模效应）_财力性转移支付2010年预算参考数_华东 2 2" xfId="2384"/>
    <cellStyle name="差_2008年全省汇总收支计算表_财力性转移支付2010年预算参考数_30云南" xfId="2385"/>
    <cellStyle name="标题 2 2 2" xfId="2386"/>
    <cellStyle name="40% - 强调文字颜色 5 2 2 2 4" xfId="2387"/>
    <cellStyle name="差_县市旗测算-新科目（20080627）_县市旗测算-新科目（含人口规模效应）_财力性转移支付2010年预算参考数_华东 2 3" xfId="2388"/>
    <cellStyle name="差_2006年22湖南_30云南 2" xfId="2389"/>
    <cellStyle name="标题 2 2 3" xfId="2390"/>
    <cellStyle name="40% - 强调文字颜色 5 2 2 3" xfId="2391"/>
    <cellStyle name="标题 4 4 2 2" xfId="2392"/>
    <cellStyle name="40% - 强调文字颜色 5 2 2 4" xfId="2393"/>
    <cellStyle name="好_2006年分析表 3" xfId="2394"/>
    <cellStyle name="60% - 强调文字颜色 6 2 8" xfId="2395"/>
    <cellStyle name="好_2006年水利统计指标统计表_财力性转移支付2010年预算参考数 2 4" xfId="2396"/>
    <cellStyle name="40% - 强调文字颜色 5 2 3" xfId="2397"/>
    <cellStyle name="Accent2 - 60% 3 2" xfId="2398"/>
    <cellStyle name="好_成本差异系数（含人口规模）_华东" xfId="2399"/>
    <cellStyle name="好_2006年水利统计指标统计表_财力性转移支付2010年预算参考数 2 5" xfId="2400"/>
    <cellStyle name="40% - 强调文字颜色 5 2 4" xfId="2401"/>
    <cellStyle name="好_2006年水利统计指标统计表_财力性转移支付2010年预算参考数 2 6" xfId="2402"/>
    <cellStyle name="40% - 强调文字颜色 5 2 5" xfId="2403"/>
    <cellStyle name="好_2006年水利统计指标统计表_财力性转移支付2010年预算参考数 2 7" xfId="2404"/>
    <cellStyle name="40% - 强调文字颜色 5 2 6" xfId="2405"/>
    <cellStyle name="40% - 强调文字颜色 5 3" xfId="2406"/>
    <cellStyle name="40% - 强调文字颜色 5 3 2" xfId="2407"/>
    <cellStyle name="40% - 强调文字颜色 5 3 3" xfId="2408"/>
    <cellStyle name="Accent2 - 60% 4 2" xfId="2409"/>
    <cellStyle name="好_成本差异系数_财力性转移支付2010年预算参考数_合并" xfId="2410"/>
    <cellStyle name="差_县市旗测算-新科目（20080626）_不含人员经费系数_财力性转移支付2010年预算参考数" xfId="2411"/>
    <cellStyle name="40% - 强调文字颜色 5 4" xfId="2412"/>
    <cellStyle name="差_09黑龙江_财力性转移支付2010年预算参考数_03_2010年各地区一般预算平衡表_净集中 2" xfId="2413"/>
    <cellStyle name="差_文体广播事业(按照总人口测算）—20080416_03_2010年各地区一般预算平衡表_净集中 2" xfId="2414"/>
    <cellStyle name="40% - 强调文字颜色 5 5" xfId="2415"/>
    <cellStyle name="差_09黑龙江_财力性转移支付2010年预算参考数_03_2010年各地区一般预算平衡表_净集中 3" xfId="2416"/>
    <cellStyle name="差_文体广播事业(按照总人口测算）—20080416_03_2010年各地区一般预算平衡表_净集中 3" xfId="2417"/>
    <cellStyle name="40% - 强调文字颜色 5 6" xfId="2418"/>
    <cellStyle name="好_教育(按照总人口测算）—20080416_小册子（2010）张 3 2" xfId="2419"/>
    <cellStyle name="差_13德宏州2008年地税_2.云南省生态功能区转移支付总表 2" xfId="2420"/>
    <cellStyle name="好_2006年水利统计指标统计表_03_2010年各地区一般预算平衡表_2010年地方财政一般预算分级平衡情况表（汇总）0524" xfId="2421"/>
    <cellStyle name="40% - 强调文字颜色 5 8" xfId="2422"/>
    <cellStyle name="好_2006年水利统计指标统计表_03_2010年各地区一般预算平衡表_2010年地方财政一般预算分级平衡情况表（汇总）0524 2" xfId="2423"/>
    <cellStyle name="差_缺口县区测算_03_2010年各地区一般预算平衡表 4" xfId="2424"/>
    <cellStyle name="差_同德_合并 2 3" xfId="2425"/>
    <cellStyle name="40% - 强调文字颜色 5 8 2" xfId="2426"/>
    <cellStyle name="好_文体广播事业(按照总人口测算）—20080416_县市旗测算-新科目（含人口规模效应）_合并 2 5" xfId="2427"/>
    <cellStyle name="40% - 强调文字颜色 5 9" xfId="2428"/>
    <cellStyle name="好_教育(按照总人口测算）—20080416_县市旗测算-新科目（含人口规模效应）_财力性转移支付2010年预算参考数 5" xfId="2429"/>
    <cellStyle name="好_行政(燃修费)_民生政策最低支出需求_财力性转移支付2010年预算参考数_华东 3" xfId="2430"/>
    <cellStyle name="40% - 强调文字颜色 5 9 2" xfId="2431"/>
    <cellStyle name="差_缺口县区测算（11.13）_小册子（2010）张 3" xfId="2432"/>
    <cellStyle name="好_县市旗测算-新科目（20080626）_民生政策最低支出需求_财力性转移支付2010年预算参考数_合并 2 4" xfId="2433"/>
    <cellStyle name="40% - 强调文字颜色 6 10" xfId="2434"/>
    <cellStyle name="差_核定人数对比" xfId="2435"/>
    <cellStyle name="好_市辖区测算20080510_县市旗测算-新科目（含人口规模效应）_财力性转移支付2010年预算参考数_华东 2" xfId="2436"/>
    <cellStyle name="Input 6" xfId="2437"/>
    <cellStyle name="好_行政（人员）_03_2010年各地区一般预算平衡表_2010年地方财政一般预算分级平衡情况表（汇总）0524 5" xfId="2438"/>
    <cellStyle name="差_分县成本差异系数_民生政策最低支出需求_03_2010年各地区一般预算平衡表 5" xfId="2439"/>
    <cellStyle name="40% - 强调文字颜色 6 10 2" xfId="2440"/>
    <cellStyle name="差_核定人数对比 2" xfId="2441"/>
    <cellStyle name="好_市辖区测算20080510_县市旗测算-新科目（含人口规模效应）_财力性转移支付2010年预算参考数_华东 2 2" xfId="2442"/>
    <cellStyle name="差_03昭通市 3" xfId="2443"/>
    <cellStyle name="差_县市旗测算-新科目（20080627）_不含人员经费系数_财力性转移支付2010年预算参考数_合并 2 3" xfId="2444"/>
    <cellStyle name="40% - 强调文字颜色 6 2" xfId="2445"/>
    <cellStyle name="40% - 强调文字颜色 6 2 2" xfId="2446"/>
    <cellStyle name="好_汇总-县级财政报表附表_合并 3" xfId="2447"/>
    <cellStyle name="常规 4 3 4" xfId="2448"/>
    <cellStyle name="常规 12 39" xfId="2449"/>
    <cellStyle name="好_2006年34青海_财力性转移支付2010年预算参考数_隋心对账单定稿0514 2 5" xfId="2450"/>
    <cellStyle name="40% - 强调文字颜色 6 2 2 2" xfId="2451"/>
    <cellStyle name="差_文体广播事业(按照总人口测算）—20080416_民生政策最低支出需求_隋心对账单定稿0514 2 6" xfId="2452"/>
    <cellStyle name="40% - 强调文字颜色 6 2 2 2 2" xfId="2453"/>
    <cellStyle name="差_Book2_财力性转移支付2010年预算参考数_03_2010年各地区一般预算平衡表 6" xfId="2454"/>
    <cellStyle name="好_2008年支出调整_财力性转移支付2010年预算参考数_小册子（2010）张 3" xfId="2455"/>
    <cellStyle name="差_县区合并测算20080423(按照各省比重）_民生政策最低支出需求_03_2010年各地区一般预算平衡表_2010年地方财政一般预算分级平衡情况表（汇总）0524 2 3" xfId="2456"/>
    <cellStyle name="40% - 强调文字颜色 6 2 2 2 4" xfId="2457"/>
    <cellStyle name="差 10" xfId="2458"/>
    <cellStyle name="好_2006年34青海_财力性转移支付2010年预算参考数_隋心对账单定稿0514 2 6" xfId="2459"/>
    <cellStyle name="40% - 强调文字颜色 6 2 2 3" xfId="2460"/>
    <cellStyle name="常规 4 3 5" xfId="2461"/>
    <cellStyle name="好_核定人数下发表_03_2010年各地区一般预算平衡表" xfId="2462"/>
    <cellStyle name="好_2007一般预算支出口径剔除表_03_2010年各地区一般预算平衡表_2010年地方财政一般预算分级平衡情况表（汇总）0524" xfId="2463"/>
    <cellStyle name="好_2006年34青海_财力性转移支付2010年预算参考数_隋心对账单定稿0514 2 7" xfId="2464"/>
    <cellStyle name="40% - 强调文字颜色 6 2 2 4" xfId="2465"/>
    <cellStyle name="常规 4 3 6" xfId="2466"/>
    <cellStyle name="差_附表_财力性转移支付2010年预算参考数_03_2010年各地区一般预算平衡表_04财力类2010 2" xfId="2467"/>
    <cellStyle name="40% - 强调文字颜色 6 2 3" xfId="2468"/>
    <cellStyle name="差_附表_财力性转移支付2010年预算参考数_03_2010年各地区一般预算平衡表_04财力类2010 3" xfId="2469"/>
    <cellStyle name="40% - 强调文字颜色 6 2 4" xfId="2470"/>
    <cellStyle name="40% - 强调文字颜色 6 2 5" xfId="2471"/>
    <cellStyle name="Codes 2" xfId="2472"/>
    <cellStyle name="40% - 强调文字颜色 6 2 6" xfId="2473"/>
    <cellStyle name="差_县市旗测算-新科目（20080627）_不含人员经费系数_财力性转移支付2010年预算参考数_合并 2 4" xfId="2474"/>
    <cellStyle name="40% - 强调文字颜色 6 3" xfId="2475"/>
    <cellStyle name="差_财政供养人员_财力性转移支付2010年预算参考数_隋心对账单定稿0514 2" xfId="2476"/>
    <cellStyle name="Accent3 - 20% 10" xfId="2477"/>
    <cellStyle name="差_农林水和城市维护标准支出20080505－县区合计_财力性转移支付2010年预算参考数_03_2010年各地区一般预算平衡表" xfId="2478"/>
    <cellStyle name="40% - 强调文字颜色 6 3 2" xfId="2479"/>
    <cellStyle name="差_12滨州_03_2010年各地区一般预算平衡表_2010年地方财政一般预算分级平衡情况表（汇总）0524 3" xfId="2480"/>
    <cellStyle name="40% - 强调文字颜色 6 3 3" xfId="2481"/>
    <cellStyle name="差_12滨州_03_2010年各地区一般预算平衡表_2010年地方财政一般预算分级平衡情况表（汇总）0524 4" xfId="2482"/>
    <cellStyle name="差_县市旗测算-新科目（20080627）_不含人员经费系数_财力性转移支付2010年预算参考数_合并 2 5" xfId="2483"/>
    <cellStyle name="40% - 强调文字颜色 6 4" xfId="2484"/>
    <cellStyle name="差_成本差异系数（含人口规模）_03_2010年各地区一般预算平衡表_2010年地方财政一般预算分级平衡情况表（汇总）0524 2" xfId="2485"/>
    <cellStyle name="60% - 强调文字颜色 4 2 2" xfId="2486"/>
    <cellStyle name="好_教育(按照总人口测算）—20080416_财力性转移支付2010年预算参考数_03_2010年各地区一般预算平衡表 2" xfId="2487"/>
    <cellStyle name="好_行政(燃修费)_财力性转移支付2010年预算参考数_30云南 2" xfId="2488"/>
    <cellStyle name="差_县市旗测算-新科目（20080627）_不含人员经费系数_财力性转移支付2010年预算参考数_合并 2 6" xfId="2489"/>
    <cellStyle name="40% - 强调文字颜色 6 5" xfId="2490"/>
    <cellStyle name="差_成本差异系数（含人口规模）_03_2010年各地区一般预算平衡表_2010年地方财政一般预算分级平衡情况表（汇总）0524 3" xfId="2491"/>
    <cellStyle name="60% - 强调文字颜色 4 2 3" xfId="2492"/>
    <cellStyle name="好_教育(按照总人口测算）—20080416_财力性转移支付2010年预算参考数_03_2010年各地区一般预算平衡表 3" xfId="2493"/>
    <cellStyle name="好_行政(燃修费)_财力性转移支付2010年预算参考数_30云南 3" xfId="2494"/>
    <cellStyle name="差_县市旗测算-新科目（20080627）_不含人员经费系数_财力性转移支付2010年预算参考数_合并 2 7" xfId="2495"/>
    <cellStyle name="40% - 强调文字颜色 6 6" xfId="2496"/>
    <cellStyle name="差_成本差异系数（含人口规模）_03_2010年各地区一般预算平衡表_2010年地方财政一般预算分级平衡情况表（汇总）0524 4" xfId="2497"/>
    <cellStyle name="60% - 强调文字颜色 4 2 4" xfId="2498"/>
    <cellStyle name="InputArea 2" xfId="2499"/>
    <cellStyle name="好_教育(按照总人口测算）—20080416_财力性转移支付2010年预算参考数_03_2010年各地区一般预算平衡表 4" xfId="2500"/>
    <cellStyle name="差_成本差异系数（含人口规模）_03_2010年各地区一般预算平衡表_2010年地方财政一般预算分级平衡情况表（汇总）0524 5" xfId="2501"/>
    <cellStyle name="40% - 强调文字颜色 6 7" xfId="2502"/>
    <cellStyle name="60% - 强调文字颜色 4 2 5" xfId="2503"/>
    <cellStyle name="差_县区合并测算20080423(按照各省比重）_民生政策最低支出需求_财力性转移支付2010年预算参考数 2 3" xfId="2504"/>
    <cellStyle name="40% - 强调文字颜色 6 7 2" xfId="2505"/>
    <cellStyle name="差_同德_财力性转移支付2010年预算参考数_合并 2 3" xfId="2506"/>
    <cellStyle name="Accent4 - 60% 8" xfId="2507"/>
    <cellStyle name="好_教育(按照总人口测算）—20080416_财力性转移支付2010年预算参考数_03_2010年各地区一般预算平衡表 5" xfId="2508"/>
    <cellStyle name="40% - 强调文字颜色 6 8" xfId="2509"/>
    <cellStyle name="差_0702砚山县2008年地税_5.2010年云南省国家一般生态功能区转移支付补助测算表（州市本级）" xfId="2510"/>
    <cellStyle name="差_农林水和城市维护标准支出20080505－县区合计_民生政策最低支出需求 2 3 2" xfId="2511"/>
    <cellStyle name="差_1_财力性转移支付2010年预算参考数_03_2010年各地区一般预算平衡表_04财力类2010" xfId="2512"/>
    <cellStyle name="60% - 强调文字颜色 4 2 6" xfId="2513"/>
    <cellStyle name="40% - 强调文字颜色 6 8 2" xfId="2514"/>
    <cellStyle name="差_0702砚山县2008年地税_5.2010年云南省国家一般生态功能区转移支付补助测算表（州市本级） 2" xfId="2515"/>
    <cellStyle name="差_云南省2008年转移支付测算——州市本级考核部分及政策性测算_合并 2 4" xfId="2516"/>
    <cellStyle name="差_2006年34青海_财力性转移支付2010年预算参考数_30云南 4" xfId="2517"/>
    <cellStyle name="Calculation 8" xfId="2518"/>
    <cellStyle name="差_1_财力性转移支付2010年预算参考数_03_2010年各地区一般预算平衡表_04财力类2010 2" xfId="2519"/>
    <cellStyle name="常规 9 3 9" xfId="2520"/>
    <cellStyle name="40% - 着色 1" xfId="2521"/>
    <cellStyle name="40% - 着色 1 2" xfId="2522"/>
    <cellStyle name="好_其他部门(按照总人口测算）—20080416_隋心对账单定稿0514 2" xfId="2523"/>
    <cellStyle name="差_同德_财力性转移支付2010年预算参考数_30云南" xfId="2524"/>
    <cellStyle name="好_县市旗测算-新科目（20080626）_民生政策最低支出需求_财力性转移支付2010年预算参考数_华东 2 7" xfId="2525"/>
    <cellStyle name="40% - 着色 2" xfId="2526"/>
    <cellStyle name="好_其他部门(按照总人口测算）—20080416_隋心对账单定稿0514 2 2" xfId="2527"/>
    <cellStyle name="差_同德_财力性转移支付2010年预算参考数_30云南 2" xfId="2528"/>
    <cellStyle name="40% - 着色 2 2" xfId="2529"/>
    <cellStyle name="好_其他部门(按照总人口测算）—20080416_隋心对账单定稿0514 3" xfId="2530"/>
    <cellStyle name="40% - 着色 3" xfId="2531"/>
    <cellStyle name="差_云南省2008年转移支付测算——州市本级考核部分及政策性测算_30云南 3" xfId="2532"/>
    <cellStyle name="40% - 着色 3 2" xfId="2533"/>
    <cellStyle name="好_行政公检法测算_民生政策最低支出需求_财力性转移支付2010年预算参考数_03_2010年各地区一般预算平衡表_2010年地方财政一般预算分级平衡情况表（汇总）0524 2 3" xfId="2534"/>
    <cellStyle name="差_11大理_财力性转移支付2010年预算参考数_03_2010年各地区一般预算平衡表 4" xfId="2535"/>
    <cellStyle name="好_市辖区测算20080510_不含人员经费系数_合并 2 2" xfId="2536"/>
    <cellStyle name="差_11大理_财力性转移支付2010年预算参考数_03_2010年各地区一般预算平衡表_2010年地方财政一般预算分级平衡情况表（汇总）0524" xfId="2537"/>
    <cellStyle name="40% - 着色 4" xfId="2538"/>
    <cellStyle name="Explanatory Text 2 2" xfId="2539"/>
    <cellStyle name="40% - 着色 4 2" xfId="2540"/>
    <cellStyle name="40% - 着色 5" xfId="2541"/>
    <cellStyle name="40% - 着色 5 2" xfId="2542"/>
    <cellStyle name="40% - 着色 6" xfId="2543"/>
    <cellStyle name="40% - 着色 6 2" xfId="2544"/>
    <cellStyle name="60% - Accent1" xfId="2545"/>
    <cellStyle name="Accent1 17" xfId="2546"/>
    <cellStyle name="Accent1 22" xfId="2547"/>
    <cellStyle name="Accent5 - 40% 6" xfId="2548"/>
    <cellStyle name="差_县市旗测算20080508_不含人员经费系数_财力性转移支付2010年预算参考数_03_2010年各地区一般预算平衡表_2010年地方财政一般预算分级平衡情况表（汇总）0524" xfId="2549"/>
    <cellStyle name="差_05玉溪 2 4" xfId="2550"/>
    <cellStyle name="60% - Accent1 2" xfId="2551"/>
    <cellStyle name="Accent1 17 2" xfId="2552"/>
    <cellStyle name="好_平邑_财力性转移支付2010年预算参考数_华东 2 6" xfId="2553"/>
    <cellStyle name="好_27重庆_03_2010年各地区一般预算平衡表_2010年地方财政一般预算分级平衡情况表（汇总）0524" xfId="2554"/>
    <cellStyle name="差_1003牟定县" xfId="2555"/>
    <cellStyle name="60% - Accent1 3" xfId="2556"/>
    <cellStyle name="60% - Accent1 4" xfId="2557"/>
    <cellStyle name="60% - Accent1 5" xfId="2558"/>
    <cellStyle name="60% - Accent1 6" xfId="2559"/>
    <cellStyle name="60% - Accent1 8" xfId="2560"/>
    <cellStyle name="60% - Accent1 9" xfId="2561"/>
    <cellStyle name="60% - Accent2" xfId="2562"/>
    <cellStyle name="Accent1 18" xfId="2563"/>
    <cellStyle name="Accent1 23" xfId="2564"/>
    <cellStyle name="差_Book1_S111111-cg_Book1_Book1_Book1_Book1" xfId="2565"/>
    <cellStyle name="Accent5 - 40% 7" xfId="2566"/>
    <cellStyle name="好_核定人数对比_03_2010年各地区一般预算平衡表 2" xfId="2567"/>
    <cellStyle name="好_34青海 2 2" xfId="2568"/>
    <cellStyle name="差_22湖南_财力性转移支付2010年预算参考数_隋心对账单定稿0514 2" xfId="2569"/>
    <cellStyle name="差_07临沂 4 2" xfId="2570"/>
    <cellStyle name="差_县区合并测算20080423(按照各省比重）_03_2010年各地区一般预算平衡表_2010年地方财政一般预算分级平衡情况表（汇总）0524 5" xfId="2571"/>
    <cellStyle name="60% - Accent2 2" xfId="2572"/>
    <cellStyle name="Accent1 18 2" xfId="2573"/>
    <cellStyle name="好_文体广播事业(按照总人口测算）—20080416_县市旗测算-新科目（含人口规模效应）_财力性转移支付2010年预算参考数_合并 2 5" xfId="2574"/>
    <cellStyle name="60% - Accent2 2 2" xfId="2575"/>
    <cellStyle name="60% - Accent2 3" xfId="2576"/>
    <cellStyle name="Cover Date 2" xfId="2577"/>
    <cellStyle name="60% - Accent2 3 2" xfId="2578"/>
    <cellStyle name="差_河南 缺口县区测算(地方填报)_财力性转移支付2010年预算参考数_03_2010年各地区一般预算平衡表_2010年地方财政一般预算分级平衡情况表（汇总）0524 3" xfId="2579"/>
    <cellStyle name="sstot" xfId="2580"/>
    <cellStyle name="好_2006年34青海_财力性转移支付2010年预算参考数 5" xfId="2581"/>
    <cellStyle name="差_04财力类 4" xfId="2582"/>
    <cellStyle name="60% - Accent2 4" xfId="2583"/>
    <cellStyle name="好_财政供养人员_财力性转移支付2010年预算参考数" xfId="2584"/>
    <cellStyle name="60% - Accent2 5" xfId="2585"/>
    <cellStyle name="60% - Accent2 6" xfId="2586"/>
    <cellStyle name="margenta-f" xfId="2587"/>
    <cellStyle name="好_34青海_1_财力性转移支付2010年预算参考数_03_2010年各地区一般预算平衡表_04财力类2010" xfId="2588"/>
    <cellStyle name="60% - Accent2 7" xfId="2589"/>
    <cellStyle name="好_2008年预计支出与2007年对比_合并 2" xfId="2590"/>
    <cellStyle name="Accent5 2 2" xfId="2591"/>
    <cellStyle name="差_11大理_03_2010年各地区一般预算平衡表_2010年地方财政一般预算分级平衡情况表（汇总）0524 2" xfId="2592"/>
    <cellStyle name="60% - Accent2 8" xfId="2593"/>
    <cellStyle name="Accent5 2 3" xfId="2594"/>
    <cellStyle name="差_11大理_03_2010年各地区一般预算平衡表_2010年地方财政一般预算分级平衡情况表（汇总）0524 3" xfId="2595"/>
    <cellStyle name="60% - Accent2 9" xfId="2596"/>
    <cellStyle name="好_2007年收支情况及2008年收支预计表(汇总表)_隋心对账单定稿0514 2 2" xfId="2597"/>
    <cellStyle name="Accent5 2 4" xfId="2598"/>
    <cellStyle name="差_11大理_03_2010年各地区一般预算平衡表_2010年地方财政一般预算分级平衡情况表（汇总）0524 4" xfId="2599"/>
    <cellStyle name="差_11大理_合并" xfId="2600"/>
    <cellStyle name="60% - Accent3" xfId="2601"/>
    <cellStyle name="Accent1 19" xfId="2602"/>
    <cellStyle name="Accent1 24" xfId="2603"/>
    <cellStyle name="差_30云南_1 3 2" xfId="2604"/>
    <cellStyle name="好_县市旗测算20080508_不含人员经费系数_财力性转移支付2010年预算参考数_30云南 2" xfId="2605"/>
    <cellStyle name="Accent5 - 40% 8" xfId="2606"/>
    <cellStyle name="60% - Accent3 2" xfId="2607"/>
    <cellStyle name="Accent1 19 2" xfId="2608"/>
    <cellStyle name="好_2007年一般预算支出剔除_财力性转移支付2010年预算参考数_隋心对账单定稿0514" xfId="2609"/>
    <cellStyle name="差_财政供养人员 3" xfId="2610"/>
    <cellStyle name="60% - Accent3 2 2" xfId="2611"/>
    <cellStyle name="60% - Accent3 3" xfId="2612"/>
    <cellStyle name="60% - Accent3 3 2" xfId="2613"/>
    <cellStyle name="60% - Accent3 4" xfId="2614"/>
    <cellStyle name="Percent [2] 2" xfId="2615"/>
    <cellStyle name="差_分县成本差异系数_财力性转移支付2010年预算参考数_03_2010年各地区一般预算平衡表_2010年地方财政一般预算分级平衡情况表（汇总）0524" xfId="2616"/>
    <cellStyle name="60% - Accent3 5" xfId="2617"/>
    <cellStyle name="好_附表_隋心对账单定稿0514 2" xfId="2618"/>
    <cellStyle name="Percent [2] 3" xfId="2619"/>
    <cellStyle name="60% - Accent3 6" xfId="2620"/>
    <cellStyle name="好_附表_隋心对账单定稿0514 3" xfId="2621"/>
    <cellStyle name="差_县市旗测算-新科目（20080626）_华东 2" xfId="2622"/>
    <cellStyle name="Percent [2] 4" xfId="2623"/>
    <cellStyle name="60% - Accent3 7" xfId="2624"/>
    <cellStyle name="差_安徽 缺口县区测算(地方填报)1_小册子（2010）张 4" xfId="2625"/>
    <cellStyle name="Accent5 3 2" xfId="2626"/>
    <cellStyle name="Percent [2] 5" xfId="2627"/>
    <cellStyle name="60% - Accent3 8" xfId="2628"/>
    <cellStyle name="Accent5 3 3" xfId="2629"/>
    <cellStyle name="Percent [2] 2 2 2" xfId="2630"/>
    <cellStyle name="Percent [2] 6" xfId="2631"/>
    <cellStyle name="60% - Accent3 9" xfId="2632"/>
    <cellStyle name="60% - Accent4 2 2" xfId="2633"/>
    <cellStyle name="好_平邑_财力性转移支付2010年预算参考数_华东 2 3" xfId="2634"/>
    <cellStyle name="好_2、土地面积、人口、粮食产量基本情况 5" xfId="2635"/>
    <cellStyle name="好_人员工资和公用经费2_财力性转移支付2010年预算参考数_30云南 3" xfId="2636"/>
    <cellStyle name="差_行政(燃修费)_民生政策最低支出需求_财力性转移支付2010年预算参考数_小册子（2010）张 2 2" xfId="2637"/>
    <cellStyle name="per.style 2 2" xfId="2638"/>
    <cellStyle name="好_检验表（调整后）" xfId="2639"/>
    <cellStyle name="差_14安徽 2 2 2" xfId="2640"/>
    <cellStyle name="60% - Accent4 3 2" xfId="2641"/>
    <cellStyle name="差_县区合并测算20080423(按照各省比重）_03_2010年各地区一般预算平衡表_2010年地方财政一般预算分级平衡情况表（汇总）0524 2" xfId="2642"/>
    <cellStyle name="差_14安徽 2 3 2" xfId="2643"/>
    <cellStyle name="好_汇总_财力性转移支付2010年预算参考数" xfId="2644"/>
    <cellStyle name="60% - Accent4 4" xfId="2645"/>
    <cellStyle name="差_县市旗测算-新科目（20080627）_民生政策最低支出需求 2 6" xfId="2646"/>
    <cellStyle name="差_同德 2 2 2" xfId="2647"/>
    <cellStyle name="差_行政(燃修费)_民生政策最低支出需求_财力性转移支付2010年预算参考数_小册子（2010）张 4" xfId="2648"/>
    <cellStyle name="per.style 4" xfId="2649"/>
    <cellStyle name="部门 2 2 2" xfId="2650"/>
    <cellStyle name="好_其他部门(按照总人口测算）—20080416_财力性转移支付2010年预算参考数_03_2010年各地区一般预算平衡表_2010年地方财政一般预算分级平衡情况表（汇总）0524 5" xfId="2651"/>
    <cellStyle name="差_14安徽 2 4" xfId="2652"/>
    <cellStyle name="60% - Accent4 5" xfId="2653"/>
    <cellStyle name="差_县市旗测算-新科目（20080627）_民生政策最低支出需求 2 7" xfId="2654"/>
    <cellStyle name="per.style 5" xfId="2655"/>
    <cellStyle name="60% - Accent4 6" xfId="2656"/>
    <cellStyle name="per.style 6" xfId="2657"/>
    <cellStyle name="百分比 2_市本级2014年预算" xfId="2658"/>
    <cellStyle name="链接单元格 2 2 2 2 2 7" xfId="2659"/>
    <cellStyle name="60% - Accent4 8" xfId="2660"/>
    <cellStyle name="差_卫生(按照总人口测算）—20080416_民生政策最低支出需求_隋心对账单定稿0514 2 4" xfId="2661"/>
    <cellStyle name="Accent5 4 3" xfId="2662"/>
    <cellStyle name="60% - Accent4 9" xfId="2663"/>
    <cellStyle name="好_行政(燃修费)_03_2010年各地区一般预算平衡表 2 2" xfId="2664"/>
    <cellStyle name="60% - Accent5" xfId="2665"/>
    <cellStyle name="Accent1 26" xfId="2666"/>
    <cellStyle name="Accent1 31" xfId="2667"/>
    <cellStyle name="好_530629_2006年县级财政报表附表_隋心对账单定稿0514 2 5" xfId="2668"/>
    <cellStyle name="差_14安徽 3" xfId="2669"/>
    <cellStyle name="差_行政公检法测算_不含人员经费系数_30云南 2" xfId="2670"/>
    <cellStyle name="好_缺口县区测算（11.13）_隋心对账单定稿0514 2 6" xfId="2671"/>
    <cellStyle name="差_市辖区测算-新科目（20080626）_县市旗测算-新科目（含人口规模效应）_财力性转移支付2010年预算参考数" xfId="2672"/>
    <cellStyle name="60% - Accent5 2" xfId="2673"/>
    <cellStyle name="差_行政公检法测算_不含人员经费系数_30云南 2 2" xfId="2674"/>
    <cellStyle name="差_14安徽 3 2" xfId="2675"/>
    <cellStyle name="差_云南省2008年转移支付测算——州市本级考核部分及政策性测算_隋心对账单定稿0514 2 5" xfId="2676"/>
    <cellStyle name="差_县区合并测算20080421_不含人员经费系数_财力性转移支付2010年预算参考数_03_2010年各地区一般预算平衡表_2010年地方财政一般预算分级平衡情况表（汇总）0524 3" xfId="2677"/>
    <cellStyle name="差_市辖区测算-新科目（20080626）_县市旗测算-新科目（含人口规模效应）_财力性转移支付2010年预算参考数 2" xfId="2678"/>
    <cellStyle name="60% - Accent5 2 2" xfId="2679"/>
    <cellStyle name="好_缺口县区测算（11.13）_隋心对账单定稿0514 2 7" xfId="2680"/>
    <cellStyle name="60% - Accent5 3" xfId="2681"/>
    <cellStyle name="60% - Accent5 3 2" xfId="2682"/>
    <cellStyle name="60% - Accent5 4" xfId="2683"/>
    <cellStyle name="差_1_财力性转移支付2010年预算参考数_合并" xfId="2684"/>
    <cellStyle name="60% - Accent5 5" xfId="2685"/>
    <cellStyle name="60% - Accent5 6" xfId="2686"/>
    <cellStyle name="60% - Accent5 7" xfId="2687"/>
    <cellStyle name="Accent5 5 2" xfId="2688"/>
    <cellStyle name="60% - Accent5 8" xfId="2689"/>
    <cellStyle name="好_行政(燃修费)_03_2010年各地区一般预算平衡表 2 3" xfId="2690"/>
    <cellStyle name="60% - Accent6" xfId="2691"/>
    <cellStyle name="Accent1 27" xfId="2692"/>
    <cellStyle name="Accent1 32" xfId="2693"/>
    <cellStyle name="好_530629_2006年县级财政报表附表_隋心对账单定稿0514 2 6" xfId="2694"/>
    <cellStyle name="差_14安徽 4" xfId="2695"/>
    <cellStyle name="差_行政公检法测算_不含人员经费系数_30云南 3" xfId="2696"/>
    <cellStyle name="60% - Accent6 2" xfId="2697"/>
    <cellStyle name="差_行政公检法测算_不含人员经费系数_30云南 3 2" xfId="2698"/>
    <cellStyle name="Normal - Style1 2 4" xfId="2699"/>
    <cellStyle name="差_14安徽 4 2" xfId="2700"/>
    <cellStyle name="常规 2 2 3 27" xfId="2701"/>
    <cellStyle name="60% - Accent6 2 2" xfId="2702"/>
    <cellStyle name="常规 8 3 9" xfId="2703"/>
    <cellStyle name="常规 23 2 2 3" xfId="2704"/>
    <cellStyle name="Norma,_laroux_4_营业在建 (2)_E21" xfId="2705"/>
    <cellStyle name="60% - Accent6 3" xfId="2706"/>
    <cellStyle name="好_分县成本差异系数_财力性转移支付2010年预算参考数 2 3 2" xfId="2707"/>
    <cellStyle name="差_缺口县区测算(按2007支出增长25%测算)_财力性转移支付2010年预算参考数_30云南 3 2" xfId="2708"/>
    <cellStyle name="Accent5_2010年第二批资源枯竭城市转移支付测算分配（最终定稿）" xfId="2709"/>
    <cellStyle name="差_县区合并测算20080423(按照各省比重）_县市旗测算-新科目（含人口规模效应）_03_2010年各地区一般预算平衡表_2010年地方财政一般预算分级平衡情况表（汇总）0524 5" xfId="2710"/>
    <cellStyle name="60% - Accent6 3 2" xfId="2711"/>
    <cellStyle name="差_农林水和城市维护标准支出20080505－县区合计_民生政策最低支出需求_03_2010年各地区一般预算平衡表_04财力类2010" xfId="2712"/>
    <cellStyle name="60% - Accent6 5" xfId="2713"/>
    <cellStyle name="60% - Accent6 6" xfId="2714"/>
    <cellStyle name="60% - Accent6 7" xfId="2715"/>
    <cellStyle name="Accent5 6 2" xfId="2716"/>
    <cellStyle name="差_县市旗测算-新科目（20080627）_县市旗测算-新科目（含人口规模效应）_小册子（2010）张 3 2" xfId="2717"/>
    <cellStyle name="差_汇总表 4" xfId="2718"/>
    <cellStyle name="百分比 4 3 2 2" xfId="2719"/>
    <cellStyle name="60% - Accent6 8" xfId="2720"/>
    <cellStyle name="好_2006年34青海_财力性转移支付2010年预算参考数_03_2010年各地区一般预算平衡表_净集中 2" xfId="2721"/>
    <cellStyle name="60% - Accent6 9" xfId="2722"/>
    <cellStyle name="差_14安徽_03_2010年各地区一般预算平衡表" xfId="2723"/>
    <cellStyle name="差_2006年27重庆_财力性转移支付2010年预算参考数_30云南" xfId="2724"/>
    <cellStyle name="60% - 强调文字颜色 1 10" xfId="2725"/>
    <cellStyle name="好_其他部门(按照总人口测算）—20080416_不含人员经费系数 2 3" xfId="2726"/>
    <cellStyle name="Accent1_01保工资保运转保民生项目及标准" xfId="2727"/>
    <cellStyle name="好_行政公检法测算_不含人员经费系数_华东 2 4" xfId="2728"/>
    <cellStyle name="好_县市旗测算-新科目（20080626）_不含人员经费系数_隋心对账单定稿0514 2 4" xfId="2729"/>
    <cellStyle name="差_县市旗测算20080508_隋心对账单定稿0514 2 5" xfId="2730"/>
    <cellStyle name="60% - 强调文字颜色 1 10 2" xfId="2731"/>
    <cellStyle name="Accent5 11" xfId="2732"/>
    <cellStyle name="差_2006年27重庆_财力性转移支付2010年预算参考数_30云南 2" xfId="2733"/>
    <cellStyle name="60% - 强调文字颜色 1 11" xfId="2734"/>
    <cellStyle name="好_其他部门(按照总人口测算）—20080416_财力性转移支付2010年预算参考数_隋心对账单定稿0514 2 6" xfId="2735"/>
    <cellStyle name="60% - 强调文字颜色 1 2" xfId="2736"/>
    <cellStyle name="Accent4 2 2 2" xfId="2737"/>
    <cellStyle name="差_07文山州 2" xfId="2738"/>
    <cellStyle name="差_行政(燃修费)_财力性转移支付2010年预算参考数_03_2010年各地区一般预算平衡表_净集中" xfId="2739"/>
    <cellStyle name="60% - 强调文字颜色 1 2 2" xfId="2740"/>
    <cellStyle name="差_07文山州 2 2" xfId="2741"/>
    <cellStyle name="强调文字颜色 6 2 2 2 10" xfId="2742"/>
    <cellStyle name="好_农林水和城市维护标准支出20080505－县区合计_不含人员经费系数_财力性转移支付2010年预算参考数_合并 2 3" xfId="2743"/>
    <cellStyle name="60% - 强调文字颜色 1 2 2 2 2" xfId="2744"/>
    <cellStyle name="好_农林水和城市维护标准支出20080505－县区合计_不含人员经费系数_财力性转移支付2010年预算参考数_合并 2 4" xfId="2745"/>
    <cellStyle name="60% - 强调文字颜色 1 2 2 2 3" xfId="2746"/>
    <cellStyle name="好_农林水和城市维护标准支出20080505－县区合计_不含人员经费系数_财力性转移支付2010年预算参考数_合并 2 5" xfId="2747"/>
    <cellStyle name="60% - 强调文字颜色 1 2 2 2 4" xfId="2748"/>
    <cellStyle name="好_不含人员经费系数_隋心对账单定稿0514 2" xfId="2749"/>
    <cellStyle name="60% - 强调文字颜色 1 2 3" xfId="2750"/>
    <cellStyle name="60% - 强调文字颜色 1 2 4" xfId="2751"/>
    <cellStyle name="60% - 强调文字颜色 1 2 5" xfId="2752"/>
    <cellStyle name="好_缺口县区测算(按2007支出增长25%测算) 2" xfId="2753"/>
    <cellStyle name="好_教育(按照总人口测算）—20080416_民生政策最低支出需求_03_2010年各地区一般预算平衡表_2010年地方财政一般预算分级平衡情况表（汇总）0524 2 2" xfId="2754"/>
    <cellStyle name="Calc Currency (0) 2" xfId="2755"/>
    <cellStyle name="ColLevel_0" xfId="2756"/>
    <cellStyle name="60% - 强调文字颜色 1 2 6" xfId="2757"/>
    <cellStyle name="好_缺口县区测算(按2007支出增长25%测算) 3" xfId="2758"/>
    <cellStyle name="好_教育(按照总人口测算）—20080416_民生政策最低支出需求_03_2010年各地区一般预算平衡表_2010年地方财政一般预算分级平衡情况表（汇总）0524 2 3" xfId="2759"/>
    <cellStyle name="Calc Currency (0) 3" xfId="2760"/>
    <cellStyle name="60% - 强调文字颜色 1 2 7" xfId="2761"/>
    <cellStyle name="好_缺口县区测算(按2007支出增长25%测算) 4" xfId="2762"/>
    <cellStyle name="好_教育(按照总人口测算）—20080416_民生政策最低支出需求_03_2010年各地区一般预算平衡表_2010年地方财政一般预算分级平衡情况表（汇总）0524 2 4" xfId="2763"/>
    <cellStyle name="Calc Currency (0) 4" xfId="2764"/>
    <cellStyle name="60% - 强调文字颜色 1 2 8" xfId="2765"/>
    <cellStyle name="好_缺口县区测算(按2007支出增长25%测算) 5" xfId="2766"/>
    <cellStyle name="好_教育(按照总人口测算）—20080416_民生政策最低支出需求_03_2010年各地区一般预算平衡表_2010年地方财政一般预算分级平衡情况表（汇总）0524 2 5" xfId="2767"/>
    <cellStyle name="Calc Currency (0) 5" xfId="2768"/>
    <cellStyle name="好_其他部门(按照总人口测算）—20080416_财力性转移支付2010年预算参考数_隋心对账单定稿0514 2 7" xfId="2769"/>
    <cellStyle name="60% - 强调文字颜色 1 3" xfId="2770"/>
    <cellStyle name="差_07文山州 3" xfId="2771"/>
    <cellStyle name="60% - 强调文字颜色 1 3 2" xfId="2772"/>
    <cellStyle name="差_07文山州 3 2" xfId="2773"/>
    <cellStyle name="60% - 强调文字颜色 1 3 3" xfId="2774"/>
    <cellStyle name="60% - 强调文字颜色 1 4" xfId="2775"/>
    <cellStyle name="差_07文山州 4" xfId="2776"/>
    <cellStyle name="60% - 强调文字颜色 1 5" xfId="2777"/>
    <cellStyle name="差_县区合并测算20080423(按照各省比重）_县市旗测算-新科目（含人口规模效应）_合并" xfId="2778"/>
    <cellStyle name="好_文体广播事业(按照总人口测算）—20080416_合并 2 6" xfId="2779"/>
    <cellStyle name="60% - 强调文字颜色 1 6" xfId="2780"/>
    <cellStyle name="差_缺口县区测算_财力性转移支付2010年预算参考数_隋心对账单定稿0514" xfId="2781"/>
    <cellStyle name="60% - 强调文字颜色 1 7" xfId="2782"/>
    <cellStyle name="差_行政（人员）_财力性转移支付2010年预算参考数_30云南 2 2" xfId="2783"/>
    <cellStyle name="差_测算结果汇总_财力性转移支付2010年预算参考数_03_2010年各地区一般预算平衡表 4" xfId="2784"/>
    <cellStyle name="标题 3 3 2 2" xfId="2785"/>
    <cellStyle name="差_人员工资和公用经费2_小册子（2010）张 3" xfId="2786"/>
    <cellStyle name="差_缺口县区测算_财力性转移支付2010年预算参考数_隋心对账单定稿0514 2" xfId="2787"/>
    <cellStyle name="60% - 强调文字颜色 1 7 2" xfId="2788"/>
    <cellStyle name="好_28四川_03_2010年各地区一般预算平衡表_2010年地方财政一般预算分级平衡情况表（汇总）0524 2 6" xfId="2789"/>
    <cellStyle name="差_11大理_财力性转移支付2010年预算参考数_03_2010年各地区一般预算平衡表_净集中" xfId="2790"/>
    <cellStyle name="60% - 强调文字颜色 1 8" xfId="2791"/>
    <cellStyle name="60% - 强调文字颜色 1 9" xfId="2792"/>
    <cellStyle name="60% - 强调文字颜色 1 9 2" xfId="2793"/>
    <cellStyle name="差_行政公检法测算_不含人员经费系数_小册子（2010）张" xfId="2794"/>
    <cellStyle name="差_30云南_1_财力性转移支付2010年预算参考数_小册子（2010）张 3" xfId="2795"/>
    <cellStyle name="Accent2 45" xfId="2796"/>
    <cellStyle name="Accent2 50" xfId="2797"/>
    <cellStyle name="好_核定人数对比_财力性转移支付2010年预算参考数_隋心对账单定稿0514 3" xfId="2798"/>
    <cellStyle name="标题 3 2 2 2 4" xfId="2799"/>
    <cellStyle name="差_县市旗测算20080508_县市旗测算-新科目（含人口规模效应） 3" xfId="2800"/>
    <cellStyle name="差_1_财力性转移支付2010年预算参考数_03_2010年各地区一般预算平衡表_净集中 3" xfId="2801"/>
    <cellStyle name="60% - 强调文字颜色 2 10" xfId="2802"/>
    <cellStyle name="好_行政(燃修费)_不含人员经费系数_财力性转移支付2010年预算参考数_合并 3" xfId="2803"/>
    <cellStyle name="差_市辖区测算-新科目（20080626）_县市旗测算-新科目（含人口规模效应）_隋心对账单定稿0514 2 3" xfId="2804"/>
    <cellStyle name="60% - 强调文字颜色 2 10 2" xfId="2805"/>
    <cellStyle name="差_县市旗测算-新科目（20080626）_03_2010年各地区一般预算平衡表_净集中 2" xfId="2806"/>
    <cellStyle name="60% - 强调文字颜色 2 2" xfId="2807"/>
    <cellStyle name="好_农林水和城市维护标准支出20080505－县区合计_县市旗测算-新科目（含人口规模效应） 2 2 2" xfId="2808"/>
    <cellStyle name="差_不含人员经费系数_华东 2" xfId="2809"/>
    <cellStyle name="差_其他部门(按照总人口测算）—20080416_03_2010年各地区一般预算平衡表_2010年地方财政一般预算分级平衡情况表（汇总）0524 3" xfId="2810"/>
    <cellStyle name="Accent4 2 3 2" xfId="2811"/>
    <cellStyle name="好_Book1_财力性转移支付2010年预算参考数_华东 2 4" xfId="2812"/>
    <cellStyle name="差_市辖区测算-新科目（20080626）_民生政策最低支出需求_财力性转移支付2010年预算参考数_华东 2 5" xfId="2813"/>
    <cellStyle name="差_行政公检法测算_03_2010年各地区一般预算平衡表_2010年地方财政一般预算分级平衡情况表（汇总）0524 3" xfId="2814"/>
    <cellStyle name="60% - 强调文字颜色 2 2 2" xfId="2815"/>
    <cellStyle name="60% - 强调文字颜色 2 2 2 3" xfId="2816"/>
    <cellStyle name="好_市辖区测算-新科目（20080626）_03_2010年各地区一般预算平衡表_2010年地方财政一般预算分级平衡情况表（汇总）0524" xfId="2817"/>
    <cellStyle name="差 8" xfId="2818"/>
    <cellStyle name="差_分县成本差异系数_不含人员经费系数 3 2" xfId="2819"/>
    <cellStyle name="好_县区合并测算20080421_民生政策最低支出需求_财力性转移支付2010年预算参考数_小册子（2010）张 3 2" xfId="2820"/>
    <cellStyle name="差_0502通海县 2 4" xfId="2821"/>
    <cellStyle name="好_Book1_财力性转移支付2010年预算参考数_华东 2 5" xfId="2822"/>
    <cellStyle name="差_市辖区测算-新科目（20080626）_民生政策最低支出需求_财力性转移支付2010年预算参考数_华东 2 6" xfId="2823"/>
    <cellStyle name="差_行政公检法测算_03_2010年各地区一般预算平衡表_2010年地方财政一般预算分级平衡情况表（汇总）0524 4" xfId="2824"/>
    <cellStyle name="60% - 强调文字颜色 2 2 3" xfId="2825"/>
    <cellStyle name="好_Book1_财力性转移支付2010年预算参考数_华东 2 6" xfId="2826"/>
    <cellStyle name="差_市辖区测算-新科目（20080626）_民生政策最低支出需求_财力性转移支付2010年预算参考数_华东 2 7" xfId="2827"/>
    <cellStyle name="差_行政公检法测算_03_2010年各地区一般预算平衡表_2010年地方财政一般预算分级平衡情况表（汇总）0524 5" xfId="2828"/>
    <cellStyle name="60% - 强调文字颜色 2 2 4" xfId="2829"/>
    <cellStyle name="差_汇总表4_财力性转移支付2010年预算参考数_30云南" xfId="2830"/>
    <cellStyle name="差_03昭通 2_2.2009年云南省生态功能区转移支付总表 2" xfId="2831"/>
    <cellStyle name="好_Book1_财力性转移支付2010年预算参考数_华东 2 7" xfId="2832"/>
    <cellStyle name="60% - 强调文字颜色 2 2 5" xfId="2833"/>
    <cellStyle name="好_行政（人员）_民生政策最低支出需求_03_2010年各地区一般预算平衡表_2010年地方财政一般预算分级平衡情况表（汇总）0524 4" xfId="2834"/>
    <cellStyle name="60% - 强调文字颜色 2 3 2" xfId="2835"/>
    <cellStyle name="好_教育(按照总人口测算）—20080416_小册子（2010）张 3" xfId="2836"/>
    <cellStyle name="差_13德宏州2008年地税_2.云南省生态功能区转移支付总表" xfId="2837"/>
    <cellStyle name="好_行政（人员）_民生政策最低支出需求_03_2010年各地区一般预算平衡表_2010年地方财政一般预算分级平衡情况表（汇总）0524 5" xfId="2838"/>
    <cellStyle name="60% - 强调文字颜色 2 3 3" xfId="2839"/>
    <cellStyle name="InputArea" xfId="2840"/>
    <cellStyle name="60% - 强调文字颜色 2 4" xfId="2841"/>
    <cellStyle name="差_危改资金测算_03_2010年各地区一般预算平衡表_2010年地方财政一般预算分级平衡情况表（汇总）0524 2 2" xfId="2842"/>
    <cellStyle name="差_2006年22湖南_03_2010年各地区一般预算平衡表" xfId="2843"/>
    <cellStyle name="差_1_03_2010年各地区一般预算平衡表_2010年地方财政一般预算分级平衡情况表（汇总）0524" xfId="2844"/>
    <cellStyle name="60% - 强调文字颜色 2 5" xfId="2845"/>
    <cellStyle name="60% - 强调文字颜色 2 6" xfId="2846"/>
    <cellStyle name="差_危改资金测算_03_2010年各地区一般预算平衡表_2010年地方财政一般预算分级平衡情况表（汇总）0524 2 4" xfId="2847"/>
    <cellStyle name="差_1007永仁县 2 2" xfId="2848"/>
    <cellStyle name="60% - 强调文字颜色 2 7" xfId="2849"/>
    <cellStyle name="差_县市旗测算-新科目（20080626）_民生政策最低支出需求_03_2010年各地区一般预算平衡表_04财力类2010" xfId="2850"/>
    <cellStyle name="60% - 强调文字颜色 2 7 2" xfId="2851"/>
    <cellStyle name="60% - 强调文字颜色 2 8" xfId="2852"/>
    <cellStyle name="60% - 强调文字颜色 2 8 2" xfId="2853"/>
    <cellStyle name="60% - 强调文字颜色 2 9" xfId="2854"/>
    <cellStyle name="好_缺口县区测算(按2007支出增长25%测算)_03_2010年各地区一般预算平衡表 6" xfId="2855"/>
    <cellStyle name="60% - 强调文字颜色 2 9 2" xfId="2856"/>
    <cellStyle name="差_县市旗测算-新科目（20080627）_03_2010年各地区一般预算平衡表" xfId="2857"/>
    <cellStyle name="60% - 强调文字颜色 3 2" xfId="2858"/>
    <cellStyle name="差_11大理 6" xfId="2859"/>
    <cellStyle name="差_县市旗测算-新科目（20080627）_03_2010年各地区一般预算平衡表 2" xfId="2860"/>
    <cellStyle name="60% - 强调文字颜色 3 2 2" xfId="2861"/>
    <cellStyle name="好_核定人数对比_华东 2" xfId="2862"/>
    <cellStyle name="差_12滨州_财力性转移支付2010年预算参考数_03_2010年各地区一般预算平衡表_04财力类2010 3" xfId="2863"/>
    <cellStyle name="差_县市旗测算-新科目（20080627）_03_2010年各地区一般预算平衡表 2 2" xfId="2864"/>
    <cellStyle name="60% - 强调文字颜色 3 2 2 2" xfId="2865"/>
    <cellStyle name="好_1996-102 3" xfId="2866"/>
    <cellStyle name="60% - 强调文字颜色 3 2 2 2 2" xfId="2867"/>
    <cellStyle name="60% - 强调文字颜色 3 2 2 2 3" xfId="2868"/>
    <cellStyle name="60% - 强调文字颜色 3 2 2 2 4" xfId="2869"/>
    <cellStyle name="60% - 强调文字颜色 3 8 2" xfId="2870"/>
    <cellStyle name="S1 2" xfId="2871"/>
    <cellStyle name="60% - 强调文字颜色 3 2 2 3" xfId="2872"/>
    <cellStyle name="60% - 强调文字颜色 3 2 2 4" xfId="2873"/>
    <cellStyle name="差_县市旗测算-新科目（20080627）_03_2010年各地区一般预算平衡表 3" xfId="2874"/>
    <cellStyle name="60% - 强调文字颜色 3 2 3" xfId="2875"/>
    <cellStyle name="好_青海 缺口县区测算(地方填报)_03_2010年各地区一般预算平衡表 5" xfId="2876"/>
    <cellStyle name="差_云南 缺口县区测算(地方填报)_03_2010年各地区一般预算平衡表_2010年地方财政一般预算分级平衡情况表（汇总）0524 5" xfId="2877"/>
    <cellStyle name="差_0502通海县 3 2" xfId="2878"/>
    <cellStyle name="差_县市旗测算-新科目（20080627）_03_2010年各地区一般预算平衡表 4" xfId="2879"/>
    <cellStyle name="60% - 强调文字颜色 3 2 4" xfId="2880"/>
    <cellStyle name="好_青海 缺口县区测算(地方填报)_03_2010年各地区一般预算平衡表 6" xfId="2881"/>
    <cellStyle name="差_0502通海县 3 3" xfId="2882"/>
    <cellStyle name="差_县市旗测算-新科目（20080627）_03_2010年各地区一般预算平衡表 5" xfId="2883"/>
    <cellStyle name="60% - 强调文字颜色 3 2 5" xfId="2884"/>
    <cellStyle name="差_基础数据表_2.2009年云南省生态功能区转移支付总表" xfId="2885"/>
    <cellStyle name="comma zerodec 2" xfId="2886"/>
    <cellStyle name="差_县市旗测算-新科目（20080627）_03_2010年各地区一般预算平衡表 6" xfId="2887"/>
    <cellStyle name="60% - 强调文字颜色 3 2 6" xfId="2888"/>
    <cellStyle name="comma zerodec 3" xfId="2889"/>
    <cellStyle name="60% - 强调文字颜色 3 3" xfId="2890"/>
    <cellStyle name="差_11大理 7" xfId="2891"/>
    <cellStyle name="差_行政(燃修费)_不含人员经费系数_03_2010年各地区一般预算平衡表_2010年地方财政一般预算分级平衡情况表（汇总）0524 5" xfId="2892"/>
    <cellStyle name="差_30云南_2" xfId="2893"/>
    <cellStyle name="60% - 强调文字颜色 3 3 2" xfId="2894"/>
    <cellStyle name="60% - 强调文字颜色 3 3 3" xfId="2895"/>
    <cellStyle name="差_0502通海县 4 2" xfId="2896"/>
    <cellStyle name="60% - 强调文字颜色 3 4" xfId="2897"/>
    <cellStyle name="差_11大理 8" xfId="2898"/>
    <cellStyle name="差_行政（人员）_小册子（2010）张 2 2" xfId="2899"/>
    <cellStyle name="60% - 强调文字颜色 3 5" xfId="2900"/>
    <cellStyle name="差_11大理 9" xfId="2901"/>
    <cellStyle name="60% - 强调文字颜色 3 6" xfId="2902"/>
    <cellStyle name="好_安徽 缺口县区测算(地方填报)1_财力性转移支付2010年预算参考数_合并 2 6" xfId="2903"/>
    <cellStyle name="好_0605石屏县_财力性转移支付2010年预算参考数_隋心对账单定稿0514 2" xfId="2904"/>
    <cellStyle name="好_县市旗测算20080508_不含人员经费系数_财力性转移支付2010年预算参考数_华东 2 6" xfId="2905"/>
    <cellStyle name="差_云南 缺口县区测算(地方填报)_华东 2" xfId="2906"/>
    <cellStyle name="差_青海 缺口县区测算(地方填报)_30云南 4" xfId="2907"/>
    <cellStyle name="差_1007永仁县 3 2" xfId="2908"/>
    <cellStyle name="好_1305扶贫_5.2010年云南省国家一般生态功能区转移支付补助测算表（州市本级）" xfId="2909"/>
    <cellStyle name="60% - 强调文字颜色 3 7" xfId="2910"/>
    <cellStyle name="好_丽江汇总_华东" xfId="2911"/>
    <cellStyle name="好_县市旗测算-新科目（20080627）_不含人员经费系数_03_2010年各地区一般预算平衡表_2010年地方财政一般预算分级平衡情况表（汇总）0524 2 4" xfId="2912"/>
    <cellStyle name="S0" xfId="2913"/>
    <cellStyle name="60% - 强调文字颜色 3 7 2" xfId="2914"/>
    <cellStyle name="好_样表_2.2009年云南省生态功能区转移支付总表" xfId="2915"/>
    <cellStyle name="Accent4 - 20% 3" xfId="2916"/>
    <cellStyle name="好_丽江汇总_华东 2" xfId="2917"/>
    <cellStyle name="好_1_财力性转移支付2010年预算参考数_合并 2 5" xfId="2918"/>
    <cellStyle name="差_县区合并测算20080423(按照各省比重）_财力性转移支付2010年预算参考数_30云南 3" xfId="2919"/>
    <cellStyle name="S0 2" xfId="2920"/>
    <cellStyle name="差_分县成本差异系数_不含人员经费系数_财力性转移支付2010年预算参考数_华东 2" xfId="2921"/>
    <cellStyle name="60% - 强调文字颜色 3 8" xfId="2922"/>
    <cellStyle name="S1" xfId="2923"/>
    <cellStyle name="好_附表_财力性转移支付2010年预算参考数_隋心对账单定稿0514 2 5" xfId="2924"/>
    <cellStyle name="60% - 强调文字颜色 3 9 2" xfId="2925"/>
    <cellStyle name="差_农林水和城市维护标准支出20080505－县区合计_30云南" xfId="2926"/>
    <cellStyle name="S2 2" xfId="2927"/>
    <cellStyle name="差_缺口县区测算_财力性转移支付2010年预算参考数_03_2010年各地区一般预算平衡表_2010年地方财政一般预算分级平衡情况表（汇总）0524 4" xfId="2928"/>
    <cellStyle name="60% - 强调文字颜色 4 10" xfId="2929"/>
    <cellStyle name="好_2006年22湖南_财力性转移支付2010年预算参考数_隋心对账单定稿0514 2 5" xfId="2930"/>
    <cellStyle name="60% - 强调文字颜色 4 10 2" xfId="2931"/>
    <cellStyle name="好_基础数据表 2 2" xfId="2932"/>
    <cellStyle name="差_县区合并测算20080421_不含人员经费系数_03_2010年各地区一般预算平衡表_2010年地方财政一般预算分级平衡情况表（汇总）0524 2 6" xfId="2933"/>
    <cellStyle name="差_汇总表4_财力性转移支付2010年预算参考数 5" xfId="2934"/>
    <cellStyle name="差_行政（人员）_县市旗测算-新科目（含人口规模效应） 2 2 2" xfId="2935"/>
    <cellStyle name="差_(财政总决算简表-2010年)数据-分县收支（国库处提供） 3" xfId="2936"/>
    <cellStyle name="60% - 强调文字颜色 4 2" xfId="2937"/>
    <cellStyle name="Table Source 2" xfId="2938"/>
    <cellStyle name="好_2006年28四川_财力性转移支付2010年预算参考数_隋心对账单定稿0514 2 3" xfId="2939"/>
    <cellStyle name="差_市辖区测算20080510_不含人员经费系数_03_2010年各地区一般预算平衡表 5" xfId="2940"/>
    <cellStyle name="60% - 强调文字颜色 4 2 2 2" xfId="2941"/>
    <cellStyle name="好_行政(燃修费)_县市旗测算-新科目（含人口规模效应）_合并 2 5" xfId="2942"/>
    <cellStyle name="差_gdp_小册子（2010）张 3" xfId="2943"/>
    <cellStyle name="60% - 强调文字颜色 4 2 2 2 2" xfId="2944"/>
    <cellStyle name="好_行政(燃修费)_县市旗测算-新科目（含人口规模效应）_合并 2 7" xfId="2945"/>
    <cellStyle name="常规 11 4 10" xfId="2946"/>
    <cellStyle name="60% - 强调文字颜色 4 2 2 2 4" xfId="2947"/>
    <cellStyle name="60% - 强调文字颜色 4 3" xfId="2948"/>
    <cellStyle name="好_2006年全省财力计算表（中央、决算）_华东 2 6" xfId="2949"/>
    <cellStyle name="差_农林水和城市维护标准支出20080505－县区合计_不含人员经费系数_财力性转移支付2010年预算参考数_03_2010年各地区一般预算平衡表 4" xfId="2950"/>
    <cellStyle name="60% - 强调文字颜色 4 3 2" xfId="2951"/>
    <cellStyle name="好_2006年全省财力计算表（中央、决算）_华东 2 7" xfId="2952"/>
    <cellStyle name="差_农林水和城市维护标准支出20080505－县区合计_不含人员经费系数_财力性转移支付2010年预算参考数_03_2010年各地区一般预算平衡表 5" xfId="2953"/>
    <cellStyle name="60% - 强调文字颜色 4 3 3" xfId="2954"/>
    <cellStyle name="60% - 强调文字颜色 4 4" xfId="2955"/>
    <cellStyle name="差_成本差异系数（含人口规模）_财力性转移支付2010年预算参考数_03_2010年各地区一般预算平衡表_2010年地方财政一般预算分级平衡情况表（汇总）0524 2" xfId="2956"/>
    <cellStyle name="差_2006年22湖南_合并 2" xfId="2957"/>
    <cellStyle name="差_0605石屏县_隋心对账单定稿0514" xfId="2958"/>
    <cellStyle name="好_行政(燃修费)_不含人员经费系数_小册子（2010）张 2" xfId="2959"/>
    <cellStyle name="差_行政（人员）_小册子（2010）张 3 2" xfId="2960"/>
    <cellStyle name="60% - 强调文字颜色 4 5" xfId="2961"/>
    <cellStyle name="KPMG Heading 1 2" xfId="2962"/>
    <cellStyle name="好_行政(燃修费)_不含人员经费系数_小册子（2010）张 3" xfId="2963"/>
    <cellStyle name="60% - 强调文字颜色 4 6" xfId="2964"/>
    <cellStyle name="好_行政(燃修费)_不含人员经费系数_小册子（2010）张 4" xfId="2965"/>
    <cellStyle name="差_县市旗测算-新科目（20080626）_民生政策最低支出需求_财力性转移支付2010年预算参考数_03_2010年各地区一般预算平衡表_2010年地方财政一般预算分级平衡情况表（汇总）0524 2" xfId="2966"/>
    <cellStyle name="60% - 强调文字颜色 4 7" xfId="2967"/>
    <cellStyle name="差_2_华东" xfId="2968"/>
    <cellStyle name="差_1_财力性转移支付2010年预算参考数 2 2 2" xfId="2969"/>
    <cellStyle name="差_县市旗测算-新科目（20080626）_民生政策最低支出需求_财力性转移支付2010年预算参考数_03_2010年各地区一般预算平衡表_2010年地方财政一般预算分级平衡情况表（汇总）0524 2 2" xfId="2970"/>
    <cellStyle name="60% - 强调文字颜色 4 7 2" xfId="2971"/>
    <cellStyle name="差_县市旗测算-新科目（20080626）_民生政策最低支出需求_财力性转移支付2010年预算参考数_03_2010年各地区一般预算平衡表_2010年地方财政一般预算分级平衡情况表（汇总）0524 3" xfId="2972"/>
    <cellStyle name="60% - 强调文字颜色 4 8" xfId="2973"/>
    <cellStyle name="好_不含人员经费系数_华东 2 2" xfId="2974"/>
    <cellStyle name="差_县市旗测算-新科目（20080626）_民生政策最低支出需求_财力性转移支付2010年预算参考数_03_2010年各地区一般预算平衡表_2010年地方财政一般预算分级平衡情况表（汇总）0524 4" xfId="2975"/>
    <cellStyle name="60% - 强调文字颜色 4 9" xfId="2976"/>
    <cellStyle name="Accent4 - 40% 2" xfId="2977"/>
    <cellStyle name="好_县市旗测算-新科目（20080626）_财力性转移支付2010年预算参考数_合并 2 4" xfId="2978"/>
    <cellStyle name="差_07临沂" xfId="2979"/>
    <cellStyle name="差_Book1_1 3" xfId="2980"/>
    <cellStyle name="60% - 强调文字颜色 4 9 2" xfId="2981"/>
    <cellStyle name="好_行政(燃修费)_不含人员经费系数_03_2010年各地区一般预算平衡表_04财力类2010 3" xfId="2982"/>
    <cellStyle name="Accent4 - 40% 2 2" xfId="2983"/>
    <cellStyle name="差_07临沂 2" xfId="2984"/>
    <cellStyle name="好_Book2_财力性转移支付2010年预算参考数_03_2010年各地区一般预算平衡表 3" xfId="2985"/>
    <cellStyle name="60% - 强调文字颜色 5 10 2" xfId="2986"/>
    <cellStyle name="60% - 强调文字颜色 5 2" xfId="2987"/>
    <cellStyle name="60% - 强调文字颜色 5 2 2" xfId="2988"/>
    <cellStyle name="60% - 强调文字颜色 5 2 2 2" xfId="2989"/>
    <cellStyle name="60% - 强调文字颜色 5 2 2 2 2" xfId="2990"/>
    <cellStyle name="60% - 强调文字颜色 5 2 2 2 3" xfId="2991"/>
    <cellStyle name="60% - 强调文字颜色 5 2 2 3" xfId="2992"/>
    <cellStyle name="好_其他部门(按照总人口测算）—20080416_民生政策最低支出需求_财力性转移支付2010年预算参考数_隋心对账单定稿0514 2 6" xfId="2993"/>
    <cellStyle name="Dollar (zero dec) 2 2 2" xfId="2994"/>
    <cellStyle name="60% - 强调文字颜色 5 2 3" xfId="2995"/>
    <cellStyle name="差_1305扶贫 2 2" xfId="2996"/>
    <cellStyle name="好_2008年全省汇总收支计算表_隋心对账单定稿0514 2" xfId="2997"/>
    <cellStyle name="60% - 强调文字颜色 5 2 4" xfId="2998"/>
    <cellStyle name="InputData 2" xfId="2999"/>
    <cellStyle name="差_2006年水利统计指标统计表 2 2" xfId="3000"/>
    <cellStyle name="Percent (0.0)" xfId="3001"/>
    <cellStyle name="60% - 强调文字颜色 5 2 5" xfId="3002"/>
    <cellStyle name="60% - 强调文字颜色 5 2 6" xfId="3003"/>
    <cellStyle name="60% - 强调文字颜色 5 3" xfId="3004"/>
    <cellStyle name="好_缺口县区测算(按2007支出增长25%测算)_财力性转移支付2010年预算参考数 2 8" xfId="3005"/>
    <cellStyle name="好_行政公检法测算_不含人员经费系数_隋心对账单定稿0514 2 5" xfId="3006"/>
    <cellStyle name="差_行政（人员）_县市旗测算-新科目（含人口规模效应）_财力性转移支付2010年预算参考数 2 3 2" xfId="3007"/>
    <cellStyle name="差_05潍坊" xfId="3008"/>
    <cellStyle name="60% - 强调文字颜色 5 3 2" xfId="3009"/>
    <cellStyle name="好_总人口_华东 2 4" xfId="3010"/>
    <cellStyle name="好_2006年水利统计指标统计表 2 6" xfId="3011"/>
    <cellStyle name="差_05潍坊 2" xfId="3012"/>
    <cellStyle name="60% - 强调文字颜色 5 3 3" xfId="3013"/>
    <cellStyle name="好_总人口_华东 2 5" xfId="3014"/>
    <cellStyle name="好_2006年水利统计指标统计表 2 7" xfId="3015"/>
    <cellStyle name="差_05潍坊 3" xfId="3016"/>
    <cellStyle name="好_成本差异系数_03_2010年各地区一般预算平衡表_2010年地方财政一般预算分级平衡情况表（汇总）0524 2 2" xfId="3017"/>
    <cellStyle name="差_1305扶贫 3 2" xfId="3018"/>
    <cellStyle name="60% - 强调文字颜色 5 4" xfId="3019"/>
    <cellStyle name="60% - 强调文字颜色 5 5" xfId="3020"/>
    <cellStyle name="好_行政公检法测算_财力性转移支付2010年预算参考数_03_2010年各地区一般预算平衡表_2010年地方财政一般预算分级平衡情况表（汇总）0524" xfId="3021"/>
    <cellStyle name="KPMG Heading 2 2" xfId="3022"/>
    <cellStyle name="60% - 强调文字颜色 5 6" xfId="3023"/>
    <cellStyle name="差_2008年县级公安保障标准落实奖励经费分配测算 2" xfId="3024"/>
    <cellStyle name="60% - 强调文字颜色 5 7" xfId="3025"/>
    <cellStyle name="好_行政（人员）_03_2010年各地区一般预算平衡表 6" xfId="3026"/>
    <cellStyle name="差_1_财力性转移支付2010年预算参考数 2 3 2" xfId="3027"/>
    <cellStyle name="差_2008年县级公安保障标准落实奖励经费分配测算 2 2" xfId="3028"/>
    <cellStyle name="60% - 强调文字颜色 5 7 2" xfId="3029"/>
    <cellStyle name="Accent4 - 40% 3" xfId="3030"/>
    <cellStyle name="好_县市旗测算-新科目（20080626）_财力性转移支付2010年预算参考数_合并 2 5" xfId="3031"/>
    <cellStyle name="差_2008年县级公安保障标准落实奖励经费分配测算 3" xfId="3032"/>
    <cellStyle name="60% - 强调文字颜色 5 8" xfId="3033"/>
    <cellStyle name="60% - 强调文字颜色 5 8 2" xfId="3034"/>
    <cellStyle name="差_12滨州_30云南" xfId="3035"/>
    <cellStyle name="差_2008年县级公安保障标准落实奖励经费分配测算 4" xfId="3036"/>
    <cellStyle name="60% - 强调文字颜色 5 9" xfId="3037"/>
    <cellStyle name="好_09黑龙江_03_2010年各地区一般预算平衡表_净集中" xfId="3038"/>
    <cellStyle name="差_09黑龙江_小册子（2010）张 4" xfId="3039"/>
    <cellStyle name="差_2006年27重庆" xfId="3040"/>
    <cellStyle name="60% - 强调文字颜色 5 9 2" xfId="3041"/>
    <cellStyle name="差_1110洱源县 5" xfId="3042"/>
    <cellStyle name="常规 10 12" xfId="3043"/>
    <cellStyle name="差_县区合并测算20080421_财力性转移支付2010年预算参考数_03_2010年各地区一般预算平衡表_04财力类2010 2" xfId="3044"/>
    <cellStyle name="60% - 强调文字颜色 6 10" xfId="3045"/>
    <cellStyle name="好_其他部门(按照总人口测算）—20080416_不含人员经费系数_财力性转移支付2010年预算参考数_03_2010年各地区一般预算平衡表_2010年地方财政一般预算分级平衡情况表（汇总）0524 3" xfId="3046"/>
    <cellStyle name="好_农林水和城市维护标准支出20080505－县区合计_民生政策最低支出需求_合并 2 4" xfId="3047"/>
    <cellStyle name="好_Book1_财力性转移支付2010年预算参考数_隋心对账单定稿0514 2 6" xfId="3048"/>
    <cellStyle name="差_1_财力性转移支付2010年预算参考数_03_2010年各地区一般预算平衡表 5" xfId="3049"/>
    <cellStyle name="好_28四川_03_2010年各地区一般预算平衡表_净集中 3" xfId="3050"/>
    <cellStyle name="60% - 强调文字颜色 6 10 2" xfId="3051"/>
    <cellStyle name="好_市辖区测算20080510_民生政策最低支出需求_财力性转移支付2010年预算参考数_03_2010年各地区一般预算平衡表" xfId="3052"/>
    <cellStyle name="好_合并 2 6" xfId="3053"/>
    <cellStyle name="Accent3 - 60% 2 3" xfId="3054"/>
    <cellStyle name="差_县市旗测算-新科目（20080627） 2 3" xfId="3055"/>
    <cellStyle name="好_0605石屏县_华东 2 7" xfId="3056"/>
    <cellStyle name="差 2 6" xfId="3057"/>
    <cellStyle name="60% - 强调文字颜色 6 2" xfId="3058"/>
    <cellStyle name="ul" xfId="3059"/>
    <cellStyle name="60% - 强调文字颜色 6 2 2" xfId="3060"/>
    <cellStyle name="ul 2" xfId="3061"/>
    <cellStyle name="60% - 强调文字颜色 6 2 2 2" xfId="3062"/>
    <cellStyle name="Heading 2+" xfId="3063"/>
    <cellStyle name="60% - 强调文字颜色 6 2 2 2 2" xfId="3064"/>
    <cellStyle name="差_同德_财力性转移支付2010年预算参考数_03_2010年各地区一般预算平衡表 6" xfId="3065"/>
    <cellStyle name="Heading 2+ 2" xfId="3066"/>
    <cellStyle name="60% - 强调文字颜色 6 2 2 2 3" xfId="3067"/>
    <cellStyle name="差_县市旗测算-新科目（20080626）_不含人员经费系数_华东" xfId="3068"/>
    <cellStyle name="60% - 强调文字颜色 6 2 2 2 4" xfId="3069"/>
    <cellStyle name="编号" xfId="3070"/>
    <cellStyle name="好_11大理 4 2" xfId="3071"/>
    <cellStyle name="好_县区合并测算20080423(按照各省比重）_财力性转移支付2010年预算参考数_隋心对账单定稿0514 2 4" xfId="3072"/>
    <cellStyle name="差_1110洱源县_财力性转移支付2010年预算参考数_03_2010年各地区一般预算平衡表_净集中 2" xfId="3073"/>
    <cellStyle name="60% - 强调文字颜色 6 2 2 3" xfId="3074"/>
    <cellStyle name="好_14安徽" xfId="3075"/>
    <cellStyle name="60% - 强调文字颜色 6 2 2 4" xfId="3076"/>
    <cellStyle name="差_县市旗测算-新科目（20080626）_民生政策最低支出需求_合并 2" xfId="3077"/>
    <cellStyle name="60% - 强调文字颜色 6 2 3" xfId="3078"/>
    <cellStyle name="60% - 强调文字颜色 6 2 4" xfId="3079"/>
    <cellStyle name="60% - 强调文字颜色 6 2 5" xfId="3080"/>
    <cellStyle name="差_Book1_财力性转移支付2010年预算参考数 4 2" xfId="3081"/>
    <cellStyle name="60% - 强调文字颜色 6 2 6" xfId="3082"/>
    <cellStyle name="差_县市旗测算-新科目（20080626）_财力性转移支付2010年预算参考数_30云南 2" xfId="3083"/>
    <cellStyle name="60% - 强调文字颜色 6 3 2" xfId="3084"/>
    <cellStyle name="差_县市旗测算-新科目（20080626）_财力性转移支付2010年预算参考数_30云南 3" xfId="3085"/>
    <cellStyle name="60% - 强调文字颜色 6 3 3" xfId="3086"/>
    <cellStyle name="好_行政公检法测算_不含人员经费系数_合并 2 4" xfId="3087"/>
    <cellStyle name="好_分县成本差异系数_不含人员经费系数_财力性转移支付2010年预算参考数_03_2010年各地区一般预算平衡表 2 2" xfId="3088"/>
    <cellStyle name="Cover Date" xfId="3089"/>
    <cellStyle name="差_34青海_1_小册子（2010）张 4" xfId="3090"/>
    <cellStyle name="差_2009年一般性转移支付标准工资_奖励补助测算7.25 (version 1) (version 1) 2 4" xfId="3091"/>
    <cellStyle name="百分比 3 2 2" xfId="3092"/>
    <cellStyle name="差_文体广播事业(按照总人口测算）—20080416_县市旗测算-新科目（含人口规模效应）_隋心对账单定稿0514" xfId="3093"/>
    <cellStyle name="差_1110洱源县_财力性转移支付2010年预算参考数_03_2010年各地区一般预算平衡表 2" xfId="3094"/>
    <cellStyle name="60% - 强调文字颜色 6 4" xfId="3095"/>
    <cellStyle name="KPMG Heading 3 2" xfId="3096"/>
    <cellStyle name="Text Head 1" xfId="3097"/>
    <cellStyle name="百分比 3 2 3" xfId="3098"/>
    <cellStyle name="差_教育(按照总人口测算）—20080416_县市旗测算-新科目（含人口规模效应）_财力性转移支付2010年预算参考数_03_2010年各地区一般预算平衡表_净集中 2" xfId="3099"/>
    <cellStyle name="60% - 强调文字颜色 6 5" xfId="3100"/>
    <cellStyle name="差_1110洱源县_财力性转移支付2010年预算参考数_03_2010年各地区一般预算平衡表 3" xfId="3101"/>
    <cellStyle name="差_分析缺口率_财力性转移支付2010年预算参考数 2" xfId="3102"/>
    <cellStyle name="Text Head 2" xfId="3103"/>
    <cellStyle name="百分比 3 2 4" xfId="3104"/>
    <cellStyle name="好_11大理_财力性转移支付2010年预算参考数_隋心对账单定稿0514 2" xfId="3105"/>
    <cellStyle name="60% - 强调文字颜色 6 6" xfId="3106"/>
    <cellStyle name="差_教育(按照总人口测算）—20080416_县市旗测算-新科目（含人口规模效应）_财力性转移支付2010年预算参考数_03_2010年各地区一般预算平衡表_净集中 3" xfId="3107"/>
    <cellStyle name="差_1110洱源县_财力性转移支付2010年预算参考数_03_2010年各地区一般预算平衡表 4" xfId="3108"/>
    <cellStyle name="差_市辖区测算-新科目（20080626）_县市旗测算-新科目（含人口规模效应）_财力性转移支付2010年预算参考数_03_2010年各地区一般预算平衡表_2010年地方财政一般预算分级平衡情况表（汇总）0524 4" xfId="3109"/>
    <cellStyle name="差_1110洱源县 2" xfId="3110"/>
    <cellStyle name="60% - 强调文字颜色 6 7" xfId="3111"/>
    <cellStyle name="差_1110洱源县_财力性转移支付2010年预算参考数_03_2010年各地区一般预算平衡表 5" xfId="3112"/>
    <cellStyle name="好_行政(燃修费)_不含人员经费系数_财力性转移支付2010年预算参考数_合并 2 3" xfId="3113"/>
    <cellStyle name="60% - 强调文字颜色 6 7 2" xfId="3114"/>
    <cellStyle name="差_分析缺口率_财力性转移支付2010年预算参考数 3 2" xfId="3115"/>
    <cellStyle name="差_03昭通 9" xfId="3116"/>
    <cellStyle name="好_市辖区测算20080510_县市旗测算-新科目（含人口规模效应）_30云南 3" xfId="3117"/>
    <cellStyle name="好_缺口县区测算（11.13）_财力性转移支付2010年预算参考数_隋心对账单定稿0514 2 5" xfId="3118"/>
    <cellStyle name="差_1110洱源县 2 2" xfId="3119"/>
    <cellStyle name="差_市辖区测算-新科目（20080626）_县市旗测算-新科目（含人口规模效应）_财力性转移支付2010年预算参考数_03_2010年各地区一般预算平衡表_2010年地方财政一般预算分级平衡情况表（汇总）0524 5" xfId="3120"/>
    <cellStyle name="差_1110洱源县 3" xfId="3121"/>
    <cellStyle name="60% - 强调文字颜色 6 8" xfId="3122"/>
    <cellStyle name="差_09黑龙江_小册子（2010）张 2" xfId="3123"/>
    <cellStyle name="差_1110洱源县_财力性转移支付2010年预算参考数_03_2010年各地区一般预算平衡表 6" xfId="3124"/>
    <cellStyle name="60% - 强调文字颜色 6 8 2" xfId="3125"/>
    <cellStyle name="差_09黑龙江_小册子（2010）张 2 2" xfId="3126"/>
    <cellStyle name="差_1110洱源县 3 2" xfId="3127"/>
    <cellStyle name="60% - 强调文字颜色 6 9" xfId="3128"/>
    <cellStyle name="差_09黑龙江_小册子（2010）张 3" xfId="3129"/>
    <cellStyle name="差_县市旗测算20080508_县市旗测算-新科目（含人口规模效应） 2 3 2" xfId="3130"/>
    <cellStyle name="计算 2 2 2 2 2 6" xfId="3131"/>
    <cellStyle name="差_丽江汇总_合并" xfId="3132"/>
    <cellStyle name="差_1110洱源县 4" xfId="3133"/>
    <cellStyle name="60% - 强调文字颜色 6 9 2" xfId="3134"/>
    <cellStyle name="差_09黑龙江_小册子（2010）张 3 2" xfId="3135"/>
    <cellStyle name="差_1110洱源县 4 2" xfId="3136"/>
    <cellStyle name="60% - 着色 1" xfId="3137"/>
    <cellStyle name="好_分析缺口率_03_2010年各地区一般预算平衡表_净集中 2" xfId="3138"/>
    <cellStyle name="差_同德 3" xfId="3139"/>
    <cellStyle name="差_2007年收支情况及2008年收支预计表(汇总表)_03_2010年各地区一般预算平衡表_2010年地方财政一般预算分级平衡情况表（汇总）0524 4" xfId="3140"/>
    <cellStyle name="部门 3" xfId="3141"/>
    <cellStyle name="60% - 着色 1 2" xfId="3142"/>
    <cellStyle name="60% - 着色 2 2" xfId="3143"/>
    <cellStyle name="差_县区合并测算20080423(按照各省比重）_不含人员经费系数_03_2010年各地区一般预算平衡表_2010年地方财政一般预算分级平衡情况表（汇总）0524" xfId="3144"/>
    <cellStyle name="60% - 着色 3" xfId="3145"/>
    <cellStyle name="差_同德 5" xfId="3146"/>
    <cellStyle name="部门 5" xfId="3147"/>
    <cellStyle name="差_县市旗测算-新科目（20080626） 3" xfId="3148"/>
    <cellStyle name="差_县区合并测算20080423(按照各省比重）_不含人员经费系数_03_2010年各地区一般预算平衡表_2010年地方财政一般预算分级平衡情况表（汇总）0524 2" xfId="3149"/>
    <cellStyle name="60% - 着色 3 2" xfId="3150"/>
    <cellStyle name="差_教育(按照总人口测算）—20080416_民生政策最低支出需求_财力性转移支付2010年预算参考数_03_2010年各地区一般预算平衡表_04财力类2010 3" xfId="3151"/>
    <cellStyle name="Moneda_96 Risk" xfId="3152"/>
    <cellStyle name="好_其他部门(按照总人口测算）—20080416_不含人员经费系数_小册子（2010）张 2 2" xfId="3153"/>
    <cellStyle name="差_文体广播事业(按照总人口测算）—20080416 2 2 2" xfId="3154"/>
    <cellStyle name="60% - 着色 4" xfId="3155"/>
    <cellStyle name="好_县区合并测算20080423(按照各省比重）_不含人员经费系数_财力性转移支付2010年预算参考数_小册子（2010）张 3 2" xfId="3156"/>
    <cellStyle name="差_财政供养人员_财力性转移支付2010年预算参考数_30云南 2" xfId="3157"/>
    <cellStyle name="部门 6" xfId="3158"/>
    <cellStyle name="60% - 着色 4 2" xfId="3159"/>
    <cellStyle name="好_2_华东 2 2" xfId="3160"/>
    <cellStyle name="60% - 着色 5" xfId="3161"/>
    <cellStyle name="好_农林水和城市维护标准支出20080505－县区合计_民生政策最低支出需求_财力性转移支付2010年预算参考数 2" xfId="3162"/>
    <cellStyle name="差_财政供养人员_财力性转移支付2010年预算参考数_30云南 3" xfId="3163"/>
    <cellStyle name="部门 7" xfId="3164"/>
    <cellStyle name="60% - 着色 5 2" xfId="3165"/>
    <cellStyle name="好_2_华东 2 3" xfId="3166"/>
    <cellStyle name="60% - 着色 6" xfId="3167"/>
    <cellStyle name="6mal" xfId="3168"/>
    <cellStyle name="6mal 2" xfId="3169"/>
    <cellStyle name="6mal 2 2" xfId="3170"/>
    <cellStyle name="好_22湖南_财力性转移支付2010年预算参考数_隋心对账单定稿0514 2 5" xfId="3171"/>
    <cellStyle name="差_2006年水利统计指标统计表_财力性转移支付2010年预算参考数 2 2" xfId="3172"/>
    <cellStyle name="Accent3 16" xfId="3173"/>
    <cellStyle name="Accent3 21" xfId="3174"/>
    <cellStyle name="常规 10 2 3 2 2" xfId="3175"/>
    <cellStyle name="差_市辖区测算-新科目（20080626）_不含人员经费系数_财力性转移支付2010年预算参考数_30云南 2" xfId="3176"/>
    <cellStyle name="差_行政公检法测算_县市旗测算-新科目（含人口规模效应）_03_2010年各地区一般预算平衡表 3" xfId="3177"/>
    <cellStyle name="差_行政(燃修费)_县市旗测算-新科目（含人口规模效应） 2 2" xfId="3178"/>
    <cellStyle name="6mal 2 4" xfId="3179"/>
    <cellStyle name="好_缺口县区测算(按2007支出增长25%测算) 2 3 2" xfId="3180"/>
    <cellStyle name="好_22湖南_财力性转移支付2010年预算参考数_隋心对账单定稿0514 2 7" xfId="3181"/>
    <cellStyle name="差_2006年水利统计指标统计表_财力性转移支付2010年预算参考数 2 4" xfId="3182"/>
    <cellStyle name="Accent6 - 20% 2" xfId="3183"/>
    <cellStyle name="差_云南 缺口县区测算(地方填报)_财力性转移支付2010年预算参考数_合并 2" xfId="3184"/>
    <cellStyle name="Accent3 18" xfId="3185"/>
    <cellStyle name="Accent3 23" xfId="3186"/>
    <cellStyle name="6mal 3" xfId="3187"/>
    <cellStyle name="6mal 4" xfId="3188"/>
    <cellStyle name="好_2007年收支情况及2008年收支预计表(汇总表)_财力性转移支付2010年预算参考数 2 2" xfId="3189"/>
    <cellStyle name="6mal 5" xfId="3190"/>
    <cellStyle name="好_2007年收支情况及2008年收支预计表(汇总表)_财力性转移支付2010年预算参考数 2 3" xfId="3191"/>
    <cellStyle name="6mal 6" xfId="3192"/>
    <cellStyle name="Accent1 - 20% 10" xfId="3193"/>
    <cellStyle name="好_河南 缺口县区测算(地方填报白)_03_2010年各地区一般预算平衡表_净集中" xfId="3194"/>
    <cellStyle name="差_0605石屏 4 2" xfId="3195"/>
    <cellStyle name="Accent1 - 20% 2 2 2" xfId="3196"/>
    <cellStyle name="差_2009年一般性转移支付标准工资_奖励补助测算5.24冯铸" xfId="3197"/>
    <cellStyle name="差_2006年28四川_财力性转移支付2010年预算参考数 4 2" xfId="3198"/>
    <cellStyle name="Accent5 - 60% 4 2" xfId="3199"/>
    <cellStyle name="Accent1 - 20% 2 3 2" xfId="3200"/>
    <cellStyle name="差_危改资金测算_财力性转移支付2010年预算参考数_隋心对账单定稿0514 2 2" xfId="3201"/>
    <cellStyle name="Accent5 - 60% 5 2" xfId="3202"/>
    <cellStyle name="差_云南省2008年转移支付测算——州市本级考核部分及政策性测算_华东 2 6" xfId="3203"/>
    <cellStyle name="Accent1 - 20% 2 4" xfId="3204"/>
    <cellStyle name="Accent5 - 60% 6" xfId="3205"/>
    <cellStyle name="Accent1 - 20% 3 2 2" xfId="3206"/>
    <cellStyle name="差_0702砚山县2008年地税_2.2010年云南省生态功能区转移支付总表" xfId="3207"/>
    <cellStyle name="差_卫生(按照总人口测算）—20080416_03_2010年各地区一般预算平衡表_2010年地方财政一般预算分级平衡情况表（汇总）0524 2 7" xfId="3208"/>
    <cellStyle name="Accent1 - 20% 4 2" xfId="3209"/>
    <cellStyle name="差_11大理_禁止开发区名单 2" xfId="3210"/>
    <cellStyle name="Accent1 - 20% 5 2" xfId="3211"/>
    <cellStyle name="Grey 3" xfId="3212"/>
    <cellStyle name="好_教育(按照总人口测算）—20080416_财力性转移支付2010年预算参考数_03_2010年各地区一般预算平衡表_净集中 3" xfId="3213"/>
    <cellStyle name="Accent1 - 40%" xfId="3214"/>
    <cellStyle name="Accent1 - 40% 2" xfId="3215"/>
    <cellStyle name="好_行政公检法测算_合并 2 4" xfId="3216"/>
    <cellStyle name="好_2007年一般预算支出剔除 4" xfId="3217"/>
    <cellStyle name="差_县区合并测算20080423(按照各省比重）_县市旗测算-新科目（含人口规模效应）_财力性转移支付2010年预算参考数_小册子（2010）张" xfId="3218"/>
    <cellStyle name="Accent1 - 40% 2 2" xfId="3219"/>
    <cellStyle name="好_缺口县区测算(按核定人数)_03_2010年各地区一般预算平衡表_2010年地方财政一般预算分级平衡情况表（汇总）0524 2 4" xfId="3220"/>
    <cellStyle name="差_县市旗测算-新科目（20080626）_民生政策最低支出需求_隋心对账单定稿0514 2 2" xfId="3221"/>
    <cellStyle name="差_11大理_财力性转移支付2010年预算参考数 2 3" xfId="3222"/>
    <cellStyle name="好_2007年一般预算支出剔除 4 2" xfId="3223"/>
    <cellStyle name="好_05潍坊 3" xfId="3224"/>
    <cellStyle name="差_县区合并测算20080423(按照各省比重）_县市旗测算-新科目（含人口规模效应）_财力性转移支付2010年预算参考数_小册子（2010）张 2" xfId="3225"/>
    <cellStyle name="差_基础数据分析" xfId="3226"/>
    <cellStyle name="Accent1 - 40% 2 2 2" xfId="3227"/>
    <cellStyle name="差_11大理_财力性转移支付2010年预算参考数 2 3 2" xfId="3228"/>
    <cellStyle name="好_合并 2 2" xfId="3229"/>
    <cellStyle name="好_行政公检法测算_合并 2 5" xfId="3230"/>
    <cellStyle name="好_2007年一般预算支出剔除 5" xfId="3231"/>
    <cellStyle name="Accent1 - 40% 2 3" xfId="3232"/>
    <cellStyle name="好_0605石屏县_华东 2 3" xfId="3233"/>
    <cellStyle name="好_03昭通市 2" xfId="3234"/>
    <cellStyle name="差_2006年基础数据 2 3" xfId="3235"/>
    <cellStyle name="差 2 2" xfId="3236"/>
    <cellStyle name="好_缺口县区测算(按核定人数)_03_2010年各地区一般预算平衡表_2010年地方财政一般预算分级平衡情况表（汇总）0524 2 5" xfId="3237"/>
    <cellStyle name="差_县市旗测算-新科目（20080626）_民生政策最低支出需求_隋心对账单定稿0514 2 3" xfId="3238"/>
    <cellStyle name="差_分县成本差异系数_03_2010年各地区一般预算平衡表_04财力类2010 2" xfId="3239"/>
    <cellStyle name="差_11大理_财力性转移支付2010年预算参考数 2 4" xfId="3240"/>
    <cellStyle name="好_行政(燃修费)_县市旗测算-新科目（含人口规模效应）_华东 2 4" xfId="3241"/>
    <cellStyle name="Accent1 - 40% 2 3 2" xfId="3242"/>
    <cellStyle name="Accent3 12" xfId="3243"/>
    <cellStyle name="差_汇总_财力性转移支付2010年预算参考数_03_2010年各地区一般预算平衡表_2010年地方财政一般预算分级平衡情况表（汇总）0524" xfId="3244"/>
    <cellStyle name="差 2 2 2" xfId="3245"/>
    <cellStyle name="好_合并 2 3" xfId="3246"/>
    <cellStyle name="好_行政公检法测算_合并 2 6" xfId="3247"/>
    <cellStyle name="Accent1 - 40% 2 4" xfId="3248"/>
    <cellStyle name="好_农林水和城市维护标准支出20080505－县区合计_民生政策最低支出需求_30云南" xfId="3249"/>
    <cellStyle name="好_0605石屏县_华东 2 4" xfId="3250"/>
    <cellStyle name="好_03昭通市 3" xfId="3251"/>
    <cellStyle name="差_2006年基础数据 2 4" xfId="3252"/>
    <cellStyle name="差 2 3" xfId="3253"/>
    <cellStyle name="差_县市旗测算-新科目（20080627）_华东 2" xfId="3254"/>
    <cellStyle name="差_县市旗测算20080508_县市旗测算-新科目（含人口规模效应）_小册子（2010）张 3 2" xfId="3255"/>
    <cellStyle name="Accent1 - 40% 3" xfId="3256"/>
    <cellStyle name="好_附表_小册子（2010）张 2" xfId="3257"/>
    <cellStyle name="百分比 11 2" xfId="3258"/>
    <cellStyle name="好_平邑 2 8" xfId="3259"/>
    <cellStyle name="Accent1 - 40% 3 2" xfId="3260"/>
    <cellStyle name="差_县市旗测算-新科目（20080627）_华东 2 2" xfId="3261"/>
    <cellStyle name="差_汇总 7" xfId="3262"/>
    <cellStyle name="好_文体广播事业(按照总人口测算）—20080416_不含人员经费系数_03_2010年各地区一般预算平衡表_2010年地方财政一般预算分级平衡情况表（汇总）0524 2 8" xfId="3263"/>
    <cellStyle name="差_~4190974 2 3" xfId="3264"/>
    <cellStyle name="Accent1 - 40% 3 2 2" xfId="3265"/>
    <cellStyle name="Accent1 - 40% 4" xfId="3266"/>
    <cellStyle name="好_附表_小册子（2010）张 3" xfId="3267"/>
    <cellStyle name="差_其他部门(按照总人口测算）—20080416 2 2" xfId="3268"/>
    <cellStyle name="百分比 11 3" xfId="3269"/>
    <cellStyle name="好_28四川_03_2010年各地区一般预算平衡表 6" xfId="3270"/>
    <cellStyle name="差_1_03_2010年各地区一般预算平衡表 2" xfId="3271"/>
    <cellStyle name="Accent1 - 40% 4 2" xfId="3272"/>
    <cellStyle name="Accent1 - 40% 5" xfId="3273"/>
    <cellStyle name="好_汇总_财力性转移支付2010年预算参考数 2 2" xfId="3274"/>
    <cellStyle name="好_成本差异系数（含人口规模）_财力性转移支付2010年预算参考数_隋心对账单定稿0514 2 7" xfId="3275"/>
    <cellStyle name="标题1 2" xfId="3276"/>
    <cellStyle name="差_行政（人员）_不含人员经费系数_财力性转移支付2010年预算参考数_03_2010年各地区一般预算平衡表_04财力类2010" xfId="3277"/>
    <cellStyle name="差_县市旗测算20080508_民生政策最低支出需求_03_2010年各地区一般预算平衡表_2010年地方财政一般预算分级平衡情况表（汇总）0524 2" xfId="3278"/>
    <cellStyle name="差_1_03_2010年各地区一般预算平衡表 3" xfId="3279"/>
    <cellStyle name="差_其他部门(按照总人口测算）—20080416 2 3" xfId="3280"/>
    <cellStyle name="警告文本 9 2" xfId="3281"/>
    <cellStyle name="差_14安徽_财力性转移支付2010年预算参考数 2" xfId="3282"/>
    <cellStyle name="Accent1 - 40% 5 2" xfId="3283"/>
    <cellStyle name="好_汇总_财力性转移支付2010年预算参考数 2 2 2" xfId="3284"/>
    <cellStyle name="差_行政（人员）_不含人员经费系数_财力性转移支付2010年预算参考数_03_2010年各地区一般预算平衡表_04财力类2010 2" xfId="3285"/>
    <cellStyle name="标题1 2 2" xfId="3286"/>
    <cellStyle name="好_30云南_合并" xfId="3287"/>
    <cellStyle name="差_其他部门(按照总人口测算）—20080416 2 3 2" xfId="3288"/>
    <cellStyle name="差_14安徽_财力性转移支付2010年预算参考数 2 2" xfId="3289"/>
    <cellStyle name="Accent1 - 40% 6" xfId="3290"/>
    <cellStyle name="好_汇总_财力性转移支付2010年预算参考数 2 3" xfId="3291"/>
    <cellStyle name="差_30云南_华东 2" xfId="3292"/>
    <cellStyle name="标题1 3" xfId="3293"/>
    <cellStyle name="差_县市旗测算20080508_民生政策最低支出需求_03_2010年各地区一般预算平衡表_2010年地方财政一般预算分级平衡情况表（汇总）0524 3" xfId="3294"/>
    <cellStyle name="差_1_03_2010年各地区一般预算平衡表 4" xfId="3295"/>
    <cellStyle name="好_09黑龙江_财力性转移支付2010年预算参考数_03_2010年各地区一般预算平衡表 2 2" xfId="3296"/>
    <cellStyle name="差_其他部门(按照总人口测算）—20080416 2 4" xfId="3297"/>
    <cellStyle name="差_14安徽_财力性转移支付2010年预算参考数 3" xfId="3298"/>
    <cellStyle name="Accent1 - 40% 7" xfId="3299"/>
    <cellStyle name="好_汇总_财力性转移支付2010年预算参考数 2 4" xfId="3300"/>
    <cellStyle name="标题1 4" xfId="3301"/>
    <cellStyle name="差_县市旗测算20080508_民生政策最低支出需求_03_2010年各地区一般预算平衡表_2010年地方财政一般预算分级平衡情况表（汇总）0524 4" xfId="3302"/>
    <cellStyle name="差_卫生(按照总人口测算）—20080416_不含人员经费系数_财力性转移支付2010年预算参考数_华东 2 2" xfId="3303"/>
    <cellStyle name="差_1_03_2010年各地区一般预算平衡表 5" xfId="3304"/>
    <cellStyle name="差_山东省民生支出标准_财力性转移支付2010年预算参考数_小册子（2010）张 3 2" xfId="3305"/>
    <cellStyle name="差_14安徽_财力性转移支付2010年预算参考数 4" xfId="3306"/>
    <cellStyle name="好_教育(按照总人口测算）—20080416_县市旗测算-新科目（含人口规模效应）_财力性转移支付2010年预算参考数_03_2010年各地区一般预算平衡表_04财力类2010" xfId="3307"/>
    <cellStyle name="差_云南 缺口县区测算(地方填报)_财力性转移支付2010年预算参考数_30云南" xfId="3308"/>
    <cellStyle name="Accent1 - 40% 8" xfId="3309"/>
    <cellStyle name="好_汇总_财力性转移支付2010年预算参考数 2 5" xfId="3310"/>
    <cellStyle name="标题1 5" xfId="3311"/>
    <cellStyle name="差_县市旗测算20080508_民生政策最低支出需求_03_2010年各地区一般预算平衡表_2010年地方财政一般预算分级平衡情况表（汇总）0524 5" xfId="3312"/>
    <cellStyle name="差_卫生(按照总人口测算）—20080416_不含人员经费系数_财力性转移支付2010年预算参考数_华东 2 3" xfId="3313"/>
    <cellStyle name="差_1_03_2010年各地区一般预算平衡表 6" xfId="3314"/>
    <cellStyle name="差_14安徽_财力性转移支付2010年预算参考数 5" xfId="3315"/>
    <cellStyle name="Accent1 - 40% 9" xfId="3316"/>
    <cellStyle name="好_汇总_财力性转移支付2010年预算参考数 2 6" xfId="3317"/>
    <cellStyle name="好_行政公检法测算_不含人员经费系数_财力性转移支付2010年预算参考数" xfId="3318"/>
    <cellStyle name="差_2007年一般预算支出剔除_隋心对账单定稿0514" xfId="3319"/>
    <cellStyle name="标题1 6" xfId="3320"/>
    <cellStyle name="差_同德_财力性转移支付2010年预算参考数_03_2010年各地区一般预算平衡表_04财力类2010" xfId="3321"/>
    <cellStyle name="差_不含人员经费系数_03_2010年各地区一般预算平衡表_2010年地方财政一般预算分级平衡情况表（汇总）0524" xfId="3322"/>
    <cellStyle name="Accent1 - 60%" xfId="3323"/>
    <cellStyle name="Accent1 - 60% 10" xfId="3324"/>
    <cellStyle name="差_1305扶贫_2.云南省生态功能区转移支付总表 2" xfId="3325"/>
    <cellStyle name="差_同德_财力性转移支付2010年预算参考数_03_2010年各地区一般预算平衡表_04财力类2010 2" xfId="3326"/>
    <cellStyle name="差_不含人员经费系数_03_2010年各地区一般预算平衡表_2010年地方财政一般预算分级平衡情况表（汇总）0524 2" xfId="3327"/>
    <cellStyle name="差_Book1_03_2010年各地区一般预算平衡表_2010年地方财政一般预算分级平衡情况表（汇总）0524 3" xfId="3328"/>
    <cellStyle name="Accent1 - 60% 2" xfId="3329"/>
    <cellStyle name="差_财政供养人员_03_2010年各地区一般预算平衡表 4" xfId="3330"/>
    <cellStyle name="Accent1 - 60% 2 2" xfId="3331"/>
    <cellStyle name="好_农林水和城市维护标准支出20080505－县区合计_03_2010年各地区一般预算平衡表_2010年地方财政一般预算分级平衡情况表（汇总）0524 2 6" xfId="3332"/>
    <cellStyle name="好_Book1_03_2010年各地区一般预算平衡表 4" xfId="3333"/>
    <cellStyle name="好_27重庆_合并 2 6" xfId="3334"/>
    <cellStyle name="好_2008年一般预算支出预计_华东 2 7" xfId="3335"/>
    <cellStyle name="差_市辖区测算-新科目（20080626）_民生政策最低支出需求_03_2010年各地区一般预算平衡表_04财力类2010 3" xfId="3336"/>
    <cellStyle name="Accent1 - 60% 2 2 2" xfId="3337"/>
    <cellStyle name="Accent3 4" xfId="3338"/>
    <cellStyle name="差_财政供养人员_03_2010年各地区一般预算平衡表 5" xfId="3339"/>
    <cellStyle name="Accent1 - 60% 2 3" xfId="3340"/>
    <cellStyle name="Accent1 - 60% 2 3 2" xfId="3341"/>
    <cellStyle name="Accent4 4" xfId="3342"/>
    <cellStyle name="差_财政供养人员_03_2010年各地区一般预算平衡表 6" xfId="3343"/>
    <cellStyle name="Accent1 - 60% 2 4" xfId="3344"/>
    <cellStyle name="差_同德_财力性转移支付2010年预算参考数_03_2010年各地区一般预算平衡表_04财力类2010 3" xfId="3345"/>
    <cellStyle name="差_不含人员经费系数_03_2010年各地区一般预算平衡表_2010年地方财政一般预算分级平衡情况表（汇总）0524 3" xfId="3346"/>
    <cellStyle name="差_Book1_03_2010年各地区一般预算平衡表_2010年地方财政一般预算分级平衡情况表（汇总）0524 4" xfId="3347"/>
    <cellStyle name="差_2008计算资料（8月5）" xfId="3348"/>
    <cellStyle name="Accent1 - 60% 3" xfId="3349"/>
    <cellStyle name="差_2008计算资料（8月5） 2" xfId="3350"/>
    <cellStyle name="Accent1 - 60% 3 2" xfId="3351"/>
    <cellStyle name="差_县市旗测算-新科目（20080627） 3" xfId="3352"/>
    <cellStyle name="Accent3 - 60% 3" xfId="3353"/>
    <cellStyle name="好_核定人数对比_隋心对账单定稿0514 2 5" xfId="3354"/>
    <cellStyle name="好_行政(燃修费)_财力性转移支付2010年预算参考数 2 8" xfId="3355"/>
    <cellStyle name="好_09黑龙江_财力性转移支付2010年预算参考数_华东 2 7" xfId="3356"/>
    <cellStyle name="差_01一般公共服务 3" xfId="3357"/>
    <cellStyle name="差_2008计算资料（8月5） 2 2" xfId="3358"/>
    <cellStyle name="Accent1 - 60% 3 2 2" xfId="3359"/>
    <cellStyle name="差_县市旗测算-新科目（20080627）_华东 2 6" xfId="3360"/>
    <cellStyle name="差_县市旗测算-新科目（20080627） 3 2" xfId="3361"/>
    <cellStyle name="Accent3 - 60% 3 2" xfId="3362"/>
    <cellStyle name="差_行政（人员）_县市旗测算-新科目（含人口规模效应）_财力性转移支付2010年预算参考数_03_2010年各地区一般预算平衡表 3" xfId="3363"/>
    <cellStyle name="差_01一般公共服务 3 2" xfId="3364"/>
    <cellStyle name="好_M01-1 4 2" xfId="3365"/>
    <cellStyle name="差_03昭通市_5.2010年云南省国家一般生态功能区转移支付补助测算表（州市本级）" xfId="3366"/>
    <cellStyle name="差_不含人员经费系数_03_2010年各地区一般预算平衡表_2010年地方财政一般预算分级平衡情况表（汇总）0524 4" xfId="3367"/>
    <cellStyle name="差_Book1_03_2010年各地区一般预算平衡表_2010年地方财政一般预算分级平衡情况表（汇总）0524 5" xfId="3368"/>
    <cellStyle name="Accent1 - 60% 4" xfId="3369"/>
    <cellStyle name="差_汇总_财力性转移支付2010年预算参考数_小册子（2010）张 4" xfId="3370"/>
    <cellStyle name="Accent1 - 60% 4 2" xfId="3371"/>
    <cellStyle name="好_2009年云南省省对下一般性转移支付标准支出测算表 2" xfId="3372"/>
    <cellStyle name="差_不含人员经费系数_03_2010年各地区一般预算平衡表_2010年地方财政一般预算分级平衡情况表（汇总）0524 5" xfId="3373"/>
    <cellStyle name="Accent1 - 60% 5" xfId="3374"/>
    <cellStyle name="Accent1 - 60% 5 2" xfId="3375"/>
    <cellStyle name="差_人员工资和公用经费3_小册子（2010）张 3 2" xfId="3376"/>
    <cellStyle name="Accent1 - 60% 7" xfId="3377"/>
    <cellStyle name="Accent1 - 60% 8" xfId="3378"/>
    <cellStyle name="差_云南 缺口县区测算(地方填报)_财力性转移支付2010年预算参考数_03_2010年各地区一般预算平衡表_2010年地方财政一般预算分级平衡情况表（汇总）0524 2 5" xfId="3379"/>
    <cellStyle name="差_14安徽_财力性转移支付2010年预算参考数_03_2010年各地区一般预算平衡表 2" xfId="3380"/>
    <cellStyle name="常规 8 2 2" xfId="3381"/>
    <cellStyle name="Accent1 10" xfId="3382"/>
    <cellStyle name="常规 8 2 3" xfId="3383"/>
    <cellStyle name="Accent1 11" xfId="3384"/>
    <cellStyle name="Accent1 11 2" xfId="3385"/>
    <cellStyle name="差_2007年一般预算支出剔除_财力性转移支付2010年预算参考数 2 2" xfId="3386"/>
    <cellStyle name="Accent1 12" xfId="3387"/>
    <cellStyle name="差_2007年一般预算支出剔除_财力性转移支付2010年预算参考数 2 2 2" xfId="3388"/>
    <cellStyle name="Accent1 12 2" xfId="3389"/>
    <cellStyle name="差_2007年一般预算支出剔除_财力性转移支付2010年预算参考数 2 3" xfId="3390"/>
    <cellStyle name="Accent1 13" xfId="3391"/>
    <cellStyle name="差_县市旗测算-新科目（20080627）_民生政策最低支出需求_合并" xfId="3392"/>
    <cellStyle name="Accent5 - 40% 2" xfId="3393"/>
    <cellStyle name="差_2007年一般预算支出剔除_财力性转移支付2010年预算参考数 2 3 2" xfId="3394"/>
    <cellStyle name="Accent1 13 2" xfId="3395"/>
    <cellStyle name="差_县市旗测算-新科目（20080627）_民生政策最低支出需求_合并 2" xfId="3396"/>
    <cellStyle name="Accent5 - 40% 2 2" xfId="3397"/>
    <cellStyle name="好_行政（人员）_财力性转移支付2010年预算参考数_03_2010年各地区一般预算平衡表 2" xfId="3398"/>
    <cellStyle name="HEADING1" xfId="3399"/>
    <cellStyle name="好_12滨州_03_2010年各地区一般预算平衡表_2010年地方财政一般预算分级平衡情况表（汇总）0524 2 5" xfId="3400"/>
    <cellStyle name="差_34青海_1_03_2010年各地区一般预算平衡表_净集中" xfId="3401"/>
    <cellStyle name="差_2007年一般预算支出剔除_财力性转移支付2010年预算参考数 2 4" xfId="3402"/>
    <cellStyle name="Accent1 14" xfId="3403"/>
    <cellStyle name="好_卫生(按照总人口测算）—20080416_不含人员经费系数_财力性转移支付2010年预算参考数_隋心对账单定稿0514 2" xfId="3404"/>
    <cellStyle name="Accent5 - 40% 3" xfId="3405"/>
    <cellStyle name="差_其他部门(按照总人口测算）—20080416_民生政策最低支出需求_财力性转移支付2010年预算参考数 4" xfId="3406"/>
    <cellStyle name="Accent1 14 2" xfId="3407"/>
    <cellStyle name="好_卫生(按照总人口测算）—20080416_不含人员经费系数_财力性转移支付2010年预算参考数_隋心对账单定稿0514 2 2" xfId="3408"/>
    <cellStyle name="差_34青海_1_03_2010年各地区一般预算平衡表_净集中 2" xfId="3409"/>
    <cellStyle name="差_县市旗测算20080508_不含人员经费系数_隋心对账单定稿0514" xfId="3410"/>
    <cellStyle name="Accent5 - 40% 3 2" xfId="3411"/>
    <cellStyle name="好_河南 缺口县区测算(地方填报白)_03_2010年各地区一般预算平衡表_净集中 3" xfId="3412"/>
    <cellStyle name="差_同德_财力性转移支付2010年预算参考数_合并 2" xfId="3413"/>
    <cellStyle name="差_Book2_财力性转移支付2010年预算参考数_华东" xfId="3414"/>
    <cellStyle name="Accent1 15 2" xfId="3415"/>
    <cellStyle name="Accent1 20 2" xfId="3416"/>
    <cellStyle name="Accent5 - 40% 4 2" xfId="3417"/>
    <cellStyle name="差_第五部分(才淼、饶永宏） 2 3 2" xfId="3418"/>
    <cellStyle name="Accent1 16" xfId="3419"/>
    <cellStyle name="Accent1 21" xfId="3420"/>
    <cellStyle name="好_Book2_03_2010年各地区一般预算平衡表_2010年地方财政一般预算分级平衡情况表（汇总）0524" xfId="3421"/>
    <cellStyle name="Accent5 - 40% 5" xfId="3422"/>
    <cellStyle name="好_不含人员经费系数_财力性转移支付2010年预算参考数 5" xfId="3423"/>
    <cellStyle name="差_05玉溪 2 3" xfId="3424"/>
    <cellStyle name="Accent1 2" xfId="3425"/>
    <cellStyle name="差_第五部分(才淼、饶永宏） 2_2.2009年云南省生态功能区转移支付总表 2" xfId="3426"/>
    <cellStyle name="Date 3" xfId="3427"/>
    <cellStyle name="Accent1 2 2" xfId="3428"/>
    <cellStyle name="Currency [0]_!!!GO" xfId="3429"/>
    <cellStyle name="Accent1 2 2 2" xfId="3430"/>
    <cellStyle name="Accent1 2 3" xfId="3431"/>
    <cellStyle name="Accent1 2 3 2" xfId="3432"/>
    <cellStyle name="差_县区合并测算20080421_不含人员经费系数_财力性转移支付2010年预算参考数_隋心对账单定稿0514 2" xfId="3433"/>
    <cellStyle name="Accent1 2 4" xfId="3434"/>
    <cellStyle name="Accent1 28" xfId="3435"/>
    <cellStyle name="Accent1 33" xfId="3436"/>
    <cellStyle name="好_530629_2006年县级财政报表附表_隋心对账单定稿0514 2 7" xfId="3437"/>
    <cellStyle name="差_14安徽 5" xfId="3438"/>
    <cellStyle name="差_行政公检法测算_不含人员经费系数_30云南 4" xfId="3439"/>
    <cellStyle name="差_缺口县区测算(按核定人数)_合并 2" xfId="3440"/>
    <cellStyle name="Accent1 29" xfId="3441"/>
    <cellStyle name="Accent1 34" xfId="3442"/>
    <cellStyle name="差_2006年27重庆 3 2" xfId="3443"/>
    <cellStyle name="Accent1 3" xfId="3444"/>
    <cellStyle name="Date 4" xfId="3445"/>
    <cellStyle name="Accent1 3 2" xfId="3446"/>
    <cellStyle name="Date 4 2" xfId="3447"/>
    <cellStyle name="Accent1 3 3" xfId="3448"/>
    <cellStyle name="Accent1 35" xfId="3449"/>
    <cellStyle name="Accent1 40" xfId="3450"/>
    <cellStyle name="差_1110洱源县_合并 2" xfId="3451"/>
    <cellStyle name="Accent1 36" xfId="3452"/>
    <cellStyle name="Accent1 41" xfId="3453"/>
    <cellStyle name="好_其他部门(按照总人口测算）—20080416_县市旗测算-新科目（含人口规模效应）_财力性转移支付2010年预算参考数_03_2010年各地区一般预算平衡表_2010年地方财政一般预算分级平衡情况表（汇总）0524" xfId="3454"/>
    <cellStyle name="差_12滨州_财力性转移支付2010年预算参考数 4 2" xfId="3455"/>
    <cellStyle name="Accent1 37" xfId="3456"/>
    <cellStyle name="Accent1 42" xfId="3457"/>
    <cellStyle name="Accent1 38" xfId="3458"/>
    <cellStyle name="Accent1 43" xfId="3459"/>
    <cellStyle name="Accent1 39" xfId="3460"/>
    <cellStyle name="Accent1 44" xfId="3461"/>
    <cellStyle name="Accent1 4" xfId="3462"/>
    <cellStyle name="Date 5" xfId="3463"/>
    <cellStyle name="超级链接" xfId="3464"/>
    <cellStyle name="差_县市旗测算20080508_县市旗测算-新科目（含人口规模效应）_财力性转移支付2010年预算参考数_小册子（2010）张" xfId="3465"/>
    <cellStyle name="差_1110洱源县_华东 2" xfId="3466"/>
    <cellStyle name="好_测算结果_03_2010年各地区一般预算平衡表_2010年地方财政一般预算分级平衡情况表（汇总）0524 3" xfId="3467"/>
    <cellStyle name="Accent1 4 2" xfId="3468"/>
    <cellStyle name="好_测算结果_03_2010年各地区一般预算平衡表_2010年地方财政一般预算分级平衡情况表（汇总）0524 4" xfId="3469"/>
    <cellStyle name="Accent1 4 3" xfId="3470"/>
    <cellStyle name="好_2007一般预算支出口径剔除表_财力性转移支付2010年预算参考数_03_2010年各地区一般预算平衡表_2010年地方财政一般预算分级平衡情况表（汇总）0524 2 3" xfId="3471"/>
    <cellStyle name="差_县区合并测算20080423(按照各省比重）_县市旗测算-新科目（含人口规模效应） 3" xfId="3472"/>
    <cellStyle name="差_行政（人员）_民生政策最低支出需求_财力性转移支付2010年预算参考数 2 2 2" xfId="3473"/>
    <cellStyle name="Accent1 47" xfId="3474"/>
    <cellStyle name="Accent1 52" xfId="3475"/>
    <cellStyle name="好_2007一般预算支出口径剔除表_财力性转移支付2010年预算参考数_03_2010年各地区一般预算平衡表_2010年地方财政一般预算分级平衡情况表（汇总）0524 2 4" xfId="3476"/>
    <cellStyle name="差_县区合并测算20080423(按照各省比重）_县市旗测算-新科目（含人口规模效应） 4" xfId="3477"/>
    <cellStyle name="Accent1 48" xfId="3478"/>
    <cellStyle name="Accent1 53" xfId="3479"/>
    <cellStyle name="好_2007一般预算支出口径剔除表_财力性转移支付2010年预算参考数_03_2010年各地区一般预算平衡表_2010年地方财政一般预算分级平衡情况表（汇总）0524 2 5" xfId="3480"/>
    <cellStyle name="差_县区合并测算20080423(按照各省比重）_县市旗测算-新科目（含人口规模效应） 5" xfId="3481"/>
    <cellStyle name="Accent1 49" xfId="3482"/>
    <cellStyle name="Accent1 54" xfId="3483"/>
    <cellStyle name="Accent1 5" xfId="3484"/>
    <cellStyle name="Date 6" xfId="3485"/>
    <cellStyle name="Accent1 5 2" xfId="3486"/>
    <cellStyle name="好_行政公检法测算_不含人员经费系数_财力性转移支付2010年预算参考数 2 7" xfId="3487"/>
    <cellStyle name="Accent1 6 2" xfId="3488"/>
    <cellStyle name="Accent5 26" xfId="3489"/>
    <cellStyle name="Accent5 31" xfId="3490"/>
    <cellStyle name="常规 2 2 3 2 2" xfId="3491"/>
    <cellStyle name="差_行政(燃修费)_民生政策最低支出需求_小册子（2010）张 3 2" xfId="3492"/>
    <cellStyle name="差_12滨州_财力性转移支付2010年预算参考数_小册子（2010）张 3" xfId="3493"/>
    <cellStyle name="差_卫生(按照总人口测算）—20080416_03_2010年各地区一般预算平衡表_净集中" xfId="3494"/>
    <cellStyle name="Accent1 7" xfId="3495"/>
    <cellStyle name="差_自行调整差异系数顺序_合并 2 3" xfId="3496"/>
    <cellStyle name="差_卫生(按照总人口测算）—20080416_03_2010年各地区一般预算平衡表_净集中 2" xfId="3497"/>
    <cellStyle name="Accent1 7 2" xfId="3498"/>
    <cellStyle name="Accent1 8" xfId="3499"/>
    <cellStyle name="差_1110洱源 2" xfId="3500"/>
    <cellStyle name="Input [yellow] 5" xfId="3501"/>
    <cellStyle name="好_33甘肃_华东 2 5" xfId="3502"/>
    <cellStyle name="Accent1 8 2" xfId="3503"/>
    <cellStyle name="差_1110洱源 2 2" xfId="3504"/>
    <cellStyle name="差_0502通海县转换 2" xfId="3505"/>
    <cellStyle name="Accent1 9" xfId="3506"/>
    <cellStyle name="差_1110洱源 3" xfId="3507"/>
    <cellStyle name="差_0502通海县转换 2 2" xfId="3508"/>
    <cellStyle name="常规 8 3 12" xfId="3509"/>
    <cellStyle name="Accent1 9 2" xfId="3510"/>
    <cellStyle name="差_1110洱源 3 2" xfId="3511"/>
    <cellStyle name="Accent2" xfId="3512"/>
    <cellStyle name="Good 7" xfId="3513"/>
    <cellStyle name="Accent2 - 20% 10" xfId="3514"/>
    <cellStyle name="Accent2 - 20% 2" xfId="3515"/>
    <cellStyle name="差_00省级(打印) 2_5.2010年云南省国家一般生态功能区转移支付补助测算表（州市本级） 2" xfId="3516"/>
    <cellStyle name="差_卫生部门_财力性转移支付2010年预算参考数 5" xfId="3517"/>
    <cellStyle name="差_行政公检法测算_县市旗测算-新科目（含人口规模效应）_财力性转移支付2010年预算参考数_小册子（2010）张 4" xfId="3518"/>
    <cellStyle name="Accent2 - 20% 2 2" xfId="3519"/>
    <cellStyle name="百分比 2 2 4" xfId="3520"/>
    <cellStyle name="Accent2 - 20% 2 2 2" xfId="3521"/>
    <cellStyle name="百分比 2 2 4 2" xfId="3522"/>
    <cellStyle name="Accent2 - 20% 2 3" xfId="3523"/>
    <cellStyle name="百分比 2 2 5" xfId="3524"/>
    <cellStyle name="Accent2 - 20% 2 3 2" xfId="3525"/>
    <cellStyle name="好_成本差异系数（含人口规模）_财力性转移支付2010年预算参考数_小册子（2010）张 4" xfId="3526"/>
    <cellStyle name="差_民生政策最低支出需求 4" xfId="3527"/>
    <cellStyle name="百分比 2 2 5 2" xfId="3528"/>
    <cellStyle name="Accent2 - 20% 2 4" xfId="3529"/>
    <cellStyle name="百分比 2 2 6" xfId="3530"/>
    <cellStyle name="差_教育(按照总人口测算）—20080416_不含人员经费系数_财力性转移支付2010年预算参考数_30云南 3 2" xfId="3531"/>
    <cellStyle name="Accent2 - 20% 3" xfId="3532"/>
    <cellStyle name="Accent2 - 20% 3 2" xfId="3533"/>
    <cellStyle name="好_2006年27重庆_财力性转移支付2010年预算参考数_隋心对账单定稿0514 2 3" xfId="3534"/>
    <cellStyle name="差_27重庆_03_2010年各地区一般预算平衡表 3" xfId="3535"/>
    <cellStyle name="百分比 2 3 4" xfId="3536"/>
    <cellStyle name="Accent2 - 20% 3 2 2" xfId="3537"/>
    <cellStyle name="百分比 2 3 4 2" xfId="3538"/>
    <cellStyle name="Accent2 - 20% 4" xfId="3539"/>
    <cellStyle name="好_Book2_华东" xfId="3540"/>
    <cellStyle name="Accent2 - 20% 4 2" xfId="3541"/>
    <cellStyle name="差_县市旗测算-新科目（20080627）_县市旗测算-新科目（含人口规模效应）_隋心对账单定稿0514 2 4" xfId="3542"/>
    <cellStyle name="百分比 2 4 4" xfId="3543"/>
    <cellStyle name="差_卫生(按照总人口测算）—20080416_县市旗测算-新科目（含人口规模效应）_03_2010年各地区一般预算平衡表 2" xfId="3544"/>
    <cellStyle name="差_28四川_30云南" xfId="3545"/>
    <cellStyle name="Accent2 - 20% 5" xfId="3546"/>
    <cellStyle name="差_卫生(按照总人口测算）—20080416_县市旗测算-新科目（含人口规模效应）_03_2010年各地区一般预算平衡表 2 2" xfId="3547"/>
    <cellStyle name="差_28四川_30云南 2" xfId="3548"/>
    <cellStyle name="Accent2 - 20% 5 2" xfId="3549"/>
    <cellStyle name="差_县市旗测算-新科目（20080626）_民生政策最低支出需求_财力性转移支付2010年预算参考数 4 2" xfId="3550"/>
    <cellStyle name="差_财政供养人员_财力性转移支付2010年预算参考数_03_2010年各地区一般预算平衡表_04财力类2010 2" xfId="3551"/>
    <cellStyle name="百分比 3 17" xfId="3552"/>
    <cellStyle name="百分比 3 22" xfId="3553"/>
    <cellStyle name="好_教育(按照总人口测算）—20080416_不含人员经费系数_财力性转移支付2010年预算参考数_03_2010年各地区一般预算平衡表_04财力类2010" xfId="3554"/>
    <cellStyle name="好_2007一般预算支出口径剔除表_隋心对账单定稿0514 2" xfId="3555"/>
    <cellStyle name="差_卫生(按照总人口测算）—20080416_县市旗测算-新科目（含人口规模效应）_03_2010年各地区一般预算平衡表 3" xfId="3556"/>
    <cellStyle name="Accent2 - 20% 6" xfId="3557"/>
    <cellStyle name="差_卫生(按照总人口测算）—20080416_县市旗测算-新科目（含人口规模效应）_03_2010年各地区一般预算平衡表 4" xfId="3558"/>
    <cellStyle name="Accent2 - 20% 7" xfId="3559"/>
    <cellStyle name="差_县区合并测算20080423(按照各省比重）_小册子（2010）张 2 2" xfId="3560"/>
    <cellStyle name="差_危改资金测算_合并 2 5" xfId="3561"/>
    <cellStyle name="Accent2 - 40% 2 2" xfId="3562"/>
    <cellStyle name="差_自行调整差异系数顺序_财力性转移支付2010年预算参考数_小册子（2010）张 2" xfId="3563"/>
    <cellStyle name="S16 2 2" xfId="3564"/>
    <cellStyle name="S21 2 2" xfId="3565"/>
    <cellStyle name="差_县区合并测算20080421_民生政策最低支出需求_财力性转移支付2010年预算参考数" xfId="3566"/>
    <cellStyle name="差_卫生(按照总人口测算）—20080416_财力性转移支付2010年预算参考数_03_2010年各地区一般预算平衡表_2010年地方财政一般预算分级平衡情况表（汇总）0524 4" xfId="3567"/>
    <cellStyle name="Accent2 - 40% 2 2 2" xfId="3568"/>
    <cellStyle name="差_危改资金测算_合并 2 6" xfId="3569"/>
    <cellStyle name="Accent2 - 40% 2 3" xfId="3570"/>
    <cellStyle name="差_文体广播事业(按照总人口测算）—20080416_不含人员经费系数 2 3" xfId="3571"/>
    <cellStyle name="Accent2 - 40% 2 3 2" xfId="3572"/>
    <cellStyle name="好_农林水和城市维护标准支出20080505－县区合计_合并 2 2" xfId="3573"/>
    <cellStyle name="差_核定人数对比 3" xfId="3574"/>
    <cellStyle name="好_市辖区测算20080510_县市旗测算-新科目（含人口规模效应）_财力性转移支付2010年预算参考数_华东 2 3" xfId="3575"/>
    <cellStyle name="差_03昭通市 4" xfId="3576"/>
    <cellStyle name="差_危改资金测算_合并 2 7" xfId="3577"/>
    <cellStyle name="Accent2 - 40% 2 4" xfId="3578"/>
    <cellStyle name="好_农林水和城市维护标准支出20080505－县区合计_合并 3" xfId="3579"/>
    <cellStyle name="好_行政公检法测算_不含人员经费系数_华东 2 3" xfId="3580"/>
    <cellStyle name="好_县市旗测算-新科目（20080626）_不含人员经费系数_隋心对账单定稿0514 2 3" xfId="3581"/>
    <cellStyle name="好_财政供养人员_财力性转移支付2010年预算参考数_华东 2" xfId="3582"/>
    <cellStyle name="差_县市旗测算20080508_隋心对账单定稿0514 2 4" xfId="3583"/>
    <cellStyle name="Accent5 10" xfId="3584"/>
    <cellStyle name="差_Book2_财力性转移支付2010年预算参考数 2 2 2" xfId="3585"/>
    <cellStyle name="差_县区合并测算20080423(按照各省比重）_小册子（2010）张 3" xfId="3586"/>
    <cellStyle name="Accent2 - 40% 3" xfId="3587"/>
    <cellStyle name="好_2008年地州对账表(国库资金）" xfId="3588"/>
    <cellStyle name="S16 3" xfId="3589"/>
    <cellStyle name="S21 3" xfId="3590"/>
    <cellStyle name="差_县区合并测算20080423(按照各省比重）_小册子（2010）张 3 2" xfId="3591"/>
    <cellStyle name="差_2006年27重庆_财力性转移支付2010年预算参考数 2 4" xfId="3592"/>
    <cellStyle name="Accent2 - 40% 3 2" xfId="3593"/>
    <cellStyle name="Accent5 48" xfId="3594"/>
    <cellStyle name="Accent5 53" xfId="3595"/>
    <cellStyle name="好_2007一般预算支出口径剔除表_30云南 3" xfId="3596"/>
    <cellStyle name="Accent2 - 40% 3 2 2" xfId="3597"/>
    <cellStyle name="常规 7 2 3 5" xfId="3598"/>
    <cellStyle name="差_云南农村义务教育统计表 2" xfId="3599"/>
    <cellStyle name="差_1 3" xfId="3600"/>
    <cellStyle name="差_县区合并测算20080423(按照各省比重）_小册子（2010）张 4" xfId="3601"/>
    <cellStyle name="Accent2 - 40% 4" xfId="3602"/>
    <cellStyle name="Accent2 - 40% 4 2" xfId="3603"/>
    <cellStyle name="Accent2 - 40% 5" xfId="3604"/>
    <cellStyle name="Accent2 - 40% 5 2" xfId="3605"/>
    <cellStyle name="Accent2 - 40% 6" xfId="3606"/>
    <cellStyle name="差_农林水和城市维护标准支出20080505－县区合计_民生政策最低支出需求_30云南" xfId="3607"/>
    <cellStyle name="Warning Text 3 2" xfId="3608"/>
    <cellStyle name="Accent2 - 40% 7" xfId="3609"/>
    <cellStyle name="Accent5 - 20% 2 2 2" xfId="3610"/>
    <cellStyle name="Accent2 - 40% 8" xfId="3611"/>
    <cellStyle name="好_教育(按照总人口测算）—20080416_不含人员经费系数_财力性转移支付2010年预算参考数_隋心对账单定稿0514 2 5" xfId="3612"/>
    <cellStyle name="差_34青海_03_2010年各地区一般预算平衡表_2010年地方财政一般预算分级平衡情况表（汇总）0524 4" xfId="3613"/>
    <cellStyle name="Accent6 8 2" xfId="3614"/>
    <cellStyle name="Accent2 - 40% 9" xfId="3615"/>
    <cellStyle name="PSHeading 2 2" xfId="3616"/>
    <cellStyle name="Accent2 - 60%" xfId="3617"/>
    <cellStyle name="Comma [0] 3" xfId="3618"/>
    <cellStyle name="差_03昭通_华东" xfId="3619"/>
    <cellStyle name="Accent2 - 60% 2" xfId="3620"/>
    <cellStyle name="好_同德_财力性转移支付2010年预算参考数 2 5" xfId="3621"/>
    <cellStyle name="Comma [0] 3 2" xfId="3622"/>
    <cellStyle name="差_03昭通_华东 2" xfId="3623"/>
    <cellStyle name="Accent2 - 60% 2 2" xfId="3624"/>
    <cellStyle name="Accent2 - 60% 2 2 2" xfId="3625"/>
    <cellStyle name="Accent2 - 60% 2 3" xfId="3626"/>
    <cellStyle name="差_卫生(按照总人口测算）—20080416_不含人员经费系数_财力性转移支付2010年预算参考数 4" xfId="3627"/>
    <cellStyle name="差_同德_财力性转移支付2010年预算参考数_03_2010年各地区一般预算平衡表_2010年地方财政一般预算分级平衡情况表（汇总）0524 2 4" xfId="3628"/>
    <cellStyle name="Accent2 - 60% 2 3 2" xfId="3629"/>
    <cellStyle name="好_分县成本差异系数_民生政策最低支出需求_财力性转移支付2010年预算参考数_03_2010年各地区一般预算平衡表_04财力类2010 2" xfId="3630"/>
    <cellStyle name="Accent2 - 60% 2 4" xfId="3631"/>
    <cellStyle name="Accent2 - 60% 3" xfId="3632"/>
    <cellStyle name="好_同德_财力性转移支付2010年预算参考数 2 6" xfId="3633"/>
    <cellStyle name="好_2007年收支情况及2008年收支预计表(汇总表)_财力性转移支付2010年预算参考数_合并 2 7" xfId="3634"/>
    <cellStyle name="Accent2 - 60% 3 2 2" xfId="3635"/>
    <cellStyle name="Accent2 - 60% 4" xfId="3636"/>
    <cellStyle name="好_同德_财力性转移支付2010年预算参考数 2 7" xfId="3637"/>
    <cellStyle name="Accent2 - 60% 5" xfId="3638"/>
    <cellStyle name="好_同德_财力性转移支付2010年预算参考数 2 8" xfId="3639"/>
    <cellStyle name="差_县市旗测算-新科目（20080626）_不含人员经费系数_财力性转移支付2010年预算参考数 3" xfId="3640"/>
    <cellStyle name="Accent2 - 60% 5 2" xfId="3641"/>
    <cellStyle name="Accent2 - 60% 6" xfId="3642"/>
    <cellStyle name="Accent2 - 60% 7" xfId="3643"/>
    <cellStyle name="Accent3 13 2" xfId="3644"/>
    <cellStyle name="Accent2 - 60% 8" xfId="3645"/>
    <cellStyle name="Accent2 - 60% 9" xfId="3646"/>
    <cellStyle name="好_行政公检法测算 3" xfId="3647"/>
    <cellStyle name="差_1110洱源县_03_2010年各地区一般预算平衡表_2010年地方财政一般预算分级平衡情况表（汇总）0524" xfId="3648"/>
    <cellStyle name="差_云南省2008年转移支付测算——州市本级考核部分及政策性测算_财力性转移支付2010年预算参考数 2 7" xfId="3649"/>
    <cellStyle name="差_县市旗测算-新科目（20080627）_民生政策最低支出需求_03_2010年各地区一般预算平衡表 6" xfId="3650"/>
    <cellStyle name="Accent2 10" xfId="3651"/>
    <cellStyle name="Accent2 11" xfId="3652"/>
    <cellStyle name="Accent2 11 2" xfId="3653"/>
    <cellStyle name="差_教育(按照总人口测算）—20080416_县市旗测算-新科目（含人口规模效应）_隋心对账单定稿0514" xfId="3654"/>
    <cellStyle name="Accent2 12" xfId="3655"/>
    <cellStyle name="差_县区合并测算20080421_不含人员经费系数_03_2010年各地区一般预算平衡表_04财力类2010 3" xfId="3656"/>
    <cellStyle name="差_卫生(按照总人口测算）—20080416_财力性转移支付2010年预算参考数_03_2010年各地区一般预算平衡表_净集中 3" xfId="3657"/>
    <cellStyle name="差_同德_财力性转移支付2010年预算参考数_03_2010年各地区一般预算平衡表 4" xfId="3658"/>
    <cellStyle name="差_教育(按照总人口测算）—20080416_县市旗测算-新科目（含人口规模效应）_隋心对账单定稿0514 2" xfId="3659"/>
    <cellStyle name="Accent2 12 2" xfId="3660"/>
    <cellStyle name="差_27重庆_财力性转移支付2010年预算参考数_合并 2" xfId="3661"/>
    <cellStyle name="Accent2 13" xfId="3662"/>
    <cellStyle name="好_22湖南 2 5" xfId="3663"/>
    <cellStyle name="差_0502通海县 2_2.2009年云南省生态功能区转移支付总表" xfId="3664"/>
    <cellStyle name="差_分县成本差异系数_华东" xfId="3665"/>
    <cellStyle name="Accent2 13 2" xfId="3666"/>
    <cellStyle name="差_0502通海县 2_2.2009年云南省生态功能区转移支付总表 2" xfId="3667"/>
    <cellStyle name="好_县市旗测算20080508_民生政策最低支出需求_隋心对账单定稿0514" xfId="3668"/>
    <cellStyle name="Accent2 14" xfId="3669"/>
    <cellStyle name="差_12滨州_财力性转移支付2010年预算参考数_合并 2" xfId="3670"/>
    <cellStyle name="差_不用软件计算9.1不考虑经费管理评价xl 2 2" xfId="3671"/>
    <cellStyle name="差_22湖南_小册子（2010）张 2" xfId="3672"/>
    <cellStyle name="Accent2 15" xfId="3673"/>
    <cellStyle name="Accent2 20" xfId="3674"/>
    <cellStyle name="差_不用软件计算9.1不考虑经费管理评价xl 2 3" xfId="3675"/>
    <cellStyle name="差_22湖南_小册子（2010）张 3" xfId="3676"/>
    <cellStyle name="Accent2 16" xfId="3677"/>
    <cellStyle name="Accent2 21" xfId="3678"/>
    <cellStyle name="常规 50" xfId="3679"/>
    <cellStyle name="常规 45" xfId="3680"/>
    <cellStyle name="差_22湖南_小册子（2010）张 3 2" xfId="3681"/>
    <cellStyle name="Accent2 16 2" xfId="3682"/>
    <cellStyle name="Accent2 21 2" xfId="3683"/>
    <cellStyle name="差_不用软件计算9.1不考虑经费管理评价xl 2 4" xfId="3684"/>
    <cellStyle name="差_22湖南_小册子（2010）张 4" xfId="3685"/>
    <cellStyle name="Accent2 17" xfId="3686"/>
    <cellStyle name="Accent2 22" xfId="3687"/>
    <cellStyle name="差_2_03_2010年各地区一般预算平衡表" xfId="3688"/>
    <cellStyle name="Accent2 18" xfId="3689"/>
    <cellStyle name="Accent2 23" xfId="3690"/>
    <cellStyle name="Accent2 19" xfId="3691"/>
    <cellStyle name="Accent2 24" xfId="3692"/>
    <cellStyle name="好_27重庆_03_2010年各地区一般预算平衡表_2010年地方财政一般预算分级平衡情况表（汇总）0524 2 7" xfId="3693"/>
    <cellStyle name="Accent2 2" xfId="3694"/>
    <cellStyle name="差_0605石屏县_03_2010年各地区一般预算平衡表 4" xfId="3695"/>
    <cellStyle name="差_云南省2008年转移支付测算——州市本级考核部分及政策性测算 4" xfId="3696"/>
    <cellStyle name="Accent2 2 2" xfId="3697"/>
    <cellStyle name="差_云南省2008年转移支付测算——州市本级考核部分及政策性测算 4 2" xfId="3698"/>
    <cellStyle name="Accent2 2 2 2" xfId="3699"/>
    <cellStyle name="好_行政(燃修费)_县市旗测算-新科目（含人口规模效应）_财力性转移支付2010年预算参考数_30云南" xfId="3700"/>
    <cellStyle name="差_县市旗测算-新科目（20080627）_不含人员经费系数_小册子（2010）张 2 2" xfId="3701"/>
    <cellStyle name="差_汇总表4_财力性转移支付2010年预算参考数" xfId="3702"/>
    <cellStyle name="差_行政公检法测算_县市旗测算-新科目（含人口规模效应）_财力性转移支付2010年预算参考数_03_2010年各地区一般预算平衡表_净集中 2" xfId="3703"/>
    <cellStyle name="Accent2 2 3 2" xfId="3704"/>
    <cellStyle name="差_2008年全省汇总收支计算表_财力性转移支付2010年预算参考数_03_2010年各地区一般预算平衡表 3" xfId="3705"/>
    <cellStyle name="好_2006年22湖南_财力性转移支付2010年预算参考数_隋心对账单定稿0514 2" xfId="3706"/>
    <cellStyle name="差_文体广播事业(按照总人口测算）—20080416_县市旗测算-新科目（含人口规模效应）_财力性转移支付2010年预算参考数_隋心对账单定稿0514 2 6" xfId="3707"/>
    <cellStyle name="差_07临沂 2 3" xfId="3708"/>
    <cellStyle name="差_云南省2008年转移支付测算——州市本级考核部分及政策性测算 6" xfId="3709"/>
    <cellStyle name="差_县市旗测算-新科目（20080627）_不含人员经费系数_小册子（2010）张 3" xfId="3710"/>
    <cellStyle name="差_行政(燃修费)_财力性转移支付2010年预算参考数_03_2010年各地区一般预算平衡表_2010年地方财政一般预算分级平衡情况表（汇总）0524 2" xfId="3711"/>
    <cellStyle name="差_30云南_1 2" xfId="3712"/>
    <cellStyle name="Accent2 2 4" xfId="3713"/>
    <cellStyle name="好_Book2 2" xfId="3714"/>
    <cellStyle name="Accent2 25" xfId="3715"/>
    <cellStyle name="Accent2 30" xfId="3716"/>
    <cellStyle name="好_Book2 3" xfId="3717"/>
    <cellStyle name="Accent2 26" xfId="3718"/>
    <cellStyle name="Accent2 31" xfId="3719"/>
    <cellStyle name="好_农林水和城市维护标准支出20080505－县区合计_不含人员经费系数_财力性转移支付2010年预算参考数_03_2010年各地区一般预算平衡表_2010年地方财政一般预算分级平衡情况表（汇总）0524 2 2" xfId="3720"/>
    <cellStyle name="好_Book2 4" xfId="3721"/>
    <cellStyle name="常规 21 2 3 10" xfId="3722"/>
    <cellStyle name="差_河南 缺口县区测算(地方填报)_财力性转移支付2010年预算参考数_30云南 2" xfId="3723"/>
    <cellStyle name="好_县市旗测算20080508_财力性转移支付2010年预算参考数_隋心对账单定稿0514 2 2" xfId="3724"/>
    <cellStyle name="Accent2 27" xfId="3725"/>
    <cellStyle name="Accent2 32" xfId="3726"/>
    <cellStyle name="好_农林水和城市维护标准支出20080505－县区合计_不含人员经费系数_财力性转移支付2010年预算参考数_03_2010年各地区一般预算平衡表_2010年地方财政一般预算分级平衡情况表（汇总）0524 2 3" xfId="3727"/>
    <cellStyle name="好_Book2 5" xfId="3728"/>
    <cellStyle name="差_河南 缺口县区测算(地方填报)_财力性转移支付2010年预算参考数_30云南 3" xfId="3729"/>
    <cellStyle name="好_县市旗测算20080508_财力性转移支付2010年预算参考数_隋心对账单定稿0514 2 3" xfId="3730"/>
    <cellStyle name="Accent2 28" xfId="3731"/>
    <cellStyle name="Accent2 33" xfId="3732"/>
    <cellStyle name="好_农林水和城市维护标准支出20080505－县区合计_不含人员经费系数_财力性转移支付2010年预算参考数_03_2010年各地区一般预算平衡表_2010年地方财政一般预算分级平衡情况表（汇总）0524 2 4" xfId="3733"/>
    <cellStyle name="好_Book2 6" xfId="3734"/>
    <cellStyle name="差_河南 缺口县区测算(地方填报)_财力性转移支付2010年预算参考数_30云南 4" xfId="3735"/>
    <cellStyle name="好_县市旗测算20080508_财力性转移支付2010年预算参考数_隋心对账单定稿0514 2 4" xfId="3736"/>
    <cellStyle name="Accent2 29" xfId="3737"/>
    <cellStyle name="Accent2 34" xfId="3738"/>
    <cellStyle name="Accent2 3 2" xfId="3739"/>
    <cellStyle name="差_12滨州_03_2010年各地区一般预算平衡表 6" xfId="3740"/>
    <cellStyle name="差_汇总_禁止开发区名单" xfId="3741"/>
    <cellStyle name="Accent2 3 3" xfId="3742"/>
    <cellStyle name="好_缺口县区测算（11.13）_财力性转移支付2010年预算参考数_03_2010年各地区一般预算平衡表_2010年地方财政一般预算分级平衡情况表（汇总）0524" xfId="3743"/>
    <cellStyle name="好_2007年一般预算支出剔除_财力性转移支付2010年预算参考数_华东 2 2" xfId="3744"/>
    <cellStyle name="好_09黑龙江 2 2" xfId="3745"/>
    <cellStyle name="差_0605石屏县_03_2010年各地区一般预算平衡表_净集中 2" xfId="3746"/>
    <cellStyle name="好_农林水和城市维护标准支出20080505－县区合计_不含人员经费系数_财力性转移支付2010年预算参考数_03_2010年各地区一般预算平衡表_2010年地方财政一般预算分级平衡情况表（汇总）0524 2 5" xfId="3747"/>
    <cellStyle name="好_行政(燃修费)_县市旗测算-新科目（含人口规模效应）_财力性转移支付2010年预算参考数_03_2010年各地区一般预算平衡表_04财力类2010" xfId="3748"/>
    <cellStyle name="Accent2 35" xfId="3749"/>
    <cellStyle name="Accent2 40" xfId="3750"/>
    <cellStyle name="好_Book2 7" xfId="3751"/>
    <cellStyle name="好_农林水和城市维护标准支出20080505－县区合计_不含人员经费系数_财力性转移支付2010年预算参考数_03_2010年各地区一般预算平衡表_2010年地方财政一般预算分级平衡情况表（汇总）0524 2 6" xfId="3752"/>
    <cellStyle name="好_Book2 8" xfId="3753"/>
    <cellStyle name="差_市辖区测算-新科目（20080626）_民生政策最低支出需求_财力性转移支付2010年预算参考数_30云南" xfId="3754"/>
    <cellStyle name="Accent2 36" xfId="3755"/>
    <cellStyle name="Accent2 41" xfId="3756"/>
    <cellStyle name="好_农林水和城市维护标准支出20080505－县区合计_不含人员经费系数_财力性转移支付2010年预算参考数_03_2010年各地区一般预算平衡表_2010年地方财政一般预算分级平衡情况表（汇总）0524 2 7" xfId="3757"/>
    <cellStyle name="好_行政（人员）_县市旗测算-新科目（含人口规模效应）_03_2010年各地区一般预算平衡表" xfId="3758"/>
    <cellStyle name="Accent2 37" xfId="3759"/>
    <cellStyle name="Accent2 42" xfId="3760"/>
    <cellStyle name="好_农林水和城市维护标准支出20080505－县区合计_不含人员经费系数_财力性转移支付2010年预算参考数_03_2010年各地区一般预算平衡表_2010年地方财政一般预算分级平衡情况表（汇总）0524 2 8" xfId="3761"/>
    <cellStyle name="Accent2 38" xfId="3762"/>
    <cellStyle name="Accent2 43" xfId="3763"/>
    <cellStyle name="差_30云南_1_财力性转移支付2010年预算参考数_小册子（2010）张 2" xfId="3764"/>
    <cellStyle name="Accent2 39" xfId="3765"/>
    <cellStyle name="Accent2 44" xfId="3766"/>
    <cellStyle name="差_市辖区测算-新科目（20080626）_民生政策最低支出需求_财力性转移支付2010年预算参考数_合并 2 2" xfId="3767"/>
    <cellStyle name="Accent2 4" xfId="3768"/>
    <cellStyle name="差_汇总_财力性转移支付2010年预算参考数_30云南 3" xfId="3769"/>
    <cellStyle name="差_0605石屏县_03_2010年各地区一般预算平衡表 6" xfId="3770"/>
    <cellStyle name="好_一般预算支出口径剔除表_30云南 3" xfId="3771"/>
    <cellStyle name="好_分县成本差异系数_民生政策最低支出需求_财力性转移支付2010年预算参考数 2 3" xfId="3772"/>
    <cellStyle name="差_县市旗测算-新科目（20080626）_财力性转移支付2010年预算参考数_03_2010年各地区一般预算平衡表_04财力类2010 3" xfId="3773"/>
    <cellStyle name="Accent2 4 2" xfId="3774"/>
    <cellStyle name="差_0605石屏县 9" xfId="3775"/>
    <cellStyle name="好_分县成本差异系数_民生政策最低支出需求_财力性转移支付2010年预算参考数 2 4" xfId="3776"/>
    <cellStyle name="Accent2 4 3" xfId="3777"/>
    <cellStyle name="差_M01-2(州市补助收入) 3" xfId="3778"/>
    <cellStyle name="差_0702砚山县2008年地税_2.云南省生态功能区转移支付总表" xfId="3779"/>
    <cellStyle name="好_农林水和城市维护标准支出20080505－县区合计_民生政策最低支出需求_财力性转移支付2010年预算参考数_03_2010年各地区一般预算平衡表_2010年地方财政一般预算分级平衡情况表（汇总）0524 2 2" xfId="3780"/>
    <cellStyle name="好_07临沂_华东" xfId="3781"/>
    <cellStyle name="差_30云南_1_财力性转移支付2010年预算参考数_小册子（2010）张 4" xfId="3782"/>
    <cellStyle name="Accent2 46" xfId="3783"/>
    <cellStyle name="Accent2 51" xfId="3784"/>
    <cellStyle name="好_农林水和城市维护标准支出20080505－县区合计_民生政策最低支出需求_财力性转移支付2010年预算参考数_03_2010年各地区一般预算平衡表_2010年地方财政一般预算分级平衡情况表（汇总）0524 2 3" xfId="3785"/>
    <cellStyle name="Accent2 47" xfId="3786"/>
    <cellStyle name="Accent2 52" xfId="3787"/>
    <cellStyle name="好_农林水和城市维护标准支出20080505－县区合计_民生政策最低支出需求_财力性转移支付2010年预算参考数_03_2010年各地区一般预算平衡表_2010年地方财政一般预算分级平衡情况表（汇总）0524 2 4" xfId="3788"/>
    <cellStyle name="Accent2 48" xfId="3789"/>
    <cellStyle name="Accent2 53" xfId="3790"/>
    <cellStyle name="差_03昭通 2_5.2010年云南省国家一般生态功能区转移支付补助测算表（州市本级） 2" xfId="3791"/>
    <cellStyle name="好_农林水和城市维护标准支出20080505－县区合计_民生政策最低支出需求_财力性转移支付2010年预算参考数_03_2010年各地区一般预算平衡表_2010年地方财政一般预算分级平衡情况表（汇总）0524 2 5" xfId="3792"/>
    <cellStyle name="差_市辖区测算20080510_不含人员经费系数 2 2" xfId="3793"/>
    <cellStyle name="Accent2 49" xfId="3794"/>
    <cellStyle name="Accent2 54" xfId="3795"/>
    <cellStyle name="差_县区合并测算20080421_不含人员经费系数_财力性转移支付2010年预算参考数_03_2010年各地区一般预算平衡表_2010年地方财政一般预算分级平衡情况表（汇总）0524 2 7" xfId="3796"/>
    <cellStyle name="差_民生政策最低支出需求_财力性转移支付2010年预算参考数 2 4" xfId="3797"/>
    <cellStyle name="表标题 2" xfId="3798"/>
    <cellStyle name="好_Book1_财力性转移支付2010年预算参考数_合并 2 2" xfId="3799"/>
    <cellStyle name="差_市辖区测算-新科目（20080626）_民生政策最低支出需求_财力性转移支付2010年预算参考数_合并 2 3" xfId="3800"/>
    <cellStyle name="Accent2 5" xfId="3801"/>
    <cellStyle name="Column Headings" xfId="3802"/>
    <cellStyle name="好_Book1_1_Book1_Book1_Book1" xfId="3803"/>
    <cellStyle name="差_03昭通 2" xfId="3804"/>
    <cellStyle name="差_行政（人员）_财力性转移支付2010年预算参考数_隋心对账单定稿0514 2" xfId="3805"/>
    <cellStyle name="差_Book1_财力性转移支付2010年预算参考数_30云南 4" xfId="3806"/>
    <cellStyle name="Accent2 5 2" xfId="3807"/>
    <cellStyle name="Column Headings 2" xfId="3808"/>
    <cellStyle name="好_Book1_1_Book1_Book1_Book1 2" xfId="3809"/>
    <cellStyle name="差_03昭通 2 2" xfId="3810"/>
    <cellStyle name="差_行政（人员）_县市旗测算-新科目（含人口规模效应）_财力性转移支付2010年预算参考数_华东" xfId="3811"/>
    <cellStyle name="好_农林水和城市维护标准支出20080505－县区合计_民生政策最低支出需求_财力性转移支付2010年预算参考数_03_2010年各地区一般预算平衡表_2010年地方财政一般预算分级平衡情况表（汇总）0524 2 6" xfId="3812"/>
    <cellStyle name="差_市辖区测算20080510_不含人员经费系数 2 3" xfId="3813"/>
    <cellStyle name="差_27重庆_03_2010年各地区一般预算平衡表_净集中 2" xfId="3814"/>
    <cellStyle name="Accent2 55" xfId="3815"/>
    <cellStyle name="好_农林水和城市维护标准支出20080505－县区合计_不含人员经费系数 2" xfId="3816"/>
    <cellStyle name="Total 2" xfId="3817"/>
    <cellStyle name="表标题 3" xfId="3818"/>
    <cellStyle name="好_Book1_财力性转移支付2010年预算参考数_合并 2 3" xfId="3819"/>
    <cellStyle name="差_市辖区测算-新科目（20080626）_民生政策最低支出需求_财力性转移支付2010年预算参考数_合并 2 4" xfId="3820"/>
    <cellStyle name="Accent2 6" xfId="3821"/>
    <cellStyle name="差_农林水和城市维护标准支出20080505－县区合计_县市旗测算-新科目（含人口规模效应）_财力性转移支付2010年预算参考数 2 2 2" xfId="3822"/>
    <cellStyle name="差_03昭通 3" xfId="3823"/>
    <cellStyle name="Accent2 6 2" xfId="3824"/>
    <cellStyle name="好_2007一般预算支出口径剔除表_隋心对账单定稿0514" xfId="3825"/>
    <cellStyle name="差_03昭通 3 2" xfId="3826"/>
    <cellStyle name="好_Book1_财力性转移支付2010年预算参考数_合并 2 4" xfId="3827"/>
    <cellStyle name="差_市辖区测算-新科目（20080626）_民生政策最低支出需求_财力性转移支付2010年预算参考数_合并 2 5" xfId="3828"/>
    <cellStyle name="Accent2 7" xfId="3829"/>
    <cellStyle name="好_附表_财力性转移支付2010年预算参考数_03_2010年各地区一般预算平衡表_2010年地方财政一般预算分级平衡情况表（汇总）0524 2" xfId="3830"/>
    <cellStyle name="差_03昭通 4" xfId="3831"/>
    <cellStyle name="好_Book1_财力性转移支付2010年预算参考数_合并 2 5" xfId="3832"/>
    <cellStyle name="差_市辖区测算-新科目（20080626）_民生政策最低支出需求_财力性转移支付2010年预算参考数_合并 2 6" xfId="3833"/>
    <cellStyle name="Accent2 8" xfId="3834"/>
    <cellStyle name="好_附表_财力性转移支付2010年预算参考数_03_2010年各地区一般预算平衡表_2010年地方财政一般预算分级平衡情况表（汇总）0524 3" xfId="3835"/>
    <cellStyle name="差_河南 缺口县区测算(地方填报白) 4 2" xfId="3836"/>
    <cellStyle name="差_03昭通 5" xfId="3837"/>
    <cellStyle name="差_M01-2(州市补助收入) 2 4" xfId="3838"/>
    <cellStyle name="Accent2 8 2" xfId="3839"/>
    <cellStyle name="Warning Text 3" xfId="3840"/>
    <cellStyle name="好_缺口县区测算（11.13）_财力性转移支付2010年预算参考数_隋心对账单定稿0514 2 2" xfId="3841"/>
    <cellStyle name="好_Book1_财力性转移支付2010年预算参考数_合并 2 6" xfId="3842"/>
    <cellStyle name="差_市辖区测算-新科目（20080626）_民生政策最低支出需求_财力性转移支付2010年预算参考数_合并 2 7" xfId="3843"/>
    <cellStyle name="Accent2 9" xfId="3844"/>
    <cellStyle name="S6 2 2" xfId="3845"/>
    <cellStyle name="好_附表_财力性转移支付2010年预算参考数_03_2010年各地区一般预算平衡表_2010年地方财政一般预算分级平衡情况表（汇总）0524 4" xfId="3846"/>
    <cellStyle name="好_0502通海县_隋心对账单定稿0514 2" xfId="3847"/>
    <cellStyle name="差_03昭通 6" xfId="3848"/>
    <cellStyle name="好_行政（人员）_县市旗测算-新科目（含人口规模效应）_财力性转移支付2010年预算参考数_小册子（2010）张" xfId="3849"/>
    <cellStyle name="Accent2 9 2" xfId="3850"/>
    <cellStyle name="Accent2_01保工资保运转保民生项目及标准" xfId="3851"/>
    <cellStyle name="Accent4" xfId="3852"/>
    <cellStyle name="Good 9" xfId="3853"/>
    <cellStyle name="好_Book1_03_2010年各地区一般预算平衡表" xfId="3854"/>
    <cellStyle name="Accent3" xfId="3855"/>
    <cellStyle name="Good 8" xfId="3856"/>
    <cellStyle name="Accent3 - 20%" xfId="3857"/>
    <cellStyle name="Accent3 - 20% 2" xfId="3858"/>
    <cellStyle name="差_0502通海县 2 2 3" xfId="3859"/>
    <cellStyle name="Accent3 - 20% 2 2" xfId="3860"/>
    <cellStyle name="差_0605石屏县_03_2010年各地区一般预算平衡表_2010年地方财政一般预算分级平衡情况表（汇总）0524 3" xfId="3861"/>
    <cellStyle name="Accent3 - 20% 2 2 2" xfId="3862"/>
    <cellStyle name="差_县市旗测算-新科目（20080626）_县市旗测算-新科目（含人口规模效应）_华东 2" xfId="3863"/>
    <cellStyle name="好_云南省2008年转移支付测算——州市本级考核部分及政策性测算_财力性转移支付2010年预算参考数_03_2010年各地区一般预算平衡表_2010年地方财政一般预算分级平衡情况表（汇总）0524 2 4" xfId="3864"/>
    <cellStyle name="Accent3 - 20% 2 3" xfId="3865"/>
    <cellStyle name="差_0605石屏县_03_2010年各地区一般预算平衡表_2010年地方财政一般预算分级平衡情况表（汇总）0524 4" xfId="3866"/>
    <cellStyle name="差_县市旗测算-新科目（20080627）_民生政策最低支出需求_财力性转移支付2010年预算参考数_30云南 4" xfId="3867"/>
    <cellStyle name="差_县市旗测算-新科目（20080626）_县市旗测算-新科目（含人口规模效应）_华东 2 2" xfId="3868"/>
    <cellStyle name="Accent3 - 20% 2 3 2" xfId="3869"/>
    <cellStyle name="差_市辖区测算-新科目（20080626）_县市旗测算-新科目（含人口规模效应）_财力性转移支付2010年预算参考数_隋心对账单定稿0514 2 5" xfId="3870"/>
    <cellStyle name="差_分析缺口率_03_2010年各地区一般预算平衡表 4" xfId="3871"/>
    <cellStyle name="Millares [0]_96 Risk" xfId="3872"/>
    <cellStyle name="Accent3 - 20% 2 4" xfId="3873"/>
    <cellStyle name="好_缺口县区测算_财力性转移支付2010年预算参考数_03_2010年各地区一般预算平衡表_净集中" xfId="3874"/>
    <cellStyle name="好_河南 缺口县区测算(地方填报)_03_2010年各地区一般预算平衡表_2010年地方财政一般预算分级平衡情况表（汇总）0524 2" xfId="3875"/>
    <cellStyle name="差_0605石屏县_03_2010年各地区一般预算平衡表_2010年地方财政一般预算分级平衡情况表（汇总）0524 5" xfId="3876"/>
    <cellStyle name="Accent3 - 20% 3" xfId="3877"/>
    <cellStyle name="差_Book1_财力性转移支付2010年预算参考数 5" xfId="3878"/>
    <cellStyle name="Accent3 - 20% 3 2" xfId="3879"/>
    <cellStyle name="Accent3 - 20% 3 2 2" xfId="3880"/>
    <cellStyle name="Accent3 - 20% 4" xfId="3881"/>
    <cellStyle name="Accent3 - 20% 4 2" xfId="3882"/>
    <cellStyle name="好_第五部分(才淼、饶永宏）_华东" xfId="3883"/>
    <cellStyle name="差_12滨州_03_2010年各地区一般预算平衡表_2010年地方财政一般预算分级平衡情况表（汇总）0524" xfId="3884"/>
    <cellStyle name="好_行政（人员）_30云南 2" xfId="3885"/>
    <cellStyle name="好_28四川 2 2" xfId="3886"/>
    <cellStyle name="Accent3 - 20% 5" xfId="3887"/>
    <cellStyle name="差_09黑龙江_财力性转移支付2010年预算参考数 2 3 2" xfId="3888"/>
    <cellStyle name="Accent3 - 20% 5 2" xfId="3889"/>
    <cellStyle name="好_农林水和城市维护标准支出20080505－县区合计_县市旗测算-新科目（含人口规模效应）_财力性转移支付2010年预算参考数_合并" xfId="3890"/>
    <cellStyle name="Accent5 - 20% 5" xfId="3891"/>
    <cellStyle name="差_09黑龙江_财力性转移支付2010年预算参考数_30云南 3" xfId="3892"/>
    <cellStyle name="好_行政（人员）_30云南 3" xfId="3893"/>
    <cellStyle name="好_28四川 2 3" xfId="3894"/>
    <cellStyle name="Accent3 - 20% 6" xfId="3895"/>
    <cellStyle name="差_22湖南_03_2010年各地区一般预算平衡表_2010年地方财政一般预算分级平衡情况表（汇总）0524 4" xfId="3896"/>
    <cellStyle name="百分比 5 4 2" xfId="3897"/>
    <cellStyle name="好_28四川 2 4" xfId="3898"/>
    <cellStyle name="差_农林水和城市维护标准支出20080505－县区合计_县市旗测算-新科目（含人口规模效应）_30云南 2" xfId="3899"/>
    <cellStyle name="Accent3 - 20% 7" xfId="3900"/>
    <cellStyle name="Accent3 - 40% 10" xfId="3901"/>
    <cellStyle name="差_测算结果汇总_财力性转移支付2010年预算参考数_合并" xfId="3902"/>
    <cellStyle name="Accent3 - 40% 2" xfId="3903"/>
    <cellStyle name="差_县市旗测算-新科目（20080627）_不含人员经费系数 2 2" xfId="3904"/>
    <cellStyle name="差_2008年全省汇总收支计算表_03_2010年各地区一般预算平衡表_2010年地方财政一般预算分级平衡情况表（汇总）0524 5" xfId="3905"/>
    <cellStyle name="New Times Roman 2 2" xfId="3906"/>
    <cellStyle name="差_0502通海县_华东" xfId="3907"/>
    <cellStyle name="差_测算结果汇总_财力性转移支付2010年预算参考数_合并 2" xfId="3908"/>
    <cellStyle name="Accent3 - 40% 2 2" xfId="3909"/>
    <cellStyle name="Accent5 - 60% 8" xfId="3910"/>
    <cellStyle name="好_其他部门(按照总人口测算）—20080416_不含人员经费系数_财力性转移支付2010年预算参考数 3" xfId="3911"/>
    <cellStyle name="差_县市旗测算-新科目（20080627）_不含人员经费系数 2 2 2" xfId="3912"/>
    <cellStyle name="差_测算结果_03_2010年各地区一般预算平衡表_2010年地方财政一般预算分级平衡情况表（汇总）0524 4" xfId="3913"/>
    <cellStyle name="New Times Roman 2 2 2" xfId="3914"/>
    <cellStyle name="好_县区合并测算20080421_不含人员经费系数_财力性转移支付2010年预算参考数_华东" xfId="3915"/>
    <cellStyle name="差_0502通海县_华东 2" xfId="3916"/>
    <cellStyle name="Accent3 - 40% 2 2 2" xfId="3917"/>
    <cellStyle name="Accent5 - 60% 9" xfId="3918"/>
    <cellStyle name="Accent3 - 40% 2 3" xfId="3919"/>
    <cellStyle name="Linked Cells 2" xfId="3920"/>
    <cellStyle name="好_2008年支出核定 2 7" xfId="3921"/>
    <cellStyle name="Linked Cells 2 2" xfId="3922"/>
    <cellStyle name="Accent3 - 40% 2 3 2" xfId="3923"/>
    <cellStyle name="差_安徽 缺口县区测算(地方填报)1" xfId="3924"/>
    <cellStyle name="Accent3 - 40% 3" xfId="3925"/>
    <cellStyle name="好_县市旗测算-新科目（20080627）_民生政策最低支出需求_财力性转移支付2010年预算参考数_华东 2 2" xfId="3926"/>
    <cellStyle name="差_县市旗测算-新科目（20080627）_不含人员经费系数 2 3" xfId="3927"/>
    <cellStyle name="New Times Roman 2 3" xfId="3928"/>
    <cellStyle name="好_0605石屏县_03_2010年各地区一般预算平衡表 3" xfId="3929"/>
    <cellStyle name="差_安徽 缺口县区测算(地方填报)1 2" xfId="3930"/>
    <cellStyle name="Accent3 - 40% 3 2" xfId="3931"/>
    <cellStyle name="差_安徽 缺口县区测算(地方填报)1 2 2" xfId="3932"/>
    <cellStyle name="差_34青海_财力性转移支付2010年预算参考数_03_2010年各地区一般预算平衡表_2010年地方财政一般预算分级平衡情况表（汇总）0524 4" xfId="3933"/>
    <cellStyle name="Accent3 - 40% 3 2 2" xfId="3934"/>
    <cellStyle name="好_2006年28四川_合并 2 2" xfId="3935"/>
    <cellStyle name="Accent3 - 40% 4" xfId="3936"/>
    <cellStyle name="好_县市旗测算-新科目（20080627）_民生政策最低支出需求_财力性转移支付2010年预算参考数_华东 2 3" xfId="3937"/>
    <cellStyle name="差_县市旗测算-新科目（20080627）_不含人员经费系数 2 4" xfId="3938"/>
    <cellStyle name="New Times Roman 2 4" xfId="3939"/>
    <cellStyle name="Accent3 - 40% 4 2" xfId="3940"/>
    <cellStyle name="好_2006年28四川_合并 2 3" xfId="3941"/>
    <cellStyle name="差_河南 缺口县区测算(地方填报)_财力性转移支付2010年预算参考数_03_2010年各地区一般预算平衡表_04财力类2010" xfId="3942"/>
    <cellStyle name="Accent3 - 40% 5" xfId="3943"/>
    <cellStyle name="好_县市旗测算-新科目（20080627）_民生政策最低支出需求_财力性转移支付2010年预算参考数_华东 2 4" xfId="3944"/>
    <cellStyle name="好_2006年28四川_合并 2 4" xfId="3945"/>
    <cellStyle name="Accent3 - 40% 6" xfId="3946"/>
    <cellStyle name="好_县市旗测算-新科目（20080627）_民生政策最低支出需求_财力性转移支付2010年预算参考数_华东 2 5" xfId="3947"/>
    <cellStyle name="好_行政(燃修费)_隋心对账单定稿0514 3" xfId="3948"/>
    <cellStyle name="差_09黑龙江_财力性转移支付2010年预算参考数 2" xfId="3949"/>
    <cellStyle name="好_2006年28四川_合并 2 5" xfId="3950"/>
    <cellStyle name="Accent3 - 40% 7" xfId="3951"/>
    <cellStyle name="好_县市旗测算-新科目（20080627）_民生政策最低支出需求_财力性转移支付2010年预算参考数_华东 2 6" xfId="3952"/>
    <cellStyle name="差_09黑龙江_财力性转移支付2010年预算参考数 3" xfId="3953"/>
    <cellStyle name="好_2006年28四川_合并 2 6" xfId="3954"/>
    <cellStyle name="Accent3 - 40% 8" xfId="3955"/>
    <cellStyle name="好_县市旗测算-新科目（20080627）_民生政策最低支出需求_财力性转移支付2010年预算参考数_华东 2 7" xfId="3956"/>
    <cellStyle name="差_09黑龙江_财力性转移支付2010年预算参考数 4" xfId="3957"/>
    <cellStyle name="好_12滨州_财力性转移支付2010年预算参考数_03_2010年各地区一般预算平衡表_净集中 3" xfId="3958"/>
    <cellStyle name="差_2009年一般性转移支付标准工资_地方配套按人均增幅控制8.31（调整结案率后）xl" xfId="3959"/>
    <cellStyle name="差_1110洱源转换 2 2" xfId="3960"/>
    <cellStyle name="好_2006年28四川_合并 2 7" xfId="3961"/>
    <cellStyle name="好_0605石屏县_财力性转移支付2010年预算参考数 2 2" xfId="3962"/>
    <cellStyle name="Accent3 - 40% 9" xfId="3963"/>
    <cellStyle name="差_09黑龙江_财力性转移支付2010年预算参考数 5" xfId="3964"/>
    <cellStyle name="差_县市旗测算-新科目（20080627）" xfId="3965"/>
    <cellStyle name="Accent3 - 60%" xfId="3966"/>
    <cellStyle name="好_汇总表4_华东 2 4" xfId="3967"/>
    <cellStyle name="好_财政供养人员_财力性转移支付2010年预算参考数_03_2010年各地区一般预算平衡表 3" xfId="3968"/>
    <cellStyle name="差_县区合并测算20080421_民生政策最低支出需求_财力性转移支付2010年预算参考数_30云南 3" xfId="3969"/>
    <cellStyle name="差_01一般公共服务" xfId="3970"/>
    <cellStyle name="差_县市旗测算-新科目（20080627） 2" xfId="3971"/>
    <cellStyle name="Accent3 - 60% 2" xfId="3972"/>
    <cellStyle name="好_平邑_03_2010年各地区一般预算平衡表_净集中" xfId="3973"/>
    <cellStyle name="差_县区合并测算20080421_民生政策最低支出需求_财力性转移支付2010年预算参考数_30云南 3 2" xfId="3974"/>
    <cellStyle name="好_核定人数对比_隋心对账单定稿0514 2 4" xfId="3975"/>
    <cellStyle name="好_行政(燃修费)_财力性转移支付2010年预算参考数 2 7" xfId="3976"/>
    <cellStyle name="好_09黑龙江_财力性转移支付2010年预算参考数_华东 2 6" xfId="3977"/>
    <cellStyle name="差_01一般公共服务 2" xfId="3978"/>
    <cellStyle name="好_合并 2 5" xfId="3979"/>
    <cellStyle name="Accent3 - 60% 2 2" xfId="3980"/>
    <cellStyle name="差_县市旗测算-新科目（20080627） 2 2" xfId="3981"/>
    <cellStyle name="好_0605石屏县_华东 2 6" xfId="3982"/>
    <cellStyle name="差 2 5" xfId="3983"/>
    <cellStyle name="好_平邑_03_2010年各地区一般预算平衡表_净集中 2" xfId="3984"/>
    <cellStyle name="差_01一般公共服务 2 2" xfId="3985"/>
    <cellStyle name="差_县市旗测算-新科目（20080627）_不含人员经费系数_华东 2 3" xfId="3986"/>
    <cellStyle name="Accent3 - 60% 2 2 2" xfId="3987"/>
    <cellStyle name="差_县市旗测算-新科目（20080627） 2 2 2" xfId="3988"/>
    <cellStyle name="好_农林水和城市维护标准支出20080505－县区合计_县市旗测算-新科目（含人口规模效应）_财力性转移支付2010年预算参考数_03_2010年各地区一般预算平衡表_2010年地方财政一般预算分级平衡情况表（汇总）0524 3" xfId="3989"/>
    <cellStyle name="好_教育(按照总人口测算）—20080416_民生政策最低支出需求_合并 2" xfId="3990"/>
    <cellStyle name="好_行政（人员）_财力性转移支付2010年预算参考数_隋心对账单定稿0514 2 7" xfId="3991"/>
    <cellStyle name="好_市辖区测算-新科目（20080626）_县市旗测算-新科目（含人口规模效应）_财力性转移支付2010年预算参考数_隋心对账单定稿0514 2 5" xfId="3992"/>
    <cellStyle name="百分比 3 4" xfId="3993"/>
    <cellStyle name="差_县市旗测算-新科目（20080627） 2 3 2" xfId="3994"/>
    <cellStyle name="Accent3 - 60% 2 3 2" xfId="3995"/>
    <cellStyle name="差_人员工资和公用经费2_财力性转移支付2010年预算参考数_03_2010年各地区一般预算平衡表_净集中 3" xfId="3996"/>
    <cellStyle name="差_其他部门(按照总人口测算）—20080416_民生政策最低支出需求_财力性转移支付2010年预算参考数_30云南 4" xfId="3997"/>
    <cellStyle name="百分比 4 4" xfId="3998"/>
    <cellStyle name="好_合并 2 7" xfId="3999"/>
    <cellStyle name="Accent3 - 60% 2 4" xfId="4000"/>
    <cellStyle name="差_县市旗测算-新科目（20080627） 2 4" xfId="4001"/>
    <cellStyle name="常规 2 3 4 2" xfId="4002"/>
    <cellStyle name="t_HVAC Equipment (3) 2" xfId="4003"/>
    <cellStyle name="好_27重庆_财力性转移支付2010年预算参考数_合并 2" xfId="4004"/>
    <cellStyle name="差 2 7" xfId="4005"/>
    <cellStyle name="好_教育(按照总人口测算）—20080416_民生政策最低支出需求_03_2010年各地区一般预算平衡表" xfId="4006"/>
    <cellStyle name="差_RESULTS 2" xfId="4007"/>
    <cellStyle name="差_县市旗测算-新科目（20080627） 4" xfId="4008"/>
    <cellStyle name="Accent3 - 60% 4" xfId="4009"/>
    <cellStyle name="好_核定人数对比_隋心对账单定稿0514 2 6" xfId="4010"/>
    <cellStyle name="差_自行调整差异系数顺序_03_2010年各地区一般预算平衡表_04财力类2010" xfId="4011"/>
    <cellStyle name="差_01一般公共服务 4" xfId="4012"/>
    <cellStyle name="好_教育(按照总人口测算）—20080416_民生政策最低支出需求_03_2010年各地区一般预算平衡表 2" xfId="4013"/>
    <cellStyle name="差_县市旗测算-新科目（20080627） 4 2" xfId="4014"/>
    <cellStyle name="Accent3 - 60% 4 2" xfId="4015"/>
    <cellStyle name="差_县市旗测算-新科目（20080627） 5" xfId="4016"/>
    <cellStyle name="差_Book1_合并" xfId="4017"/>
    <cellStyle name="Accent3 - 60% 5" xfId="4018"/>
    <cellStyle name="差_34青海_1_财力性转移支付2010年预算参考数_03_2010年各地区一般预算平衡表_净集中 2" xfId="4019"/>
    <cellStyle name="差_2008计算资料（8月5） 4" xfId="4020"/>
    <cellStyle name="Link" xfId="4021"/>
    <cellStyle name="差_Book1_合并 2" xfId="4022"/>
    <cellStyle name="Accent3 - 60% 5 2" xfId="4023"/>
    <cellStyle name="KPMG Normal" xfId="4024"/>
    <cellStyle name="好_财政供养人员_财力性转移支付2010年预算参考数_03_2010年各地区一般预算平衡表_04财力类2010" xfId="4025"/>
    <cellStyle name="差_2008计算资料（8月5） 4 2" xfId="4026"/>
    <cellStyle name="Link 2" xfId="4027"/>
    <cellStyle name="Accent3 - 60% 6" xfId="4028"/>
    <cellStyle name="好_其他部门(按照总人口测算）—20080416_县市旗测算-新科目（含人口规模效应）_财力性转移支付2010年预算参考数_03_2010年各地区一般预算平衡表_净集中 2" xfId="4029"/>
    <cellStyle name="差_行政（人员）_03_2010年各地区一般预算平衡表_04财力类2010 2" xfId="4030"/>
    <cellStyle name="Accent3 - 60% 7" xfId="4031"/>
    <cellStyle name="好_其他部门(按照总人口测算）—20080416_县市旗测算-新科目（含人口规模效应）_财力性转移支付2010年预算参考数_03_2010年各地区一般预算平衡表_净集中 3" xfId="4032"/>
    <cellStyle name="好_其他部门(按照总人口测算）—20080416_合并 2 2" xfId="4033"/>
    <cellStyle name="差_行政（人员）_03_2010年各地区一般预算平衡表_04财力类2010 3" xfId="4034"/>
    <cellStyle name="Accent3 - 60% 8" xfId="4035"/>
    <cellStyle name="好_其他部门(按照总人口测算）—20080416_合并 2 3" xfId="4036"/>
    <cellStyle name="Accent3 - 60% 9" xfId="4037"/>
    <cellStyle name="好_行政(燃修费)_县市旗测算-新科目（含人口规模效应）_华东 2 2" xfId="4038"/>
    <cellStyle name="Accent3 10" xfId="4039"/>
    <cellStyle name="Accent3 10 2" xfId="4040"/>
    <cellStyle name="好_行政(燃修费)_县市旗测算-新科目（含人口规模效应）_华东 2 3" xfId="4041"/>
    <cellStyle name="Accent3 11" xfId="4042"/>
    <cellStyle name="Accent3 11 2" xfId="4043"/>
    <cellStyle name="Accent3 12 2" xfId="4044"/>
    <cellStyle name="差_汇总_财力性转移支付2010年预算参考数_03_2010年各地区一般预算平衡表_2010年地方财政一般预算分级平衡情况表（汇总）0524 2" xfId="4045"/>
    <cellStyle name="差_河南 缺口县区测算(地方填报)_财力性转移支付2010年预算参考数 2 3" xfId="4046"/>
    <cellStyle name="差 2 2 2 2" xfId="4047"/>
    <cellStyle name="好_行政(燃修费)_县市旗测算-新科目（含人口规模效应）_华东 2 5" xfId="4048"/>
    <cellStyle name="好_22湖南_财力性转移支付2010年预算参考数_隋心对账单定稿0514 2 2" xfId="4049"/>
    <cellStyle name="Accent3 13" xfId="4050"/>
    <cellStyle name="差_测算结果_财力性转移支付2010年预算参考数_03_2010年各地区一般预算平衡表 2" xfId="4051"/>
    <cellStyle name="Accent5 - 20% 4 2" xfId="4052"/>
    <cellStyle name="差 2 2 3" xfId="4053"/>
    <cellStyle name="常规 4 36" xfId="4054"/>
    <cellStyle name="差_09黑龙江_财力性转移支付2010年预算参考数_30云南 2 2" xfId="4055"/>
    <cellStyle name="好_行政(燃修费)_县市旗测算-新科目（含人口规模效应）_华东 2 6" xfId="4056"/>
    <cellStyle name="好_22湖南_财力性转移支付2010年预算参考数_隋心对账单定稿0514 2 3" xfId="4057"/>
    <cellStyle name="差_山东省民生支出标准_03_2010年各地区一般预算平衡表_04财力类2010 2" xfId="4058"/>
    <cellStyle name="Accent3 14" xfId="4059"/>
    <cellStyle name="差 2 2 4" xfId="4060"/>
    <cellStyle name="差_文体广播事业(按照总人口测算）—20080416_财力性转移支付2010年预算参考数_华东 2 5" xfId="4061"/>
    <cellStyle name="Accent3 14 2" xfId="4062"/>
    <cellStyle name="差_县区合并测算20080423(按照各省比重）_县市旗测算-新科目（含人口规模效应）_财力性转移支付2010年预算参考数 2 3" xfId="4063"/>
    <cellStyle name="差_1_财力性转移支付2010年预算参考数_小册子（2010）张 4" xfId="4064"/>
    <cellStyle name="好_行政(燃修费)_县市旗测算-新科目（含人口规模效应）_华东 2 7" xfId="4065"/>
    <cellStyle name="好_22湖南_财力性转移支付2010年预算参考数_隋心对账单定稿0514 2 4" xfId="4066"/>
    <cellStyle name="差_山东省民生支出标准_03_2010年各地区一般预算平衡表_04财力类2010 3" xfId="4067"/>
    <cellStyle name="Accent3 15" xfId="4068"/>
    <cellStyle name="Accent3 20" xfId="4069"/>
    <cellStyle name="Accent3 15 2" xfId="4070"/>
    <cellStyle name="Accent3 20 2" xfId="4071"/>
    <cellStyle name="差_2006年水利统计指标统计表_财力性转移支付2010年预算参考数 2 2 2" xfId="4072"/>
    <cellStyle name="Accent3 16 2" xfId="4073"/>
    <cellStyle name="Accent3 21 2" xfId="4074"/>
    <cellStyle name="好_分县成本差异系数_财力性转移支付2010年预算参考数_03_2010年各地区一般预算平衡表_净集中" xfId="4075"/>
    <cellStyle name="差_2006年水利统计指标统计表_财力性转移支付2010年预算参考数 2 3 2" xfId="4076"/>
    <cellStyle name="Accent3 17 2" xfId="4077"/>
    <cellStyle name="差_0605石屏 2 3" xfId="4078"/>
    <cellStyle name="好_行政（人员）_财力性转移支付2010年预算参考数_华东 2 3" xfId="4079"/>
    <cellStyle name="好_县市旗测算20080508_县市旗测算-新科目（含人口规模效应）_小册子（2010）张 2" xfId="4080"/>
    <cellStyle name="差_云南 缺口县区测算(地方填报)_财力性转移支付2010年预算参考数_合并 2 2" xfId="4081"/>
    <cellStyle name="Accent3 18 2" xfId="4082"/>
    <cellStyle name="Accent6 - 20% 2 2" xfId="4083"/>
    <cellStyle name="好_成本差异系数（含人口规模）_03_2010年各地区一般预算平衡表_2010年地方财政一般预算分级平衡情况表（汇总）0524 2" xfId="4084"/>
    <cellStyle name="差_0605石屏 3 3" xfId="4085"/>
    <cellStyle name="好_农林水和城市维护标准支出20080505－县区合计_03_2010年各地区一般预算平衡表_2010年地方财政一般预算分级平衡情况表（汇总）0524 2 4" xfId="4086"/>
    <cellStyle name="好_Book1_03_2010年各地区一般预算平衡表 2" xfId="4087"/>
    <cellStyle name="好_27重庆_合并 2 4" xfId="4088"/>
    <cellStyle name="好_2008年一般预算支出预计_华东 2 5" xfId="4089"/>
    <cellStyle name="Accent3 2" xfId="4090"/>
    <cellStyle name="差_11大理_03_2010年各地区一般预算平衡表_04财力类2010" xfId="4091"/>
    <cellStyle name="好_Book1_03_2010年各地区一般预算平衡表 2 2" xfId="4092"/>
    <cellStyle name="Accent3 2 2" xfId="4093"/>
    <cellStyle name="差_11大理_03_2010年各地区一般预算平衡表_04财力类2010 2" xfId="4094"/>
    <cellStyle name="好_农林水和城市维护标准支出20080505－县区合计_财力性转移支付2010年预算参考数_03_2010年各地区一般预算平衡表_净集中" xfId="4095"/>
    <cellStyle name="Accent3 2 2 2" xfId="4096"/>
    <cellStyle name="差_11大理_03_2010年各地区一般预算平衡表_04财力类2010 3" xfId="4097"/>
    <cellStyle name="Heading 1+ 2" xfId="4098"/>
    <cellStyle name="好_缺口县区测算(按2007支出增长25%测算)_财力性转移支付2010年预算参考数_华东 2 4" xfId="4099"/>
    <cellStyle name="Accent3 2 3" xfId="4100"/>
    <cellStyle name="好_县市旗测算20080508_隋心对账单定稿0514 3" xfId="4101"/>
    <cellStyle name="Accent3 2 3 2" xfId="4102"/>
    <cellStyle name="差_县区合并测算20080421_财力性转移支付2010年预算参考数_30云南 3" xfId="4103"/>
    <cellStyle name="e鯪9Y_x005f_x000b_" xfId="4104"/>
    <cellStyle name="Accent3 2 4" xfId="4105"/>
    <cellStyle name="好_2006年34青海_03_2010年各地区一般预算平衡表 2" xfId="4106"/>
    <cellStyle name="好_青海 缺口县区测算(地方填报)" xfId="4107"/>
    <cellStyle name="Accent3 3" xfId="4108"/>
    <cellStyle name="差_市辖区测算-新科目（20080626）_民生政策最低支出需求_03_2010年各地区一般预算平衡表_04财力类2010 2" xfId="4109"/>
    <cellStyle name="好_2008年一般预算支出预计_华东 2 6" xfId="4110"/>
    <cellStyle name="好_27重庆_合并 2 5" xfId="4111"/>
    <cellStyle name="好_Book1_03_2010年各地区一般预算平衡表 3" xfId="4112"/>
    <cellStyle name="好_农林水和城市维护标准支出20080505－县区合计_03_2010年各地区一般预算平衡表_2010年地方财政一般预算分级平衡情况表（汇总）0524 2 5" xfId="4113"/>
    <cellStyle name="Accent3 3 2" xfId="4114"/>
    <cellStyle name="Accent3 3 3" xfId="4115"/>
    <cellStyle name="差_27重庆_隋心对账单定稿0514 2" xfId="4116"/>
    <cellStyle name="标题 1 5 3" xfId="4117"/>
    <cellStyle name="好_人员工资和公用经费_财力性转移支付2010年预算参考数 5" xfId="4118"/>
    <cellStyle name="Accent3 43" xfId="4119"/>
    <cellStyle name="Accent3 38" xfId="4120"/>
    <cellStyle name="差_行政(燃修费)_县市旗测算-新科目（含人口规模效应）_30云南 2 2" xfId="4121"/>
    <cellStyle name="Accent3 44" xfId="4122"/>
    <cellStyle name="Accent3 39" xfId="4123"/>
    <cellStyle name="百分比 7" xfId="4124"/>
    <cellStyle name="好_市辖区测算-新科目（20080626）_民生政策最低支出需求_财力性转移支付2010年预算参考数_隋心对账单定稿0514 2 3" xfId="4125"/>
    <cellStyle name="Accent3 4 2" xfId="4126"/>
    <cellStyle name="百分比 8" xfId="4127"/>
    <cellStyle name="好_市辖区测算-新科目（20080626）_民生政策最低支出需求_财力性转移支付2010年预算参考数_隋心对账单定稿0514 2 4" xfId="4128"/>
    <cellStyle name="Accent3 4 3" xfId="4129"/>
    <cellStyle name="Accent3 51" xfId="4130"/>
    <cellStyle name="Accent3 46" xfId="4131"/>
    <cellStyle name="Input [yellow] 2 2" xfId="4132"/>
    <cellStyle name="Accent3 52" xfId="4133"/>
    <cellStyle name="Accent3 47" xfId="4134"/>
    <cellStyle name="Input [yellow] 2 3" xfId="4135"/>
    <cellStyle name="Accent3 53" xfId="4136"/>
    <cellStyle name="Accent3 48" xfId="4137"/>
    <cellStyle name="Input [yellow] 2 4" xfId="4138"/>
    <cellStyle name="Accent3 54" xfId="4139"/>
    <cellStyle name="Accent3 49" xfId="4140"/>
    <cellStyle name="Grey 5 2" xfId="4141"/>
    <cellStyle name="常规 2 3 2 5 2 4" xfId="4142"/>
    <cellStyle name="Accent3 5" xfId="4143"/>
    <cellStyle name="好_27重庆_合并 2 7" xfId="4144"/>
    <cellStyle name="好_Book1_03_2010年各地区一般预算平衡表 5" xfId="4145"/>
    <cellStyle name="好_农林水和城市维护标准支出20080505－县区合计_03_2010年各地区一般预算平衡表_2010年地方财政一般预算分级平衡情况表（汇总）0524 2 7" xfId="4146"/>
    <cellStyle name="差_04财力类_30云南 2 2" xfId="4147"/>
    <cellStyle name="好_30云南_小册子（2010）张 2" xfId="4148"/>
    <cellStyle name="Accent3 55" xfId="4149"/>
    <cellStyle name="差_县区合并测算20080421_民生政策最低支出需求_财力性转移支付2010年预算参考数_合并 2" xfId="4150"/>
    <cellStyle name="好_其他部门(按照总人口测算）—20080416_不含人员经费系数_03_2010年各地区一般预算平衡表_2010年地方财政一般预算分级平衡情况表（汇总）0524 2" xfId="4151"/>
    <cellStyle name="Accent3 6" xfId="4152"/>
    <cellStyle name="差_农林水和城市维护标准支出20080505－县区合计_民生政策最低支出需求_合并" xfId="4153"/>
    <cellStyle name="好_Book1_03_2010年各地区一般预算平衡表 6" xfId="4154"/>
    <cellStyle name="好_农林水和城市维护标准支出20080505－县区合计_03_2010年各地区一般预算平衡表_2010年地方财政一般预算分级平衡情况表（汇总）0524 2 8" xfId="4155"/>
    <cellStyle name="Accent3 6 2" xfId="4156"/>
    <cellStyle name="差_农林水和城市维护标准支出20080505－县区合计_民生政策最低支出需求_合并 2" xfId="4157"/>
    <cellStyle name="Accent3 7" xfId="4158"/>
    <cellStyle name="Accent3 7 2" xfId="4159"/>
    <cellStyle name="好_2007年收支情况及2008年收支预计表(汇总表)_华东 2 6" xfId="4160"/>
    <cellStyle name="Accent3 8" xfId="4161"/>
    <cellStyle name="Accent3 8 2" xfId="4162"/>
    <cellStyle name="Accent3 9" xfId="4163"/>
    <cellStyle name="差_总人口_财力性转移支付2010年预算参考数_03_2010年各地区一般预算平衡表_净集中 2" xfId="4164"/>
    <cellStyle name="差_09黑龙江_财力性转移支付2010年预算参考数_03_2010年各地区一般预算平衡表" xfId="4165"/>
    <cellStyle name="差_2009年一般性转移支付标准工资_奖励补助测算5.22测试 2 2" xfId="4166"/>
    <cellStyle name="差_县区合并测算20080423(按照各省比重）_县市旗测算-新科目（含人口规模效应）_华东 2 2" xfId="4167"/>
    <cellStyle name="标题 10" xfId="4168"/>
    <cellStyle name="Accent3 9 2" xfId="4169"/>
    <cellStyle name="好_核定人数对比_03_2010年各地区一般预算平衡表_2010年地方财政一般预算分级平衡情况表（汇总）0524 2 4" xfId="4170"/>
    <cellStyle name="差_09黑龙江_财力性转移支付2010年预算参考数_03_2010年各地区一般预算平衡表 2" xfId="4171"/>
    <cellStyle name="好 2 2 14" xfId="4172"/>
    <cellStyle name="好_30云南_1_03_2010年各地区一般预算平衡表_净集中" xfId="4173"/>
    <cellStyle name="好_分县成本差异系数_不含人员经费系数 2 4" xfId="4174"/>
    <cellStyle name="好_市辖区测算20080510_合并 2 3" xfId="4175"/>
    <cellStyle name="好_行政(燃修费)_民生政策最低支出需求_财力性转移支付2010年预算参考数_03_2010年各地区一般预算平衡表_04财力类2010" xfId="4176"/>
    <cellStyle name="标题 10 2" xfId="4177"/>
    <cellStyle name="Accent4 - 20%" xfId="4178"/>
    <cellStyle name="差_2006年34青海_财力性转移支付2010年预算参考数 2" xfId="4179"/>
    <cellStyle name="Accent4 - 20% 10" xfId="4180"/>
    <cellStyle name="差_县区合并测算20080423(按照各省比重）_03_2010年各地区一般预算平衡表 2" xfId="4181"/>
    <cellStyle name="Accent4 - 20% 2" xfId="4182"/>
    <cellStyle name="Accent6 2 4" xfId="4183"/>
    <cellStyle name="好_Book1_03_2010年各地区一般预算平衡表_2010年地方财政一般预算分级平衡情况表（汇总）0524 5" xfId="4184"/>
    <cellStyle name="Accent4 - 20% 2 2" xfId="4185"/>
    <cellStyle name="百分比 7 2 3" xfId="4186"/>
    <cellStyle name="Accent4 - 20% 2 2 2" xfId="4187"/>
    <cellStyle name="好_汇总表4_小册子（2010）张" xfId="4188"/>
    <cellStyle name="Accent4 - 20% 2 3" xfId="4189"/>
    <cellStyle name="Accent4 - 20% 2 3 2" xfId="4190"/>
    <cellStyle name="Accent4 - 20% 2 4" xfId="4191"/>
    <cellStyle name="Accent4 - 20% 3 2" xfId="4192"/>
    <cellStyle name="差_县市旗测算20080508_不含人员经费系数 2 3" xfId="4193"/>
    <cellStyle name="Accent4 - 20% 3 2 2" xfId="4194"/>
    <cellStyle name="差_县市旗测算20080508_不含人员经费系数 2 3 2" xfId="4195"/>
    <cellStyle name="好 2 2 11 2 8" xfId="4196"/>
    <cellStyle name="S0 3" xfId="4197"/>
    <cellStyle name="差_县区合并测算20080423(按照各省比重）_财力性转移支付2010年预算参考数_30云南 4" xfId="4198"/>
    <cellStyle name="好_教育(按照总人口测算）—20080416_民生政策最低支出需求_小册子（2010）张" xfId="4199"/>
    <cellStyle name="好_1_财力性转移支付2010年预算参考数_合并 2 6" xfId="4200"/>
    <cellStyle name="好_丽江汇总_华东 3" xfId="4201"/>
    <cellStyle name="Accent4 - 20% 4" xfId="4202"/>
    <cellStyle name="Accent4 - 20% 4 2" xfId="4203"/>
    <cellStyle name="差_文体广播事业(按照总人口测算）—20080416_财力性转移支付2010年预算参考数_03_2010年各地区一般预算平衡表_2010年地方财政一般预算分级平衡情况表（汇总）0524 3" xfId="4204"/>
    <cellStyle name="S0 4" xfId="4205"/>
    <cellStyle name="好_1_财力性转移支付2010年预算参考数_合并 2 7" xfId="4206"/>
    <cellStyle name="好_M01-2(州市补助收入)_隋心对账单定稿0514" xfId="4207"/>
    <cellStyle name="好_分县成本差异系数_民生政策最低支出需求_隋心对账单定稿0514 2" xfId="4208"/>
    <cellStyle name="Accent4 - 20% 5" xfId="4209"/>
    <cellStyle name="Accent4 - 20% 5 2" xfId="4210"/>
    <cellStyle name="Accent4 - 20% 6" xfId="4211"/>
    <cellStyle name="Accent4 - 20% 7" xfId="4212"/>
    <cellStyle name="好_县区合并测算20080421_县市旗测算-新科目（含人口规模效应）_隋心对账单定稿0514 2 5" xfId="4213"/>
    <cellStyle name="标题 12 2" xfId="4214"/>
    <cellStyle name="Accent4 - 40%" xfId="4215"/>
    <cellStyle name="差_07临沂 2 2" xfId="4216"/>
    <cellStyle name="Accent4 - 40% 2 2 2" xfId="4217"/>
    <cellStyle name="差_文体广播事业(按照总人口测算）—20080416_县市旗测算-新科目（含人口规模效应）_财力性转移支付2010年预算参考数_隋心对账单定稿0514 2 5" xfId="4218"/>
    <cellStyle name="差_07临沂 3" xfId="4219"/>
    <cellStyle name="Accent4 - 40% 2 3" xfId="4220"/>
    <cellStyle name="差_07临沂 3 2" xfId="4221"/>
    <cellStyle name="Accent4 - 40% 2 3 2" xfId="4222"/>
    <cellStyle name="差_县市旗测算-新科目（20080627）_民生政策最低支出需求_华东 2 6" xfId="4223"/>
    <cellStyle name="差_07临沂 4" xfId="4224"/>
    <cellStyle name="差_22湖南_财力性转移支付2010年预算参考数_隋心对账单定稿0514" xfId="4225"/>
    <cellStyle name="好_34青海 2" xfId="4226"/>
    <cellStyle name="Accent4 - 40% 2 4" xfId="4227"/>
    <cellStyle name="好_核定人数对比_03_2010年各地区一般预算平衡表" xfId="4228"/>
    <cellStyle name="Accent6 13 2" xfId="4229"/>
    <cellStyle name="好_2007年一般预算支出剔除_03_2010年各地区一般预算平衡表_净集中 2" xfId="4230"/>
    <cellStyle name="Accent4 - 40% 3 2" xfId="4231"/>
    <cellStyle name="Linked Cell 4" xfId="4232"/>
    <cellStyle name="Accent4 - 40% 3 2 2" xfId="4233"/>
    <cellStyle name="好_县市旗测算-新科目（20080626）_财力性转移支付2010年预算参考数_合并 2 6" xfId="4234"/>
    <cellStyle name="Accent4 - 40% 4" xfId="4235"/>
    <cellStyle name="Accent4 - 40% 4 2" xfId="4236"/>
    <cellStyle name="差_缺口县区测算_财力性转移支付2010年预算参考数_30云南 3" xfId="4237"/>
    <cellStyle name="标题 4 2 5" xfId="4238"/>
    <cellStyle name="好_行政(燃修费)_县市旗测算-新科目（含人口规模效应）_财力性转移支付2010年预算参考数_华东" xfId="4239"/>
    <cellStyle name="好_县市旗测算-新科目（20080626）_财力性转移支付2010年预算参考数_合并 2 7" xfId="4240"/>
    <cellStyle name="Accent4 - 40% 5" xfId="4241"/>
    <cellStyle name="百分比 3 31" xfId="4242"/>
    <cellStyle name="百分比 3 26" xfId="4243"/>
    <cellStyle name="差_汇总表4_财力性转移支付2010年预算参考数_小册子（2010）张 2" xfId="4244"/>
    <cellStyle name="Accent4 - 40% 5 2" xfId="4245"/>
    <cellStyle name="HEADING1 2" xfId="4246"/>
    <cellStyle name="好_行政（人员）_财力性转移支付2010年预算参考数_03_2010年各地区一般预算平衡表 2 2" xfId="4247"/>
    <cellStyle name="Accent5 - 40% 2 2 2" xfId="4248"/>
    <cellStyle name="差_县市旗测算-新科目（20080626）_县市旗测算-新科目（含人口规模效应）_03_2010年各地区一般预算平衡表_2010年地方财政一般预算分级平衡情况表（汇总）0524 3" xfId="4249"/>
    <cellStyle name="差_县市旗测算-新科目（20080627）_民生政策最低支出需求_合并 2 2" xfId="4250"/>
    <cellStyle name="Accent4 - 40% 7" xfId="4251"/>
    <cellStyle name="捠壿 [0.00]_Region Orders (2)" xfId="4252"/>
    <cellStyle name="好_分县成本差异系数_民生政策最低支出需求_财力性转移支付2010年预算参考数_03_2010年各地区一般预算平衡表" xfId="4253"/>
    <cellStyle name="好_行政(燃修费)" xfId="4254"/>
    <cellStyle name="Accent4 - 60%" xfId="4255"/>
    <cellStyle name="好_行政（人员）_财力性转移支付2010年预算参考数 2 2" xfId="4256"/>
    <cellStyle name="好_平邑_财力性转移支付2010年预算参考数_03_2010年各地区一般预算平衡表_2010年地方财政一般预算分级平衡情况表（汇总）0524 2 7" xfId="4257"/>
    <cellStyle name="Accent4 - 60% 10" xfId="4258"/>
    <cellStyle name="Accent4 - 60% 2" xfId="4259"/>
    <cellStyle name="好_行政（人员）_财力性转移支付2010年预算参考数 2 2 2" xfId="4260"/>
    <cellStyle name="差_2006年27重庆_财力性转移支付2010年预算参考数_30云南 3" xfId="4261"/>
    <cellStyle name="Accent5 12" xfId="4262"/>
    <cellStyle name="差_县市旗测算20080508_隋心对账单定稿0514 2 6" xfId="4263"/>
    <cellStyle name="好_县市旗测算-新科目（20080626）_不含人员经费系数_隋心对账单定稿0514 2 5" xfId="4264"/>
    <cellStyle name="好_行政公检法测算_不含人员经费系数_华东 2 5" xfId="4265"/>
    <cellStyle name="Accent4 - 60% 2 2" xfId="4266"/>
    <cellStyle name="好_33甘肃_合并" xfId="4267"/>
    <cellStyle name="好_分县成本差异系数_不含人员经费系数_华东 2 3" xfId="4268"/>
    <cellStyle name="Fixed" xfId="4269"/>
    <cellStyle name="差_分县成本差异系数_民生政策最低支出需求_30云南 2 2" xfId="4270"/>
    <cellStyle name="Accent5 14" xfId="4271"/>
    <cellStyle name="好_县市旗测算-新科目（20080626）_不含人员经费系数_隋心对账单定稿0514 2 7" xfId="4272"/>
    <cellStyle name="好_行政公检法测算_不含人员经费系数_华东 2 7" xfId="4273"/>
    <cellStyle name="Accent4 - 60% 2 4" xfId="4274"/>
    <cellStyle name="常规 28 2" xfId="4275"/>
    <cellStyle name="常规 33 2" xfId="4276"/>
    <cellStyle name="好_分县成本差异系数_不含人员经费系数_华东 2 5" xfId="4277"/>
    <cellStyle name="PSSpacer" xfId="4278"/>
    <cellStyle name="差_市辖区测算-新科目（20080626）_财力性转移支付2010年预算参考数_华东 2 4" xfId="4279"/>
    <cellStyle name="Accent4 - 60% 3" xfId="4280"/>
    <cellStyle name="PSSpacer 2" xfId="4281"/>
    <cellStyle name="Accent4 - 60% 3 2" xfId="4282"/>
    <cellStyle name="PSSpacer 2 2" xfId="4283"/>
    <cellStyle name="Accent4 - 60% 3 2 2" xfId="4284"/>
    <cellStyle name="差_20河南 4" xfId="4285"/>
    <cellStyle name="好_530629_2006年县级财政报表附表 5" xfId="4286"/>
    <cellStyle name="Accent4 - 60% 4" xfId="4287"/>
    <cellStyle name="Accent4 - 60% 4 2" xfId="4288"/>
    <cellStyle name="差_28四川_03_2010年各地区一般预算平衡表 4" xfId="4289"/>
    <cellStyle name="Accent4 - 60% 5" xfId="4290"/>
    <cellStyle name="好_0502通海县" xfId="4291"/>
    <cellStyle name="Accent4 - 60% 5 2" xfId="4292"/>
    <cellStyle name="好_0502通海县 2" xfId="4293"/>
    <cellStyle name="好_农林水和城市维护标准支出20080505－县区合计_县市旗测算-新科目（含人口规模效应）_财力性转移支付2010年预算参考数_隋心对账单定稿0514 2 4" xfId="4294"/>
    <cellStyle name="Accent4 - 60% 6" xfId="4295"/>
    <cellStyle name="好_2008年支出调整_隋心对账单定稿0514 2" xfId="4296"/>
    <cellStyle name="差_2006年在职人员情况" xfId="4297"/>
    <cellStyle name="Accent4 - 60% 7" xfId="4298"/>
    <cellStyle name="差_Book2_财力性转移支付2010年预算参考数_华东 2" xfId="4299"/>
    <cellStyle name="差_同德_财力性转移支付2010年预算参考数_合并 2 2" xfId="4300"/>
    <cellStyle name="Accent4 - 60% 9" xfId="4301"/>
    <cellStyle name="差_同德_财力性转移支付2010年预算参考数_合并 2 4" xfId="4302"/>
    <cellStyle name="百分比 5 2" xfId="4303"/>
    <cellStyle name="常规 5 28" xfId="4304"/>
    <cellStyle name="常规 5 33" xfId="4305"/>
    <cellStyle name="好_核定人数对比 2 8" xfId="4306"/>
    <cellStyle name="Cover Subtitle" xfId="4307"/>
    <cellStyle name="Accent4 10" xfId="4308"/>
    <cellStyle name="好_1110洱源县_财力性转移支付2010年预算参考数 2 6" xfId="4309"/>
    <cellStyle name="差_2006年22湖南_隋心对账单定稿0514 2" xfId="4310"/>
    <cellStyle name="百分比 5 3" xfId="4311"/>
    <cellStyle name="常规 5 29" xfId="4312"/>
    <cellStyle name="常规 5 34" xfId="4313"/>
    <cellStyle name="Accent4 11" xfId="4314"/>
    <cellStyle name="好_1110洱源县_财力性转移支付2010年预算参考数 2 7" xfId="4315"/>
    <cellStyle name="好_行政(燃修费)_民生政策最低支出需求_财力性转移支付2010年预算参考数_03_2010年各地区一般预算平衡表_2010年地方财政一般预算分级平衡情况表（汇总）0524 2 2" xfId="4316"/>
    <cellStyle name="百分比 5 4" xfId="4317"/>
    <cellStyle name="常规 5 35" xfId="4318"/>
    <cellStyle name="常规 5 40" xfId="4319"/>
    <cellStyle name="t_HVAC Equipment (3) 2 2" xfId="4320"/>
    <cellStyle name="Accent4 12" xfId="4321"/>
    <cellStyle name="好_行政(燃修费)_民生政策最低支出需求_财力性转移支付2010年预算参考数_03_2010年各地区一般预算平衡表_2010年地方财政一般预算分级平衡情况表（汇总）0524 2 3" xfId="4322"/>
    <cellStyle name="百分比 5 6" xfId="4323"/>
    <cellStyle name="常规 18 2" xfId="4324"/>
    <cellStyle name="常规 23 2" xfId="4325"/>
    <cellStyle name="常规 5 37" xfId="4326"/>
    <cellStyle name="好_汇总_财力性转移支付2010年预算参考数_03_2010年各地区一般预算平衡表_2010年地方财政一般预算分级平衡情况表（汇总）0524 2 2" xfId="4327"/>
    <cellStyle name="t_HVAC Equipment (3) 2 4" xfId="4328"/>
    <cellStyle name="Accent4 14" xfId="4329"/>
    <cellStyle name="差_县市旗测算-新科目（20080626）_不含人员经费系数_03_2010年各地区一般预算平衡表_04财力类2010" xfId="4330"/>
    <cellStyle name="好_行政(燃修费)_民生政策最低支出需求_财力性转移支付2010年预算参考数_03_2010年各地区一般预算平衡表_2010年地方财政一般预算分级平衡情况表（汇总）0524 2 5" xfId="4331"/>
    <cellStyle name="差_2006年27重庆_03_2010年各地区一般预算平衡表_净集中" xfId="4332"/>
    <cellStyle name="百分比 5 7" xfId="4333"/>
    <cellStyle name="常规 18 3" xfId="4334"/>
    <cellStyle name="常规 23 3" xfId="4335"/>
    <cellStyle name="常规 5 38" xfId="4336"/>
    <cellStyle name="好_汇总_财力性转移支付2010年预算参考数_03_2010年各地区一般预算平衡表_2010年地方财政一般预算分级平衡情况表（汇总）0524 2 3" xfId="4337"/>
    <cellStyle name="Accent4 20" xfId="4338"/>
    <cellStyle name="Accent4 15" xfId="4339"/>
    <cellStyle name="好_行政(燃修费)_民生政策最低支出需求_财力性转移支付2010年预算参考数_03_2010年各地区一般预算平衡表_2010年地方财政一般预算分级平衡情况表（汇总）0524 2 6" xfId="4340"/>
    <cellStyle name="百分比 5 8" xfId="4341"/>
    <cellStyle name="常规 18 4" xfId="4342"/>
    <cellStyle name="常规 23 4" xfId="4343"/>
    <cellStyle name="常规 5 39" xfId="4344"/>
    <cellStyle name="好_2006年27重庆_财力性转移支付2010年预算参考数_合并 2 2" xfId="4345"/>
    <cellStyle name="好_汇总_财力性转移支付2010年预算参考数_03_2010年各地区一般预算平衡表_2010年地方财政一般预算分级平衡情况表（汇总）0524 2 4" xfId="4346"/>
    <cellStyle name="Accent4 21" xfId="4347"/>
    <cellStyle name="Accent4 16" xfId="4348"/>
    <cellStyle name="差_样表 3 2" xfId="4349"/>
    <cellStyle name="好_行政(燃修费)_民生政策最低支出需求_财力性转移支付2010年预算参考数_03_2010年各地区一般预算平衡表_2010年地方财政一般预算分级平衡情况表（汇总）0524 2 7" xfId="4350"/>
    <cellStyle name="Accent4 22" xfId="4351"/>
    <cellStyle name="Accent4 17" xfId="4352"/>
    <cellStyle name="好_财政供养人员_合并" xfId="4353"/>
    <cellStyle name="好_行政(燃修费)_民生政策最低支出需求_财力性转移支付2010年预算参考数_03_2010年各地区一般预算平衡表_2010年地方财政一般预算分级平衡情况表（汇总）0524 2 8" xfId="4354"/>
    <cellStyle name="Accent4 23" xfId="4355"/>
    <cellStyle name="Accent4 18" xfId="4356"/>
    <cellStyle name="好_文体广播事业(按照总人口测算）—20080416_县市旗测算-新科目（含人口规模效应）_财力性转移支付2010年预算参考数_03_2010年各地区一般预算平衡表 2 2" xfId="4357"/>
    <cellStyle name="差_云南省2008年转移支付测算——州市本级考核部分及政策性测算_财力性转移支付2010年预算参考数_合并 2" xfId="4358"/>
    <cellStyle name="百分比 10 3 4" xfId="4359"/>
    <cellStyle name="Accent4 2" xfId="4360"/>
    <cellStyle name="Accent4 30" xfId="4361"/>
    <cellStyle name="Accent4 25" xfId="4362"/>
    <cellStyle name="差_Book1_S111111-cg_Book1_Book1_Book1" xfId="4363"/>
    <cellStyle name="Date 2 2" xfId="4364"/>
    <cellStyle name="Accent4 31" xfId="4365"/>
    <cellStyle name="Accent4 26" xfId="4366"/>
    <cellStyle name="好_20河南_小册子（2010）张" xfId="4367"/>
    <cellStyle name="Date 2 3" xfId="4368"/>
    <cellStyle name="Accent4 32" xfId="4369"/>
    <cellStyle name="Accent4 27" xfId="4370"/>
    <cellStyle name="差_县区合并测算20080423(按照各省比重）_不含人员经费系数_财力性转移支付2010年预算参考数_03_2010年各地区一般预算平衡表_04财力类2010" xfId="4371"/>
    <cellStyle name="Date 2 4" xfId="4372"/>
    <cellStyle name="Accent4 33" xfId="4373"/>
    <cellStyle name="Accent4 28" xfId="4374"/>
    <cellStyle name="Accent4 34" xfId="4375"/>
    <cellStyle name="Accent4 29" xfId="4376"/>
    <cellStyle name="差_07临沂_华东 2" xfId="4377"/>
    <cellStyle name="Accent4 3" xfId="4378"/>
    <cellStyle name="Accent4 3 2" xfId="4379"/>
    <cellStyle name="差_县市旗测算20080508_03_2010年各地区一般预算平衡表_2010年地方财政一般预算分级平衡情况表（汇总）0524" xfId="4380"/>
    <cellStyle name="Accent4 3 3" xfId="4381"/>
    <cellStyle name="差_一般预算支出口径剔除表 2 2" xfId="4382"/>
    <cellStyle name="好_农林水和城市维护标准支出20080505－县区合计_县市旗测算-新科目（含人口规模效应） 3 2" xfId="4383"/>
    <cellStyle name="Accent4 40" xfId="4384"/>
    <cellStyle name="Accent4 35" xfId="4385"/>
    <cellStyle name="Accent4 41" xfId="4386"/>
    <cellStyle name="Accent4 36" xfId="4387"/>
    <cellStyle name="差_05潍坊_30云南 3 2" xfId="4388"/>
    <cellStyle name="Accent4 42" xfId="4389"/>
    <cellStyle name="Accent4 37" xfId="4390"/>
    <cellStyle name="Accent4 43" xfId="4391"/>
    <cellStyle name="Accent4 38" xfId="4392"/>
    <cellStyle name="好_2008计算资料（8月5）" xfId="4393"/>
    <cellStyle name="Accent4 44" xfId="4394"/>
    <cellStyle name="Accent4 39" xfId="4395"/>
    <cellStyle name="表标题 2 3" xfId="4396"/>
    <cellStyle name="差_文体广播事业(按照总人口测算）—20080416_民生政策最低支出需求_财力性转移支付2010年预算参考数_隋心对账单定稿0514 2 5" xfId="4397"/>
    <cellStyle name="好_农林水和城市维护标准支出20080505－县区合计_民生政策最低支出需求_03_2010年各地区一般预算平衡表 2" xfId="4398"/>
    <cellStyle name="PSHeading 5" xfId="4399"/>
    <cellStyle name="Accent4 4 2" xfId="4400"/>
    <cellStyle name="表标题 2 4" xfId="4401"/>
    <cellStyle name="差_卫生部门_财力性转移支付2010年预算参考数_小册子（2010）张" xfId="4402"/>
    <cellStyle name="差_文体广播事业(按照总人口测算）—20080416_民生政策最低支出需求_财力性转移支付2010年预算参考数_隋心对账单定稿0514 2 6" xfId="4403"/>
    <cellStyle name="好_12滨州 2 2" xfId="4404"/>
    <cellStyle name="好_农林水和城市维护标准支出20080505－县区合计_民生政策最低支出需求_03_2010年各地区一般预算平衡表 3" xfId="4405"/>
    <cellStyle name="PSHeading 6" xfId="4406"/>
    <cellStyle name="Accent4 4 3" xfId="4407"/>
    <cellStyle name="差_0605石屏县_财力性转移支付2010年预算参考数 2 2 2" xfId="4408"/>
    <cellStyle name="差_行政(燃修费)_县市旗测算-新科目（含人口规模效应）_30云南 3" xfId="4409"/>
    <cellStyle name="Accent4 50" xfId="4410"/>
    <cellStyle name="Accent4 45" xfId="4411"/>
    <cellStyle name="Accent4 5" xfId="4412"/>
    <cellStyle name="差_34青海_30云南" xfId="4413"/>
    <cellStyle name="差_文体广播事业(按照总人口测算）—20080416_不含人员经费系数_03_2010年各地区一般预算平衡表_04财力类2010" xfId="4414"/>
    <cellStyle name="好_核定人数下发表_华东 2" xfId="4415"/>
    <cellStyle name="标题 4 2 2 2 4" xfId="4416"/>
    <cellStyle name="常规 2 2 2 6 2 7" xfId="4417"/>
    <cellStyle name="Accent4 5 2" xfId="4418"/>
    <cellStyle name="差_34青海_30云南 2" xfId="4419"/>
    <cellStyle name="差_卫生(按照总人口测算）—20080416_民生政策最低支出需求_合并 2 6" xfId="4420"/>
    <cellStyle name="差_文体广播事业(按照总人口测算）—20080416_不含人员经费系数_03_2010年各地区一般预算平衡表_04财力类2010 2" xfId="4421"/>
    <cellStyle name="好_核定人数下发表_华东 2 2" xfId="4422"/>
    <cellStyle name="百分比 6 2" xfId="4423"/>
    <cellStyle name="差_一般预算支出口径剔除表_小册子（2010）张 2" xfId="4424"/>
    <cellStyle name="好_34青海_1_财力性转移支付2010年预算参考数_隋心对账单定稿0514 2 6" xfId="4425"/>
    <cellStyle name="Accent4 55" xfId="4426"/>
    <cellStyle name="百分比 4 2 2" xfId="4427"/>
    <cellStyle name="差_河南 缺口县区测算(地方填报白)_财力性转移支付2010年预算参考数_30云南 4" xfId="4428"/>
    <cellStyle name="差_其他部门(按照总人口测算）—20080416_民生政策最低支出需求_财力性转移支付2010年预算参考数_30云南 2 2" xfId="4429"/>
    <cellStyle name="Accent4 6" xfId="4430"/>
    <cellStyle name="差_卫生(按照总人口测算）—20080416_不含人员经费系数_合并 2 2" xfId="4431"/>
    <cellStyle name="好_核定人数下发表_华东 3" xfId="4432"/>
    <cellStyle name="百分比 4 2 2 2" xfId="4433"/>
    <cellStyle name="好_不含人员经费系数_03_2010年各地区一般预算平衡表_2010年地方财政一般预算分级平衡情况表（汇总）0524" xfId="4434"/>
    <cellStyle name="Accent4 6 2" xfId="4435"/>
    <cellStyle name="百分比 4 2 3" xfId="4436"/>
    <cellStyle name="Accent4 7" xfId="4437"/>
    <cellStyle name="差_分县成本差异系数_不含人员经费系数_财力性转移支付2010年预算参考数_小册子（2010）张 2" xfId="4438"/>
    <cellStyle name="差_卫生(按照总人口测算）—20080416_不含人员经费系数_合并 2 3" xfId="4439"/>
    <cellStyle name="差_0605石屏县_03_2010年各地区一般预算平衡表_04财力类2010 3" xfId="4440"/>
    <cellStyle name="Accent4 7 2" xfId="4441"/>
    <cellStyle name="差_分县成本差异系数_不含人员经费系数_财力性转移支付2010年预算参考数_小册子（2010）张 2 2" xfId="4442"/>
    <cellStyle name="好_2008年国税和地税" xfId="4443"/>
    <cellStyle name="Accent4 9 2" xfId="4444"/>
    <cellStyle name="差_14安徽_财力性转移支付2010年预算参考数_03_2010年各地区一般预算平衡表 5" xfId="4445"/>
    <cellStyle name="Accent4_2010年第二批资源枯竭城市转移支付测算分配（最终定稿）" xfId="4446"/>
    <cellStyle name="好_其他部门(按照总人口测算）—20080416_小册子（2010）张" xfId="4447"/>
    <cellStyle name="差_05潍坊_小册子（2010）张 4" xfId="4448"/>
    <cellStyle name="差_云南省2008年转移支付测算——州市本级考核部分及政策性测算_财力性转移支付2010年预算参考数_隋心对账单定稿0514 2 5" xfId="4449"/>
    <cellStyle name="Accent5 - 20%" xfId="4450"/>
    <cellStyle name="差_14安徽_合并 2" xfId="4451"/>
    <cellStyle name="Accent5 - 20% 10" xfId="4452"/>
    <cellStyle name="差_30云南_1_03_2010年各地区一般预算平衡表_2010年地方财政一般预算分级平衡情况表（汇总）0524 3" xfId="4453"/>
    <cellStyle name="差_县市旗测算-新科目（20080627）_民生政策最低支出需求_财力性转移支付2010年预算参考数_03_2010年各地区一般预算平衡表 5" xfId="4454"/>
    <cellStyle name="差_1305扶贫_5.2010年云南省国家一般生态功能区转移支付补助测算表（州市本级）" xfId="4455"/>
    <cellStyle name="差_不含人员经费系数_小册子（2010）张" xfId="4456"/>
    <cellStyle name="好_Book1_2_Book1" xfId="4457"/>
    <cellStyle name="差_1110洱源县_财力性转移支付2010年预算参考数_华东" xfId="4458"/>
    <cellStyle name="Accent5 - 20% 2" xfId="4459"/>
    <cellStyle name="差_1110洱源县_财力性转移支付2010年预算参考数_华东 2" xfId="4460"/>
    <cellStyle name="Accent5 - 20% 2 2" xfId="4461"/>
    <cellStyle name="Accent5 - 20% 2 3" xfId="4462"/>
    <cellStyle name="好_1110洱源县_合并 2 2" xfId="4463"/>
    <cellStyle name="差_0605石屏县_合并" xfId="4464"/>
    <cellStyle name="Accent5 - 20% 2 3 2" xfId="4465"/>
    <cellStyle name="差_分县成本差异系数_不含人员经费系数 5" xfId="4466"/>
    <cellStyle name="Bad 2" xfId="4467"/>
    <cellStyle name="差_2008年一般预算支出预计_30云南 3" xfId="4468"/>
    <cellStyle name="好_行政公检法测算_民生政策最低支出需求_03_2010年各地区一般预算平衡表_2010年地方财政一般预算分级平衡情况表（汇总）0524 5" xfId="4469"/>
    <cellStyle name="Accent5 - 20% 2 4" xfId="4470"/>
    <cellStyle name="好_1110洱源县_合并 2 3" xfId="4471"/>
    <cellStyle name="Accent5 - 20% 3" xfId="4472"/>
    <cellStyle name="Accent5 - 20% 3 2" xfId="4473"/>
    <cellStyle name="Accent5 - 20% 3 2 2" xfId="4474"/>
    <cellStyle name="差_09黑龙江_财力性转移支付2010年预算参考数_30云南 2" xfId="4475"/>
    <cellStyle name="Accent5 - 20% 4" xfId="4476"/>
    <cellStyle name="差_测算结果_财力性转移支付2010年预算参考数_03_2010年各地区一般预算平衡表" xfId="4477"/>
    <cellStyle name="差_09黑龙江_财力性转移支付2010年预算参考数_30云南 3 2" xfId="4478"/>
    <cellStyle name="差_市辖区测算-新科目（20080626）_县市旗测算-新科目（含人口规模效应）_财力性转移支付2010年预算参考数_小册子（2010）张 3" xfId="4479"/>
    <cellStyle name="Accent5 - 20% 5 2" xfId="4480"/>
    <cellStyle name="差_县区合并测算20080421_财力性转移支付2010年预算参考数_合并 2 4" xfId="4481"/>
    <cellStyle name="好_教育(按照总人口测算）—20080416_县市旗测算-新科目（含人口规模效应）_财力性转移支付2010年预算参考数_03_2010年各地区一般预算平衡表_2010年地方财政一般预算分级平衡情况表（汇总）0524 2 5" xfId="4482"/>
    <cellStyle name="好_农林水和城市维护标准支出20080505－县区合计_县市旗测算-新科目（含人口规模效应）_财力性转移支付2010年预算参考数_合并 2" xfId="4483"/>
    <cellStyle name="差_09黑龙江_财力性转移支付2010年预算参考数_30云南 4" xfId="4484"/>
    <cellStyle name="好_检验表（调整后）_合并 2" xfId="4485"/>
    <cellStyle name="Accent5 - 20% 6" xfId="4486"/>
    <cellStyle name="好_27重庆 3 2" xfId="4487"/>
    <cellStyle name="Accent5 - 20% 7" xfId="4488"/>
    <cellStyle name="好_行政（人员）_不含人员经费系数_财力性转移支付2010年预算参考数" xfId="4489"/>
    <cellStyle name="Accent5 - 40%" xfId="4490"/>
    <cellStyle name="差_09黑龙江_03_2010年各地区一般预算平衡表_净集中" xfId="4491"/>
    <cellStyle name="好_山东省民生支出标准_隋心对账单定稿0514 2" xfId="4492"/>
    <cellStyle name="好_三季度－表二 3" xfId="4493"/>
    <cellStyle name="差_缺口县区测算(按2007支出增长25%测算)_30云南" xfId="4494"/>
    <cellStyle name="差_卫生(按照总人口测算）—20080416_县市旗测算-新科目（含人口规模效应）_隋心对账单定稿0514 2 6" xfId="4495"/>
    <cellStyle name="好_财政供养人员_03_2010年各地区一般预算平衡表_2010年地方财政一般预算分级平衡情况表（汇总）0524 4" xfId="4496"/>
    <cellStyle name="Accent5 - 40% 10" xfId="4497"/>
    <cellStyle name="好_12滨州_03_2010年各地区一般预算平衡表_2010年地方财政一般预算分级平衡情况表（汇总）0524 2 6" xfId="4498"/>
    <cellStyle name="HEADING2" xfId="4499"/>
    <cellStyle name="好_行政（人员）_财力性转移支付2010年预算参考数_03_2010年各地区一般预算平衡表 3" xfId="4500"/>
    <cellStyle name="Accent5 - 40% 2 3" xfId="4501"/>
    <cellStyle name="差_县市旗测算-新科目（20080626）_县市旗测算-新科目（含人口规模效应）_财力性转移支付2010年预算参考数_03_2010年各地区一般预算平衡表 2" xfId="4502"/>
    <cellStyle name="HEADING2 2" xfId="4503"/>
    <cellStyle name="差_文体广播事业(按照总人口测算）—20080416_民生政策最低支出需求_财力性转移支付2010年预算参考数_合并 2 4" xfId="4504"/>
    <cellStyle name="Accent5 - 40% 2 3 2" xfId="4505"/>
    <cellStyle name="差_县市旗测算-新科目（20080626）_县市旗测算-新科目（含人口规模效应）_财力性转移支付2010年预算参考数_03_2010年各地区一般预算平衡表 2 2" xfId="4506"/>
    <cellStyle name="Accent5 - 40% 2 4" xfId="4507"/>
    <cellStyle name="差_县市旗测算-新科目（20080626）_县市旗测算-新科目（含人口规模效应）_财力性转移支付2010年预算参考数_03_2010年各地区一般预算平衡表 3" xfId="4508"/>
    <cellStyle name="Output Amounts" xfId="4509"/>
    <cellStyle name="好_安徽 缺口县区测算(地方填报)1_财力性转移支付2010年预算参考数_03_2010年各地区一般预算平衡表 2" xfId="4510"/>
    <cellStyle name="差_卫生(按照总人口测算）—20080416_县市旗测算-新科目（含人口规模效应） 2 4" xfId="4511"/>
    <cellStyle name="Accent5 - 40% 3 2 2" xfId="4512"/>
    <cellStyle name="差_县市旗测算20080508_不含人员经费系数_隋心对账单定稿0514 2" xfId="4513"/>
    <cellStyle name="好_行政(燃修费)_不含人员经费系数_财力性转移支付2010年预算参考数_合并 2 7" xfId="4514"/>
    <cellStyle name="British Pound" xfId="4515"/>
    <cellStyle name="差_03昭通市 2" xfId="4516"/>
    <cellStyle name="差_云南省2008年转移支付测算——州市本级考核部分及政策性测算_华东 2" xfId="4517"/>
    <cellStyle name="Accent5 - 60%" xfId="4518"/>
    <cellStyle name="差_2006年28四川_财力性转移支付2010年预算参考数" xfId="4519"/>
    <cellStyle name="差_市辖区测算20080510_不含人员经费系数_财力性转移支付2010年预算参考数 2" xfId="4520"/>
    <cellStyle name="HEADING2 6" xfId="4521"/>
    <cellStyle name="差_安徽 缺口县区测算(地方填报)1_隋心对账单定稿0514 2" xfId="4522"/>
    <cellStyle name="Accent5 - 60% 10" xfId="4523"/>
    <cellStyle name="常规 11 2 13" xfId="4524"/>
    <cellStyle name="差_分析缺口率_财力性转移支付2010年预算参考数_小册子（2010）张" xfId="4525"/>
    <cellStyle name="差_03昭通市 2 2" xfId="4526"/>
    <cellStyle name="差_云南省2008年转移支付测算——州市本级考核部分及政策性测算_华东 2 2" xfId="4527"/>
    <cellStyle name="British Pound 2" xfId="4528"/>
    <cellStyle name="好_行政(燃修费)_03_2010年各地区一般预算平衡表_净集中" xfId="4529"/>
    <cellStyle name="Accent5 - 60% 2" xfId="4530"/>
    <cellStyle name="差_2006年28四川_财力性转移支付2010年预算参考数 2" xfId="4531"/>
    <cellStyle name="差_市辖区测算20080510_不含人员经费系数_财力性转移支付2010年预算参考数 2 2" xfId="4532"/>
    <cellStyle name="Linked Cells 5" xfId="4533"/>
    <cellStyle name="Accent5 - 60% 2 2" xfId="4534"/>
    <cellStyle name="差_2006年28四川_财力性转移支付2010年预算参考数 2 2" xfId="4535"/>
    <cellStyle name="差_市辖区测算20080510_不含人员经费系数_财力性转移支付2010年预算参考数 2 2 2" xfId="4536"/>
    <cellStyle name="差_县区合并测算20080423(按照各省比重）_民生政策最低支出需求_财力性转移支付2010年预算参考数_华东 2 3" xfId="4537"/>
    <cellStyle name="Accent6 - 40% 7" xfId="4538"/>
    <cellStyle name="好_09黑龙江_合并 2" xfId="4539"/>
    <cellStyle name="Accent5 - 60% 2 2 2" xfId="4540"/>
    <cellStyle name="差_2006年28四川_财力性转移支付2010年预算参考数 2 2 2" xfId="4541"/>
    <cellStyle name="Accent5 - 60% 2 3 2" xfId="4542"/>
    <cellStyle name="差_2006年28四川_财力性转移支付2010年预算参考数 2 3 2" xfId="4543"/>
    <cellStyle name="差_22湖南_财力性转移支付2010年预算参考数_30云南 2" xfId="4544"/>
    <cellStyle name="差_12滨州_小册子（2010）张 3 2" xfId="4545"/>
    <cellStyle name="差_34青海_1_财力性转移支付2010年预算参考数 2 2" xfId="4546"/>
    <cellStyle name="Accent5 - 60% 2 4" xfId="4547"/>
    <cellStyle name="差_2006年28四川_财力性转移支付2010年预算参考数 2 4" xfId="4548"/>
    <cellStyle name="差_县区合并测算20080423(按照各省比重）_民生政策最低支出需求_财力性转移支付2010年预算参考数_华东 2 5" xfId="4549"/>
    <cellStyle name="好_核定人数下发表_财力性转移支付2010年预算参考数_华东 2 2" xfId="4550"/>
    <cellStyle name="Accent5 - 60% 3" xfId="4551"/>
    <cellStyle name="差_2006年28四川_财力性转移支付2010年预算参考数 3" xfId="4552"/>
    <cellStyle name="差_市辖区测算20080510_不含人员经费系数_财力性转移支付2010年预算参考数 2 3" xfId="4553"/>
    <cellStyle name="差_09黑龙江 5" xfId="4554"/>
    <cellStyle name="差_1997年D01-2 3 2" xfId="4555"/>
    <cellStyle name="Accent5 - 60% 3 2" xfId="4556"/>
    <cellStyle name="差_2006年28四川_财力性转移支付2010年预算参考数 3 2" xfId="4557"/>
    <cellStyle name="差_市辖区测算20080510_不含人员经费系数_财力性转移支付2010年预算参考数 2 3 2" xfId="4558"/>
    <cellStyle name="Accent5 - 60% 3 2 2" xfId="4559"/>
    <cellStyle name="差_34青海_1_03_2010年各地区一般预算平衡表 4" xfId="4560"/>
    <cellStyle name="Accent5 - 60% 7" xfId="4561"/>
    <cellStyle name="Accent5 20" xfId="4562"/>
    <cellStyle name="Accent5 15" xfId="4563"/>
    <cellStyle name="Accent5 21" xfId="4564"/>
    <cellStyle name="Accent5 16" xfId="4565"/>
    <cellStyle name="Accent5 22" xfId="4566"/>
    <cellStyle name="Accent5 17" xfId="4567"/>
    <cellStyle name="Accent5 23" xfId="4568"/>
    <cellStyle name="Accent5 18" xfId="4569"/>
    <cellStyle name="差_2006年22湖南 4 2" xfId="4570"/>
    <cellStyle name="差_分年度可用财力情况 3 2" xfId="4571"/>
    <cellStyle name="差_县市旗测算-新科目（20080626）_民生政策最低支出需求_财力性转移支付2010年预算参考数 2 3 2" xfId="4572"/>
    <cellStyle name="差_0605石屏县 4 2 2" xfId="4573"/>
    <cellStyle name="差_一般预算支出口径剔除表_03_2010年各地区一般预算平衡表_2010年地方财政一般预算分级平衡情况表（汇总）0524" xfId="4574"/>
    <cellStyle name="好_行政公检法测算_不含人员经费系数_财力性转移支付2010年预算参考数 2 5" xfId="4575"/>
    <cellStyle name="Accent5 24" xfId="4576"/>
    <cellStyle name="Accent5 19" xfId="4577"/>
    <cellStyle name="Accent5 2 2 2" xfId="4578"/>
    <cellStyle name="好_1" xfId="4579"/>
    <cellStyle name="好_2008年预计支出与2007年对比_合并 2 2" xfId="4580"/>
    <cellStyle name="Accent5 2 3 2" xfId="4581"/>
    <cellStyle name="差_平邑 5" xfId="4582"/>
    <cellStyle name="差_县市旗测算-新科目（20080627）_县市旗测算-新科目（含人口规模效应）_03_2010年各地区一般预算平衡表_净集中 3" xfId="4583"/>
    <cellStyle name="差_12滨州_财力性转移支付2010年预算参考数_小册子（2010）张 2" xfId="4584"/>
    <cellStyle name="Accent5 30" xfId="4585"/>
    <cellStyle name="Accent5 25" xfId="4586"/>
    <cellStyle name="差_12滨州_财力性转移支付2010年预算参考数_小册子（2010）张 4" xfId="4587"/>
    <cellStyle name="常规 2 2 3 2 3" xfId="4588"/>
    <cellStyle name="Accent5 32" xfId="4589"/>
    <cellStyle name="Accent5 27" xfId="4590"/>
    <cellStyle name="comma zerodec 2 3" xfId="4591"/>
    <cellStyle name="Accent5 34" xfId="4592"/>
    <cellStyle name="Accent5 29" xfId="4593"/>
    <cellStyle name="Accent5 3" xfId="4594"/>
    <cellStyle name="注释 2 2 11 7" xfId="4595"/>
    <cellStyle name="差_00省级(打印) 2_2.2010年云南省生态功能区转移支付总表 2" xfId="4596"/>
    <cellStyle name="常规 2 2 3 2 6" xfId="4597"/>
    <cellStyle name="comma zerodec 2 4" xfId="4598"/>
    <cellStyle name="Accent5 40" xfId="4599"/>
    <cellStyle name="Accent5 35" xfId="4600"/>
    <cellStyle name="Accent5 41" xfId="4601"/>
    <cellStyle name="Accent5 36" xfId="4602"/>
    <cellStyle name="差_缺口县区测算（11.13）_财力性转移支付2010年预算参考数 2 2 2" xfId="4603"/>
    <cellStyle name="Accent5 42" xfId="4604"/>
    <cellStyle name="Accent5 37" xfId="4605"/>
    <cellStyle name="Accent5 43" xfId="4606"/>
    <cellStyle name="Accent5 38" xfId="4607"/>
    <cellStyle name="差_河南 缺口县区测算(地方填报白)_财力性转移支付2010年预算参考数_小册子（2010）张 2" xfId="4608"/>
    <cellStyle name="Accent5 44" xfId="4609"/>
    <cellStyle name="Accent5 39" xfId="4610"/>
    <cellStyle name="差_河南 缺口县区测算(地方填报白)_财力性转移支付2010年预算参考数_小册子（2010）张 3" xfId="4611"/>
    <cellStyle name="差_市辖区测算20080510_财力性转移支付2010年预算参考数_小册子（2010）张 2 2" xfId="4612"/>
    <cellStyle name="Accent5 4" xfId="4613"/>
    <cellStyle name="部门" xfId="4614"/>
    <cellStyle name="差_复件 全省公共卫生与基层医疗卫生事业单位（云人社发（2009）199号） 2" xfId="4615"/>
    <cellStyle name="差_同德" xfId="4616"/>
    <cellStyle name="Accent5 50" xfId="4617"/>
    <cellStyle name="Accent5 45" xfId="4618"/>
    <cellStyle name="差_河南 缺口县区测算(地方填报白)_财力性转移支付2010年预算参考数_小册子（2010）张 4" xfId="4619"/>
    <cellStyle name="Accent5 51" xfId="4620"/>
    <cellStyle name="Accent5 46" xfId="4621"/>
    <cellStyle name="差_县市旗测算20080508_不含人员经费系数_03_2010年各地区一般预算平衡表_净集中" xfId="4622"/>
    <cellStyle name="好_22湖南_财力性转移支付2010年预算参考数_小册子（2010）张 2" xfId="4623"/>
    <cellStyle name="Accent5 52" xfId="4624"/>
    <cellStyle name="Accent5 47" xfId="4625"/>
    <cellStyle name="好_22湖南_财力性转移支付2010年预算参考数_小册子（2010）张 3" xfId="4626"/>
    <cellStyle name="Accent5 54" xfId="4627"/>
    <cellStyle name="Accent5 49" xfId="4628"/>
    <cellStyle name="Accent5 5" xfId="4629"/>
    <cellStyle name="差_0605石屏县_财力性转移支付2010年预算参考数_隋心对账单定稿0514" xfId="4630"/>
    <cellStyle name="Accent5 55" xfId="4631"/>
    <cellStyle name="差_Book2_财力性转移支付2010年预算参考数 2 3 2" xfId="4632"/>
    <cellStyle name="汇总 2 2 2 2 2 9" xfId="4633"/>
    <cellStyle name="百分比 4 3 2" xfId="4634"/>
    <cellStyle name="好_县区合并测算20080421_县市旗测算-新科目（含人口规模效应）" xfId="4635"/>
    <cellStyle name="差_其他部门(按照总人口测算）—20080416_民生政策最低支出需求_财力性转移支付2010年预算参考数_30云南 3 2" xfId="4636"/>
    <cellStyle name="差_县市旗测算-新科目（20080627）_县市旗测算-新科目（含人口规模效应）_小册子（2010）张 3" xfId="4637"/>
    <cellStyle name="Accent5 6" xfId="4638"/>
    <cellStyle name="Accent5 7" xfId="4639"/>
    <cellStyle name="Accent5 7 2" xfId="4640"/>
    <cellStyle name="差_一般预算支出口径剔除表_财力性转移支付2010年预算参考数_03_2010年各地区一般预算平衡表_2010年地方财政一般预算分级平衡情况表（汇总）0524 2 5" xfId="4641"/>
    <cellStyle name="Accent5 8" xfId="4642"/>
    <cellStyle name="Accent5 8 2" xfId="4643"/>
    <cellStyle name="NormalGB 2" xfId="4644"/>
    <cellStyle name="差_卫生(按照总人口测算）—20080416_不含人员经费系数 2 7" xfId="4645"/>
    <cellStyle name="Accent5 9" xfId="4646"/>
    <cellStyle name="差_2006年34青海_03_2010年各地区一般预算平衡表_2010年地方财政一般预算分级平衡情况表（汇总）0524 2" xfId="4647"/>
    <cellStyle name="好_2006年27重庆_华东 2 7" xfId="4648"/>
    <cellStyle name="Accent5 9 2" xfId="4649"/>
    <cellStyle name="好_Book2_合并" xfId="4650"/>
    <cellStyle name="Note 8" xfId="4651"/>
    <cellStyle name="好_行政公检法测算_民生政策最低支出需求_03_2010年各地区一般预算平衡表 6" xfId="4652"/>
    <cellStyle name="好_核定人数对比_03_2010年各地区一般预算平衡表_2010年地方财政一般预算分级平衡情况表（汇总）0524" xfId="4653"/>
    <cellStyle name="Accent6 - 20% 2 2 2" xfId="4654"/>
    <cellStyle name="差_卫生(按照总人口测算）—20080416_合并 2 4" xfId="4655"/>
    <cellStyle name="Accent6 - 20% 2 3" xfId="4656"/>
    <cellStyle name="差_云南 缺口县区测算(地方填报)_财力性转移支付2010年预算参考数_合并 2 3" xfId="4657"/>
    <cellStyle name="好_县市旗测算20080508_县市旗测算-新科目（含人口规模效应）_小册子（2010）张 3" xfId="4658"/>
    <cellStyle name="好_行政（人员）_财力性转移支付2010年预算参考数_华东 2 4" xfId="4659"/>
    <cellStyle name="Accent6 - 20% 2 3 2" xfId="4660"/>
    <cellStyle name="Accent6 - 20% 2 4" xfId="4661"/>
    <cellStyle name="差_云南 缺口县区测算(地方填报)_财力性转移支付2010年预算参考数_合并 2 4" xfId="4662"/>
    <cellStyle name="好_县市旗测算20080508_县市旗测算-新科目（含人口规模效应）_小册子（2010）张 4" xfId="4663"/>
    <cellStyle name="好_行政（人员）_财力性转移支付2010年预算参考数_华东 2 5" xfId="4664"/>
    <cellStyle name="差_11大理_03_2010年各地区一般预算平衡表 5" xfId="4665"/>
    <cellStyle name="好_民生政策最低支出需求_财力性转移支付2010年预算参考数_30云南 2" xfId="4666"/>
    <cellStyle name="Accent6 - 20% 4 2" xfId="4667"/>
    <cellStyle name="好_成本差异系数_03_2010年各地区一般预算平衡表 2" xfId="4668"/>
    <cellStyle name="好_县市旗测算20080508_不含人员经费系数_财力性转移支付2010年预算参考数_30云南" xfId="4669"/>
    <cellStyle name="差_30云南_1 3" xfId="4670"/>
    <cellStyle name="差_行政(燃修费)_财力性转移支付2010年预算参考数_03_2010年各地区一般预算平衡表_2010年地方财政一般预算分级平衡情况表（汇总）0524 3" xfId="4671"/>
    <cellStyle name="Accent6 - 20% 5 2" xfId="4672"/>
    <cellStyle name="差_县市旗测算-新科目（20080627）_不含人员经费系数_小册子（2010）张 4" xfId="4673"/>
    <cellStyle name="差_云南省2008年转移支付测算——州市本级考核部分及政策性测算 7" xfId="4674"/>
    <cellStyle name="差_00省级(打印) 3 2" xfId="4675"/>
    <cellStyle name="差_2007年一般预算支出剔除_30云南 2" xfId="4676"/>
    <cellStyle name="差_34青海_03_2010年各地区一般预算平衡表" xfId="4677"/>
    <cellStyle name="好_2007一般预算支出口径剔除表_财力性转移支付2010年预算参考数_03_2010年各地区一般预算平衡表 5" xfId="4678"/>
    <cellStyle name="t 2 4" xfId="4679"/>
    <cellStyle name="Accent6 - 40%" xfId="4680"/>
    <cellStyle name="差_缺口县区测算_03_2010年各地区一般预算平衡表_2010年地方财政一般预算分级平衡情况表（汇总）0524 4" xfId="4681"/>
    <cellStyle name="好_分析缺口率_小册子（2010）张 2" xfId="4682"/>
    <cellStyle name="ÄÞ¸¶_TestResults" xfId="4683"/>
    <cellStyle name="Accent6 - 40% 10" xfId="4684"/>
    <cellStyle name="Accent6 - 40% 2" xfId="4685"/>
    <cellStyle name="好_分析缺口率_小册子（2010）张 2 2" xfId="4686"/>
    <cellStyle name="Accent6 - 40% 2 2" xfId="4687"/>
    <cellStyle name="差_同德_03_2010年各地区一般预算平衡表_2010年地方财政一般预算分级平衡情况表（汇总）0524 2 3" xfId="4688"/>
    <cellStyle name="Accent6 - 40% 2 2 2" xfId="4689"/>
    <cellStyle name="差_0605石屏县_财力性转移支付2010年预算参考数_隋心对账单定稿0514 2" xfId="4690"/>
    <cellStyle name="差_县市旗测算20080508_民生政策最低支出需求_财力性转移支付2010年预算参考数_隋心对账单定稿0514" xfId="4691"/>
    <cellStyle name="好_农林水和城市维护标准支出20080505－县区合计_县市旗测算-新科目（含人口规模效应）_合并 3" xfId="4692"/>
    <cellStyle name="Accent6 - 40% 2 3" xfId="4693"/>
    <cellStyle name="差_同德_03_2010年各地区一般预算平衡表_2010年地方财政一般预算分级平衡情况表（汇总）0524 2 4" xfId="4694"/>
    <cellStyle name="好_缺口县区测算(按核定人数)_财力性转移支付2010年预算参考数_华东 2 2" xfId="4695"/>
    <cellStyle name="Accent6 - 40% 2 3 2" xfId="4696"/>
    <cellStyle name="Accent6 - 40% 2 4" xfId="4697"/>
    <cellStyle name="差_2006年全省财力计算表（中央、决算） 4 2" xfId="4698"/>
    <cellStyle name="好_2006年水利统计指标统计表_华东 2 2" xfId="4699"/>
    <cellStyle name="好_民生政策最低支出需求_小册子（2010）张 2 2" xfId="4700"/>
    <cellStyle name="差_同德_03_2010年各地区一般预算平衡表_2010年地方财政一般预算分级平衡情况表（汇总）0524 2 5" xfId="4701"/>
    <cellStyle name="好_缺口县区测算(按核定人数)_财力性转移支付2010年预算参考数_华东 2 3" xfId="4702"/>
    <cellStyle name="Accent6 - 40% 3" xfId="4703"/>
    <cellStyle name="Accent6 - 40% 3 2" xfId="4704"/>
    <cellStyle name="差_农林水和城市维护标准支出20080505－县区合计_民生政策最低支出需求_03_2010年各地区一般预算平衡表_2010年地方财政一般预算分级平衡情况表（汇总）0524 4" xfId="4705"/>
    <cellStyle name="差_县市旗测算20080508_不含人员经费系数 2 7" xfId="4706"/>
    <cellStyle name="好_核定人数下发表_隋心对账单定稿0514 3" xfId="4707"/>
    <cellStyle name="Lines Fill" xfId="4708"/>
    <cellStyle name="Accent6 - 40% 4" xfId="4709"/>
    <cellStyle name="Lines Fill 2" xfId="4710"/>
    <cellStyle name="差_农林水和城市维护标准支出20080505－县区合计_县市旗测算-新科目（含人口规模效应）_03_2010年各地区一般预算平衡表 3" xfId="4711"/>
    <cellStyle name="Accent6 - 40% 4 2" xfId="4712"/>
    <cellStyle name="好_2007年一般预算支出剔除_财力性转移支付2010年预算参考数_03_2010年各地区一般预算平衡表_04财力类2010" xfId="4713"/>
    <cellStyle name="Accent6 - 40% 6" xfId="4714"/>
    <cellStyle name="差_其他部门(按照总人口测算）—20080416_县市旗测算-新科目（含人口规模效应）_财力性转移支付2010年预算参考数_隋心对账单定稿0514" xfId="4715"/>
    <cellStyle name="Accent6 - 40% 8" xfId="4716"/>
    <cellStyle name="Accent6 - 40% 9" xfId="4717"/>
    <cellStyle name="Accent6 - 60%" xfId="4718"/>
    <cellStyle name="好_自行调整差异系数顺序_03_2010年各地区一般预算平衡表_2010年地方财政一般预算分级平衡情况表（汇总）0524 4" xfId="4719"/>
    <cellStyle name="Accent6 - 60% 2" xfId="4720"/>
    <cellStyle name="好_附表_30云南" xfId="4721"/>
    <cellStyle name="Accent6 - 60% 2 2" xfId="4722"/>
    <cellStyle name="好_34青海 4" xfId="4723"/>
    <cellStyle name="好_附表_30云南 2" xfId="4724"/>
    <cellStyle name="好_教育(按照总人口测算）—20080416_不含人员经费系数_财力性转移支付2010年预算参考数_小册子（2010）张 3" xfId="4725"/>
    <cellStyle name="好_青海 缺口县区测算(地方填报)_财力性转移支付2010年预算参考数_合并" xfId="4726"/>
    <cellStyle name="好_县区合并测算20080421_县市旗测算-新科目（含人口规模效应）_30云南 3" xfId="4727"/>
    <cellStyle name="Accent6 - 60% 2 2 2" xfId="4728"/>
    <cellStyle name="好_34青海 4 2" xfId="4729"/>
    <cellStyle name="好_附表_30云南 2 2" xfId="4730"/>
    <cellStyle name="好_教育(按照总人口测算）—20080416_不含人员经费系数_财力性转移支付2010年预算参考数_小册子（2010）张 3 2" xfId="4731"/>
    <cellStyle name="好_青海 缺口县区测算(地方填报)_财力性转移支付2010年预算参考数_合并 2" xfId="4732"/>
    <cellStyle name="Explanatory Text 3" xfId="4733"/>
    <cellStyle name="差_平邑 2 2 2" xfId="4734"/>
    <cellStyle name="Accent6 - 60% 2 3 2" xfId="4735"/>
    <cellStyle name="好_附表_30云南 3 2" xfId="4736"/>
    <cellStyle name="好_自行调整差异系数顺序_03_2010年各地区一般预算平衡表_2010年地方财政一般预算分级平衡情况表（汇总）0524 5" xfId="4737"/>
    <cellStyle name="Accent6 - 60% 3" xfId="4738"/>
    <cellStyle name="好_县市旗测算-新科目（20080627）_县市旗测算-新科目（含人口规模效应）_财力性转移支付2010年预算参考数_03_2010年各地区一般预算平衡表_2010年地方财政一般预算分级平衡情况表（汇总）0524 2 7" xfId="4739"/>
    <cellStyle name="Accent6 - 60% 3 2" xfId="4740"/>
    <cellStyle name="Accent6 - 60% 3 2 2" xfId="4741"/>
    <cellStyle name="差_2009年一般性转移支付标准工资_地方配套按人均增幅控制8.30一般预算平均增幅、人均可用财力平均增幅两次控制、社会治安系数调整、案件数调整xl 2 2" xfId="4742"/>
    <cellStyle name="差_山东省民生支出标准_03_2010年各地区一般预算平衡表_净集中" xfId="4743"/>
    <cellStyle name="好_11大理_03_2010年各地区一般预算平衡表_净集中 2" xfId="4744"/>
    <cellStyle name="差_09黑龙江_财力性转移支付2010年预算参考数_华东" xfId="4745"/>
    <cellStyle name="好_行政(燃修费)_县市旗测算-新科目（含人口规模效应）_财力性转移支付2010年预算参考数_合并 2 4" xfId="4746"/>
    <cellStyle name="Accent6 - 60% 4" xfId="4747"/>
    <cellStyle name="差_09黑龙江_财力性转移支付2010年预算参考数_华东 2" xfId="4748"/>
    <cellStyle name="差_平邑_华东" xfId="4749"/>
    <cellStyle name="差_山东省民生支出标准_03_2010年各地区一般预算平衡表_净集中 2" xfId="4750"/>
    <cellStyle name="Accent6 - 60% 4 2" xfId="4751"/>
    <cellStyle name="好_汇总_财力性转移支付2010年预算参考数_华东 3" xfId="4752"/>
    <cellStyle name="Accent6 - 60% 5" xfId="4753"/>
    <cellStyle name="百分比 3 40" xfId="4754"/>
    <cellStyle name="百分比 3 35" xfId="4755"/>
    <cellStyle name="Accent6 - 60% 5 2" xfId="4756"/>
    <cellStyle name="Accent6 - 60% 6" xfId="4757"/>
    <cellStyle name="差_行政公检法测算_县市旗测算-新科目（含人口规模效应）_财力性转移支付2010年预算参考数_隋心对账单定稿0514" xfId="4758"/>
    <cellStyle name="Accent6 - 60% 7" xfId="4759"/>
    <cellStyle name="Accent6 - 60% 8" xfId="4760"/>
    <cellStyle name="差_卫生部门_03_2010年各地区一般预算平衡表_2010年地方财政一般预算分级平衡情况表（汇总）0524" xfId="4761"/>
    <cellStyle name="Accent6 - 60% 9" xfId="4762"/>
    <cellStyle name="Accent6 10 2" xfId="4763"/>
    <cellStyle name="Accent6 11 2" xfId="4764"/>
    <cellStyle name="差_危改资金测算_华东 2 3" xfId="4765"/>
    <cellStyle name="Accent6 12" xfId="4766"/>
    <cellStyle name="差_县区合并测算20080423(按照各省比重）_民生政策最低支出需求_财力性转移支付2010年预算参考数 2 2 2" xfId="4767"/>
    <cellStyle name="好_云南省2008年转移支付测算——州市本级考核部分及政策性测算_30云南 2" xfId="4768"/>
    <cellStyle name="好_文体广播事业(按照总人口测算）—20080416_县市旗测算-新科目（含人口规模效应）_华东 2 2" xfId="4769"/>
    <cellStyle name="常规 9 2 4" xfId="4770"/>
    <cellStyle name="注释 9 2" xfId="4771"/>
    <cellStyle name="Heading 1" xfId="4772"/>
    <cellStyle name="差_教育(按照总人口测算）—20080416_03_2010年各地区一般预算平衡表_净集中 2" xfId="4773"/>
    <cellStyle name="常规 15 38" xfId="4774"/>
    <cellStyle name="常规 20 38" xfId="4775"/>
    <cellStyle name="好_行政(燃修费)_民生政策最低支出需求_合并 2 7" xfId="4776"/>
    <cellStyle name="Accent6 12 2" xfId="4777"/>
    <cellStyle name="Accent6 13" xfId="4778"/>
    <cellStyle name="好_2007年一般预算支出剔除_03_2010年各地区一般预算平衡表_净集中" xfId="4779"/>
    <cellStyle name="KPMG Normal Text" xfId="4780"/>
    <cellStyle name="Accent6 14" xfId="4781"/>
    <cellStyle name="差_同德_华东 2 2" xfId="4782"/>
    <cellStyle name="千位分隔 2 7" xfId="4783"/>
    <cellStyle name="差_11大理 2_5.2010年云南省国家一般生态功能区转移支付补助测算表（州市本级）" xfId="4784"/>
    <cellStyle name="好_农林水和城市维护标准支出20080505－县区合计_县市旗测算-新科目（含人口规模效应）_03_2010年各地区一般预算平衡表 3" xfId="4785"/>
    <cellStyle name="Normal (no,)" xfId="4786"/>
    <cellStyle name="KPMG Normal Text 2" xfId="4787"/>
    <cellStyle name="好_青海 缺口县区测算(地方填报)_华东 3" xfId="4788"/>
    <cellStyle name="Accent6 14 2" xfId="4789"/>
    <cellStyle name="标题 4 2 7" xfId="4790"/>
    <cellStyle name="差_测算结果_小册子（2010）张" xfId="4791"/>
    <cellStyle name="Accent6 20 2" xfId="4792"/>
    <cellStyle name="Accent6 15 2" xfId="4793"/>
    <cellStyle name="Accent6 21" xfId="4794"/>
    <cellStyle name="Accent6 16" xfId="4795"/>
    <cellStyle name="差_同德_华东 2 4" xfId="4796"/>
    <cellStyle name="百分比 3 33" xfId="4797"/>
    <cellStyle name="百分比 3 28" xfId="4798"/>
    <cellStyle name="差_汇总表4_财力性转移支付2010年预算参考数_小册子（2010）张 4" xfId="4799"/>
    <cellStyle name="差_同德_华东" xfId="4800"/>
    <cellStyle name="Accent6 21 2" xfId="4801"/>
    <cellStyle name="Accent6 16 2" xfId="4802"/>
    <cellStyle name="好_5334_2006年迪庆县级财政报表附表 2_5.2010年云南省国家一般生态功能区转移支付补助测算表（州市本级）" xfId="4803"/>
    <cellStyle name="Accent6 22" xfId="4804"/>
    <cellStyle name="Accent6 17" xfId="4805"/>
    <cellStyle name="差_同德_华东 2 5" xfId="4806"/>
    <cellStyle name="Accent6 17 2" xfId="4807"/>
    <cellStyle name="千位分隔 2 7 2" xfId="4808"/>
    <cellStyle name="差_11大理 2_5.2010年云南省国家一般生态功能区转移支付补助测算表（州市本级） 2" xfId="4809"/>
    <cellStyle name="差_卫生(按照总人口测算）—20080416_财力性转移支付2010年预算参考数_03_2010年各地区一般预算平衡表_2010年地方财政一般预算分级平衡情况表（汇总）0524 2 7" xfId="4810"/>
    <cellStyle name="Normal (no,) 2" xfId="4811"/>
    <cellStyle name="Accent6 23" xfId="4812"/>
    <cellStyle name="Accent6 18" xfId="4813"/>
    <cellStyle name="差_同德_华东 2 6" xfId="4814"/>
    <cellStyle name="Accent6 18 2" xfId="4815"/>
    <cellStyle name="Accent6 24" xfId="4816"/>
    <cellStyle name="Accent6 19" xfId="4817"/>
    <cellStyle name="差_同德_华东 2 7" xfId="4818"/>
    <cellStyle name="Accent6 19 2" xfId="4819"/>
    <cellStyle name="差_Book2_财力性转移支付2010年预算参考数_30云南 4" xfId="4820"/>
    <cellStyle name="Text 1" xfId="4821"/>
    <cellStyle name="差_行政（人员）_不含人员经费系数_财力性转移支付2010年预算参考数_华东 2" xfId="4822"/>
    <cellStyle name="好_行政（人员）_县市旗测算-新科目（含人口规模效应）_隋心对账单定稿0514 2 7" xfId="4823"/>
    <cellStyle name="Accent6 2" xfId="4824"/>
    <cellStyle name="Text 1 2" xfId="4825"/>
    <cellStyle name="Accent6 2 2" xfId="4826"/>
    <cellStyle name="好_Book1_03_2010年各地区一般预算平衡表_2010年地方财政一般预算分级平衡情况表（汇总）0524 3" xfId="4827"/>
    <cellStyle name="Accent6 2 2 2" xfId="4828"/>
    <cellStyle name="差_13德宏州2008年地税_2.2009年云南省生态功能区转移支付总表 2" xfId="4829"/>
    <cellStyle name="Accent6 2 3" xfId="4830"/>
    <cellStyle name="好_Book1_03_2010年各地区一般预算平衡表_2010年地方财政一般预算分级平衡情况表（汇总）0524 4" xfId="4831"/>
    <cellStyle name="好_2007年一般预算支出剔除_华东 2 7" xfId="4832"/>
    <cellStyle name="S13" xfId="4833"/>
    <cellStyle name="好_28四川_合并" xfId="4834"/>
    <cellStyle name="Accent6 2 3 2" xfId="4835"/>
    <cellStyle name="好_27重庆_财力性转移支付2010年预算参考数_03_2010年各地区一般预算平衡表_净集中" xfId="4836"/>
    <cellStyle name="Accent6 30" xfId="4837"/>
    <cellStyle name="Accent6 25" xfId="4838"/>
    <cellStyle name="Accent6 31" xfId="4839"/>
    <cellStyle name="Accent6 26" xfId="4840"/>
    <cellStyle name="Accent6 32" xfId="4841"/>
    <cellStyle name="Accent6 27" xfId="4842"/>
    <cellStyle name="Accent6 33" xfId="4843"/>
    <cellStyle name="Accent6 28" xfId="4844"/>
    <cellStyle name="Accent6 34" xfId="4845"/>
    <cellStyle name="Accent6 29" xfId="4846"/>
    <cellStyle name="Text 2" xfId="4847"/>
    <cellStyle name="Accent6 3" xfId="4848"/>
    <cellStyle name="差_5334_2006年迪庆县级财政报表附表 2_2.2010年云南省生态功能区转移支付总表" xfId="4849"/>
    <cellStyle name="Text 2 2" xfId="4850"/>
    <cellStyle name="差_2006年水利统计指标统计表_03_2010年各地区一般预算平衡表_2010年地方财政一般预算分级平衡情况表（汇总）0524 4" xfId="4851"/>
    <cellStyle name="好_其他部门(按照总人口测算）—20080416_县市旗测算-新科目（含人口规模效应）_合并 2 7" xfId="4852"/>
    <cellStyle name="Accent6 3 2" xfId="4853"/>
    <cellStyle name="好_县市旗测算20080508_不含人员经费系数_财力性转移支付2010年预算参考数" xfId="4854"/>
    <cellStyle name="差_5334_2006年迪庆县级财政报表附表 2_2.2010年云南省生态功能区转移支付总表 2" xfId="4855"/>
    <cellStyle name="Accent6 3 3" xfId="4856"/>
    <cellStyle name="好_河南 缺口县区测算(地方填报)_财力性转移支付2010年预算参考数_小册子（2010）张" xfId="4857"/>
    <cellStyle name="标题 2 10 2" xfId="4858"/>
    <cellStyle name="Accent6 40" xfId="4859"/>
    <cellStyle name="Accent6 35" xfId="4860"/>
    <cellStyle name="编号 2 2" xfId="4861"/>
    <cellStyle name="ÅëÈ­ [0]_TestResults" xfId="4862"/>
    <cellStyle name="Accent6 41" xfId="4863"/>
    <cellStyle name="Accent6 36" xfId="4864"/>
    <cellStyle name="编号 2 3" xfId="4865"/>
    <cellStyle name="Accent6 42" xfId="4866"/>
    <cellStyle name="Accent6 37" xfId="4867"/>
    <cellStyle name="编号 2 4" xfId="4868"/>
    <cellStyle name="Accent6 43" xfId="4869"/>
    <cellStyle name="Accent6 38" xfId="4870"/>
    <cellStyle name="差_09黑龙江_合并" xfId="4871"/>
    <cellStyle name="Accent6 44" xfId="4872"/>
    <cellStyle name="Accent6 39" xfId="4873"/>
    <cellStyle name="Accent6 4" xfId="4874"/>
    <cellStyle name="Accent6 4 2" xfId="4875"/>
    <cellStyle name="差_县区合并测算20080421_不含人员经费系数_财力性转移支付2010年预算参考数_03_2010年各地区一般预算平衡表_净集中" xfId="4876"/>
    <cellStyle name="Accent6 4 3" xfId="4877"/>
    <cellStyle name="好_其他部门(按照总人口测算）—20080416_不含人员经费系数_财力性转移支付2010年预算参考数_03_2010年各地区一般预算平衡表_净集中" xfId="4878"/>
    <cellStyle name="差_1_03_2010年各地区一般预算平衡表_2010年地方财政一般预算分级平衡情况表（汇总）0524 2" xfId="4879"/>
    <cellStyle name="差_2006年22湖南_03_2010年各地区一般预算平衡表 2" xfId="4880"/>
    <cellStyle name="Accent6 50" xfId="4881"/>
    <cellStyle name="Accent6 45" xfId="4882"/>
    <cellStyle name="差_成本差异系数_合并" xfId="4883"/>
    <cellStyle name="差_1_03_2010年各地区一般预算平衡表_2010年地方财政一般预算分级平衡情况表（汇总）0524 3" xfId="4884"/>
    <cellStyle name="差_2006年22湖南_03_2010年各地区一般预算平衡表 3" xfId="4885"/>
    <cellStyle name="差_市辖区测算-新科目（20080626）" xfId="4886"/>
    <cellStyle name="InputData" xfId="4887"/>
    <cellStyle name="强调文字颜色 1 2 2 11 2 4" xfId="4888"/>
    <cellStyle name="差_卫生(按照总人口测算）—20080416_不含人员经费系数_华东 2 4" xfId="4889"/>
    <cellStyle name="好_2008年全省汇总收支计算表_隋心对账单定稿0514" xfId="4890"/>
    <cellStyle name="Accent6 51" xfId="4891"/>
    <cellStyle name="Accent6 46" xfId="4892"/>
    <cellStyle name="差_1_03_2010年各地区一般预算平衡表_2010年地方财政一般预算分级平衡情况表（汇总）0524 4" xfId="4893"/>
    <cellStyle name="差_2006年22湖南_03_2010年各地区一般预算平衡表 4" xfId="4894"/>
    <cellStyle name="Accent6 52" xfId="4895"/>
    <cellStyle name="Accent6 47" xfId="4896"/>
    <cellStyle name="差_1_03_2010年各地区一般预算平衡表_2010年地方财政一般预算分级平衡情况表（汇总）0524 5" xfId="4897"/>
    <cellStyle name="差_2006年22湖南_03_2010年各地区一般预算平衡表 5" xfId="4898"/>
    <cellStyle name="差_分析缺口率_03_2010年各地区一般预算平衡表" xfId="4899"/>
    <cellStyle name="Accent6 53" xfId="4900"/>
    <cellStyle name="Accent6 48" xfId="4901"/>
    <cellStyle name="差_附表_财力性转移支付2010年预算参考数 2 3 2" xfId="4902"/>
    <cellStyle name="Accent6 54" xfId="4903"/>
    <cellStyle name="Accent6 49" xfId="4904"/>
    <cellStyle name="好_分县成本差异系数_不含人员经费系数_财力性转移支付2010年预算参考数_合并 2 2" xfId="4905"/>
    <cellStyle name="Accent6 5" xfId="4906"/>
    <cellStyle name="Accent6 5 2" xfId="4907"/>
    <cellStyle name="好_2006年28四川_隋心对账单定稿0514 2 7" xfId="4908"/>
    <cellStyle name="差_1_财力性转移支付2010年预算参考数" xfId="4909"/>
    <cellStyle name="Accent6 55" xfId="4910"/>
    <cellStyle name="常规 9 3 2" xfId="4911"/>
    <cellStyle name="好_分县成本差异系数_不含人员经费系数_财力性转移支付2010年预算参考数_合并 2 3" xfId="4912"/>
    <cellStyle name="InputDate" xfId="4913"/>
    <cellStyle name="百分比 4 4 2" xfId="4914"/>
    <cellStyle name="差_2006年全省财力计算表（中央、决算）" xfId="4915"/>
    <cellStyle name="差_Book1_03_2010年各地区一般预算平衡表 4" xfId="4916"/>
    <cellStyle name="Accent6 6" xfId="4917"/>
    <cellStyle name="Accent6 6 2" xfId="4918"/>
    <cellStyle name="Accent6 7" xfId="4919"/>
    <cellStyle name="好_Book1_S111111-cg_Book1_Book1_Book1_Book1" xfId="4920"/>
    <cellStyle name="Accent6 7 2" xfId="4921"/>
    <cellStyle name="差_总人口_财力性转移支付2010年预算参考数 4" xfId="4922"/>
    <cellStyle name="Accent6 8" xfId="4923"/>
    <cellStyle name="标题 6 2 2" xfId="4924"/>
    <cellStyle name="差_县区合并测算20080423(按照各省比重）_民生政策最低支出需求_财力性转移支付2010年预算参考数_小册子（2010）张 2" xfId="4925"/>
    <cellStyle name="差_县市旗测算-新科目（20080627）_不含人员经费系数_隋心对账单定稿0514 2 6" xfId="4926"/>
    <cellStyle name="Accent6 9" xfId="4927"/>
    <cellStyle name="差_04财力类 2 3" xfId="4928"/>
    <cellStyle name="差_行政(燃修费)_财力性转移支付2010年预算参考数_小册子（2010）张 3 2" xfId="4929"/>
    <cellStyle name="常规 2 3 2 12" xfId="4930"/>
    <cellStyle name="Fixed 6" xfId="4931"/>
    <cellStyle name="好_2006年28四川_财力性转移支付2010年预算参考数_合并 2 5" xfId="4932"/>
    <cellStyle name="Accent6_01保工资保运转保民生项目及标准" xfId="4933"/>
    <cellStyle name="差_县市旗测算-新科目（20080626）_民生政策最低支出需求 2 7" xfId="4934"/>
    <cellStyle name="好_行政(燃修费)_民生政策最低支出需求_03_2010年各地区一般预算平衡表 2" xfId="4935"/>
    <cellStyle name="ÅëÈ­_TestResults" xfId="4936"/>
    <cellStyle name="好_2006年28四川_03_2010年各地区一般预算平衡表_04财力类2010" xfId="4937"/>
    <cellStyle name="差_07临沂_小册子（2010）张 4" xfId="4938"/>
    <cellStyle name="好_行政公检法测算_民生政策最低支出需求_30云南 3" xfId="4939"/>
    <cellStyle name="Arial 10 2" xfId="4940"/>
    <cellStyle name="差_2007年一般预算支出剔除_财力性转移支付2010年预算参考数_03_2010年各地区一般预算平衡表_04财力类2010 3" xfId="4941"/>
    <cellStyle name="好_汇总_合并 2 3" xfId="4942"/>
    <cellStyle name="ANALYST" xfId="4943"/>
    <cellStyle name="差_县区合并测算20080421_财力性转移支付2010年预算参考数_华东 2 2" xfId="4944"/>
    <cellStyle name="标题 4 3" xfId="4945"/>
    <cellStyle name="ANALYST 2" xfId="4946"/>
    <cellStyle name="args.style" xfId="4947"/>
    <cellStyle name="差_30云南_1_财力性转移支付2010年预算参考数" xfId="4948"/>
    <cellStyle name="Title" xfId="4949"/>
    <cellStyle name="差_行政(燃修费)_03_2010年各地区一般预算平衡表 2" xfId="4950"/>
    <cellStyle name="args.style 2" xfId="4951"/>
    <cellStyle name="差_30云南_1_财力性转移支付2010年预算参考数 2" xfId="4952"/>
    <cellStyle name="Title 2" xfId="4953"/>
    <cellStyle name="好 2 2 7" xfId="4954"/>
    <cellStyle name="args.style 2 2" xfId="4955"/>
    <cellStyle name="差_县区合并测算20080421_不含人员经费系数_03_2010年各地区一般预算平衡表 4" xfId="4956"/>
    <cellStyle name="差_30云南_1_财力性转移支付2010年预算参考数 2 2" xfId="4957"/>
    <cellStyle name="差_县市旗测算-新科目（20080626）_03_2010年各地区一般预算平衡表_2010年地方财政一般预算分级平衡情况表（汇总）0524 3" xfId="4958"/>
    <cellStyle name="差_11大理_财力性转移支付2010年预算参考数_隋心对账单定稿0514 2" xfId="4959"/>
    <cellStyle name="差_人员工资和公用经费2_财力性转移支付2010年预算参考数 4" xfId="4960"/>
    <cellStyle name="好_28四川_财力性转移支付2010年预算参考数" xfId="4961"/>
    <cellStyle name="Arial 10" xfId="4962"/>
    <cellStyle name="Arial 12" xfId="4963"/>
    <cellStyle name="差_07文山州_2.云南省生态功能区转移支付总表 2" xfId="4964"/>
    <cellStyle name="差_县区合并测算20080421_民生政策最低支出需求_03_2010年各地区一般预算平衡表_2010年地方财政一般预算分级平衡情况表（汇总）0524 2" xfId="4965"/>
    <cellStyle name="差_0502通海县 7" xfId="4966"/>
    <cellStyle name="ÄÞ¸¶ [0]_TestResults" xfId="4967"/>
    <cellStyle name="差_00省级(打印) 2 2 2" xfId="4968"/>
    <cellStyle name="差_~5676413 2 2" xfId="4969"/>
    <cellStyle name="Bad" xfId="4970"/>
    <cellStyle name="Bad 3" xfId="4971"/>
    <cellStyle name="差_2008年一般预算支出预计_30云南 4" xfId="4972"/>
    <cellStyle name="Input 17" xfId="4973"/>
    <cellStyle name="差_县区合并测算20080421_民生政策最低支出需求 2 2" xfId="4974"/>
    <cellStyle name="Bad 3 2" xfId="4975"/>
    <cellStyle name="差_14安徽_03_2010年各地区一般预算平衡表 2" xfId="4976"/>
    <cellStyle name="差_奖励补助测算5.24冯铸 3" xfId="4977"/>
    <cellStyle name="常规 11 5" xfId="4978"/>
    <cellStyle name="Bad 4" xfId="4979"/>
    <cellStyle name="差_14安徽_03_2010年各地区一般预算平衡表 3" xfId="4980"/>
    <cellStyle name="差_奖励补助测算5.24冯铸 4" xfId="4981"/>
    <cellStyle name="常规 11 6" xfId="4982"/>
    <cellStyle name="好_1110洱源" xfId="4983"/>
    <cellStyle name="好_行政公检法测算_县市旗测算-新科目（含人口规模效应）_财力性转移支付2010年预算参考数_03_2010年各地区一般预算平衡表_04财力类2010" xfId="4984"/>
    <cellStyle name="Bad 5" xfId="4985"/>
    <cellStyle name="差_14安徽_03_2010年各地区一般预算平衡表 4" xfId="4986"/>
    <cellStyle name="常规 11 7" xfId="4987"/>
    <cellStyle name="Bad 6" xfId="4988"/>
    <cellStyle name="差_行政（人员）_县市旗测算-新科目（含人口规模效应）_03_2010年各地区一般预算平衡表_净集中" xfId="4989"/>
    <cellStyle name="差_14安徽_03_2010年各地区一般预算平衡表 5" xfId="4990"/>
    <cellStyle name="差_2008年支出调整_03_2010年各地区一般预算平衡表 2" xfId="4991"/>
    <cellStyle name="常规 11 8" xfId="4992"/>
    <cellStyle name="Bad 7" xfId="4993"/>
    <cellStyle name="差_14安徽_03_2010年各地区一般预算平衡表 6" xfId="4994"/>
    <cellStyle name="差_2008年支出调整_03_2010年各地区一般预算平衡表 3" xfId="4995"/>
    <cellStyle name="常规 11 9" xfId="4996"/>
    <cellStyle name="Bad 8" xfId="4997"/>
    <cellStyle name="Bad 9" xfId="4998"/>
    <cellStyle name="差_人员工资和公用经费3_03_2010年各地区一般预算平衡表_2010年地方财政一般预算分级平衡情况表（汇总）0524" xfId="4999"/>
    <cellStyle name="好_市辖区测算20080510_民生政策最低支出需求_华东 2 2" xfId="5000"/>
    <cellStyle name="差_11大理_隋心对账单定稿0514 2" xfId="5001"/>
    <cellStyle name="百分比 4 2" xfId="5002"/>
    <cellStyle name="差_其他部门(按照总人口测算）—20080416_民生政策最低支出需求_财力性转移支付2010年预算参考数_30云南 2" xfId="5003"/>
    <cellStyle name="好_2007年收支情况及2008年收支预计表(汇总表)_财力性转移支付2010年预算参考数_03_2010年各地区一般预算平衡表_2010年地方财政一般预算分级平衡情况表（汇总）0524 2 6" xfId="5004"/>
    <cellStyle name="Ç¥ÁØ_TestResults" xfId="5005"/>
    <cellStyle name="常规 2 2 6" xfId="5006"/>
    <cellStyle name="Warning Text 2 2" xfId="5007"/>
    <cellStyle name="差_M01-2(州市补助收入) 2 3 2" xfId="5008"/>
    <cellStyle name="Calc Currency (0)" xfId="5009"/>
    <cellStyle name="差_成本差异系数_财力性转移支付2010年预算参考数_华东 2" xfId="5010"/>
    <cellStyle name="差_卫生(按照总人口测算）—20080416_县市旗测算-新科目（含人口规模效应）_财力性转移支付2010年预算参考数_03_2010年各地区一般预算平衡表 4" xfId="5011"/>
    <cellStyle name="好_教育(按照总人口测算）—20080416_民生政策最低支出需求_03_2010年各地区一般预算平衡表_2010年地方财政一般预算分级平衡情况表（汇总）0524 2" xfId="5012"/>
    <cellStyle name="好_缺口县区测算(按2007支出增长25%测算)" xfId="5013"/>
    <cellStyle name="好_县市旗测算-新科目（20080626）_财力性转移支付2010年预算参考数_华东 2 7" xfId="5014"/>
    <cellStyle name="差_12滨州_财力性转移支付2010年预算参考数_03_2010年各地区一般预算平衡表 2" xfId="5015"/>
    <cellStyle name="差_03昭通市_2.2009年云南省生态功能区转移支付总表 2" xfId="5016"/>
    <cellStyle name="差_总人口_财力性转移支付2010年预算参考数 2 6" xfId="5017"/>
    <cellStyle name="Calc Currency (0) 6" xfId="5018"/>
    <cellStyle name="好_教育(按照总人口测算）—20080416_民生政策最低支出需求_03_2010年各地区一般预算平衡表_2010年地方财政一般预算分级平衡情况表（汇总）0524 2 6" xfId="5019"/>
    <cellStyle name="差_12滨州_华东 2" xfId="5020"/>
    <cellStyle name="差_2007年可用财力 3" xfId="5021"/>
    <cellStyle name="差_27重庆" xfId="5022"/>
    <cellStyle name="差_J03_2.云南省生态功能区转移支付总表" xfId="5023"/>
    <cellStyle name="差_县区合并测算20080421_03_2010年各地区一般预算平衡表 5" xfId="5024"/>
    <cellStyle name="差_1110洱源县_财力性转移支付2010年预算参考数_合并" xfId="5025"/>
    <cellStyle name="Calculation 2" xfId="5026"/>
    <cellStyle name="好_行政（人员）_财力性转移支付2010年预算参考数 2 3 2" xfId="5027"/>
    <cellStyle name="差_1110洱源县_财力性转移支付2010年预算参考数_合并 2" xfId="5028"/>
    <cellStyle name="Calculation 2 2" xfId="5029"/>
    <cellStyle name="Calculation 3" xfId="5030"/>
    <cellStyle name="Calculation 3 2" xfId="5031"/>
    <cellStyle name="差_文体广播事业(按照总人口测算）—20080416_不含人员经费系数_财力性转移支付2010年预算参考数_华东 2 5" xfId="5032"/>
    <cellStyle name="Calculation 4" xfId="5033"/>
    <cellStyle name="Calculation 5" xfId="5034"/>
    <cellStyle name="Calculation 6" xfId="5035"/>
    <cellStyle name="差_2006年34青海_财力性转移支付2010年预算参考数_30云南 2" xfId="5036"/>
    <cellStyle name="差_云南省2008年转移支付测算——州市本级考核部分及政策性测算_合并 2 2" xfId="5037"/>
    <cellStyle name="差_1_隋心对账单定稿0514" xfId="5038"/>
    <cellStyle name="Calculation 7" xfId="5039"/>
    <cellStyle name="差_2006年34青海_财力性转移支付2010年预算参考数_30云南 3" xfId="5040"/>
    <cellStyle name="差_云南省2008年转移支付测算——州市本级考核部分及政策性测算_合并 2 3" xfId="5041"/>
    <cellStyle name="差_1_财力性转移支付2010年预算参考数_03_2010年各地区一般预算平衡表_04财力类2010 3" xfId="5042"/>
    <cellStyle name="Calculation 9" xfId="5043"/>
    <cellStyle name="差_其他部门(按照总人口测算）—20080416_县市旗测算-新科目（含人口规模效应） 2 2" xfId="5044"/>
    <cellStyle name="差_云南省2008年转移支付测算——州市本级考核部分及政策性测算_合并 2 5" xfId="5045"/>
    <cellStyle name="Page Number" xfId="5046"/>
    <cellStyle name="好_22湖南_财力性转移支付2010年预算参考数_03_2010年各地区一般预算平衡表_2010年地方财政一般预算分级平衡情况表（汇总）0524 4" xfId="5047"/>
    <cellStyle name="Category" xfId="5048"/>
    <cellStyle name="Check Cell" xfId="5049"/>
    <cellStyle name="好_测算结果_财力性转移支付2010年预算参考数_华东 2 6" xfId="5050"/>
    <cellStyle name="Check Cell 2" xfId="5051"/>
    <cellStyle name="好_分析缺口率_合并 2 3" xfId="5052"/>
    <cellStyle name="Check Cell 2 2" xfId="5053"/>
    <cellStyle name="好_2007年一般预算支出剔除_华东" xfId="5054"/>
    <cellStyle name="Check Cell 3" xfId="5055"/>
    <cellStyle name="好_分析缺口率_合并 2 4" xfId="5056"/>
    <cellStyle name="好_核定人数下发表_合并" xfId="5057"/>
    <cellStyle name="Check Cell 3 2" xfId="5058"/>
    <cellStyle name="差_市辖区测算-新科目（20080626）_县市旗测算-新科目（含人口规模效应）_合并 2 3" xfId="5059"/>
    <cellStyle name="好_核定人数下发表_合并 2" xfId="5060"/>
    <cellStyle name="Check Cell 4" xfId="5061"/>
    <cellStyle name="好_分析缺口率_合并 2 5" xfId="5062"/>
    <cellStyle name="Check Cell 5" xfId="5063"/>
    <cellStyle name="好_分析缺口率_合并 2 6" xfId="5064"/>
    <cellStyle name="好_分县成本差异系数_不含人员经费系数_财力性转移支付2010年预算参考数_03_2010年各地区一般预算平衡表_2010年地方财政一般预算分级平衡情况表（汇总）0524 2" xfId="5065"/>
    <cellStyle name="Check Cell 6" xfId="5066"/>
    <cellStyle name="差_2010人员经费测算方案（提供刚哥汇总版） 2" xfId="5067"/>
    <cellStyle name="好_分析缺口率_合并 2 7" xfId="5068"/>
    <cellStyle name="好_分县成本差异系数_不含人员经费系数_财力性转移支付2010年预算参考数_03_2010年各地区一般预算平衡表_2010年地方财政一般预算分级平衡情况表（汇总）0524 3" xfId="5069"/>
    <cellStyle name="Check Cell 7" xfId="5070"/>
    <cellStyle name="好_0605石屏县_合并 2 2" xfId="5071"/>
    <cellStyle name="好_分县成本差异系数_不含人员经费系数_财力性转移支付2010年预算参考数_03_2010年各地区一般预算平衡表_2010年地方财政一般预算分级平衡情况表（汇总）0524 4" xfId="5072"/>
    <cellStyle name="Check Cell 8" xfId="5073"/>
    <cellStyle name="好_0605石屏县_合并 2 3" xfId="5074"/>
    <cellStyle name="好_分县成本差异系数_不含人员经费系数_财力性转移支付2010年预算参考数_03_2010年各地区一般预算平衡表_2010年地方财政一般预算分级平衡情况表（汇总）0524 5" xfId="5075"/>
    <cellStyle name="差_1110洱源县_财力性转移支付2010年预算参考数_30云南 3 2" xfId="5076"/>
    <cellStyle name="差_测算结果_财力性转移支付2010年预算参考数_03_2010年各地区一般预算平衡表_04财力类2010 2" xfId="5077"/>
    <cellStyle name="标题 4 2 2 2 2" xfId="5078"/>
    <cellStyle name="差_2007年一般预算支出剔除_华东" xfId="5079"/>
    <cellStyle name="差_人员工资和公用经费_财力性转移支付2010年预算参考数_03_2010年各地区一般预算平衡表_04财力类2010" xfId="5080"/>
    <cellStyle name="常规 2 2 2 6 2 5" xfId="5081"/>
    <cellStyle name="Check Cell 9" xfId="5082"/>
    <cellStyle name="好_0605石屏县_合并 2 4" xfId="5083"/>
    <cellStyle name="Column$Headings" xfId="5084"/>
    <cellStyle name="差_缺口县区测算(财政部标准)_03_2010年各地区一般预算平衡表_04财力类2010 2" xfId="5085"/>
    <cellStyle name="Column$Headings 2" xfId="5086"/>
    <cellStyle name="差_平邑_30云南" xfId="5087"/>
    <cellStyle name="差_县区合并测算20080423(按照各省比重）_不含人员经费系数_财力性转移支付2010年预算参考数_隋心对账单定稿0514 2 7" xfId="5088"/>
    <cellStyle name="Comma [0]" xfId="5089"/>
    <cellStyle name="好_核定人数对比_财力性转移支付2010年预算参考数_合并 2 5" xfId="5090"/>
    <cellStyle name="Comma [0] 2" xfId="5091"/>
    <cellStyle name="差_1007永仁县" xfId="5092"/>
    <cellStyle name="Comma [0] 2 2" xfId="5093"/>
    <cellStyle name="Comma [0] 2 3" xfId="5094"/>
    <cellStyle name="差_14安徽_隋心对账单定稿0514 2" xfId="5095"/>
    <cellStyle name="差_河南 缺口县区测算(地方填报白)" xfId="5096"/>
    <cellStyle name="Comma [0] 2 4" xfId="5097"/>
    <cellStyle name="Comma [0] 2 5" xfId="5098"/>
    <cellStyle name="差_07文山州_4.2010年国家重点生态功能区保护性转移支付生态测算表" xfId="5099"/>
    <cellStyle name="Comma [0] 4" xfId="5100"/>
    <cellStyle name="差_07文山州_4.2010年国家重点生态功能区保护性转移支付生态测算表 2" xfId="5101"/>
    <cellStyle name="Comma [0] 4 2" xfId="5102"/>
    <cellStyle name="Comma [0] 5" xfId="5103"/>
    <cellStyle name="好_成本差异系数_华东 2" xfId="5104"/>
    <cellStyle name="差_~5676413 2 3" xfId="5105"/>
    <cellStyle name="差_农林水和城市维护标准支出20080505－县区合计_不含人员经费系数_小册子（2010）张 3 2" xfId="5106"/>
    <cellStyle name="Comma [0] 5 2" xfId="5107"/>
    <cellStyle name="好_成本差异系数_华东 2 2" xfId="5108"/>
    <cellStyle name="Comma [0] 6" xfId="5109"/>
    <cellStyle name="百分比 6 3" xfId="5110"/>
    <cellStyle name="差_一般预算支出口径剔除表_小册子（2010）张 3" xfId="5111"/>
    <cellStyle name="好_34青海_1_财力性转移支付2010年预算参考数_隋心对账单定稿0514 2 7" xfId="5112"/>
    <cellStyle name="Comma [0]_!!!GO" xfId="5113"/>
    <cellStyle name="comma zerodec" xfId="5114"/>
    <cellStyle name="差_12滨州_财力性转移支付2010年预算参考数_03_2010年各地区一般预算平衡表_净集中 2" xfId="5115"/>
    <cellStyle name="Comma(1)" xfId="5116"/>
    <cellStyle name="好_成本差异系数_财力性转移支付2010年预算参考数_华东 2 5" xfId="5117"/>
    <cellStyle name="差_11大理_03_2010年各地区一般预算平衡表 6" xfId="5118"/>
    <cellStyle name="好_民生政策最低支出需求_财力性转移支付2010年预算参考数_30云南 3" xfId="5119"/>
    <cellStyle name="Heading 2 3" xfId="5120"/>
    <cellStyle name="差_2008年全省汇总收支计算表_30云南" xfId="5121"/>
    <cellStyle name="好_成本差异系数_合并 2 3" xfId="5122"/>
    <cellStyle name="好_附表_03_2010年各地区一般预算平衡表_2010年地方财政一般预算分级平衡情况表（汇总）0524 2 2" xfId="5123"/>
    <cellStyle name="好_其他部门(按照总人口测算）—20080416_民生政策最低支出需求_隋心对账单定稿0514" xfId="5124"/>
    <cellStyle name="Comma(1) 2" xfId="5125"/>
    <cellStyle name="差_1_财力性转移支付2010年预算参考数_30云南 3 2" xfId="5126"/>
    <cellStyle name="差_00省级(打印) 4" xfId="5127"/>
    <cellStyle name="Comma_!!!GO" xfId="5128"/>
    <cellStyle name="百分比 5 2 2" xfId="5129"/>
    <cellStyle name="差_县区合并测算20080423(按照各省比重）_财力性转移支付2010年预算参考数_合并" xfId="5130"/>
    <cellStyle name="Cover Subtitle 2" xfId="5131"/>
    <cellStyle name="好_附表_财力性转移支付2010年预算参考数 5" xfId="5132"/>
    <cellStyle name="好_核定人数下发表_财力性转移支付2010年预算参考数_合并 2 6" xfId="5133"/>
    <cellStyle name="Cover Title" xfId="5134"/>
    <cellStyle name="好_汇总表_03_2010年各地区一般预算平衡表 2" xfId="5135"/>
    <cellStyle name="Currency [0] 2" xfId="5136"/>
    <cellStyle name="Currency [0] 2 4" xfId="5137"/>
    <cellStyle name="差_Book1 8" xfId="5138"/>
    <cellStyle name="差_汇总表_财力性转移支付2010年预算参考数_03_2010年各地区一般预算平衡表_2010年地方财政一般预算分级平衡情况表（汇总）0524 5" xfId="5139"/>
    <cellStyle name="差_09黑龙江_华东 2" xfId="5140"/>
    <cellStyle name="差_2006年34青海_03_2010年各地区一般预算平衡表_2010年地方财政一般预算分级平衡情况表（汇总）0524" xfId="5141"/>
    <cellStyle name="差_农林水和城市维护标准支出20080505－县区合计 3 2" xfId="5142"/>
    <cellStyle name="NormalGB" xfId="5143"/>
    <cellStyle name="Currency [0] 3" xfId="5144"/>
    <cellStyle name="差_核定人数下发表_财力性转移支付2010年预算参考数_03_2010年各地区一般预算平衡表_04财力类2010 2" xfId="5145"/>
    <cellStyle name="标题 6 2" xfId="5146"/>
    <cellStyle name="差_县区合并测算20080423(按照各省比重）_民生政策最低支出需求_财力性转移支付2010年预算参考数_小册子（2010）张" xfId="5147"/>
    <cellStyle name="Currency [0] 4" xfId="5148"/>
    <cellStyle name="差_核定人数下发表_财力性转移支付2010年预算参考数_03_2010年各地区一般预算平衡表_04财力类2010 3" xfId="5149"/>
    <cellStyle name="标题 6 3" xfId="5150"/>
    <cellStyle name="Currency [0] 5" xfId="5151"/>
    <cellStyle name="好_2 2" xfId="5152"/>
    <cellStyle name="标题 6 4" xfId="5153"/>
    <cellStyle name="Currency [0] 6" xfId="5154"/>
    <cellStyle name="好_2 3" xfId="5155"/>
    <cellStyle name="好_安徽 缺口县区测算(地方填报)1_小册子（2010）张 2" xfId="5156"/>
    <cellStyle name="Currency_!!!GO" xfId="5157"/>
    <cellStyle name="差_22湖南_财力性转移支付2010年预算参考数_03_2010年各地区一般预算平衡表" xfId="5158"/>
    <cellStyle name="差_1110洱源县_财力性转移支付2010年预算参考数_03_2010年各地区一般预算平衡表_净集中 3" xfId="5159"/>
    <cellStyle name="好_县区合并测算20080423(按照各省比重）_财力性转移支付2010年预算参考数_隋心对账单定稿0514 2 5" xfId="5160"/>
    <cellStyle name="差_2008年预计支出与2007年对比_华东" xfId="5161"/>
    <cellStyle name="Currency1 2" xfId="5162"/>
    <cellStyle name="差_成本差异系数_小册子（2010）张 2 2" xfId="5163"/>
    <cellStyle name="差_行政（人员） 3" xfId="5164"/>
    <cellStyle name="好_市辖区测算-新科目（20080626）_财力性转移支付2010年预算参考数_03_2010年各地区一般预算平衡表_04财力类2010" xfId="5165"/>
    <cellStyle name="Currency1 2 2" xfId="5166"/>
    <cellStyle name="差_行政（人员） 3 2" xfId="5167"/>
    <cellStyle name="好_行政（人员）_华东 2 7" xfId="5168"/>
    <cellStyle name="好_市辖区测算-新科目（20080626）_财力性转移支付2010年预算参考数_03_2010年各地区一般预算平衡表_04财力类2010 2" xfId="5169"/>
    <cellStyle name="Currency1 2 2 2" xfId="5170"/>
    <cellStyle name="好_Book1_Book1_Book1" xfId="5171"/>
    <cellStyle name="差_1305扶贫_2.2009年云南省生态功能区转移支付总表" xfId="5172"/>
    <cellStyle name="Currency1 2 3" xfId="5173"/>
    <cellStyle name="差_县市旗测算-新科目（20080627）_不含人员经费系数_财力性转移支付2010年预算参考数_隋心对账单定稿0514 2 2" xfId="5174"/>
    <cellStyle name="Currency1 2 4" xfId="5175"/>
    <cellStyle name="好_县区合并测算20080421_财力性转移支付2010年预算参考数_隋心对账单定稿0514" xfId="5176"/>
    <cellStyle name="差_县市旗测算-新科目（20080627）_不含人员经费系数_财力性转移支付2010年预算参考数_隋心对账单定稿0514 2 3" xfId="5177"/>
    <cellStyle name="差_11大理 2_2.云南省生态功能区转移支付总表 2" xfId="5178"/>
    <cellStyle name="Euro" xfId="5179"/>
    <cellStyle name="差_县区合并测算20080421_民生政策最低支出需求_华东 2" xfId="5180"/>
    <cellStyle name="Currency1 3" xfId="5181"/>
    <cellStyle name="差_行政（人员） 4" xfId="5182"/>
    <cellStyle name="Linked Cells 2 2 2" xfId="5183"/>
    <cellStyle name="Currency1 4" xfId="5184"/>
    <cellStyle name="差_行政（人员） 5" xfId="5185"/>
    <cellStyle name="Date" xfId="5186"/>
    <cellStyle name="Date 2" xfId="5187"/>
    <cellStyle name="Date 2 2 2" xfId="5188"/>
    <cellStyle name="Date 2 2 3" xfId="5189"/>
    <cellStyle name="Date 2 2 4" xfId="5190"/>
    <cellStyle name="好_缺口县区测算(按2007支出增长25%测算)_财力性转移支付2010年预算参考数_03_2010年各地区一般预算平衡表_2010年地方财政一般预算分级平衡情况表（汇总）0524 2" xfId="5191"/>
    <cellStyle name="Date 2 2 5" xfId="5192"/>
    <cellStyle name="好_缺口县区测算(按2007支出增长25%测算)_财力性转移支付2010年预算参考数_03_2010年各地区一般预算平衡表_2010年地方财政一般预算分级平衡情况表（汇总）0524 3" xfId="5193"/>
    <cellStyle name="差_县市旗测算-新科目（20080626）_民生政策最低支出需求_财力性转移支付2010年预算参考数_隋心对账单定稿0514 2 4" xfId="5194"/>
    <cellStyle name="HEADING1 6" xfId="5195"/>
    <cellStyle name="好_行政（人员）_不含人员经费系数_财力性转移支付2010年预算参考数_小册子（2010）张 3" xfId="5196"/>
    <cellStyle name="Dollar (zero dec)" xfId="5197"/>
    <cellStyle name="Dollar (zero dec) 2" xfId="5198"/>
    <cellStyle name="好_其他部门(按照总人口测算）—20080416_财力性转移支付2010年预算参考数_合并 2 6" xfId="5199"/>
    <cellStyle name="Yen" xfId="5200"/>
    <cellStyle name="Dollar (zero dec) 2 3" xfId="5201"/>
    <cellStyle name="Dollar (zero dec) 2 4" xfId="5202"/>
    <cellStyle name="Dollar (zero dec) 4" xfId="5203"/>
    <cellStyle name="差_成本差异系数（含人口规模） 2 3" xfId="5204"/>
    <cellStyle name="Dollar (zero dec) 5" xfId="5205"/>
    <cellStyle name="差_成本差异系数（含人口规模） 2 4" xfId="5206"/>
    <cellStyle name="Dollar (zero dec) 6" xfId="5207"/>
    <cellStyle name="好_市辖区测算-新科目（20080626） 5" xfId="5208"/>
    <cellStyle name="Double Accounting" xfId="5209"/>
    <cellStyle name="差_分县成本差异系数_民生政策最低支出需求_财力性转移支付2010年预算参考数" xfId="5210"/>
    <cellStyle name="常规 48 2" xfId="5211"/>
    <cellStyle name="常规 53 2" xfId="5212"/>
    <cellStyle name="常规 8 37" xfId="5213"/>
    <cellStyle name="Double Accounting 2" xfId="5214"/>
    <cellStyle name="差_分县成本差异系数_民生政策最低支出需求_财力性转移支付2010年预算参考数 2" xfId="5215"/>
    <cellStyle name="常规 48 2 2" xfId="5216"/>
    <cellStyle name="Euro 2" xfId="5217"/>
    <cellStyle name="差_县区合并测算20080421_民生政策最低支出需求_华东 2 2" xfId="5218"/>
    <cellStyle name="差_14安徽_财力性转移支付2010年预算参考数_03_2010年各地区一般预算平衡表_04财力类2010 3" xfId="5219"/>
    <cellStyle name="好_530629_2006年县级财政报表附表_合并 2 7" xfId="5220"/>
    <cellStyle name="Explanatory Text 2" xfId="5221"/>
    <cellStyle name="Explanatory Text 3 2" xfId="5222"/>
    <cellStyle name="好_0702砚山县2008年地税_2.2010年云南省生态功能区转移支付总表" xfId="5223"/>
    <cellStyle name="差_文体广播事业(按照总人口测算）—20080416 2 3" xfId="5224"/>
    <cellStyle name="好_其他部门(按照总人口测算）—20080416_不含人员经费系数_小册子（2010）张 3" xfId="5225"/>
    <cellStyle name="Explanatory Text 4" xfId="5226"/>
    <cellStyle name="差_Book1_Book1_Book1_Book1 2" xfId="5227"/>
    <cellStyle name="Explanatory Text 5" xfId="5228"/>
    <cellStyle name="差_平邑_30云南 2" xfId="5229"/>
    <cellStyle name="好_县市旗测算-新科目（20080626）_县市旗测算-新科目（含人口规模效应）_财力性转移支付2010年预算参考数 2 5" xfId="5230"/>
    <cellStyle name="e鯪9Y_x000b_" xfId="5231"/>
    <cellStyle name="差_缺口县区测算（11.13）_财力性转移支付2010年预算参考数_03_2010年各地区一般预算平衡表_04财力类2010" xfId="5232"/>
    <cellStyle name="好_12滨州_隋心对账单定稿0514" xfId="5233"/>
    <cellStyle name="e鯪9Y_x000b_ 2" xfId="5234"/>
    <cellStyle name="差_缺口县区测算（11.13）_财力性转移支付2010年预算参考数_03_2010年各地区一般预算平衡表_04财力类2010 2" xfId="5235"/>
    <cellStyle name="适中 2 2 2 2 8" xfId="5236"/>
    <cellStyle name="差_缺口县区测算_财力性转移支付2010年预算参考数_小册子（2010）张 4" xfId="5237"/>
    <cellStyle name="好_12滨州_隋心对账单定稿0514 2" xfId="5238"/>
    <cellStyle name="差_核定人数对比_财力性转移支付2010年预算参考数 4 2" xfId="5239"/>
    <cellStyle name="e鯪9Y_x000b_ 3" xfId="5240"/>
    <cellStyle name="差_缺口县区测算（11.13）_财力性转移支付2010年预算参考数_03_2010年各地区一般预算平衡表_04财力类2010 3" xfId="5241"/>
    <cellStyle name="e鯪9Y_x000b_ 4" xfId="5242"/>
    <cellStyle name="e鯪9Y_x000b_ 5" xfId="5243"/>
    <cellStyle name="e鯪9Y_x000b_ 6" xfId="5244"/>
    <cellStyle name="e鯪9Y_x000b_ 7" xfId="5245"/>
    <cellStyle name="Fixed 3" xfId="5246"/>
    <cellStyle name="好_2006年28四川_财力性转移支付2010年预算参考数_合并 2 2" xfId="5247"/>
    <cellStyle name="差_04财力类_小册子（2010）张 3 2" xfId="5248"/>
    <cellStyle name="常规 2 3 2 10" xfId="5249"/>
    <cellStyle name="好_11大理_03_2010年各地区一般预算平衡表 2 2" xfId="5250"/>
    <cellStyle name="Fixed 4" xfId="5251"/>
    <cellStyle name="好_2006年28四川_财力性转移支付2010年预算参考数_合并 2 3" xfId="5252"/>
    <cellStyle name="Table Title 2" xfId="5253"/>
    <cellStyle name="差_2008年支出调整 3 2" xfId="5254"/>
    <cellStyle name="常规 28 2 4" xfId="5255"/>
    <cellStyle name="差_04财力类 2 2" xfId="5256"/>
    <cellStyle name="好_2006年34青海_财力性转移支付2010年预算参考数 3 2" xfId="5257"/>
    <cellStyle name="常规 2 3 2 11" xfId="5258"/>
    <cellStyle name="Fixed 5" xfId="5259"/>
    <cellStyle name="好_2006年28四川_财力性转移支付2010年预算参考数_合并 2 4" xfId="5260"/>
    <cellStyle name="百分比 5 3 2" xfId="5261"/>
    <cellStyle name="差_其他部门(按照总人口测算）—20080416 5" xfId="5262"/>
    <cellStyle name="Followed Hyperlink" xfId="5263"/>
    <cellStyle name="标题 1 2 2 3" xfId="5264"/>
    <cellStyle name="Footer SBILogo1" xfId="5265"/>
    <cellStyle name="Footer SBILogo1 2" xfId="5266"/>
    <cellStyle name="差_01保工资保运转保民生项目及标准 2" xfId="5267"/>
    <cellStyle name="Footnote" xfId="5268"/>
    <cellStyle name="差_01保工资保运转保民生项目及标准 2 2" xfId="5269"/>
    <cellStyle name="差_县市旗测算20080508_县市旗测算-新科目（含人口规模效应）_合并 2 4" xfId="5270"/>
    <cellStyle name="Footnote 2" xfId="5271"/>
    <cellStyle name="好_2006年水利统计指标统计表_财力性转移支付2010年预算参考数_03_2010年各地区一般预算平衡表_2010年地方财政一般预算分级平衡情况表（汇总）0524 4" xfId="5272"/>
    <cellStyle name="PSDec 2" xfId="5273"/>
    <cellStyle name="Good" xfId="5274"/>
    <cellStyle name="差_汇总表4_小册子（2010）张 2 2" xfId="5275"/>
    <cellStyle name="好_2007年收支情况及2008年收支预计表(汇总表)_03_2010年各地区一般预算平衡表 3" xfId="5276"/>
    <cellStyle name="好_34青海_财力性转移支付2010年预算参考数_小册子（2010）张 3" xfId="5277"/>
    <cellStyle name="好_教育(按照总人口测算）—20080416_县市旗测算-新科目（含人口规模效应）_财力性转移支付2010年预算参考数_隋心对账单定稿0514 3" xfId="5278"/>
    <cellStyle name="PSDec 2 2" xfId="5279"/>
    <cellStyle name="Good 2" xfId="5280"/>
    <cellStyle name="好_云南 缺口县区测算(地方填报)_财力性转移支付2010年预算参考数_合并 2 6" xfId="5281"/>
    <cellStyle name="好_34青海_财力性转移支付2010年预算参考数_小册子（2010）张 3 2" xfId="5282"/>
    <cellStyle name="PSDec 2 2 2" xfId="5283"/>
    <cellStyle name="好_2006年27重庆_财力性转移支付2010年预算参考数_03_2010年各地区一般预算平衡表_2010年地方财政一般预算分级平衡情况表（汇总）0524" xfId="5284"/>
    <cellStyle name="Good 2 2" xfId="5285"/>
    <cellStyle name="好_行政（人员）_县市旗测算-新科目（含人口规模效应）_财力性转移支付2010年预算参考数_合并 2 5" xfId="5286"/>
    <cellStyle name="PSDec 2 3" xfId="5287"/>
    <cellStyle name="差_核定人数对比_财力性转移支付2010年预算参考数_小册子（2010）张" xfId="5288"/>
    <cellStyle name="好_14安徽_财力性转移支付2010年预算参考数_03_2010年各地区一般预算平衡表" xfId="5289"/>
    <cellStyle name="Good 3" xfId="5290"/>
    <cellStyle name="好_缺口县区测算（11.13）_03_2010年各地区一般预算平衡表_净集中" xfId="5291"/>
    <cellStyle name="PSDec 2 4" xfId="5292"/>
    <cellStyle name="Good 4" xfId="5293"/>
    <cellStyle name="Good 5" xfId="5294"/>
    <cellStyle name="Grey" xfId="5295"/>
    <cellStyle name="Grey 2" xfId="5296"/>
    <cellStyle name="差_汇总_03_2010年各地区一般预算平衡表_2010年地方财政一般预算分级平衡情况表（汇总）0524 5" xfId="5297"/>
    <cellStyle name="好_平邑_隋心对账单定稿0514 2 7" xfId="5298"/>
    <cellStyle name="Grey 2 2" xfId="5299"/>
    <cellStyle name="Grey 2 2 2" xfId="5300"/>
    <cellStyle name="Millares_96 Risk" xfId="5301"/>
    <cellStyle name="Grey 2 3" xfId="5302"/>
    <cellStyle name="Grey 2 4" xfId="5303"/>
    <cellStyle name="差_03昭通" xfId="5304"/>
    <cellStyle name="差_行政（人员）_财力性转移支付2010年预算参考数_隋心对账单定稿0514" xfId="5305"/>
    <cellStyle name="Grey 4" xfId="5306"/>
    <cellStyle name="Grey 5" xfId="5307"/>
    <cellStyle name="Grey 6" xfId="5308"/>
    <cellStyle name="差_Book1" xfId="5309"/>
    <cellStyle name="Header 2" xfId="5310"/>
    <cellStyle name="差_2007一般预算支出口径剔除表_30云南 2 2" xfId="5311"/>
    <cellStyle name="Header Draft Stamp" xfId="5312"/>
    <cellStyle name="差_行政（人员）_民生政策最低支出需求_财力性转移支付2010年预算参考数_华东 2" xfId="5313"/>
    <cellStyle name="百分比 2 6 3" xfId="5314"/>
    <cellStyle name="常规 15 2 3" xfId="5315"/>
    <cellStyle name="常规 20 2 3" xfId="5316"/>
    <cellStyle name="好_30云南_1_03_2010年各地区一般预算平衡表 3" xfId="5317"/>
    <cellStyle name="PSHeading" xfId="5318"/>
    <cellStyle name="常规 21 26" xfId="5319"/>
    <cellStyle name="常规 21 31" xfId="5320"/>
    <cellStyle name="PSHeading 2" xfId="5321"/>
    <cellStyle name="Header Draft Stamp 2" xfId="5322"/>
    <cellStyle name="差_总人口_03_2010年各地区一般预算平衡表_2010年地方财政一般预算分级平衡情况表（汇总）0524 3" xfId="5323"/>
    <cellStyle name="常规 15 2 3 2" xfId="5324"/>
    <cellStyle name="常规 20 2 3 2" xfId="5325"/>
    <cellStyle name="差_行政公检法测算_县市旗测算-新科目（含人口规模效应） 2 2" xfId="5326"/>
    <cellStyle name="差_卫生(按照总人口测算）—20080416_民生政策最低支出需求_财力性转移支付2010年预算参考数_30云南" xfId="5327"/>
    <cellStyle name="S13 3" xfId="5328"/>
    <cellStyle name="好_核定人数对比_财力性转移支付2010年预算参考数_隋心对账单定稿0514 2 7" xfId="5329"/>
    <cellStyle name="好_教育(按照总人口测算）—20080416_民生政策最低支出需求_财力性转移支付2010年预算参考数_30云南 2 2" xfId="5330"/>
    <cellStyle name="Header1" xfId="5331"/>
    <cellStyle name="Header1 2" xfId="5332"/>
    <cellStyle name="Header1 3" xfId="5333"/>
    <cellStyle name="好_22湖南" xfId="5334"/>
    <cellStyle name="Header1 4" xfId="5335"/>
    <cellStyle name="Header2" xfId="5336"/>
    <cellStyle name="Header2 2" xfId="5337"/>
    <cellStyle name="差_文体广播事业(按照总人口测算）—20080416_隋心对账单定稿0514 2 7" xfId="5338"/>
    <cellStyle name="Header2 3" xfId="5339"/>
    <cellStyle name="Header2 4" xfId="5340"/>
    <cellStyle name="差_1_小册子（2010）张 3" xfId="5341"/>
    <cellStyle name="好_附表_财力性转移支付2010年预算参考数_合并 2 4" xfId="5342"/>
    <cellStyle name="Heading 1 2" xfId="5343"/>
    <cellStyle name="差_1_小册子（2010）张 3 2" xfId="5344"/>
    <cellStyle name="Heading 1 2 2" xfId="5345"/>
    <cellStyle name="好_14安徽_财力性转移支付2010年预算参考数_03_2010年各地区一般预算平衡表_2010年地方财政一般预算分级平衡情况表（汇总）0524 5" xfId="5346"/>
    <cellStyle name="好_27重庆_03_2010年各地区一般预算平衡表 4" xfId="5347"/>
    <cellStyle name="好_行政公检法测算_民生政策最低支出需求_03_2010年各地区一般预算平衡表_2010年地方财政一般预算分级平衡情况表（汇总）0524 2 7" xfId="5348"/>
    <cellStyle name="差_1_小册子（2010）张 4" xfId="5349"/>
    <cellStyle name="好_成本差异系数_03_2010年各地区一般预算平衡表 2 2" xfId="5350"/>
    <cellStyle name="好_附表_财力性转移支付2010年预算参考数_合并 2 5" xfId="5351"/>
    <cellStyle name="Heading 1 3" xfId="5352"/>
    <cellStyle name="Heading 1 3 2" xfId="5353"/>
    <cellStyle name="Heading 1 4" xfId="5354"/>
    <cellStyle name="差_县市旗测算-新科目（20080627）_民生政策最低支出需求_03_2010年各地区一般预算平衡表_2010年地方财政一般预算分级平衡情况表（汇总）0524 2" xfId="5355"/>
    <cellStyle name="差_0605石屏县_财力性转移支付2010年预算参考数_03_2010年各地区一般预算平衡表_04财力类2010 2" xfId="5356"/>
    <cellStyle name="Heading 1 5" xfId="5357"/>
    <cellStyle name="差_县市旗测算-新科目（20080627）_民生政策最低支出需求_03_2010年各地区一般预算平衡表_2010年地方财政一般预算分级平衡情况表（汇总）0524 3" xfId="5358"/>
    <cellStyle name="Heading 1 Above" xfId="5359"/>
    <cellStyle name="注释 9 3" xfId="5360"/>
    <cellStyle name="Heading 2" xfId="5361"/>
    <cellStyle name="差_教育(按照总人口测算）—20080416_03_2010年各地区一般预算平衡表_净集中 3" xfId="5362"/>
    <cellStyle name="常规 15 39" xfId="5363"/>
    <cellStyle name="常规 20 39" xfId="5364"/>
    <cellStyle name="好_2_隋心对账单定稿0514 2 2" xfId="5365"/>
    <cellStyle name="好_成本差异系数_合并 2" xfId="5366"/>
    <cellStyle name="Heading 2 2" xfId="5367"/>
    <cellStyle name="好_成本差异系数_合并 2 2" xfId="5368"/>
    <cellStyle name="标题 1 2 4" xfId="5369"/>
    <cellStyle name="好_34青海_财力性转移支付2010年预算参考数_隋心对账单定稿0514 2 4" xfId="5370"/>
    <cellStyle name="Heading 2 2 2" xfId="5371"/>
    <cellStyle name="标题 1 3 4" xfId="5372"/>
    <cellStyle name="好_2006年水利统计指标统计表_财力性转移支付2010年预算参考数_03_2010年各地区一般预算平衡表 3" xfId="5373"/>
    <cellStyle name="Heading 2 3 2" xfId="5374"/>
    <cellStyle name="差_2008年全省汇总收支计算表_30云南 2" xfId="5375"/>
    <cellStyle name="好_其他部门(按照总人口测算）—20080416_民生政策最低支出需求_隋心对账单定稿0514 2" xfId="5376"/>
    <cellStyle name="Heading 2 4" xfId="5377"/>
    <cellStyle name="好_成本差异系数_合并 2 4" xfId="5378"/>
    <cellStyle name="好_附表_03_2010年各地区一般预算平衡表_2010年地方财政一般预算分级平衡情况表（汇总）0524 2 3" xfId="5379"/>
    <cellStyle name="百分比 3 2 2 2 2" xfId="5380"/>
    <cellStyle name="Heading 2 5" xfId="5381"/>
    <cellStyle name="好_成本差异系数_合并 2 5" xfId="5382"/>
    <cellStyle name="好_附表_03_2010年各地区一般预算平衡表_2010年地方财政一般预算分级平衡情况表（汇总）0524 2 4" xfId="5383"/>
    <cellStyle name="Heading 2 Below" xfId="5384"/>
    <cellStyle name="Heading 3" xfId="5385"/>
    <cellStyle name="好_2_隋心对账单定稿0514 2 3" xfId="5386"/>
    <cellStyle name="S10 2" xfId="5387"/>
    <cellStyle name="Heading 3 3" xfId="5388"/>
    <cellStyle name="差_市辖区测算20080510_财力性转移支付2010年预算参考数_03_2010年各地区一般预算平衡表 4" xfId="5389"/>
    <cellStyle name="标题 2 3 4" xfId="5390"/>
    <cellStyle name="S10 2 2" xfId="5391"/>
    <cellStyle name="Heading 3 3 2" xfId="5392"/>
    <cellStyle name="S10 3" xfId="5393"/>
    <cellStyle name="好_缺口县区测算(按核定人数)_合并 2 2" xfId="5394"/>
    <cellStyle name="Heading 3 4" xfId="5395"/>
    <cellStyle name="差_市辖区测算20080510_财力性转移支付2010年预算参考数_03_2010年各地区一般预算平衡表 5" xfId="5396"/>
    <cellStyle name="Heading 3 5" xfId="5397"/>
    <cellStyle name="差_市辖区测算20080510_财力性转移支付2010年预算参考数_03_2010年各地区一般预算平衡表 6" xfId="5398"/>
    <cellStyle name="Heading 3+" xfId="5399"/>
    <cellStyle name="好_34青海_30云南" xfId="5400"/>
    <cellStyle name="Heading 3+ 2" xfId="5401"/>
    <cellStyle name="好_34青海_30云南 2" xfId="5402"/>
    <cellStyle name="差_2_03_2010年各地区一般预算平衡表 4" xfId="5403"/>
    <cellStyle name="好_测算结果汇总_财力性转移支付2010年预算参考数_03_2010年各地区一般预算平衡表_2010年地方财政一般预算分级平衡情况表（汇总）0524 2 6" xfId="5404"/>
    <cellStyle name="好_行政（人员）_不含人员经费系数_03_2010年各地区一般预算平衡表 2 3" xfId="5405"/>
    <cellStyle name="标题 3 2 4" xfId="5406"/>
    <cellStyle name="差_县市旗测算-新科目（20080626）_不含人员经费系数_隋心对账单定稿0514" xfId="5407"/>
    <cellStyle name="常规 7 2 29" xfId="5408"/>
    <cellStyle name="常规 7 2 34" xfId="5409"/>
    <cellStyle name="好_2006年28四川_财力性转移支付2010年预算参考数_30云南" xfId="5410"/>
    <cellStyle name="Heading 4 2 2" xfId="5411"/>
    <cellStyle name="差_测算结果_财力性转移支付2010年预算参考数 2 2 2" xfId="5412"/>
    <cellStyle name="好_2006年22湖南_隋心对账单定稿0514 2 5" xfId="5413"/>
    <cellStyle name="S11 2" xfId="5414"/>
    <cellStyle name="Heading 4 3" xfId="5415"/>
    <cellStyle name="差_测算结果_财力性转移支付2010年预算参考数 2 3" xfId="5416"/>
    <cellStyle name="标题 3 3 4" xfId="5417"/>
    <cellStyle name="S11 2 2" xfId="5418"/>
    <cellStyle name="差_行政（人员）_财力性转移支付2010年预算参考数_30云南 4" xfId="5419"/>
    <cellStyle name="Heading 4 3 2" xfId="5420"/>
    <cellStyle name="差_测算结果_财力性转移支付2010年预算参考数 2 3 2" xfId="5421"/>
    <cellStyle name="S11 3" xfId="5422"/>
    <cellStyle name="Heading 4 4" xfId="5423"/>
    <cellStyle name="差_测算结果_财力性转移支付2010年预算参考数 2 4" xfId="5424"/>
    <cellStyle name="Heading 4 5" xfId="5425"/>
    <cellStyle name="差_市辖区测算-新科目（20080626）_03_2010年各地区一般预算平衡表_04财力类2010" xfId="5426"/>
    <cellStyle name="差_县市旗测算-新科目（20080626）_民生政策最低支出需求_财力性转移支付2010年预算参考数_隋心对账单定稿0514 2 3" xfId="5427"/>
    <cellStyle name="HEADING1 5" xfId="5428"/>
    <cellStyle name="好_行政（人员）_不含人员经费系数_财力性转移支付2010年预算参考数_小册子（2010）张 2" xfId="5429"/>
    <cellStyle name="HEADING2 4" xfId="5430"/>
    <cellStyle name="差_文体广播事业(按照总人口测算）—20080416_财力性转移支付2010年预算参考数_隋心对账单定稿0514 2" xfId="5431"/>
    <cellStyle name="差_文体广播事业(按照总人口测算）—20080416_民生政策最低支出需求_财力性转移支付2010年预算参考数_合并 2 6" xfId="5432"/>
    <cellStyle name="HEADING2 5" xfId="5433"/>
    <cellStyle name="差_34青海_财力性转移支付2010年预算参考数_隋心对账单定稿0514 2" xfId="5434"/>
    <cellStyle name="差_文体广播事业(按照总人口测算）—20080416_民生政策最低支出需求_财力性转移支付2010年预算参考数_合并 2 7" xfId="5435"/>
    <cellStyle name="Hyperlink" xfId="5436"/>
    <cellStyle name="差_0605石屏县 2_5.2010年云南省国家一般生态功能区转移支付补助测算表（州市本级）" xfId="5437"/>
    <cellStyle name="Input" xfId="5438"/>
    <cellStyle name="差_分县成本差异系数_华东 2" xfId="5439"/>
    <cellStyle name="Input [yellow]" xfId="5440"/>
    <cellStyle name="差_县市旗测算-新科目（20080626）_民生政策最低支出需求_财力性转移支付2010年预算参考数 2 5" xfId="5441"/>
    <cellStyle name="Input [yellow] 2" xfId="5442"/>
    <cellStyle name="Input [yellow] 2 2 2" xfId="5443"/>
    <cellStyle name="Input [yellow] 3" xfId="5444"/>
    <cellStyle name="Input [yellow] 4" xfId="5445"/>
    <cellStyle name="差_行政公检法测算_不含人员经费系数_华东" xfId="5446"/>
    <cellStyle name="Input [yellow] 5 2" xfId="5447"/>
    <cellStyle name="差_1110洱源 2 3" xfId="5448"/>
    <cellStyle name="好_33甘肃_华东 2 6" xfId="5449"/>
    <cellStyle name="Input [yellow] 6" xfId="5450"/>
    <cellStyle name="Input 10" xfId="5451"/>
    <cellStyle name="差_34青海_财力性转移支付2010年预算参考数_小册子（2010）张 2" xfId="5452"/>
    <cellStyle name="好_县市旗测算20080508_不含人员经费系数_财力性转移支付2010年预算参考数_小册子（2010）张 3" xfId="5453"/>
    <cellStyle name="差_12滨州_财力性转移支付2010年预算参考数" xfId="5454"/>
    <cellStyle name="Input 11" xfId="5455"/>
    <cellStyle name="差_34青海_财力性转移支付2010年预算参考数_小册子（2010）张 3" xfId="5456"/>
    <cellStyle name="Input 15" xfId="5457"/>
    <cellStyle name="Input 16" xfId="5458"/>
    <cellStyle name="差_0605石屏县 2_5.2010年云南省国家一般生态功能区转移支付补助测算表（州市本级） 2" xfId="5459"/>
    <cellStyle name="标题 5 6" xfId="5460"/>
    <cellStyle name="Input 2" xfId="5461"/>
    <cellStyle name="差_文体广播事业(按照总人口测算）—20080416_合并 2 7" xfId="5462"/>
    <cellStyle name="Input 2 2" xfId="5463"/>
    <cellStyle name="差_行政(燃修费)_财力性转移支付2010年预算参考数_03_2010年各地区一般预算平衡表 4" xfId="5464"/>
    <cellStyle name="标题 5 7" xfId="5465"/>
    <cellStyle name="Input 3" xfId="5466"/>
    <cellStyle name="好_2006年27重庆_03_2010年各地区一般预算平衡表_净集中" xfId="5467"/>
    <cellStyle name="Input 3 2" xfId="5468"/>
    <cellStyle name="好_2006年27重庆_03_2010年各地区一般预算平衡表_净集中 2" xfId="5469"/>
    <cellStyle name="标题 5 8" xfId="5470"/>
    <cellStyle name="Input 4" xfId="5471"/>
    <cellStyle name="差_1_30云南 3 2" xfId="5472"/>
    <cellStyle name="Input 5" xfId="5473"/>
    <cellStyle name="Input 9" xfId="5474"/>
    <cellStyle name="Input Cells" xfId="5475"/>
    <cellStyle name="Input Cells 2 3" xfId="5476"/>
    <cellStyle name="差_1_合并 2" xfId="5477"/>
    <cellStyle name="Input Cells 2 4" xfId="5478"/>
    <cellStyle name="差_09黑龙江_财力性转移支付2010年预算参考数 2 3" xfId="5479"/>
    <cellStyle name="Input Cells 5" xfId="5480"/>
    <cellStyle name="好_28四川 2" xfId="5481"/>
    <cellStyle name="好_Book1 2 2" xfId="5482"/>
    <cellStyle name="好_行政（人员）_30云南" xfId="5483"/>
    <cellStyle name="差_09黑龙江_财力性转移支付2010年预算参考数 2 4" xfId="5484"/>
    <cellStyle name="好_2006年34青海_合并 2 2" xfId="5485"/>
    <cellStyle name="好_测算结果_财力性转移支付2010年预算参考数_30云南 2" xfId="5486"/>
    <cellStyle name="Input Cells 6" xfId="5487"/>
    <cellStyle name="好_28四川 3" xfId="5488"/>
    <cellStyle name="好_Book1 2 3" xfId="5489"/>
    <cellStyle name="Input_2008年经营目标预算审核明细表final" xfId="5490"/>
    <cellStyle name="好_05潍坊 2 6" xfId="5491"/>
    <cellStyle name="InputInfo" xfId="5492"/>
    <cellStyle name="InputInfo 2" xfId="5493"/>
    <cellStyle name="差_2007年一般预算支出剔除_03_2010年各地区一般预算平衡表 3" xfId="5494"/>
    <cellStyle name="KPMG Heading 1" xfId="5495"/>
    <cellStyle name="差 10 2" xfId="5496"/>
    <cellStyle name="KPMG Heading 2" xfId="5497"/>
    <cellStyle name="KPMG Heading 3" xfId="5498"/>
    <cellStyle name="KPMG Heading 4" xfId="5499"/>
    <cellStyle name="好_奖励补助测算7.25 (version 1) (version 1)" xfId="5500"/>
    <cellStyle name="百分比 3 3 3" xfId="5501"/>
    <cellStyle name="好_农林水和城市维护标准支出20080505－县区合计_县市旗测算-新科目（含人口规模效应）_财力性转移支付2010年预算参考数_03_2010年各地区一般预算平衡表_2010年地方财政一般预算分级平衡情况表（汇总）0524 2 3" xfId="5502"/>
    <cellStyle name="KPMG Heading 4 2" xfId="5503"/>
    <cellStyle name="好_20河南_财力性转移支付2010年预算参考数 2 7" xfId="5504"/>
    <cellStyle name="好_奖励补助测算7.25 (version 1) (version 1) 2" xfId="5505"/>
    <cellStyle name="百分比 12 3" xfId="5506"/>
    <cellStyle name="差_其他部门(按照总人口测算）—20080416 3 2" xfId="5507"/>
    <cellStyle name="KPMG Normal 2" xfId="5508"/>
    <cellStyle name="好_安徽 缺口县区测算(地方填报)1_华东 2 6" xfId="5509"/>
    <cellStyle name="Linked Cell" xfId="5510"/>
    <cellStyle name="好_行政公检法测算_不含人员经费系数_财力性转移支付2010年预算参考数 5" xfId="5511"/>
    <cellStyle name="好_其他部门(按照总人口测算）—20080416_03_2010年各地区一般预算平衡表_净集中" xfId="5512"/>
    <cellStyle name="Linked Cell 2" xfId="5513"/>
    <cellStyle name="好_其他部门(按照总人口测算）—20080416_03_2010年各地区一般预算平衡表_净集中 2" xfId="5514"/>
    <cellStyle name="Linked Cell 2 2" xfId="5515"/>
    <cellStyle name="Linked Cell 3" xfId="5516"/>
    <cellStyle name="好_其他部门(按照总人口测算）—20080416_03_2010年各地区一般预算平衡表_净集中 3" xfId="5517"/>
    <cellStyle name="Linked Cell 3 2" xfId="5518"/>
    <cellStyle name="Linked Cell 5" xfId="5519"/>
    <cellStyle name="常规 8 3 10" xfId="5520"/>
    <cellStyle name="Linked Cells" xfId="5521"/>
    <cellStyle name="Linked Cells 2 3" xfId="5522"/>
    <cellStyle name="Linked Cells 2 4" xfId="5523"/>
    <cellStyle name="差_34青海_1_财力性转移支付2010年预算参考数_30云南 3 2" xfId="5524"/>
    <cellStyle name="Linked Cells 4" xfId="5525"/>
    <cellStyle name="差_县区合并测算20080423(按照各省比重）_民生政策最低支出需求_财力性转移支付2010年预算参考数_华东 2 2" xfId="5526"/>
    <cellStyle name="margenta-f 2" xfId="5527"/>
    <cellStyle name="好_2008计算资料（8月5）_隋心对账单定稿0514 2 5" xfId="5528"/>
    <cellStyle name="Milliers [0]_!!!GO" xfId="5529"/>
    <cellStyle name="Milliers_!!!GO" xfId="5530"/>
    <cellStyle name="好_农林水和城市维护标准支出20080505－县区合计_民生政策最低支出需求_财力性转移支付2010年预算参考数" xfId="5531"/>
    <cellStyle name="Moneda [0]_96 Risk" xfId="5532"/>
    <cellStyle name="差_县市旗测算-新科目（20080627）_不含人员经费系数_财力性转移支付2010年预算参考数_华东 2 3" xfId="5533"/>
    <cellStyle name="差_0605石屏县 2_2.云南省生态功能区转移支付总表" xfId="5534"/>
    <cellStyle name="Month" xfId="5535"/>
    <cellStyle name="好_28四川 4" xfId="5536"/>
    <cellStyle name="好_Book1 2 4" xfId="5537"/>
    <cellStyle name="差_0605石屏县 2_2.云南省生态功能区转移支付总表 2" xfId="5538"/>
    <cellStyle name="Month 2" xfId="5539"/>
    <cellStyle name="好_2006年水利统计指标统计表 2_2.云南省生态功能区转移支付总表" xfId="5540"/>
    <cellStyle name="差_07临沂 5" xfId="5541"/>
    <cellStyle name="好_34青海 3" xfId="5542"/>
    <cellStyle name="好_教育(按照总人口测算）—20080416_不含人员经费系数_财力性转移支付2010年预算参考数_小册子（2010）张 2" xfId="5543"/>
    <cellStyle name="Mon閠aire_!!!GO" xfId="5544"/>
    <cellStyle name="Neutral" xfId="5545"/>
    <cellStyle name="好_测算结果_财力性转移支付2010年预算参考数_03_2010年各地区一般预算平衡表_净集中 3" xfId="5546"/>
    <cellStyle name="Neutral 2 2" xfId="5547"/>
    <cellStyle name="差_0605石屏县_03_2010年各地区一般预算平衡表_2010年地方财政一般预算分级平衡情况表（汇总）0524 2" xfId="5548"/>
    <cellStyle name="Neutral 3 2" xfId="5549"/>
    <cellStyle name="好_汇总表_小册子（2010）张" xfId="5550"/>
    <cellStyle name="Neutral 7" xfId="5551"/>
    <cellStyle name="Neutral 8" xfId="5552"/>
    <cellStyle name="New Times Roman" xfId="5553"/>
    <cellStyle name="差_县市旗测算-新科目（20080627）_不含人员经费系数" xfId="5554"/>
    <cellStyle name="差_0502通海县 2_4.2010年国家重点生态功能区保护性转移支付生态测算表 2" xfId="5555"/>
    <cellStyle name="好_2006年34青海_30云南 3 2" xfId="5556"/>
    <cellStyle name="no dec 2" xfId="5557"/>
    <cellStyle name="好_Book2_财力性转移支付2010年预算参考数_03_2010年各地区一般预算平衡表_净集中 3" xfId="5558"/>
    <cellStyle name="好_平邑_华东 2 4" xfId="5559"/>
    <cellStyle name="no dec 2 2" xfId="5560"/>
    <cellStyle name="no dec 2 2 2" xfId="5561"/>
    <cellStyle name="差_行政(燃修费)_民生政策最低支出需求_财力性转移支付2010年预算参考数_03_2010年各地区一般预算平衡表_净集中" xfId="5562"/>
    <cellStyle name="差_自行调整差异系数顺序_财力性转移支付2010年预算参考数_30云南 3" xfId="5563"/>
    <cellStyle name="no dec 2 3" xfId="5564"/>
    <cellStyle name="no dec 2 4" xfId="5565"/>
    <cellStyle name="no dec 3" xfId="5566"/>
    <cellStyle name="好_平邑_华东 2 5" xfId="5567"/>
    <cellStyle name="no dec 4" xfId="5568"/>
    <cellStyle name="好_平邑_华东 2 6" xfId="5569"/>
    <cellStyle name="差_12滨州_财力性转移支付2010年预算参考数_隋心对账单定稿0514" xfId="5570"/>
    <cellStyle name="no dec 5" xfId="5571"/>
    <cellStyle name="好_平邑_华东 2 7" xfId="5572"/>
    <cellStyle name="no dec 6" xfId="5573"/>
    <cellStyle name="差_1110洱源县_财力性转移支付2010年预算参考数_03_2010年各地区一般预算平衡表_2010年地方财政一般预算分级平衡情况表（汇总）0524 5" xfId="5574"/>
    <cellStyle name="Normal - Style1 2 2 2" xfId="5575"/>
    <cellStyle name="Normal - Style1 2 3" xfId="5576"/>
    <cellStyle name="Normal - Style1 5 2" xfId="5577"/>
    <cellStyle name="差_县区合并测算20080421_不含人员经费系数_03_2010年各地区一般预算平衡表 3" xfId="5578"/>
    <cellStyle name="差_县市旗测算-新科目（20080626）_03_2010年各地区一般预算平衡表_2010年地方财政一般预算分级平衡情况表（汇总）0524 2" xfId="5579"/>
    <cellStyle name="差_03昭通 2_2.2010年云南省生态功能区转移支付总表" xfId="5580"/>
    <cellStyle name="好_农林水和城市维护标准支出20080505－县区合计_民生政策最低支出需求_财力性转移支付2010年预算参考数_小册子（2010）张 4" xfId="5581"/>
    <cellStyle name="Normal_!!!GO" xfId="5582"/>
    <cellStyle name="差_行政公检法测算_财力性转移支付2010年预算参考数_小册子（2010）张 2 2" xfId="5583"/>
    <cellStyle name="常规 10 3 5" xfId="5584"/>
    <cellStyle name="Note" xfId="5585"/>
    <cellStyle name="差_2006年34青海_财力性转移支付2010年预算参考数_03_2010年各地区一般预算平衡表_04财力类2010 2" xfId="5586"/>
    <cellStyle name="Pourcentage_pldt" xfId="5587"/>
    <cellStyle name="差_行政公检法测算_不含人员经费系数_03_2010年各地区一般预算平衡表_2010年地方财政一般预算分级平衡情况表（汇总）0524 4" xfId="5588"/>
    <cellStyle name="常规 5 2 5" xfId="5589"/>
    <cellStyle name="好_第五部分(才淼、饶永宏）_华东 2 3" xfId="5590"/>
    <cellStyle name="Note 2" xfId="5591"/>
    <cellStyle name="好_测算结果汇总_隋心对账单定稿0514 2 7" xfId="5592"/>
    <cellStyle name="t 6" xfId="5593"/>
    <cellStyle name="好_测算结果_30云南 3" xfId="5594"/>
    <cellStyle name="Note 2 2" xfId="5595"/>
    <cellStyle name="好_行政公检法测算_县市旗测算-新科目（含人口规模效应）_华东 2 6" xfId="5596"/>
    <cellStyle name="Note 3" xfId="5597"/>
    <cellStyle name="Note 3 2" xfId="5598"/>
    <cellStyle name="百分比 13 2" xfId="5599"/>
    <cellStyle name="常规 5 2 7" xfId="5600"/>
    <cellStyle name="好_第五部分(才淼、饶永宏）_华东 2 5" xfId="5601"/>
    <cellStyle name="Note 4" xfId="5602"/>
    <cellStyle name="差_市辖区测算-新科目（20080626）_财力性转移支付2010年预算参考数_小册子（2010）张 2" xfId="5603"/>
    <cellStyle name="好_行政公检法测算_民生政策最低支出需求_03_2010年各地区一般预算平衡表 2" xfId="5604"/>
    <cellStyle name="Note 5" xfId="5605"/>
    <cellStyle name="差_市辖区测算-新科目（20080626）_财力性转移支付2010年预算参考数_小册子（2010）张 3" xfId="5606"/>
    <cellStyle name="好_行政公检法测算_民生政策最低支出需求_03_2010年各地区一般预算平衡表 3" xfId="5607"/>
    <cellStyle name="差_0605石屏县_03_2010年各地区一般预算平衡表_净集中" xfId="5608"/>
    <cellStyle name="常规 5 2 9" xfId="5609"/>
    <cellStyle name="好_09黑龙江 2" xfId="5610"/>
    <cellStyle name="好_2007年一般预算支出剔除_财力性转移支付2010年预算参考数_华东 2" xfId="5611"/>
    <cellStyle name="好_第五部分(才淼、饶永宏）_华东 2 7" xfId="5612"/>
    <cellStyle name="Note 6" xfId="5613"/>
    <cellStyle name="差_27重庆_华东 2" xfId="5614"/>
    <cellStyle name="差_市辖区测算-新科目（20080626）_财力性转移支付2010年预算参考数_小册子（2010）张 4" xfId="5615"/>
    <cellStyle name="好_行政公检法测算_民生政策最低支出需求_03_2010年各地区一般预算平衡表 4" xfId="5616"/>
    <cellStyle name="Note 7" xfId="5617"/>
    <cellStyle name="好_行政公检法测算_民生政策最低支出需求_03_2010年各地区一般预算平衡表 5" xfId="5618"/>
    <cellStyle name="差_检验表 2" xfId="5619"/>
    <cellStyle name="Note 9" xfId="5620"/>
    <cellStyle name="差_县市旗测算-新科目（20080626）_不含人员经费系数_财力性转移支付2010年预算参考数_03_2010年各地区一般预算平衡表_净集中" xfId="5621"/>
    <cellStyle name="Output" xfId="5622"/>
    <cellStyle name="常规 2 2 3 6 2 2 4" xfId="5623"/>
    <cellStyle name="Output 2" xfId="5624"/>
    <cellStyle name="差_县市旗测算-新科目（20080627）_不含人员经费系数_30云南" xfId="5625"/>
    <cellStyle name="PSDec 6" xfId="5626"/>
    <cellStyle name="Output 2 2" xfId="5627"/>
    <cellStyle name="差_县市旗测算-新科目（20080627）_不含人员经费系数_30云南 2" xfId="5628"/>
    <cellStyle name="Output 3" xfId="5629"/>
    <cellStyle name="标题 3 2 2 4" xfId="5630"/>
    <cellStyle name="Output 3 2" xfId="5631"/>
    <cellStyle name="Output 4" xfId="5632"/>
    <cellStyle name="差_28四川_财力性转移支付2010年预算参考数_小册子（2010）张 2 2" xfId="5633"/>
    <cellStyle name="好_分县成本差异系数_不含人员经费系数 3 2" xfId="5634"/>
    <cellStyle name="Output 5" xfId="5635"/>
    <cellStyle name="标题 11 2" xfId="5636"/>
    <cellStyle name="Output 6" xfId="5637"/>
    <cellStyle name="差_检验表（调整后） 2 2" xfId="5638"/>
    <cellStyle name="Output 7" xfId="5639"/>
    <cellStyle name="差_检验表（调整后） 2 3" xfId="5640"/>
    <cellStyle name="差_1110洱源县_财力性转移支付2010年预算参考数_03_2010年各地区一般预算平衡表_04财力类2010 2" xfId="5641"/>
    <cellStyle name="好_行政(燃修费)_不含人员经费系数_03_2010年各地区一般预算平衡表_04财力类2010" xfId="5642"/>
    <cellStyle name="Output 8" xfId="5643"/>
    <cellStyle name="差_检验表（调整后） 2 4" xfId="5644"/>
    <cellStyle name="差_县区合并测算20080421_财力性转移支付2010年预算参考数_03_2010年各地区一般预算平衡表 2" xfId="5645"/>
    <cellStyle name="好_县市旗测算-新科目（20080627）_县市旗测算-新科目（含人口规模效应）_财力性转移支付2010年预算参考数_03_2010年各地区一般预算平衡表_2010年地方财政一般预算分级平衡情况表（汇总）0524 2" xfId="5646"/>
    <cellStyle name="差_1110洱源县_财力性转移支付2010年预算参考数_03_2010年各地区一般预算平衡表_04财力类2010 3" xfId="5647"/>
    <cellStyle name="好_33甘肃_华东" xfId="5648"/>
    <cellStyle name="Output 9" xfId="5649"/>
    <cellStyle name="好_2009年一般性转移支付标准工资_不用软件计算9.1不考虑经费管理评价xl" xfId="5650"/>
    <cellStyle name="好_安徽 缺口县区测算(地方填报)1_财力性转移支付2010年预算参考数_03_2010年各地区一般预算平衡表 2 2" xfId="5651"/>
    <cellStyle name="好_市辖区测算20080510_不含人员经费系数_03_2010年各地区一般预算平衡表_净集中 3" xfId="5652"/>
    <cellStyle name="Output Amounts 2" xfId="5653"/>
    <cellStyle name="好_行政（人员）_县市旗测算-新科目（含人口规模效应）_财力性转移支付2010年预算参考数 2 3" xfId="5654"/>
    <cellStyle name="标题 1 2 5" xfId="5655"/>
    <cellStyle name="好_人员工资和公用经费_财力性转移支付2010年预算参考数_隋心对账单定稿0514 2 2" xfId="5656"/>
    <cellStyle name="PctLine" xfId="5657"/>
    <cellStyle name="好_34青海_财力性转移支付2010年预算参考数_隋心对账单定稿0514 2 5" xfId="5658"/>
    <cellStyle name="PctLine 2" xfId="5659"/>
    <cellStyle name="差_核定人数下发表_财力性转移支付2010年预算参考数" xfId="5660"/>
    <cellStyle name="差_文体广播事业(按照总人口测算）—20080416_财力性转移支付2010年预算参考数_合并 2 6" xfId="5661"/>
    <cellStyle name="差_县区合并测算20080423(按照各省比重） 2 7" xfId="5662"/>
    <cellStyle name="per.style 2 3" xfId="5663"/>
    <cellStyle name="好_2、土地面积、人口、粮食产量基本情况 6" xfId="5664"/>
    <cellStyle name="好_民生政策最低支出需求_合并" xfId="5665"/>
    <cellStyle name="好_平邑_财力性转移支付2010年预算参考数_华东 2 4" xfId="5666"/>
    <cellStyle name="per.style 2 4" xfId="5667"/>
    <cellStyle name="好_2、土地面积、人口、粮食产量基本情况 7" xfId="5668"/>
    <cellStyle name="好_平邑_财力性转移支付2010年预算参考数_华东 2 5" xfId="5669"/>
    <cellStyle name="差_1110洱源县_03_2010年各地区一般预算平衡表 5" xfId="5670"/>
    <cellStyle name="差_市辖区测算-新科目（20080626）_县市旗测算-新科目（含人口规模效应） 2 3" xfId="5671"/>
    <cellStyle name="Percent (0.0) 2" xfId="5672"/>
    <cellStyle name="差_2006年水利统计指标统计表 2 2 2" xfId="5673"/>
    <cellStyle name="差_云南 缺口县区测算(地方填报)_财力性转移支付2010年预算参考数_03_2010年各地区一般预算平衡表_04财力类2010" xfId="5674"/>
    <cellStyle name="好_00省级(打印)_合并 2 3" xfId="5675"/>
    <cellStyle name="Percent (0.00) 2" xfId="5676"/>
    <cellStyle name="百分比 2 7 2" xfId="5677"/>
    <cellStyle name="Percent [2]" xfId="5678"/>
    <cellStyle name="Percent [2] 2 2" xfId="5679"/>
    <cellStyle name="Percent [2] 2 3" xfId="5680"/>
    <cellStyle name="Percent [2] 2 4" xfId="5681"/>
    <cellStyle name="编号 5" xfId="5682"/>
    <cellStyle name="Percent [2] 5 2" xfId="5683"/>
    <cellStyle name="好_行政（人员）_民生政策最低支出需求 3" xfId="5684"/>
    <cellStyle name="好_市辖区测算-新科目（20080626）_不含人员经费系数_华东 3" xfId="5685"/>
    <cellStyle name="差_11大理 2 3" xfId="5686"/>
    <cellStyle name="PSChar" xfId="5687"/>
    <cellStyle name="好_不含人员经费系数_合并 2 5" xfId="5688"/>
    <cellStyle name="差_11大理 2 3 2" xfId="5689"/>
    <cellStyle name="差_00省级(打印) 2 4" xfId="5690"/>
    <cellStyle name="差_~5676413 4" xfId="5691"/>
    <cellStyle name="PSChar 2" xfId="5692"/>
    <cellStyle name="PSChar 2 3" xfId="5693"/>
    <cellStyle name="好_财力差异计算表(不含非农业区) 2 4" xfId="5694"/>
    <cellStyle name="好_行政公检法测算_隋心对账单定稿0514" xfId="5695"/>
    <cellStyle name="PSChar 2 4" xfId="5696"/>
    <cellStyle name="好_财力差异计算表(不含非农业区) 2 5" xfId="5697"/>
    <cellStyle name="t" xfId="5698"/>
    <cellStyle name="PSChar 3" xfId="5699"/>
    <cellStyle name="差_行政(燃修费)_合并" xfId="5700"/>
    <cellStyle name="差_教育(按照总人口测算）—20080416_财力性转移支付2010年预算参考数_小册子（2010）张 2" xfId="5701"/>
    <cellStyle name="差_12滨州_财力性转移支付2010年预算参考数_03_2010年各地区一般预算平衡表_2010年地方财政一般预算分级平衡情况表（汇总）0524 2" xfId="5702"/>
    <cellStyle name="PSChar 4" xfId="5703"/>
    <cellStyle name="差_行政(燃修费)_县市旗测算-新科目（含人口规模效应）_03_2010年各地区一般预算平衡表_04财力类2010" xfId="5704"/>
    <cellStyle name="差_教育(按照总人口测算）—20080416_财力性转移支付2010年预算参考数_小册子（2010）张 3" xfId="5705"/>
    <cellStyle name="差_12滨州_财力性转移支付2010年预算参考数_03_2010年各地区一般预算平衡表_2010年地方财政一般预算分级平衡情况表（汇总）0524 3" xfId="5706"/>
    <cellStyle name="差_缺口县区测算(按2007支出增长25%测算)_30云南 2 2" xfId="5707"/>
    <cellStyle name="PSChar 5" xfId="5708"/>
    <cellStyle name="差_教育(按照总人口测算）—20080416_财力性转移支付2010年预算参考数_小册子（2010）张 4" xfId="5709"/>
    <cellStyle name="差_12滨州_财力性转移支付2010年预算参考数_03_2010年各地区一般预算平衡表_2010年地方财政一般预算分级平衡情况表（汇总）0524 4" xfId="5710"/>
    <cellStyle name="差_09黑龙江 2 2" xfId="5711"/>
    <cellStyle name="PSChar 6" xfId="5712"/>
    <cellStyle name="差_0605石屏县 2_2.2010年云南省生态功能区转移支付总表" xfId="5713"/>
    <cellStyle name="差_文体广播事业(按照总人口测算）—20080416_不含人员经费系数_财力性转移支付2010年预算参考数_华东 2 6" xfId="5714"/>
    <cellStyle name="好_县市旗测算-新科目（20080626）_不含人员经费系数_03_2010年各地区一般预算平衡表_净集中 3" xfId="5715"/>
    <cellStyle name="PSDate" xfId="5716"/>
    <cellStyle name="差_青海 缺口县区测算(地方填报)_财力性转移支付2010年预算参考数_03_2010年各地区一般预算平衡表 4" xfId="5717"/>
    <cellStyle name="差_0605石屏县 2_2.2010年云南省生态功能区转移支付总表 2" xfId="5718"/>
    <cellStyle name="好_其他部门(按照总人口测算）—20080416_财力性转移支付2010年预算参考数 3" xfId="5719"/>
    <cellStyle name="PSDate 2" xfId="5720"/>
    <cellStyle name="好_2007年一般预算支出剔除_03_2010年各地区一般预算平衡表_04财力类2010 3" xfId="5721"/>
    <cellStyle name="PSDate 3" xfId="5722"/>
    <cellStyle name="差_07文山州_5.2010年云南省国家一般生态功能区转移支付补助测算表（州市本级）" xfId="5723"/>
    <cellStyle name="好_农林水和城市维护标准支出20080505－县区合计_不含人员经费系数_财力性转移支付2010年预算参考数 3" xfId="5724"/>
    <cellStyle name="PSDate 6" xfId="5725"/>
    <cellStyle name="差_民生政策最低支出需求_财力性转移支付2010年预算参考数" xfId="5726"/>
    <cellStyle name="PSDec 3" xfId="5727"/>
    <cellStyle name="好_1110洱源县_合并 2" xfId="5728"/>
    <cellStyle name="PSDec 4" xfId="5729"/>
    <cellStyle name="PSDec 5" xfId="5730"/>
    <cellStyle name="PSHeading 2 2 2" xfId="5731"/>
    <cellStyle name="PSHeading 2 3" xfId="5732"/>
    <cellStyle name="PSHeading 2 4" xfId="5733"/>
    <cellStyle name="差_人员工资和公用经费3_财力性转移支付2010年预算参考数 2 2 2" xfId="5734"/>
    <cellStyle name="差_1110洱源县_财力性转移支付2010年预算参考数_30云南 2 2" xfId="5735"/>
    <cellStyle name="PSHeading 3" xfId="5736"/>
    <cellStyle name="表标题 2 2" xfId="5737"/>
    <cellStyle name="差_文体广播事业(按照总人口测算）—20080416_民生政策最低支出需求_财力性转移支付2010年预算参考数_隋心对账单定稿0514 2 4" xfId="5738"/>
    <cellStyle name="PSHeading 4" xfId="5739"/>
    <cellStyle name="PSSpacer 2 3" xfId="5740"/>
    <cellStyle name="PSInt" xfId="5741"/>
    <cellStyle name="PSInt 2" xfId="5742"/>
    <cellStyle name="差_县市旗测算20080508_民生政策最低支出需求_03_2010年各地区一般预算平衡表 4" xfId="5743"/>
    <cellStyle name="PSInt 2 2" xfId="5744"/>
    <cellStyle name="差_一般预算支出口径剔除表_03_2010年各地区一般预算平衡表 5" xfId="5745"/>
    <cellStyle name="好_农林水和城市维护标准支出20080505－县区合计_不含人员经费系数 2 8" xfId="5746"/>
    <cellStyle name="PSInt 2 2 2" xfId="5747"/>
    <cellStyle name="PSInt 2 3" xfId="5748"/>
    <cellStyle name="差_一般预算支出口径剔除表_03_2010年各地区一般预算平衡表 6" xfId="5749"/>
    <cellStyle name="好_汇总表4_财力性转移支付2010年预算参考数_华东 2 2" xfId="5750"/>
    <cellStyle name="差_11大理_财力性转移支付2010年预算参考数_小册子（2010）张 2" xfId="5751"/>
    <cellStyle name="好_测算结果汇总_财力性转移支付2010年预算参考数 2 7" xfId="5752"/>
    <cellStyle name="PSInt 2 4" xfId="5753"/>
    <cellStyle name="差_成本差异系数" xfId="5754"/>
    <cellStyle name="好_汇总表4_财力性转移支付2010年预算参考数_华东 2 3" xfId="5755"/>
    <cellStyle name="PSInt 3" xfId="5756"/>
    <cellStyle name="差_县市旗测算20080508_民生政策最低支出需求_03_2010年各地区一般预算平衡表 5" xfId="5757"/>
    <cellStyle name="PSInt 4" xfId="5758"/>
    <cellStyle name="差_县市旗测算20080508_民生政策最低支出需求_03_2010年各地区一般预算平衡表 6" xfId="5759"/>
    <cellStyle name="好_分县成本差异系数_民生政策最低支出需求_财力性转移支付2010年预算参考数_合并 2 2" xfId="5760"/>
    <cellStyle name="PSInt 5" xfId="5761"/>
    <cellStyle name="差_市辖区测算-新科目（20080626）_不含人员经费系数_合并 2 2" xfId="5762"/>
    <cellStyle name="好_分县成本差异系数_民生政策最低支出需求_财力性转移支付2010年预算参考数_合并 2 3" xfId="5763"/>
    <cellStyle name="PSSpacer 2 2 2" xfId="5764"/>
    <cellStyle name="PSSpacer 2 4" xfId="5765"/>
    <cellStyle name="差_09黑龙江_财力性转移支付2010年预算参考数_03_2010年各地区一般预算平衡表_04财力类2010 2" xfId="5766"/>
    <cellStyle name="PSSpacer 3" xfId="5767"/>
    <cellStyle name="差_09黑龙江_财力性转移支付2010年预算参考数_03_2010年各地区一般预算平衡表_04财力类2010 3" xfId="5768"/>
    <cellStyle name="差_其他部门(按照总人口测算）—20080416_不含人员经费系数_30云南 2" xfId="5769"/>
    <cellStyle name="PSSpacer 4" xfId="5770"/>
    <cellStyle name="差_03昭通 2_2.云南省生态功能区转移支付总表 2" xfId="5771"/>
    <cellStyle name="好_汇总表_华东 3" xfId="5772"/>
    <cellStyle name="PSSpacer 5" xfId="5773"/>
    <cellStyle name="好_分县成本差异系数_不含人员经费系数_财力性转移支付2010年预算参考数_30云南" xfId="5774"/>
    <cellStyle name="差_1_财力性转移支付2010年预算参考数 2 3" xfId="5775"/>
    <cellStyle name="S5 3" xfId="5776"/>
    <cellStyle name="好_汇总表4_03_2010年各地区一般预算平衡表_2010年地方财政一般预算分级平衡情况表（汇总）0524 2 2" xfId="5777"/>
    <cellStyle name="RowLevel_0" xfId="5778"/>
    <cellStyle name="好_行政（人员） 2 7" xfId="5779"/>
    <cellStyle name="s]_x000d__x000a_load=_x000d__x000a_run=_x000d__x000a_NullPort=None_x000d__x000a_device=HP LaserJet 4 Plus,HPPCL5MS,LPT1:_x000d__x000a__x000d__x000a_[Desktop]_x000d__x000a_Wallpaper=(无)_x000d__x000a_TileWallpaper=0_x000d_" xfId="5780"/>
    <cellStyle name="好_27重庆 3" xfId="5781"/>
    <cellStyle name="s]_x005f_x000d__x005f_x000a_load=_x005f_x000d__x005f_x000a_run=_x005f_x000d__x005f_x000a_NullPort=None_x005f_x000d__x005f_x000a_device=HP LaserJet 4 Plus,HPPCL5MS,LPT1:_x005f_x000d__x005f_x000a__x005f_x000d__x005f_x000a_[Desktop]_x005f_x000d__x005f_x000a_" xfId="5782"/>
    <cellStyle name="差_卫生(按照总人口测算）—20080416_财力性转移支付2010年预算参考数_隋心对账单定稿0514" xfId="5783"/>
    <cellStyle name="S1 2 2" xfId="5784"/>
    <cellStyle name="S1 3" xfId="5785"/>
    <cellStyle name="差_12滨州_财力性转移支付2010年预算参考数_03_2010年各地区一般预算平衡表_净集中 3" xfId="5786"/>
    <cellStyle name="好_成本差异系数_财力性转移支付2010年预算参考数_华东 2 6" xfId="5787"/>
    <cellStyle name="S10" xfId="5788"/>
    <cellStyle name="好_2007年一般预算支出剔除_华东 2 4" xfId="5789"/>
    <cellStyle name="S11" xfId="5790"/>
    <cellStyle name="好_2007年一般预算支出剔除_华东 2 5" xfId="5791"/>
    <cellStyle name="S12" xfId="5792"/>
    <cellStyle name="差_第一部分：综合全_华东" xfId="5793"/>
    <cellStyle name="好_2007年一般预算支出剔除_华东 2 6" xfId="5794"/>
    <cellStyle name="S12 2" xfId="5795"/>
    <cellStyle name="差_县区合并测算20080421_财力性转移支付2010年预算参考数_03_2010年各地区一般预算平衡表 4" xfId="5796"/>
    <cellStyle name="标题 4 3 4" xfId="5797"/>
    <cellStyle name="S12 2 2" xfId="5798"/>
    <cellStyle name="百分比 3 30" xfId="5799"/>
    <cellStyle name="百分比 3 25" xfId="5800"/>
    <cellStyle name="S12 3" xfId="5801"/>
    <cellStyle name="差_县区合并测算20080421_财力性转移支付2010年预算参考数_03_2010年各地区一般预算平衡表 5" xfId="5802"/>
    <cellStyle name="S13 2" xfId="5803"/>
    <cellStyle name="好_28四川_合并 2" xfId="5804"/>
    <cellStyle name="好_核定人数对比_财力性转移支付2010年预算参考数_隋心对账单定稿0514 2 6" xfId="5805"/>
    <cellStyle name="好_县区合并测算20080421_隋心对账单定稿0514 2" xfId="5806"/>
    <cellStyle name="S14" xfId="5807"/>
    <cellStyle name="好_县区合并测算20080421_隋心对账单定稿0514 2 2" xfId="5808"/>
    <cellStyle name="S14 2" xfId="5809"/>
    <cellStyle name="差_28四川 3" xfId="5810"/>
    <cellStyle name="S14 2 2" xfId="5811"/>
    <cellStyle name="差_14安徽_财力性转移支付2010年预算参考数_隋心对账单定稿0514" xfId="5812"/>
    <cellStyle name="差_28四川 3 2" xfId="5813"/>
    <cellStyle name="差_县市旗测算20080508_民生政策最低支出需求 2 7" xfId="5814"/>
    <cellStyle name="差_28四川 4" xfId="5815"/>
    <cellStyle name="差_行政公检法测算_县市旗测算-新科目（含人口规模效应） 3 2" xfId="5816"/>
    <cellStyle name="好_行政公检法测算_03_2010年各地区一般预算平衡表_2010年地方财政一般预算分级平衡情况表（汇总）0524" xfId="5817"/>
    <cellStyle name="好_县区合并测算20080421_隋心对账单定稿0514 2 3" xfId="5818"/>
    <cellStyle name="S14 3" xfId="5819"/>
    <cellStyle name="好_教育(按照总人口测算）—20080416_民生政策最低支出需求_财力性转移支付2010年预算参考数_30云南 3 2" xfId="5820"/>
    <cellStyle name="SAPBEXHLevel1_Budget format (28_08_2003)" xfId="5821"/>
    <cellStyle name="好_县区合并测算20080421_隋心对账单定稿0514 3" xfId="5822"/>
    <cellStyle name="S20" xfId="5823"/>
    <cellStyle name="S15" xfId="5824"/>
    <cellStyle name="S20 2" xfId="5825"/>
    <cellStyle name="S15 2" xfId="5826"/>
    <cellStyle name="S20 3" xfId="5827"/>
    <cellStyle name="S15 3" xfId="5828"/>
    <cellStyle name="差_行政公检法测算_县市旗测算-新科目（含人口规模效应） 4 2" xfId="5829"/>
    <cellStyle name="S20 4" xfId="5830"/>
    <cellStyle name="S15 4" xfId="5831"/>
    <cellStyle name="S22" xfId="5832"/>
    <cellStyle name="S17" xfId="5833"/>
    <cellStyle name="好_农林水和城市维护标准支出20080505－县区合计_县市旗测算-新科目（含人口规模效应）_隋心对账单定稿0514 2 2" xfId="5834"/>
    <cellStyle name="差_卫生(按照总人口测算）—20080416_华东 2 4" xfId="5835"/>
    <cellStyle name="好_~5676413" xfId="5836"/>
    <cellStyle name="S22 3" xfId="5837"/>
    <cellStyle name="S17 3" xfId="5838"/>
    <cellStyle name="好_高中教师人数（教育厅1.6日提供）" xfId="5839"/>
    <cellStyle name="S24 2 2" xfId="5840"/>
    <cellStyle name="S19 2 2" xfId="5841"/>
    <cellStyle name="S2 2 2" xfId="5842"/>
    <cellStyle name="差_农林水和城市维护标准支出20080505－县区合计_30云南 2" xfId="5843"/>
    <cellStyle name="好_行政（人员）_不含人员经费系数_03_2010年各地区一般预算平衡表_2010年地方财政一般预算分级平衡情况表（汇总）0524 2 4" xfId="5844"/>
    <cellStyle name="S2 3" xfId="5845"/>
    <cellStyle name="好_青海 缺口县区测算(地方填报)_财力性转移支付2010年预算参考数_03_2010年各地区一般预算平衡表_04财力类2010 2" xfId="5846"/>
    <cellStyle name="差_14安徽_财力性转移支付2010年预算参考数_03_2010年各地区一般预算平衡表_净集中" xfId="5847"/>
    <cellStyle name="S22 4" xfId="5848"/>
    <cellStyle name="好_县区合并测算20080421_民生政策最低支出需求_财力性转移支付2010年预算参考数_小册子（2010）张 2" xfId="5849"/>
    <cellStyle name="差_分县成本差异系数_不含人员经费系数 2" xfId="5850"/>
    <cellStyle name="差_卫生(按照总人口测算）—20080416_华东 2 5" xfId="5851"/>
    <cellStyle name="差_县区合并测算20080421_民生政策最低支出需求_财力性转移支付2010年预算参考数_小册子（2010）张 3 2" xfId="5852"/>
    <cellStyle name="好_行政公检法测算_03_2010年各地区一般预算平衡表" xfId="5853"/>
    <cellStyle name="差_09黑龙江_隋心对账单定稿0514" xfId="5854"/>
    <cellStyle name="好_行政公检法测算_不含人员经费系数_财力性转移支付2010年预算参考数_隋心对账单定稿0514 2 3" xfId="5855"/>
    <cellStyle name="差_09黑龙江_财力性转移支付2010年预算参考数_合并 2" xfId="5856"/>
    <cellStyle name="差_行政（人员）_03_2010年各地区一般预算平衡表 2" xfId="5857"/>
    <cellStyle name="好_2007一般预算支出口径剔除表_财力性转移支付2010年预算参考数_华东 2 3" xfId="5858"/>
    <cellStyle name="好_测算结果汇总_财力性转移支付2010年预算参考数_华东 2" xfId="5859"/>
    <cellStyle name="S25 2 2" xfId="5860"/>
    <cellStyle name="差_其他部门(按照总人口测算）—20080416_03_2010年各地区一般预算平衡表" xfId="5861"/>
    <cellStyle name="差_危改资金测算_财力性转移支付2010年预算参考数_03_2010年各地区一般预算平衡表_2010年地方财政一般预算分级平衡情况表（汇总）0524 2 5" xfId="5862"/>
    <cellStyle name="好_0605石屏县 2_2.2009年云南省生态功能区转移支付总表 2" xfId="5863"/>
    <cellStyle name="S25 3" xfId="5864"/>
    <cellStyle name="S26 2" xfId="5865"/>
    <cellStyle name="差_缺口县区测算_30云南 4" xfId="5866"/>
    <cellStyle name="S26 2 2" xfId="5867"/>
    <cellStyle name="好_行政(燃修费)_03_2010年各地区一般预算平衡表" xfId="5868"/>
    <cellStyle name="S26 3" xfId="5869"/>
    <cellStyle name="S3" xfId="5870"/>
    <cellStyle name="S3 2" xfId="5871"/>
    <cellStyle name="好_2006年28四川_财力性转移支付2010年预算参考数_03_2010年各地区一般预算平衡表 5" xfId="5872"/>
    <cellStyle name="好_20河南_03_2010年各地区一般预算平衡表_2010年地方财政一般预算分级平衡情况表（汇总）0524 3" xfId="5873"/>
    <cellStyle name="S3 2 2" xfId="5874"/>
    <cellStyle name="S3 3" xfId="5875"/>
    <cellStyle name="好_2006年28四川_财力性转移支付2010年预算参考数_03_2010年各地区一般预算平衡表 6" xfId="5876"/>
    <cellStyle name="好_20河南_03_2010年各地区一般预算平衡表_2010年地方财政一般预算分级平衡情况表（汇总）0524 4" xfId="5877"/>
    <cellStyle name="S4" xfId="5878"/>
    <cellStyle name="标题 3 2 5" xfId="5879"/>
    <cellStyle name="常规 7 2 35" xfId="5880"/>
    <cellStyle name="常规 7 2 40" xfId="5881"/>
    <cellStyle name="S4 2" xfId="5882"/>
    <cellStyle name="好 8" xfId="5883"/>
    <cellStyle name="好_财政供养人员_财力性转移支付2010年预算参考数_合并 2 5" xfId="5884"/>
    <cellStyle name="S4 2 2" xfId="5885"/>
    <cellStyle name="好 8 2" xfId="5886"/>
    <cellStyle name="标题 3 2 6" xfId="5887"/>
    <cellStyle name="常规 7 2 36" xfId="5888"/>
    <cellStyle name="S4 3" xfId="5889"/>
    <cellStyle name="好 9" xfId="5890"/>
    <cellStyle name="好_财政供养人员_财力性转移支付2010年预算参考数_合并 2 6" xfId="5891"/>
    <cellStyle name="好_行政(燃修费)_不含人员经费系数_财力性转移支付2010年预算参考数_隋心对账单定稿0514 2 2" xfId="5892"/>
    <cellStyle name="差_1_财力性转移支付2010年预算参考数 2" xfId="5893"/>
    <cellStyle name="S5" xfId="5894"/>
    <cellStyle name="差_1_财力性转移支付2010年预算参考数 2 2" xfId="5895"/>
    <cellStyle name="S5 2" xfId="5896"/>
    <cellStyle name="差_1_财力性转移支付2010年预算参考数 3" xfId="5897"/>
    <cellStyle name="S6" xfId="5898"/>
    <cellStyle name="差_2006年28四川_财力性转移支付2010年预算参考数_小册子（2010）张 2 2" xfId="5899"/>
    <cellStyle name="好_07临沂_小册子（2010）张 2" xfId="5900"/>
    <cellStyle name="差_1_财力性转移支付2010年预算参考数 3 2" xfId="5901"/>
    <cellStyle name="S6 2" xfId="5902"/>
    <cellStyle name="好_07临沂_小册子（2010）张 2 2" xfId="5903"/>
    <cellStyle name="好_行政（人员）_不含人员经费系数 2 7" xfId="5904"/>
    <cellStyle name="S6 3" xfId="5905"/>
    <cellStyle name="好_行政（人员）_不含人员经费系数 2 8" xfId="5906"/>
    <cellStyle name="差_1_财力性转移支付2010年预算参考数 4" xfId="5907"/>
    <cellStyle name="S7" xfId="5908"/>
    <cellStyle name="差_农林水和城市维护标准支出20080505－县区合计_不含人员经费系数_财力性转移支付2010年预算参考数_03_2010年各地区一般预算平衡表_04财力类2010 2" xfId="5909"/>
    <cellStyle name="好_07临沂_小册子（2010）张 3" xfId="5910"/>
    <cellStyle name="好_县区合并测算20080421_民生政策最低支出需求_财力性转移支付2010年预算参考数_华东" xfId="5911"/>
    <cellStyle name="差_1_财力性转移支付2010年预算参考数 4 2" xfId="5912"/>
    <cellStyle name="S7 2" xfId="5913"/>
    <cellStyle name="好_07临沂_小册子（2010）张 3 2" xfId="5914"/>
    <cellStyle name="差_12滨州" xfId="5915"/>
    <cellStyle name="t_HVAC Equipment (3) 5" xfId="5916"/>
    <cellStyle name="差_县市旗测算20080508_县市旗测算-新科目（含人口规模效应）_财力性转移支付2010年预算参考数 2 3" xfId="5917"/>
    <cellStyle name="好_2006年全省财力计算表（中央、决算） 2_4.2010年国家重点生态功能区保护性转移支付生态测算表" xfId="5918"/>
    <cellStyle name="好_县区合并测算20080421_民生政策最低支出需求_财力性转移支付2010年预算参考数_华东 2" xfId="5919"/>
    <cellStyle name="S7 2 2" xfId="5920"/>
    <cellStyle name="S7 3" xfId="5921"/>
    <cellStyle name="好_2006年22湖南 2 2" xfId="5922"/>
    <cellStyle name="差_1_财力性转移支付2010年预算参考数 5" xfId="5923"/>
    <cellStyle name="S8" xfId="5924"/>
    <cellStyle name="差_农林水和城市维护标准支出20080505－县区合计_不含人员经费系数_财力性转移支付2010年预算参考数_03_2010年各地区一般预算平衡表_04财力类2010 3" xfId="5925"/>
    <cellStyle name="好_07临沂_小册子（2010）张 4" xfId="5926"/>
    <cellStyle name="S8 2" xfId="5927"/>
    <cellStyle name="差_2009年标准税收测算数据表" xfId="5928"/>
    <cellStyle name="差_2009年标准税收测算数据表 2" xfId="5929"/>
    <cellStyle name="S8 2 2" xfId="5930"/>
    <cellStyle name="好_34青海_华东 2 4" xfId="5931"/>
    <cellStyle name="S9" xfId="5932"/>
    <cellStyle name="S9 2" xfId="5933"/>
    <cellStyle name="差_2009年一般性转移支付标准工资_地方配套按人均增幅控制8.30xl 4" xfId="5934"/>
    <cellStyle name="S9 2 2" xfId="5935"/>
    <cellStyle name="S9 3" xfId="5936"/>
    <cellStyle name="差_青海 缺口县区测算(地方填报)_华东 2" xfId="5937"/>
    <cellStyle name="Salomon Logo 2" xfId="5938"/>
    <cellStyle name="常规 2 6 4" xfId="5939"/>
    <cellStyle name="Sheet Head" xfId="5940"/>
    <cellStyle name="差_市辖区测算20080510_民生政策最低支出需求 2 3" xfId="5941"/>
    <cellStyle name="好_测算结果_财力性转移支付2010年预算参考数_03_2010年各地区一般预算平衡表 5" xfId="5942"/>
    <cellStyle name="差_0605石屏县 4" xfId="5943"/>
    <cellStyle name="Sheet Head 2" xfId="5944"/>
    <cellStyle name="差_市辖区测算20080510_民生政策最低支出需求 2 3 2" xfId="5945"/>
    <cellStyle name="Single Accounting" xfId="5946"/>
    <cellStyle name="好_核定人数下发表_财力性转移支付2010年预算参考数_03_2010年各地区一般预算平衡表_2010年地方财政一般预算分级平衡情况表（汇总）0524" xfId="5947"/>
    <cellStyle name="Single Accounting 2" xfId="5948"/>
    <cellStyle name="好_核定人数下发表_财力性转移支付2010年预算参考数_03_2010年各地区一般预算平衡表_2010年地方财政一般预算分级平衡情况表（汇总）0524 2" xfId="5949"/>
    <cellStyle name="差_04财力类 4 2" xfId="5950"/>
    <cellStyle name="sstot 2" xfId="5951"/>
    <cellStyle name="差_县区合并测算20080421_民生政策最低支出需求_财力性转移支付2010年预算参考数_03_2010年各地区一般预算平衡表 6" xfId="5952"/>
    <cellStyle name="好_其他部门(按照总人口测算）—20080416_民生政策最低支出需求_财力性转移支付2010年预算参考数_03_2010年各地区一般预算平衡表 5" xfId="5953"/>
    <cellStyle name="sstot 2 2" xfId="5954"/>
    <cellStyle name="好_教育(按照总人口测算）—20080416_县市旗测算-新科目（含人口规模效应）_财力性转移支付2010年预算参考数_合并 2 4" xfId="5955"/>
    <cellStyle name="sstot 2 3" xfId="5956"/>
    <cellStyle name="好_河南 缺口县区测算(地方填报) 2" xfId="5957"/>
    <cellStyle name="好_教育(按照总人口测算）—20080416_县市旗测算-新科目（含人口规模效应）_财力性转移支付2010年预算参考数_合并 2 5" xfId="5958"/>
    <cellStyle name="sstot 2 4" xfId="5959"/>
    <cellStyle name="好_河南 缺口县区测算(地方填报) 3" xfId="5960"/>
    <cellStyle name="好_教育(按照总人口测算）—20080416_县市旗测算-新科目（含人口规模效应）_财力性转移支付2010年预算参考数_合并 2 6" xfId="5961"/>
    <cellStyle name="sstot 3" xfId="5962"/>
    <cellStyle name="差_人员工资和公用经费2_财力性转移支付2010年预算参考数_30云南 2 2" xfId="5963"/>
    <cellStyle name="好_其他部门(按照总人口测算）—20080416_民生政策最低支出需求_财力性转移支付2010年预算参考数_03_2010年各地区一般预算平衡表 6" xfId="5964"/>
    <cellStyle name="sstot 4" xfId="5965"/>
    <cellStyle name="sstot 5" xfId="5966"/>
    <cellStyle name="好_不含人员经费系数_财力性转移支付2010年预算参考数_03_2010年各地区一般预算平衡表_净集中 2" xfId="5967"/>
    <cellStyle name="差_11大理_财力性转移支付2010年预算参考数_合并 2" xfId="5968"/>
    <cellStyle name="差_农林水和城市维护标准支出20080505－县区合计_县市旗测算-新科目（含人口规模效应）_03_2010年各地区一般预算平衡表_2010年地方财政一般预算分级平衡情况表（汇总）0524 2" xfId="5969"/>
    <cellStyle name="好 2 2 2" xfId="5970"/>
    <cellStyle name="sstot 6" xfId="5971"/>
    <cellStyle name="好_不含人员经费系数_财力性转移支付2010年预算参考数_03_2010年各地区一般预算平衡表_净集中 3" xfId="5972"/>
    <cellStyle name="差_09黑龙江_财力性转移支付2010年预算参考数_小册子（2010）张 3" xfId="5973"/>
    <cellStyle name="差_2006年27重庆_03_2010年各地区一般预算平衡表 6" xfId="5974"/>
    <cellStyle name="差_成本差异系数（含人口规模）_隋心对账单定稿0514 2" xfId="5975"/>
    <cellStyle name="Standard_AREAS" xfId="5976"/>
    <cellStyle name="差_行政公检法测算_不含人员经费系数_03_2010年各地区一般预算平衡表" xfId="5977"/>
    <cellStyle name="SubtotalData 2" xfId="5978"/>
    <cellStyle name="t 2" xfId="5979"/>
    <cellStyle name="差_行政(燃修费)_县市旗测算-新科目（含人口规模效应）_财力性转移支付2010年预算参考数_30云南" xfId="5980"/>
    <cellStyle name="t 2 2" xfId="5981"/>
    <cellStyle name="差_市辖区测算-新科目（20080626）_财力性转移支付2010年预算参考数_03_2010年各地区一般预算平衡表 5" xfId="5982"/>
    <cellStyle name="t 2 3" xfId="5983"/>
    <cellStyle name="差_市辖区测算-新科目（20080626）_财力性转移支付2010年预算参考数_03_2010年各地区一般预算平衡表 6" xfId="5984"/>
    <cellStyle name="差_13德宏州2008年地税_5.2010年云南省国家一般生态功能区转移支付补助测算表（州市本级） 2" xfId="5985"/>
    <cellStyle name="差_11大理 2_2.2010年云南省生态功能区转移支付总表" xfId="5986"/>
    <cellStyle name="t 4" xfId="5987"/>
    <cellStyle name="差_缺口县区测算(按核定人数)_财力性转移支付2010年预算参考数_小册子（2010）张" xfId="5988"/>
    <cellStyle name="差_14安徽_03_2010年各地区一般预算平衡表_2010年地方财政一般预算分级平衡情况表（汇总）0524" xfId="5989"/>
    <cellStyle name="好_行政公检法测算_县市旗测算-新科目（含人口规模效应）_华东 2 5" xfId="5990"/>
    <cellStyle name="t 5" xfId="5991"/>
    <cellStyle name="好_测算结果_30云南 2" xfId="5992"/>
    <cellStyle name="t_HVAC Equipment (3)" xfId="5993"/>
    <cellStyle name="常规 2 3 4" xfId="5994"/>
    <cellStyle name="好_农林水和城市维护标准支出20080505－县区合计_不含人员经费系数_财力性转移支付2010年预算参考数_隋心对账单定稿0514 2 7" xfId="5995"/>
    <cellStyle name="差 2 8" xfId="5996"/>
    <cellStyle name="t_HVAC Equipment (3) 3" xfId="5997"/>
    <cellStyle name="差_行政（人员）_不含人员经费系数_03_2010年各地区一般预算平衡表" xfId="5998"/>
    <cellStyle name="t_HVAC Equipment (3) 4" xfId="5999"/>
    <cellStyle name="差_县市旗测算20080508_县市旗测算-新科目（含人口规模效应）_财力性转移支付2010年预算参考数 2 2" xfId="6000"/>
    <cellStyle name="差_1110洱源县 2_5.2010年云南省国家一般生态功能区转移支付补助测算表（州市本级）" xfId="6001"/>
    <cellStyle name="差_缺口县区测算（11.13）_财力性转移支付2010年预算参考数_03_2010年各地区一般预算平衡表" xfId="6002"/>
    <cellStyle name="差_市辖区测算-新科目（20080626）_财力性转移支付2010年预算参考数_华东 2 2" xfId="6003"/>
    <cellStyle name="差_1110洱源县 2_2.云南省生态功能区转移支付总表 2" xfId="6004"/>
    <cellStyle name="t_HVAC Equipment (3) 6" xfId="6005"/>
    <cellStyle name="差_安徽 缺口县区测算(地方填报)1_财力性转移支付2010年预算参考数_03_2010年各地区一般预算平衡表_04财力类2010 2" xfId="6006"/>
    <cellStyle name="差_县市旗测算20080508_县市旗测算-新科目（含人口规模效应）_财力性转移支付2010年预算参考数 2 4" xfId="6007"/>
    <cellStyle name="t_HVAC Equipment (3)_Sheet1" xfId="6008"/>
    <cellStyle name="差_03昭通市_2.云南省生态功能区转移支付总表" xfId="6009"/>
    <cellStyle name="好_成本差异系数（含人口规模）_财力性转移支付2010年预算参考数_华东 2 4" xfId="6010"/>
    <cellStyle name="t_HVAC Equipment (3)_Sheet1 2" xfId="6011"/>
    <cellStyle name="好_行政公检法测算_03_2010年各地区一般预算平衡表_净集中 3" xfId="6012"/>
    <cellStyle name="t_Sheet1" xfId="6013"/>
    <cellStyle name="差_云南省2008年转移支付测算——州市本级考核部分及政策性测算_隋心对账单定稿0514 2 3" xfId="6014"/>
    <cellStyle name="t_Sheet1 2" xfId="6015"/>
    <cellStyle name="好_2006年27重庆_财力性转移支付2010年预算参考数 3" xfId="6016"/>
    <cellStyle name="标题 3 11" xfId="6017"/>
    <cellStyle name="差_县市旗测算-新科目（20080627）_民生政策最低支出需求_03_2010年各地区一般预算平衡表_2010年地方财政一般预算分级平衡情况表（汇总）0524 5" xfId="6018"/>
    <cellStyle name="Table Head 2" xfId="6019"/>
    <cellStyle name="Table Text" xfId="6020"/>
    <cellStyle name="差_2008年预计支出与2007年对比_30云南 2" xfId="6021"/>
    <cellStyle name="差_07临沂_华东" xfId="6022"/>
    <cellStyle name="Table Text 2" xfId="6023"/>
    <cellStyle name="差_2008年预计支出与2007年对比_30云南 2 2" xfId="6024"/>
    <cellStyle name="差_同德_03_2010年各地区一般预算平衡表 6" xfId="6025"/>
    <cellStyle name="常规 2 3 2 5 3" xfId="6026"/>
    <cellStyle name="差_0605石屏县_财力性转移支付2010年预算参考数_03_2010年各地区一般预算平衡表_2010年地方财政一般预算分级平衡情况表（汇总）0524 4" xfId="6027"/>
    <cellStyle name="好_教育(按照总人口测算）—20080416 2 5" xfId="6028"/>
    <cellStyle name="差_04财力类_小册子（2010）张 3" xfId="6029"/>
    <cellStyle name="好_11大理_03_2010年各地区一般预算平衡表 2" xfId="6030"/>
    <cellStyle name="Table Title" xfId="6031"/>
    <cellStyle name="差_2008年支出调整 3" xfId="6032"/>
    <cellStyle name="Text Head 2 2" xfId="6033"/>
    <cellStyle name="差_分析缺口率_财力性转移支付2010年预算参考数 2 2" xfId="6034"/>
    <cellStyle name="Text Indent 1" xfId="6035"/>
    <cellStyle name="好_汇总表_财力性转移支付2010年预算参考数_隋心对账单定稿0514 2" xfId="6036"/>
    <cellStyle name="Text Indent 1 2" xfId="6037"/>
    <cellStyle name="差_2008计算资料（8月5）_隋心对账单定稿0514" xfId="6038"/>
    <cellStyle name="好_汇总表_财力性转移支付2010年预算参考数_隋心对账单定稿0514 2 2" xfId="6039"/>
    <cellStyle name="差_07临沂 2 3 2" xfId="6040"/>
    <cellStyle name="Text Indent 2" xfId="6041"/>
    <cellStyle name="检查单元格 5 3" xfId="6042"/>
    <cellStyle name="好_2006年22湖南_财力性转移支付2010年预算参考数_隋心对账单定稿0514 2 2" xfId="6043"/>
    <cellStyle name="好_汇总表_财力性转移支付2010年预算参考数_隋心对账单定稿0514 3" xfId="6044"/>
    <cellStyle name="Text Indent 2 2" xfId="6045"/>
    <cellStyle name="Times 10" xfId="6046"/>
    <cellStyle name="好_行政（人员）_隋心对账单定稿0514 2 7" xfId="6047"/>
    <cellStyle name="Times 10 2" xfId="6048"/>
    <cellStyle name="差_文体广播事业(按照总人口测算）—20080416_不含人员经费系数_财力性转移支付2010年预算参考数_华东" xfId="6049"/>
    <cellStyle name="Times 12" xfId="6050"/>
    <cellStyle name="差_地方配套按人均增幅控制8.31（调整结案率后）xl 3" xfId="6051"/>
    <cellStyle name="Times 12 2" xfId="6052"/>
    <cellStyle name="差_2008年支出调整_财力性转移支付2010年预算参考数 4" xfId="6053"/>
    <cellStyle name="Title 2 2" xfId="6054"/>
    <cellStyle name="Title 3" xfId="6055"/>
    <cellStyle name="好 2 2 8" xfId="6056"/>
    <cellStyle name="Title 4" xfId="6057"/>
    <cellStyle name="好 2 2 9" xfId="6058"/>
    <cellStyle name="TOC 1" xfId="6059"/>
    <cellStyle name="百分比 6 7" xfId="6060"/>
    <cellStyle name="常规 19 3" xfId="6061"/>
    <cellStyle name="常规 24 3" xfId="6062"/>
    <cellStyle name="TOC 1 2" xfId="6063"/>
    <cellStyle name="差_县市旗测算-新科目（20080626）_财力性转移支付2010年预算参考数_03_2010年各地区一般预算平衡表_2010年地方财政一般预算分级平衡情况表（汇总）0524" xfId="6064"/>
    <cellStyle name="好_行政（人员）_不含人员经费系数_财力性转移支付2010年预算参考数_03_2010年各地区一般预算平衡表_2010年地方财政一般预算分级平衡情况表（汇总）0524 2 4" xfId="6065"/>
    <cellStyle name="标题 2 5 2" xfId="6066"/>
    <cellStyle name="TOC 2" xfId="6067"/>
    <cellStyle name="好_11大理_财力性转移支付2010年预算参考数_03_2010年各地区一般预算平衡表_04财力类2010 2" xfId="6068"/>
    <cellStyle name="TOC 2 2" xfId="6069"/>
    <cellStyle name="Total" xfId="6070"/>
    <cellStyle name="差_县区合并测算20080421_县市旗测算-新科目（含人口规模效应）_财力性转移支付2010年预算参考数_03_2010年各地区一般预算平衡表_04财力类2010 3" xfId="6071"/>
    <cellStyle name="好_农林水和城市维护标准支出20080505－县区合计_不含人员经费系数" xfId="6072"/>
    <cellStyle name="表标题 4" xfId="6073"/>
    <cellStyle name="好_青海 缺口县区测算(地方填报)_财力性转移支付2010年预算参考数_小册子（2010）张 2" xfId="6074"/>
    <cellStyle name="Total 3" xfId="6075"/>
    <cellStyle name="好_农林水和城市维护标准支出20080505－县区合计_不含人员经费系数 3" xfId="6076"/>
    <cellStyle name="差_0605石屏县_03_2010年各地区一般预算平衡表_04财力类2010" xfId="6077"/>
    <cellStyle name="表标题 5" xfId="6078"/>
    <cellStyle name="好_青海 缺口县区测算(地方填报)_财力性转移支付2010年预算参考数_小册子（2010）张 3" xfId="6079"/>
    <cellStyle name="Total 4" xfId="6080"/>
    <cellStyle name="好_农林水和城市维护标准支出20080505－县区合计_不含人员经费系数 4" xfId="6081"/>
    <cellStyle name="表标题 6" xfId="6082"/>
    <cellStyle name="Total 5" xfId="6083"/>
    <cellStyle name="好_22湖南_30云南 2" xfId="6084"/>
    <cellStyle name="好_农林水和城市维护标准支出20080505－县区合计_不含人员经费系数 5" xfId="6085"/>
    <cellStyle name="表标题 7" xfId="6086"/>
    <cellStyle name="好_2007年收支情况及2008年收支预计表(汇总表)_03_2010年各地区一般预算平衡表 2 2" xfId="6087"/>
    <cellStyle name="好_教育(按照总人口测算）—20080416_县市旗测算-新科目（含人口规模效应）_财力性转移支付2010年预算参考数_隋心对账单定稿0514 2 2" xfId="6088"/>
    <cellStyle name="Total 6" xfId="6089"/>
    <cellStyle name="好_22湖南_30云南 3" xfId="6090"/>
    <cellStyle name="差_09黑龙江_财力性转移支付2010年预算参考数_03_2010年各地区一般预算平衡表_2010年地方财政一般预算分级平衡情况表（汇总）0524 3" xfId="6091"/>
    <cellStyle name="Warning Text" xfId="6092"/>
    <cellStyle name="好_28四川_华东 2 6" xfId="6093"/>
    <cellStyle name="Warning Text 2" xfId="6094"/>
    <cellStyle name="差_M01-2(州市补助收入) 2 3" xfId="6095"/>
    <cellStyle name="Warning Text 4" xfId="6096"/>
    <cellStyle name="Warning Text 5" xfId="6097"/>
    <cellStyle name="差_下半年禁吸戒毒经费1000万元 2" xfId="6098"/>
    <cellStyle name="差_1110洱源县 2 4" xfId="6099"/>
    <cellStyle name="YearEnd 2" xfId="6100"/>
    <cellStyle name="好_缺口县区测算（11.13）_财力性转移支付2010年预算参考数_隋心对账单定稿0514 2 7" xfId="6101"/>
    <cellStyle name="Yen 2" xfId="6102"/>
    <cellStyle name="差_11大理_财力性转移支付2010年预算参考数_华东" xfId="6103"/>
    <cellStyle name="好_行政公检法测算_财力性转移支付2010年预算参考数_03_2010年各地区一般预算平衡表_2010年地方财政一般预算分级平衡情况表（汇总）0524 2 4" xfId="6104"/>
    <cellStyle name="百分比 10" xfId="6105"/>
    <cellStyle name="好_青海 缺口县区测算(地方填报)_30云南" xfId="6106"/>
    <cellStyle name="差_11大理_财力性转移支付2010年预算参考数_华东 2" xfId="6107"/>
    <cellStyle name="百分比 10 2" xfId="6108"/>
    <cellStyle name="差_2006年水利统计指标统计表_禁止开发区名单" xfId="6109"/>
    <cellStyle name="好_5334_2006年迪庆县级财政报表附表_华东" xfId="6110"/>
    <cellStyle name="好_青海 缺口县区测算(地方填报)_30云南 2" xfId="6111"/>
    <cellStyle name="标题 1 10" xfId="6112"/>
    <cellStyle name="差_财政供养人员_财力性转移支付2010年预算参考数 2 3 2" xfId="6113"/>
    <cellStyle name="好_2008年预计支出与2007年对比_华东 2 6" xfId="6114"/>
    <cellStyle name="百分比 10 2 2" xfId="6115"/>
    <cellStyle name="差_2006年水利统计指标统计表_禁止开发区名单 2" xfId="6116"/>
    <cellStyle name="好_5334_2006年迪庆县级财政报表附表_华东 2" xfId="6117"/>
    <cellStyle name="好_青海 缺口县区测算(地方填报)_30云南 2 2" xfId="6118"/>
    <cellStyle name="好_青海 缺口县区测算(地方填报)_合并 2 7" xfId="6119"/>
    <cellStyle name="标题 1 11" xfId="6120"/>
    <cellStyle name="好_2008年预计支出与2007年对比_华东 2 7" xfId="6121"/>
    <cellStyle name="好_平邑_财力性转移支付2010年预算参考数_隋心对账单定稿0514 2" xfId="6122"/>
    <cellStyle name="百分比 10 2 3" xfId="6123"/>
    <cellStyle name="差_市辖区测算-新科目（20080626）_30云南 2" xfId="6124"/>
    <cellStyle name="好_20河南_财力性转移支付2010年预算参考数_30云南" xfId="6125"/>
    <cellStyle name="百分比 10 3" xfId="6126"/>
    <cellStyle name="好_青海 缺口县区测算(地方填报)_30云南 3" xfId="6127"/>
    <cellStyle name="百分比 10 3 2" xfId="6128"/>
    <cellStyle name="百分比 10 3 3" xfId="6129"/>
    <cellStyle name="百分比 10 5" xfId="6130"/>
    <cellStyle name="百分比 11" xfId="6131"/>
    <cellStyle name="好_附表_小册子（2010）张" xfId="6132"/>
    <cellStyle name="百分比 12" xfId="6133"/>
    <cellStyle name="强调文字颜色 6 2 2 19" xfId="6134"/>
    <cellStyle name="百分比 12 2" xfId="6135"/>
    <cellStyle name="百分比 13" xfId="6136"/>
    <cellStyle name="百分比 14" xfId="6137"/>
    <cellStyle name="百分比 15" xfId="6138"/>
    <cellStyle name="百分比 16" xfId="6139"/>
    <cellStyle name="差_04财力类_30云南 3" xfId="6140"/>
    <cellStyle name="百分比 2" xfId="6141"/>
    <cellStyle name="差_0605石屏县_财力性转移支付2010年预算参考数 5" xfId="6142"/>
    <cellStyle name="百分比 2 13" xfId="6143"/>
    <cellStyle name="好_1_财力性转移支付2010年预算参考数_小册子（2010）张 3" xfId="6144"/>
    <cellStyle name="差_1_财力性转移支付2010年预算参考数_华东" xfId="6145"/>
    <cellStyle name="好_教育(按照总人口测算）—20080416_县市旗测算-新科目（含人口规模效应）_财力性转移支付2010年预算参考数_小册子（2010）张 3" xfId="6146"/>
    <cellStyle name="百分比 2 14" xfId="6147"/>
    <cellStyle name="差_04财力类_30云南 3 2" xfId="6148"/>
    <cellStyle name="百分比 2 2" xfId="6149"/>
    <cellStyle name="百分比 2 2 2" xfId="6150"/>
    <cellStyle name="好_县区合并测算20080423(按照各省比重）_财力性转移支付2010年预算参考数 2 3 2" xfId="6151"/>
    <cellStyle name="好_05潍坊_合并 2 7" xfId="6152"/>
    <cellStyle name="百分比 2 2 2 2" xfId="6153"/>
    <cellStyle name="百分比 2 2 2 4" xfId="6154"/>
    <cellStyle name="百分比 2 2 3" xfId="6155"/>
    <cellStyle name="好_03昭通_华东" xfId="6156"/>
    <cellStyle name="百分比 2 2 3 2" xfId="6157"/>
    <cellStyle name="好_03昭通_华东 2" xfId="6158"/>
    <cellStyle name="好_1_03_2010年各地区一般预算平衡表_2010年地方财政一般预算分级平衡情况表（汇总）0524 2 5" xfId="6159"/>
    <cellStyle name="百分比 2 2 7" xfId="6160"/>
    <cellStyle name="百分比 2 3 2" xfId="6161"/>
    <cellStyle name="好_34青海_财力性转移支付2010年预算参考数_03_2010年各地区一般预算平衡表 6" xfId="6162"/>
    <cellStyle name="百分比 2 3 2 2" xfId="6163"/>
    <cellStyle name="百分比 2 3 3" xfId="6164"/>
    <cellStyle name="差_27重庆_03_2010年各地区一般预算平衡表 2" xfId="6165"/>
    <cellStyle name="好_2006年27重庆_财力性转移支付2010年预算参考数_隋心对账单定稿0514 2 2" xfId="6166"/>
    <cellStyle name="百分比 2 3 3 2" xfId="6167"/>
    <cellStyle name="差_分县成本差异系数_财力性转移支付2010年预算参考数_03_2010年各地区一般预算平衡表 4" xfId="6168"/>
    <cellStyle name="百分比 2 3 5" xfId="6169"/>
    <cellStyle name="差_27重庆_03_2010年各地区一般预算平衡表 4" xfId="6170"/>
    <cellStyle name="好_2006年27重庆_财力性转移支付2010年预算参考数_隋心对账单定稿0514 2 4" xfId="6171"/>
    <cellStyle name="好_行政公检法测算_不含人员经费系数_30云南 2" xfId="6172"/>
    <cellStyle name="百分比 2 3 6" xfId="6173"/>
    <cellStyle name="差_27重庆_03_2010年各地区一般预算平衡表 5" xfId="6174"/>
    <cellStyle name="好_2006年27重庆_财力性转移支付2010年预算参考数_隋心对账单定稿0514 2 5" xfId="6175"/>
    <cellStyle name="好_2008年支出调整_财力性转移支付2010年预算参考数_合并" xfId="6176"/>
    <cellStyle name="好_行政公检法测算_不含人员经费系数_30云南 3" xfId="6177"/>
    <cellStyle name="百分比 2 4" xfId="6178"/>
    <cellStyle name="差_县市旗测算-新科目（20080627）_县市旗测算-新科目（含人口规模效应）_隋心对账单定稿0514 2" xfId="6179"/>
    <cellStyle name="差_12滨州_财力性转移支付2010年预算参考数_03_2010年各地区一般预算平衡表_2010年地方财政一般预算分级平衡情况表（汇总）0524 5" xfId="6180"/>
    <cellStyle name="差_09黑龙江 2 3" xfId="6181"/>
    <cellStyle name="百分比 2 4 2" xfId="6182"/>
    <cellStyle name="差_县市旗测算-新科目（20080627）_县市旗测算-新科目（含人口规模效应）_隋心对账单定稿0514 2 2" xfId="6183"/>
    <cellStyle name="好_行政公检法测算_03_2010年各地区一般预算平衡表_04财力类2010 3" xfId="6184"/>
    <cellStyle name="差_09黑龙江 2 4" xfId="6185"/>
    <cellStyle name="百分比 2 4 3" xfId="6186"/>
    <cellStyle name="差_县市旗测算-新科目（20080627）_县市旗测算-新科目（含人口规模效应）_隋心对账单定稿0514 2 3" xfId="6187"/>
    <cellStyle name="百分比 2 5" xfId="6188"/>
    <cellStyle name="差_(财政总决算简表-2010年)数据-分县收支（国库处提供）" xfId="6189"/>
    <cellStyle name="差_历年教师人数 3" xfId="6190"/>
    <cellStyle name="好_0605石屏县_财力性转移支付2010年预算参考数_合并" xfId="6191"/>
    <cellStyle name="百分比 3 20" xfId="6192"/>
    <cellStyle name="百分比 3 15" xfId="6193"/>
    <cellStyle name="差_卫生(按照总人口测算）—20080416_民生政策最低支出需求_财力性转移支付2010年预算参考数_合并" xfId="6194"/>
    <cellStyle name="百分比 2 5 2" xfId="6195"/>
    <cellStyle name="好_汇总_隋心对账单定稿0514 3" xfId="6196"/>
    <cellStyle name="差_(财政总决算简表-2010年)数据-分县收支（国库处提供） 2" xfId="6197"/>
    <cellStyle name="差_汇总表4_财力性转移支付2010年预算参考数 4" xfId="6198"/>
    <cellStyle name="差_县区合并测算20080421_不含人员经费系数_03_2010年各地区一般预算平衡表_2010年地方财政一般预算分级平衡情况表（汇总）0524 2 5" xfId="6199"/>
    <cellStyle name="好_0605石屏县_财力性转移支付2010年预算参考数_合并 2" xfId="6200"/>
    <cellStyle name="好_行政(燃修费)_县市旗测算-新科目（含人口规模效应）_财力性转移支付2010年预算参考数_30云南 4" xfId="6201"/>
    <cellStyle name="百分比 2 5 2 2" xfId="6202"/>
    <cellStyle name="差_分县成本差异系数_民生政策最低支出需求_03_2010年各地区一般预算平衡表_2010年地方财政一般预算分级平衡情况表（汇总）0524" xfId="6203"/>
    <cellStyle name="好_530623_2006年县级财政报表附表_合并 2 6" xfId="6204"/>
    <cellStyle name="百分比 3 21" xfId="6205"/>
    <cellStyle name="百分比 3 16" xfId="6206"/>
    <cellStyle name="百分比 2 5 3" xfId="6207"/>
    <cellStyle name="百分比 2 6" xfId="6208"/>
    <cellStyle name="常规 15 2" xfId="6209"/>
    <cellStyle name="常规 20 2" xfId="6210"/>
    <cellStyle name="好_30云南_1_03_2010年各地区一般预算平衡表" xfId="6211"/>
    <cellStyle name="百分比 2 6 2" xfId="6212"/>
    <cellStyle name="常规 15 2 2" xfId="6213"/>
    <cellStyle name="常规 20 2 2" xfId="6214"/>
    <cellStyle name="好_30云南_1_03_2010年各地区一般预算平衡表 2" xfId="6215"/>
    <cellStyle name="百分比 2 8" xfId="6216"/>
    <cellStyle name="常规 15 4" xfId="6217"/>
    <cellStyle name="常规 20 4" xfId="6218"/>
    <cellStyle name="好_教育(按照总人口测算）—20080416_03_2010年各地区一般预算平衡表_净集中" xfId="6219"/>
    <cellStyle name="百分比 2 9" xfId="6220"/>
    <cellStyle name="常规 15 5" xfId="6221"/>
    <cellStyle name="常规 20 5" xfId="6222"/>
    <cellStyle name="百分比 2 9 2" xfId="6223"/>
    <cellStyle name="常规 15 5 2" xfId="6224"/>
    <cellStyle name="差_04财力类_30云南 4" xfId="6225"/>
    <cellStyle name="百分比 3" xfId="6226"/>
    <cellStyle name="百分比 3 12" xfId="6227"/>
    <cellStyle name="差_教育(按照总人口测算）—20080416_民生政策最低支出需求_财力性转移支付2010年预算参考数_03_2010年各地区一般预算平衡表_2010年地方财政一般预算分级平衡情况表（汇总）0524 4" xfId="6228"/>
    <cellStyle name="差_其他部门(按照总人口测算）—20080416_财力性转移支付2010年预算参考数_03_2010年各地区一般预算平衡表_净集中 2" xfId="6229"/>
    <cellStyle name="好_行政公检法测算_财力性转移支付2010年预算参考数_华东 2 5" xfId="6230"/>
    <cellStyle name="百分比 3 13" xfId="6231"/>
    <cellStyle name="差_教育(按照总人口测算）—20080416_民生政策最低支出需求_财力性转移支付2010年预算参考数_03_2010年各地区一般预算平衡表_2010年地方财政一般预算分级平衡情况表（汇总）0524 5" xfId="6232"/>
    <cellStyle name="差_其他部门(按照总人口测算）—20080416_财力性转移支付2010年预算参考数_03_2010年各地区一般预算平衡表_净集中 3" xfId="6233"/>
    <cellStyle name="好_行政公检法测算_财力性转移支付2010年预算参考数_华东 2 6" xfId="6234"/>
    <cellStyle name="差_09黑龙江 3 2" xfId="6235"/>
    <cellStyle name="差_历年教师人数 2" xfId="6236"/>
    <cellStyle name="百分比 3 14" xfId="6237"/>
    <cellStyle name="好_行政公检法测算_财力性转移支付2010年预算参考数_华东 2 7" xfId="6238"/>
    <cellStyle name="差_03昭通_合并" xfId="6239"/>
    <cellStyle name="标题 4 3 2" xfId="6240"/>
    <cellStyle name="差_28四川_30云南 3" xfId="6241"/>
    <cellStyle name="百分比 3 23" xfId="6242"/>
    <cellStyle name="百分比 3 18" xfId="6243"/>
    <cellStyle name="差_财政供养人员_财力性转移支付2010年预算参考数_03_2010年各地区一般预算平衡表_04财力类2010 3" xfId="6244"/>
    <cellStyle name="标题 4 3 3" xfId="6245"/>
    <cellStyle name="差_28四川_30云南 4" xfId="6246"/>
    <cellStyle name="百分比 3 24" xfId="6247"/>
    <cellStyle name="百分比 3 19" xfId="6248"/>
    <cellStyle name="差_530623_2006年县级财政报表附表_隋心对账单定稿0514 2" xfId="6249"/>
    <cellStyle name="差_1110洱源县_财力性转移支付2010年预算参考数_03_2010年各地区一般预算平衡表" xfId="6250"/>
    <cellStyle name="百分比 3 2" xfId="6251"/>
    <cellStyle name="好_市辖区测算-新科目（20080626）_县市旗测算-新科目（含人口规模效应）_财力性转移支付2010年预算参考数_隋心对账单定稿0514 2 3" xfId="6252"/>
    <cellStyle name="好_行政（人员）_财力性转移支付2010年预算参考数_隋心对账单定稿0514 2 5" xfId="6253"/>
    <cellStyle name="百分比 3 2 2 2" xfId="6254"/>
    <cellStyle name="百分比 3 32" xfId="6255"/>
    <cellStyle name="百分比 3 27" xfId="6256"/>
    <cellStyle name="差_汇总表4_财力性转移支付2010年预算参考数_小册子（2010）张 3" xfId="6257"/>
    <cellStyle name="百分比 3 34" xfId="6258"/>
    <cellStyle name="百分比 3 29" xfId="6259"/>
    <cellStyle name="百分比 3 3" xfId="6260"/>
    <cellStyle name="好_市辖区测算-新科目（20080626）_县市旗测算-新科目（含人口规模效应）_财力性转移支付2010年预算参考数_隋心对账单定稿0514 2 4" xfId="6261"/>
    <cellStyle name="好_行政（人员）_财力性转移支付2010年预算参考数_隋心对账单定稿0514 2 6" xfId="6262"/>
    <cellStyle name="好_农林水和城市维护标准支出20080505－县区合计_县市旗测算-新科目（含人口规模效应）_财力性转移支付2010年预算参考数_03_2010年各地区一般预算平衡表_2010年地方财政一般预算分级平衡情况表（汇总）0524 2" xfId="6263"/>
    <cellStyle name="百分比 3 3 2" xfId="6264"/>
    <cellStyle name="好_农林水和城市维护标准支出20080505－县区合计_县市旗测算-新科目（含人口规模效应）_财力性转移支付2010年预算参考数_03_2010年各地区一般预算平衡表_2010年地方财政一般预算分级平衡情况表（汇总）0524 2 2" xfId="6265"/>
    <cellStyle name="百分比 3 3 2 2" xfId="6266"/>
    <cellStyle name="百分比 3 36" xfId="6267"/>
    <cellStyle name="百分比 3 37" xfId="6268"/>
    <cellStyle name="差_14安徽_财力性转移支付2010年预算参考数 2 2 2" xfId="6269"/>
    <cellStyle name="好_30云南_合并 2" xfId="6270"/>
    <cellStyle name="好_分县成本差异系数_民生政策最低支出需求_03_2010年各地区一般预算平衡表 4" xfId="6271"/>
    <cellStyle name="标题1 2 2 2" xfId="6272"/>
    <cellStyle name="百分比 3 38" xfId="6273"/>
    <cellStyle name="百分比 3 39" xfId="6274"/>
    <cellStyle name="差_其他部门(按照总人口测算）—20080416_财力性转移支付2010年预算参考数 2" xfId="6275"/>
    <cellStyle name="百分比 3 4 2" xfId="6276"/>
    <cellStyle name="差_2_小册子（2010）张" xfId="6277"/>
    <cellStyle name="好_教育(按照总人口测算）—20080416_民生政策最低支出需求_合并 2 2" xfId="6278"/>
    <cellStyle name="百分比 3 4 2 2" xfId="6279"/>
    <cellStyle name="差_2_小册子（2010）张 2" xfId="6280"/>
    <cellStyle name="百分比 3 5" xfId="6281"/>
    <cellStyle name="好_市辖区测算-新科目（20080626）_县市旗测算-新科目（含人口规模效应）_财力性转移支付2010年预算参考数_隋心对账单定稿0514 2 6" xfId="6282"/>
    <cellStyle name="好_教育(按照总人口测算）—20080416_民生政策最低支出需求_合并 3" xfId="6283"/>
    <cellStyle name="好_农林水和城市维护标准支出20080505－县区合计_县市旗测算-新科目（含人口规模效应）_财力性转移支付2010年预算参考数_03_2010年各地区一般预算平衡表_2010年地方财政一般预算分级平衡情况表（汇总）0524 4" xfId="6284"/>
    <cellStyle name="百分比 3 6" xfId="6285"/>
    <cellStyle name="常规 16 2" xfId="6286"/>
    <cellStyle name="常规 21 2" xfId="6287"/>
    <cellStyle name="好_农林水和城市维护标准支出20080505－县区合计_县市旗测算-新科目（含人口规模效应）_财力性转移支付2010年预算参考数_03_2010年各地区一般预算平衡表_2010年地方财政一般预算分级平衡情况表（汇总）0524 5" xfId="6288"/>
    <cellStyle name="差_30云南_1_财力性转移支付2010年预算参考数_30云南 2 2" xfId="6289"/>
    <cellStyle name="百分比 3 7" xfId="6290"/>
    <cellStyle name="常规 16 3" xfId="6291"/>
    <cellStyle name="常规 21 3" xfId="6292"/>
    <cellStyle name="差_05潍坊_小册子（2010）张" xfId="6293"/>
    <cellStyle name="百分比 3 8" xfId="6294"/>
    <cellStyle name="常规 16 4" xfId="6295"/>
    <cellStyle name="常规 21 4" xfId="6296"/>
    <cellStyle name="好_市辖区测算20080510_民生政策最低支出需求_华东 2" xfId="6297"/>
    <cellStyle name="差_11大理_隋心对账单定稿0514" xfId="6298"/>
    <cellStyle name="百分比 4" xfId="6299"/>
    <cellStyle name="差_其他部门(按照总人口测算）—20080416_民生政策最低支出需求_财力性转移支付2010年预算参考数_30云南" xfId="6300"/>
    <cellStyle name="百分比 4 3" xfId="6301"/>
    <cellStyle name="差_其他部门(按照总人口测算）—20080416_民生政策最低支出需求_财力性转移支付2010年预算参考数_30云南 3" xfId="6302"/>
    <cellStyle name="差_人员工资和公用经费2_财力性转移支付2010年预算参考数_03_2010年各地区一般预算平衡表_净集中 2" xfId="6303"/>
    <cellStyle name="好_2007年收支情况及2008年收支预计表(汇总表)_财力性转移支付2010年预算参考数_03_2010年各地区一般预算平衡表_2010年地方财政一般预算分级平衡情况表（汇总）0524 2 7" xfId="6304"/>
    <cellStyle name="百分比 4 5" xfId="6305"/>
    <cellStyle name="差_1110洱源县_财力性转移支付2010年预算参考数_小册子（2010）张 2" xfId="6306"/>
    <cellStyle name="百分比 4 6 2" xfId="6307"/>
    <cellStyle name="常规 17 2 2" xfId="6308"/>
    <cellStyle name="常规 22 2 2" xfId="6309"/>
    <cellStyle name="差_30云南_1_财力性转移支付2010年预算参考数_30云南 3 2" xfId="6310"/>
    <cellStyle name="差_县市旗测算-新科目（20080627）_不含人员经费系数_财力性转移支付2010年预算参考数_小册子（2010）张" xfId="6311"/>
    <cellStyle name="百分比 4 7" xfId="6312"/>
    <cellStyle name="常规 17 3" xfId="6313"/>
    <cellStyle name="常规 22 3" xfId="6314"/>
    <cellStyle name="百分比 5 2 2 2" xfId="6315"/>
    <cellStyle name="差_县区合并测算20080423(按照各省比重）_财力性转移支付2010年预算参考数_合并 2" xfId="6316"/>
    <cellStyle name="百分比 6" xfId="6317"/>
    <cellStyle name="差_一般预算支出口径剔除表_小册子（2010）张" xfId="6318"/>
    <cellStyle name="百分比 6 2 2" xfId="6319"/>
    <cellStyle name="差_一般预算支出口径剔除表_小册子（2010）张 2 2" xfId="6320"/>
    <cellStyle name="差_00省级(定稿) 2 3" xfId="6321"/>
    <cellStyle name="标题 2 4 3" xfId="6322"/>
    <cellStyle name="常规 9 16" xfId="6323"/>
    <cellStyle name="常规 9 21" xfId="6324"/>
    <cellStyle name="好_2008年支出调整_财力性转移支付2010年预算参考数 2 4" xfId="6325"/>
    <cellStyle name="百分比 6 2 2 2" xfId="6326"/>
    <cellStyle name="百分比 6 3 2" xfId="6327"/>
    <cellStyle name="差_一般预算支出口径剔除表_小册子（2010）张 3 2" xfId="6328"/>
    <cellStyle name="百分比 6 4" xfId="6329"/>
    <cellStyle name="差_一般预算支出口径剔除表_小册子（2010）张 4" xfId="6330"/>
    <cellStyle name="百分比 6 5" xfId="6331"/>
    <cellStyle name="百分比 6 6" xfId="6332"/>
    <cellStyle name="常规 19 2" xfId="6333"/>
    <cellStyle name="常规 24 2" xfId="6334"/>
    <cellStyle name="百分比 7 2" xfId="6335"/>
    <cellStyle name="百分比 7 2 2" xfId="6336"/>
    <cellStyle name="好_卫生部门 2 3" xfId="6337"/>
    <cellStyle name="好_2008年支出调整_合并" xfId="6338"/>
    <cellStyle name="差_1305扶贫_4.2010年国家重点生态功能区保护性转移支付生态测算表" xfId="6339"/>
    <cellStyle name="百分比 7 3" xfId="6340"/>
    <cellStyle name="好_缺口县区测算（11.13）_03_2010年各地区一般预算平衡表_2010年地方财政一般预算分级平衡情况表（汇总）0524 2 2" xfId="6341"/>
    <cellStyle name="百分比 8 2" xfId="6342"/>
    <cellStyle name="百分比 8 2 2" xfId="6343"/>
    <cellStyle name="差_不含人员经费系数_小册子（2010）张 4" xfId="6344"/>
    <cellStyle name="差_河南 缺口县区测算(地方填报白)_30云南" xfId="6345"/>
    <cellStyle name="差_缺口县区测算（11.13）_03_2010年各地区一般预算平衡表_净集中 3" xfId="6346"/>
    <cellStyle name="好_行政(燃修费)_小册子（2010）张" xfId="6347"/>
    <cellStyle name="差_03昭通_隋心对账单定稿0514" xfId="6348"/>
    <cellStyle name="好_教育(按照总人口测算）—20080416_民生政策最低支出需求_财力性转移支付2010年预算参考数_03_2010年各地区一般预算平衡表_2010年地方财政一般预算分级平衡情况表（汇总）0524 2" xfId="6349"/>
    <cellStyle name="百分比 8 3" xfId="6350"/>
    <cellStyle name="百分比 9" xfId="6351"/>
    <cellStyle name="百分比 9 2" xfId="6352"/>
    <cellStyle name="百分比 9 2 2" xfId="6353"/>
    <cellStyle name="好_汇总_03_2010年各地区一般预算平衡表_2010年地方财政一般预算分级平衡情况表（汇总）0524 2 4" xfId="6354"/>
    <cellStyle name="百分比 9 2 3" xfId="6355"/>
    <cellStyle name="好_汇总_03_2010年各地区一般预算平衡表_2010年地方财政一般预算分级平衡情况表（汇总）0524 2 5" xfId="6356"/>
    <cellStyle name="百分比 9 2 4" xfId="6357"/>
    <cellStyle name="好_汇总_03_2010年各地区一般预算平衡表_2010年地方财政一般预算分级平衡情况表（汇总）0524 2 6" xfId="6358"/>
    <cellStyle name="百分比 9 3" xfId="6359"/>
    <cellStyle name="差_文体广播事业(按照总人口测算）—20080416_财力性转移支付2010年预算参考数_小册子（2010）张 2" xfId="6360"/>
    <cellStyle name="好_1305扶贫_2.2009年云南省生态功能区转移支付总表" xfId="6361"/>
    <cellStyle name="百分比 9 3 2" xfId="6362"/>
    <cellStyle name="差_文体广播事业(按照总人口测算）—20080416_财力性转移支付2010年预算参考数_小册子（2010）张 2 2" xfId="6363"/>
    <cellStyle name="好_1305扶贫_2.2009年云南省生态功能区转移支付总表 2" xfId="6364"/>
    <cellStyle name="捠壿_Region Orders (2)" xfId="6365"/>
    <cellStyle name="差_云南 缺口县区测算(地方填报)_财力性转移支付2010年预算参考数 5" xfId="6366"/>
    <cellStyle name="差_云南省2008年转移支付测算——州市本级考核部分及政策性测算_财力性转移支付2010年预算参考数 4" xfId="6367"/>
    <cellStyle name="编号 2" xfId="6368"/>
    <cellStyle name="编号 2 2 2" xfId="6369"/>
    <cellStyle name="常规 147 3" xfId="6370"/>
    <cellStyle name="好_28四川_财力性转移支付2010年预算参考数_隋心对账单定稿0514 2 3" xfId="6371"/>
    <cellStyle name="编号 3" xfId="6372"/>
    <cellStyle name="编号 4" xfId="6373"/>
    <cellStyle name="标题 1 10 2" xfId="6374"/>
    <cellStyle name="差_缺口县区测算（11.13）_03_2010年各地区一般预算平衡表_2010年地方财政一般预算分级平衡情况表（汇总）0524 4" xfId="6375"/>
    <cellStyle name="常规 12 17" xfId="6376"/>
    <cellStyle name="常规 12 22" xfId="6377"/>
    <cellStyle name="好_2007一般预算支出口径剔除表_03_2010年各地区一般预算平衡表 6" xfId="6378"/>
    <cellStyle name="标题 1 2" xfId="6379"/>
    <cellStyle name="差_县区合并测算20080421 2 5" xfId="6380"/>
    <cellStyle name="好_34青海_财力性转移支付2010年预算参考数_隋心对账单定稿0514 2" xfId="6381"/>
    <cellStyle name="标题 1 2 2" xfId="6382"/>
    <cellStyle name="好_34青海_财力性转移支付2010年预算参考数_隋心对账单定稿0514 2 2" xfId="6383"/>
    <cellStyle name="标题 1 2 2 2" xfId="6384"/>
    <cellStyle name="标题 1 2 2 2 2" xfId="6385"/>
    <cellStyle name="标题 1 2 2 2 3" xfId="6386"/>
    <cellStyle name="标题 1 2 2 2 4" xfId="6387"/>
    <cellStyle name="标题 1 2 3" xfId="6388"/>
    <cellStyle name="好_34青海_财力性转移支付2010年预算参考数_隋心对账单定稿0514 2 3" xfId="6389"/>
    <cellStyle name="标题 1 2 6" xfId="6390"/>
    <cellStyle name="好_缺口县区测算_财力性转移支付2010年预算参考数_隋心对账单定稿0514 2 2" xfId="6391"/>
    <cellStyle name="好_34青海_财力性转移支付2010年预算参考数_隋心对账单定稿0514 2 6" xfId="6392"/>
    <cellStyle name="标题 1 2 7" xfId="6393"/>
    <cellStyle name="好_缺口县区测算_财力性转移支付2010年预算参考数_隋心对账单定稿0514 2 3" xfId="6394"/>
    <cellStyle name="好_34青海_财力性转移支付2010年预算参考数_隋心对账单定稿0514 2 7" xfId="6395"/>
    <cellStyle name="标题 1 2 8" xfId="6396"/>
    <cellStyle name="标题 1 3 2" xfId="6397"/>
    <cellStyle name="标题 1 3 2 2" xfId="6398"/>
    <cellStyle name="标题 1 3 3" xfId="6399"/>
    <cellStyle name="好_2006年水利统计指标统计表_财力性转移支付2010年预算参考数_03_2010年各地区一般预算平衡表 2" xfId="6400"/>
    <cellStyle name="标题 1 4" xfId="6401"/>
    <cellStyle name="差_县区合并测算20080421 2 7" xfId="6402"/>
    <cellStyle name="标题 1 4 2" xfId="6403"/>
    <cellStyle name="差_2006年34青海_小册子（2010）张 3" xfId="6404"/>
    <cellStyle name="常规 4 15" xfId="6405"/>
    <cellStyle name="常规 4 20" xfId="6406"/>
    <cellStyle name="标题 1 4 3" xfId="6407"/>
    <cellStyle name="差_2006年34青海_小册子（2010）张 4" xfId="6408"/>
    <cellStyle name="差_其他部门(按照总人口测算）—20080416_县市旗测算-新科目（含人口规模效应）_财力性转移支付2010年预算参考数_03_2010年各地区一般预算平衡表_净集中" xfId="6409"/>
    <cellStyle name="常规 4 16" xfId="6410"/>
    <cellStyle name="常规 4 21" xfId="6411"/>
    <cellStyle name="标题 1 4 4" xfId="6412"/>
    <cellStyle name="常规 4 17" xfId="6413"/>
    <cellStyle name="常规 4 22" xfId="6414"/>
    <cellStyle name="好_30云南_1_财力性转移支付2010年预算参考数_03_2010年各地区一般预算平衡表_04财力类2010 2" xfId="6415"/>
    <cellStyle name="标题 1 5" xfId="6416"/>
    <cellStyle name="标题 1 6" xfId="6417"/>
    <cellStyle name="差_0030S9.2(2008年)" xfId="6418"/>
    <cellStyle name="标题 1 7" xfId="6419"/>
    <cellStyle name="差_0030S9.2(2008年) 2" xfId="6420"/>
    <cellStyle name="差_卫生(按照总人口测算）—20080416_民生政策最低支出需求_财力性转移支付2010年预算参考数_03_2010年各地区一般预算平衡表_2010年地方财政一般预算分级平衡情况表（汇总）0524" xfId="6421"/>
    <cellStyle name="标题 1 7 2" xfId="6422"/>
    <cellStyle name="差_1_财力性转移支付2010年预算参考数_30云南 2" xfId="6423"/>
    <cellStyle name="差_附表_华东" xfId="6424"/>
    <cellStyle name="标题 1 8 2" xfId="6425"/>
    <cellStyle name="标题 11" xfId="6426"/>
    <cellStyle name="标题 12" xfId="6427"/>
    <cellStyle name="好_汇总表4_财力性转移支付2010年预算参考数_隋心对账单定稿0514 2 2" xfId="6428"/>
    <cellStyle name="标题 13" xfId="6429"/>
    <cellStyle name="好_汇总表4_财力性转移支付2010年预算参考数_隋心对账单定稿0514 2 3" xfId="6430"/>
    <cellStyle name="标题 13 2" xfId="6431"/>
    <cellStyle name="好_行政（人员）_财力性转移支付2010年预算参考数 2" xfId="6432"/>
    <cellStyle name="标题 14" xfId="6433"/>
    <cellStyle name="好_汇总表4_财力性转移支付2010年预算参考数_隋心对账单定稿0514 2 4" xfId="6434"/>
    <cellStyle name="标题 2 10" xfId="6435"/>
    <cellStyle name="好_核定人数对比_财力性转移支付2010年预算参考数_03_2010年各地区一般预算平衡表_2010年地方财政一般预算分级平衡情况表（汇总）0524 2 6" xfId="6436"/>
    <cellStyle name="标题 2 11" xfId="6437"/>
    <cellStyle name="好_核定人数对比_财力性转移支付2010年预算参考数_03_2010年各地区一般预算平衡表_2010年地方财政一般预算分级平衡情况表（汇总）0524 2 7" xfId="6438"/>
    <cellStyle name="标题 2 2" xfId="6439"/>
    <cellStyle name="差_县市旗测算-新科目（20080627）_县市旗测算-新科目（含人口规模效应）_财力性转移支付2010年预算参考数_华东 2" xfId="6440"/>
    <cellStyle name="标题 2 2 2 2 2" xfId="6441"/>
    <cellStyle name="差_2008年全省汇总收支计算表_财力性转移支付2010年预算参考数_30云南 2 2" xfId="6442"/>
    <cellStyle name="好_2006年30云南 4 2" xfId="6443"/>
    <cellStyle name="标题 2 2 2 2 3" xfId="6444"/>
    <cellStyle name="差_河南 缺口县区测算(地方填报白)_30云南 2" xfId="6445"/>
    <cellStyle name="好_行政(燃修费)_小册子（2010）张 2" xfId="6446"/>
    <cellStyle name="标题 2 2 2 2 4" xfId="6447"/>
    <cellStyle name="差_河南 缺口县区测算(地方填报白)_30云南 3" xfId="6448"/>
    <cellStyle name="好_行政(燃修费)_小册子（2010）张 3" xfId="6449"/>
    <cellStyle name="标题 2 2 2 4" xfId="6450"/>
    <cellStyle name="差_2008年全省汇总收支计算表_财力性转移支付2010年预算参考数_30云南 4" xfId="6451"/>
    <cellStyle name="好_04财力类_小册子（2010）张 3" xfId="6452"/>
    <cellStyle name="差_0502通海县_隋心对账单定稿0514 2" xfId="6453"/>
    <cellStyle name="好_行政(燃修费)_民生政策最低支出需求_财力性转移支付2010年预算参考数_03_2010年各地区一般预算平衡表_净集中" xfId="6454"/>
    <cellStyle name="好_其他部门(按照总人口测算）—20080416_不含人员经费系数_财力性转移支付2010年预算参考数_华东 2 7" xfId="6455"/>
    <cellStyle name="标题 2 3 2" xfId="6456"/>
    <cellStyle name="标题 2 3 2 2" xfId="6457"/>
    <cellStyle name="差_12滨州_财力性转移支付2010年预算参考数_华东" xfId="6458"/>
    <cellStyle name="标题 2 3 3" xfId="6459"/>
    <cellStyle name="差_00省级(定稿) 2" xfId="6460"/>
    <cellStyle name="差_成本差异系数_03_2010年各地区一般预算平衡表 4" xfId="6461"/>
    <cellStyle name="标题 2 4" xfId="6462"/>
    <cellStyle name="好_2006年27重庆_财力性转移支付2010年预算参考数_03_2010年各地区一般预算平衡表_净集中 2" xfId="6463"/>
    <cellStyle name="差_00省级(定稿) 2 2" xfId="6464"/>
    <cellStyle name="标题 2 4 2" xfId="6465"/>
    <cellStyle name="常规 9 15" xfId="6466"/>
    <cellStyle name="常规 9 20" xfId="6467"/>
    <cellStyle name="好_2008年支出调整_财力性转移支付2010年预算参考数 2 3" xfId="6468"/>
    <cellStyle name="差_00省级(定稿) 2 4" xfId="6469"/>
    <cellStyle name="标题 2 4 4" xfId="6470"/>
    <cellStyle name="常规 9 17" xfId="6471"/>
    <cellStyle name="常规 9 22" xfId="6472"/>
    <cellStyle name="好_2008年支出调整_财力性转移支付2010年预算参考数 2 5" xfId="6473"/>
    <cellStyle name="差_00省级(定稿) 3" xfId="6474"/>
    <cellStyle name="差_成本差异系数_03_2010年各地区一般预算平衡表 5" xfId="6475"/>
    <cellStyle name="标题 2 5" xfId="6476"/>
    <cellStyle name="好_2006年27重庆_财力性转移支付2010年预算参考数_03_2010年各地区一般预算平衡表_净集中 3" xfId="6477"/>
    <cellStyle name="标题 2 5 3" xfId="6478"/>
    <cellStyle name="差_00省级(定稿) 4" xfId="6479"/>
    <cellStyle name="差_成本差异系数_03_2010年各地区一般预算平衡表 6" xfId="6480"/>
    <cellStyle name="标题 2 6" xfId="6481"/>
    <cellStyle name="差_农林水和城市维护标准支出20080505－县区合计_不含人员经费系数 2" xfId="6482"/>
    <cellStyle name="好_行政(燃修费)_03_2010年各地区一般预算平衡表_04财力类2010 2" xfId="6483"/>
    <cellStyle name="标题 2 7" xfId="6484"/>
    <cellStyle name="好_2006年34青海 2 2" xfId="6485"/>
    <cellStyle name="差_农林水和城市维护标准支出20080505－县区合计_不含人员经费系数 3" xfId="6486"/>
    <cellStyle name="好_行政(燃修费)_03_2010年各地区一般预算平衡表_04财力类2010 3" xfId="6487"/>
    <cellStyle name="标题 2 7 2" xfId="6488"/>
    <cellStyle name="差_农林水和城市维护标准支出20080505－县区合计_不含人员经费系数 3 2" xfId="6489"/>
    <cellStyle name="好_2006年34青海 2 2 2" xfId="6490"/>
    <cellStyle name="标题 2 8 2" xfId="6491"/>
    <cellStyle name="差_农林水和城市维护标准支出20080505－县区合计_不含人员经费系数 4 2" xfId="6492"/>
    <cellStyle name="好_2006年34青海 2 3 2" xfId="6493"/>
    <cellStyle name="差_14安徽_03_2010年各地区一般预算平衡表_净集中 3" xfId="6494"/>
    <cellStyle name="差_总人口 5" xfId="6495"/>
    <cellStyle name="好_09黑龙江_财力性转移支付2010年预算参考数_03_2010年各地区一般预算平衡表_2010年地方财政一般预算分级平衡情况表（汇总）0524 3" xfId="6496"/>
    <cellStyle name="标题 2 9" xfId="6497"/>
    <cellStyle name="差_农林水和城市维护标准支出20080505－县区合计_不含人员经费系数 5" xfId="6498"/>
    <cellStyle name="好_2006年34青海 2 4" xfId="6499"/>
    <cellStyle name="标题 2 9 2" xfId="6500"/>
    <cellStyle name="差_0605石屏县_财力性转移支付2010年预算参考数_03_2010年各地区一般预算平衡表_04财力类2010 3" xfId="6501"/>
    <cellStyle name="标题 3 10" xfId="6502"/>
    <cellStyle name="差_县市旗测算-新科目（20080627）_民生政策最低支出需求_03_2010年各地区一般预算平衡表_2010年地方财政一般预算分级平衡情况表（汇总）0524 4" xfId="6503"/>
    <cellStyle name="标题 3 10 2" xfId="6504"/>
    <cellStyle name="标题 3 2" xfId="6505"/>
    <cellStyle name="差_汇总表_财力性转移支付2010年预算参考数_合并" xfId="6506"/>
    <cellStyle name="标题 3 2 2" xfId="6507"/>
    <cellStyle name="差_汇总表_财力性转移支付2010年预算参考数_合并 2" xfId="6508"/>
    <cellStyle name="常规 7 2 27" xfId="6509"/>
    <cellStyle name="常规 7 2 32" xfId="6510"/>
    <cellStyle name="好_缺口县区测算_财力性转移支付2010年预算参考数 4" xfId="6511"/>
    <cellStyle name="标题 3 2 2 2" xfId="6512"/>
    <cellStyle name="好_教育(按照总人口测算）—20080416_县市旗测算-新科目（含人口规模效应）_财力性转移支付2010年预算参考数_03_2010年各地区一般预算平衡表_净集中 3" xfId="6513"/>
    <cellStyle name="标题 3 2 2 2 2" xfId="6514"/>
    <cellStyle name="差_1_财力性转移支付2010年预算参考数_03_2010年各地区一般预算平衡表_净集中 2" xfId="6515"/>
    <cellStyle name="差_县市旗测算20080508_县市旗测算-新科目（含人口规模效应） 2" xfId="6516"/>
    <cellStyle name="标题 3 2 2 2 3" xfId="6517"/>
    <cellStyle name="好_核定人数对比_财力性转移支付2010年预算参考数_隋心对账单定稿0514 2" xfId="6518"/>
    <cellStyle name="差_11大理_华东" xfId="6519"/>
    <cellStyle name="好_缺口县区测算_财力性转移支付2010年预算参考数 5" xfId="6520"/>
    <cellStyle name="标题 3 2 2 3" xfId="6521"/>
    <cellStyle name="标题 3 2 3" xfId="6522"/>
    <cellStyle name="常规 7 2 28" xfId="6523"/>
    <cellStyle name="常规 7 2 33" xfId="6524"/>
    <cellStyle name="标题 3 2 7" xfId="6525"/>
    <cellStyle name="常规 7 2 37" xfId="6526"/>
    <cellStyle name="标题 3 2 8" xfId="6527"/>
    <cellStyle name="差_缺口县区测算(按核定人数)_03_2010年各地区一般预算平衡表_04财力类2010 2" xfId="6528"/>
    <cellStyle name="差_行政(燃修费)_不含人员经费系数_财力性转移支付2010年预算参考数_03_2010年各地区一般预算平衡表_2010年地方财政一般预算分级平衡情况表（汇总）0524" xfId="6529"/>
    <cellStyle name="常规 7 2 38" xfId="6530"/>
    <cellStyle name="差_07临沂_小册子（2010）张 3 2" xfId="6531"/>
    <cellStyle name="差_gdp 2 3" xfId="6532"/>
    <cellStyle name="好_行政公检法测算_民生政策最低支出需求_30云南 2 2" xfId="6533"/>
    <cellStyle name="标题 3 3" xfId="6534"/>
    <cellStyle name="差_行政（人员）_财力性转移支付2010年预算参考数_30云南" xfId="6535"/>
    <cellStyle name="标题 3 3 2" xfId="6536"/>
    <cellStyle name="差_行政（人员）_财力性转移支付2010年预算参考数_30云南 2" xfId="6537"/>
    <cellStyle name="差_00省级(打印)_华东 2" xfId="6538"/>
    <cellStyle name="好_行政(燃修费)_民生政策最低支出需求_03_2010年各地区一般预算平衡表_2010年地方财政一般预算分级平衡情况表（汇总）0524 2 6" xfId="6539"/>
    <cellStyle name="好_行政（人员） 2 4" xfId="6540"/>
    <cellStyle name="标题 3 3 3" xfId="6541"/>
    <cellStyle name="差_行政（人员）_财力性转移支付2010年预算参考数_30云南 3" xfId="6542"/>
    <cellStyle name="标题 3 4" xfId="6543"/>
    <cellStyle name="标题 3 4 2" xfId="6544"/>
    <cellStyle name="标题 3 4 3" xfId="6545"/>
    <cellStyle name="差_0502通海县转换" xfId="6546"/>
    <cellStyle name="标题 3 4 4" xfId="6547"/>
    <cellStyle name="标题 3 5" xfId="6548"/>
    <cellStyle name="标题 3 5 2" xfId="6549"/>
    <cellStyle name="差_2006年30云南_合并" xfId="6550"/>
    <cellStyle name="差_农林水和城市维护标准支出20080505－县区合计_不含人员经费系数_财力性转移支付2010年预算参考数_03_2010年各地区一般预算平衡表_2010年地方财政一般预算分级平衡情况表（汇总）0524 3" xfId="6551"/>
    <cellStyle name="差_一般预算支出口径剔除表_隋心对账单定稿0514 2 7" xfId="6552"/>
    <cellStyle name="标题 3 5 3" xfId="6553"/>
    <cellStyle name="差_农林水和城市维护标准支出20080505－县区合计_不含人员经费系数_财力性转移支付2010年预算参考数_03_2010年各地区一般预算平衡表_2010年地方财政一般预算分级平衡情况表（汇总）0524 4" xfId="6554"/>
    <cellStyle name="好_2_小册子（2010）张 2" xfId="6555"/>
    <cellStyle name="标题 3 6" xfId="6556"/>
    <cellStyle name="差_2008年全省汇总收支计算表_财力性转移支付2010年预算参考数_03_2010年各地区一般预算平衡表_净集中 2" xfId="6557"/>
    <cellStyle name="标题 3 7" xfId="6558"/>
    <cellStyle name="差_2008年全省汇总收支计算表_财力性转移支付2010年预算参考数_03_2010年各地区一般预算平衡表_净集中 3" xfId="6559"/>
    <cellStyle name="差_农林水和城市维护标准支出20080505－县区合计_县市旗测算-新科目（含人口规模效应）_合并" xfId="6560"/>
    <cellStyle name="标题 3 7 2" xfId="6561"/>
    <cellStyle name="差_农林水和城市维护标准支出20080505－县区合计_县市旗测算-新科目（含人口规模效应）_合并 2" xfId="6562"/>
    <cellStyle name="标题 3 9" xfId="6563"/>
    <cellStyle name="标题 3 9 2" xfId="6564"/>
    <cellStyle name="好_县区合并测算20080421_民生政策最低支出需求_财力性转移支付2010年预算参考数_03_2010年各地区一般预算平衡表_2010年地方财政一般预算分级平衡情况表（汇总）0524 2 3" xfId="6565"/>
    <cellStyle name="差_卫生部门_合并 2 3" xfId="6566"/>
    <cellStyle name="标题 4 10" xfId="6567"/>
    <cellStyle name="差_县市旗测算-新科目（20080626）_不含人员经费系数_03_2010年各地区一般预算平衡表_2010年地方财政一般预算分级平衡情况表（汇总）0524 3" xfId="6568"/>
    <cellStyle name="标题 4 10 2" xfId="6569"/>
    <cellStyle name="好_2006年34青海_财力性转移支付2010年预算参考数_小册子（2010）张" xfId="6570"/>
    <cellStyle name="标题 4 11" xfId="6571"/>
    <cellStyle name="差_县市旗测算-新科目（20080626）_不含人员经费系数_03_2010年各地区一般预算平衡表_2010年地方财政一般预算分级平衡情况表（汇总）0524 4" xfId="6572"/>
    <cellStyle name="标题 4 2" xfId="6573"/>
    <cellStyle name="标题 4 2 2" xfId="6574"/>
    <cellStyle name="差_1110洱源县_财力性转移支付2010年预算参考数_30云南 3" xfId="6575"/>
    <cellStyle name="差_测算结果_财力性转移支付2010年预算参考数_03_2010年各地区一般预算平衡表_04财力类2010" xfId="6576"/>
    <cellStyle name="标题 4 2 2 2" xfId="6577"/>
    <cellStyle name="表标题 3 2" xfId="6578"/>
    <cellStyle name="标题 4 2 2 2 3" xfId="6579"/>
    <cellStyle name="常规 2 2 2 6 2 6" xfId="6580"/>
    <cellStyle name="差_1110洱源县_财力性转移支付2010年预算参考数_30云南 4" xfId="6581"/>
    <cellStyle name="标题 4 2 2 3" xfId="6582"/>
    <cellStyle name="标题 4 2 2 4" xfId="6583"/>
    <cellStyle name="标题 4 2 3" xfId="6584"/>
    <cellStyle name="标题 4 2 4" xfId="6585"/>
    <cellStyle name="差_缺口县区测算_财力性转移支付2010年预算参考数_30云南 2" xfId="6586"/>
    <cellStyle name="标题 4 2 6" xfId="6587"/>
    <cellStyle name="差_缺口县区测算_财力性转移支付2010年预算参考数_30云南 4" xfId="6588"/>
    <cellStyle name="标题 4 2 8" xfId="6589"/>
    <cellStyle name="好_汇总_财力性转移支付2010年预算参考数_华东 2" xfId="6590"/>
    <cellStyle name="差_03昭通_合并 2" xfId="6591"/>
    <cellStyle name="标题 4 3 2 2" xfId="6592"/>
    <cellStyle name="差_28四川_30云南 3 2" xfId="6593"/>
    <cellStyle name="标题 4 4" xfId="6594"/>
    <cellStyle name="差_2006年22湖南_财力性转移支付2010年预算参考数_合并" xfId="6595"/>
    <cellStyle name="标题 4 4 2" xfId="6596"/>
    <cellStyle name="差_2006年22湖南_财力性转移支付2010年预算参考数_合并 2" xfId="6597"/>
    <cellStyle name="好_2007一般预算支出口径剔除表_隋心对账单定稿0514 2 3" xfId="6598"/>
    <cellStyle name="好_教育(按照总人口测算）—20080416_不含人员经费系数_财力性转移支付2010年预算参考数_03_2010年各地区一般预算平衡表_04财力类2010 3" xfId="6599"/>
    <cellStyle name="标题 4 4 3" xfId="6600"/>
    <cellStyle name="好_人员工资和公用经费3_财力性转移支付2010年预算参考数" xfId="6601"/>
    <cellStyle name="好_2007一般预算支出口径剔除表_隋心对账单定稿0514 2 4" xfId="6602"/>
    <cellStyle name="标题 4 4 4" xfId="6603"/>
    <cellStyle name="好_2007一般预算支出口径剔除表_隋心对账单定稿0514 2 5" xfId="6604"/>
    <cellStyle name="标题 4 7 2" xfId="6605"/>
    <cellStyle name="差_县市旗测算-新科目（20080627）_民生政策最低支出需求_财力性转移支付2010年预算参考数_03_2010年各地区一般预算平衡表_2010年地方财政一般预算分级平衡情况表（汇总）0524 2 7" xfId="6606"/>
    <cellStyle name="标题 4 8 2" xfId="6607"/>
    <cellStyle name="差_J03_4.2010年国家重点生态功能区保护性转移支付生态测算表" xfId="6608"/>
    <cellStyle name="标题 4 9 2" xfId="6609"/>
    <cellStyle name="标题 5" xfId="6610"/>
    <cellStyle name="标题 5 2" xfId="6611"/>
    <cellStyle name="标题 5 2 2" xfId="6612"/>
    <cellStyle name="好_行政公检法测算_不含人员经费系数_03_2010年各地区一般预算平衡表_2010年地方财政一般预算分级平衡情况表（汇总）0524 5" xfId="6613"/>
    <cellStyle name="标题 5 2 3" xfId="6614"/>
    <cellStyle name="标题 5 2 4" xfId="6615"/>
    <cellStyle name="标题 5 3" xfId="6616"/>
    <cellStyle name="好_民生政策最低支出需求_财力性转移支付2010年预算参考数_03_2010年各地区一般预算平衡表_04财力类2010 2" xfId="6617"/>
    <cellStyle name="标题 5 4" xfId="6618"/>
    <cellStyle name="好_民生政策最低支出需求_财力性转移支付2010年预算参考数_03_2010年各地区一般预算平衡表_04财力类2010 3" xfId="6619"/>
    <cellStyle name="标题 5 5" xfId="6620"/>
    <cellStyle name="标题 5 5 2" xfId="6621"/>
    <cellStyle name="标题 6" xfId="6622"/>
    <cellStyle name="标题 7" xfId="6623"/>
    <cellStyle name="差_行政公检法测算_财力性转移支付2010年预算参考数_03_2010年各地区一般预算平衡表_2010年地方财政一般预算分级平衡情况表（汇总）0524 2" xfId="6624"/>
    <cellStyle name="差_文体广播事业(按照总人口测算）—20080416_民生政策最低支出需求_财力性转移支付2010年预算参考数_03_2010年各地区一般预算平衡表_2010年地方财政一般预算分级平衡情况表（汇总）0524" xfId="6625"/>
    <cellStyle name="差_13德宏州2008年地税 3" xfId="6626"/>
    <cellStyle name="差_县市旗测算-新科目（20080627）_民生政策最低支出需求_30云南 4" xfId="6627"/>
    <cellStyle name="标题 7 2" xfId="6628"/>
    <cellStyle name="差_文体广播事业(按照总人口测算）—20080416_民生政策最低支出需求_财力性转移支付2010年预算参考数_03_2010年各地区一般预算平衡表_2010年地方财政一般预算分级平衡情况表（汇总）0524 2" xfId="6629"/>
    <cellStyle name="差_13德宏州2008年地税 4" xfId="6630"/>
    <cellStyle name="标题 7 3" xfId="6631"/>
    <cellStyle name="差_2009年一般性转移支付标准工资_奖励补助测算5.23新 2 2" xfId="6632"/>
    <cellStyle name="差_文体广播事业(按照总人口测算）—20080416_民生政策最低支出需求_财力性转移支付2010年预算参考数_03_2010年各地区一般预算平衡表_2010年地方财政一般预算分级平衡情况表（汇总）0524 3" xfId="6633"/>
    <cellStyle name="标题 7 4" xfId="6634"/>
    <cellStyle name="差_2009年一般性转移支付标准工资_奖励补助测算5.23新 2 3" xfId="6635"/>
    <cellStyle name="差_文体广播事业(按照总人口测算）—20080416_民生政策最低支出需求_财力性转移支付2010年预算参考数_03_2010年各地区一般预算平衡表_2010年地方财政一般预算分级平衡情况表（汇总）0524 4" xfId="6636"/>
    <cellStyle name="标题 8" xfId="6637"/>
    <cellStyle name="差_行政公检法测算_财力性转移支付2010年预算参考数_03_2010年各地区一般预算平衡表_2010年地方财政一般预算分级平衡情况表（汇总）0524 3" xfId="6638"/>
    <cellStyle name="常规 16 2 2" xfId="6639"/>
    <cellStyle name="常规 21 2 2" xfId="6640"/>
    <cellStyle name="标题 8 3" xfId="6641"/>
    <cellStyle name="差_其他部门(按照总人口测算）—20080416_不含人员经费系数_财力性转移支付2010年预算参考数_03_2010年各地区一般预算平衡表 4" xfId="6642"/>
    <cellStyle name="常规 21 2 2 3" xfId="6643"/>
    <cellStyle name="标题 9" xfId="6644"/>
    <cellStyle name="差_行政公检法测算_财力性转移支付2010年预算参考数_03_2010年各地区一般预算平衡表_2010年地方财政一般预算分级平衡情况表（汇总）0524 4" xfId="6645"/>
    <cellStyle name="常规 16 2 3" xfId="6646"/>
    <cellStyle name="常规 21 2 3" xfId="6647"/>
    <cellStyle name="差_0502通海县_合并 2" xfId="6648"/>
    <cellStyle name="差_县区合并测算20080423(按照各省比重）_不含人员经费系数_财力性转移支付2010年预算参考数_合并 2 4" xfId="6649"/>
    <cellStyle name="标题1 7" xfId="6650"/>
    <cellStyle name="差_总人口_财力性转移支付2010年预算参考数_小册子（2010）张" xfId="6651"/>
    <cellStyle name="好_汇总_财力性转移支付2010年预算参考数 2 7" xfId="6652"/>
    <cellStyle name="表标题" xfId="6653"/>
    <cellStyle name="表标题 10" xfId="6654"/>
    <cellStyle name="差_卫生(按照总人口测算）—20080416_民生政策最低支出需求_财力性转移支付2010年预算参考数_华东 2 5" xfId="6655"/>
    <cellStyle name="表标题 2 2 2" xfId="6656"/>
    <cellStyle name="解释性文本 2 5" xfId="6657"/>
    <cellStyle name="表标题 2 3 2" xfId="6658"/>
    <cellStyle name="差_行政（人员）_财力性转移支付2010年预算参考数_03_2010年各地区一般预算平衡表_净集中" xfId="6659"/>
    <cellStyle name="好_农林水和城市维护标准支出20080505－县区合计_民生政策最低支出需求_03_2010年各地区一般预算平衡表 2 2" xfId="6660"/>
    <cellStyle name="表标题 4 2" xfId="6661"/>
    <cellStyle name="差_县市旗测算-新科目（20080627）_合并 2 5" xfId="6662"/>
    <cellStyle name="好_青海 缺口县区测算(地方填报)_财力性转移支付2010年预算参考数_小册子（2010）张 2 2" xfId="6663"/>
    <cellStyle name="差_0605石屏县_03_2010年各地区一般预算平衡表_04财力类2010 2" xfId="6664"/>
    <cellStyle name="表标题 5 2" xfId="6665"/>
    <cellStyle name="常规 3 2 2 7" xfId="6666"/>
    <cellStyle name="差_1_03_2010年各地区一般预算平衡表_04财力类2010 2" xfId="6667"/>
    <cellStyle name="好_5334_2006年迪庆县级财政报表附表 5" xfId="6668"/>
    <cellStyle name="表标题 8" xfId="6669"/>
    <cellStyle name="好_教育(按照总人口测算）—20080416_县市旗测算-新科目（含人口规模效应）_财力性转移支付2010年预算参考数_隋心对账单定稿0514 2 3" xfId="6670"/>
    <cellStyle name="差_1_03_2010年各地区一般预算平衡表_04财力类2010 3" xfId="6671"/>
    <cellStyle name="好_5334_2006年迪庆县级财政报表附表 6" xfId="6672"/>
    <cellStyle name="表标题 9" xfId="6673"/>
    <cellStyle name="好_教育(按照总人口测算）—20080416_县市旗测算-新科目（含人口规模效应）_财力性转移支付2010年预算参考数_隋心对账单定稿0514 2 4" xfId="6674"/>
    <cellStyle name="部门 2" xfId="6675"/>
    <cellStyle name="差_2007年收支情况及2008年收支预计表(汇总表)_03_2010年各地区一般预算平衡表_2010年地方财政一般预算分级平衡情况表（汇总）0524 3" xfId="6676"/>
    <cellStyle name="差_复件 全省公共卫生与基层医疗卫生事业单位（云人社发（2009）199号） 2 2" xfId="6677"/>
    <cellStyle name="差_同德 2" xfId="6678"/>
    <cellStyle name="部门 2 2" xfId="6679"/>
    <cellStyle name="差_不含人员经费系数_30云南 4" xfId="6680"/>
    <cellStyle name="差_同德 2 2" xfId="6681"/>
    <cellStyle name="常规 4 3 2 2 5" xfId="6682"/>
    <cellStyle name="差 11" xfId="6683"/>
    <cellStyle name="差 2" xfId="6684"/>
    <cellStyle name="好_03昭通市" xfId="6685"/>
    <cellStyle name="差_1110洱源县_财力性转移支付2010年预算参考数_小册子（2010）张 3 2" xfId="6686"/>
    <cellStyle name="差 2 2 2 3" xfId="6687"/>
    <cellStyle name="差_河南 缺口县区测算(地方填报)_财力性转移支付2010年预算参考数 2 4" xfId="6688"/>
    <cellStyle name="差_汇总_财力性转移支付2010年预算参考数_03_2010年各地区一般预算平衡表_2010年地方财政一般预算分级平衡情况表（汇总）0524 3" xfId="6689"/>
    <cellStyle name="差_教育(按照总人口测算）—20080416_不含人员经费系数_03_2010年各地区一般预算平衡表_04财力类2010" xfId="6690"/>
    <cellStyle name="差 2 4" xfId="6691"/>
    <cellStyle name="好_03昭通市 4" xfId="6692"/>
    <cellStyle name="好_0605石屏县_华东 2 5" xfId="6693"/>
    <cellStyle name="差_05玉溪 4" xfId="6694"/>
    <cellStyle name="好_县区合并测算20080423(按照各省比重）_民生政策最低支出需求_财力性转移支付2010年预算参考数_03_2010年各地区一般预算平衡表_2010年地方财政一般预算分级平衡情况表（汇总）0524" xfId="6695"/>
    <cellStyle name="差 3 2 2" xfId="6696"/>
    <cellStyle name="差_县市旗测算-新科目（20080626）_合并 2 2" xfId="6697"/>
    <cellStyle name="差 3 3" xfId="6698"/>
    <cellStyle name="差_行政公检法测算_民生政策最低支出需求_财力性转移支付2010年预算参考数_隋心对账单定稿0514" xfId="6699"/>
    <cellStyle name="差 3 4" xfId="6700"/>
    <cellStyle name="差 4" xfId="6701"/>
    <cellStyle name="差 4 2" xfId="6702"/>
    <cellStyle name="差 4 2 2" xfId="6703"/>
    <cellStyle name="差 4 3" xfId="6704"/>
    <cellStyle name="差 4 4" xfId="6705"/>
    <cellStyle name="差 5" xfId="6706"/>
    <cellStyle name="差_行政公检法测算_民生政策最低支出需求_财力性转移支付2010年预算参考数_03_2010年各地区一般预算平衡表_04财力类2010" xfId="6707"/>
    <cellStyle name="差_14安徽_财力性转移支付2010年预算参考数 2 3" xfId="6708"/>
    <cellStyle name="差 5 2" xfId="6709"/>
    <cellStyle name="差_行政公检法测算_民生政策最低支出需求_财力性转移支付2010年预算参考数_03_2010年各地区一般预算平衡表_04财力类2010 2" xfId="6710"/>
    <cellStyle name="差_县区合并测算20080423(按照各省比重）_财力性转移支付2010年预算参考数_03_2010年各地区一般预算平衡表 4" xfId="6711"/>
    <cellStyle name="差_14安徽_财力性转移支付2010年预算参考数 2 4" xfId="6712"/>
    <cellStyle name="差_人员工资和公用经费3_03_2010年各地区一般预算平衡表_2010年地方财政一般预算分级平衡情况表（汇总）0524 2" xfId="6713"/>
    <cellStyle name="差 5 3" xfId="6714"/>
    <cellStyle name="差_行政公检法测算_民生政策最低支出需求_财力性转移支付2010年预算参考数_03_2010年各地区一般预算平衡表_04财力类2010 3" xfId="6715"/>
    <cellStyle name="差_县区合并测算20080423(按照各省比重）_财力性转移支付2010年预算参考数_03_2010年各地区一般预算平衡表 5" xfId="6716"/>
    <cellStyle name="差_05潍坊_华东 2" xfId="6717"/>
    <cellStyle name="差_县市旗测算-新科目（20080626）_不含人员经费系数_财力性转移支付2010年预算参考数_03_2010年各地区一般预算平衡表_2010年地方财政一般预算分级平衡情况表（汇总）0524 2 5" xfId="6718"/>
    <cellStyle name="差_0502通海县 2 2" xfId="6719"/>
    <cellStyle name="差 6" xfId="6720"/>
    <cellStyle name="差 8 2" xfId="6721"/>
    <cellStyle name="差_行政公检法测算_县市旗测算-新科目（含人口规模效应）_03_2010年各地区一般预算平衡表_净集中 3" xfId="6722"/>
    <cellStyle name="好_分析缺口率_财力性转移支付2010年预算参考数_30云南" xfId="6723"/>
    <cellStyle name="差_(财政总决算简表-2010年)数据-分县收支（国库处提供） 2 2" xfId="6724"/>
    <cellStyle name="差_汇总表4_财力性转移支付2010年预算参考数 4 2" xfId="6725"/>
    <cellStyle name="好_0605石屏县_财力性转移支付2010年预算参考数_合并 2 2" xfId="6726"/>
    <cellStyle name="差_~4190974" xfId="6727"/>
    <cellStyle name="差_卫生(按照总人口测算）—20080416_县市旗测算-新科目（含人口规模效应）_财力性转移支付2010年预算参考数_03_2010年各地区一般预算平衡表_净集中" xfId="6728"/>
    <cellStyle name="差_文体广播事业(按照总人口测算）—20080416_03_2010年各地区一般预算平衡表_2010年地方财政一般预算分级平衡情况表（汇总）0524 4" xfId="6729"/>
    <cellStyle name="差_11大理_财力性转移支付2010年预算参考数 3" xfId="6730"/>
    <cellStyle name="差_~4190974 2" xfId="6731"/>
    <cellStyle name="差_卫生(按照总人口测算）—20080416_县市旗测算-新科目（含人口规模效应）_财力性转移支付2010年预算参考数_03_2010年各地区一般预算平衡表_净集中 2" xfId="6732"/>
    <cellStyle name="差_11大理_财力性转移支付2010年预算参考数 3 2" xfId="6733"/>
    <cellStyle name="差_~4190974 2 2" xfId="6734"/>
    <cellStyle name="差_11大理_财力性转移支付2010年预算参考数 4" xfId="6735"/>
    <cellStyle name="差_~4190974 3" xfId="6736"/>
    <cellStyle name="差_卫生(按照总人口测算）—20080416_县市旗测算-新科目（含人口规模效应）_财力性转移支付2010年预算参考数_03_2010年各地区一般预算平衡表_净集中 3" xfId="6737"/>
    <cellStyle name="差_11大理_财力性转移支付2010年预算参考数 5" xfId="6738"/>
    <cellStyle name="差_~4190974 4" xfId="6739"/>
    <cellStyle name="差_00省级(打印) 2" xfId="6740"/>
    <cellStyle name="差_~5676413" xfId="6741"/>
    <cellStyle name="差_00省级(打印) 2 2" xfId="6742"/>
    <cellStyle name="差_~5676413 2" xfId="6743"/>
    <cellStyle name="差_~5676413 2 4" xfId="6744"/>
    <cellStyle name="差_县区合并测算20080421_30云南" xfId="6745"/>
    <cellStyle name="差_00省级(打印) 2 3" xfId="6746"/>
    <cellStyle name="好_2006年22湖南_财力性转移支付2010年预算参考数_03_2010年各地区一般预算平衡表 2 2" xfId="6747"/>
    <cellStyle name="差_~5676413 3" xfId="6748"/>
    <cellStyle name="差_《2008年云南省财政运行数据资料汇编》付浩" xfId="6749"/>
    <cellStyle name="差_农林水和城市维护标准支出20080505－县区合计_县市旗测算-新科目（含人口规模效应）_03_2010年各地区一般预算平衡表 2" xfId="6750"/>
    <cellStyle name="差_11大理_财力性转移支付2010年预算参考数_小册子（2010）张 3" xfId="6751"/>
    <cellStyle name="差_《2008年云南省财政运行数据资料汇编》付浩 2" xfId="6752"/>
    <cellStyle name="好_缺口县区测算(按2007支出增长25%测算)_财力性转移支付2010年预算参考数_隋心对账单定稿0514 2 4" xfId="6753"/>
    <cellStyle name="差_0030S9.2(2008年) 2 2" xfId="6754"/>
    <cellStyle name="差_卫生(按照总人口测算）—20080416_民生政策最低支出需求_财力性转移支付2010年预算参考数_03_2010年各地区一般预算平衡表_2010年地方财政一般预算分级平衡情况表（汇总）0524 2" xfId="6755"/>
    <cellStyle name="差_0030S9.2(2008年) 3" xfId="6756"/>
    <cellStyle name="差_03昭通市_4.2010年国家重点生态功能区保护性转移支付生态测算表" xfId="6757"/>
    <cellStyle name="差_0030S9.2(2008年) 3 2" xfId="6758"/>
    <cellStyle name="差_0030S9.2(2008年) 4" xfId="6759"/>
    <cellStyle name="差_00省级(打印)" xfId="6760"/>
    <cellStyle name="差_2006年28四川_30云南 4" xfId="6761"/>
    <cellStyle name="差_行政(燃修费)_县市旗测算-新科目（含人口规模效应）_财力性转移支付2010年预算参考数_03_2010年各地区一般预算平衡表 2" xfId="6762"/>
    <cellStyle name="好_县市旗测算-新科目（20080627）_合并 2 6" xfId="6763"/>
    <cellStyle name="好_2008年全省汇总收支计算表_财力性转移支付2010年预算参考数_隋心对账单定稿0514 2 5" xfId="6764"/>
    <cellStyle name="差_00省级(打印) 2 3 2" xfId="6765"/>
    <cellStyle name="差_00省级(打印) 2_2.2009年云南省生态功能区转移支付总表" xfId="6766"/>
    <cellStyle name="好_行政(燃修费)_财力性转移支付2010年预算参考数_03_2010年各地区一般预算平衡表_2010年地方财政一般预算分级平衡情况表（汇总）0524 2" xfId="6767"/>
    <cellStyle name="差_00省级(打印) 2_2.2009年云南省生态功能区转移支付总表 2" xfId="6768"/>
    <cellStyle name="好_行政(燃修费)_财力性转移支付2010年预算参考数_03_2010年各地区一般预算平衡表_2010年地方财政一般预算分级平衡情况表（汇总）0524 2 2" xfId="6769"/>
    <cellStyle name="差_00省级(打印) 2_2.2010年云南省生态功能区转移支付总表" xfId="6770"/>
    <cellStyle name="差_00省级(打印) 2_2.云南省生态功能区转移支付总表" xfId="6771"/>
    <cellStyle name="差_00省级(打印) 2_2.云南省生态功能区转移支付总表 2" xfId="6772"/>
    <cellStyle name="差_0605石屏县_财力性转移支付2010年预算参考数_03_2010年各地区一般预算平衡表_2010年地方财政一般预算分级平衡情况表（汇总）0524 2" xfId="6773"/>
    <cellStyle name="差_00省级(打印) 2_4.2010年国家重点生态功能区保护性转移支付生态测算表 2" xfId="6774"/>
    <cellStyle name="好_教育(按照总人口测算）—20080416 2 3" xfId="6775"/>
    <cellStyle name="差_00省级(打印) 3" xfId="6776"/>
    <cellStyle name="差_2007年一般预算支出剔除_30云南" xfId="6777"/>
    <cellStyle name="差_00省级(打印) 5" xfId="6778"/>
    <cellStyle name="好_行政(燃修费)_县市旗测算-新科目（含人口规模效应）_财力性转移支付2010年预算参考数_合并" xfId="6779"/>
    <cellStyle name="差_00省级(打印) 7" xfId="6780"/>
    <cellStyle name="差_00省级(打印) 8" xfId="6781"/>
    <cellStyle name="差_能值与重要性合成分类_5.2010年云南省国家一般生态功能区转移支付补助测算表（州市本级） 2" xfId="6782"/>
    <cellStyle name="差_00省级(打印)_合并" xfId="6783"/>
    <cellStyle name="差_00省级(打印)_合并 2" xfId="6784"/>
    <cellStyle name="差_县市旗测算-新科目（20080627）_不含人员经费系数_财力性转移支付2010年预算参考数_03_2010年各地区一般预算平衡表_04财力类2010" xfId="6785"/>
    <cellStyle name="常规 2 2 6 2 8" xfId="6786"/>
    <cellStyle name="差_00省级(打印)_华东" xfId="6787"/>
    <cellStyle name="差_00省级(打印)_隋心对账单定稿0514" xfId="6788"/>
    <cellStyle name="好_县市旗测算-新科目（20080627）_不含人员经费系数_财力性转移支付2010年预算参考数_华东 2 4" xfId="6789"/>
    <cellStyle name="差_00省级(打印)_隋心对账单定稿0514 2" xfId="6790"/>
    <cellStyle name="差_00省级(定稿)" xfId="6791"/>
    <cellStyle name="差_01保工资保运转保民生项目及标准 3" xfId="6792"/>
    <cellStyle name="差_0502通海县 5" xfId="6793"/>
    <cellStyle name="差_青海 缺口县区测算(地方填报)_财力性转移支付2010年预算参考数_03_2010年各地区一般预算平衡表_净集中 2" xfId="6794"/>
    <cellStyle name="常规 21 2 3 9" xfId="6795"/>
    <cellStyle name="差_01保工资保运转保民生项目及标准 3 2" xfId="6796"/>
    <cellStyle name="好 2 2 2 2 8" xfId="6797"/>
    <cellStyle name="好_行政（人员）_民生政策最低支出需求_30云南" xfId="6798"/>
    <cellStyle name="差_01保工资保运转保民生项目及标准 4" xfId="6799"/>
    <cellStyle name="差_03昭通 2 2 2" xfId="6800"/>
    <cellStyle name="差_行政（人员）_县市旗测算-新科目（含人口规模效应）_财力性转移支付2010年预算参考数_华东 2" xfId="6801"/>
    <cellStyle name="差_03昭通 2 3" xfId="6802"/>
    <cellStyle name="差_县区合并测算20080423(按照各省比重）_不含人员经费系数_30云南 2" xfId="6803"/>
    <cellStyle name="差_03昭通 2 3 2" xfId="6804"/>
    <cellStyle name="差_2007年一般预算支出剔除 4" xfId="6805"/>
    <cellStyle name="差_县区合并测算20080423(按照各省比重）_不含人员经费系数_30云南 2 2" xfId="6806"/>
    <cellStyle name="好_14安徽_03_2010年各地区一般预算平衡表 6" xfId="6807"/>
    <cellStyle name="差_03昭通 2 4" xfId="6808"/>
    <cellStyle name="差_县区合并测算20080423(按照各省比重）_不含人员经费系数_30云南 3" xfId="6809"/>
    <cellStyle name="好_0605石屏" xfId="6810"/>
    <cellStyle name="差_03昭通 2_2.2009年云南省生态功能区转移支付总表" xfId="6811"/>
    <cellStyle name="差_03昭通 2_2.云南省生态功能区转移支付总表" xfId="6812"/>
    <cellStyle name="差_文体广播事业(按照总人口测算）—20080416_县市旗测算-新科目（含人口规模效应）_财力性转移支付2010年预算参考数_华东 2 2" xfId="6813"/>
    <cellStyle name="好_汇总表4_财力性转移支付2010年预算参考数_合并 2 7" xfId="6814"/>
    <cellStyle name="差_03昭通 2_4.2010年国家重点生态功能区保护性转移支付生态测算表" xfId="6815"/>
    <cellStyle name="差_03昭通 2_4.2010年国家重点生态功能区保护性转移支付生态测算表 2" xfId="6816"/>
    <cellStyle name="差_05潍坊 3 2" xfId="6817"/>
    <cellStyle name="差_2007一般预算支出口径剔除表_财力性转移支付2010年预算参考数_合并" xfId="6818"/>
    <cellStyle name="差_03昭通 2_5.2010年云南省国家一般生态功能区转移支付补助测算表（州市本级）" xfId="6819"/>
    <cellStyle name="好_27重庆_03_2010年各地区一般预算平衡表 5" xfId="6820"/>
    <cellStyle name="好_行政公检法测算_民生政策最低支出需求_03_2010年各地区一般预算平衡表_2010年地方财政一般预算分级平衡情况表（汇总）0524 2 8" xfId="6821"/>
    <cellStyle name="差_03昭通 7" xfId="6822"/>
    <cellStyle name="好_附表_财力性转移支付2010年预算参考数_03_2010年各地区一般预算平衡表_2010年地方财政一般预算分级平衡情况表（汇总）0524 5" xfId="6823"/>
    <cellStyle name="好_市辖区测算20080510_县市旗测算-新科目（含人口规模效应）_30云南 2" xfId="6824"/>
    <cellStyle name="差_03昭通 8" xfId="6825"/>
    <cellStyle name="差_03昭通_隋心对账单定稿0514 2" xfId="6826"/>
    <cellStyle name="差_市辖区测算-新科目（20080626）_华东 2 4" xfId="6827"/>
    <cellStyle name="好_教育(按照总人口测算）—20080416_民生政策最低支出需求_财力性转移支付2010年预算参考数_03_2010年各地区一般预算平衡表_2010年地方财政一般预算分级平衡情况表（汇总）0524 2 2" xfId="6828"/>
    <cellStyle name="差_03昭通市" xfId="6829"/>
    <cellStyle name="差_云南省2008年转移支付测算——州市本级考核部分及政策性测算_华东" xfId="6830"/>
    <cellStyle name="差_03昭通市 3 2" xfId="6831"/>
    <cellStyle name="常规 11 2 3 7" xfId="6832"/>
    <cellStyle name="差_核定人数对比 2 2" xfId="6833"/>
    <cellStyle name="好_分县成本差异系数_不含人员经费系数_隋心对账单定稿0514 2 4" xfId="6834"/>
    <cellStyle name="差_12滨州_财力性转移支付2010年预算参考数_03_2010年各地区一般预算平衡表" xfId="6835"/>
    <cellStyle name="差_03昭通市_2.2009年云南省生态功能区转移支付总表" xfId="6836"/>
    <cellStyle name="好_其他部门(按照总人口测算）—20080416_华东 2 4" xfId="6837"/>
    <cellStyle name="差_03昭通市_2.2010年云南省生态功能区转移支付总表" xfId="6838"/>
    <cellStyle name="差_缺口县区测算（11.13） 2 3" xfId="6839"/>
    <cellStyle name="差_03昭通市_2.2010年云南省生态功能区转移支付总表 2" xfId="6840"/>
    <cellStyle name="差_缺口县区测算（11.13） 2 3 2" xfId="6841"/>
    <cellStyle name="差_03昭通市_4.2010年国家重点生态功能区保护性转移支付生态测算表 2" xfId="6842"/>
    <cellStyle name="差_2006年全省财力计算表（中央、决算）_隋心对账单定稿0514" xfId="6843"/>
    <cellStyle name="差_07临沂_30云南 3 2" xfId="6844"/>
    <cellStyle name="好_2008年全省汇总收支计算表_03_2010年各地区一般预算平衡表_2010年地方财政一般预算分级平衡情况表（汇总）0524 2" xfId="6845"/>
    <cellStyle name="好_青海 缺口县区测算(地方填报)_财力性转移支付2010年预算参考数 2 8" xfId="6846"/>
    <cellStyle name="差_04财力类" xfId="6847"/>
    <cellStyle name="差_04财力类 2" xfId="6848"/>
    <cellStyle name="好_2006年34青海_财力性转移支付2010年预算参考数 3" xfId="6849"/>
    <cellStyle name="好_县区合并测算20080423(按照各省比重）_不含人员经费系数_隋心对账单定稿0514 2 2" xfId="6850"/>
    <cellStyle name="差_0706丘北县 3" xfId="6851"/>
    <cellStyle name="差_04财力类 2 2 2" xfId="6852"/>
    <cellStyle name="好_12滨州_财力性转移支付2010年预算参考数_合并 2 7" xfId="6853"/>
    <cellStyle name="差_04财力类 2 3 2" xfId="6854"/>
    <cellStyle name="好_民生政策最低支出需求_03_2010年各地区一般预算平衡表_净集中 3" xfId="6855"/>
    <cellStyle name="好_其他部门(按照总人口测算）—20080416_财力性转移支付2010年预算参考数 2 6" xfId="6856"/>
    <cellStyle name="差_04财力类 2 4" xfId="6857"/>
    <cellStyle name="差_04财力类 3" xfId="6858"/>
    <cellStyle name="好_2006年34青海_财力性转移支付2010年预算参考数 4" xfId="6859"/>
    <cellStyle name="差_04财力类 3 2" xfId="6860"/>
    <cellStyle name="好_2006年34青海_财力性转移支付2010年预算参考数 4 2" xfId="6861"/>
    <cellStyle name="好_行政(燃修费)_03_2010年各地区一般预算平衡表_2010年地方财政一般预算分级平衡情况表（汇总）0524 3" xfId="6862"/>
    <cellStyle name="差_04财力类 5" xfId="6863"/>
    <cellStyle name="差_04财力类_30云南" xfId="6864"/>
    <cellStyle name="差_其他部门(按照总人口测算）—20080416_民生政策最低支出需求_03_2010年各地区一般预算平衡表_2010年地方财政一般预算分级平衡情况表（汇总）0524 4" xfId="6865"/>
    <cellStyle name="差_04财力类_30云南 2" xfId="6866"/>
    <cellStyle name="好_30云南_小册子（2010）张" xfId="6867"/>
    <cellStyle name="差_14安徽_财力性转移支付2010年预算参考数 2 3 2" xfId="6868"/>
    <cellStyle name="差_04财力类_小册子（2010）张" xfId="6869"/>
    <cellStyle name="差_0605石屏县_财力性转移支付2010年预算参考数_03_2010年各地区一般预算平衡表_2010年地方财政一般预算分级平衡情况表（汇总）0524 3" xfId="6870"/>
    <cellStyle name="好_教育(按照总人口测算）—20080416 2 4" xfId="6871"/>
    <cellStyle name="差_04财力类_小册子（2010）张 2" xfId="6872"/>
    <cellStyle name="差_04财力类_小册子（2010）张 2 2" xfId="6873"/>
    <cellStyle name="差_教育(按照总人口测算）—20080416_民生政策最低支出需求_03_2010年各地区一般预算平衡表_净集中 3" xfId="6874"/>
    <cellStyle name="差_市辖区测算-新科目（20080626）_县市旗测算-新科目（含人口规模效应）_03_2010年各地区一般预算平衡表_2010年地方财政一般预算分级平衡情况表（汇总）0524 2 3" xfId="6875"/>
    <cellStyle name="差_卫生(按照总人口测算）—20080416_民生政策最低支出需求_03_2010年各地区一般预算平衡表_04财力类2010" xfId="6876"/>
    <cellStyle name="差_0605石屏县_财力性转移支付2010年预算参考数_03_2010年各地区一般预算平衡表_2010年地方财政一般预算分级平衡情况表（汇总）0524 5" xfId="6877"/>
    <cellStyle name="好_教育(按照总人口测算）—20080416 2 6" xfId="6878"/>
    <cellStyle name="差_04财力类_小册子（2010）张 4" xfId="6879"/>
    <cellStyle name="好_11大理_03_2010年各地区一般预算平衡表 3" xfId="6880"/>
    <cellStyle name="差_0502通海县" xfId="6881"/>
    <cellStyle name="差_05潍坊_华东" xfId="6882"/>
    <cellStyle name="好 2 2 2 2 5" xfId="6883"/>
    <cellStyle name="差_0502通海县 2" xfId="6884"/>
    <cellStyle name="常规 21 2 3 6" xfId="6885"/>
    <cellStyle name="好_教育(按照总人口测算）—20080416_民生政策最低支出需求_03_2010年各地区一般预算平衡表 2 3" xfId="6886"/>
    <cellStyle name="差_0502通海县 2 2 2" xfId="6887"/>
    <cellStyle name="好_农林水和城市维护标准支出20080505－县区合计_不含人员经费系数_财力性转移支付2010年预算参考数_华东 2 7" xfId="6888"/>
    <cellStyle name="差_0502通海县 2_2.2010年云南省生态功能区转移支付总表" xfId="6889"/>
    <cellStyle name="好_11大理_03_2010年各地区一般预算平衡表 4" xfId="6890"/>
    <cellStyle name="差_20河南_财力性转移支付2010年预算参考数_30云南 3" xfId="6891"/>
    <cellStyle name="差_0502通海县 2_2.2010年云南省生态功能区转移支付总表 2" xfId="6892"/>
    <cellStyle name="差_附表 5" xfId="6893"/>
    <cellStyle name="差_0502通海县 2_2.云南省生态功能区转移支付总表" xfId="6894"/>
    <cellStyle name="差_0502通海县 2_2.云南省生态功能区转移支付总表 2" xfId="6895"/>
    <cellStyle name="差_0502通海县 2_5.2010年云南省国家一般生态功能区转移支付补助测算表（州市本级）" xfId="6896"/>
    <cellStyle name="差_1007永仁县 4" xfId="6897"/>
    <cellStyle name="差_0502通海县 2_5.2010年云南省国家一般生态功能区转移支付补助测算表（州市本级） 2" xfId="6898"/>
    <cellStyle name="好_2006年水利统计指标统计表 6" xfId="6899"/>
    <cellStyle name="差_0502通海县 3" xfId="6900"/>
    <cellStyle name="常规 21 2 3 7" xfId="6901"/>
    <cellStyle name="差_0502通海县 4" xfId="6902"/>
    <cellStyle name="差_教育(按照总人口测算）—20080416_民生政策最低支出需求_合并 2" xfId="6903"/>
    <cellStyle name="常规 21 2 3 8" xfId="6904"/>
    <cellStyle name="差_0502通海县 4 2 2" xfId="6905"/>
    <cellStyle name="差_卫生(按照总人口测算）—20080416_财力性转移支付2010年预算参考数 2 7" xfId="6906"/>
    <cellStyle name="差_0502通海县 6" xfId="6907"/>
    <cellStyle name="差_青海 缺口县区测算(地方填报)_财力性转移支付2010年预算参考数_03_2010年各地区一般预算平衡表_净集中 3" xfId="6908"/>
    <cellStyle name="差_0502通海县 9" xfId="6909"/>
    <cellStyle name="差_0502通海县_合并" xfId="6910"/>
    <cellStyle name="差_12滨州_财力性转移支付2010年预算参考数_小册子（2010）张 3 2" xfId="6911"/>
    <cellStyle name="常规_玉溪市2005年结算计算06.3.30" xfId="6912"/>
    <cellStyle name="差_1110洱源 4" xfId="6913"/>
    <cellStyle name="差_0502通海县转换 3" xfId="6914"/>
    <cellStyle name="差_1110洱源 4 2" xfId="6915"/>
    <cellStyle name="差_0502通海县转换 3 2" xfId="6916"/>
    <cellStyle name="差_0502通海县转换 4" xfId="6917"/>
    <cellStyle name="差_0605石屏县_财力性转移支付2010年预算参考数_03_2010年各地区一般预算平衡表 3" xfId="6918"/>
    <cellStyle name="差_05潍坊 2 2" xfId="6919"/>
    <cellStyle name="差_05潍坊 2 2 2" xfId="6920"/>
    <cellStyle name="差_0605石屏县_财力性转移支付2010年预算参考数_03_2010年各地区一般预算平衡表 4" xfId="6921"/>
    <cellStyle name="差_05潍坊 2 3" xfId="6922"/>
    <cellStyle name="差_0605石屏县_财力性转移支付2010年预算参考数_03_2010年各地区一般预算平衡表 6" xfId="6923"/>
    <cellStyle name="差_05潍坊 2 3 2" xfId="6924"/>
    <cellStyle name="差_缺口县区测算(按核定人数)_财力性转移支付2010年预算参考数_30云南 3" xfId="6925"/>
    <cellStyle name="好_行政（人员）_隋心对账单定稿0514 2 4" xfId="6926"/>
    <cellStyle name="差_0605石屏县_财力性转移支付2010年预算参考数_03_2010年各地区一般预算平衡表 5" xfId="6927"/>
    <cellStyle name="差_其他部门(按照总人口测算）—20080416_不含人员经费系数_30云南 2 2" xfId="6928"/>
    <cellStyle name="差_05潍坊 2 4" xfId="6929"/>
    <cellStyle name="差_05潍坊 4" xfId="6930"/>
    <cellStyle name="差_05潍坊 4 2" xfId="6931"/>
    <cellStyle name="差_05潍坊 5" xfId="6932"/>
    <cellStyle name="差_青海 缺口县区测算(地方填报) 2" xfId="6933"/>
    <cellStyle name="差_05潍坊_30云南" xfId="6934"/>
    <cellStyle name="好_汇总表4 2 7" xfId="6935"/>
    <cellStyle name="差_05潍坊_30云南 3" xfId="6936"/>
    <cellStyle name="差_05潍坊_30云南 4" xfId="6937"/>
    <cellStyle name="差_5.2010年云南省国家一般生态功能区转移支付补助测算表（州市本级）" xfId="6938"/>
    <cellStyle name="差_财政供养人员_合并" xfId="6939"/>
    <cellStyle name="差_05潍坊_合并 2" xfId="6940"/>
    <cellStyle name="差_05潍坊_小册子（2010）张 2" xfId="6941"/>
    <cellStyle name="差_Book1_财力性转移支付2010年预算参考数" xfId="6942"/>
    <cellStyle name="差_云南省2008年转移支付测算——州市本级考核部分及政策性测算_财力性转移支付2010年预算参考数_隋心对账单定稿0514 2 3" xfId="6943"/>
    <cellStyle name="好_市辖区测算20080510_不含人员经费系数_合并 2 4" xfId="6944"/>
    <cellStyle name="差_11大理_财力性转移支付2010年预算参考数_03_2010年各地区一般预算平衡表 6" xfId="6945"/>
    <cellStyle name="好_行政公检法测算_民生政策最低支出需求_财力性转移支付2010年预算参考数_03_2010年各地区一般预算平衡表_2010年地方财政一般预算分级平衡情况表（汇总）0524 2 5" xfId="6946"/>
    <cellStyle name="好_其他部门(按照总人口测算）—20080416_不含人员经费系数_合并 2" xfId="6947"/>
    <cellStyle name="差_05潍坊_小册子（2010）张 2 2" xfId="6948"/>
    <cellStyle name="差_Book1_财力性转移支付2010年预算参考数 2" xfId="6949"/>
    <cellStyle name="差_县市旗测算20080508_民生政策最低支出需求_财力性转移支付2010年预算参考数 2 6" xfId="6950"/>
    <cellStyle name="差_05潍坊_小册子（2010）张 3" xfId="6951"/>
    <cellStyle name="差_云南省2008年转移支付测算——州市本级考核部分及政策性测算_财力性转移支付2010年预算参考数_隋心对账单定稿0514 2 4" xfId="6952"/>
    <cellStyle name="差_05潍坊_小册子（2010）张 3 2" xfId="6953"/>
    <cellStyle name="差_05玉溪" xfId="6954"/>
    <cellStyle name="差_05玉溪 2" xfId="6955"/>
    <cellStyle name="差_05玉溪 3" xfId="6956"/>
    <cellStyle name="差_12滨州_小册子（2010）张 2" xfId="6957"/>
    <cellStyle name="好_22湖南_03_2010年各地区一般预算平衡表_2010年地方财政一般预算分级平衡情况表（汇总）0524 2 2" xfId="6958"/>
    <cellStyle name="好_财政供养人员_华东 2 2" xfId="6959"/>
    <cellStyle name="差_0605石屏" xfId="6960"/>
    <cellStyle name="差_2006年28四川_财力性转移支付2010年预算参考数_30云南 3 2" xfId="6961"/>
    <cellStyle name="差_危改资金测算_财力性转移支付2010年预算参考数_03_2010年各地区一般预算平衡表 3" xfId="6962"/>
    <cellStyle name="差_12滨州_小册子（2010）张 2 2" xfId="6963"/>
    <cellStyle name="差_0605石屏 2" xfId="6964"/>
    <cellStyle name="差_县区合并测算20080423(按照各省比重）_县市旗测算-新科目（含人口规模效应）_财力性转移支付2010年预算参考数 5" xfId="6965"/>
    <cellStyle name="差_0605石屏 2 2" xfId="6966"/>
    <cellStyle name="差_0605石屏 3" xfId="6967"/>
    <cellStyle name="差_0605石屏 3 2" xfId="6968"/>
    <cellStyle name="差_0605石屏 4" xfId="6969"/>
    <cellStyle name="差_0605石屏县" xfId="6970"/>
    <cellStyle name="差_0605石屏县 2" xfId="6971"/>
    <cellStyle name="差_0605石屏县 2 2" xfId="6972"/>
    <cellStyle name="差_其他部门(按照总人口测算）—20080416_县市旗测算-新科目（含人口规模效应）_财力性转移支付2010年预算参考数_华东" xfId="6973"/>
    <cellStyle name="好_22湖南_隋心对账单定稿0514 2 6" xfId="6974"/>
    <cellStyle name="差_0605石屏县 2 2 2" xfId="6975"/>
    <cellStyle name="差_其他部门(按照总人口测算）—20080416_县市旗测算-新科目（含人口规模效应）_财力性转移支付2010年预算参考数_华东 2" xfId="6976"/>
    <cellStyle name="差_0605石屏县 2 2 3" xfId="6977"/>
    <cellStyle name="差_1110洱源县_隋心对账单定稿0514 2" xfId="6978"/>
    <cellStyle name="好_分县成本差异系数_不含人员经费系数_小册子（2010）张" xfId="6979"/>
    <cellStyle name="差_0605石屏县 2 3" xfId="6980"/>
    <cellStyle name="好_22湖南_隋心对账单定稿0514 2 7" xfId="6981"/>
    <cellStyle name="差_0605石屏县 2 3 2" xfId="6982"/>
    <cellStyle name="差_县区合并测算20080423(按照各省比重）_县市旗测算-新科目（含人口规模效应）_30云南 3" xfId="6983"/>
    <cellStyle name="差_0605石屏县 2 3 2 2" xfId="6984"/>
    <cellStyle name="差_下半年禁吸戒毒经费1000万元 4" xfId="6985"/>
    <cellStyle name="差_县区合并测算20080423(按照各省比重）_县市旗测算-新科目（含人口规模效应）_30云南 3 2" xfId="6986"/>
    <cellStyle name="差_11大理_03_2010年各地区一般预算平衡表 2" xfId="6987"/>
    <cellStyle name="差_0605石屏县 2 4" xfId="6988"/>
    <cellStyle name="好_文体广播事业(按照总人口测算）—20080416_不含人员经费系数_财力性转移支付2010年预算参考数_华东 2 7" xfId="6989"/>
    <cellStyle name="差_0605石屏县 2_2.2009年云南省生态功能区转移支付总表" xfId="6990"/>
    <cellStyle name="常规 26 27" xfId="6991"/>
    <cellStyle name="常规 26 32" xfId="6992"/>
    <cellStyle name="好_河南 缺口县区测算(地方填报)_财力性转移支付2010年预算参考数 2 3" xfId="6993"/>
    <cellStyle name="差_0605石屏县 2_2.2009年云南省生态功能区转移支付总表 2" xfId="6994"/>
    <cellStyle name="好_河南 缺口县区测算(地方填报)_财力性转移支付2010年预算参考数 2 3 2" xfId="6995"/>
    <cellStyle name="差_0605石屏县 2_4.2010年国家重点生态功能区保护性转移支付生态测算表" xfId="6996"/>
    <cellStyle name="差_0605石屏县 2_4.2010年国家重点生态功能区保护性转移支付生态测算表 2" xfId="6997"/>
    <cellStyle name="好_14安徽_财力性转移支付2010年预算参考数_03_2010年各地区一般预算平衡表_2010年地方财政一般预算分级平衡情况表（汇总）0524 4" xfId="6998"/>
    <cellStyle name="好_27重庆_03_2010年各地区一般预算平衡表 3" xfId="6999"/>
    <cellStyle name="好_行政公检法测算_民生政策最低支出需求_03_2010年各地区一般预算平衡表_2010年地方财政一般预算分级平衡情况表（汇总）0524 2 6" xfId="7000"/>
    <cellStyle name="差_0605石屏县 3" xfId="7001"/>
    <cellStyle name="差_0605石屏县 3 2" xfId="7002"/>
    <cellStyle name="差_0605石屏县 3 3" xfId="7003"/>
    <cellStyle name="差_12滨州_03_2010年各地区一般预算平衡表 4" xfId="7004"/>
    <cellStyle name="差_0605石屏县 4 2" xfId="7005"/>
    <cellStyle name="差_高中教师人数（教育厅1.6日提供） 8" xfId="7006"/>
    <cellStyle name="差_0605石屏县 5" xfId="7007"/>
    <cellStyle name="差_0605石屏县 6" xfId="7008"/>
    <cellStyle name="差_0605石屏县 7" xfId="7009"/>
    <cellStyle name="差_07大连" xfId="7010"/>
    <cellStyle name="差_0605石屏县 8" xfId="7011"/>
    <cellStyle name="好_市辖区测算-新科目（20080626）_县市旗测算-新科目（含人口规模效应）_03_2010年各地区一般预算平衡表_2010年地方财政一般预算分级平衡情况表（汇总）0524 2 3" xfId="7012"/>
    <cellStyle name="差_0605石屏县_03_2010年各地区一般预算平衡表" xfId="7013"/>
    <cellStyle name="差_0605石屏县_03_2010年各地区一般预算平衡表 2" xfId="7014"/>
    <cellStyle name="差_11大理_03_2010年各地区一般预算平衡表" xfId="7015"/>
    <cellStyle name="差_0605石屏县_03_2010年各地区一般预算平衡表 3" xfId="7016"/>
    <cellStyle name="差_0605石屏县_03_2010年各地区一般预算平衡表_净集中 3" xfId="7017"/>
    <cellStyle name="差_行政公检法测算_县市旗测算-新科目（含人口规模效应）_财力性转移支付2010年预算参考数_合并" xfId="7018"/>
    <cellStyle name="差_人员工资和公用经费_财力性转移支付2010年预算参考数_小册子（2010）张 3 2" xfId="7019"/>
    <cellStyle name="好_09黑龙江 2 3" xfId="7020"/>
    <cellStyle name="好_2007年一般预算支出剔除_财力性转移支付2010年预算参考数_华东 2 3" xfId="7021"/>
    <cellStyle name="差_0605石屏县_财力性转移支付2010年预算参考数" xfId="7022"/>
    <cellStyle name="好_其他部门(按照总人口测算）—20080416_民生政策最低支出需求_财力性转移支付2010年预算参考数_03_2010年各地区一般预算平衡表_2010年地方财政一般预算分级平衡情况表（汇总）0524 3" xfId="7023"/>
    <cellStyle name="差_0605石屏县_财力性转移支付2010年预算参考数 2 2" xfId="7024"/>
    <cellStyle name="差_财政供养人员_财力性转移支付2010年预算参考数_小册子（2010）张 3 2" xfId="7025"/>
    <cellStyle name="差_行政公检法测算_财力性转移支付2010年预算参考数_30云南 4" xfId="7026"/>
    <cellStyle name="差_0605石屏县_财力性转移支付2010年预算参考数 2 3 2" xfId="7027"/>
    <cellStyle name="好_2007年收支情况及2008年收支预计表(汇总表)_财力性转移支付2010年预算参考数_03_2010年各地区一般预算平衡表_净集中" xfId="7028"/>
    <cellStyle name="差_0605石屏县_财力性转移支付2010年预算参考数 2 4" xfId="7029"/>
    <cellStyle name="差_0605石屏县_财力性转移支付2010年预算参考数 3 2" xfId="7030"/>
    <cellStyle name="差_0605石屏县_财力性转移支付2010年预算参考数_30云南" xfId="7031"/>
    <cellStyle name="差_0605石屏县_财力性转移支付2010年预算参考数 4 2" xfId="7032"/>
    <cellStyle name="差_2006年34青海_30云南 4" xfId="7033"/>
    <cellStyle name="差_1_小册子（2010）张 2" xfId="7034"/>
    <cellStyle name="好_附表_财力性转移支付2010年预算参考数_合并 2 3" xfId="7035"/>
    <cellStyle name="差_0605石屏县_财力性转移支付2010年预算参考数_03_2010年各地区一般预算平衡表" xfId="7036"/>
    <cellStyle name="差_0605石屏县_财力性转移支付2010年预算参考数_03_2010年各地区一般预算平衡表_04财力类2010" xfId="7037"/>
    <cellStyle name="差_09黑龙江_30云南 3 2" xfId="7038"/>
    <cellStyle name="差_0605石屏县_财力性转移支付2010年预算参考数_03_2010年各地区一般预算平衡表_净集中 2" xfId="7039"/>
    <cellStyle name="好_测算结果_财力性转移支付2010年预算参考数_华东" xfId="7040"/>
    <cellStyle name="差_0605石屏县_财力性转移支付2010年预算参考数_03_2010年各地区一般预算平衡表_净集中 3" xfId="7041"/>
    <cellStyle name="差_汇总 2 2" xfId="7042"/>
    <cellStyle name="好_平邑 2 3 2" xfId="7043"/>
    <cellStyle name="差_0605石屏县_财力性转移支付2010年预算参考数_30云南 2" xfId="7044"/>
    <cellStyle name="好_教育(按照总人口测算）—20080416_民生政策最低支出需求 2 3" xfId="7045"/>
    <cellStyle name="差_0605石屏县_财力性转移支付2010年预算参考数_30云南 2 2" xfId="7046"/>
    <cellStyle name="好_教育(按照总人口测算）—20080416_民生政策最低支出需求 2 3 2" xfId="7047"/>
    <cellStyle name="差_0605石屏县_财力性转移支付2010年预算参考数_30云南 3" xfId="7048"/>
    <cellStyle name="常规 4 2 2 2" xfId="7049"/>
    <cellStyle name="好_教育(按照总人口测算）—20080416_民生政策最低支出需求 2 4" xfId="7050"/>
    <cellStyle name="差_0605石屏县_财力性转移支付2010年预算参考数_30云南 3 2" xfId="7051"/>
    <cellStyle name="常规 4 2 2 2 2" xfId="7052"/>
    <cellStyle name="差_0605石屏县_财力性转移支付2010年预算参考数_合并" xfId="7053"/>
    <cellStyle name="差_0605石屏县_财力性转移支付2010年预算参考数_合并 2" xfId="7054"/>
    <cellStyle name="好_行政(燃修费)_民生政策最低支出需求_隋心对账单定稿0514 2 3" xfId="7055"/>
    <cellStyle name="差_0605石屏县_财力性转移支付2010年预算参考数_华东" xfId="7056"/>
    <cellStyle name="差_09黑龙江_财力性转移支付2010年预算参考数_03_2010年各地区一般预算平衡表_2010年地方财政一般预算分级平衡情况表（汇总）0524" xfId="7057"/>
    <cellStyle name="差_0605石屏县_财力性转移支付2010年预算参考数_华东 2" xfId="7058"/>
    <cellStyle name="好_分析缺口率_华东 2 3" xfId="7059"/>
    <cellStyle name="差_0605石屏县_财力性转移支付2010年预算参考数_小册子（2010）张" xfId="7060"/>
    <cellStyle name="好_行政（人员）_不含人员经费系数 2 3" xfId="7061"/>
    <cellStyle name="差_0605石屏县_财力性转移支付2010年预算参考数_小册子（2010）张 2" xfId="7062"/>
    <cellStyle name="好_行政（人员）_不含人员经费系数 2 3 2" xfId="7063"/>
    <cellStyle name="差_0605石屏县_财力性转移支付2010年预算参考数_小册子（2010）张 2 2" xfId="7064"/>
    <cellStyle name="差_0605石屏县_财力性转移支付2010年预算参考数_小册子（2010）张 3" xfId="7065"/>
    <cellStyle name="差_0605石屏县_财力性转移支付2010年预算参考数_小册子（2010）张 3 2" xfId="7066"/>
    <cellStyle name="差_县区合并测算20080423(按照各省比重）_民生政策最低支出需求_财力性转移支付2010年预算参考数_03_2010年各地区一般预算平衡表_04财力类2010" xfId="7067"/>
    <cellStyle name="好_27重庆 2 6" xfId="7068"/>
    <cellStyle name="差_0605石屏县_财力性转移支付2010年预算参考数_小册子（2010）张 4" xfId="7069"/>
    <cellStyle name="差_0605石屏县_合并 2" xfId="7070"/>
    <cellStyle name="差_0605石屏县_华东" xfId="7071"/>
    <cellStyle name="差_市辖区测算-新科目（20080626）_财力性转移支付2010年预算参考数 2 2" xfId="7072"/>
    <cellStyle name="好_2008年预计支出与2007年对比_隋心对账单定稿0514 2" xfId="7073"/>
    <cellStyle name="差_0605石屏县_华东 2" xfId="7074"/>
    <cellStyle name="好_2008年预计支出与2007年对比_隋心对账单定稿0514 2 2" xfId="7075"/>
    <cellStyle name="差_0605石屏县_禁止开发区名单" xfId="7076"/>
    <cellStyle name="警告文本 2 2 7" xfId="7077"/>
    <cellStyle name="差_0605石屏县_禁止开发区名单 2" xfId="7078"/>
    <cellStyle name="差_县市旗测算-新科目（20080627）_县市旗测算-新科目（含人口规模效应）_03_2010年各地区一般预算平衡表_2010年地方财政一般预算分级平衡情况表（汇总）0524 5" xfId="7079"/>
    <cellStyle name="差_0605石屏县_隋心对账单定稿0514 2" xfId="7080"/>
    <cellStyle name="差_0702砚山县2008年地税" xfId="7081"/>
    <cellStyle name="差_0702砚山县2008年地税 2 2" xfId="7082"/>
    <cellStyle name="差_1110洱源县_03_2010年各地区一般预算平衡表" xfId="7083"/>
    <cellStyle name="差_县区合并测算20080421_民生政策最低支出需求_03_2010年各地区一般预算平衡表_2010年地方财政一般预算分级平衡情况表（汇总）0524 2 6" xfId="7084"/>
    <cellStyle name="好_平邑_隋心对账单定稿0514 2 3" xfId="7085"/>
    <cellStyle name="差_0702砚山县2008年地税 3 2" xfId="7086"/>
    <cellStyle name="差_0702砚山县2008年地税_2.2009年云南省生态功能区转移支付总表" xfId="7087"/>
    <cellStyle name="差_0702砚山县2008年地税_2.2009年云南省生态功能区转移支付总表 2" xfId="7088"/>
    <cellStyle name="差_农林水和城市维护标准支出20080505－县区合计_民生政策最低支出需求_财力性转移支付2010年预算参考数_小册子（2010）张 4" xfId="7089"/>
    <cellStyle name="差_0702砚山县2008年地税_2.云南省生态功能区转移支付总表 2" xfId="7090"/>
    <cellStyle name="差_M01-2(州市补助收入) 3 2" xfId="7091"/>
    <cellStyle name="好_行政(燃修费)_县市旗测算-新科目（含人口规模效应）_财力性转移支付2010年预算参考数_华东 3" xfId="7092"/>
    <cellStyle name="差_0702砚山县2008年地税_4.2010年国家重点生态功能区保护性转移支付生态测算表" xfId="7093"/>
    <cellStyle name="差_云南省2008年转移支付测算——州市本级考核部分及政策性测算_03_2010年各地区一般预算平衡表_2010年地方财政一般预算分级平衡情况表（汇总）0524 2" xfId="7094"/>
    <cellStyle name="差_0706丘北县" xfId="7095"/>
    <cellStyle name="差_行政（人员）_县市旗测算-新科目（含人口规模效应）_03_2010年各地区一般预算平衡表_2010年地方财政一般预算分级平衡情况表（汇总）0524 5" xfId="7096"/>
    <cellStyle name="差_0706丘北县 2" xfId="7097"/>
    <cellStyle name="差_行政（人员）_不含人员经费系数_03_2010年各地区一般预算平衡表 6" xfId="7098"/>
    <cellStyle name="差_0706丘北县 2 2" xfId="7099"/>
    <cellStyle name="差_5334_2006年迪庆县级财政报表附表 5" xfId="7100"/>
    <cellStyle name="差_0706丘北县 3 2" xfId="7101"/>
    <cellStyle name="好_县区合并测算20080423(按照各省比重）_不含人员经费系数_隋心对账单定稿0514 2 3" xfId="7102"/>
    <cellStyle name="差_0706丘北县 4" xfId="7103"/>
    <cellStyle name="差_07临沂 2 2 2" xfId="7104"/>
    <cellStyle name="差_07临沂_30云南" xfId="7105"/>
    <cellStyle name="差_22湖南_财力性转移支付2010年预算参考数 2 2 2" xfId="7106"/>
    <cellStyle name="好_05潍坊_合并 2 5" xfId="7107"/>
    <cellStyle name="差_07临沂_30云南 2" xfId="7108"/>
    <cellStyle name="差_07临沂_30云南 2 2" xfId="7109"/>
    <cellStyle name="差_县市旗测算-新科目（20080627）_民生政策最低支出需求_财力性转移支付2010年预算参考数_小册子（2010）张" xfId="7110"/>
    <cellStyle name="差_1_03_2010年各地区一般预算平衡表_净集中 3" xfId="7111"/>
    <cellStyle name="好_县市旗测算-新科目（20080626）_华东" xfId="7112"/>
    <cellStyle name="差_07临沂_30云南 4" xfId="7113"/>
    <cellStyle name="好_11大理_财力性转移支付2010年预算参考数_03_2010年各地区一般预算平衡表_2010年地方财政一般预算分级平衡情况表（汇总）0524" xfId="7114"/>
    <cellStyle name="差_07临沂_合并" xfId="7115"/>
    <cellStyle name="差_07临沂_合并 2" xfId="7116"/>
    <cellStyle name="差_河南 缺口县区测算(地方填报)" xfId="7117"/>
    <cellStyle name="差_文体广播事业(按照总人口测算）—20080416_民生政策最低支出需求_03_2010年各地区一般预算平衡表_2010年地方财政一般预算分级平衡情况表（汇总）0524 2 5" xfId="7118"/>
    <cellStyle name="好_附表_合并" xfId="7119"/>
    <cellStyle name="差_07临沂_隋心对账单定稿0514" xfId="7120"/>
    <cellStyle name="差_县市旗测算-新科目（20080626）_县市旗测算-新科目（含人口规模效应）_财力性转移支付2010年预算参考数_隋心对账单定稿0514 2 5" xfId="7121"/>
    <cellStyle name="差_07临沂_隋心对账单定稿0514 2" xfId="7122"/>
    <cellStyle name="差_14安徽_财力性转移支付2010年预算参考数_03_2010年各地区一般预算平衡表_2010年地方财政一般预算分级平衡情况表（汇总）0524 3" xfId="7123"/>
    <cellStyle name="差_07临沂_小册子（2010）张" xfId="7124"/>
    <cellStyle name="好_00省级(打印)_隋心对账单定稿0514 2 2" xfId="7125"/>
    <cellStyle name="差_07文山州_2.2009年云南省生态功能区转移支付总表" xfId="7126"/>
    <cellStyle name="差_07文山州_2.2009年云南省生态功能区转移支付总表 2" xfId="7127"/>
    <cellStyle name="好_2007年收支情况及2008年收支预计表(汇总表)_财力性转移支付2010年预算参考数_03_2010年各地区一般预算平衡表" xfId="7128"/>
    <cellStyle name="警告文本 2 2 5" xfId="7129"/>
    <cellStyle name="差_07文山州_2.2010年云南省生态功能区转移支付总表" xfId="7130"/>
    <cellStyle name="差_县市旗测算-新科目（20080627）_县市旗测算-新科目（含人口规模效应）_03_2010年各地区一般预算平衡表_2010年地方财政一般预算分级平衡情况表（汇总）0524 3" xfId="7131"/>
    <cellStyle name="差_07文山州_2.2010年云南省生态功能区转移支付总表 2" xfId="7132"/>
    <cellStyle name="差_07文山州_5.2010年云南省国家一般生态功能区转移支付补助测算表（州市本级） 2" xfId="7133"/>
    <cellStyle name="好_农林水和城市维护标准支出20080505－县区合计_不含人员经费系数_财力性转移支付2010年预算参考数 3 2" xfId="7134"/>
    <cellStyle name="差_09黑龙江" xfId="7135"/>
    <cellStyle name="差_09黑龙江 2" xfId="7136"/>
    <cellStyle name="差_卫生(按照总人口测算）—20080416_民生政策最低支出需求_03_2010年各地区一般预算平衡表 4" xfId="7137"/>
    <cellStyle name="差_09黑龙江 2 2 2" xfId="7138"/>
    <cellStyle name="差_12滨州_03_2010年各地区一般预算平衡表 3" xfId="7139"/>
    <cellStyle name="差_09黑龙江 2 3 2" xfId="7140"/>
    <cellStyle name="差_1110洱源县 2 2 2" xfId="7141"/>
    <cellStyle name="好_汇总_财力性转移支付2010年预算参考数_华东 2 5" xfId="7142"/>
    <cellStyle name="差_09黑龙江 3" xfId="7143"/>
    <cellStyle name="差_历年教师人数" xfId="7144"/>
    <cellStyle name="差_卫生(按照总人口测算）—20080416_民生政策最低支出需求_03_2010年各地区一般预算平衡表 5" xfId="7145"/>
    <cellStyle name="差_09黑龙江 4" xfId="7146"/>
    <cellStyle name="差_卫生(按照总人口测算）—20080416_民生政策最低支出需求_03_2010年各地区一般预算平衡表 6" xfId="7147"/>
    <cellStyle name="差_09黑龙江 4 2" xfId="7148"/>
    <cellStyle name="差_12滨州_财力性转移支付2010年预算参考数_隋心对账单定稿0514 2" xfId="7149"/>
    <cellStyle name="差_09黑龙江_03_2010年各地区一般预算平衡表" xfId="7150"/>
    <cellStyle name="差_分县成本差异系数_民生政策最低支出需求_财力性转移支付2010年预算参考数_30云南" xfId="7151"/>
    <cellStyle name="差_11大理_财力性转移支付2010年预算参考数_03_2010年各地区一般预算平衡表 3" xfId="7152"/>
    <cellStyle name="好_行政公检法测算_民生政策最低支出需求_财力性转移支付2010年预算参考数_03_2010年各地区一般预算平衡表_2010年地方财政一般预算分级平衡情况表（汇总）0524 2 2" xfId="7153"/>
    <cellStyle name="差_09黑龙江_03_2010年各地区一般预算平衡表 2" xfId="7154"/>
    <cellStyle name="差_分县成本差异系数_民生政策最低支出需求_财力性转移支付2010年预算参考数_30云南 2" xfId="7155"/>
    <cellStyle name="差_文体广播事业(按照总人口测算）—20080416_民生政策最低支出需求 2 3" xfId="7156"/>
    <cellStyle name="差_09黑龙江_03_2010年各地区一般预算平衡表 3" xfId="7157"/>
    <cellStyle name="差_2010年需求 3 2" xfId="7158"/>
    <cellStyle name="差_分县成本差异系数_民生政策最低支出需求_财力性转移支付2010年预算参考数_30云南 3" xfId="7159"/>
    <cellStyle name="差_文体广播事业(按照总人口测算）—20080416_民生政策最低支出需求 2 4" xfId="7160"/>
    <cellStyle name="差_09黑龙江_03_2010年各地区一般预算平衡表 4" xfId="7161"/>
    <cellStyle name="差_分县成本差异系数_民生政策最低支出需求_财力性转移支付2010年预算参考数_30云南 4" xfId="7162"/>
    <cellStyle name="差_文体广播事业(按照总人口测算）—20080416_民生政策最低支出需求 2 5" xfId="7163"/>
    <cellStyle name="差_09黑龙江_03_2010年各地区一般预算平衡表 5" xfId="7164"/>
    <cellStyle name="差_文体广播事业(按照总人口测算）—20080416_民生政策最低支出需求 2 6" xfId="7165"/>
    <cellStyle name="差_09黑龙江_03_2010年各地区一般预算平衡表 6" xfId="7166"/>
    <cellStyle name="差_文体广播事业(按照总人口测算）—20080416_民生政策最低支出需求 2 7" xfId="7167"/>
    <cellStyle name="差_1_财力性转移支付2010年预算参考数_03_2010年各地区一般预算平衡表_2010年地方财政一般预算分级平衡情况表（汇总）0524 3" xfId="7168"/>
    <cellStyle name="差_市辖区测算-新科目（20080626）_不含人员经费系数_03_2010年各地区一般预算平衡表 3" xfId="7169"/>
    <cellStyle name="差_卫生(按照总人口测算）—20080416_民生政策最低支出需求_财力性转移支付2010年预算参考数_小册子（2010）张" xfId="7170"/>
    <cellStyle name="差_09黑龙江_03_2010年各地区一般预算平衡表_04财力类2010" xfId="7171"/>
    <cellStyle name="差_09黑龙江_03_2010年各地区一般预算平衡表_04财力类2010 2" xfId="7172"/>
    <cellStyle name="超级链接 5" xfId="7173"/>
    <cellStyle name="差_09黑龙江_03_2010年各地区一般预算平衡表_04财力类2010 3" xfId="7174"/>
    <cellStyle name="差_1110洱源县 2_2.2010年云南省生态功能区转移支付总表" xfId="7175"/>
    <cellStyle name="差_09黑龙江_03_2010年各地区一般预算平衡表_2010年地方财政一般预算分级平衡情况表（汇总）0524" xfId="7176"/>
    <cellStyle name="差_河南 缺口县区测算(地方填报)_财力性转移支付2010年预算参考数_03_2010年各地区一般预算平衡表 2" xfId="7177"/>
    <cellStyle name="差_1110洱源县 2_2.2010年云南省生态功能区转移支付总表 2" xfId="7178"/>
    <cellStyle name="差_09黑龙江_03_2010年各地区一般预算平衡表_2010年地方财政一般预算分级平衡情况表（汇总）0524 2" xfId="7179"/>
    <cellStyle name="好_11大理 7" xfId="7180"/>
    <cellStyle name="差_09黑龙江_03_2010年各地区一般预算平衡表_2010年地方财政一般预算分级平衡情况表（汇总）0524 3" xfId="7181"/>
    <cellStyle name="好_11大理 8" xfId="7182"/>
    <cellStyle name="差_09黑龙江_03_2010年各地区一般预算平衡表_2010年地方财政一般预算分级平衡情况表（汇总）0524 4" xfId="7183"/>
    <cellStyle name="好_分析缺口率_财力性转移支付2010年预算参考数_隋心对账单定稿0514 2" xfId="7184"/>
    <cellStyle name="差_09黑龙江_03_2010年各地区一般预算平衡表_2010年地方财政一般预算分级平衡情况表（汇总）0524 5" xfId="7185"/>
    <cellStyle name="差_县市旗测算-新科目（20080627）_民生政策最低支出需求_03_2010年各地区一般预算平衡表_净集中" xfId="7186"/>
    <cellStyle name="差_09黑龙江_03_2010年各地区一般预算平衡表_净集中 2" xfId="7187"/>
    <cellStyle name="好_山东省民生支出标准_隋心对账单定稿0514 2 2" xfId="7188"/>
    <cellStyle name="差_缺口县区测算(按2007支出增长25%测算)_30云南 2" xfId="7189"/>
    <cellStyle name="好_2006年28四川_03_2010年各地区一般预算平衡表_04财力类2010 3" xfId="7190"/>
    <cellStyle name="好_山东省民生支出标准_隋心对账单定稿0514 2 3" xfId="7191"/>
    <cellStyle name="差_缺口县区测算(按2007支出增长25%测算)_30云南 3" xfId="7192"/>
    <cellStyle name="差_09黑龙江_03_2010年各地区一般预算平衡表_净集中 3" xfId="7193"/>
    <cellStyle name="好_丽江汇总_合并 2" xfId="7194"/>
    <cellStyle name="差_09黑龙江_30云南" xfId="7195"/>
    <cellStyle name="差_13德宏州2008年地税_2.2010年云南省生态功能区转移支付总表" xfId="7196"/>
    <cellStyle name="差_县区合并测算20080423(按照各省比重）_不含人员经费系数_03_2010年各地区一般预算平衡表_2010年地方财政一般预算分级平衡情况表（汇总）0524 2 4" xfId="7197"/>
    <cellStyle name="好_2007一般预算支出口径剔除表 3" xfId="7198"/>
    <cellStyle name="差_09黑龙江_30云南 2" xfId="7199"/>
    <cellStyle name="好_2006年27重庆_隋心对账单定稿0514 2 5" xfId="7200"/>
    <cellStyle name="差_13德宏州2008年地税_2.2010年云南省生态功能区转移支付总表 2" xfId="7201"/>
    <cellStyle name="好_县市旗测算20080508_县市旗测算-新科目（含人口规模效应）_合并" xfId="7202"/>
    <cellStyle name="好_2007一般预算支出口径剔除表 3 2" xfId="7203"/>
    <cellStyle name="差_09黑龙江_30云南 2 2" xfId="7204"/>
    <cellStyle name="差_09黑龙江_30云南 4" xfId="7205"/>
    <cellStyle name="差_安徽 缺口县区测算(地方填报)1_03_2010年各地区一般预算平衡表_净集中" xfId="7206"/>
    <cellStyle name="差_教育(按照总人口测算）—20080416_县市旗测算-新科目（含人口规模效应）_财力性转移支付2010年预算参考数_03_2010年各地区一般预算平衡表_04财力类2010 3" xfId="7207"/>
    <cellStyle name="好_2006年27重庆_隋心对账单定稿0514 2 7" xfId="7208"/>
    <cellStyle name="差_09黑龙江_财力性转移支付2010年预算参考数" xfId="7209"/>
    <cellStyle name="差_09黑龙江_财力性转移支付2010年预算参考数 2 2 2" xfId="7210"/>
    <cellStyle name="好_00省级(打印) 2 7" xfId="7211"/>
    <cellStyle name="注释 2 17" xfId="7212"/>
    <cellStyle name="差_09黑龙江_财力性转移支付2010年预算参考数 3 2" xfId="7213"/>
    <cellStyle name="差_09黑龙江_财力性转移支付2010年预算参考数 4 2" xfId="7214"/>
    <cellStyle name="差_09黑龙江_财力性转移支付2010年预算参考数_03_2010年各地区一般预算平衡表 3" xfId="7215"/>
    <cellStyle name="好 2 2 15" xfId="7216"/>
    <cellStyle name="好 2 2 20" xfId="7217"/>
    <cellStyle name="好_分县成本差异系数_不含人员经费系数 2 5" xfId="7218"/>
    <cellStyle name="差_09黑龙江_财力性转移支付2010年预算参考数_03_2010年各地区一般预算平衡表_2010年地方财政一般预算分级平衡情况表（汇总）0524 2" xfId="7219"/>
    <cellStyle name="好_28四川_华东 2 5" xfId="7220"/>
    <cellStyle name="好_分县成本差异系数_民生政策最低支出需求_财力性转移支付2010年预算参考数 5" xfId="7221"/>
    <cellStyle name="差_09黑龙江_财力性转移支付2010年预算参考数_03_2010年各地区一般预算平衡表_2010年地方财政一般预算分级平衡情况表（汇总）0524 4" xfId="7222"/>
    <cellStyle name="好_人员工资和公用经费2_03_2010年各地区一般预算平衡表_04财力类2010" xfId="7223"/>
    <cellStyle name="好_28四川_华东 2 7" xfId="7224"/>
    <cellStyle name="差_09黑龙江_财力性转移支付2010年预算参考数_03_2010年各地区一般预算平衡表_2010年地方财政一般预算分级平衡情况表（汇总）0524 5" xfId="7225"/>
    <cellStyle name="差_县区合并测算20080423(按照各省比重）_不含人员经费系数_财力性转移支付2010年预算参考数_03_2010年各地区一般预算平衡表" xfId="7226"/>
    <cellStyle name="差_09黑龙江_财力性转移支付2010年预算参考数_03_2010年各地区一般预算平衡表_净集中" xfId="7227"/>
    <cellStyle name="差_县市旗测算-新科目（20080627）_不含人员经费系数_03_2010年各地区一般预算平衡表 4" xfId="7228"/>
    <cellStyle name="差_09黑龙江_财力性转移支付2010年预算参考数_小册子（2010）张" xfId="7229"/>
    <cellStyle name="好 2 2 2 2 4" xfId="7230"/>
    <cellStyle name="差_09黑龙江_财力性转移支付2010年预算参考数_小册子（2010）张 2" xfId="7231"/>
    <cellStyle name="差_2006年27重庆_03_2010年各地区一般预算平衡表 5" xfId="7232"/>
    <cellStyle name="差_09黑龙江_财力性转移支付2010年预算参考数_小册子（2010）张 2 2" xfId="7233"/>
    <cellStyle name="差_县市旗测算20080508_03_2010年各地区一般预算平衡表_2010年地方财政一般预算分级平衡情况表（汇总）0524 2 4" xfId="7234"/>
    <cellStyle name="好_34青海_隋心对账单定稿0514 2 7" xfId="7235"/>
    <cellStyle name="差_09黑龙江_财力性转移支付2010年预算参考数_小册子（2010）张 3 2" xfId="7236"/>
    <cellStyle name="差_人员工资和公用经费_财力性转移支付2010年预算参考数_03_2010年各地区一般预算平衡表_2010年地方财政一般预算分级平衡情况表（汇总）0524 5" xfId="7237"/>
    <cellStyle name="差_14安徽_财力性转移支付2010年预算参考数_03_2010年各地区一般预算平衡表_净集中 2" xfId="7238"/>
    <cellStyle name="好_县区合并测算20080421_民生政策最低支出需求_财力性转移支付2010年预算参考数_小册子（2010）张 2 2" xfId="7239"/>
    <cellStyle name="差_分县成本差异系数_不含人员经费系数 2 2" xfId="7240"/>
    <cellStyle name="好_行政公检法测算_03_2010年各地区一般预算平衡表 2" xfId="7241"/>
    <cellStyle name="差_09黑龙江_隋心对账单定稿0514 2" xfId="7242"/>
    <cellStyle name="差_09黑龙江_财力性转移支付2010年预算参考数_小册子（2010）张 4" xfId="7243"/>
    <cellStyle name="差_09黑龙江_合并 2" xfId="7244"/>
    <cellStyle name="差_09黑龙江_华东" xfId="7245"/>
    <cellStyle name="差_农林水和城市维护标准支出20080505－县区合计 3" xfId="7246"/>
    <cellStyle name="差_总人口_隋心对账单定稿0514 2 5" xfId="7247"/>
    <cellStyle name="好_其他部门(按照总人口测算）—20080416_财力性转移支付2010年预算参考数_华东 2 5" xfId="7248"/>
    <cellStyle name="差_1" xfId="7249"/>
    <cellStyle name="差_1 2" xfId="7250"/>
    <cellStyle name="常规 7 2 3 4" xfId="7251"/>
    <cellStyle name="差_1 2 2" xfId="7252"/>
    <cellStyle name="差_14安徽" xfId="7253"/>
    <cellStyle name="差_1 2 2 2" xfId="7254"/>
    <cellStyle name="差_1 3 2" xfId="7255"/>
    <cellStyle name="差_云南农村义务教育统计表 2 2" xfId="7256"/>
    <cellStyle name="差_1 4" xfId="7257"/>
    <cellStyle name="差_行政（人员）_县市旗测算-新科目（含人口规模效应）_财力性转移支付2010年预算参考数" xfId="7258"/>
    <cellStyle name="差_云南农村义务教育统计表 3" xfId="7259"/>
    <cellStyle name="常规 7 2 3 6" xfId="7260"/>
    <cellStyle name="差_1 4 2" xfId="7261"/>
    <cellStyle name="差_行政（人员）_县市旗测算-新科目（含人口规模效应）_财力性转移支付2010年预算参考数 2" xfId="7262"/>
    <cellStyle name="差_市辖区测算20080510_不含人员经费系数_03_2010年各地区一般预算平衡表_净集中" xfId="7263"/>
    <cellStyle name="差_云南农村义务教育统计表 3 2" xfId="7264"/>
    <cellStyle name="差_1 5" xfId="7265"/>
    <cellStyle name="差_云南农村义务教育统计表 4" xfId="7266"/>
    <cellStyle name="常规 7 2 3 7" xfId="7267"/>
    <cellStyle name="差_1_03_2010年各地区一般预算平衡表" xfId="7268"/>
    <cellStyle name="差_县区合并测算20080423(按照各省比重）_财力性转移支付2010年预算参考数_03_2010年各地区一般预算平衡表 6" xfId="7269"/>
    <cellStyle name="差_1_03_2010年各地区一般预算平衡表_04财力类2010" xfId="7270"/>
    <cellStyle name="差_1_30云南" xfId="7271"/>
    <cellStyle name="差_行政(燃修费)_县市旗测算-新科目（含人口规模效应）_财力性转移支付2010年预算参考数_小册子（2010）张 4" xfId="7272"/>
    <cellStyle name="差_1_30云南 2" xfId="7273"/>
    <cellStyle name="好_其他部门(按照总人口测算）—20080416_县市旗测算-新科目（含人口规模效应） 2 5" xfId="7274"/>
    <cellStyle name="差_1_30云南 3" xfId="7275"/>
    <cellStyle name="好_其他部门(按照总人口测算）—20080416_县市旗测算-新科目（含人口规模效应） 2 6" xfId="7276"/>
    <cellStyle name="差_1110洱源县" xfId="7277"/>
    <cellStyle name="差_1_财力性转移支付2010年预算参考数 2 4" xfId="7278"/>
    <cellStyle name="好_汇总表4_03_2010年各地区一般预算平衡表_2010年地方财政一般预算分级平衡情况表（汇总）0524 2 3" xfId="7279"/>
    <cellStyle name="差_1_财力性转移支付2010年预算参考数_03_2010年各地区一般预算平衡表" xfId="7280"/>
    <cellStyle name="差_22湖南_财力性转移支付2010年预算参考数_03_2010年各地区一般预算平衡表_04财力类2010 2" xfId="7281"/>
    <cellStyle name="差_1_财力性转移支付2010年预算参考数_03_2010年各地区一般预算平衡表 3" xfId="7282"/>
    <cellStyle name="好_Book1_财力性转移支付2010年预算参考数_隋心对账单定稿0514 2 4" xfId="7283"/>
    <cellStyle name="好_危改资金测算_03_2010年各地区一般预算平衡表" xfId="7284"/>
    <cellStyle name="差_同德_财力性转移支付2010年预算参考数_小册子（2010）张" xfId="7285"/>
    <cellStyle name="好_农林水和城市维护标准支出20080505－县区合计_民生政策最低支出需求_合并 2 2" xfId="7286"/>
    <cellStyle name="好_其他部门(按照总人口测算）—20080416_民生政策最低支出需求_03_2010年各地区一般预算平衡表_净集中 2" xfId="7287"/>
    <cellStyle name="差_市辖区测算-新科目（20080626）_不含人员经费系数_03_2010年各地区一般预算平衡表 2" xfId="7288"/>
    <cellStyle name="差_1_财力性转移支付2010年预算参考数_03_2010年各地区一般预算平衡表_2010年地方财政一般预算分级平衡情况表（汇总）0524 2" xfId="7289"/>
    <cellStyle name="好_安徽 缺口县区测算(地方填报)1_财力性转移支付2010年预算参考数_隋心对账单定稿0514" xfId="7290"/>
    <cellStyle name="差_1_财力性转移支付2010年预算参考数_03_2010年各地区一般预算平衡表_2010年地方财政一般预算分级平衡情况表（汇总）0524 4" xfId="7291"/>
    <cellStyle name="差_市辖区测算-新科目（20080626）_不含人员经费系数_03_2010年各地区一般预算平衡表 4" xfId="7292"/>
    <cellStyle name="差_1_财力性转移支付2010年预算参考数_03_2010年各地区一般预算平衡表_2010年地方财政一般预算分级平衡情况表（汇总）0524 5" xfId="7293"/>
    <cellStyle name="差_市辖区测算-新科目（20080626）_不含人员经费系数_03_2010年各地区一般预算平衡表 5" xfId="7294"/>
    <cellStyle name="差_1_财力性转移支付2010年预算参考数_03_2010年各地区一般预算平衡表_净集中" xfId="7295"/>
    <cellStyle name="差_县市旗测算20080508_县市旗测算-新科目（含人口规模效应）" xfId="7296"/>
    <cellStyle name="差_1110洱源县_03_2010年各地区一般预算平衡表 3" xfId="7297"/>
    <cellStyle name="差_文体广播事业(按照总人口测算）—20080416_不含人员经费系数" xfId="7298"/>
    <cellStyle name="差_1_财力性转移支付2010年预算参考数_30云南 2 2" xfId="7299"/>
    <cellStyle name="差_附表_华东 2" xfId="7300"/>
    <cellStyle name="差_1_财力性转移支付2010年预算参考数_30云南 3" xfId="7301"/>
    <cellStyle name="差_1_财力性转移支付2010年预算参考数_30云南 4" xfId="7302"/>
    <cellStyle name="差_1_财力性转移支付2010年预算参考数_华东 2" xfId="7303"/>
    <cellStyle name="差_文体广播事业(按照总人口测算）—20080416_县市旗测算-新科目（含人口规模效应）_03_2010年各地区一般预算平衡表 5" xfId="7304"/>
    <cellStyle name="好_行政(燃修费)_县市旗测算-新科目（含人口规模效应）_合并 3" xfId="7305"/>
    <cellStyle name="差_1_财力性转移支付2010年预算参考数_隋心对账单定稿0514" xfId="7306"/>
    <cellStyle name="差_1_财力性转移支付2010年预算参考数_隋心对账单定稿0514 2" xfId="7307"/>
    <cellStyle name="常规 26 8" xfId="7308"/>
    <cellStyle name="好_农林水和城市维护标准支出20080505－县区合计_财力性转移支付2010年预算参考数_隋心对账单定稿0514" xfId="7309"/>
    <cellStyle name="差_1_财力性转移支付2010年预算参考数_小册子（2010）张" xfId="7310"/>
    <cellStyle name="差_1_财力性转移支付2010年预算参考数_小册子（2010）张 2" xfId="7311"/>
    <cellStyle name="差_1_财力性转移支付2010年预算参考数_小册子（2010）张 3" xfId="7312"/>
    <cellStyle name="差_县区合并测算20080423(按照各省比重）_县市旗测算-新科目（含人口规模效应）_财力性转移支付2010年预算参考数 2 2" xfId="7313"/>
    <cellStyle name="差_1_财力性转移支付2010年预算参考数_小册子（2010）张 3 2" xfId="7314"/>
    <cellStyle name="差_县区合并测算20080423(按照各省比重）_县市旗测算-新科目（含人口规模效应）_财力性转移支付2010年预算参考数 2 2 2" xfId="7315"/>
    <cellStyle name="差_1_合并" xfId="7316"/>
    <cellStyle name="差_1_华东" xfId="7317"/>
    <cellStyle name="差_1_华东 2" xfId="7318"/>
    <cellStyle name="差_县市旗测算20080508_县市旗测算-新科目（含人口规模效应）_财力性转移支付2010年预算参考数" xfId="7319"/>
    <cellStyle name="差_1_小册子（2010）张" xfId="7320"/>
    <cellStyle name="差_1007永仁县 2" xfId="7321"/>
    <cellStyle name="差_1007永仁县 3" xfId="7322"/>
    <cellStyle name="差_云南 缺口县区测算(地方填报)_华东" xfId="7323"/>
    <cellStyle name="好_0605石屏县_财力性转移支付2010年预算参考数_隋心对账单定稿0514" xfId="7324"/>
    <cellStyle name="差_1110洱源 3 3" xfId="7325"/>
    <cellStyle name="差_27重庆 2 2 2" xfId="7326"/>
    <cellStyle name="差_1110洱源县 2 3" xfId="7327"/>
    <cellStyle name="好_缺口县区测算（11.13）_财力性转移支付2010年预算参考数_隋心对账单定稿0514 2 6" xfId="7328"/>
    <cellStyle name="差_1110洱源县 2_2.云南省生态功能区转移支付总表" xfId="7329"/>
    <cellStyle name="好_测算结果汇总_03_2010年各地区一般预算平衡表_2010年地方财政一般预算分级平衡情况表（汇总）0524 2 7" xfId="7330"/>
    <cellStyle name="好_分县成本差异系数_财力性转移支付2010年预算参考数_03_2010年各地区一般预算平衡表 4" xfId="7331"/>
    <cellStyle name="差_1110洱源县 2_4.2010年国家重点生态功能区保护性转移支付生态测算表" xfId="7332"/>
    <cellStyle name="常规 2 2 3 6 4" xfId="7333"/>
    <cellStyle name="常规 7 11" xfId="7334"/>
    <cellStyle name="差_1110洱源县 2_5.2010年云南省国家一般生态功能区转移支付补助测算表（州市本级） 2" xfId="7335"/>
    <cellStyle name="差_28四川_小册子（2010）张 4" xfId="7336"/>
    <cellStyle name="差_缺口县区测算（11.13）_财力性转移支付2010年预算参考数_03_2010年各地区一般预算平衡表 2" xfId="7337"/>
    <cellStyle name="常规 2 7 8" xfId="7338"/>
    <cellStyle name="差_1110洱源县 6" xfId="7339"/>
    <cellStyle name="差_1110洱源县 7" xfId="7340"/>
    <cellStyle name="差_行政公检法测算_不含人员经费系数 2 2" xfId="7341"/>
    <cellStyle name="差_1110洱源县 8" xfId="7342"/>
    <cellStyle name="差_行政公检法测算_不含人员经费系数 2 3" xfId="7343"/>
    <cellStyle name="差_1110洱源县 9" xfId="7344"/>
    <cellStyle name="差_行政公检法测算_不含人员经费系数 2 4" xfId="7345"/>
    <cellStyle name="差_1110洱源县_03_2010年各地区一般预算平衡表 2" xfId="7346"/>
    <cellStyle name="差_2006年27重庆_财力性转移支付2010年预算参考数_小册子（2010）张 4" xfId="7347"/>
    <cellStyle name="差_1110洱源县_03_2010年各地区一般预算平衡表 4" xfId="7348"/>
    <cellStyle name="差_市辖区测算-新科目（20080626）_县市旗测算-新科目（含人口规模效应） 2 2" xfId="7349"/>
    <cellStyle name="差_1110洱源县_03_2010年各地区一般预算平衡表 6" xfId="7350"/>
    <cellStyle name="差_市辖区测算-新科目（20080626）_县市旗测算-新科目（含人口规模效应） 2 4" xfId="7351"/>
    <cellStyle name="好_2009年标准税收测算数据表_2.云南省生态功能区转移支付总表" xfId="7352"/>
    <cellStyle name="差_1110洱源县_03_2010年各地区一般预算平衡表_04财力类2010 2" xfId="7353"/>
    <cellStyle name="差_平邑_03_2010年各地区一般预算平衡表 3" xfId="7354"/>
    <cellStyle name="差_1110洱源县_03_2010年各地区一般预算平衡表_04财力类2010 3" xfId="7355"/>
    <cellStyle name="差_平邑_03_2010年各地区一般预算平衡表 4" xfId="7356"/>
    <cellStyle name="差_12滨州_财力性转移支付2010年预算参考数_03_2010年各地区一般预算平衡表_2010年地方财政一般预算分级平衡情况表（汇总）0524" xfId="7357"/>
    <cellStyle name="差_1110洱源县_03_2010年各地区一般预算平衡表_2010年地方财政一般预算分级平衡情况表（汇总）0524 2" xfId="7358"/>
    <cellStyle name="差_1110洱源县_03_2010年各地区一般预算平衡表_2010年地方财政一般预算分级平衡情况表（汇总）0524 3" xfId="7359"/>
    <cellStyle name="差_1110洱源县_03_2010年各地区一般预算平衡表_2010年地方财政一般预算分级平衡情况表（汇总）0524 4" xfId="7360"/>
    <cellStyle name="差_1110洱源县_03_2010年各地区一般预算平衡表_2010年地方财政一般预算分级平衡情况表（汇总）0524 5" xfId="7361"/>
    <cellStyle name="差_1110洱源县_03_2010年各地区一般预算平衡表_净集中" xfId="7362"/>
    <cellStyle name="差_gdp_30云南 3 2" xfId="7363"/>
    <cellStyle name="差_1110洱源县_03_2010年各地区一般预算平衡表_净集中 2" xfId="7364"/>
    <cellStyle name="差_1110洱源县_03_2010年各地区一般预算平衡表_净集中 3" xfId="7365"/>
    <cellStyle name="差_1110洱源县_财力性转移支付2010年预算参考数 2 2 2" xfId="7366"/>
    <cellStyle name="差_Book2_财力性转移支付2010年预算参考数_隋心对账单定稿0514" xfId="7367"/>
    <cellStyle name="差_测算结果汇总_财力性转移支付2010年预算参考数_隋心对账单定稿0514 2" xfId="7368"/>
    <cellStyle name="好_行政（人员）_不含人员经费系数_财力性转移支付2010年预算参考数_华东 2 5" xfId="7369"/>
    <cellStyle name="差_1110洱源县_财力性转移支付2010年预算参考数 2 3" xfId="7370"/>
    <cellStyle name="差_同德_财力性转移支付2010年预算参考数_03_2010年各地区一般预算平衡表_2010年地方财政一般预算分级平衡情况表（汇总）0524 2 2" xfId="7371"/>
    <cellStyle name="差_卫生(按照总人口测算）—20080416_不含人员经费系数_财力性转移支付2010年预算参考数 2" xfId="7372"/>
    <cellStyle name="差_1110洱源县_财力性转移支付2010年预算参考数 2 3 2" xfId="7373"/>
    <cellStyle name="差_卫生(按照总人口测算）—20080416_不含人员经费系数_财力性转移支付2010年预算参考数 2 2" xfId="7374"/>
    <cellStyle name="差_1110洱源县_财力性转移支付2010年预算参考数 2 4" xfId="7375"/>
    <cellStyle name="差_同德_财力性转移支付2010年预算参考数_03_2010年各地区一般预算平衡表_2010年地方财政一般预算分级平衡情况表（汇总）0524 2 3" xfId="7376"/>
    <cellStyle name="差_卫生(按照总人口测算）—20080416_不含人员经费系数_财力性转移支付2010年预算参考数 3" xfId="7377"/>
    <cellStyle name="差_1110洱源县_财力性转移支付2010年预算参考数 3 2" xfId="7378"/>
    <cellStyle name="差_县市旗测算20080508_不含人员经费系数_03_2010年各地区一般预算平衡表 2" xfId="7379"/>
    <cellStyle name="差_1110洱源县_财力性转移支付2010年预算参考数_03_2010年各地区一般预算平衡表_2010年地方财政一般预算分级平衡情况表（汇总）0524 2" xfId="7380"/>
    <cellStyle name="差_12滨州_财力性转移支付2010年预算参考数_03_2010年各地区一般预算平衡表 4" xfId="7381"/>
    <cellStyle name="差_县区合并测算20080423(按照各省比重）_不含人员经费系数_财力性转移支付2010年预算参考数_合并 2" xfId="7382"/>
    <cellStyle name="差_12滨州_财力性转移支付2010年预算参考数_03_2010年各地区一般预算平衡表 5" xfId="7383"/>
    <cellStyle name="差_1110洱源县_财力性转移支付2010年预算参考数_03_2010年各地区一般预算平衡表_2010年地方财政一般预算分级平衡情况表（汇总）0524 3" xfId="7384"/>
    <cellStyle name="差_12滨州_财力性转移支付2010年预算参考数_03_2010年各地区一般预算平衡表 6" xfId="7385"/>
    <cellStyle name="差_1110洱源县_财力性转移支付2010年预算参考数_03_2010年各地区一般预算平衡表_2010年地方财政一般预算分级平衡情况表（汇总）0524 4" xfId="7386"/>
    <cellStyle name="差_检验表" xfId="7387"/>
    <cellStyle name="差_1110洱源县_财力性转移支付2010年预算参考数_03_2010年各地区一般预算平衡表_净集中" xfId="7388"/>
    <cellStyle name="好_11大理 4" xfId="7389"/>
    <cellStyle name="差_1110洱源县_财力性转移支付2010年预算参考数_30云南" xfId="7390"/>
    <cellStyle name="好_其他部门(按照总人口测算）—20080416_不含人员经费系数_合并 2 3" xfId="7391"/>
    <cellStyle name="差_1110洱源县_财力性转移支付2010年预算参考数_30云南 2" xfId="7392"/>
    <cellStyle name="差_1110洱源县_财力性转移支付2010年预算参考数_隋心对账单定稿0514" xfId="7393"/>
    <cellStyle name="常规 2 3 2 27" xfId="7394"/>
    <cellStyle name="差_11大理_财力性转移支付2010年预算参考数_30云南 4" xfId="7395"/>
    <cellStyle name="差_1110洱源县_财力性转移支付2010年预算参考数_隋心对账单定稿0514 2" xfId="7396"/>
    <cellStyle name="好_行政(燃修费)_华东 2 5" xfId="7397"/>
    <cellStyle name="差_1110洱源县_财力性转移支付2010年预算参考数_小册子（2010）张 2 2" xfId="7398"/>
    <cellStyle name="好_云南省2008年转移支付测算——州市本级考核部分及政策性测算_财力性转移支付2010年预算参考数 3" xfId="7399"/>
    <cellStyle name="差_2007一般预算支出口径剔除表_财力性转移支付2010年预算参考数 2 3" xfId="7400"/>
    <cellStyle name="差_1110洱源县_财力性转移支付2010年预算参考数_小册子（2010）张 3" xfId="7401"/>
    <cellStyle name="差_1110洱源县_财力性转移支付2010年预算参考数_小册子（2010）张 4" xfId="7402"/>
    <cellStyle name="差_1110洱源县_合并" xfId="7403"/>
    <cellStyle name="差_1110洱源县_华东" xfId="7404"/>
    <cellStyle name="差_2006年28四川_财力性转移支付2010年预算参考数_03_2010年各地区一般预算平衡表_2010年地方财政一般预算分级平衡情况表（汇总）0524 5" xfId="7405"/>
    <cellStyle name="差_1110洱源县_隋心对账单定稿0514" xfId="7406"/>
    <cellStyle name="差_1110洱源转换 2" xfId="7407"/>
    <cellStyle name="好_其他部门(按照总人口测算）—20080416_民生政策最低支出需求_华东 2 5" xfId="7408"/>
    <cellStyle name="好_市辖区测算-新科目（20080626）_不含人员经费系数_华东" xfId="7409"/>
    <cellStyle name="差_11大理 2" xfId="7410"/>
    <cellStyle name="差_分县成本差异系数_不含人员经费系数_03_2010年各地区一般预算平衡表_04财力类2010 2" xfId="7411"/>
    <cellStyle name="差_1110洱源转换 3" xfId="7412"/>
    <cellStyle name="好_其他部门(按照总人口测算）—20080416_民生政策最低支出需求_华东 2 6" xfId="7413"/>
    <cellStyle name="好_市辖区测算-新科目（20080626）_不含人员经费系数_华东 2" xfId="7414"/>
    <cellStyle name="差_11大理 2 2" xfId="7415"/>
    <cellStyle name="差_卫生(按照总人口测算）—20080416_财力性转移支付2010年预算参考数_30云南 3" xfId="7416"/>
    <cellStyle name="差_1110洱源转换 3 2" xfId="7417"/>
    <cellStyle name="差_11大理 3" xfId="7418"/>
    <cellStyle name="差_分县成本差异系数_不含人员经费系数_03_2010年各地区一般预算平衡表_04财力类2010 3" xfId="7419"/>
    <cellStyle name="差_1110洱源转换 4" xfId="7420"/>
    <cellStyle name="好_其他部门(按照总人口测算）—20080416_民生政策最低支出需求_华东 2 7" xfId="7421"/>
    <cellStyle name="差_分县成本差异系数_不含人员经费系数_03_2010年各地区一般预算平衡表_04财力类2010" xfId="7422"/>
    <cellStyle name="差_11大理" xfId="7423"/>
    <cellStyle name="差_行政公检法测算_县市旗测算-新科目（含人口规模效应）_财力性转移支付2010年预算参考数_隋心对账单定稿0514 2" xfId="7424"/>
    <cellStyle name="差_11大理 2 4" xfId="7425"/>
    <cellStyle name="差_11大理 2_2.2009年云南省生态功能区转移支付总表" xfId="7426"/>
    <cellStyle name="好_行政公检法测算_财力性转移支付2010年预算参考数_03_2010年各地区一般预算平衡表_2010年地方财政一般预算分级平衡情况表（汇总）0524 5" xfId="7427"/>
    <cellStyle name="差_11大理 2_2.2009年云南省生态功能区转移支付总表 2" xfId="7428"/>
    <cellStyle name="差_11大理 2_2.2010年云南省生态功能区转移支付总表 2" xfId="7429"/>
    <cellStyle name="好_地方配套按人均增幅控制8.30一般预算平均增幅、人均可用财力平均增幅两次控制、社会治安系数调整、案件数调整xl" xfId="7430"/>
    <cellStyle name="差_11大理 2_2.云南省生态功能区转移支付总表" xfId="7431"/>
    <cellStyle name="差_11大理 2_4.2010年国家重点生态功能区保护性转移支付生态测算表" xfId="7432"/>
    <cellStyle name="差_11大理 3 2" xfId="7433"/>
    <cellStyle name="好_分析缺口率_财力性转移支付2010年预算参考数_03_2010年各地区一般预算平衡表 6" xfId="7434"/>
    <cellStyle name="差_11大理 3 3" xfId="7435"/>
    <cellStyle name="差_其他部门(按照总人口测算）—20080416_不含人员经费系数_03_2010年各地区一般预算平衡表" xfId="7436"/>
    <cellStyle name="差_11大理 4" xfId="7437"/>
    <cellStyle name="好_县市旗测算-新科目（20080627）_县市旗测算-新科目（含人口规模效应）_财力性转移支付2010年预算参考数_合并 2 6" xfId="7438"/>
    <cellStyle name="差_县市旗测算-新科目（20080626）_县市旗测算-新科目（含人口规模效应）_03_2010年各地区一般预算平衡表 2 2" xfId="7439"/>
    <cellStyle name="差_11大理 4 2" xfId="7440"/>
    <cellStyle name="差_11大理 5" xfId="7441"/>
    <cellStyle name="差_11大理_03_2010年各地区一般预算平衡表 3" xfId="7442"/>
    <cellStyle name="差_11大理_03_2010年各地区一般预算平衡表 4" xfId="7443"/>
    <cellStyle name="好_07文山州" xfId="7444"/>
    <cellStyle name="差_11大理_03_2010年各地区一般预算平衡表_2010年地方财政一般预算分级平衡情况表（汇总）0524 5" xfId="7445"/>
    <cellStyle name="好_教育(按照总人口测算）—20080416_民生政策最低支出需求_财力性转移支付2010年预算参考数 2" xfId="7446"/>
    <cellStyle name="差_11大理_03_2010年各地区一般预算平衡表_净集中" xfId="7447"/>
    <cellStyle name="差_11大理_03_2010年各地区一般预算平衡表_净集中 2" xfId="7448"/>
    <cellStyle name="差_11大理_03_2010年各地区一般预算平衡表_净集中 3" xfId="7449"/>
    <cellStyle name="差_行政（人员）_不含人员经费系数_03_2010年各地区一般预算平衡表_04财力类2010" xfId="7450"/>
    <cellStyle name="差_11大理_财力性转移支付2010年预算参考数" xfId="7451"/>
    <cellStyle name="好_34青海_财力性转移支付2010年预算参考数 2 6" xfId="7452"/>
    <cellStyle name="差_11大理_财力性转移支付2010年预算参考数 2" xfId="7453"/>
    <cellStyle name="差_11大理_财力性转移支付2010年预算参考数 2 2" xfId="7454"/>
    <cellStyle name="好_缺口县区测算(按核定人数)_03_2010年各地区一般预算平衡表_2010年地方财政一般预算分级平衡情况表（汇总）0524 2 3" xfId="7455"/>
    <cellStyle name="差_11大理_财力性转移支付2010年预算参考数 2 2 2" xfId="7456"/>
    <cellStyle name="好_核定人数下发表_财力性转移支付2010年预算参考数_03_2010年各地区一般预算平衡表_2010年地方财政一般预算分级平衡情况表（汇总）0524 5" xfId="7457"/>
    <cellStyle name="差_11大理_财力性转移支付2010年预算参考数_03_2010年各地区一般预算平衡表 2" xfId="7458"/>
    <cellStyle name="好_市辖区测算20080510_不含人员经费系数_合并 2 3" xfId="7459"/>
    <cellStyle name="差_11大理_财力性转移支付2010年预算参考数_03_2010年各地区一般预算平衡表 5" xfId="7460"/>
    <cellStyle name="差_测算总表 2 2" xfId="7461"/>
    <cellStyle name="好_行政公检法测算_民生政策最低支出需求_财力性转移支付2010年预算参考数_03_2010年各地区一般预算平衡表_2010年地方财政一般预算分级平衡情况表（汇总）0524 2 4" xfId="7462"/>
    <cellStyle name="差_11大理_财力性转移支付2010年预算参考数_03_2010年各地区一般预算平衡表_04财力类2010" xfId="7463"/>
    <cellStyle name="差_11大理_财力性转移支付2010年预算参考数_03_2010年各地区一般预算平衡表_04财力类2010 2" xfId="7464"/>
    <cellStyle name="差_行政（人员）_不含人员经费系数_财力性转移支付2010年预算参考数_03_2010年各地区一般预算平衡表 5" xfId="7465"/>
    <cellStyle name="差_11大理_财力性转移支付2010年预算参考数_03_2010年各地区一般预算平衡表_04财力类2010 3" xfId="7466"/>
    <cellStyle name="差_行政（人员）_不含人员经费系数_财力性转移支付2010年预算参考数_03_2010年各地区一般预算平衡表 6" xfId="7467"/>
    <cellStyle name="差_11大理_财力性转移支付2010年预算参考数_03_2010年各地区一般预算平衡表_2010年地方财政一般预算分级平衡情况表（汇总）0524 2" xfId="7468"/>
    <cellStyle name="差_市辖区测算-新科目（20080626）_县市旗测算-新科目（含人口规模效应）_03_2010年各地区一般预算平衡表_2010年地方财政一般预算分级平衡情况表（汇总）0524 2 7" xfId="7469"/>
    <cellStyle name="好_卫生(按照总人口测算）—20080416_不含人员经费系数_财力性转移支付2010年预算参考数 2 3" xfId="7470"/>
    <cellStyle name="差_县市旗测算-新科目（20080627）_03_2010年各地区一般预算平衡表_2010年地方财政一般预算分级平衡情况表（汇总）0524 2 3" xfId="7471"/>
    <cellStyle name="差_11大理_财力性转移支付2010年预算参考数_03_2010年各地区一般预算平衡表_2010年地方财政一般预算分级平衡情况表（汇总）0524 3" xfId="7472"/>
    <cellStyle name="好_卫生(按照总人口测算）—20080416_不含人员经费系数_财力性转移支付2010年预算参考数 2 4" xfId="7473"/>
    <cellStyle name="差_县市旗测算-新科目（20080627）_03_2010年各地区一般预算平衡表_2010年地方财政一般预算分级平衡情况表（汇总）0524 2 4" xfId="7474"/>
    <cellStyle name="差_11大理_财力性转移支付2010年预算参考数_03_2010年各地区一般预算平衡表_2010年地方财政一般预算分级平衡情况表（汇总）0524 4" xfId="7475"/>
    <cellStyle name="差_行政公检法测算_县市旗测算-新科目（含人口规模效应）_财力性转移支付2010年预算参考数_03_2010年各地区一般预算平衡表_04财力类2010" xfId="7476"/>
    <cellStyle name="好_卫生(按照总人口测算）—20080416_不含人员经费系数_财力性转移支付2010年预算参考数 2 5" xfId="7477"/>
    <cellStyle name="差_县市旗测算-新科目（20080627）_03_2010年各地区一般预算平衡表_2010年地方财政一般预算分级平衡情况表（汇总）0524 2 5" xfId="7478"/>
    <cellStyle name="差_11大理_财力性转移支付2010年预算参考数_03_2010年各地区一般预算平衡表_2010年地方财政一般预算分级平衡情况表（汇总）0524 5" xfId="7479"/>
    <cellStyle name="好_卫生(按照总人口测算）—20080416_不含人员经费系数_财力性转移支付2010年预算参考数 2 6" xfId="7480"/>
    <cellStyle name="差_县市旗测算-新科目（20080627）_03_2010年各地区一般预算平衡表_2010年地方财政一般预算分级平衡情况表（汇总）0524 2 6" xfId="7481"/>
    <cellStyle name="差_11大理_财力性转移支付2010年预算参考数_03_2010年各地区一般预算平衡表_净集中 2" xfId="7482"/>
    <cellStyle name="差_11大理_财力性转移支付2010年预算参考数_03_2010年各地区一般预算平衡表_净集中 3" xfId="7483"/>
    <cellStyle name="差_11大理_财力性转移支付2010年预算参考数_30云南" xfId="7484"/>
    <cellStyle name="好_行政(燃修费)_民生政策最低支出需求_隋心对账单定稿0514 3" xfId="7485"/>
    <cellStyle name="差_11大理_财力性转移支付2010年预算参考数_30云南 2" xfId="7486"/>
    <cellStyle name="差_11大理_财力性转移支付2010年预算参考数_30云南 2 2" xfId="7487"/>
    <cellStyle name="差_11大理_财力性转移支付2010年预算参考数_30云南 3" xfId="7488"/>
    <cellStyle name="差_11大理_财力性转移支付2010年预算参考数_30云南 3 2" xfId="7489"/>
    <cellStyle name="差_11大理_财力性转移支付2010年预算参考数_合并" xfId="7490"/>
    <cellStyle name="差_农林水和城市维护标准支出20080505－县区合计_县市旗测算-新科目（含人口规模效应）_03_2010年各地区一般预算平衡表_2010年地方财政一般预算分级平衡情况表（汇总）0524" xfId="7491"/>
    <cellStyle name="好 2 2" xfId="7492"/>
    <cellStyle name="差_11大理_财力性转移支付2010年预算参考数_隋心对账单定稿0514" xfId="7493"/>
    <cellStyle name="好_行政（人员）_财力性转移支付2010年预算参考数 2 4" xfId="7494"/>
    <cellStyle name="差_11大理_财力性转移支付2010年预算参考数_小册子（2010）张" xfId="7495"/>
    <cellStyle name="差_11大理_财力性转移支付2010年预算参考数_小册子（2010）张 2 2" xfId="7496"/>
    <cellStyle name="差_11大理_财力性转移支付2010年预算参考数_小册子（2010）张 3 2" xfId="7497"/>
    <cellStyle name="差_11大理_财力性转移支付2010年预算参考数_小册子（2010）张 4" xfId="7498"/>
    <cellStyle name="好_危改资金测算_03_2010年各地区一般预算平衡表_2010年地方财政一般预算分级平衡情况表（汇总）0524 5" xfId="7499"/>
    <cellStyle name="差_11大理_华东 2" xfId="7500"/>
    <cellStyle name="差_12滨州_03_2010年各地区一般预算平衡表" xfId="7501"/>
    <cellStyle name="差_Book2_03_2010年各地区一般预算平衡表 4" xfId="7502"/>
    <cellStyle name="差_教育(按照总人口测算）—20080416 2 3 2" xfId="7503"/>
    <cellStyle name="差_教育(按照总人口测算）—20080416_不含人员经费系数_30云南 3 2" xfId="7504"/>
    <cellStyle name="差_12滨州_03_2010年各地区一般预算平衡表 5" xfId="7505"/>
    <cellStyle name="好_行政(燃修费)_不含人员经费系数_30云南" xfId="7506"/>
    <cellStyle name="好_县市旗测算20080508_不含人员经费系数_隋心对账单定稿0514 2 6" xfId="7507"/>
    <cellStyle name="差_文体广播事业(按照总人口测算）—20080416_不含人员经费系数_财力性转移支付2010年预算参考数_03_2010年各地区一般预算平衡表_04财力类2010 2" xfId="7508"/>
    <cellStyle name="好_县市旗测算-新科目（20080626）_财力性转移支付2010年预算参考数_03_2010年各地区一般预算平衡表_2010年地方财政一般预算分级平衡情况表（汇总）0524 5" xfId="7509"/>
    <cellStyle name="差_12滨州_03_2010年各地区一般预算平衡表_04财力类2010" xfId="7510"/>
    <cellStyle name="差_县区合并测算20080423(按照各省比重）_民生政策最低支出需求_财力性转移支付2010年预算参考数 4" xfId="7511"/>
    <cellStyle name="差_12滨州_03_2010年各地区一般预算平衡表_04财力类2010 2" xfId="7512"/>
    <cellStyle name="差_12滨州_03_2010年各地区一般预算平衡表_2010年地方财政一般预算分级平衡情况表（汇总）0524 2" xfId="7513"/>
    <cellStyle name="好_第五部分(才淼、饶永宏）_华东 2" xfId="7514"/>
    <cellStyle name="差_12滨州_03_2010年各地区一般预算平衡表_2010年地方财政一般预算分级平衡情况表（汇总）0524 5" xfId="7515"/>
    <cellStyle name="差_12滨州_03_2010年各地区一般预算平衡表_净集中" xfId="7516"/>
    <cellStyle name="差_12滨州_03_2010年各地区一般预算平衡表_净集中 2" xfId="7517"/>
    <cellStyle name="差_12滨州_03_2010年各地区一般预算平衡表_净集中 3" xfId="7518"/>
    <cellStyle name="差_12滨州_30云南 2" xfId="7519"/>
    <cellStyle name="差_县区合并测算20080421_县市旗测算-新科目（含人口规模效应）_财力性转移支付2010年预算参考数_03_2010年各地区一般预算平衡表_2010年地方财政一般预算分级平衡情况表（汇总）0524 3" xfId="7520"/>
    <cellStyle name="差_12滨州_30云南 2 2" xfId="7521"/>
    <cellStyle name="差_12滨州_30云南 3" xfId="7522"/>
    <cellStyle name="差_县区合并测算20080421_县市旗测算-新科目（含人口规模效应）_财力性转移支付2010年预算参考数_03_2010年各地区一般预算平衡表_2010年地方财政一般预算分级平衡情况表（汇总）0524 4" xfId="7523"/>
    <cellStyle name="差_12滨州_30云南 4" xfId="7524"/>
    <cellStyle name="差_县区合并测算20080421_县市旗测算-新科目（含人口规模效应）_财力性转移支付2010年预算参考数_03_2010年各地区一般预算平衡表_2010年地方财政一般预算分级平衡情况表（汇总）0524 5" xfId="7525"/>
    <cellStyle name="好_汇总_财力性转移支付2010年预算参考数_隋心对账单定稿0514 2" xfId="7526"/>
    <cellStyle name="好_县市旗测算20080508_不含人员经费系数_财力性转移支付2010年预算参考数_小册子（2010）张 3 2" xfId="7527"/>
    <cellStyle name="差_12滨州_财力性转移支付2010年预算参考数 2" xfId="7528"/>
    <cellStyle name="好_28四川_财力性转移支付2010年预算参考数_隋心对账单定稿0514 2 4" xfId="7529"/>
    <cellStyle name="差_12滨州_财力性转移支付2010年预算参考数 2 2" xfId="7530"/>
    <cellStyle name="差_文体广播事业(按照总人口测算）—20080416_县市旗测算-新科目（含人口规模效应）_03_2010年各地区一般预算平衡表_净集中" xfId="7531"/>
    <cellStyle name="差_12滨州_财力性转移支付2010年预算参考数 2 3" xfId="7532"/>
    <cellStyle name="差_12滨州_财力性转移支付2010年预算参考数 2 4" xfId="7533"/>
    <cellStyle name="差_12滨州_财力性转移支付2010年预算参考数 3" xfId="7534"/>
    <cellStyle name="好_28四川_财力性转移支付2010年预算参考数_隋心对账单定稿0514 2 5" xfId="7535"/>
    <cellStyle name="好_农林水和城市维护标准支出20080505－县区合计_不含人员经费系数_03_2010年各地区一般预算平衡表_2010年地方财政一般预算分级平衡情况表（汇总）0524" xfId="7536"/>
    <cellStyle name="差_12滨州_财力性转移支付2010年预算参考数 3 2" xfId="7537"/>
    <cellStyle name="好_农林水和城市维护标准支出20080505－县区合计_不含人员经费系数_03_2010年各地区一般预算平衡表_2010年地方财政一般预算分级平衡情况表（汇总）0524 2" xfId="7538"/>
    <cellStyle name="差_12滨州_财力性转移支付2010年预算参考数 4" xfId="7539"/>
    <cellStyle name="好_28四川_财力性转移支付2010年预算参考数_隋心对账单定稿0514 2 6" xfId="7540"/>
    <cellStyle name="差_12滨州_财力性转移支付2010年预算参考数 5" xfId="7541"/>
    <cellStyle name="好_28四川_财力性转移支付2010年预算参考数_隋心对账单定稿0514 2 7" xfId="7542"/>
    <cellStyle name="好_不含人员经费系数_30云南" xfId="7543"/>
    <cellStyle name="差_12滨州_财力性转移支付2010年预算参考数_03_2010年各地区一般预算平衡表 3" xfId="7544"/>
    <cellStyle name="差_12滨州_财力性转移支付2010年预算参考数_03_2010年各地区一般预算平衡表_04财力类2010" xfId="7545"/>
    <cellStyle name="差_12滨州_财力性转移支付2010年预算参考数_03_2010年各地区一般预算平衡表_04财力类2010 2" xfId="7546"/>
    <cellStyle name="差_12滨州_财力性转移支付2010年预算参考数_03_2010年各地区一般预算平衡表_净集中" xfId="7547"/>
    <cellStyle name="好_分县成本差异系数_财力性转移支付2010年预算参考数_合并 2 6" xfId="7548"/>
    <cellStyle name="差_12滨州_财力性转移支付2010年预算参考数_30云南" xfId="7549"/>
    <cellStyle name="差_县区合并测算20080421_县市旗测算-新科目（含人口规模效应）_03_2010年各地区一般预算平衡表 5" xfId="7550"/>
    <cellStyle name="差_12滨州_财力性转移支付2010年预算参考数_30云南 2" xfId="7551"/>
    <cellStyle name="差_12滨州_财力性转移支付2010年预算参考数_30云南 2 2" xfId="7552"/>
    <cellStyle name="差_12滨州_财力性转移支付2010年预算参考数_30云南 3" xfId="7553"/>
    <cellStyle name="差_12滨州_财力性转移支付2010年预算参考数_30云南 3 2" xfId="7554"/>
    <cellStyle name="差_12滨州_财力性转移支付2010年预算参考数_30云南 4" xfId="7555"/>
    <cellStyle name="差_12滨州_财力性转移支付2010年预算参考数_合并" xfId="7556"/>
    <cellStyle name="差_教育(按照总人口测算）—20080416_不含人员经费系数 2 3 2" xfId="7557"/>
    <cellStyle name="差_12滨州_财力性转移支付2010年预算参考数_华东 2" xfId="7558"/>
    <cellStyle name="好_12滨州_合并 2 5" xfId="7559"/>
    <cellStyle name="差_12滨州_财力性转移支付2010年预算参考数_小册子（2010）张" xfId="7560"/>
    <cellStyle name="差_12滨州_合并" xfId="7561"/>
    <cellStyle name="差_缺口县区测算_财力性转移支付2010年预算参考数_03_2010年各地区一般预算平衡表_净集中 3" xfId="7562"/>
    <cellStyle name="好_农林水和城市维护标准支出20080505－县区合计_县市旗测算-新科目（含人口规模效应）_财力性转移支付2010年预算参考数_隋心对账单定稿0514 2 2" xfId="7563"/>
    <cellStyle name="差_12滨州_合并 2" xfId="7564"/>
    <cellStyle name="好_成本差异系数（含人口规模）_财力性转移支付2010年预算参考数_隋心对账单定稿0514" xfId="7565"/>
    <cellStyle name="差_12滨州_隋心对账单定稿0514" xfId="7566"/>
    <cellStyle name="差_12滨州_隋心对账单定稿0514 2" xfId="7567"/>
    <cellStyle name="好_缺口县区测算(按核定人数) 2 8" xfId="7568"/>
    <cellStyle name="差_12滨州_小册子（2010）张" xfId="7569"/>
    <cellStyle name="好_22湖南_03_2010年各地区一般预算平衡表_2010年地方财政一般预算分级平衡情况表（汇总）0524 2" xfId="7570"/>
    <cellStyle name="好_财政供养人员_华东 2" xfId="7571"/>
    <cellStyle name="差_12滨州_小册子（2010）张 3" xfId="7572"/>
    <cellStyle name="好_22湖南_03_2010年各地区一般预算平衡表_2010年地方财政一般预算分级平衡情况表（汇总）0524 2 3" xfId="7573"/>
    <cellStyle name="好_27重庆_30云南 3 2" xfId="7574"/>
    <cellStyle name="差_34青海_1_财力性转移支付2010年预算参考数 2" xfId="7575"/>
    <cellStyle name="好_财政供养人员_华东 2 3" xfId="7576"/>
    <cellStyle name="差_12滨州_小册子（2010）张 4" xfId="7577"/>
    <cellStyle name="差_市辖区测算-新科目（20080626）_财力性转移支付2010年预算参考数_30云南" xfId="7578"/>
    <cellStyle name="好_22湖南_03_2010年各地区一般预算平衡表_2010年地方财政一般预算分级平衡情况表（汇总）0524 2 4" xfId="7579"/>
    <cellStyle name="差_34青海_1_财力性转移支付2010年预算参考数 3" xfId="7580"/>
    <cellStyle name="好_财政供养人员_华东 2 4" xfId="7581"/>
    <cellStyle name="差_1305扶贫" xfId="7582"/>
    <cellStyle name="差_1305扶贫 2" xfId="7583"/>
    <cellStyle name="差_1305扶贫 3" xfId="7584"/>
    <cellStyle name="好_成本差异系数_03_2010年各地区一般预算平衡表_2010年地方财政一般预算分级平衡情况表（汇总）0524 2" xfId="7585"/>
    <cellStyle name="差_1305扶贫 4" xfId="7586"/>
    <cellStyle name="好_成本差异系数_03_2010年各地区一般预算平衡表_2010年地方财政一般预算分级平衡情况表（汇总）0524 3" xfId="7587"/>
    <cellStyle name="差_1305扶贫_2.2009年云南省生态功能区转移支付总表 2" xfId="7588"/>
    <cellStyle name="好_县区合并测算20080421_不含人员经费系数_华东 2 6" xfId="7589"/>
    <cellStyle name="差_县市旗测算-新科目（20080627）_民生政策最低支出需求_隋心对账单定稿0514 2 3" xfId="7590"/>
    <cellStyle name="差_1305扶贫_2.2010年云南省生态功能区转移支付总表" xfId="7591"/>
    <cellStyle name="差_河南 缺口县区测算(地方填报)_财力性转移支付2010年预算参考数 2 2" xfId="7592"/>
    <cellStyle name="差_1305扶贫_2.2010年云南省生态功能区转移支付总表 2" xfId="7593"/>
    <cellStyle name="差_河南 缺口县区测算(地方填报)_财力性转移支付2010年预算参考数 2 2 2" xfId="7594"/>
    <cellStyle name="差_1305扶贫_2.云南省生态功能区转移支付总表" xfId="7595"/>
    <cellStyle name="差_1305扶贫_4.2010年国家重点生态功能区保护性转移支付生态测算表 2" xfId="7596"/>
    <cellStyle name="差_1305扶贫_5.2010年云南省国家一般生态功能区转移支付补助测算表（州市本级） 2" xfId="7597"/>
    <cellStyle name="差_不含人员经费系数_小册子（2010）张 2" xfId="7598"/>
    <cellStyle name="好_Book1_2_Book1 2" xfId="7599"/>
    <cellStyle name="差_成本差异系数_华东" xfId="7600"/>
    <cellStyle name="差_农林水和城市维护标准支出20080505－县区合计 4" xfId="7601"/>
    <cellStyle name="差_13德宏州2008年地税" xfId="7602"/>
    <cellStyle name="差_总人口_隋心对账单定稿0514 2 6" xfId="7603"/>
    <cellStyle name="好_其他部门(按照总人口测算）—20080416_财力性转移支付2010年预算参考数_华东 2 6" xfId="7604"/>
    <cellStyle name="差_13德宏州2008年地税 2" xfId="7605"/>
    <cellStyle name="差_成本差异系数_华东 2" xfId="7606"/>
    <cellStyle name="差_农林水和城市维护标准支出20080505－县区合计 4 2" xfId="7607"/>
    <cellStyle name="差_县市旗测算-新科目（20080627）_民生政策最低支出需求_30云南 3" xfId="7608"/>
    <cellStyle name="差_13德宏州2008年地税 2 2" xfId="7609"/>
    <cellStyle name="差_县市旗测算-新科目（20080627）_民生政策最低支出需求_30云南 3 2" xfId="7610"/>
    <cellStyle name="差_云南 缺口县区测算(地方填报) 2 4" xfId="7611"/>
    <cellStyle name="差_13德宏州2008年地税_2.2009年云南省生态功能区转移支付总表" xfId="7612"/>
    <cellStyle name="差_13德宏州2008年地税_4.2010年国家重点生态功能区保护性转移支付生态测算表" xfId="7613"/>
    <cellStyle name="差_13德宏州2008年地税_4.2010年国家重点生态功能区保护性转移支付生态测算表 2" xfId="7614"/>
    <cellStyle name="差_13德宏州2008年地税_5.2010年云南省国家一般生态功能区转移支付补助测算表（州市本级）" xfId="7615"/>
    <cellStyle name="差_县区合并测算20080423(按照各省比重）_不含人员经费系数_财力性转移支付2010年预算参考数_03_2010年各地区一般预算平衡表_04财力类2010 3" xfId="7616"/>
    <cellStyle name="差_14安徽_03_2010年各地区一般预算平衡表_04财力类2010" xfId="7617"/>
    <cellStyle name="差_市辖区测算20080510_不含人员经费系数_03_2010年各地区一般预算平衡表_04财力类2010 3" xfId="7618"/>
    <cellStyle name="差_14安徽_03_2010年各地区一般预算平衡表_04财力类2010 2" xfId="7619"/>
    <cellStyle name="差_行政(燃修费)_县市旗测算-新科目（含人口规模效应）_财力性转移支付2010年预算参考数 3" xfId="7620"/>
    <cellStyle name="差_14安徽_03_2010年各地区一般预算平衡表_04财力类2010 3" xfId="7621"/>
    <cellStyle name="差_行政(燃修费)_县市旗测算-新科目（含人口规模效应）_财力性转移支付2010年预算参考数 4" xfId="7622"/>
    <cellStyle name="差_14安徽_03_2010年各地区一般预算平衡表_2010年地方财政一般预算分级平衡情况表（汇总）0524 2" xfId="7623"/>
    <cellStyle name="差_缺口县区测算(按核定人数)_财力性转移支付2010年预算参考数_小册子（2010）张 2" xfId="7624"/>
    <cellStyle name="差_14安徽_03_2010年各地区一般预算平衡表_2010年地方财政一般预算分级平衡情况表（汇总）0524 3" xfId="7625"/>
    <cellStyle name="差_缺口县区测算(按核定人数)_财力性转移支付2010年预算参考数_小册子（2010）张 3" xfId="7626"/>
    <cellStyle name="好_27重庆_30云南 2" xfId="7627"/>
    <cellStyle name="差_14安徽_03_2010年各地区一般预算平衡表_2010年地方财政一般预算分级平衡情况表（汇总）0524 5" xfId="7628"/>
    <cellStyle name="差_缺口县区测算(按2007支出增长25%测算) 2 2 2" xfId="7629"/>
    <cellStyle name="差_14安徽_30云南" xfId="7630"/>
    <cellStyle name="差_14安徽_30云南 2 2" xfId="7631"/>
    <cellStyle name="差_核定人数对比_小册子（2010）张 2" xfId="7632"/>
    <cellStyle name="好_2_合并 2 5" xfId="7633"/>
    <cellStyle name="差_14安徽_财力性转移支付2010年预算参考数 3 2" xfId="7634"/>
    <cellStyle name="好_测算结果汇总_财力性转移支付2010年预算参考数_华东 2 7" xfId="7635"/>
    <cellStyle name="差_14安徽_财力性转移支付2010年预算参考数 4 2" xfId="7636"/>
    <cellStyle name="差_14安徽_财力性转移支付2010年预算参考数_03_2010年各地区一般预算平衡表" xfId="7637"/>
    <cellStyle name="差_14安徽_财力性转移支付2010年预算参考数_03_2010年各地区一般预算平衡表 4" xfId="7638"/>
    <cellStyle name="差_云南 缺口县区测算(地方填报)_财力性转移支付2010年预算参考数_03_2010年各地区一般预算平衡表_2010年地方财政一般预算分级平衡情况表（汇总）0524 2 7" xfId="7639"/>
    <cellStyle name="差_14安徽_财力性转移支付2010年预算参考数_03_2010年各地区一般预算平衡表 6" xfId="7640"/>
    <cellStyle name="差_行政（人员）_小册子（2010）张 2" xfId="7641"/>
    <cellStyle name="差_14安徽_财力性转移支付2010年预算参考数_03_2010年各地区一般预算平衡表_2010年地方财政一般预算分级平衡情况表（汇总）0524" xfId="7642"/>
    <cellStyle name="差_14安徽_财力性转移支付2010年预算参考数_03_2010年各地区一般预算平衡表_2010年地方财政一般预算分级平衡情况表（汇总）0524 2" xfId="7643"/>
    <cellStyle name="差_14安徽_财力性转移支付2010年预算参考数_03_2010年各地区一般预算平衡表_净集中 3" xfId="7644"/>
    <cellStyle name="差_分县成本差异系数_不含人员经费系数 2 3" xfId="7645"/>
    <cellStyle name="好_行政公检法测算_03_2010年各地区一般预算平衡表 3" xfId="7646"/>
    <cellStyle name="差_14安徽_财力性转移支付2010年预算参考数_30云南 2" xfId="7647"/>
    <cellStyle name="差_14安徽_财力性转移支付2010年预算参考数_30云南 2 2" xfId="7648"/>
    <cellStyle name="差_自行调整差异系数顺序_03_2010年各地区一般预算平衡表 3" xfId="7649"/>
    <cellStyle name="差_14安徽_财力性转移支付2010年预算参考数_30云南 3" xfId="7650"/>
    <cellStyle name="差_2_小册子（2010）张 2 2" xfId="7651"/>
    <cellStyle name="差_14安徽_财力性转移支付2010年预算参考数_30云南 3 2" xfId="7652"/>
    <cellStyle name="差_14安徽_财力性转移支付2010年预算参考数_30云南 4" xfId="7653"/>
    <cellStyle name="差_14安徽_财力性转移支付2010年预算参考数_合并" xfId="7654"/>
    <cellStyle name="差_14安徽_财力性转移支付2010年预算参考数_合并 2" xfId="7655"/>
    <cellStyle name="差_第五部分(才淼、饶永宏）_隋心对账单定稿0514" xfId="7656"/>
    <cellStyle name="差_14安徽_财力性转移支付2010年预算参考数_华东" xfId="7657"/>
    <cellStyle name="好_缺口县区测算(财政部标准)_03_2010年各地区一般预算平衡表_净集中 3" xfId="7658"/>
    <cellStyle name="差_14安徽_财力性转移支付2010年预算参考数_华东 2" xfId="7659"/>
    <cellStyle name="差_分县成本差异系数_财力性转移支付2010年预算参考数_小册子（2010）张" xfId="7660"/>
    <cellStyle name="霓付 [0]_ +Foil &amp; -FOIL &amp; PAPER" xfId="7661"/>
    <cellStyle name="差_14安徽_财力性转移支付2010年预算参考数_隋心对账单定稿0514 2" xfId="7662"/>
    <cellStyle name="好_1_03_2010年各地区一般预算平衡表" xfId="7663"/>
    <cellStyle name="差_14安徽_财力性转移支付2010年预算参考数_小册子（2010）张 2 2" xfId="7664"/>
    <cellStyle name="差_14安徽_财力性转移支付2010年预算参考数_小册子（2010）张 3" xfId="7665"/>
    <cellStyle name="差_14安徽_财力性转移支付2010年预算参考数_小册子（2010）张 3 2" xfId="7666"/>
    <cellStyle name="差_14安徽_财力性转移支付2010年预算参考数_小册子（2010）张 4" xfId="7667"/>
    <cellStyle name="差_14安徽_合并" xfId="7668"/>
    <cellStyle name="差_14安徽_华东" xfId="7669"/>
    <cellStyle name="差_14安徽_华东 2" xfId="7670"/>
    <cellStyle name="好_2007年收支情况及2008年收支预计表(汇总表)_03_2010年各地区一般预算平衡表 5" xfId="7671"/>
    <cellStyle name="差_14安徽_隋心对账单定稿0514" xfId="7672"/>
    <cellStyle name="差_县市旗测算-新科目（20080626）_民生政策最低支出需求 3 2" xfId="7673"/>
    <cellStyle name="差_14安徽_小册子（2010）张" xfId="7674"/>
    <cellStyle name="好_2006年22湖南_财力性转移支付2010年预算参考数 2 3" xfId="7675"/>
    <cellStyle name="好_县市旗测算-新科目（20080627）_财力性转移支付2010年预算参考数 2" xfId="7676"/>
    <cellStyle name="好_测算结果汇总_小册子（2010）张 3 2" xfId="7677"/>
    <cellStyle name="差_14安徽_小册子（2010）张 2" xfId="7678"/>
    <cellStyle name="好_2006年22湖南_财力性转移支付2010年预算参考数 2 3 2" xfId="7679"/>
    <cellStyle name="差_14安徽_小册子（2010）张 2 2" xfId="7680"/>
    <cellStyle name="差_14安徽_小册子（2010）张 3" xfId="7681"/>
    <cellStyle name="差_14安徽_小册子（2010）张 3 2" xfId="7682"/>
    <cellStyle name="差_14安徽_小册子（2010）张 4" xfId="7683"/>
    <cellStyle name="差_1996-102" xfId="7684"/>
    <cellStyle name="好_平邑_财力性转移支付2010年预算参考数_03_2010年各地区一般预算平衡表 2 3" xfId="7685"/>
    <cellStyle name="差_1996-102 2" xfId="7686"/>
    <cellStyle name="好_文体广播事业(按照总人口测算）—20080416_民生政策最低支出需求_小册子（2010）张 2" xfId="7687"/>
    <cellStyle name="差_其他部门(按照总人口测算）—20080416_民生政策最低支出需求_03_2010年各地区一般预算平衡表_04财力类2010 3" xfId="7688"/>
    <cellStyle name="常规 4 3 2 7" xfId="7689"/>
    <cellStyle name="好_缺口县区测算(按2007支出增长25%测算)_合并" xfId="7690"/>
    <cellStyle name="差_1996-102 2 2" xfId="7691"/>
    <cellStyle name="好_缺口县区测算(按2007支出增长25%测算)_合并 2" xfId="7692"/>
    <cellStyle name="差_1996-102 3" xfId="7693"/>
    <cellStyle name="差_分县成本差异系数_不含人员经费系数_财力性转移支付2010年预算参考数 2 2" xfId="7694"/>
    <cellStyle name="好_文体广播事业(按照总人口测算）—20080416_民生政策最低支出需求_小册子（2010）张 3" xfId="7695"/>
    <cellStyle name="常规 4 3 2 8" xfId="7696"/>
    <cellStyle name="差_1996-102 3 2" xfId="7697"/>
    <cellStyle name="差_分县成本差异系数_不含人员经费系数_财力性转移支付2010年预算参考数 2 2 2" xfId="7698"/>
    <cellStyle name="好_行政(燃修费)_县市旗测算-新科目（含人口规模效应）_03_2010年各地区一般预算平衡表 5" xfId="7699"/>
    <cellStyle name="差_1996-102 4" xfId="7700"/>
    <cellStyle name="差_分县成本差异系数_不含人员经费系数_财力性转移支付2010年预算参考数 2 3" xfId="7701"/>
    <cellStyle name="差_县市旗测算-新科目（20080626）_民生政策最低支出需求_财力性转移支付2010年预算参考数_合并" xfId="7702"/>
    <cellStyle name="好_文体广播事业(按照总人口测算）—20080416_民生政策最低支出需求_小册子（2010）张 4" xfId="7703"/>
    <cellStyle name="常规 4 3 2 9" xfId="7704"/>
    <cellStyle name="差_1997年D01-2" xfId="7705"/>
    <cellStyle name="差_分县成本差异系数_民生政策最低支出需求_03_2010年各地区一般预算平衡表 4" xfId="7706"/>
    <cellStyle name="好_行政（人员）_03_2010年各地区一般预算平衡表_2010年地方财政一般预算分级平衡情况表（汇总）0524 4" xfId="7707"/>
    <cellStyle name="差_1997年D01-2 2" xfId="7708"/>
    <cellStyle name="差_1997年D01-2 2 2" xfId="7709"/>
    <cellStyle name="差_1997年D01-2 3" xfId="7710"/>
    <cellStyle name="差_1997年D01-2 4" xfId="7711"/>
    <cellStyle name="差_能值与重要性合成分类_4.2010年国家重点生态功能区保护性转移支付生态测算表 2" xfId="7712"/>
    <cellStyle name="好_民生政策最低支出需求_03_2010年各地区一般预算平衡表" xfId="7713"/>
    <cellStyle name="差_2" xfId="7714"/>
    <cellStyle name="差_2 2" xfId="7715"/>
    <cellStyle name="差_2 2 2" xfId="7716"/>
    <cellStyle name="差_2 2 2 2" xfId="7717"/>
    <cellStyle name="差_人员工资和公用经费_华东" xfId="7718"/>
    <cellStyle name="差_2 2 3" xfId="7719"/>
    <cellStyle name="差_2 2 3 2" xfId="7720"/>
    <cellStyle name="差_2 2 4" xfId="7721"/>
    <cellStyle name="差_2 3" xfId="7722"/>
    <cellStyle name="差_2 3 2" xfId="7723"/>
    <cellStyle name="好_09黑龙江_03_2010年各地区一般预算平衡表_2010年地方财政一般预算分级平衡情况表（汇总）0524 2 3" xfId="7724"/>
    <cellStyle name="差_2 4" xfId="7725"/>
    <cellStyle name="好_1_30云南" xfId="7726"/>
    <cellStyle name="差_2 4 2" xfId="7727"/>
    <cellStyle name="常规 2 3 2 5 14" xfId="7728"/>
    <cellStyle name="好_1_30云南 2" xfId="7729"/>
    <cellStyle name="差_2 5" xfId="7730"/>
    <cellStyle name="差_行政公检法测算_03_2010年各地区一般预算平衡表_2010年地方财政一般预算分级平衡情况表（汇总）0524" xfId="7731"/>
    <cellStyle name="差_2、土地面积、人口、粮食产量基本情况" xfId="7732"/>
    <cellStyle name="好_14安徽_合并 2" xfId="7733"/>
    <cellStyle name="好_附表_财力性转移支付2010年预算参考数_30云南" xfId="7734"/>
    <cellStyle name="差_2、土地面积、人口、粮食产量基本情况 2" xfId="7735"/>
    <cellStyle name="好_14安徽_合并 2 2" xfId="7736"/>
    <cellStyle name="好_附表_财力性转移支付2010年预算参考数_30云南 2" xfId="7737"/>
    <cellStyle name="差_2、土地面积、人口、粮食产量基本情况 2 2" xfId="7738"/>
    <cellStyle name="好_附表_财力性转移支付2010年预算参考数_30云南 2 2" xfId="7739"/>
    <cellStyle name="好_行政(燃修费)_不含人员经费系数_财力性转移支付2010年预算参考数_隋心对账单定稿0514" xfId="7740"/>
    <cellStyle name="差_2、土地面积、人口、粮食产量基本情况 3" xfId="7741"/>
    <cellStyle name="好_14安徽_合并 2 3" xfId="7742"/>
    <cellStyle name="好_附表_财力性转移支付2010年预算参考数_30云南 3" xfId="7743"/>
    <cellStyle name="差_2、土地面积、人口、粮食产量基本情况 3 2" xfId="7744"/>
    <cellStyle name="差_市辖区测算-新科目（20080626）_小册子（2010）张 3" xfId="7745"/>
    <cellStyle name="好_附表_财力性转移支付2010年预算参考数_30云南 3 2" xfId="7746"/>
    <cellStyle name="差_2、土地面积、人口、粮食产量基本情况 4" xfId="7747"/>
    <cellStyle name="好_14安徽_合并 2 4" xfId="7748"/>
    <cellStyle name="好_附表_财力性转移支付2010年预算参考数_30云南 4" xfId="7749"/>
    <cellStyle name="差_2、土地面积、人口、粮食产量基本情况 5" xfId="7750"/>
    <cellStyle name="好_14安徽_合并 2 5" xfId="7751"/>
    <cellStyle name="好_汇总表_03_2010年各地区一般预算平衡表_净集中 2" xfId="7752"/>
    <cellStyle name="差_2、土地面积、人口、粮食产量基本情况 6" xfId="7753"/>
    <cellStyle name="差_2008年支出调整_03_2010年各地区一般预算平衡表_04财力类2010 2" xfId="7754"/>
    <cellStyle name="差_Book2_财力性转移支付2010年预算参考数_小册子（2010）张 2 2" xfId="7755"/>
    <cellStyle name="好_14安徽_合并 2 6" xfId="7756"/>
    <cellStyle name="好_汇总表_03_2010年各地区一般预算平衡表_净集中 3" xfId="7757"/>
    <cellStyle name="差_2、土地面积、人口、粮食产量基本情况 7" xfId="7758"/>
    <cellStyle name="差_2008年支出调整_03_2010年各地区一般预算平衡表_04财力类2010 3" xfId="7759"/>
    <cellStyle name="好_14安徽_合并 2 7" xfId="7760"/>
    <cellStyle name="差_2、土地面积、人口、粮食产量基本情况 8" xfId="7761"/>
    <cellStyle name="差_2、土地面积、人口、粮食产量基本情况_禁止开发区名单" xfId="7762"/>
    <cellStyle name="差_2、土地面积、人口、粮食产量基本情况_禁止开发区名单 2" xfId="7763"/>
    <cellStyle name="差_Book1_财力性转移支付2010年预算参考数_30云南" xfId="7764"/>
    <cellStyle name="差_2_03_2010年各地区一般预算平衡表 3" xfId="7765"/>
    <cellStyle name="好_测算结果汇总_财力性转移支付2010年预算参考数_03_2010年各地区一般预算平衡表_2010年地方财政一般预算分级平衡情况表（汇总）0524 2 5" xfId="7766"/>
    <cellStyle name="好_行政（人员）_不含人员经费系数_03_2010年各地区一般预算平衡表 2 2" xfId="7767"/>
    <cellStyle name="好_34青海_30云南 3" xfId="7768"/>
    <cellStyle name="差_2_03_2010年各地区一般预算平衡表 5" xfId="7769"/>
    <cellStyle name="好_测算结果汇总_财力性转移支付2010年预算参考数_03_2010年各地区一般预算平衡表_2010年地方财政一般预算分级平衡情况表（汇总）0524 2 7" xfId="7770"/>
    <cellStyle name="差_2_03_2010年各地区一般预算平衡表 6" xfId="7771"/>
    <cellStyle name="好_34青海_30云南 4" xfId="7772"/>
    <cellStyle name="差_2_03_2010年各地区一般预算平衡表_04财力类2010 2" xfId="7773"/>
    <cellStyle name="好_00省级(打印)_隋心对账单定稿0514 2 6" xfId="7774"/>
    <cellStyle name="好_34青海_1_财力性转移支付2010年预算参考数_03_2010年各地区一般预算平衡表_2010年地方财政一般预算分级平衡情况表（汇总）0524 2 5" xfId="7775"/>
    <cellStyle name="差_2_03_2010年各地区一般预算平衡表_04财力类2010 3" xfId="7776"/>
    <cellStyle name="好_00省级(打印)_隋心对账单定稿0514 2 7" xfId="7777"/>
    <cellStyle name="好_34青海_1_财力性转移支付2010年预算参考数_03_2010年各地区一般预算平衡表_2010年地方财政一般预算分级平衡情况表（汇总）0524 2 6" xfId="7778"/>
    <cellStyle name="好_其他部门(按照总人口测算）—20080416_不含人员经费系数_华东" xfId="7779"/>
    <cellStyle name="好_县市旗测算20080508_县市旗测算-新科目（含人口规模效应） 2 2" xfId="7780"/>
    <cellStyle name="差_行政（人员）_县市旗测算-新科目（含人口规模效应）_财力性转移支付2010年预算参考数_小册子（2010）张 2 2" xfId="7781"/>
    <cellStyle name="差_2_03_2010年各地区一般预算平衡表_2010年地方财政一般预算分级平衡情况表（汇总）0524" xfId="7782"/>
    <cellStyle name="好_行政（人员）_民生政策最低支出需求_合并 2 2" xfId="7783"/>
    <cellStyle name="差_2_03_2010年各地区一般预算平衡表_2010年地方财政一般预算分级平衡情况表（汇总）0524 2" xfId="7784"/>
    <cellStyle name="差_2_03_2010年各地区一般预算平衡表_2010年地方财政一般预算分级平衡情况表（汇总）0524 3" xfId="7785"/>
    <cellStyle name="差_文体广播事业(按照总人口测算）—20080416_民生政策最低支出需求_小册子（2010）张" xfId="7786"/>
    <cellStyle name="差_2_03_2010年各地区一般预算平衡表_2010年地方财政一般预算分级平衡情况表（汇总）0524 4" xfId="7787"/>
    <cellStyle name="好_教育(按照总人口测算）—20080416_财力性转移支付2010年预算参考数_华东" xfId="7788"/>
    <cellStyle name="差_2_03_2010年各地区一般预算平衡表_2010年地方财政一般预算分级平衡情况表（汇总）0524 5" xfId="7789"/>
    <cellStyle name="差_2_03_2010年各地区一般预算平衡表_净集中" xfId="7790"/>
    <cellStyle name="差_2_03_2010年各地区一般预算平衡表_净集中 2" xfId="7791"/>
    <cellStyle name="差_县市旗测算-新科目（20080627）_县市旗测算-新科目（含人口规模效应）_财力性转移支付2010年预算参考数" xfId="7792"/>
    <cellStyle name="差_2_03_2010年各地区一般预算平衡表_净集中 3" xfId="7793"/>
    <cellStyle name="差_2_30云南" xfId="7794"/>
    <cellStyle name="差_2_30云南 2" xfId="7795"/>
    <cellStyle name="好_总人口_财力性转移支付2010年预算参考数_合并 2 6" xfId="7796"/>
    <cellStyle name="差_2_30云南 2 2" xfId="7797"/>
    <cellStyle name="差_Book1_财力性转移支付2010年预算参考数_隋心对账单定稿0514" xfId="7798"/>
    <cellStyle name="差_2_30云南 3" xfId="7799"/>
    <cellStyle name="差_2_30云南 3 2" xfId="7800"/>
    <cellStyle name="통화 [0]_BOILER-CO1" xfId="7801"/>
    <cellStyle name="差_2_30云南 4" xfId="7802"/>
    <cellStyle name="差_市辖区测算-新科目（20080626）_民生政策最低支出需求_小册子（2010）张" xfId="7803"/>
    <cellStyle name="差_2_财力性转移支付2010年预算参考数" xfId="7804"/>
    <cellStyle name="差_市辖区测算-新科目（20080626）_县市旗测算-新科目（含人口规模效应）_财力性转移支付2010年预算参考数_03_2010年各地区一般预算平衡表_2010年地方财政一般预算分级平衡情况表（汇总）0524 2 3" xfId="7805"/>
    <cellStyle name="差_2_财力性转移支付2010年预算参考数 2" xfId="7806"/>
    <cellStyle name="差_2_财力性转移支付2010年预算参考数 2 2" xfId="7807"/>
    <cellStyle name="好_平邑_03_2010年各地区一般预算平衡表_2010年地方财政一般预算分级平衡情况表（汇总）0524 2 4" xfId="7808"/>
    <cellStyle name="差_2_财力性转移支付2010年预算参考数 2 2 2" xfId="7809"/>
    <cellStyle name="差_2_财力性转移支付2010年预算参考数 2 3" xfId="7810"/>
    <cellStyle name="好_平邑_03_2010年各地区一般预算平衡表_2010年地方财政一般预算分级平衡情况表（汇总）0524 2 5" xfId="7811"/>
    <cellStyle name="差_2_财力性转移支付2010年预算参考数 2 3 2" xfId="7812"/>
    <cellStyle name="差_2_财力性转移支付2010年预算参考数 2 4" xfId="7813"/>
    <cellStyle name="好_平邑_03_2010年各地区一般预算平衡表_2010年地方财政一般预算分级平衡情况表（汇总）0524 2 6" xfId="7814"/>
    <cellStyle name="差_2_财力性转移支付2010年预算参考数 3" xfId="7815"/>
    <cellStyle name="差_2_财力性转移支付2010年预算参考数 3 2" xfId="7816"/>
    <cellStyle name="差_2_财力性转移支付2010年预算参考数 4" xfId="7817"/>
    <cellStyle name="差_2_财力性转移支付2010年预算参考数 4 2" xfId="7818"/>
    <cellStyle name="差_2_财力性转移支付2010年预算参考数 5" xfId="7819"/>
    <cellStyle name="差_2_财力性转移支付2010年预算参考数_03_2010年各地区一般预算平衡表" xfId="7820"/>
    <cellStyle name="差_人员工资和公用经费_财力性转移支付2010年预算参考数_03_2010年各地区一般预算平衡表_2010年地方财政一般预算分级平衡情况表（汇总）0524 3" xfId="7821"/>
    <cellStyle name="差_2_财力性转移支付2010年预算参考数_03_2010年各地区一般预算平衡表 2" xfId="7822"/>
    <cellStyle name="差_2_财力性转移支付2010年预算参考数_03_2010年各地区一般预算平衡表 3" xfId="7823"/>
    <cellStyle name="差_2_财力性转移支付2010年预算参考数_03_2010年各地区一般预算平衡表 4" xfId="7824"/>
    <cellStyle name="差_行政公检法测算_不含人员经费系数_03_2010年各地区一般预算平衡表_04财力类2010 2" xfId="7825"/>
    <cellStyle name="差_2_财力性转移支付2010年预算参考数_03_2010年各地区一般预算平衡表 5" xfId="7826"/>
    <cellStyle name="差_行政公检法测算_不含人员经费系数_03_2010年各地区一般预算平衡表_04财力类2010 3" xfId="7827"/>
    <cellStyle name="差_2_财力性转移支付2010年预算参考数_03_2010年各地区一般预算平衡表 6" xfId="7828"/>
    <cellStyle name="差_2_财力性转移支付2010年预算参考数_03_2010年各地区一般预算平衡表_04财力类2010" xfId="7829"/>
    <cellStyle name="差_2_财力性转移支付2010年预算参考数_03_2010年各地区一般预算平衡表_04财力类2010 2" xfId="7830"/>
    <cellStyle name="好_汇总-县级财政报表附表 5" xfId="7831"/>
    <cellStyle name="差_2_财力性转移支付2010年预算参考数_03_2010年各地区一般预算平衡表_04财力类2010 3" xfId="7832"/>
    <cellStyle name="好_汇总-县级财政报表附表 6" xfId="7833"/>
    <cellStyle name="差_2_财力性转移支付2010年预算参考数_03_2010年各地区一般预算平衡表_2010年地方财政一般预算分级平衡情况表（汇总）0524" xfId="7834"/>
    <cellStyle name="好_云南 缺口县区测算(地方填报)_财力性转移支付2010年预算参考数_03_2010年各地区一般预算平衡表_2010年地方财政一般预算分级平衡情况表（汇总）0524 2 3" xfId="7835"/>
    <cellStyle name="好_卫生(按照总人口测算）—20080416_县市旗测算-新科目（含人口规模效应）_隋心对账单定稿0514 3" xfId="7836"/>
    <cellStyle name="好_行政公检法测算_民生政策最低支出需求 5" xfId="7837"/>
    <cellStyle name="差_2_财力性转移支付2010年预算参考数_03_2010年各地区一般预算平衡表_2010年地方财政一般预算分级平衡情况表（汇总）0524 2" xfId="7838"/>
    <cellStyle name="差_2_财力性转移支付2010年预算参考数_03_2010年各地区一般预算平衡表_2010年地方财政一般预算分级平衡情况表（汇总）0524 3" xfId="7839"/>
    <cellStyle name="差_教育(按照总人口测算）—20080416_财力性转移支付2010年预算参考数 2 3 2" xfId="7840"/>
    <cellStyle name="好_2_03_2010年各地区一般预算平衡表" xfId="7841"/>
    <cellStyle name="差_2_财力性转移支付2010年预算参考数_03_2010年各地区一般预算平衡表_2010年地方财政一般预算分级平衡情况表（汇总）0524 4" xfId="7842"/>
    <cellStyle name="好_行政（人员）_民生政策最低支出需求_财力性转移支付2010年预算参考数_03_2010年各地区一般预算平衡表" xfId="7843"/>
    <cellStyle name="差_2_财力性转移支付2010年预算参考数_03_2010年各地区一般预算平衡表_2010年地方财政一般预算分级平衡情况表（汇总）0524 5" xfId="7844"/>
    <cellStyle name="差_2_财力性转移支付2010年预算参考数_03_2010年各地区一般预算平衡表_净集中" xfId="7845"/>
    <cellStyle name="差_Book1_S111111-cg_Book1_Book1" xfId="7846"/>
    <cellStyle name="差_2_财力性转移支付2010年预算参考数_03_2010年各地区一般预算平衡表_净集中 2" xfId="7847"/>
    <cellStyle name="差_Book1_S111111-cg_Book1_Book1 2" xfId="7848"/>
    <cellStyle name="差_2_财力性转移支付2010年预算参考数_30云南" xfId="7849"/>
    <cellStyle name="差_文体广播事业(按照总人口测算）—20080416_不含人员经费系数 2 7" xfId="7850"/>
    <cellStyle name="差_总人口" xfId="7851"/>
    <cellStyle name="差_2_财力性转移支付2010年预算参考数_30云南 2" xfId="7852"/>
    <cellStyle name="差_总人口 2" xfId="7853"/>
    <cellStyle name="差_2_财力性转移支付2010年预算参考数_30云南 2 2" xfId="7854"/>
    <cellStyle name="差_总人口 2 2" xfId="7855"/>
    <cellStyle name="差_2_财力性转移支付2010年预算参考数_30云南 3" xfId="7856"/>
    <cellStyle name="差_总人口 3" xfId="7857"/>
    <cellStyle name="好_1110洱源县_华东" xfId="7858"/>
    <cellStyle name="差_2_财力性转移支付2010年预算参考数_30云南 3 2" xfId="7859"/>
    <cellStyle name="差_总人口 3 2" xfId="7860"/>
    <cellStyle name="好_1110洱源县_华东 2" xfId="7861"/>
    <cellStyle name="差_2_财力性转移支付2010年预算参考数_合并" xfId="7862"/>
    <cellStyle name="好_2007一般预算支出口径剔除表_财力性转移支付2010年预算参考数 2 2" xfId="7863"/>
    <cellStyle name="好_行政（人员）_不含人员经费系数_财力性转移支付2010年预算参考数 2 4" xfId="7864"/>
    <cellStyle name="差_2_财力性转移支付2010年预算参考数_合并 2" xfId="7865"/>
    <cellStyle name="差_2_财力性转移支付2010年预算参考数_华东" xfId="7866"/>
    <cellStyle name="差_2_财力性转移支付2010年预算参考数_华东 2" xfId="7867"/>
    <cellStyle name="好_危改资金测算_财力性转移支付2010年预算参考数_03_2010年各地区一般预算平衡表_2010年地方财政一般预算分级平衡情况表（汇总）0524 2 7" xfId="7868"/>
    <cellStyle name="差_2_财力性转移支付2010年预算参考数_隋心对账单定稿0514" xfId="7869"/>
    <cellStyle name="好_34青海_财力性转移支付2010年预算参考数_03_2010年各地区一般预算平衡表 2" xfId="7870"/>
    <cellStyle name="差_2_财力性转移支付2010年预算参考数_隋心对账单定稿0514 2" xfId="7871"/>
    <cellStyle name="差_财政供养人员_03_2010年各地区一般预算平衡表_净集中" xfId="7872"/>
    <cellStyle name="差_县区合并测算20080423(按照各省比重）_不含人员经费系数_隋心对账单定稿0514 2 7" xfId="7873"/>
    <cellStyle name="好_34青海_财力性转移支付2010年预算参考数_03_2010年各地区一般预算平衡表 2 2" xfId="7874"/>
    <cellStyle name="好_gdp_华东 2 3" xfId="7875"/>
    <cellStyle name="差_2_财力性转移支付2010年预算参考数_小册子（2010）张" xfId="7876"/>
    <cellStyle name="差_2_财力性转移支付2010年预算参考数_小册子（2010）张 2" xfId="7877"/>
    <cellStyle name="差_市辖区测算20080510_民生政策最低支出需求_华东" xfId="7878"/>
    <cellStyle name="好_汇总表_小册子（2010）张 3" xfId="7879"/>
    <cellStyle name="差_2_财力性转移支付2010年预算参考数_小册子（2010）张 2 2" xfId="7880"/>
    <cellStyle name="差_2006年28四川_财力性转移支付2010年预算参考数_30云南 4" xfId="7881"/>
    <cellStyle name="差_市辖区测算20080510_民生政策最低支出需求_华东 2" xfId="7882"/>
    <cellStyle name="好_汇总表_小册子（2010）张 3 2" xfId="7883"/>
    <cellStyle name="差_2_财力性转移支付2010年预算参考数_小册子（2010）张 3" xfId="7884"/>
    <cellStyle name="样式 1 2 21" xfId="7885"/>
    <cellStyle name="样式 1 2 16" xfId="7886"/>
    <cellStyle name="差_农林水和城市维护标准支出20080505－县区合计_民生政策最低支出需求_小册子（2010）张" xfId="7887"/>
    <cellStyle name="差_2_财力性转移支付2010年预算参考数_小册子（2010）张 3 2" xfId="7888"/>
    <cellStyle name="差_行政（人员）_县市旗测算-新科目（含人口规模效应）" xfId="7889"/>
    <cellStyle name="差_农林水和城市维护标准支出20080505－县区合计_民生政策最低支出需求_小册子（2010）张 2" xfId="7890"/>
    <cellStyle name="差_2_合并" xfId="7891"/>
    <cellStyle name="差_2_合并 2" xfId="7892"/>
    <cellStyle name="差_文体广播事业(按照总人口测算）—20080416_不含人员经费系数 2 4" xfId="7893"/>
    <cellStyle name="差_2_华东 2" xfId="7894"/>
    <cellStyle name="差_2_隋心对账单定稿0514" xfId="7895"/>
    <cellStyle name="差_2_隋心对账单定稿0514 2" xfId="7896"/>
    <cellStyle name="差_2_小册子（2010）张 3" xfId="7897"/>
    <cellStyle name="差_2_小册子（2010）张 3 2" xfId="7898"/>
    <cellStyle name="差_2_小册子（2010）张 4" xfId="7899"/>
    <cellStyle name="差_2008年全省汇总收支计算表_隋心对账单定稿0514 2" xfId="7900"/>
    <cellStyle name="差_2006年22湖南" xfId="7901"/>
    <cellStyle name="差_2006年22湖南 2" xfId="7902"/>
    <cellStyle name="差_2006年22湖南 2 2" xfId="7903"/>
    <cellStyle name="差_2006年22湖南 2 2 2" xfId="7904"/>
    <cellStyle name="常规 14 29" xfId="7905"/>
    <cellStyle name="常规 14 34" xfId="7906"/>
    <cellStyle name="差_2006年22湖南 2 3" xfId="7907"/>
    <cellStyle name="差_2006年22湖南 2 3 2" xfId="7908"/>
    <cellStyle name="差_2006年22湖南 2 4" xfId="7909"/>
    <cellStyle name="差_2006年22湖南 3" xfId="7910"/>
    <cellStyle name="差_财政支出对上级的依赖程度 2 2" xfId="7911"/>
    <cellStyle name="差_分年度可用财力情况 2" xfId="7912"/>
    <cellStyle name="差_县市旗测算-新科目（20080626）_民生政策最低支出需求_财力性转移支付2010年预算参考数 2 2" xfId="7913"/>
    <cellStyle name="差_2006年22湖南 3 2" xfId="7914"/>
    <cellStyle name="差_分年度可用财力情况 2 2" xfId="7915"/>
    <cellStyle name="差_县市旗测算-新科目（20080626）_民生政策最低支出需求_财力性转移支付2010年预算参考数 2 2 2" xfId="7916"/>
    <cellStyle name="好_缺口县区测算（11.13）_财力性转移支付2010年预算参考数 2 4" xfId="7917"/>
    <cellStyle name="差_2006年22湖南 4" xfId="7918"/>
    <cellStyle name="差_财政支出对上级的依赖程度 2 3" xfId="7919"/>
    <cellStyle name="差_分年度可用财力情况 3" xfId="7920"/>
    <cellStyle name="差_县市旗测算-新科目（20080626）_民生政策最低支出需求_财力性转移支付2010年预算参考数 2 3" xfId="7921"/>
    <cellStyle name="差_2006年22湖南 5" xfId="7922"/>
    <cellStyle name="差_财政支出对上级的依赖程度 2 4" xfId="7923"/>
    <cellStyle name="差_分年度可用财力情况 4" xfId="7924"/>
    <cellStyle name="差_县市旗测算-新科目（20080626）_民生政策最低支出需求_财力性转移支付2010年预算参考数 2 4" xfId="7925"/>
    <cellStyle name="差_2006年22湖南_03_2010年各地区一般预算平衡表 6" xfId="7926"/>
    <cellStyle name="好_不含人员经费系数" xfId="7927"/>
    <cellStyle name="差_2006年22湖南_03_2010年各地区一般预算平衡表_04财力类2010" xfId="7928"/>
    <cellStyle name="好_1_财力性转移支付2010年预算参考数_03_2010年各地区一般预算平衡表_2010年地方财政一般预算分级平衡情况表（汇总）0524 3" xfId="7929"/>
    <cellStyle name="差_2006年22湖南_03_2010年各地区一般预算平衡表_04财力类2010 2" xfId="7930"/>
    <cellStyle name="好_汇总_隋心对账单定稿0514 2 7" xfId="7931"/>
    <cellStyle name="差_2006年22湖南_03_2010年各地区一般预算平衡表_04财力类2010 3" xfId="7932"/>
    <cellStyle name="差_2006年22湖南_03_2010年各地区一般预算平衡表_2010年地方财政一般预算分级平衡情况表（汇总）0524" xfId="7933"/>
    <cellStyle name="差_2006年22湖南_03_2010年各地区一般预算平衡表_2010年地方财政一般预算分级平衡情况表（汇总）0524 2" xfId="7934"/>
    <cellStyle name="差_行政（人员）_民生政策最低支出需求_财力性转移支付2010年预算参考数_03_2010年各地区一般预算平衡表_2010年地方财政一般预算分级平衡情况表（汇总）0524" xfId="7935"/>
    <cellStyle name="差_2006年22湖南_03_2010年各地区一般预算平衡表_2010年地方财政一般预算分级平衡情况表（汇总）0524 3" xfId="7936"/>
    <cellStyle name="差_人员工资和公用经费_财力性转移支付2010年预算参考数_小册子（2010）张" xfId="7937"/>
    <cellStyle name="差_2006年22湖南_03_2010年各地区一般预算平衡表_2010年地方财政一般预算分级平衡情况表（汇总）0524 4" xfId="7938"/>
    <cellStyle name="差_2006年22湖南_03_2010年各地区一般预算平衡表_2010年地方财政一般预算分级平衡情况表（汇总）0524 5" xfId="7939"/>
    <cellStyle name="差_2006年22湖南_03_2010年各地区一般预算平衡表_净集中" xfId="7940"/>
    <cellStyle name="差_2006年22湖南_03_2010年各地区一般预算平衡表_净集中 2" xfId="7941"/>
    <cellStyle name="差_2006年22湖南_03_2010年各地区一般预算平衡表_净集中 3" xfId="7942"/>
    <cellStyle name="差_2006年22湖南_30云南" xfId="7943"/>
    <cellStyle name="差_2006年22湖南_30云南 2 2" xfId="7944"/>
    <cellStyle name="差_2006年22湖南_30云南 3 2" xfId="7945"/>
    <cellStyle name="差_2006年22湖南_财力性转移支付2010年预算参考数" xfId="7946"/>
    <cellStyle name="差_自行调整差异系数顺序_华东 2 5" xfId="7947"/>
    <cellStyle name="好_核定人数下发表_30云南" xfId="7948"/>
    <cellStyle name="差_2006年22湖南_财力性转移支付2010年预算参考数 2" xfId="7949"/>
    <cellStyle name="好_核定人数下发表_30云南 2" xfId="7950"/>
    <cellStyle name="差_2006年22湖南_财力性转移支付2010年预算参考数 2 2" xfId="7951"/>
    <cellStyle name="差_成本差异系数_财力性转移支付2010年预算参考数_03_2010年各地区一般预算平衡表 5" xfId="7952"/>
    <cellStyle name="好_核定人数下发表_30云南 2 2" xfId="7953"/>
    <cellStyle name="差_2006年22湖南_财力性转移支付2010年预算参考数 2 2 2" xfId="7954"/>
    <cellStyle name="差_22湖南 2 4" xfId="7955"/>
    <cellStyle name="差_2006年22湖南_财力性转移支付2010年预算参考数 2 3" xfId="7956"/>
    <cellStyle name="差_成本差异系数_财力性转移支付2010年预算参考数_03_2010年各地区一般预算平衡表 6" xfId="7957"/>
    <cellStyle name="差_2006年22湖南_财力性转移支付2010年预算参考数 2 3 2" xfId="7958"/>
    <cellStyle name="差_文体广播事业(按照总人口测算）—20080416_不含人员经费系数_03_2010年各地区一般预算平衡表_2010年地方财政一般预算分级平衡情况表（汇总）0524 4" xfId="7959"/>
    <cellStyle name="差_2006年22湖南_财力性转移支付2010年预算参考数 2 4" xfId="7960"/>
    <cellStyle name="差_2006年22湖南_财力性转移支付2010年预算参考数 3" xfId="7961"/>
    <cellStyle name="好_核定人数下发表_30云南 3" xfId="7962"/>
    <cellStyle name="差_2006年22湖南_财力性转移支付2010年预算参考数 3 2" xfId="7963"/>
    <cellStyle name="好_核定人数下发表_30云南 3 2" xfId="7964"/>
    <cellStyle name="差_2006年22湖南_财力性转移支付2010年预算参考数 4" xfId="7965"/>
    <cellStyle name="好_核定人数下发表_30云南 4" xfId="7966"/>
    <cellStyle name="好_民生政策最低支出需求_隋心对账单定稿0514" xfId="7967"/>
    <cellStyle name="好_县区合并测算20080421_不含人员经费系数_财力性转移支付2010年预算参考数 2 8" xfId="7968"/>
    <cellStyle name="差_2006年22湖南_财力性转移支付2010年预算参考数 4 2" xfId="7969"/>
    <cellStyle name="好_民生政策最低支出需求_隋心对账单定稿0514 2" xfId="7970"/>
    <cellStyle name="差_2006年22湖南_财力性转移支付2010年预算参考数 5" xfId="7971"/>
    <cellStyle name="好_山东省民生支出标准_财力性转移支付2010年预算参考数_隋心对账单定稿0514 3" xfId="7972"/>
    <cellStyle name="差_2006年22湖南_财力性转移支付2010年预算参考数_03_2010年各地区一般预算平衡表" xfId="7973"/>
    <cellStyle name="好_县市旗测算-新科目（20080627）_民生政策最低支出需求_财力性转移支付2010年预算参考数_03_2010年各地区一般预算平衡表_净集中 3" xfId="7974"/>
    <cellStyle name="差_文体广播事业(按照总人口测算）—20080416_民生政策最低支出需求_财力性转移支付2010年预算参考数 2" xfId="7975"/>
    <cellStyle name="差_核定人数下发表_财力性转移支付2010年预算参考数_30云南" xfId="7976"/>
    <cellStyle name="好_2006年27重庆_小册子（2010）张 3 2" xfId="7977"/>
    <cellStyle name="好_县市旗测算-新科目（20080627）_不含人员经费系数_隋心对账单定稿0514 2 3" xfId="7978"/>
    <cellStyle name="差_2006年22湖南_财力性转移支付2010年预算参考数_03_2010年各地区一般预算平衡表 2" xfId="7979"/>
    <cellStyle name="差_核定人数下发表_财力性转移支付2010年预算参考数_30云南 2" xfId="7980"/>
    <cellStyle name="差_文体广播事业(按照总人口测算）—20080416_民生政策最低支出需求_财力性转移支付2010年预算参考数 2 2" xfId="7981"/>
    <cellStyle name="好_县市旗测算-新科目（20080627）_不含人员经费系数_隋心对账单定稿0514 2 4" xfId="7982"/>
    <cellStyle name="差_2006年22湖南_财力性转移支付2010年预算参考数_03_2010年各地区一般预算平衡表 3" xfId="7983"/>
    <cellStyle name="差_核定人数下发表_财力性转移支付2010年预算参考数_30云南 3" xfId="7984"/>
    <cellStyle name="差_文体广播事业(按照总人口测算）—20080416_民生政策最低支出需求_财力性转移支付2010年预算参考数 2 3" xfId="7985"/>
    <cellStyle name="好_县市旗测算-新科目（20080627）_不含人员经费系数_隋心对账单定稿0514 2 5" xfId="7986"/>
    <cellStyle name="差_2006年22湖南_财力性转移支付2010年预算参考数_03_2010年各地区一般预算平衡表 4" xfId="7987"/>
    <cellStyle name="差_核定人数下发表_财力性转移支付2010年预算参考数_30云南 4" xfId="7988"/>
    <cellStyle name="差_2006年33甘肃 3 2" xfId="7989"/>
    <cellStyle name="差_文体广播事业(按照总人口测算）—20080416_民生政策最低支出需求_财力性转移支付2010年预算参考数 2 4" xfId="7990"/>
    <cellStyle name="好_县市旗测算-新科目（20080627）_不含人员经费系数_隋心对账单定稿0514 2 6" xfId="7991"/>
    <cellStyle name="差_2006年22湖南_财力性转移支付2010年预算参考数_03_2010年各地区一般预算平衡表 5" xfId="7992"/>
    <cellStyle name="差_文体广播事业(按照总人口测算）—20080416_民生政策最低支出需求_财力性转移支付2010年预算参考数 2 5" xfId="7993"/>
    <cellStyle name="好_县市旗测算-新科目（20080627）_不含人员经费系数_隋心对账单定稿0514 2 7" xfId="7994"/>
    <cellStyle name="差_2006年22湖南_财力性转移支付2010年预算参考数_03_2010年各地区一般预算平衡表 6" xfId="7995"/>
    <cellStyle name="差_文体广播事业(按照总人口测算）—20080416_民生政策最低支出需求_财力性转移支付2010年预算参考数 2 6" xfId="7996"/>
    <cellStyle name="差_2006年22湖南_财力性转移支付2010年预算参考数_03_2010年各地区一般预算平衡表_04财力类2010" xfId="7997"/>
    <cellStyle name="好_2008年全省汇总收支计算表_华东 2 4" xfId="7998"/>
    <cellStyle name="好_30云南_1_合并 2 3" xfId="7999"/>
    <cellStyle name="好_汇总表 2 5" xfId="8000"/>
    <cellStyle name="差_2006年22湖南_财力性转移支付2010年预算参考数_03_2010年各地区一般预算平衡表_04财力类2010 2" xfId="8001"/>
    <cellStyle name="差_2006年22湖南_财力性转移支付2010年预算参考数_03_2010年各地区一般预算平衡表_04财力类2010 3" xfId="8002"/>
    <cellStyle name="差_2006年22湖南_财力性转移支付2010年预算参考数_03_2010年各地区一般预算平衡表_2010年地方财政一般预算分级平衡情况表（汇总）0524" xfId="8003"/>
    <cellStyle name="差_核定人数下发表_财力性转移支付2010年预算参考数 2" xfId="8004"/>
    <cellStyle name="差_2006年22湖南_财力性转移支付2010年预算参考数_03_2010年各地区一般预算平衡表_2010年地方财政一般预算分级平衡情况表（汇总）0524 2" xfId="8005"/>
    <cellStyle name="差_核定人数下发表_财力性转移支付2010年预算参考数 2 2" xfId="8006"/>
    <cellStyle name="差_2006年22湖南_财力性转移支付2010年预算参考数_03_2010年各地区一般预算平衡表_2010年地方财政一般预算分级平衡情况表（汇总）0524 3" xfId="8007"/>
    <cellStyle name="差_核定人数下发表_财力性转移支付2010年预算参考数 2 3" xfId="8008"/>
    <cellStyle name="差_2006年22湖南_财力性转移支付2010年预算参考数_03_2010年各地区一般预算平衡表_2010年地方财政一般预算分级平衡情况表（汇总）0524 4" xfId="8009"/>
    <cellStyle name="差_核定人数下发表_财力性转移支付2010年预算参考数 2 4" xfId="8010"/>
    <cellStyle name="差_2006年22湖南_财力性转移支付2010年预算参考数_03_2010年各地区一般预算平衡表_2010年地方财政一般预算分级平衡情况表（汇总）0524 5" xfId="8011"/>
    <cellStyle name="差_2006年22湖南_财力性转移支付2010年预算参考数_03_2010年各地区一般预算平衡表_净集中" xfId="8012"/>
    <cellStyle name="常规 12 28" xfId="8013"/>
    <cellStyle name="常规 12 33" xfId="8014"/>
    <cellStyle name="差_2006年22湖南_财力性转移支付2010年预算参考数_03_2010年各地区一般预算平衡表_净集中 2" xfId="8015"/>
    <cellStyle name="差_核定人数下发表_财力性转移支付2010年预算参考数_03_2010年各地区一般预算平衡表 5" xfId="8016"/>
    <cellStyle name="好_汇总表_合并 2 6" xfId="8017"/>
    <cellStyle name="差_2006年22湖南_财力性转移支付2010年预算参考数_03_2010年各地区一般预算平衡表_净集中 3" xfId="8018"/>
    <cellStyle name="差_核定人数下发表_财力性转移支付2010年预算参考数_03_2010年各地区一般预算平衡表 6" xfId="8019"/>
    <cellStyle name="好_汇总表_合并 2 7" xfId="8020"/>
    <cellStyle name="差_2006年22湖南_财力性转移支付2010年预算参考数_30云南" xfId="8021"/>
    <cellStyle name="好_安徽 缺口县区测算(地方填报)1_财力性转移支付2010年预算参考数_华东 2 4" xfId="8022"/>
    <cellStyle name="差_2006年22湖南_财力性转移支付2010年预算参考数_30云南 2" xfId="8023"/>
    <cellStyle name="好_河南 缺口县区测算(地方填报白)_财力性转移支付2010年预算参考数_华东" xfId="8024"/>
    <cellStyle name="差_2006年22湖南_财力性转移支付2010年预算参考数_30云南 2 2" xfId="8025"/>
    <cellStyle name="好_县市旗测算-新科目（20080626）_民生政策最低支出需求 4" xfId="8026"/>
    <cellStyle name="好_河南 缺口县区测算(地方填报白)_财力性转移支付2010年预算参考数_华东 2" xfId="8027"/>
    <cellStyle name="差_2006年22湖南_财力性转移支付2010年预算参考数_30云南 3" xfId="8028"/>
    <cellStyle name="差_行政公检法测算_县市旗测算-新科目（含人口规模效应）_03_2010年各地区一般预算平衡表_04财力类2010 2" xfId="8029"/>
    <cellStyle name="好_行政（人员）_03_2010年各地区一般预算平衡表" xfId="8030"/>
    <cellStyle name="差_2006年22湖南_财力性转移支付2010年预算参考数_30云南 3 2" xfId="8031"/>
    <cellStyle name="好_行政（人员）_03_2010年各地区一般预算平衡表 2" xfId="8032"/>
    <cellStyle name="差_2006年22湖南_财力性转移支付2010年预算参考数_30云南 4" xfId="8033"/>
    <cellStyle name="差_行政公检法测算_县市旗测算-新科目（含人口规模效应）_03_2010年各地区一般预算平衡表_04财力类2010 3" xfId="8034"/>
    <cellStyle name="差_2006年22湖南_财力性转移支付2010年预算参考数_华东" xfId="8035"/>
    <cellStyle name="差_530629_2006年县级财政报表附表 4 2" xfId="8036"/>
    <cellStyle name="差_2006年22湖南_财力性转移支付2010年预算参考数_隋心对账单定稿0514" xfId="8037"/>
    <cellStyle name="差_农林水和城市维护标准支出20080505－县区合计_县市旗测算-新科目（含人口规模效应）_小册子（2010）张 4" xfId="8038"/>
    <cellStyle name="差_2006年22湖南_财力性转移支付2010年预算参考数_隋心对账单定稿0514 2" xfId="8039"/>
    <cellStyle name="差_2006年22湖南_财力性转移支付2010年预算参考数_小册子（2010）张" xfId="8040"/>
    <cellStyle name="差_人员工资和公用经费_财力性转移支付2010年预算参考数_隋心对账单定稿0514" xfId="8041"/>
    <cellStyle name="差_2006年22湖南_财力性转移支付2010年预算参考数_小册子（2010）张 2" xfId="8042"/>
    <cellStyle name="差_人员工资和公用经费_财力性转移支付2010年预算参考数_隋心对账单定稿0514 2" xfId="8043"/>
    <cellStyle name="好_2008年支出核定_华东 2 6" xfId="8044"/>
    <cellStyle name="差_2006年22湖南_财力性转移支付2010年预算参考数_小册子（2010）张 2 2" xfId="8045"/>
    <cellStyle name="差_2006年22湖南_财力性转移支付2010年预算参考数_小册子（2010）张 3" xfId="8046"/>
    <cellStyle name="差_其他部门(按照总人口测算）—20080416_县市旗测算-新科目（含人口规模效应）_华东 2" xfId="8047"/>
    <cellStyle name="好_2008年支出核定_华东 2 7" xfId="8048"/>
    <cellStyle name="好_其他部门(按照总人口测算）—20080416_财力性转移支付2010年预算参考数_03_2010年各地区一般预算平衡表_净集中" xfId="8049"/>
    <cellStyle name="差_2006年22湖南_财力性转移支付2010年预算参考数_小册子（2010）张 3 2" xfId="8050"/>
    <cellStyle name="差_市辖区测算-新科目（20080626）_民生政策最低支出需求_财力性转移支付2010年预算参考数_小册子（2010）张" xfId="8051"/>
    <cellStyle name="好_其他部门(按照总人口测算）—20080416_财力性转移支付2010年预算参考数_03_2010年各地区一般预算平衡表_净集中 2" xfId="8052"/>
    <cellStyle name="差_2006年22湖南_财力性转移支付2010年预算参考数_小册子（2010）张 4" xfId="8053"/>
    <cellStyle name="差_2006年22湖南_合并" xfId="8054"/>
    <cellStyle name="差_成本差异系数（含人口规模）_财力性转移支付2010年预算参考数_03_2010年各地区一般预算平衡表_2010年地方财政一般预算分级平衡情况表（汇总）0524" xfId="8055"/>
    <cellStyle name="差_县区合并测算20080421_民生政策最低支出需求_财力性转移支付2010年预算参考数_03_2010年各地区一般预算平衡表_2010年地方财政一般预算分级平衡情况表（汇总）0524 2 4" xfId="8056"/>
    <cellStyle name="差_2006年22湖南_华东" xfId="8057"/>
    <cellStyle name="差_其他部门(按照总人口测算）—20080416_不含人员经费系数_财力性转移支付2010年预算参考数_小册子（2010）张" xfId="8058"/>
    <cellStyle name="好_2006年30云南 2 6" xfId="8059"/>
    <cellStyle name="差_2006年22湖南_华东 2" xfId="8060"/>
    <cellStyle name="差_其他部门(按照总人口测算）—20080416_不含人员经费系数_财力性转移支付2010年预算参考数_小册子（2010）张 2" xfId="8061"/>
    <cellStyle name="差_2006年22湖南_隋心对账单定稿0514" xfId="8062"/>
    <cellStyle name="差_2006年22湖南_小册子（2010）张" xfId="8063"/>
    <cellStyle name="差_2006年22湖南_小册子（2010）张 2" xfId="8064"/>
    <cellStyle name="差_2006年22湖南_小册子（2010）张 2 2" xfId="8065"/>
    <cellStyle name="差_2006年22湖南_小册子（2010）张 3" xfId="8066"/>
    <cellStyle name="差_2006年22湖南_小册子（2010）张 3 2" xfId="8067"/>
    <cellStyle name="差_2006年22湖南_小册子（2010）张 4" xfId="8068"/>
    <cellStyle name="差_28四川_财力性转移支付2010年预算参考数_03_2010年各地区一般预算平衡表_2010年地方财政一般预算分级平衡情况表（汇总）0524" xfId="8069"/>
    <cellStyle name="差_2006年27重庆 2" xfId="8070"/>
    <cellStyle name="差_2006年34青海_03_2010年各地区一般预算平衡表_2010年地方财政一般预算分级平衡情况表（汇总）0524 5" xfId="8071"/>
    <cellStyle name="差_2006年27重庆 2 2" xfId="8072"/>
    <cellStyle name="差_2006年27重庆 2 2 2" xfId="8073"/>
    <cellStyle name="差_2006年27重庆 2 3" xfId="8074"/>
    <cellStyle name="差_2006年27重庆 2 3 2" xfId="8075"/>
    <cellStyle name="差_2006年27重庆 2 4" xfId="8076"/>
    <cellStyle name="差_缺口县区测算（11.13）_财力性转移支付2010年预算参考数_合并" xfId="8077"/>
    <cellStyle name="差_2006年27重庆 3" xfId="8078"/>
    <cellStyle name="差_2006年27重庆 4" xfId="8079"/>
    <cellStyle name="差_2006年27重庆 5" xfId="8080"/>
    <cellStyle name="差_市辖区测算-新科目（20080626）_民生政策最低支出需求_03_2010年各地区一般预算平衡表_04财力类2010" xfId="8081"/>
    <cellStyle name="常规 25 3" xfId="8082"/>
    <cellStyle name="常规 30 3" xfId="8083"/>
    <cellStyle name="差_2006年27重庆_03_2010年各地区一般预算平衡表" xfId="8084"/>
    <cellStyle name="好_34青海_小册子（2010）张" xfId="8085"/>
    <cellStyle name="好_缺口县区测算（11.13）_03_2010年各地区一般预算平衡表_2010年地方财政一般预算分级平衡情况表（汇总）0524 2 6" xfId="8086"/>
    <cellStyle name="常规 30 3 2" xfId="8087"/>
    <cellStyle name="差_2006年27重庆_03_2010年各地区一般预算平衡表 2" xfId="8088"/>
    <cellStyle name="好_34青海_小册子（2010）张 2" xfId="8089"/>
    <cellStyle name="好_平邑_财力性转移支付2010年预算参考数_隋心对账单定稿0514" xfId="8090"/>
    <cellStyle name="差_县市旗测算20080508_民生政策最低支出需求_财力性转移支付2010年预算参考数_隋心对账单定稿0514 2" xfId="8091"/>
    <cellStyle name="差_2006年27重庆_03_2010年各地区一般预算平衡表 3" xfId="8092"/>
    <cellStyle name="好_34青海_小册子（2010）张 3" xfId="8093"/>
    <cellStyle name="差_2006年27重庆_03_2010年各地区一般预算平衡表 4" xfId="8094"/>
    <cellStyle name="差_2006年27重庆_03_2010年各地区一般预算平衡表_04财力类2010" xfId="8095"/>
    <cellStyle name="差_2006年27重庆_03_2010年各地区一般预算平衡表_04财力类2010 2" xfId="8096"/>
    <cellStyle name="差_2006年27重庆_03_2010年各地区一般预算平衡表_04财力类2010 3" xfId="8097"/>
    <cellStyle name="差_2006年27重庆_03_2010年各地区一般预算平衡表_2010年地方财政一般预算分级平衡情况表（汇总）0524" xfId="8098"/>
    <cellStyle name="警告文本 5 2" xfId="8099"/>
    <cellStyle name="差_行政(燃修费)_不含人员经费系数_03_2010年各地区一般预算平衡表_净集中" xfId="8100"/>
    <cellStyle name="差_2006年27重庆_03_2010年各地区一般预算平衡表_2010年地方财政一般预算分级平衡情况表（汇总）0524 2" xfId="8101"/>
    <cellStyle name="差_行政(燃修费)_不含人员经费系数_03_2010年各地区一般预算平衡表_净集中 2" xfId="8102"/>
    <cellStyle name="好_县市旗测算20080508_不含人员经费系数_财力性转移支付2010年预算参考数_03_2010年各地区一般预算平衡表_净集中" xfId="8103"/>
    <cellStyle name="好_2006年34青海 2 6" xfId="8104"/>
    <cellStyle name="差_2006年27重庆_03_2010年各地区一般预算平衡表_2010年地方财政一般预算分级平衡情况表（汇总）0524 3" xfId="8105"/>
    <cellStyle name="差_2006年水利统计指标统计表_财力性转移支付2010年预算参考数_03_2010年各地区一般预算平衡表_净集中 2" xfId="8106"/>
    <cellStyle name="差_行政(燃修费)_不含人员经费系数_03_2010年各地区一般预算平衡表_净集中 3" xfId="8107"/>
    <cellStyle name="好_2006年34青海 2 7" xfId="8108"/>
    <cellStyle name="差_2006年27重庆_03_2010年各地区一般预算平衡表_2010年地方财政一般预算分级平衡情况表（汇总）0524 4" xfId="8109"/>
    <cellStyle name="差_2006年水利统计指标统计表_财力性转移支付2010年预算参考数_03_2010年各地区一般预算平衡表_净集中 3" xfId="8110"/>
    <cellStyle name="好_行政公检法测算_县市旗测算-新科目（含人口规模效应）_财力性转移支付2010年预算参考数_03_2010年各地区一般预算平衡表_2010年地方财政一般预算分级平衡情况表（汇总）0524 2 2" xfId="8111"/>
    <cellStyle name="差_2006年27重庆_03_2010年各地区一般预算平衡表_2010年地方财政一般预算分级平衡情况表（汇总）0524 5" xfId="8112"/>
    <cellStyle name="好_行政公检法测算_县市旗测算-新科目（含人口规模效应）_财力性转移支付2010年预算参考数_03_2010年各地区一般预算平衡表_2010年地方财政一般预算分级平衡情况表（汇总）0524 2 3" xfId="8113"/>
    <cellStyle name="差_2006年27重庆_03_2010年各地区一般预算平衡表_净集中 2" xfId="8114"/>
    <cellStyle name="好_分县成本差异系数_财力性转移支付2010年预算参考数_03_2010年各地区一般预算平衡表_2010年地方财政一般预算分级平衡情况表（汇总）0524 2 3" xfId="8115"/>
    <cellStyle name="差_2006年27重庆_03_2010年各地区一般预算平衡表_净集中 3" xfId="8116"/>
    <cellStyle name="好_分县成本差异系数_财力性转移支付2010年预算参考数_03_2010年各地区一般预算平衡表_2010年地方财政一般预算分级平衡情况表（汇总）0524 2 4" xfId="8117"/>
    <cellStyle name="差_2006年27重庆_30云南" xfId="8118"/>
    <cellStyle name="差_34青海_1_财力性转移支付2010年预算参考数_03_2010年各地区一般预算平衡表_04财力类2010 3" xfId="8119"/>
    <cellStyle name="好_1110洱源县 4" xfId="8120"/>
    <cellStyle name="差_2006年27重庆_30云南 2" xfId="8121"/>
    <cellStyle name="好_1110洱源县 4 2" xfId="8122"/>
    <cellStyle name="差_2006年27重庆_30云南 3" xfId="8123"/>
    <cellStyle name="差_2006年27重庆_30云南 3 2" xfId="8124"/>
    <cellStyle name="差_2006年27重庆_30云南 4" xfId="8125"/>
    <cellStyle name="差_2006年27重庆_财力性转移支付2010年预算参考数" xfId="8126"/>
    <cellStyle name="好_行政（人员）_民生政策最低支出需求_隋心对账单定稿0514 2 4" xfId="8127"/>
    <cellStyle name="差_2006年27重庆_财力性转移支付2010年预算参考数 2" xfId="8128"/>
    <cellStyle name="好_2006年33甘肃_合并 2 3" xfId="8129"/>
    <cellStyle name="差_2006年27重庆_财力性转移支付2010年预算参考数 2 2" xfId="8130"/>
    <cellStyle name="差_2006年27重庆_财力性转移支付2010年预算参考数 2 2 2" xfId="8131"/>
    <cellStyle name="差_2006年27重庆_财力性转移支付2010年预算参考数 2 3" xfId="8132"/>
    <cellStyle name="差_2006年27重庆_财力性转移支付2010年预算参考数 2 3 2" xfId="8133"/>
    <cellStyle name="差_2006年27重庆_财力性转移支付2010年预算参考数 3" xfId="8134"/>
    <cellStyle name="好_2006年33甘肃_合并 2 4" xfId="8135"/>
    <cellStyle name="差_2006年27重庆_财力性转移支付2010年预算参考数 3 2" xfId="8136"/>
    <cellStyle name="差_县市旗测算-新科目（20080626）_民生政策最低支出需求_财力性转移支付2010年预算参考数_华东 2 6" xfId="8137"/>
    <cellStyle name="差_2006年27重庆_财力性转移支付2010年预算参考数 4" xfId="8138"/>
    <cellStyle name="好_2006年33甘肃_合并 2 5" xfId="8139"/>
    <cellStyle name="差_2006年27重庆_财力性转移支付2010年预算参考数 4 2" xfId="8140"/>
    <cellStyle name="好_河南 缺口县区测算(地方填报白)_财力性转移支付2010年预算参考数_小册子（2010）张" xfId="8141"/>
    <cellStyle name="差_2006年27重庆_财力性转移支付2010年预算参考数 5" xfId="8142"/>
    <cellStyle name="好_2006年33甘肃_合并 2 6" xfId="8143"/>
    <cellStyle name="差_2006年27重庆_财力性转移支付2010年预算参考数_03_2010年各地区一般预算平衡表" xfId="8144"/>
    <cellStyle name="差_2006年27重庆_财力性转移支付2010年预算参考数_03_2010年各地区一般预算平衡表 2" xfId="8145"/>
    <cellStyle name="差_2006年27重庆_财力性转移支付2010年预算参考数_03_2010年各地区一般预算平衡表 3" xfId="8146"/>
    <cellStyle name="差_缺口县区测算(按核定人数) 2 2 2" xfId="8147"/>
    <cellStyle name="差_2006年27重庆_财力性转移支付2010年预算参考数_03_2010年各地区一般预算平衡表 5" xfId="8148"/>
    <cellStyle name="好_M03 3" xfId="8149"/>
    <cellStyle name="差_2006年27重庆_财力性转移支付2010年预算参考数_03_2010年各地区一般预算平衡表 6" xfId="8150"/>
    <cellStyle name="差_县市旗测算-新科目（20080627）_不含人员经费系数 2 3 2" xfId="8151"/>
    <cellStyle name="好_M03 4" xfId="8152"/>
    <cellStyle name="差_2006年27重庆_财力性转移支付2010年预算参考数_03_2010年各地区一般预算平衡表_04财力类2010" xfId="8153"/>
    <cellStyle name="好_其他部门(按照总人口测算）—20080416_县市旗测算-新科目（含人口规模效应）_财力性转移支付2010年预算参考数_30云南 3" xfId="8154"/>
    <cellStyle name="差_2006年27重庆_财力性转移支付2010年预算参考数_03_2010年各地区一般预算平衡表_04财力类2010 2" xfId="8155"/>
    <cellStyle name="差_2006年27重庆_财力性转移支付2010年预算参考数_03_2010年各地区一般预算平衡表_04财力类2010 3" xfId="8156"/>
    <cellStyle name="差_2006年27重庆_财力性转移支付2010年预算参考数_03_2010年各地区一般预算平衡表_2010年地方财政一般预算分级平衡情况表（汇总）0524" xfId="8157"/>
    <cellStyle name="差_2006年27重庆_财力性转移支付2010年预算参考数_03_2010年各地区一般预算平衡表_2010年地方财政一般预算分级平衡情况表（汇总）0524 2" xfId="8158"/>
    <cellStyle name="差_行政公检法测算_不含人员经费系数_财力性转移支付2010年预算参考数_03_2010年各地区一般预算平衡表_2010年地方财政一般预算分级平衡情况表（汇总）0524 4" xfId="8159"/>
    <cellStyle name="差_2006年27重庆_财力性转移支付2010年预算参考数_03_2010年各地区一般预算平衡表_2010年地方财政一般预算分级平衡情况表（汇总）0524 3" xfId="8160"/>
    <cellStyle name="差_行政公检法测算_不含人员经费系数_财力性转移支付2010年预算参考数_03_2010年各地区一般预算平衡表_2010年地方财政一般预算分级平衡情况表（汇总）0524 5" xfId="8161"/>
    <cellStyle name="差_2006年27重庆_财力性转移支付2010年预算参考数_03_2010年各地区一般预算平衡表_2010年地方财政一般预算分级平衡情况表（汇总）0524 4" xfId="8162"/>
    <cellStyle name="差_2006年27重庆_财力性转移支付2010年预算参考数_03_2010年各地区一般预算平衡表_2010年地方财政一般预算分级平衡情况表（汇总）0524 5" xfId="8163"/>
    <cellStyle name="差_2006年27重庆_财力性转移支付2010年预算参考数_03_2010年各地区一般预算平衡表_净集中" xfId="8164"/>
    <cellStyle name="差_2006年27重庆_财力性转移支付2010年预算参考数_03_2010年各地区一般预算平衡表_净集中 2" xfId="8165"/>
    <cellStyle name="差_测算结果汇总_03_2010年各地区一般预算平衡表 5" xfId="8166"/>
    <cellStyle name="差_2006年27重庆_财力性转移支付2010年预算参考数_03_2010年各地区一般预算平衡表_净集中 3" xfId="8167"/>
    <cellStyle name="差_测算结果汇总_03_2010年各地区一般预算平衡表 6" xfId="8168"/>
    <cellStyle name="差_2006年27重庆_财力性转移支付2010年预算参考数_30云南 2 2" xfId="8169"/>
    <cellStyle name="好_农林水和城市维护标准支出20080505－县区合计_县市旗测算-新科目（含人口规模效应）_财力性转移支付2010年预算参考数_华东 2 5" xfId="8170"/>
    <cellStyle name="差_2006年27重庆_财力性转移支付2010年预算参考数_30云南 3 2" xfId="8171"/>
    <cellStyle name="差_2006年27重庆_财力性转移支付2010年预算参考数_合并" xfId="8172"/>
    <cellStyle name="好_县区合并测算20080423(按照各省比重）_财力性转移支付2010年预算参考数_03_2010年各地区一般预算平衡表" xfId="8173"/>
    <cellStyle name="差_2006年27重庆_财力性转移支付2010年预算参考数_合并 2" xfId="8174"/>
    <cellStyle name="差_2006年27重庆_财力性转移支付2010年预算参考数_华东" xfId="8175"/>
    <cellStyle name="差_2006年27重庆_财力性转移支付2010年预算参考数_隋心对账单定稿0514" xfId="8176"/>
    <cellStyle name="差_文体广播事业(按照总人口测算）—20080416_财力性转移支付2010年预算参考数_03_2010年各地区一般预算平衡表_净集中 2" xfId="8177"/>
    <cellStyle name="差_自行调整差异系数顺序_03_2010年各地区一般预算平衡表_2010年地方财政一般预算分级平衡情况表（汇总）0524 2 4" xfId="8178"/>
    <cellStyle name="差_2006年27重庆_财力性转移支付2010年预算参考数_隋心对账单定稿0514 2" xfId="8179"/>
    <cellStyle name="好_30云南_1_财力性转移支付2010年预算参考数_03_2010年各地区一般预算平衡表_2010年地方财政一般预算分级平衡情况表（汇总）0524 2 5" xfId="8180"/>
    <cellStyle name="差_2006年27重庆_财力性转移支付2010年预算参考数_小册子（2010）张" xfId="8181"/>
    <cellStyle name="差_Book2 5" xfId="8182"/>
    <cellStyle name="常规 2 2 14 2 8" xfId="8183"/>
    <cellStyle name="差_2006年27重庆_财力性转移支付2010年预算参考数_小册子（2010）张 2" xfId="8184"/>
    <cellStyle name="差_2006年27重庆_财力性转移支付2010年预算参考数_小册子（2010）张 2 2" xfId="8185"/>
    <cellStyle name="差_2006年27重庆_财力性转移支付2010年预算参考数_小册子（2010）张 3" xfId="8186"/>
    <cellStyle name="差_2006年27重庆_财力性转移支付2010年预算参考数_小册子（2010）张 3 2" xfId="8187"/>
    <cellStyle name="好_2006年全省财力计算表（中央、决算） 2 5" xfId="8188"/>
    <cellStyle name="好_28四川_30云南" xfId="8189"/>
    <cellStyle name="差_2006年27重庆_合并" xfId="8190"/>
    <cellStyle name="差_2006年27重庆_合并 2" xfId="8191"/>
    <cellStyle name="差_行政(燃修费)_民生政策最低支出需求_隋心对账单定稿0514" xfId="8192"/>
    <cellStyle name="差_核定人数下发表_财力性转移支付2010年预算参考数 3" xfId="8193"/>
    <cellStyle name="差_2006年27重庆_华东" xfId="8194"/>
    <cellStyle name="差_文体广播事业(按照总人口测算）—20080416_不含人员经费系数 2" xfId="8195"/>
    <cellStyle name="常规 11 13" xfId="8196"/>
    <cellStyle name="差_2006年27重庆_华东 2" xfId="8197"/>
    <cellStyle name="差_文体广播事业(按照总人口测算）—20080416_不含人员经费系数 2 2" xfId="8198"/>
    <cellStyle name="好_县区合并测算20080421_民生政策最低支出需求_03_2010年各地区一般预算平衡表_净集中 3" xfId="8199"/>
    <cellStyle name="差_2006年27重庆_隋心对账单定稿0514" xfId="8200"/>
    <cellStyle name="差_2006年27重庆_隋心对账单定稿0514 2" xfId="8201"/>
    <cellStyle name="好_行政公检法测算_不含人员经费系数_03_2010年各地区一般预算平衡表 4" xfId="8202"/>
    <cellStyle name="差_2006年27重庆_小册子（2010）张" xfId="8203"/>
    <cellStyle name="差_不含人员经费系数_合并" xfId="8204"/>
    <cellStyle name="差_县市旗测算20080508_03_2010年各地区一般预算平衡表_2010年地方财政一般预算分级平衡情况表（汇总）0524 2 2" xfId="8205"/>
    <cellStyle name="好_34青海_隋心对账单定稿0514 2 5" xfId="8206"/>
    <cellStyle name="差_2006年27重庆_小册子（2010）张 2" xfId="8207"/>
    <cellStyle name="差_不含人员经费系数_合并 2" xfId="8208"/>
    <cellStyle name="差_2006年27重庆_小册子（2010）张 2 2" xfId="8209"/>
    <cellStyle name="差_2006年27重庆_小册子（2010）张 3" xfId="8210"/>
    <cellStyle name="差_汇总_财力性转移支付2010年预算参考数_03_2010年各地区一般预算平衡表 2" xfId="8211"/>
    <cellStyle name="差_2006年27重庆_小册子（2010）张 3 2" xfId="8212"/>
    <cellStyle name="常规 2 3 2 5 2 6" xfId="8213"/>
    <cellStyle name="差_2006年27重庆_小册子（2010）张 4" xfId="8214"/>
    <cellStyle name="差_安徽 缺口县区测算(地方填报)1_财力性转移支付2010年预算参考数_合并" xfId="8215"/>
    <cellStyle name="差_汇总_财力性转移支付2010年预算参考数_03_2010年各地区一般预算平衡表 3" xfId="8216"/>
    <cellStyle name="差_2006年28四川" xfId="8217"/>
    <cellStyle name="差_2006年28四川 2" xfId="8218"/>
    <cellStyle name="常规 8 9" xfId="8219"/>
    <cellStyle name="差_2006年28四川 2 2" xfId="8220"/>
    <cellStyle name="强调文字颜色 4 2 6" xfId="8221"/>
    <cellStyle name="差_2006年28四川 2 2 2" xfId="8222"/>
    <cellStyle name="差_一般预算支出口径剔除表_财力性转移支付2010年预算参考数_合并 2 6" xfId="8223"/>
    <cellStyle name="好_2008年预计支出与2007年对比 2 7" xfId="8224"/>
    <cellStyle name="差_2006年28四川 2 3" xfId="8225"/>
    <cellStyle name="差_2006年28四川 2 3 2" xfId="8226"/>
    <cellStyle name="差_2006年28四川 2 4" xfId="8227"/>
    <cellStyle name="好_县区合并测算20080423(按照各省比重）_县市旗测算-新科目（含人口规模效应）_财力性转移支付2010年预算参考数_隋心对账单定稿0514 2 5" xfId="8228"/>
    <cellStyle name="好_2007年一般预算支出剔除 2 2" xfId="8229"/>
    <cellStyle name="差_2006年28四川 3" xfId="8230"/>
    <cellStyle name="差_2006年28四川 3 2" xfId="8231"/>
    <cellStyle name="差_2006年28四川 4" xfId="8232"/>
    <cellStyle name="好_县市旗测算20080508_财力性转移支付2010年预算参考数 4" xfId="8233"/>
    <cellStyle name="差_2006年28四川 4 2" xfId="8234"/>
    <cellStyle name="差_2006年28四川 5" xfId="8235"/>
    <cellStyle name="好_行政(燃修费)_县市旗测算-新科目（含人口规模效应）_华东 2" xfId="8236"/>
    <cellStyle name="差_2006年28四川_03_2010年各地区一般预算平衡表" xfId="8237"/>
    <cellStyle name="好_27重庆 2 2" xfId="8238"/>
    <cellStyle name="差_2006年28四川_03_2010年各地区一般预算平衡表 2" xfId="8239"/>
    <cellStyle name="差_2006年28四川_03_2010年各地区一般预算平衡表 3" xfId="8240"/>
    <cellStyle name="差_测算结果汇总_财力性转移支付2010年预算参考数_03_2010年各地区一般预算平衡表_2010年地方财政一般预算分级平衡情况表（汇总）0524 2" xfId="8241"/>
    <cellStyle name="差_2006年28四川_03_2010年各地区一般预算平衡表 4" xfId="8242"/>
    <cellStyle name="差_测算结果汇总_财力性转移支付2010年预算参考数_03_2010年各地区一般预算平衡表_2010年地方财政一般预算分级平衡情况表（汇总）0524 3" xfId="8243"/>
    <cellStyle name="差_2006年28四川_03_2010年各地区一般预算平衡表 5" xfId="8244"/>
    <cellStyle name="差_测算结果汇总_财力性转移支付2010年预算参考数_03_2010年各地区一般预算平衡表_2010年地方财政一般预算分级平衡情况表（汇总）0524 4" xfId="8245"/>
    <cellStyle name="差_2006年28四川_03_2010年各地区一般预算平衡表 6" xfId="8246"/>
    <cellStyle name="差_测算结果汇总_财力性转移支付2010年预算参考数_03_2010年各地区一般预算平衡表_2010年地方财政一般预算分级平衡情况表（汇总）0524 5" xfId="8247"/>
    <cellStyle name="差_2006年28四川_03_2010年各地区一般预算平衡表_04财力类2010" xfId="8248"/>
    <cellStyle name="好_2006年28四川_30云南 2" xfId="8249"/>
    <cellStyle name="差_2006年28四川_03_2010年各地区一般预算平衡表_04财力类2010 2" xfId="8250"/>
    <cellStyle name="差_2006年28四川_03_2010年各地区一般预算平衡表_04财力类2010 3" xfId="8251"/>
    <cellStyle name="差_2006年28四川_03_2010年各地区一般预算平衡表_2010年地方财政一般预算分级平衡情况表（汇总）0524" xfId="8252"/>
    <cellStyle name="差_2006年28四川_03_2010年各地区一般预算平衡表_2010年地方财政一般预算分级平衡情况表（汇总）0524 2" xfId="8253"/>
    <cellStyle name="差_县市旗测算20080508_财力性转移支付2010年预算参考数_隋心对账单定稿0514" xfId="8254"/>
    <cellStyle name="好_20河南_合并 2 7" xfId="8255"/>
    <cellStyle name="差_2006年28四川_03_2010年各地区一般预算平衡表_2010年地方财政一般预算分级平衡情况表（汇总）0524 3" xfId="8256"/>
    <cellStyle name="差_2006年28四川_03_2010年各地区一般预算平衡表_2010年地方财政一般预算分级平衡情况表（汇总）0524 4" xfId="8257"/>
    <cellStyle name="差_2006年28四川_03_2010年各地区一般预算平衡表_2010年地方财政一般预算分级平衡情况表（汇总）0524 5" xfId="8258"/>
    <cellStyle name="差_2006年28四川_03_2010年各地区一般预算平衡表_净集中" xfId="8259"/>
    <cellStyle name="差_2006年28四川_03_2010年各地区一般预算平衡表_净集中 2" xfId="8260"/>
    <cellStyle name="好_成本差异系数_财力性转移支付2010年预算参考数_30云南 3" xfId="8261"/>
    <cellStyle name="差_2006年28四川_03_2010年各地区一般预算平衡表_净集中 3" xfId="8262"/>
    <cellStyle name="差_2006年28四川_30云南" xfId="8263"/>
    <cellStyle name="差_教育(按照总人口测算）—20080416_民生政策最低支出需求_财力性转移支付2010年预算参考数_小册子（2010）张 2" xfId="8264"/>
    <cellStyle name="好_县市旗测算20080508_财力性转移支付2010年预算参考数_华东 2 7" xfId="8265"/>
    <cellStyle name="差_2006年28四川_30云南 2" xfId="8266"/>
    <cellStyle name="差_教育(按照总人口测算）—20080416_民生政策最低支出需求_财力性转移支付2010年预算参考数_小册子（2010）张 2 2" xfId="8267"/>
    <cellStyle name="好_县市旗测算-新科目（20080627）_合并 2 4" xfId="8268"/>
    <cellStyle name="好_2008年全省汇总收支计算表_财力性转移支付2010年预算参考数_隋心对账单定稿0514 2 3" xfId="8269"/>
    <cellStyle name="差_2006年28四川_30云南 2 2" xfId="8270"/>
    <cellStyle name="差_县市旗测算-新科目（20080627）_不含人员经费系数_财力性转移支付2010年预算参考数_隋心对账单定稿0514" xfId="8271"/>
    <cellStyle name="差_一般预算支出口径剔除表_财力性转移支付2010年预算参考数_03_2010年各地区一般预算平衡表_2010年地方财政一般预算分级平衡情况表（汇总）0524 2 6" xfId="8272"/>
    <cellStyle name="差_2006年28四川_30云南 3" xfId="8273"/>
    <cellStyle name="好_县市旗测算-新科目（20080627）_合并 2 5" xfId="8274"/>
    <cellStyle name="好_2008年全省汇总收支计算表_财力性转移支付2010年预算参考数_隋心对账单定稿0514 2 4" xfId="8275"/>
    <cellStyle name="好_30云南_1_03_2010年各地区一般预算平衡表 2 2" xfId="8276"/>
    <cellStyle name="差_2006年28四川_30云南 3 2" xfId="8277"/>
    <cellStyle name="好_2007年一般预算支出剔除_03_2010年各地区一般预算平衡表_2010年地方财政一般预算分级平衡情况表（汇总）0524" xfId="8278"/>
    <cellStyle name="差_2006年28四川_财力性转移支付2010年预算参考数_03_2010年各地区一般预算平衡表" xfId="8279"/>
    <cellStyle name="差_2006年28四川_财力性转移支付2010年预算参考数_03_2010年各地区一般预算平衡表 2" xfId="8280"/>
    <cellStyle name="差_县市旗测算20080508_隋心对账单定稿0514" xfId="8281"/>
    <cellStyle name="差_2006年28四川_财力性转移支付2010年预算参考数_03_2010年各地区一般预算平衡表 3" xfId="8282"/>
    <cellStyle name="好_分县成本差异系数_民生政策最低支出需求_财力性转移支付2010年预算参考数_小册子（2010）张" xfId="8283"/>
    <cellStyle name="差_2006年28四川_财力性转移支付2010年预算参考数_03_2010年各地区一般预算平衡表 4" xfId="8284"/>
    <cellStyle name="差_Book1_03_2010年各地区一般预算平衡表_04财力类2010" xfId="8285"/>
    <cellStyle name="好_教育(按照总人口测算）—20080416_财力性转移支付2010年预算参考数_03_2010年各地区一般预算平衡表_2010年地方财政一般预算分级平衡情况表（汇总）0524 2 2" xfId="8286"/>
    <cellStyle name="差_2006年28四川_财力性转移支付2010年预算参考数_03_2010年各地区一般预算平衡表 5" xfId="8287"/>
    <cellStyle name="好_11大理_财力性转移支付2010年预算参考数 2" xfId="8288"/>
    <cellStyle name="好_教育(按照总人口测算）—20080416_财力性转移支付2010年预算参考数_03_2010年各地区一般预算平衡表_2010年地方财政一般预算分级平衡情况表（汇总）0524 2 3" xfId="8289"/>
    <cellStyle name="差_2006年28四川_财力性转移支付2010年预算参考数_03_2010年各地区一般预算平衡表 6" xfId="8290"/>
    <cellStyle name="好_11大理_财力性转移支付2010年预算参考数 3" xfId="8291"/>
    <cellStyle name="好_教育(按照总人口测算）—20080416_财力性转移支付2010年预算参考数_03_2010年各地区一般预算平衡表_2010年地方财政一般预算分级平衡情况表（汇总）0524 2 4" xfId="8292"/>
    <cellStyle name="差_2006年28四川_财力性转移支付2010年预算参考数_03_2010年各地区一般预算平衡表_04财力类2010" xfId="8293"/>
    <cellStyle name="差_28四川_财力性转移支付2010年预算参考数_03_2010年各地区一般预算平衡表_2010年地方财政一般预算分级平衡情况表（汇总）0524 2" xfId="8294"/>
    <cellStyle name="差_民生政策最低支出需求_财力性转移支付2010年预算参考数_03_2010年各地区一般预算平衡表_净集中" xfId="8295"/>
    <cellStyle name="差_2006年28四川_财力性转移支付2010年预算参考数_03_2010年各地区一般预算平衡表_04财力类2010 2" xfId="8296"/>
    <cellStyle name="差_河南 缺口县区测算(地方填报)_03_2010年各地区一般预算平衡表_净集中" xfId="8297"/>
    <cellStyle name="差_民生政策最低支出需求_财力性转移支付2010年预算参考数_03_2010年各地区一般预算平衡表_净集中 2" xfId="8298"/>
    <cellStyle name="差_2006年28四川_财力性转移支付2010年预算参考数_03_2010年各地区一般预算平衡表_04财力类2010 3" xfId="8299"/>
    <cellStyle name="差_行政公检法测算 2" xfId="8300"/>
    <cellStyle name="差_民生政策最低支出需求_财力性转移支付2010年预算参考数_03_2010年各地区一般预算平衡表_净集中 3" xfId="8301"/>
    <cellStyle name="差_2006年28四川_财力性转移支付2010年预算参考数_03_2010年各地区一般预算平衡表_2010年地方财政一般预算分级平衡情况表（汇总）0524" xfId="8302"/>
    <cellStyle name="差_2006年28四川_财力性转移支付2010年预算参考数_03_2010年各地区一般预算平衡表_2010年地方财政一般预算分级平衡情况表（汇总）0524 2" xfId="8303"/>
    <cellStyle name="好_行政(燃修费)_不含人员经费系数_华东 3" xfId="8304"/>
    <cellStyle name="差_2006年28四川_财力性转移支付2010年预算参考数_03_2010年各地区一般预算平衡表_2010年地方财政一般预算分级平衡情况表（汇总）0524 3" xfId="8305"/>
    <cellStyle name="差_2006年28四川_财力性转移支付2010年预算参考数_03_2010年各地区一般预算平衡表_2010年地方财政一般预算分级平衡情况表（汇总）0524 4" xfId="8306"/>
    <cellStyle name="差_2006年28四川_财力性转移支付2010年预算参考数_03_2010年各地区一般预算平衡表_净集中" xfId="8307"/>
    <cellStyle name="差_2006年28四川_财力性转移支付2010年预算参考数_03_2010年各地区一般预算平衡表_净集中 2" xfId="8308"/>
    <cellStyle name="差_2006年28四川_财力性转移支付2010年预算参考数_03_2010年各地区一般预算平衡表_净集中 3" xfId="8309"/>
    <cellStyle name="差_28四川_财力性转移支付2010年预算参考数_隋心对账单定稿0514 2" xfId="8310"/>
    <cellStyle name="差_2006年28四川_财力性转移支付2010年预算参考数_30云南" xfId="8311"/>
    <cellStyle name="差_2006年28四川_财力性转移支付2010年预算参考数_30云南 2" xfId="8312"/>
    <cellStyle name="差_2006年28四川_财力性转移支付2010年预算参考数_30云南 2 2" xfId="8313"/>
    <cellStyle name="差_2006年28四川_财力性转移支付2010年预算参考数_30云南 3" xfId="8314"/>
    <cellStyle name="差_2006年28四川_财力性转移支付2010年预算参考数_合并" xfId="8315"/>
    <cellStyle name="常规 27 7" xfId="8316"/>
    <cellStyle name="差_2006年28四川_财力性转移支付2010年预算参考数_合并 2" xfId="8317"/>
    <cellStyle name="好_行政公检法测算_县市旗测算-新科目（含人口规模效应）_03_2010年各地区一般预算平衡表_2010年地方财政一般预算分级平衡情况表（汇总）0524 2 6" xfId="8318"/>
    <cellStyle name="差_2006年28四川_财力性转移支付2010年预算参考数_华东" xfId="8319"/>
    <cellStyle name="差_2006年28四川_财力性转移支付2010年预算参考数_华东 2" xfId="8320"/>
    <cellStyle name="差_2006年28四川_财力性转移支付2010年预算参考数_隋心对账单定稿0514" xfId="8321"/>
    <cellStyle name="好_1_03_2010年各地区一般预算平衡表_2010年地方财政一般预算分级平衡情况表（汇总）0524 2 7" xfId="8322"/>
    <cellStyle name="差_2006年28四川_财力性转移支付2010年预算参考数_隋心对账单定稿0514 2" xfId="8323"/>
    <cellStyle name="差_2006年28四川_财力性转移支付2010年预算参考数_小册子（2010）张" xfId="8324"/>
    <cellStyle name="差_汇总表_财力性转移支付2010年预算参考数_03_2010年各地区一般预算平衡表_净集中 3" xfId="8325"/>
    <cellStyle name="差_县市旗测算20080508_华东 2" xfId="8326"/>
    <cellStyle name="差_2006年28四川_财力性转移支付2010年预算参考数_小册子（2010）张 2" xfId="8327"/>
    <cellStyle name="差_县市旗测算20080508_华东 2 2" xfId="8328"/>
    <cellStyle name="好_07临沂_小册子（2010）张" xfId="8329"/>
    <cellStyle name="差_2006年28四川_财力性转移支付2010年预算参考数_小册子（2010）张 3" xfId="8330"/>
    <cellStyle name="差_县市旗测算20080508_华东 2 3" xfId="8331"/>
    <cellStyle name="差_2006年28四川_财力性转移支付2010年预算参考数_小册子（2010）张 3 2" xfId="8332"/>
    <cellStyle name="好_河南 缺口县区测算(地方填报白)_合并" xfId="8333"/>
    <cellStyle name="差_2006年28四川_财力性转移支付2010年预算参考数_小册子（2010）张 4" xfId="8334"/>
    <cellStyle name="差_县市旗测算20080508_华东 2 4" xfId="8335"/>
    <cellStyle name="差_2006年28四川_合并" xfId="8336"/>
    <cellStyle name="差_附表_财力性转移支付2010年预算参考数_30云南 3 2" xfId="8337"/>
    <cellStyle name="好_28四川_合并 2 7" xfId="8338"/>
    <cellStyle name="差_2006年28四川_合并 2" xfId="8339"/>
    <cellStyle name="差_2006年28四川_华东" xfId="8340"/>
    <cellStyle name="差_2006年28四川_华东 2" xfId="8341"/>
    <cellStyle name="差_2006年28四川_隋心对账单定稿0514" xfId="8342"/>
    <cellStyle name="差_人员工资和公用经费_财力性转移支付2010年预算参考数_03_2010年各地区一般预算平衡表_净集中" xfId="8343"/>
    <cellStyle name="差_2006年28四川_隋心对账单定稿0514 2" xfId="8344"/>
    <cellStyle name="差_人员工资和公用经费_财力性转移支付2010年预算参考数_03_2010年各地区一般预算平衡表_净集中 2" xfId="8345"/>
    <cellStyle name="好_第五部分(才淼、饶永宏） 2_5.2010年云南省国家一般生态功能区转移支付补助测算表（州市本级）" xfId="8346"/>
    <cellStyle name="差_2006年28四川_小册子（2010）张" xfId="8347"/>
    <cellStyle name="好_Book1_财力性转移支付2010年预算参考数_03_2010年各地区一般预算平衡表_净集中 2" xfId="8348"/>
    <cellStyle name="差_2006年28四川_小册子（2010）张 2" xfId="8349"/>
    <cellStyle name="差_2006年28四川_小册子（2010）张 2 2" xfId="8350"/>
    <cellStyle name="差_2006年28四川_小册子（2010）张 3" xfId="8351"/>
    <cellStyle name="差_2006年28四川_小册子（2010）张 3 2" xfId="8352"/>
    <cellStyle name="差_2009年云南省省对下一般性转移支付标准支出测算表 3" xfId="8353"/>
    <cellStyle name="好_青海 缺口县区测算(地方填报) 2 5" xfId="8354"/>
    <cellStyle name="差_2006年28四川_小册子（2010）张 4" xfId="8355"/>
    <cellStyle name="差_行政公检法测算 2 2 2" xfId="8356"/>
    <cellStyle name="好_0502通海县 2_2.2010年云南省生态功能区转移支付总表 2" xfId="8357"/>
    <cellStyle name="差_2006年30云南" xfId="8358"/>
    <cellStyle name="差_2006年30云南 2" xfId="8359"/>
    <cellStyle name="差_2006年30云南 2 2" xfId="8360"/>
    <cellStyle name="好_县区合并测算20080421_民生政策最低支出需求 2 7" xfId="8361"/>
    <cellStyle name="好_14安徽_财力性转移支付2010年预算参考数_03_2010年各地区一般预算平衡表_2010年地方财政一般预算分级平衡情况表（汇总）0524" xfId="8362"/>
    <cellStyle name="好_行政（人员）_不含人员经费系数_财力性转移支付2010年预算参考数_隋心对账单定稿0514 2 4" xfId="8363"/>
    <cellStyle name="差_2006年30云南 2 2 2" xfId="8364"/>
    <cellStyle name="好_14安徽_财力性转移支付2010年预算参考数_03_2010年各地区一般预算平衡表_2010年地方财政一般预算分级平衡情况表（汇总）0524 2" xfId="8365"/>
    <cellStyle name="好_行政公检法测算_民生政策最低支出需求_03_2010年各地区一般预算平衡表_2010年地方财政一般预算分级平衡情况表（汇总）0524 2 4" xfId="8366"/>
    <cellStyle name="好_教育(按照总人口测算）—20080416_民生政策最低支出需求_03_2010年各地区一般预算平衡表_2010年地方财政一般预算分级平衡情况表（汇总）0524 5" xfId="8367"/>
    <cellStyle name="差_2006年30云南 2 3" xfId="8368"/>
    <cellStyle name="好_行政（人员）_不含人员经费系数_财力性转移支付2010年预算参考数_隋心对账单定稿0514 2 5" xfId="8369"/>
    <cellStyle name="差_2006年水利统计指标统计表 2_5.2010年云南省国家一般生态功能区转移支付补助测算表（州市本级）" xfId="8370"/>
    <cellStyle name="差_2006年30云南 2 3 2" xfId="8371"/>
    <cellStyle name="差_2007年收支情况及2008年收支预计表(汇总表)_财力性转移支付2010年预算参考数_03_2010年各地区一般预算平衡表_2010年地方财政一般预算分级平衡情况表（汇总）0524" xfId="8372"/>
    <cellStyle name="差_2006年30云南 2 4" xfId="8373"/>
    <cellStyle name="好_行政（人员）_不含人员经费系数_财力性转移支付2010年预算参考数_隋心对账单定稿0514 2 6" xfId="8374"/>
    <cellStyle name="差_2006年30云南 3" xfId="8375"/>
    <cellStyle name="差_卫生(按照总人口测算）—20080416_民生政策最低支出需求_合并 2" xfId="8376"/>
    <cellStyle name="好_2010年定额结算项目调整方案-30云南" xfId="8377"/>
    <cellStyle name="差_2006年30云南 3 2" xfId="8378"/>
    <cellStyle name="差_卫生(按照总人口测算）—20080416_民生政策最低支出需求_合并 2 2" xfId="8379"/>
    <cellStyle name="差_文体广播事业(按照总人口测算）—20080416_民生政策最低支出需求_华东 2 5" xfId="8380"/>
    <cellStyle name="差_2006年30云南 4" xfId="8381"/>
    <cellStyle name="差_行政(燃修费)_民生政策最低支出需求 2 2" xfId="8382"/>
    <cellStyle name="差_2006年30云南 4 2" xfId="8383"/>
    <cellStyle name="差_行政(燃修费)_民生政策最低支出需求 2 2 2" xfId="8384"/>
    <cellStyle name="差_行政(燃修费)_民生政策最低支出需求 2 3" xfId="8385"/>
    <cellStyle name="差_2006年30云南 5" xfId="8386"/>
    <cellStyle name="好_2006年22湖南_隋心对账单定稿0514" xfId="8387"/>
    <cellStyle name="差_2006年30云南_30云南" xfId="8388"/>
    <cellStyle name="差_县区合并测算20080423(按照各省比重）_民生政策最低支出需求_财力性转移支付2010年预算参考数_隋心对账单定稿0514 2 3" xfId="8389"/>
    <cellStyle name="好_2006年22湖南 5" xfId="8390"/>
    <cellStyle name="差_2006年30云南_30云南 2" xfId="8391"/>
    <cellStyle name="好_缺口县区测算（11.13）_财力性转移支付2010年预算参考数_03_2010年各地区一般预算平衡表 6" xfId="8392"/>
    <cellStyle name="差_2006年30云南_30云南 2 2" xfId="8393"/>
    <cellStyle name="好_2007年一般预算支出剔除_03_2010年各地区一般预算平衡表_2010年地方财政一般预算分级平衡情况表（汇总）0524 2 6" xfId="8394"/>
    <cellStyle name="差_2006年30云南_30云南 3" xfId="8395"/>
    <cellStyle name="差_2006年30云南_30云南 3 2" xfId="8396"/>
    <cellStyle name="差_2006年30云南_30云南 4" xfId="8397"/>
    <cellStyle name="差_2006年30云南_合并 2" xfId="8398"/>
    <cellStyle name="常规 11 4 9" xfId="8399"/>
    <cellStyle name="好_其他部门(按照总人口测算）—20080416_民生政策最低支出需求_财力性转移支付2010年预算参考数_小册子（2010）张" xfId="8400"/>
    <cellStyle name="差_2006年30云南_华东" xfId="8401"/>
    <cellStyle name="好_教育(按照总人口测算）—20080416_不含人员经费系数_合并 2 7" xfId="8402"/>
    <cellStyle name="差_2006年30云南_华东 2" xfId="8403"/>
    <cellStyle name="差_2006年30云南_隋心对账单定稿0514" xfId="8404"/>
    <cellStyle name="差_文体广播事业(按照总人口测算）—20080416_民生政策最低支出需求_03_2010年各地区一般预算平衡表 6" xfId="8405"/>
    <cellStyle name="差_2006年30云南_隋心对账单定稿0514 2" xfId="8406"/>
    <cellStyle name="差_2006年30云南_小册子（2010）张" xfId="8407"/>
    <cellStyle name="好_县区合并测算20080421_隋心对账单定稿0514 2 6" xfId="8408"/>
    <cellStyle name="差_县市旗测算-新科目（20080626）_不含人员经费系数_财力性转移支付2010年预算参考数 2 4" xfId="8409"/>
    <cellStyle name="好_成本差异系数_财力性转移支付2010年预算参考数_合并 2 4" xfId="8410"/>
    <cellStyle name="好_河南 缺口县区测算(地方填报)_财力性转移支付2010年预算参考数_30云南" xfId="8411"/>
    <cellStyle name="差_2006年30云南_小册子（2010）张 2" xfId="8412"/>
    <cellStyle name="好_河南 缺口县区测算(地方填报)_财力性转移支付2010年预算参考数_30云南 2" xfId="8413"/>
    <cellStyle name="差_2006年30云南_小册子（2010）张 2 2" xfId="8414"/>
    <cellStyle name="好_河南 缺口县区测算(地方填报)_财力性转移支付2010年预算参考数_30云南 2 2" xfId="8415"/>
    <cellStyle name="差_2006年30云南_小册子（2010）张 3" xfId="8416"/>
    <cellStyle name="好_河南 缺口县区测算(地方填报)_财力性转移支付2010年预算参考数_30云南 3" xfId="8417"/>
    <cellStyle name="差_市辖区测算-新科目（20080626）_不含人员经费系数_财力性转移支付2010年预算参考数_华东 2 6" xfId="8418"/>
    <cellStyle name="差_2006年30云南_小册子（2010）张 3 2" xfId="8419"/>
    <cellStyle name="好_分析缺口率_财力性转移支付2010年预算参考数 2 7" xfId="8420"/>
    <cellStyle name="好_河南 缺口县区测算(地方填报)_财力性转移支付2010年预算参考数_30云南 3 2" xfId="8421"/>
    <cellStyle name="差_2006年30云南_小册子（2010）张 4" xfId="8422"/>
    <cellStyle name="好_河南 缺口县区测算(地方填报)_财力性转移支付2010年预算参考数_30云南 4" xfId="8423"/>
    <cellStyle name="差_2006年33甘肃" xfId="8424"/>
    <cellStyle name="差_文体广播事业(按照总人口测算）—20080416_不含人员经费系数_财力性转移支付2010年预算参考数_隋心对账单定稿0514 2" xfId="8425"/>
    <cellStyle name="差_2006年33甘肃 2" xfId="8426"/>
    <cellStyle name="差_文体广播事业(按照总人口测算）—20080416_不含人员经费系数_财力性转移支付2010年预算参考数_隋心对账单定稿0514 2 2" xfId="8427"/>
    <cellStyle name="差_2006年33甘肃 2 2" xfId="8428"/>
    <cellStyle name="差_2006年33甘肃 2 2 2" xfId="8429"/>
    <cellStyle name="差_2006年33甘肃 2 3" xfId="8430"/>
    <cellStyle name="差_2006年33甘肃 2 3 2" xfId="8431"/>
    <cellStyle name="好_行政（人员）_不含人员经费系数_合并 2 4" xfId="8432"/>
    <cellStyle name="差_2006年33甘肃 2 4" xfId="8433"/>
    <cellStyle name="差_其他部门(按照总人口测算）—20080416_不含人员经费系数_财力性转移支付2010年预算参考数_03_2010年各地区一般预算平衡表_净集中" xfId="8434"/>
    <cellStyle name="差_2006年33甘肃 3" xfId="8435"/>
    <cellStyle name="差_文体广播事业(按照总人口测算）—20080416_不含人员经费系数_财力性转移支付2010年预算参考数_隋心对账单定稿0514 2 3" xfId="8436"/>
    <cellStyle name="差_2006年33甘肃 4" xfId="8437"/>
    <cellStyle name="差_文体广播事业(按照总人口测算）—20080416_不含人员经费系数_财力性转移支付2010年预算参考数_隋心对账单定稿0514 2 4" xfId="8438"/>
    <cellStyle name="差_县区合并测算20080423(按照各省比重）_30云南" xfId="8439"/>
    <cellStyle name="好_县区合并测算20080421_03_2010年各地区一般预算平衡表_净集中 3" xfId="8440"/>
    <cellStyle name="差_2006年33甘肃 4 2" xfId="8441"/>
    <cellStyle name="差_县区合并测算20080423(按照各省比重）_30云南 2" xfId="8442"/>
    <cellStyle name="差_2006年33甘肃 5" xfId="8443"/>
    <cellStyle name="差_文体广播事业(按照总人口测算）—20080416_不含人员经费系数_财力性转移支付2010年预算参考数_隋心对账单定稿0514 2 5" xfId="8444"/>
    <cellStyle name="差_2006年33甘肃_30云南" xfId="8445"/>
    <cellStyle name="差_卫生部门_财力性转移支付2010年预算参考数_30云南 3" xfId="8446"/>
    <cellStyle name="好_Book1_隋心对账单定稿0514" xfId="8447"/>
    <cellStyle name="差_2006年33甘肃_30云南 2" xfId="8448"/>
    <cellStyle name="差_卫生部门_财力性转移支付2010年预算参考数_30云南 3 2" xfId="8449"/>
    <cellStyle name="好_Book1_隋心对账单定稿0514 2" xfId="8450"/>
    <cellStyle name="差_2006年33甘肃_30云南 2 2" xfId="8451"/>
    <cellStyle name="差_卫生(按照总人口测算）—20080416_不含人员经费系数_财力性转移支付2010年预算参考数_华东" xfId="8452"/>
    <cellStyle name="好_Book1_隋心对账单定稿0514 2 2" xfId="8453"/>
    <cellStyle name="差_2006年33甘肃_30云南 3" xfId="8454"/>
    <cellStyle name="差_测算结果_03_2010年各地区一般预算平衡表_04财力类2010 2" xfId="8455"/>
    <cellStyle name="好_缺口县区测算_财力性转移支付2010年预算参考数_03_2010年各地区一般预算平衡表 4" xfId="8456"/>
    <cellStyle name="差_2006年33甘肃_30云南 3 2" xfId="8457"/>
    <cellStyle name="好_1305扶贫 3" xfId="8458"/>
    <cellStyle name="差_2006年33甘肃_30云南 4" xfId="8459"/>
    <cellStyle name="差_测算结果_03_2010年各地区一般预算平衡表_04财力类2010 3" xfId="8460"/>
    <cellStyle name="差_2006年33甘肃_合并" xfId="8461"/>
    <cellStyle name="好_行政公检法测算_县市旗测算-新科目（含人口规模效应） 2" xfId="8462"/>
    <cellStyle name="差_2006年33甘肃_合并 2" xfId="8463"/>
    <cellStyle name="好_行政公检法测算_县市旗测算-新科目（含人口规模效应） 2 2" xfId="8464"/>
    <cellStyle name="差_2006年33甘肃_华东" xfId="8465"/>
    <cellStyle name="好_教育(按照总人口测算）—20080416_县市旗测算-新科目（含人口规模效应）_03_2010年各地区一般预算平衡表_2010年地方财政一般预算分级平衡情况表（汇总）0524 4" xfId="8466"/>
    <cellStyle name="差_2006年33甘肃_华东 2" xfId="8467"/>
    <cellStyle name="好_县区合并测算20080421_民生政策最低支出需求_财力性转移支付2010年预算参考数_小册子（2010）张 4" xfId="8468"/>
    <cellStyle name="差_分县成本差异系数_不含人员经费系数 4" xfId="8469"/>
    <cellStyle name="差_卫生(按照总人口测算）—20080416_华东 2 7" xfId="8470"/>
    <cellStyle name="好_农林水和城市维护标准支出20080505－县区合计_县市旗测算-新科目（含人口规模效应）_财力性转移支付2010年预算参考数_03_2010年各地区一般预算平衡表_净集中 3" xfId="8471"/>
    <cellStyle name="差_2006年33甘肃_隋心对账单定稿0514" xfId="8472"/>
    <cellStyle name="差_Book1_2_Book1_Book1 2" xfId="8473"/>
    <cellStyle name="常规 2 6 2 4" xfId="8474"/>
    <cellStyle name="差_2006年33甘肃_隋心对账单定稿0514 2" xfId="8475"/>
    <cellStyle name="差_2006年33甘肃_小册子（2010）张" xfId="8476"/>
    <cellStyle name="差_人员工资和公用经费_财力性转移支付2010年预算参考数 4" xfId="8477"/>
    <cellStyle name="好_22湖南 3" xfId="8478"/>
    <cellStyle name="差_2006年33甘肃_小册子（2010）张 2" xfId="8479"/>
    <cellStyle name="差_人员工资和公用经费_财力性转移支付2010年预算参考数 4 2" xfId="8480"/>
    <cellStyle name="好_22湖南 3 2" xfId="8481"/>
    <cellStyle name="好_其他部门(按照总人口测算）—20080416_不含人员经费系数_隋心对账单定稿0514 2 4" xfId="8482"/>
    <cellStyle name="差_2006年33甘肃_小册子（2010）张 2 2" xfId="8483"/>
    <cellStyle name="差_缺口县区测算（11.13）_03_2010年各地区一般预算平衡表 5" xfId="8484"/>
    <cellStyle name="常规 18 16" xfId="8485"/>
    <cellStyle name="常规 18 21" xfId="8486"/>
    <cellStyle name="常规 23 16" xfId="8487"/>
    <cellStyle name="常规 23 21" xfId="8488"/>
    <cellStyle name="差_2006年33甘肃_小册子（2010）张 3" xfId="8489"/>
    <cellStyle name="差_农林水和城市维护标准支出20080505－县区合计_30云南 2 2" xfId="8490"/>
    <cellStyle name="好_其他部门(按照总人口测算）—20080416_不含人员经费系数_隋心对账单定稿0514 2 5" xfId="8491"/>
    <cellStyle name="差_2006年33甘肃_小册子（2010）张 3 2" xfId="8492"/>
    <cellStyle name="好_农林水和城市维护标准支出20080505－县区合计_民生政策最低支出需求_03_2010年各地区一般预算平衡表_2010年地方财政一般预算分级平衡情况表（汇总）0524 3" xfId="8493"/>
    <cellStyle name="差_2006年33甘肃_小册子（2010）张 4" xfId="8494"/>
    <cellStyle name="好_5334_2006年迪庆县级财政报表附表 2" xfId="8495"/>
    <cellStyle name="好_其他部门(按照总人口测算）—20080416_不含人员经费系数_隋心对账单定稿0514 2 6" xfId="8496"/>
    <cellStyle name="差_2006年34青海" xfId="8497"/>
    <cellStyle name="好_测算结果汇总_财力性转移支付2010年预算参考数 2" xfId="8498"/>
    <cellStyle name="差_2006年34青海 2" xfId="8499"/>
    <cellStyle name="常规 2 2 2 6 2 9" xfId="8500"/>
    <cellStyle name="好_测算结果汇总_财力性转移支付2010年预算参考数 2 2" xfId="8501"/>
    <cellStyle name="差_行政（人员）_民生政策最低支出需求_财力性转移支付2010年预算参考数_合并" xfId="8502"/>
    <cellStyle name="差_县区合并测算20080421_03_2010年各地区一般预算平衡表_2010年地方财政一般预算分级平衡情况表（汇总）0524 5" xfId="8503"/>
    <cellStyle name="好_测算结果汇总_财力性转移支付2010年预算参考数 2 2 2" xfId="8504"/>
    <cellStyle name="差_2006年34青海 2 2" xfId="8505"/>
    <cellStyle name="好_其他部门(按照总人口测算）—20080416_03_2010年各地区一般预算平衡表_2010年地方财政一般预算分级平衡情况表（汇总）0524 4" xfId="8506"/>
    <cellStyle name="差_2006年34青海 2 2 2" xfId="8507"/>
    <cellStyle name="差_行政（人员）_民生政策最低支出需求_财力性转移支付2010年预算参考数_合并 2" xfId="8508"/>
    <cellStyle name="差_2006年34青海 2 3" xfId="8509"/>
    <cellStyle name="好_其他部门(按照总人口测算）—20080416_03_2010年各地区一般预算平衡表_2010年地方财政一般预算分级平衡情况表（汇总）0524 5" xfId="8510"/>
    <cellStyle name="差_2006年34青海 2 3 2" xfId="8511"/>
    <cellStyle name="差_2006年34青海 2 4" xfId="8512"/>
    <cellStyle name="差_2006年34青海 3" xfId="8513"/>
    <cellStyle name="好_测算结果汇总_财力性转移支付2010年预算参考数 2 3" xfId="8514"/>
    <cellStyle name="差_2006年34青海 3 2" xfId="8515"/>
    <cellStyle name="好_测算结果汇总_财力性转移支付2010年预算参考数 2 3 2" xfId="8516"/>
    <cellStyle name="差_2006年34青海 4" xfId="8517"/>
    <cellStyle name="好_测算结果汇总_财力性转移支付2010年预算参考数 2 4" xfId="8518"/>
    <cellStyle name="差_2006年34青海 4 2" xfId="8519"/>
    <cellStyle name="好_07临沂_合并 2 7" xfId="8520"/>
    <cellStyle name="差_34青海_华东" xfId="8521"/>
    <cellStyle name="好_测算结果汇总_财力性转移支付2010年预算参考数 2 5" xfId="8522"/>
    <cellStyle name="差_2006年34青海 5" xfId="8523"/>
    <cellStyle name="好_其他部门(按照总人口测算）—20080416_民生政策最低支出需求_财力性转移支付2010年预算参考数_03_2010年各地区一般预算平衡表_04财力类2010 2" xfId="8524"/>
    <cellStyle name="差_2006年34青海_03_2010年各地区一般预算平衡表" xfId="8525"/>
    <cellStyle name="差_行政公检法测算_不含人员经费系数_03_2010年各地区一般预算平衡表_2010年地方财政一般预算分级平衡情况表（汇总）0524" xfId="8526"/>
    <cellStyle name="差_2006年34青海_03_2010年各地区一般预算平衡表 2" xfId="8527"/>
    <cellStyle name="差_其他部门(按照总人口测算）—20080416_县市旗测算-新科目（含人口规模效应）_财力性转移支付2010年预算参考数_03_2010年各地区一般预算平衡表_2010年地方财政一般预算分级平衡情况表（汇总）0524 3" xfId="8528"/>
    <cellStyle name="差_2006年34青海_03_2010年各地区一般预算平衡表 3" xfId="8529"/>
    <cellStyle name="差_其他部门(按照总人口测算）—20080416_县市旗测算-新科目（含人口规模效应）_财力性转移支付2010年预算参考数_03_2010年各地区一般预算平衡表_2010年地方财政一般预算分级平衡情况表（汇总）0524 4" xfId="8530"/>
    <cellStyle name="差_2006年34青海_03_2010年各地区一般预算平衡表 4" xfId="8531"/>
    <cellStyle name="差_其他部门(按照总人口测算）—20080416_县市旗测算-新科目（含人口规模效应）_财力性转移支付2010年预算参考数_03_2010年各地区一般预算平衡表_2010年地方财政一般预算分级平衡情况表（汇总）0524 5" xfId="8532"/>
    <cellStyle name="差_2006年34青海_03_2010年各地区一般预算平衡表 5" xfId="8533"/>
    <cellStyle name="差_2006年34青海_03_2010年各地区一般预算平衡表 6" xfId="8534"/>
    <cellStyle name="差_2006年34青海_03_2010年各地区一般预算平衡表_04财力类2010" xfId="8535"/>
    <cellStyle name="差_2006年34青海_03_2010年各地区一般预算平衡表_04财力类2010 2" xfId="8536"/>
    <cellStyle name="好_30云南_1_财力性转移支付2010年预算参考数_合并 2 4" xfId="8537"/>
    <cellStyle name="差_2006年34青海_03_2010年各地区一般预算平衡表_04财力类2010 3" xfId="8538"/>
    <cellStyle name="好_30云南_1_财力性转移支付2010年预算参考数_合并 2 5" xfId="8539"/>
    <cellStyle name="差_2006年34青海_03_2010年各地区一般预算平衡表_2010年地方财政一般预算分级平衡情况表（汇总）0524 3" xfId="8540"/>
    <cellStyle name="差_2006年34青海_03_2010年各地区一般预算平衡表_2010年地方财政一般预算分级平衡情况表（汇总）0524 4" xfId="8541"/>
    <cellStyle name="好_5334_2006年迪庆县级财政报表附表 2_2.2009年云南省生态功能区转移支付总表" xfId="8542"/>
    <cellStyle name="差_2006年34青海_03_2010年各地区一般预算平衡表_净集中" xfId="8543"/>
    <cellStyle name="差_2006年34青海_03_2010年各地区一般预算平衡表_净集中 2" xfId="8544"/>
    <cellStyle name="差_2006年34青海_03_2010年各地区一般预算平衡表_净集中 3" xfId="8545"/>
    <cellStyle name="差_2006年34青海_30云南" xfId="8546"/>
    <cellStyle name="差_2006年34青海_30云南 2" xfId="8547"/>
    <cellStyle name="差_2006年34青海_30云南 2 2" xfId="8548"/>
    <cellStyle name="差_自行调整差异系数顺序 2 3" xfId="8549"/>
    <cellStyle name="常规 4 3" xfId="8550"/>
    <cellStyle name="差_卫生部门_隋心对账单定稿0514 2 6" xfId="8551"/>
    <cellStyle name="好_2008年一般预算支出预计 4" xfId="8552"/>
    <cellStyle name="差_2006年34青海_30云南 3" xfId="8553"/>
    <cellStyle name="差_2006年34青海_30云南 3 2" xfId="8554"/>
    <cellStyle name="差_34青海_财力性转移支付2010年预算参考数 3" xfId="8555"/>
    <cellStyle name="常规 5 3" xfId="8556"/>
    <cellStyle name="好_2007年收支情况及2008年收支预计表(汇总表)_财力性转移支付2010年预算参考数_隋心对账单定稿0514 2 5" xfId="8557"/>
    <cellStyle name="差_2006年34青海_财力性转移支付2010年预算参考数" xfId="8558"/>
    <cellStyle name="差_县区合并测算20080423(按照各省比重）_03_2010年各地区一般预算平衡表" xfId="8559"/>
    <cellStyle name="好_核定人数对比_合并 3" xfId="8560"/>
    <cellStyle name="差_县区合并测算20080423(按照各省比重）_03_2010年各地区一般预算平衡表 2 2" xfId="8561"/>
    <cellStyle name="差_云南省2008年转移支付测算——州市本级考核部分及政策性测算_小册子（2010）张 3" xfId="8562"/>
    <cellStyle name="差_2006年34青海_财力性转移支付2010年预算参考数 2 2" xfId="8563"/>
    <cellStyle name="好_其他部门(按照总人口测算）—20080416_县市旗测算-新科目（含人口规模效应）_30云南" xfId="8564"/>
    <cellStyle name="差_云南省2008年转移支付测算——州市本级考核部分及政策性测算_小册子（2010）张 3 2" xfId="8565"/>
    <cellStyle name="好_34青海_1_华东 2 4" xfId="8566"/>
    <cellStyle name="差_2006年34青海_财力性转移支付2010年预算参考数 2 2 2" xfId="8567"/>
    <cellStyle name="好_其他部门(按照总人口测算）—20080416_县市旗测算-新科目（含人口规模效应）_30云南 2" xfId="8568"/>
    <cellStyle name="差_2006年34青海_财力性转移支付2010年预算参考数 2 3" xfId="8569"/>
    <cellStyle name="差_2006年34青海_财力性转移支付2010年预算参考数 2 3 2" xfId="8570"/>
    <cellStyle name="差_2006年34青海_财力性转移支付2010年预算参考数 2 4" xfId="8571"/>
    <cellStyle name="差_2006年34青海_财力性转移支付2010年预算参考数 3" xfId="8572"/>
    <cellStyle name="差_县区合并测算20080423(按照各省比重）_03_2010年各地区一般预算平衡表 3" xfId="8573"/>
    <cellStyle name="差_2006年34青海_财力性转移支付2010年预算参考数 3 2" xfId="8574"/>
    <cellStyle name="差_县市旗测算20080508_财力性转移支付2010年预算参考数 2 6" xfId="8575"/>
    <cellStyle name="好_核定人数对比_30云南 3" xfId="8576"/>
    <cellStyle name="差_2006年34青海_财力性转移支付2010年预算参考数 4" xfId="8577"/>
    <cellStyle name="差_合并 2" xfId="8578"/>
    <cellStyle name="差_县区合并测算20080423(按照各省比重）_03_2010年各地区一般预算平衡表 4" xfId="8579"/>
    <cellStyle name="差_2006年34青海_财力性转移支付2010年预算参考数 4 2" xfId="8580"/>
    <cellStyle name="差_2006年34青海_财力性转移支付2010年预算参考数 5" xfId="8581"/>
    <cellStyle name="差_县区合并测算20080423(按照各省比重）_03_2010年各地区一般预算平衡表 5" xfId="8582"/>
    <cellStyle name="好_分县成本差异系数_民生政策最低支出需求_华东" xfId="8583"/>
    <cellStyle name="差_2006年34青海_财力性转移支付2010年预算参考数_03_2010年各地区一般预算平衡表" xfId="8584"/>
    <cellStyle name="差_2006年34青海_财力性转移支付2010年预算参考数_03_2010年各地区一般预算平衡表 2" xfId="8585"/>
    <cellStyle name="差_2006年34青海_财力性转移支付2010年预算参考数_03_2010年各地区一般预算平衡表 3" xfId="8586"/>
    <cellStyle name="差_2006年34青海_财力性转移支付2010年预算参考数_03_2010年各地区一般预算平衡表 4" xfId="8587"/>
    <cellStyle name="差_2006年34青海_财力性转移支付2010年预算参考数_03_2010年各地区一般预算平衡表 5" xfId="8588"/>
    <cellStyle name="差_市辖区测算20080510_县市旗测算-新科目（含人口规模效应）_财力性转移支付2010年预算参考数_03_2010年各地区一般预算平衡表_04财力类2010" xfId="8589"/>
    <cellStyle name="差_2006年34青海_财力性转移支付2010年预算参考数_03_2010年各地区一般预算平衡表 6" xfId="8590"/>
    <cellStyle name="差_2006年34青海_财力性转移支付2010年预算参考数_03_2010年各地区一般预算平衡表_04财力类2010" xfId="8591"/>
    <cellStyle name="差_卫生(按照总人口测算）—20080416_县市旗测算-新科目（含人口规模效应）_03_2010年各地区一般预算平衡表_04财力类2010 3" xfId="8592"/>
    <cellStyle name="好_2007一般预算支出口径剔除表_财力性转移支付2010年预算参考数 4" xfId="8593"/>
    <cellStyle name="差_2006年34青海_财力性转移支付2010年预算参考数_03_2010年各地区一般预算平衡表_04财力类2010 3" xfId="8594"/>
    <cellStyle name="差_县区合并测算20080421_县市旗测算-新科目（含人口规模效应）_财力性转移支付2010年预算参考数_03_2010年各地区一般预算平衡表" xfId="8595"/>
    <cellStyle name="差_2006年34青海_财力性转移支付2010年预算参考数_03_2010年各地区一般预算平衡表_2010年地方财政一般预算分级平衡情况表（汇总）0524" xfId="8596"/>
    <cellStyle name="差_2006年34青海_财力性转移支付2010年预算参考数_03_2010年各地区一般预算平衡表_2010年地方财政一般预算分级平衡情况表（汇总）0524 2" xfId="8597"/>
    <cellStyle name="好_成本差异系数_03_2010年各地区一般预算平衡表_2010年地方财政一般预算分级平衡情况表（汇总）0524" xfId="8598"/>
    <cellStyle name="好_其他部门(按照总人口测算）—20080416_县市旗测算-新科目（含人口规模效应）_华东 2 6" xfId="8599"/>
    <cellStyle name="差_2006年34青海_财力性转移支付2010年预算参考数_03_2010年各地区一般预算平衡表_2010年地方财政一般预算分级平衡情况表（汇总）0524 3" xfId="8600"/>
    <cellStyle name="好_其他部门(按照总人口测算）—20080416_县市旗测算-新科目（含人口规模效应）_华东 2 7" xfId="8601"/>
    <cellStyle name="差_2006年34青海_财力性转移支付2010年预算参考数_03_2010年各地区一般预算平衡表_2010年地方财政一般预算分级平衡情况表（汇总）0524 4" xfId="8602"/>
    <cellStyle name="好_汇总表_财力性转移支付2010年预算参考数_隋心对账单定稿0514" xfId="8603"/>
    <cellStyle name="差_2006年34青海_财力性转移支付2010年预算参考数_03_2010年各地区一般预算平衡表_2010年地方财政一般预算分级平衡情况表（汇总）0524 5" xfId="8604"/>
    <cellStyle name="差_卫生(按照总人口测算）—20080416_财力性转移支付2010年预算参考数_小册子（2010）张 2" xfId="8605"/>
    <cellStyle name="差_2006年34青海_财力性转移支付2010年预算参考数_03_2010年各地区一般预算平衡表_净集中" xfId="8606"/>
    <cellStyle name="差_2006年34青海_财力性转移支付2010年预算参考数_03_2010年各地区一般预算平衡表_净集中 2" xfId="8607"/>
    <cellStyle name="差_2006年34青海_财力性转移支付2010年预算参考数_03_2010年各地区一般预算平衡表_净集中 3" xfId="8608"/>
    <cellStyle name="差_2006年34青海_财力性转移支付2010年预算参考数_30云南" xfId="8609"/>
    <cellStyle name="差_云南省2008年转移支付测算——州市本级考核部分及政策性测算_合并 2" xfId="8610"/>
    <cellStyle name="差_2006年34青海_财力性转移支付2010年预算参考数_30云南 2 2" xfId="8611"/>
    <cellStyle name="差_其他部门(按照总人口测算）—20080416_县市旗测算-新科目（含人口规模效应）_03_2010年各地区一般预算平衡表 6" xfId="8612"/>
    <cellStyle name="差_2006年34青海_财力性转移支付2010年预算参考数_30云南 3 2" xfId="8613"/>
    <cellStyle name="差_财政供养人员_03_2010年各地区一般预算平衡表_04财力类2010 3" xfId="8614"/>
    <cellStyle name="好_县区合并测算20080423(按照各省比重）_财力性转移支付2010年预算参考数_30云南 3 2" xfId="8615"/>
    <cellStyle name="差_2006年34青海_财力性转移支付2010年预算参考数_合并" xfId="8616"/>
    <cellStyle name="差_gdp 2 2 2" xfId="8617"/>
    <cellStyle name="差_2006年34青海_财力性转移支付2010年预算参考数_合并 2" xfId="8618"/>
    <cellStyle name="差_2006年34青海_财力性转移支付2010年预算参考数_华东" xfId="8619"/>
    <cellStyle name="好_行政（人员）_不含人员经费系数_财力性转移支付2010年预算参考数_隋心对账单定稿0514" xfId="8620"/>
    <cellStyle name="差_2006年34青海_财力性转移支付2010年预算参考数_华东 2" xfId="8621"/>
    <cellStyle name="好_行政（人员）_不含人员经费系数_财力性转移支付2010年预算参考数_隋心对账单定稿0514 2" xfId="8622"/>
    <cellStyle name="差_2006年34青海_财力性转移支付2010年预算参考数_隋心对账单定稿0514" xfId="8623"/>
    <cellStyle name="好_2007年一般预算支出剔除_财力性转移支付2010年预算参考数_隋心对账单定稿0514 2 2" xfId="8624"/>
    <cellStyle name="好_成本差异系数_30云南" xfId="8625"/>
    <cellStyle name="差_2006年34青海_财力性转移支付2010年预算参考数_隋心对账单定稿0514 2" xfId="8626"/>
    <cellStyle name="好_成本差异系数_30云南 2" xfId="8627"/>
    <cellStyle name="差_2006年34青海_财力性转移支付2010年预算参考数_小册子（2010）张" xfId="8628"/>
    <cellStyle name="差_2006年34青海_财力性转移支付2010年预算参考数_小册子（2010）张 2" xfId="8629"/>
    <cellStyle name="差_2006年34青海_财力性转移支付2010年预算参考数_小册子（2010）张 2 2" xfId="8630"/>
    <cellStyle name="差_2006年34青海_财力性转移支付2010年预算参考数_小册子（2010）张 3" xfId="8631"/>
    <cellStyle name="差_2006年34青海_财力性转移支付2010年预算参考数_小册子（2010）张 3 2" xfId="8632"/>
    <cellStyle name="差_2006年34青海_财力性转移支付2010年预算参考数_小册子（2010）张 4" xfId="8633"/>
    <cellStyle name="差_县市旗测算-新科目（20080627）_民生政策最低支出需求_03_2010年各地区一般预算平衡表_2010年地方财政一般预算分级平衡情况表（汇总）0524 2 2" xfId="8634"/>
    <cellStyle name="差_2006年34青海_合并" xfId="8635"/>
    <cellStyle name="差_Book1_财力性转移支付2010年预算参考数_03_2010年各地区一般预算平衡表_2010年地方财政一般预算分级平衡情况表（汇总）0524 4" xfId="8636"/>
    <cellStyle name="差_2006年34青海_合并 2" xfId="8637"/>
    <cellStyle name="差_人员工资和公用经费2_财力性转移支付2010年预算参考数_03_2010年各地区一般预算平衡表 5" xfId="8638"/>
    <cellStyle name="好_行政公检法测算_民生政策最低支出需求_财力性转移支付2010年预算参考数_03_2010年各地区一般预算平衡表 4" xfId="8639"/>
    <cellStyle name="差_2006年34青海_华东" xfId="8640"/>
    <cellStyle name="差_农林水和城市维护标准支出20080505－县区合计_不含人员经费系数 2 3" xfId="8641"/>
    <cellStyle name="差_2006年34青海_华东 2" xfId="8642"/>
    <cellStyle name="差_农林水和城市维护标准支出20080505－县区合计_不含人员经费系数 2 3 2" xfId="8643"/>
    <cellStyle name="差_2006年34青海_隋心对账单定稿0514" xfId="8644"/>
    <cellStyle name="好_缺口县区测算(按2007支出增长25%测算)_03_2010年各地区一般预算平衡表 5" xfId="8645"/>
    <cellStyle name="差_2006年34青海_隋心对账单定稿0514 2" xfId="8646"/>
    <cellStyle name="差_市辖区测算20080510_不含人员经费系数_财力性转移支付2010年预算参考数_03_2010年各地区一般预算平衡表_净集中 3" xfId="8647"/>
    <cellStyle name="差_2006年34青海_小册子（2010）张" xfId="8648"/>
    <cellStyle name="差_2006年34青海_小册子（2010）张 2" xfId="8649"/>
    <cellStyle name="常规 4 14" xfId="8650"/>
    <cellStyle name="差_2006年34青海_小册子（2010）张 2 2" xfId="8651"/>
    <cellStyle name="好_行政公检法测算_县市旗测算-新科目（含人口规模效应） 2 4" xfId="8652"/>
    <cellStyle name="差_2006年分析表" xfId="8653"/>
    <cellStyle name="好_行政公检法测算_民生政策最低支出需求" xfId="8654"/>
    <cellStyle name="差_2006年分析表 2" xfId="8655"/>
    <cellStyle name="差_530629_2006年县级财政报表附表 8" xfId="8656"/>
    <cellStyle name="常规 2 2 2 38" xfId="8657"/>
    <cellStyle name="好_行政公检法测算_民生政策最低支出需求 2" xfId="8658"/>
    <cellStyle name="差_2006年分析表 2 3" xfId="8659"/>
    <cellStyle name="差_附表_30云南 3 2" xfId="8660"/>
    <cellStyle name="好_行政公检法测算_民生政策最低支出需求 2 3" xfId="8661"/>
    <cellStyle name="差_2006年分析表 2 4" xfId="8662"/>
    <cellStyle name="好_行政公检法测算_民生政策最低支出需求 2 4" xfId="8663"/>
    <cellStyle name="差_2006年分析表 3" xfId="8664"/>
    <cellStyle name="差_530629_2006年县级财政报表附表 9" xfId="8665"/>
    <cellStyle name="好_行政公检法测算_民生政策最低支出需求 3" xfId="8666"/>
    <cellStyle name="差_2006年分析表 4" xfId="8667"/>
    <cellStyle name="好_云南 缺口县区测算(地方填报)_财力性转移支付2010年预算参考数_03_2010年各地区一般预算平衡表_2010年地方财政一般预算分级平衡情况表（汇总）0524 2 2" xfId="8668"/>
    <cellStyle name="好_卫生(按照总人口测算）—20080416_县市旗测算-新科目（含人口规模效应）_隋心对账单定稿0514 2" xfId="8669"/>
    <cellStyle name="好_行政公检法测算_民生政策最低支出需求 4" xfId="8670"/>
    <cellStyle name="好_县区合并测算20080423(按照各省比重）_县市旗测算-新科目（含人口规模效应）_03_2010年各地区一般预算平衡表_净集中" xfId="8671"/>
    <cellStyle name="差_2006年基础数据" xfId="8672"/>
    <cellStyle name="好_0605石屏县_华东" xfId="8673"/>
    <cellStyle name="好_县区合并测算20080423(按照各省比重）_县市旗测算-新科目（含人口规模效应）_03_2010年各地区一般预算平衡表_净集中 2" xfId="8674"/>
    <cellStyle name="差_2006年基础数据 2" xfId="8675"/>
    <cellStyle name="差_卫生部门_03_2010年各地区一般预算平衡表_2010年地方财政一般预算分级平衡情况表（汇总）0524 3" xfId="8676"/>
    <cellStyle name="好_0605石屏县_华东 2" xfId="8677"/>
    <cellStyle name="差_2006年基础数据 2 2" xfId="8678"/>
    <cellStyle name="好_0605石屏县_华东 2 2" xfId="8679"/>
    <cellStyle name="好_县区合并测算20080423(按照各省比重）_县市旗测算-新科目（含人口规模效应）_03_2010年各地区一般预算平衡表_净集中 3" xfId="8680"/>
    <cellStyle name="差_2006年基础数据 3" xfId="8681"/>
    <cellStyle name="差_卫生部门_03_2010年各地区一般预算平衡表_2010年地方财政一般预算分级平衡情况表（汇总）0524 4" xfId="8682"/>
    <cellStyle name="差_2006年基础数据 4" xfId="8683"/>
    <cellStyle name="差_卫生部门_03_2010年各地区一般预算平衡表_2010年地方财政一般预算分级平衡情况表（汇总）0524 5" xfId="8684"/>
    <cellStyle name="差_2006年全省财力计算表（中央、决算） 2" xfId="8685"/>
    <cellStyle name="差_县市旗测算-新科目（20080626）_不含人员经费系数_财力性转移支付2010年预算参考数 2 6" xfId="8686"/>
    <cellStyle name="好_成本差异系数_财力性转移支付2010年预算参考数_合并 2 6" xfId="8687"/>
    <cellStyle name="差_2006年全省财力计算表（中央、决算） 2 2" xfId="8688"/>
    <cellStyle name="好_2008年地州对账表(国库资金） 2 3" xfId="8689"/>
    <cellStyle name="差_2006年全省财力计算表（中央、决算） 2 2 2" xfId="8690"/>
    <cellStyle name="差_县市旗测算-新科目（20080626）_县市旗测算-新科目（含人口规模效应）_财力性转移支付2010年预算参考数_华东" xfId="8691"/>
    <cellStyle name="好_汇总表4 2 4" xfId="8692"/>
    <cellStyle name="差_2006年全省财力计算表（中央、决算） 2 3" xfId="8693"/>
    <cellStyle name="差_2006年全省财力计算表（中央、决算） 2 3 2" xfId="8694"/>
    <cellStyle name="差_2006年全省财力计算表（中央、决算） 2 4" xfId="8695"/>
    <cellStyle name="差_县市旗测算-新科目（20080627）_县市旗测算-新科目（含人口规模效应）_财力性转移支付2010年预算参考数_隋心对账单定稿0514 2 2" xfId="8696"/>
    <cellStyle name="差_2006年全省财力计算表（中央、决算） 2_2.2009年云南省生态功能区转移支付总表" xfId="8697"/>
    <cellStyle name="差_县市旗测算-新科目（20080626）_县市旗测算-新科目（含人口规模效应）_财力性转移支付2010年预算参考数_合并 2 4" xfId="8698"/>
    <cellStyle name="差_2006年全省财力计算表（中央、决算） 2_2.2009年云南省生态功能区转移支付总表 2" xfId="8699"/>
    <cellStyle name="差_教育(按照总人口测算）—20080416_不含人员经费系数_03_2010年各地区一般预算平衡表_2010年地方财政一般预算分级平衡情况表（汇总）0524 3" xfId="8700"/>
    <cellStyle name="差_2006年全省财力计算表（中央、决算） 2_2.2010年云南省生态功能区转移支付总表" xfId="8701"/>
    <cellStyle name="差_2007年人员分部门统计表" xfId="8702"/>
    <cellStyle name="常规 4 3 2 10" xfId="8703"/>
    <cellStyle name="好_2007年一般预算支出剔除_03_2010年各地区一般预算平衡表" xfId="8704"/>
    <cellStyle name="差_2006年全省财力计算表（中央、决算） 2_2.2010年云南省生态功能区转移支付总表 2" xfId="8705"/>
    <cellStyle name="差_34青海_1 3" xfId="8706"/>
    <cellStyle name="差_2007年人员分部门统计表 2" xfId="8707"/>
    <cellStyle name="差_成本差异系数（含人口规模）_财力性转移支付2010年预算参考数_30云南 4" xfId="8708"/>
    <cellStyle name="好_2007年一般预算支出剔除_03_2010年各地区一般预算平衡表 2" xfId="8709"/>
    <cellStyle name="差_2006年全省财力计算表（中央、决算） 2_2.云南省生态功能区转移支付总表" xfId="8710"/>
    <cellStyle name="好_0702砚山县2008年地税" xfId="8711"/>
    <cellStyle name="好_1_财力性转移支付2010年预算参考数_华东 2 3" xfId="8712"/>
    <cellStyle name="差_2006年全省财力计算表（中央、决算） 2_2.云南省生态功能区转移支付总表 2" xfId="8713"/>
    <cellStyle name="好_0702砚山县2008年地税 2" xfId="8714"/>
    <cellStyle name="差_Book1_30云南 2 2" xfId="8715"/>
    <cellStyle name="差_2006年全省财力计算表（中央、决算） 2_4.2010年国家重点生态功能区保护性转移支付生态测算表" xfId="8716"/>
    <cellStyle name="差_附表_财力性转移支付2010年预算参考数_03_2010年各地区一般预算平衡表_2010年地方财政一般预算分级平衡情况表（汇总）0524 5" xfId="8717"/>
    <cellStyle name="差_2006年全省财力计算表（中央、决算） 2_4.2010年国家重点生态功能区保护性转移支付生态测算表 2" xfId="8718"/>
    <cellStyle name="差_2006年全省财力计算表（中央、决算） 2_5.2010年云南省国家一般生态功能区转移支付补助测算表（州市本级）" xfId="8719"/>
    <cellStyle name="好_2008年一般预算支出预计_30云南" xfId="8720"/>
    <cellStyle name="好_行政(燃修费)_华东 2" xfId="8721"/>
    <cellStyle name="好_行政(燃修费)_县市旗测算-新科目（含人口规模效应）_财力性转移支付2010年预算参考数_03_2010年各地区一般预算平衡表_2010年地方财政一般预算分级平衡情况表（汇总）0524 3" xfId="8722"/>
    <cellStyle name="差_卫生(按照总人口测算）—20080416_县市旗测算-新科目（含人口规模效应） 5" xfId="8723"/>
    <cellStyle name="好_县市旗测算20080508_县市旗测算-新科目（含人口规模效应）_03_2010年各地区一般预算平衡表_2010年地方财政一般预算分级平衡情况表（汇总）0524 2 4" xfId="8724"/>
    <cellStyle name="差_县区合并测算20080421_民生政策最低支出需求_财力性转移支付2010年预算参考数 3" xfId="8725"/>
    <cellStyle name="差_2006年全省财力计算表（中央、决算） 2_5.2010年云南省国家一般生态功能区转移支付补助测算表（州市本级） 2" xfId="8726"/>
    <cellStyle name="好_2008年一般预算支出预计_30云南 2" xfId="8727"/>
    <cellStyle name="好_行政(燃修费)_华东 2 2" xfId="8728"/>
    <cellStyle name="差_2006年全省财力计算表（中央、决算） 3" xfId="8729"/>
    <cellStyle name="差_县市旗测算-新科目（20080626）_不含人员经费系数_财力性转移支付2010年预算参考数 2 7" xfId="8730"/>
    <cellStyle name="好_成本差异系数_财力性转移支付2010年预算参考数_合并 2 7" xfId="8731"/>
    <cellStyle name="好_县市旗测算-新科目（20080627）_县市旗测算-新科目（含人口规模效应）_华东 3" xfId="8732"/>
    <cellStyle name="差_2006年全省财力计算表（中央、决算） 3 2" xfId="8733"/>
    <cellStyle name="好_测算结果_华东 2 7" xfId="8734"/>
    <cellStyle name="差_2006年全省财力计算表（中央、决算） 4" xfId="8735"/>
    <cellStyle name="好_2006年水利统计指标统计表_华东 2" xfId="8736"/>
    <cellStyle name="好_民生政策最低支出需求_小册子（2010）张 2" xfId="8737"/>
    <cellStyle name="差_2006年全省财力计算表（中央、决算） 5" xfId="8738"/>
    <cellStyle name="好_民生政策最低支出需求_小册子（2010）张 3" xfId="8739"/>
    <cellStyle name="差_2006年全省财力计算表（中央、决算） 6" xfId="8740"/>
    <cellStyle name="差_卫生部门_03_2010年各地区一般预算平衡表 2 2" xfId="8741"/>
    <cellStyle name="差_样表_2.2009年云南省生态功能区转移支付总表 2" xfId="8742"/>
    <cellStyle name="好_测算结果_财力性转移支付2010年预算参考数 2 3 2" xfId="8743"/>
    <cellStyle name="差_2006年全省财力计算表（中央、决算） 7" xfId="8744"/>
    <cellStyle name="差_2006年全省财力计算表（中央、决算） 8" xfId="8745"/>
    <cellStyle name="好_行政（人员）_隋心对账单定稿0514 2 2" xfId="8746"/>
    <cellStyle name="差_2006年全省财力计算表（中央、决算） 9" xfId="8747"/>
    <cellStyle name="差_缺口县区测算(按核定人数)_财力性转移支付2010年预算参考数_30云南 2" xfId="8748"/>
    <cellStyle name="好_行政（人员）_隋心对账单定稿0514 2 3" xfId="8749"/>
    <cellStyle name="差_2006年全省财力计算表（中央、决算）_合并" xfId="8750"/>
    <cellStyle name="差_2006年全省财力计算表（中央、决算）_合并 2" xfId="8751"/>
    <cellStyle name="差_2006年全省财力计算表（中央、决算）_华东" xfId="8752"/>
    <cellStyle name="差_2006年全省财力计算表（中央、决算）_华东 2" xfId="8753"/>
    <cellStyle name="差_2006年全省财力计算表（中央、决算）_隋心对账单定稿0514 2" xfId="8754"/>
    <cellStyle name="差_2006年水利统计指标统计表" xfId="8755"/>
    <cellStyle name="好_530629_2006年县级财政报表附表_华东 2 5" xfId="8756"/>
    <cellStyle name="差_2006年水利统计指标统计表 2" xfId="8757"/>
    <cellStyle name="差_2006年水利统计指标统计表 2 3" xfId="8758"/>
    <cellStyle name="差_2006年水利统计指标统计表 2 3 2" xfId="8759"/>
    <cellStyle name="差_不含人员经费系数 2 3" xfId="8760"/>
    <cellStyle name="差_2006年水利统计指标统计表 2 4" xfId="8761"/>
    <cellStyle name="好_11大理_财力性转移支付2010年预算参考数_03_2010年各地区一般预算平衡表 2" xfId="8762"/>
    <cellStyle name="差_2006年水利统计指标统计表 2_2.2009年云南省生态功能区转移支付总表" xfId="8763"/>
    <cellStyle name="差_危改资金测算_财力性转移支付2010年预算参考数 2 4" xfId="8764"/>
    <cellStyle name="差_2006年水利统计指标统计表 2_2.2010年云南省生态功能区转移支付总表" xfId="8765"/>
    <cellStyle name="差_2006年水利统计指标统计表 2_2.2010年云南省生态功能区转移支付总表 2" xfId="8766"/>
    <cellStyle name="差_2006年水利统计指标统计表 2_2.云南省生态功能区转移支付总表" xfId="8767"/>
    <cellStyle name="差_县市旗测算-新科目（20080626）_县市旗测算-新科目（含人口规模效应）_财力性转移支付2010年预算参考数_华东 2 3" xfId="8768"/>
    <cellStyle name="好_行政（人员）_不含人员经费系数_03_2010年各地区一般预算平衡表_04财力类2010" xfId="8769"/>
    <cellStyle name="差_2006年水利统计指标统计表 2_2.云南省生态功能区转移支付总表 2" xfId="8770"/>
    <cellStyle name="好_市辖区测算-新科目（20080626）_不含人员经费系数_财力性转移支付2010年预算参考数_03_2010年各地区一般预算平衡表 2 3" xfId="8771"/>
    <cellStyle name="好_行政（人员）_不含人员经费系数_03_2010年各地区一般预算平衡表_04财力类2010 2" xfId="8772"/>
    <cellStyle name="差_2006年水利统计指标统计表 2_4.2010年国家重点生态功能区保护性转移支付生态测算表" xfId="8773"/>
    <cellStyle name="差_2006年水利统计指标统计表 2_4.2010年国家重点生态功能区保护性转移支付生态测算表 2" xfId="8774"/>
    <cellStyle name="好_2006年水利统计指标统计表_财力性转移支付2010年预算参考数_03_2010年各地区一般预算平衡表_2010年地方财政一般预算分级平衡情况表（汇总）0524 3" xfId="8775"/>
    <cellStyle name="差_2006年水利统计指标统计表 2_5.2010年云南省国家一般生态功能区转移支付补助测算表（州市本级） 2" xfId="8776"/>
    <cellStyle name="差_2007年收支情况及2008年收支预计表(汇总表)_财力性转移支付2010年预算参考数_03_2010年各地区一般预算平衡表_2010年地方财政一般预算分级平衡情况表（汇总）0524 2" xfId="8777"/>
    <cellStyle name="差_2006年水利统计指标统计表 3" xfId="8778"/>
    <cellStyle name="差_2006年水利统计指标统计表 3 2" xfId="8779"/>
    <cellStyle name="常规 19 38" xfId="8780"/>
    <cellStyle name="常规 24 38" xfId="8781"/>
    <cellStyle name="差_2006年水利统计指标统计表 4" xfId="8782"/>
    <cellStyle name="差_2006年水利统计指标统计表 4 2" xfId="8783"/>
    <cellStyle name="差_2006年水利统计指标统计表 5" xfId="8784"/>
    <cellStyle name="差_2006年水利统计指标统计表 6" xfId="8785"/>
    <cellStyle name="差_2006年水利统计指标统计表 7" xfId="8786"/>
    <cellStyle name="差_2006年水利统计指标统计表 8" xfId="8787"/>
    <cellStyle name="差_2006年水利统计指标统计表 9" xfId="8788"/>
    <cellStyle name="差_2006年水利统计指标统计表_03_2010年各地区一般预算平衡表 2" xfId="8789"/>
    <cellStyle name="差_危改资金测算_财力性转移支付2010年预算参考数_华东 2 2" xfId="8790"/>
    <cellStyle name="好_2007年收支情况及2008年收支预计表(汇总表)_财力性转移支付2010年预算参考数_03_2010年各地区一般预算平衡表_04财力类2010 3" xfId="8791"/>
    <cellStyle name="好_核定人数对比_03_2010年各地区一般预算平衡表_2010年地方财政一般预算分级平衡情况表（汇总）0524 5" xfId="8792"/>
    <cellStyle name="差_2006年水利统计指标统计表_03_2010年各地区一般预算平衡表 3" xfId="8793"/>
    <cellStyle name="差_危改资金测算_财力性转移支付2010年预算参考数_华东 2 3" xfId="8794"/>
    <cellStyle name="差_2006年水利统计指标统计表_03_2010年各地区一般预算平衡表 4" xfId="8795"/>
    <cellStyle name="差_危改资金测算_财力性转移支付2010年预算参考数_华东 2 4" xfId="8796"/>
    <cellStyle name="差_2006年水利统计指标统计表_03_2010年各地区一般预算平衡表 5" xfId="8797"/>
    <cellStyle name="差_危改资金测算_财力性转移支付2010年预算参考数_华东 2 5" xfId="8798"/>
    <cellStyle name="好_不含人员经费系数_合并 2 2" xfId="8799"/>
    <cellStyle name="差_2006年水利统计指标统计表_03_2010年各地区一般预算平衡表 6" xfId="8800"/>
    <cellStyle name="差_危改资金测算_财力性转移支付2010年预算参考数_华东 2 6" xfId="8801"/>
    <cellStyle name="好_不含人员经费系数_合并 2 3" xfId="8802"/>
    <cellStyle name="差_2006年水利统计指标统计表_03_2010年各地区一般预算平衡表_04财力类2010" xfId="8803"/>
    <cellStyle name="差_一般预算支出口径剔除表_财力性转移支付2010年预算参考数_合并 2" xfId="8804"/>
    <cellStyle name="差_2006年水利统计指标统计表_03_2010年各地区一般预算平衡表_04财力类2010 2" xfId="8805"/>
    <cellStyle name="差_一般预算支出口径剔除表_财力性转移支付2010年预算参考数_合并 2 2" xfId="8806"/>
    <cellStyle name="差_缺口县区测算(财政部标准)_03_2010年各地区一般预算平衡表_2010年地方财政一般预算分级平衡情况表（汇总）0524 4" xfId="8807"/>
    <cellStyle name="好_2008年预计支出与2007年对比 2 3" xfId="8808"/>
    <cellStyle name="差_2006年水利统计指标统计表_03_2010年各地区一般预算平衡表_04财力类2010 3" xfId="8809"/>
    <cellStyle name="差_其他部门(按照总人口测算）—20080416_民生政策最低支出需求_财力性转移支付2010年预算参考数_小册子（2010）张 2" xfId="8810"/>
    <cellStyle name="差_一般预算支出口径剔除表_财力性转移支付2010年预算参考数_合并 2 3" xfId="8811"/>
    <cellStyle name="差_缺口县区测算(财政部标准)_03_2010年各地区一般预算平衡表_2010年地方财政一般预算分级平衡情况表（汇总）0524 5" xfId="8812"/>
    <cellStyle name="好_2008年预计支出与2007年对比 2 4" xfId="8813"/>
    <cellStyle name="差_2006年水利统计指标统计表_03_2010年各地区一般预算平衡表_2010年地方财政一般预算分级平衡情况表（汇总）0524" xfId="8814"/>
    <cellStyle name="差_2009年一般性转移支付标准工资 2 4" xfId="8815"/>
    <cellStyle name="好_行政公检法测算_不含人员经费系数_财力性转移支付2010年预算参考数_华东 2 4" xfId="8816"/>
    <cellStyle name="差_2006年水利统计指标统计表_03_2010年各地区一般预算平衡表_2010年地方财政一般预算分级平衡情况表（汇总）0524 2" xfId="8817"/>
    <cellStyle name="好_其他部门(按照总人口测算）—20080416_县市旗测算-新科目（含人口规模效应）_合并 2 5" xfId="8818"/>
    <cellStyle name="差_2006年水利统计指标统计表_03_2010年各地区一般预算平衡表_2010年地方财政一般预算分级平衡情况表（汇总）0524 3" xfId="8819"/>
    <cellStyle name="好_其他部门(按照总人口测算）—20080416_县市旗测算-新科目（含人口规模效应）_合并 2 6" xfId="8820"/>
    <cellStyle name="差_2006年水利统计指标统计表_03_2010年各地区一般预算平衡表_2010年地方财政一般预算分级平衡情况表（汇总）0524 5" xfId="8821"/>
    <cellStyle name="差_2006年水利统计指标统计表_03_2010年各地区一般预算平衡表_净集中" xfId="8822"/>
    <cellStyle name="差_卫生(按照总人口测算）—20080416_县市旗测算-新科目（含人口规模效应）_财力性转移支付2010年预算参考数_华东 2 2" xfId="8823"/>
    <cellStyle name="好_不含人员经费系数_财力性转移支付2010年预算参考数_隋心对账单定稿0514 2 4" xfId="8824"/>
    <cellStyle name="好_教育(按照总人口测算）—20080416_不含人员经费系数_财力性转移支付2010年预算参考数_03_2010年各地区一般预算平衡表_2010年地方财政一般预算分级平衡情况表（汇总）0524 2 5" xfId="8825"/>
    <cellStyle name="差_2006年水利统计指标统计表_03_2010年各地区一般预算平衡表_净集中 2" xfId="8826"/>
    <cellStyle name="差_测算结果汇总 5" xfId="8827"/>
    <cellStyle name="差_2006年水利统计指标统计表_03_2010年各地区一般预算平衡表_净集中 3" xfId="8828"/>
    <cellStyle name="差_2006年水利统计指标统计表_财力性转移支付2010年预算参考数" xfId="8829"/>
    <cellStyle name="差_2006年水利统计指标统计表_财力性转移支付2010年预算参考数 2" xfId="8830"/>
    <cellStyle name="差_2006年水利统计指标统计表_财力性转移支付2010年预算参考数 3" xfId="8831"/>
    <cellStyle name="差_2008年预计支出与2007年对比_小册子（2010）张" xfId="8832"/>
    <cellStyle name="差_2006年水利统计指标统计表_财力性转移支付2010年预算参考数 3 2" xfId="8833"/>
    <cellStyle name="差_2008年预计支出与2007年对比_小册子（2010）张 2" xfId="8834"/>
    <cellStyle name="好_行政(燃修费)_民生政策最低支出需求_03_2010年各地区一般预算平衡表_2010年地方财政一般预算分级平衡情况表（汇总）0524 5" xfId="8835"/>
    <cellStyle name="差_2006年水利统计指标统计表_财力性转移支付2010年预算参考数 4" xfId="8836"/>
    <cellStyle name="差_民生政策最低支出需求_财力性转移支付2010年预算参考数_03_2010年各地区一般预算平衡表" xfId="8837"/>
    <cellStyle name="差_2006年水利统计指标统计表_财力性转移支付2010年预算参考数 4 2" xfId="8838"/>
    <cellStyle name="差_分县成本差异系数_民生政策最低支出需求_财力性转移支付2010年预算参考数_隋心对账单定稿0514" xfId="8839"/>
    <cellStyle name="差_民生政策最低支出需求_财力性转移支付2010年预算参考数_03_2010年各地区一般预算平衡表 2" xfId="8840"/>
    <cellStyle name="差_2006年水利统计指标统计表_财力性转移支付2010年预算参考数 5" xfId="8841"/>
    <cellStyle name="差_2007一般预算支出口径剔除表_小册子（2010）张 2" xfId="8842"/>
    <cellStyle name="差_2006年水利统计指标统计表_财力性转移支付2010年预算参考数_03_2010年各地区一般预算平衡表" xfId="8843"/>
    <cellStyle name="差_教育(按照总人口测算）—20080416_民生政策最低支出需求_30云南 2" xfId="8844"/>
    <cellStyle name="好_汇总表_03_2010年各地区一般预算平衡表_2010年地方财政一般预算分级平衡情况表（汇总）0524 2" xfId="8845"/>
    <cellStyle name="差_2006年水利统计指标统计表_财力性转移支付2010年预算参考数_03_2010年各地区一般预算平衡表 2" xfId="8846"/>
    <cellStyle name="好_县区合并测算20080421_县市旗测算-新科目（含人口规模效应）_财力性转移支付2010年预算参考数_03_2010年各地区一般预算平衡表_净集中 3" xfId="8847"/>
    <cellStyle name="差_教育(按照总人口测算）—20080416_民生政策最低支出需求_30云南 2 2" xfId="8848"/>
    <cellStyle name="好_汇总表_03_2010年各地区一般预算平衡表_2010年地方财政一般预算分级平衡情况表（汇总）0524 2 2" xfId="8849"/>
    <cellStyle name="差_2006年水利统计指标统计表_财力性转移支付2010年预算参考数_03_2010年各地区一般预算平衡表 3" xfId="8850"/>
    <cellStyle name="差_河南 缺口县区测算(地方填报白)_财力性转移支付2010年预算参考数_隋心对账单定稿0514 2" xfId="8851"/>
    <cellStyle name="差_卫生(按照总人口测算）—20080416_不含人员经费系数_财力性转移支付2010年预算参考数_03_2010年各地区一般预算平衡表" xfId="8852"/>
    <cellStyle name="好_汇总表_03_2010年各地区一般预算平衡表_2010年地方财政一般预算分级平衡情况表（汇总）0524 2 3" xfId="8853"/>
    <cellStyle name="差_2006年水利统计指标统计表_财力性转移支付2010年预算参考数_03_2010年各地区一般预算平衡表 4" xfId="8854"/>
    <cellStyle name="好_汇总表_03_2010年各地区一般预算平衡表_2010年地方财政一般预算分级平衡情况表（汇总）0524 2 4" xfId="8855"/>
    <cellStyle name="差_2006年水利统计指标统计表_财力性转移支付2010年预算参考数_03_2010年各地区一般预算平衡表 5" xfId="8856"/>
    <cellStyle name="好_汇总表_03_2010年各地区一般预算平衡表_2010年地方财政一般预算分级平衡情况表（汇总）0524 2 5" xfId="8857"/>
    <cellStyle name="差_2006年水利统计指标统计表_财力性转移支付2010年预算参考数_03_2010年各地区一般预算平衡表 6" xfId="8858"/>
    <cellStyle name="差_财政供养人员_03_2010年各地区一般预算平衡表_净集中 2" xfId="8859"/>
    <cellStyle name="好_汇总表_03_2010年各地区一般预算平衡表_2010年地方财政一般预算分级平衡情况表（汇总）0524 2 6" xfId="8860"/>
    <cellStyle name="差_2006年水利统计指标统计表_财力性转移支付2010年预算参考数_03_2010年各地区一般预算平衡表_04财力类2010" xfId="8861"/>
    <cellStyle name="差_农林水和城市维护标准支出20080505－县区合计_不含人员经费系数_财力性转移支付2010年预算参考数_小册子（2010）张 4" xfId="8862"/>
    <cellStyle name="差_2006年水利统计指标统计表_财力性转移支付2010年预算参考数_03_2010年各地区一般预算平衡表_04财力类2010 2" xfId="8863"/>
    <cellStyle name="差_2006年水利统计指标统计表_财力性转移支付2010年预算参考数_03_2010年各地区一般预算平衡表_04财力类2010 3" xfId="8864"/>
    <cellStyle name="差_2006年水利统计指标统计表_财力性转移支付2010年预算参考数_03_2010年各地区一般预算平衡表_2010年地方财政一般预算分级平衡情况表（汇总）0524" xfId="8865"/>
    <cellStyle name="差_行政(燃修费)_县市旗测算-新科目（含人口规模效应）_财力性转移支付2010年预算参考数_03_2010年各地区一般预算平衡表_04财力类2010" xfId="8866"/>
    <cellStyle name="好_县市旗测算20080508_财力性转移支付2010年预算参考数_华东 2 3" xfId="8867"/>
    <cellStyle name="差_2006年水利统计指标统计表_财力性转移支付2010年预算参考数_03_2010年各地区一般预算平衡表_2010年地方财政一般预算分级平衡情况表（汇总）0524 2" xfId="8868"/>
    <cellStyle name="差_行政(燃修费)_县市旗测算-新科目（含人口规模效应）_财力性转移支付2010年预算参考数_03_2010年各地区一般预算平衡表_04财力类2010 2" xfId="8869"/>
    <cellStyle name="差_云南 缺口县区测算(地方填报)_财力性转移支付2010年预算参考数_隋心对账单定稿0514 2 6" xfId="8870"/>
    <cellStyle name="好_县市旗测算20080508_财力性转移支付2010年预算参考数_华东 2 4" xfId="8871"/>
    <cellStyle name="差_2006年水利统计指标统计表_财力性转移支付2010年预算参考数_03_2010年各地区一般预算平衡表_2010年地方财政一般预算分级平衡情况表（汇总）0524 3" xfId="8872"/>
    <cellStyle name="差_行政(燃修费)_县市旗测算-新科目（含人口规模效应）_财力性转移支付2010年预算参考数_03_2010年各地区一般预算平衡表_04财力类2010 3" xfId="8873"/>
    <cellStyle name="差_云南 缺口县区测算(地方填报)_财力性转移支付2010年预算参考数_隋心对账单定稿0514 2 7" xfId="8874"/>
    <cellStyle name="好_县市旗测算20080508_财力性转移支付2010年预算参考数_华东 2 5" xfId="8875"/>
    <cellStyle name="差_2006年水利统计指标统计表_财力性转移支付2010年预算参考数_03_2010年各地区一般预算平衡表_2010年地方财政一般预算分级平衡情况表（汇总）0524 4" xfId="8876"/>
    <cellStyle name="好_县市旗测算20080508_财力性转移支付2010年预算参考数_华东 2 6" xfId="8877"/>
    <cellStyle name="差_2006年水利统计指标统计表_财力性转移支付2010年预算参考数_03_2010年各地区一般预算平衡表_2010年地方财政一般预算分级平衡情况表（汇总）0524 5" xfId="8878"/>
    <cellStyle name="好_县市旗测算-新科目（20080627）_合并 2 3" xfId="8879"/>
    <cellStyle name="好_2008年全省汇总收支计算表_财力性转移支付2010年预算参考数_隋心对账单定稿0514 2 2" xfId="8880"/>
    <cellStyle name="差_2006年水利统计指标统计表_财力性转移支付2010年预算参考数_03_2010年各地区一般预算平衡表_净集中" xfId="8881"/>
    <cellStyle name="差_2006年水利统计指标统计表_财力性转移支付2010年预算参考数_30云南" xfId="8882"/>
    <cellStyle name="好_0706丘北县 3" xfId="8883"/>
    <cellStyle name="好_1_财力性转移支付2010年预算参考数 2 3" xfId="8884"/>
    <cellStyle name="差_2006年水利统计指标统计表_财力性转移支付2010年预算参考数_30云南 2" xfId="8885"/>
    <cellStyle name="好_0706丘北县 3 2" xfId="8886"/>
    <cellStyle name="好_1_财力性转移支付2010年预算参考数 2 3 2" xfId="8887"/>
    <cellStyle name="差_2006年水利统计指标统计表_财力性转移支付2010年预算参考数_30云南 2 2" xfId="8888"/>
    <cellStyle name="差_27重庆 2 3" xfId="8889"/>
    <cellStyle name="差_2006年水利统计指标统计表_财力性转移支付2010年预算参考数_30云南 3" xfId="8890"/>
    <cellStyle name="差_2006年水利统计指标统计表_财力性转移支付2010年预算参考数_30云南 3 2" xfId="8891"/>
    <cellStyle name="差_县区合并测算20080423(按照各省比重）_县市旗测算-新科目（含人口规模效应）_财力性转移支付2010年预算参考数" xfId="8892"/>
    <cellStyle name="差_县市旗测算20080508_县市旗测算-新科目（含人口规模效应）_财力性转移支付2010年预算参考数_03_2010年各地区一般预算平衡表_2010年地方财政一般预算分级平衡情况表（汇总）0524 2 3" xfId="8893"/>
    <cellStyle name="好_成本差异系数（含人口规模）_03_2010年各地区一般预算平衡表_2010年地方财政一般预算分级平衡情况表（汇总）0524 2 7" xfId="8894"/>
    <cellStyle name="差_2006年水利统计指标统计表_财力性转移支付2010年预算参考数_30云南 4" xfId="8895"/>
    <cellStyle name="差_2006年水利统计指标统计表_财力性转移支付2010年预算参考数_合并" xfId="8896"/>
    <cellStyle name="差_2006年水利统计指标统计表_财力性转移支付2010年预算参考数_合并 2" xfId="8897"/>
    <cellStyle name="差_2006年水利统计指标统计表_财力性转移支付2010年预算参考数_华东" xfId="8898"/>
    <cellStyle name="差_行政(燃修费)_财力性转移支付2010年预算参考数_30云南 2 2" xfId="8899"/>
    <cellStyle name="差_2006年水利统计指标统计表_财力性转移支付2010年预算参考数_华东 2" xfId="8900"/>
    <cellStyle name="好_县市旗测算-新科目（20080626）_不含人员经费系数_隋心对账单定稿0514" xfId="8901"/>
    <cellStyle name="好_行政公检法测算_不含人员经费系数_华东" xfId="8902"/>
    <cellStyle name="差_2006年水利统计指标统计表_财力性转移支付2010年预算参考数_隋心对账单定稿0514" xfId="8903"/>
    <cellStyle name="差_2006年水利统计指标统计表_财力性转移支付2010年预算参考数_隋心对账单定稿0514 2" xfId="8904"/>
    <cellStyle name="差_2006年水利统计指标统计表_财力性转移支付2010年预算参考数_小册子（2010）张 2" xfId="8905"/>
    <cellStyle name="好_汇总-县级财政报表附表_华东" xfId="8906"/>
    <cellStyle name="差_2006年水利统计指标统计表_财力性转移支付2010年预算参考数_小册子（2010）张 2 2" xfId="8907"/>
    <cellStyle name="好_汇总-县级财政报表附表_华东 2" xfId="8908"/>
    <cellStyle name="差_2006年水利统计指标统计表_财力性转移支付2010年预算参考数_小册子（2010）张 3" xfId="8909"/>
    <cellStyle name="差_2006年水利统计指标统计表_财力性转移支付2010年预算参考数_小册子（2010）张 3 2" xfId="8910"/>
    <cellStyle name="差_2006年水利统计指标统计表_财力性转移支付2010年预算参考数_小册子（2010）张 4" xfId="8911"/>
    <cellStyle name="差_市辖区测算20080510_不含人员经费系数_财力性转移支付2010年预算参考数_03_2010年各地区一般预算平衡表_2010年地方财政一般预算分级平衡情况表（汇总）0524" xfId="8912"/>
    <cellStyle name="差_县区合并测算20080423(按照各省比重）_县市旗测算-新科目（含人口规模效应）_财力性转移支付2010年预算参考数_华东 2" xfId="8913"/>
    <cellStyle name="差_2006年水利统计指标统计表_合并" xfId="8914"/>
    <cellStyle name="差_文体广播事业(按照总人口测算）—20080416_民生政策最低支出需求_财力性转移支付2010年预算参考数_30云南 2" xfId="8915"/>
    <cellStyle name="好_1110洱源县_财力性转移支付2010年预算参考数 2" xfId="8916"/>
    <cellStyle name="差_2006年水利统计指标统计表_合并 2" xfId="8917"/>
    <cellStyle name="差_文体广播事业(按照总人口测算）—20080416_民生政策最低支出需求_财力性转移支付2010年预算参考数_30云南 2 2" xfId="8918"/>
    <cellStyle name="好_1110洱源县_财力性转移支付2010年预算参考数 2 2" xfId="8919"/>
    <cellStyle name="差_2006年水利统计指标统计表_华东" xfId="8920"/>
    <cellStyle name="差_2006年水利统计指标统计表_华东 2" xfId="8921"/>
    <cellStyle name="差_2006年水利统计指标统计表_隋心对账单定稿0514" xfId="8922"/>
    <cellStyle name="差_2006年水利统计指标统计表_隋心对账单定稿0514 2" xfId="8923"/>
    <cellStyle name="差_2006年在职人员情况 2" xfId="8924"/>
    <cellStyle name="常规 7 35" xfId="8925"/>
    <cellStyle name="常规 7 40" xfId="8926"/>
    <cellStyle name="差_2006年在职人员情况 2 2" xfId="8927"/>
    <cellStyle name="差_2006年在职人员情况 2 3" xfId="8928"/>
    <cellStyle name="差_2006年在职人员情况 2 4" xfId="8929"/>
    <cellStyle name="差_成本差异系数_财力性转移支付2010年预算参考数_03_2010年各地区一般预算平衡表 2" xfId="8930"/>
    <cellStyle name="差_2006年在职人员情况 3" xfId="8931"/>
    <cellStyle name="常规 7 36" xfId="8932"/>
    <cellStyle name="常规 7 41" xfId="8933"/>
    <cellStyle name="好_34青海" xfId="8934"/>
    <cellStyle name="差_2006年在职人员情况 4" xfId="8935"/>
    <cellStyle name="常规 38 2" xfId="8936"/>
    <cellStyle name="常规 43 2" xfId="8937"/>
    <cellStyle name="常规 7 37" xfId="8938"/>
    <cellStyle name="常规 7 42" xfId="8939"/>
    <cellStyle name="差_2007年地州资金往来对账表" xfId="8940"/>
    <cellStyle name="差_县区合并测算20080423(按照各省比重）_不含人员经费系数_财力性转移支付2010年预算参考数_华东 2 2" xfId="8941"/>
    <cellStyle name="差_县市旗测算-新科目（20080627）_财力性转移支付2010年预算参考数" xfId="8942"/>
    <cellStyle name="差_2007年地州资金往来对账表 2" xfId="8943"/>
    <cellStyle name="差_县区合并测算20080423(按照各省比重）_民生政策最低支出需求_财力性转移支付2010年预算参考数_03_2010年各地区一般预算平衡表_2010年地方财政一般预算分级平衡情况表（汇总）0524 5" xfId="8944"/>
    <cellStyle name="差_县市旗测算-新科目（20080627）_财力性转移支付2010年预算参考数 2" xfId="8945"/>
    <cellStyle name="差_2007年地州资金往来对账表 2 2" xfId="8946"/>
    <cellStyle name="差_成本差异系数_财力性转移支付2010年预算参考数 5" xfId="8947"/>
    <cellStyle name="差_县市旗测算-新科目（20080627）_财力性转移支付2010年预算参考数 2 2" xfId="8948"/>
    <cellStyle name="差_2007年地州资金往来对账表 2 3" xfId="8949"/>
    <cellStyle name="差_县市旗测算-新科目（20080627）_财力性转移支付2010年预算参考数 2 3" xfId="8950"/>
    <cellStyle name="差_2007年地州资金往来对账表 3" xfId="8951"/>
    <cellStyle name="差_县市旗测算-新科目（20080627）_财力性转移支付2010年预算参考数 3" xfId="8952"/>
    <cellStyle name="好_34青海_1_30云南 2" xfId="8953"/>
    <cellStyle name="差_2007年地州资金往来对账表 3 2" xfId="8954"/>
    <cellStyle name="差_2007年地州资金往来对账表 4" xfId="8955"/>
    <cellStyle name="差_县市旗测算-新科目（20080627）_财力性转移支付2010年预算参考数 4" xfId="8956"/>
    <cellStyle name="好_34青海_1_30云南 3" xfId="8957"/>
    <cellStyle name="差_2007年检察院案件数" xfId="8958"/>
    <cellStyle name="常规 10 8" xfId="8959"/>
    <cellStyle name="好_县市旗测算-新科目（20080627）_不含人员经费系数_03_2010年各地区一般预算平衡表_净集中" xfId="8960"/>
    <cellStyle name="差_2007年检察院案件数 2" xfId="8961"/>
    <cellStyle name="好_2014年横排表 2 6" xfId="8962"/>
    <cellStyle name="好_县市旗测算-新科目（20080627）_不含人员经费系数_03_2010年各地区一般预算平衡表_净集中 2" xfId="8963"/>
    <cellStyle name="差_2007年检察院案件数 2 2" xfId="8964"/>
    <cellStyle name="好_行政公检法测算_县市旗测算-新科目（含人口规模效应）_财力性转移支付2010年预算参考数_华东 3" xfId="8965"/>
    <cellStyle name="好_县市旗测算-新科目（20080627）_不含人员经费系数_03_2010年各地区一般预算平衡表_净集中 3" xfId="8966"/>
    <cellStyle name="差_2007年检察院案件数 2 3" xfId="8967"/>
    <cellStyle name="差_2007年检察院案件数 2 4" xfId="8968"/>
    <cellStyle name="差_2007年检察院案件数 3" xfId="8969"/>
    <cellStyle name="好_2014年横排表 2 7" xfId="8970"/>
    <cellStyle name="差_2007年检察院案件数 4" xfId="8971"/>
    <cellStyle name="差_2007年可用财力" xfId="8972"/>
    <cellStyle name="差_自行调整差异系数顺序_合并 2 5" xfId="8973"/>
    <cellStyle name="差_2007年可用财力 2" xfId="8974"/>
    <cellStyle name="差_县区合并测算20080421_03_2010年各地区一般预算平衡表 4" xfId="8975"/>
    <cellStyle name="差_2007年可用财力 2 2" xfId="8976"/>
    <cellStyle name="差_2007年可用财力 2 3" xfId="8977"/>
    <cellStyle name="差_2007年可用财力 2 4" xfId="8978"/>
    <cellStyle name="差_2007年可用财力 4" xfId="8979"/>
    <cellStyle name="差_县区合并测算20080421_03_2010年各地区一般预算平衡表 6" xfId="8980"/>
    <cellStyle name="好_农林水和城市维护标准支出20080505－县区合计_不含人员经费系数_小册子（2010）张" xfId="8981"/>
    <cellStyle name="差_2007年人员分部门统计表 2 2" xfId="8982"/>
    <cellStyle name="差_34青海_1 3 2" xfId="8983"/>
    <cellStyle name="差_卫生部门_03_2010年各地区一般预算平衡表 6" xfId="8984"/>
    <cellStyle name="差_文体广播事业(按照总人口测算）—20080416_财力性转移支付2010年预算参考数_合并 2 3" xfId="8985"/>
    <cellStyle name="差_县区合并测算20080423(按照各省比重） 2 4" xfId="8986"/>
    <cellStyle name="好_2007年一般预算支出剔除_03_2010年各地区一般预算平衡表 2 2" xfId="8987"/>
    <cellStyle name="好_测算结果_财力性转移支付2010年预算参考数 2 7" xfId="8988"/>
    <cellStyle name="差_2007年人员分部门统计表 3" xfId="8989"/>
    <cellStyle name="差_34青海_1 4" xfId="8990"/>
    <cellStyle name="好_2007年一般预算支出剔除_03_2010年各地区一般预算平衡表 3" xfId="8991"/>
    <cellStyle name="好_缺口县区测算(按2007支出增长25%测算)_小册子（2010）张" xfId="8992"/>
    <cellStyle name="差_2007年人员分部门统计表 3 2" xfId="8993"/>
    <cellStyle name="差_34青海_1 4 2" xfId="8994"/>
    <cellStyle name="差_县市旗测算-新科目（20080627）_不含人员经费系数_财力性转移支付2010年预算参考数 2 4" xfId="8995"/>
    <cellStyle name="好_缺口县区测算(按2007支出增长25%测算)_小册子（2010）张 2" xfId="8996"/>
    <cellStyle name="差_2007年人员分部门统计表 4" xfId="8997"/>
    <cellStyle name="差_34青海_1 5" xfId="8998"/>
    <cellStyle name="好_2007年一般预算支出剔除_03_2010年各地区一般预算平衡表 4" xfId="8999"/>
    <cellStyle name="差_2007年人员分部门统计表 5" xfId="9000"/>
    <cellStyle name="好_2007年一般预算支出剔除_03_2010年各地区一般预算平衡表 5" xfId="9001"/>
    <cellStyle name="差_2007年人员分部门统计表 6" xfId="9002"/>
    <cellStyle name="好_2007年一般预算支出剔除_03_2010年各地区一般预算平衡表 6" xfId="9003"/>
    <cellStyle name="好_教育(按照总人口测算）—20080416_不含人员经费系数_财力性转移支付2010年预算参考数_03_2010年各地区一般预算平衡表_2010年地方财政一般预算分级平衡情况表（汇总）0524 2 2" xfId="9004"/>
    <cellStyle name="差_2007年人员分部门统计表 7" xfId="9005"/>
    <cellStyle name="好_不含人员经费系数_财力性转移支付2010年预算参考数_隋心对账单定稿0514 2 2" xfId="9006"/>
    <cellStyle name="好_教育(按照总人口测算）—20080416_不含人员经费系数_财力性转移支付2010年预算参考数_03_2010年各地区一般预算平衡表_2010年地方财政一般预算分级平衡情况表（汇总）0524 2 3" xfId="9007"/>
    <cellStyle name="好_其他部门(按照总人口测算）—20080416_03_2010年各地区一般预算平衡表" xfId="9008"/>
    <cellStyle name="差_2007年人员分部门统计表 8" xfId="9009"/>
    <cellStyle name="好_不含人员经费系数_财力性转移支付2010年预算参考数_隋心对账单定稿0514 2 3" xfId="9010"/>
    <cellStyle name="好_教育(按照总人口测算）—20080416_不含人员经费系数_财力性转移支付2010年预算参考数_03_2010年各地区一般预算平衡表_2010年地方财政一般预算分级平衡情况表（汇总）0524 2 4" xfId="9011"/>
    <cellStyle name="差_2007年收支情况及2008年收支预计表(汇总表)" xfId="9012"/>
    <cellStyle name="好_市辖区测算20080510_财力性转移支付2010年预算参考数_小册子（2010）张" xfId="9013"/>
    <cellStyle name="好_测算结果汇总_华东 2" xfId="9014"/>
    <cellStyle name="差_2007年收支情况及2008年收支预计表(汇总表) 2" xfId="9015"/>
    <cellStyle name="好_市辖区测算20080510_财力性转移支付2010年预算参考数_小册子（2010）张 2" xfId="9016"/>
    <cellStyle name="好_测算结果汇总_华东 2 2" xfId="9017"/>
    <cellStyle name="未定义 5" xfId="9018"/>
    <cellStyle name="差_2007年收支情况及2008年收支预计表(汇总表) 2 2" xfId="9019"/>
    <cellStyle name="差_2007年收支情况及2008年收支预计表(汇总表) 2 2 2" xfId="9020"/>
    <cellStyle name="好_教育(按照总人口测算）—20080416_不含人员经费系数_财力性转移支付2010年预算参考数_03_2010年各地区一般预算平衡表_2010年地方财政一般预算分级平衡情况表（汇总）0524 4" xfId="9021"/>
    <cellStyle name="未定义 6" xfId="9022"/>
    <cellStyle name="差_2007年收支情况及2008年收支预计表(汇总表) 2 3" xfId="9023"/>
    <cellStyle name="差_2007年收支情况及2008年收支预计表(汇总表) 2 3 2" xfId="9024"/>
    <cellStyle name="好_M01-1 2 3" xfId="9025"/>
    <cellStyle name="好_核定人数下发表_03_2010年各地区一般预算平衡表_2010年地方财政一般预算分级平衡情况表（汇总）0524" xfId="9026"/>
    <cellStyle name="差_2007年收支情况及2008年收支预计表(汇总表) 2 4" xfId="9027"/>
    <cellStyle name="差_28四川_财力性转移支付2010年预算参考数_合并" xfId="9028"/>
    <cellStyle name="差_2007年收支情况及2008年收支预计表(汇总表) 3" xfId="9029"/>
    <cellStyle name="好_市辖区测算20080510_财力性转移支付2010年预算参考数_小册子（2010）张 3" xfId="9030"/>
    <cellStyle name="好_测算结果汇总_华东 2 3" xfId="9031"/>
    <cellStyle name="差_2007年收支情况及2008年收支预计表(汇总表) 3 2" xfId="9032"/>
    <cellStyle name="差_2007年收支情况及2008年收支预计表(汇总表) 4" xfId="9033"/>
    <cellStyle name="好_市辖区测算20080510_财力性转移支付2010年预算参考数_小册子（2010）张 4" xfId="9034"/>
    <cellStyle name="好_测算结果汇总_华东 2 4" xfId="9035"/>
    <cellStyle name="差_2007年收支情况及2008年收支预计表(汇总表) 4 2" xfId="9036"/>
    <cellStyle name="差_2007年收支情况及2008年收支预计表(汇总表) 5" xfId="9037"/>
    <cellStyle name="好_测算结果汇总_华东 2 5" xfId="9038"/>
    <cellStyle name="差_2007年收支情况及2008年收支预计表(汇总表)_03_2010年各地区一般预算平衡表" xfId="9039"/>
    <cellStyle name="差_2007年收支情况及2008年收支预计表(汇总表)_03_2010年各地区一般预算平衡表 2" xfId="9040"/>
    <cellStyle name="差_2007年收支情况及2008年收支预计表(汇总表)_03_2010年各地区一般预算平衡表 3" xfId="9041"/>
    <cellStyle name="好_不含人员经费系数_03_2010年各地区一般预算平衡表_2010年地方财政一般预算分级平衡情况表（汇总）0524 2 2" xfId="9042"/>
    <cellStyle name="好_缺口县区测算(按2007支出增长25%测算)_03_2010年各地区一般预算平衡表_2010年地方财政一般预算分级平衡情况表（汇总）0524 2" xfId="9043"/>
    <cellStyle name="差_2007年收支情况及2008年收支预计表(汇总表)_03_2010年各地区一般预算平衡表 4" xfId="9044"/>
    <cellStyle name="差_2007一般预算支出口径剔除表_30云南" xfId="9045"/>
    <cellStyle name="好_不含人员经费系数_03_2010年各地区一般预算平衡表_2010年地方财政一般预算分级平衡情况表（汇总）0524 2 3" xfId="9046"/>
    <cellStyle name="好_缺口县区测算(按2007支出增长25%测算)_03_2010年各地区一般预算平衡表_2010年地方财政一般预算分级平衡情况表（汇总）0524 3" xfId="9047"/>
    <cellStyle name="差_2007年收支情况及2008年收支预计表(汇总表)_03_2010年各地区一般预算平衡表 5" xfId="9048"/>
    <cellStyle name="好_不含人员经费系数_03_2010年各地区一般预算平衡表_2010年地方财政一般预算分级平衡情况表（汇总）0524 2 4" xfId="9049"/>
    <cellStyle name="好_缺口县区测算(按2007支出增长25%测算)_03_2010年各地区一般预算平衡表_2010年地方财政一般预算分级平衡情况表（汇总）0524 4" xfId="9050"/>
    <cellStyle name="差_2007年收支情况及2008年收支预计表(汇总表)_03_2010年各地区一般预算平衡表 6" xfId="9051"/>
    <cellStyle name="好_不含人员经费系数_03_2010年各地区一般预算平衡表_2010年地方财政一般预算分级平衡情况表（汇总）0524 2 5" xfId="9052"/>
    <cellStyle name="好_缺口县区测算(按2007支出增长25%测算)_03_2010年各地区一般预算平衡表_2010年地方财政一般预算分级平衡情况表（汇总）0524 5" xfId="9053"/>
    <cellStyle name="差_2007年收支情况及2008年收支预计表(汇总表)_03_2010年各地区一般预算平衡表_04财力类2010" xfId="9054"/>
    <cellStyle name="差_2007年收支情况及2008年收支预计表(汇总表)_03_2010年各地区一般预算平衡表_04财力类2010 2" xfId="9055"/>
    <cellStyle name="差_2007年收支情况及2008年收支预计表(汇总表)_03_2010年各地区一般预算平衡表_04财力类2010 3" xfId="9056"/>
    <cellStyle name="差_2007年收支情况及2008年收支预计表(汇总表)_03_2010年各地区一般预算平衡表_2010年地方财政一般预算分级平衡情况表（汇总）0524" xfId="9057"/>
    <cellStyle name="差_2007年收支情况及2008年收支预计表(汇总表)_03_2010年各地区一般预算平衡表_2010年地方财政一般预算分级平衡情况表（汇总）0524 2" xfId="9058"/>
    <cellStyle name="差_2007年收支情况及2008年收支预计表(汇总表)_03_2010年各地区一般预算平衡表_净集中" xfId="9059"/>
    <cellStyle name="差_22湖南_华东 2" xfId="9060"/>
    <cellStyle name="好_34青海_1_合并 2 2" xfId="9061"/>
    <cellStyle name="差_2007年收支情况及2008年收支预计表(汇总表)_03_2010年各地区一般预算平衡表_净集中 2" xfId="9062"/>
    <cellStyle name="差_2007年收支情况及2008年收支预计表(汇总表)_03_2010年各地区一般预算平衡表_净集中 3" xfId="9063"/>
    <cellStyle name="差_2007年收支情况及2008年收支预计表(汇总表)_30云南" xfId="9064"/>
    <cellStyle name="好_2006年基础数据 2 2" xfId="9065"/>
    <cellStyle name="差_2007年收支情况及2008年收支预计表(汇总表)_30云南 2" xfId="9066"/>
    <cellStyle name="好_核定人数下发表_03_2010年各地区一般预算平衡表_净集中 3" xfId="9067"/>
    <cellStyle name="差_2007年收支情况及2008年收支预计表(汇总表)_30云南 2 2" xfId="9068"/>
    <cellStyle name="差_云南 缺口县区测算(地方填报)_财力性转移支付2010年预算参考数_华东" xfId="9069"/>
    <cellStyle name="好_行政(燃修费)_03_2010年各地区一般预算平衡表_2010年地方财政一般预算分级平衡情况表（汇总）0524 2 7" xfId="9070"/>
    <cellStyle name="差_2007年收支情况及2008年收支预计表(汇总表)_30云南 3" xfId="9071"/>
    <cellStyle name="差_县市旗测算-新科目（20080627）_不含人员经费系数_小册子（2010）张" xfId="9072"/>
    <cellStyle name="差_2007年收支情况及2008年收支预计表(汇总表)_30云南 4" xfId="9073"/>
    <cellStyle name="差_2007年收支情况及2008年收支预计表(汇总表)_财力性转移支付2010年预算参考数" xfId="9074"/>
    <cellStyle name="差_2011标准人员数测算结果 3 2" xfId="9075"/>
    <cellStyle name="差_2007年收支情况及2008年收支预计表(汇总表)_财力性转移支付2010年预算参考数 2" xfId="9076"/>
    <cellStyle name="差_2007年收支情况及2008年收支预计表(汇总表)_财力性转移支付2010年预算参考数 2 2" xfId="9077"/>
    <cellStyle name="差_2007年收支情况及2008年收支预计表(汇总表)_财力性转移支付2010年预算参考数 2 2 2" xfId="9078"/>
    <cellStyle name="差_2007年收支情况及2008年收支预计表(汇总表)_财力性转移支付2010年预算参考数 2 3" xfId="9079"/>
    <cellStyle name="差_2008年支出调整_财力性转移支付2010年预算参考数 2 2" xfId="9080"/>
    <cellStyle name="差_县市旗测算-新科目（20080626）_县市旗测算-新科目（含人口规模效应）_小册子（2010）张 2" xfId="9081"/>
    <cellStyle name="好_03昭通 2_5.2010年云南省国家一般生态功能区转移支付补助测算表（州市本级） 2" xfId="9082"/>
    <cellStyle name="差_2007年收支情况及2008年收支预计表(汇总表)_财力性转移支付2010年预算参考数 2 4" xfId="9083"/>
    <cellStyle name="差_2008年支出调整_财力性转移支付2010年预算参考数 2 3" xfId="9084"/>
    <cellStyle name="差_县市旗测算-新科目（20080626）_县市旗测算-新科目（含人口规模效应）_小册子（2010）张 3" xfId="9085"/>
    <cellStyle name="差_2007年收支情况及2008年收支预计表(汇总表)_财力性转移支付2010年预算参考数 3" xfId="9086"/>
    <cellStyle name="差_2007年收支情况及2008年收支预计表(汇总表)_财力性转移支付2010年预算参考数 3 2" xfId="9087"/>
    <cellStyle name="差_2007年收支情况及2008年收支预计表(汇总表)_财力性转移支付2010年预算参考数 4" xfId="9088"/>
    <cellStyle name="差_2007年收支情况及2008年收支预计表(汇总表)_财力性转移支付2010年预算参考数 4 2" xfId="9089"/>
    <cellStyle name="差_县市旗测算-新科目（20080626）_县市旗测算-新科目（含人口规模效应）_合并" xfId="9090"/>
    <cellStyle name="好_县区合并测算20080423(按照各省比重）_03_2010年各地区一般预算平衡表_2010年地方财政一般预算分级平衡情况表（汇总）0524 2 2" xfId="9091"/>
    <cellStyle name="好_汇总_财力性转移支付2010年预算参考数_隋心对账单定稿0514 2 4" xfId="9092"/>
    <cellStyle name="差_2007年收支情况及2008年收支预计表(汇总表)_财力性转移支付2010年预算参考数 5" xfId="9093"/>
    <cellStyle name="差_2007年收支情况及2008年收支预计表(汇总表)_财力性转移支付2010年预算参考数_03_2010年各地区一般预算平衡表" xfId="9094"/>
    <cellStyle name="好_卫生部门_财力性转移支付2010年预算参考数_03_2010年各地区一般预算平衡表_2010年地方财政一般预算分级平衡情况表（汇总）0524 2 2" xfId="9095"/>
    <cellStyle name="好_行政（人员）_不含人员经费系数_隋心对账单定稿0514 2 3" xfId="9096"/>
    <cellStyle name="差_2007年收支情况及2008年收支预计表(汇总表)_财力性转移支付2010年预算参考数_03_2010年各地区一般预算平衡表 2" xfId="9097"/>
    <cellStyle name="差_2007年收支情况及2008年收支预计表(汇总表)_财力性转移支付2010年预算参考数_03_2010年各地区一般预算平衡表 3" xfId="9098"/>
    <cellStyle name="差_2007年收支情况及2008年收支预计表(汇总表)_财力性转移支付2010年预算参考数_03_2010年各地区一般预算平衡表 4" xfId="9099"/>
    <cellStyle name="好_分县成本差异系数_03_2010年各地区一般预算平衡表_04财力类2010" xfId="9100"/>
    <cellStyle name="差_2007年收支情况及2008年收支预计表(汇总表)_财力性转移支付2010年预算参考数_03_2010年各地区一般预算平衡表 5" xfId="9101"/>
    <cellStyle name="差_2007年收支情况及2008年收支预计表(汇总表)_财力性转移支付2010年预算参考数_03_2010年各地区一般预算平衡表 6" xfId="9102"/>
    <cellStyle name="差_2007年收支情况及2008年收支预计表(汇总表)_财力性转移支付2010年预算参考数_03_2010年各地区一般预算平衡表_04财力类2010" xfId="9103"/>
    <cellStyle name="好_2007一般预算支出口径剔除表_财力性转移支付2010年预算参考数 5" xfId="9104"/>
    <cellStyle name="差_2007年收支情况及2008年收支预计表(汇总表)_财力性转移支付2010年预算参考数_03_2010年各地区一般预算平衡表_04财力类2010 2" xfId="9105"/>
    <cellStyle name="差_2007年收支情况及2008年收支预计表(汇总表)_财力性转移支付2010年预算参考数_03_2010年各地区一般预算平衡表_04财力类2010 3" xfId="9106"/>
    <cellStyle name="差_2007年收支情况及2008年收支预计表(汇总表)_财力性转移支付2010年预算参考数_03_2010年各地区一般预算平衡表_净集中" xfId="9107"/>
    <cellStyle name="差_2007年收支情况及2008年收支预计表(汇总表)_财力性转移支付2010年预算参考数_03_2010年各地区一般预算平衡表_净集中 2" xfId="9108"/>
    <cellStyle name="差_2007年收支情况及2008年收支预计表(汇总表)_财力性转移支付2010年预算参考数_03_2010年各地区一般预算平衡表_净集中 3" xfId="9109"/>
    <cellStyle name="差_2007年收支情况及2008年收支预计表(汇总表)_财力性转移支付2010年预算参考数_30云南" xfId="9110"/>
    <cellStyle name="差_卫生(按照总人口测算）—20080416_03_2010年各地区一般预算平衡表" xfId="9111"/>
    <cellStyle name="差_2007年收支情况及2008年收支预计表(汇总表)_财力性转移支付2010年预算参考数_30云南 2" xfId="9112"/>
    <cellStyle name="差_教育厅提供义务教育及高中教师人数（2009年1月6日） 3" xfId="9113"/>
    <cellStyle name="差_卫生(按照总人口测算）—20080416_03_2010年各地区一般预算平衡表 2" xfId="9114"/>
    <cellStyle name="差_2007年收支情况及2008年收支预计表(汇总表)_财力性转移支付2010年预算参考数_30云南 2 2" xfId="9115"/>
    <cellStyle name="差_教育厅提供义务教育及高中教师人数（2009年1月6日） 3 2" xfId="9116"/>
    <cellStyle name="差_行政（人员）_不含人员经费系数_华东" xfId="9117"/>
    <cellStyle name="差_卫生(按照总人口测算）—20080416_03_2010年各地区一般预算平衡表 2 2" xfId="9118"/>
    <cellStyle name="差_2007年收支情况及2008年收支预计表(汇总表)_财力性转移支付2010年预算参考数_30云南 3" xfId="9119"/>
    <cellStyle name="差_教育厅提供义务教育及高中教师人数（2009年1月6日） 4" xfId="9120"/>
    <cellStyle name="差_卫生(按照总人口测算）—20080416_03_2010年各地区一般预算平衡表 3" xfId="9121"/>
    <cellStyle name="差_2007年收支情况及2008年收支预计表(汇总表)_财力性转移支付2010年预算参考数_30云南 3 2" xfId="9122"/>
    <cellStyle name="差_2007年收支情况及2008年收支预计表(汇总表)_财力性转移支付2010年预算参考数_30云南 4" xfId="9123"/>
    <cellStyle name="差_教育厅提供义务教育及高中教师人数（2009年1月6日） 5" xfId="9124"/>
    <cellStyle name="差_卫生(按照总人口测算）—20080416_03_2010年各地区一般预算平衡表 4" xfId="9125"/>
    <cellStyle name="差_2007年收支情况及2008年收支预计表(汇总表)_财力性转移支付2010年预算参考数_合并" xfId="9126"/>
    <cellStyle name="差_2007年收支情况及2008年收支预计表(汇总表)_财力性转移支付2010年预算参考数_合并 2" xfId="9127"/>
    <cellStyle name="差_2007年收支情况及2008年收支预计表(汇总表)_财力性转移支付2010年预算参考数_华东" xfId="9128"/>
    <cellStyle name="差_2007年收支情况及2008年收支预计表(汇总表)_财力性转移支付2010年预算参考数_华东 2" xfId="9129"/>
    <cellStyle name="好_2006年27重庆_03_2010年各地区一般预算平衡表" xfId="9130"/>
    <cellStyle name="差_2007年收支情况及2008年收支预计表(汇总表)_财力性转移支付2010年预算参考数_隋心对账单定稿0514" xfId="9131"/>
    <cellStyle name="差_2007年收支情况及2008年收支预计表(汇总表)_财力性转移支付2010年预算参考数_隋心对账单定稿0514 2" xfId="9132"/>
    <cellStyle name="差_2007年收支情况及2008年收支预计表(汇总表)_财力性转移支付2010年预算参考数_小册子（2010）张" xfId="9133"/>
    <cellStyle name="差_危改资金测算_财力性转移支付2010年预算参考数_03_2010年各地区一般预算平衡表_04财力类2010 3" xfId="9134"/>
    <cellStyle name="差_2007年收支情况及2008年收支预计表(汇总表)_财力性转移支付2010年预算参考数_小册子（2010）张 2" xfId="9135"/>
    <cellStyle name="差_2007年收支情况及2008年收支预计表(汇总表)_财力性转移支付2010年预算参考数_小册子（2010）张 2 2" xfId="9136"/>
    <cellStyle name="差_县市旗测算-新科目（20080627）_县市旗测算-新科目（含人口规模效应）_03_2010年各地区一般预算平衡表 3" xfId="9137"/>
    <cellStyle name="差_2007年收支情况及2008年收支预计表(汇总表)_财力性转移支付2010年预算参考数_小册子（2010）张 3" xfId="9138"/>
    <cellStyle name="差_2007年收支情况及2008年收支预计表(汇总表)_财力性转移支付2010年预算参考数_小册子（2010）张 3 2" xfId="9139"/>
    <cellStyle name="差_2007年收支情况及2008年收支预计表(汇总表)_财力性转移支付2010年预算参考数_小册子（2010）张 4" xfId="9140"/>
    <cellStyle name="差_县市旗测算-新科目（20080627）_民生政策最低支出需求_财力性转移支付2010年预算参考数_小册子（2010）张 2 2" xfId="9141"/>
    <cellStyle name="好_分县成本差异系数_民生政策最低支出需求_03_2010年各地区一般预算平衡表_04财力类2010" xfId="9142"/>
    <cellStyle name="差_2007年收支情况及2008年收支预计表(汇总表)_合并" xfId="9143"/>
    <cellStyle name="差_2007年收支情况及2008年收支预计表(汇总表)_合并 2" xfId="9144"/>
    <cellStyle name="差_2007年收支情况及2008年收支预计表(汇总表)_华东" xfId="9145"/>
    <cellStyle name="好_30云南 4" xfId="9146"/>
    <cellStyle name="差_2007年收支情况及2008年收支预计表(汇总表)_华东 2" xfId="9147"/>
    <cellStyle name="好_农林水和城市维护标准支出20080505－县区合计_财力性转移支付2010年预算参考数_合并" xfId="9148"/>
    <cellStyle name="差_2007年收支情况及2008年收支预计表(汇总表)_隋心对账单定稿0514" xfId="9149"/>
    <cellStyle name="好_县市旗测算20080508_合并" xfId="9150"/>
    <cellStyle name="差_34青海_财力性转移支付2010年预算参考数 5" xfId="9151"/>
    <cellStyle name="常规 5 5" xfId="9152"/>
    <cellStyle name="好_2007年收支情况及2008年收支预计表(汇总表)_财力性转移支付2010年预算参考数_隋心对账单定稿0514 2 7" xfId="9153"/>
    <cellStyle name="差_2007年收支情况及2008年收支预计表(汇总表)_隋心对账单定稿0514 2" xfId="9154"/>
    <cellStyle name="常规 5 5 2" xfId="9155"/>
    <cellStyle name="好_县市旗测算20080508_合并 2" xfId="9156"/>
    <cellStyle name="好_行政(燃修费)_民生政策最低支出需求 5" xfId="9157"/>
    <cellStyle name="差_2007年收支情况及2008年收支预计表(汇总表)_小册子（2010）张" xfId="9158"/>
    <cellStyle name="差_2007年收支情况及2008年收支预计表(汇总表)_小册子（2010）张 2" xfId="9159"/>
    <cellStyle name="差_2007年收支情况及2008年收支预计表(汇总表)_小册子（2010）张 2 2" xfId="9160"/>
    <cellStyle name="差_2007年收支情况及2008年收支预计表(汇总表)_小册子（2010）张 3" xfId="9161"/>
    <cellStyle name="差_2007年收支情况及2008年收支预计表(汇总表)_小册子（2010）张 3 2" xfId="9162"/>
    <cellStyle name="好_行政（人员）_民生政策最低支出需求 2 4" xfId="9163"/>
    <cellStyle name="差_2007年收支情况及2008年收支预计表(汇总表)_小册子（2010）张 4" xfId="9164"/>
    <cellStyle name="差_2007年一般预算支出剔除" xfId="9165"/>
    <cellStyle name="差_2007年一般预算支出剔除 2" xfId="9166"/>
    <cellStyle name="好_14安徽_03_2010年各地区一般预算平衡表 4" xfId="9167"/>
    <cellStyle name="差_2007年一般预算支出剔除 2 2" xfId="9168"/>
    <cellStyle name="差_2007年一般预算支出剔除 2 2 2" xfId="9169"/>
    <cellStyle name="差_隋心对账单定稿0514 2 4" xfId="9170"/>
    <cellStyle name="差_2007年一般预算支出剔除 2 3" xfId="9171"/>
    <cellStyle name="差_2007年一般预算支出剔除 2 3 2" xfId="9172"/>
    <cellStyle name="差_县区合并测算20080421_03_2010年各地区一般预算平衡表_2010年地方财政一般预算分级平衡情况表（汇总）0524 2 3" xfId="9173"/>
    <cellStyle name="差_教育(按照总人口测算）—20080416_财力性转移支付2010年预算参考数 5" xfId="9174"/>
    <cellStyle name="好_财政供养人员_财力性转移支付2010年预算参考数_隋心对账单定稿0514 2 6" xfId="9175"/>
    <cellStyle name="差_2007年一般预算支出剔除 2 4" xfId="9176"/>
    <cellStyle name="差_2007年一般预算支出剔除 3" xfId="9177"/>
    <cellStyle name="好_14安徽_03_2010年各地区一般预算平衡表 5" xfId="9178"/>
    <cellStyle name="差_2007年一般预算支出剔除 3 2" xfId="9179"/>
    <cellStyle name="差_测算结果_财力性转移支付2010年预算参考数_小册子（2010）张 3" xfId="9180"/>
    <cellStyle name="好_汇总表_财力性转移支付2010年预算参考数 5" xfId="9181"/>
    <cellStyle name="差_2007年一般预算支出剔除 4 2" xfId="9182"/>
    <cellStyle name="好_成本差异系数_小册子（2010）张 3" xfId="9183"/>
    <cellStyle name="差_2007年一般预算支出剔除 5" xfId="9184"/>
    <cellStyle name="差_行政公检法测算_民生政策最低支出需求_30云南 3 2" xfId="9185"/>
    <cellStyle name="差_2007年一般预算支出剔除_03_2010年各地区一般预算平衡表" xfId="9186"/>
    <cellStyle name="差_行业表 4" xfId="9187"/>
    <cellStyle name="差_2007年一般预算支出剔除_03_2010年各地区一般预算平衡表 2" xfId="9188"/>
    <cellStyle name="差_2007年一般预算支出剔除_03_2010年各地区一般预算平衡表 4" xfId="9189"/>
    <cellStyle name="差_2007年一般预算支出剔除_03_2010年各地区一般预算平衡表 5" xfId="9190"/>
    <cellStyle name="差_2007年一般预算支出剔除_03_2010年各地区一般预算平衡表 6" xfId="9191"/>
    <cellStyle name="差_2007年一般预算支出剔除_03_2010年各地区一般预算平衡表_04财力类2010" xfId="9192"/>
    <cellStyle name="差_30云南 2 3" xfId="9193"/>
    <cellStyle name="好_河南 缺口县区测算(地方填报白)_30云南 2" xfId="9194"/>
    <cellStyle name="差_2007年一般预算支出剔除_03_2010年各地区一般预算平衡表_04财力类2010 2" xfId="9195"/>
    <cellStyle name="差_30云南 2 3 2" xfId="9196"/>
    <cellStyle name="差_河南 缺口县区测算(地方填报白)_03_2010年各地区一般预算平衡表" xfId="9197"/>
    <cellStyle name="好_河南 缺口县区测算(地方填报白)_30云南 2 2" xfId="9198"/>
    <cellStyle name="差_2007年一般预算支出剔除_03_2010年各地区一般预算平衡表_04财力类2010 3" xfId="9199"/>
    <cellStyle name="差_2007年一般预算支出剔除_03_2010年各地区一般预算平衡表_2010年地方财政一般预算分级平衡情况表（汇总）0524" xfId="9200"/>
    <cellStyle name="差_2007年一般预算支出剔除_03_2010年各地区一般预算平衡表_2010年地方财政一般预算分级平衡情况表（汇总）0524 2" xfId="9201"/>
    <cellStyle name="差_2007年一般预算支出剔除_03_2010年各地区一般预算平衡表_2010年地方财政一般预算分级平衡情况表（汇总）0524 3" xfId="9202"/>
    <cellStyle name="差_2007年一般预算支出剔除_03_2010年各地区一般预算平衡表_2010年地方财政一般预算分级平衡情况表（汇总）0524 4" xfId="9203"/>
    <cellStyle name="差_2007年一般预算支出剔除_03_2010年各地区一般预算平衡表_2010年地方财政一般预算分级平衡情况表（汇总）0524 5" xfId="9204"/>
    <cellStyle name="差_2007年一般预算支出剔除_03_2010年各地区一般预算平衡表_净集中" xfId="9205"/>
    <cellStyle name="差_2007年一般预算支出剔除_03_2010年各地区一般预算平衡表_净集中 2" xfId="9206"/>
    <cellStyle name="差_2007年一般预算支出剔除_03_2010年各地区一般预算平衡表_净集中 3" xfId="9207"/>
    <cellStyle name="差_卫生(按照总人口测算）—20080416_不含人员经费系数_财力性转移支付2010年预算参考数_03_2010年各地区一般预算平衡表_净集中 2" xfId="9208"/>
    <cellStyle name="差_2007年一般预算支出剔除_30云南 2 2" xfId="9209"/>
    <cellStyle name="差_34青海_03_2010年各地区一般预算平衡表 2" xfId="9210"/>
    <cellStyle name="差_2007年一般预算支出剔除_30云南 3" xfId="9211"/>
    <cellStyle name="差_青海 缺口县区测算(地方填报)_03_2010年各地区一般预算平衡表_2010年地方财政一般预算分级平衡情况表（汇总）0524 2" xfId="9212"/>
    <cellStyle name="差_市辖区测算-新科目（20080626）_不含人员经费系数_财力性转移支付2010年预算参考数_03_2010年各地区一般预算平衡表_净集中 2" xfId="9213"/>
    <cellStyle name="好_2007一般预算支出口径剔除表_财力性转移支付2010年预算参考数_03_2010年各地区一般预算平衡表 6" xfId="9214"/>
    <cellStyle name="差_2007年一般预算支出剔除_30云南 3 2" xfId="9215"/>
    <cellStyle name="差_2007年一般预算支出剔除_30云南 4" xfId="9216"/>
    <cellStyle name="差_青海 缺口县区测算(地方填报)_03_2010年各地区一般预算平衡表_2010年地方财政一般预算分级平衡情况表（汇总）0524 3" xfId="9217"/>
    <cellStyle name="差_市辖区测算-新科目（20080626）_不含人员经费系数_财力性转移支付2010年预算参考数_03_2010年各地区一般预算平衡表_净集中 3" xfId="9218"/>
    <cellStyle name="差_2007年一般预算支出剔除_财力性转移支付2010年预算参考数" xfId="9219"/>
    <cellStyle name="差_2007年一般预算支出剔除_财力性转移支付2010年预算参考数 2" xfId="9220"/>
    <cellStyle name="差_2007年一般预算支出剔除_财力性转移支付2010年预算参考数 3" xfId="9221"/>
    <cellStyle name="样式 1 2 5 2 7" xfId="9222"/>
    <cellStyle name="差_2007年一般预算支出剔除_财力性转移支付2010年预算参考数 3 2" xfId="9223"/>
    <cellStyle name="常规 8 3 4" xfId="9224"/>
    <cellStyle name="差_2007年一般预算支出剔除_财力性转移支付2010年预算参考数 4" xfId="9225"/>
    <cellStyle name="差_2007年一般预算支出剔除_财力性转移支付2010年预算参考数 4 2" xfId="9226"/>
    <cellStyle name="好_人员工资和公用经费2_隋心对账单定稿0514 2 5" xfId="9227"/>
    <cellStyle name="差_汇总表_华东" xfId="9228"/>
    <cellStyle name="好_核定人数对比_03_2010年各地区一般预算平衡表_净集中" xfId="9229"/>
    <cellStyle name="差_2007年一般预算支出剔除_财力性转移支付2010年预算参考数 5" xfId="9230"/>
    <cellStyle name="差_2007年一般预算支出剔除_财力性转移支付2010年预算参考数_03_2010年各地区一般预算平衡表_04财力类2010" xfId="9231"/>
    <cellStyle name="好_汇总_合并 2" xfId="9232"/>
    <cellStyle name="差_2007年一般预算支出剔除_财力性转移支付2010年预算参考数_03_2010年各地区一般预算平衡表_04财力类2010 2" xfId="9233"/>
    <cellStyle name="好_汇总_合并 2 2" xfId="9234"/>
    <cellStyle name="好_奖励补助测算5.24冯铸" xfId="9235"/>
    <cellStyle name="差_2007年一般预算支出剔除_财力性转移支付2010年预算参考数_03_2010年各地区一般预算平衡表_2010年地方财政一般预算分级平衡情况表（汇总）0524" xfId="9236"/>
    <cellStyle name="差_行政公检法测算_县市旗测算-新科目（含人口规模效应） 2 3" xfId="9237"/>
    <cellStyle name="差_2007年一般预算支出剔除_财力性转移支付2010年预算参考数_03_2010年各地区一般预算平衡表_2010年地方财政一般预算分级平衡情况表（汇总）0524 2" xfId="9238"/>
    <cellStyle name="差_行政公检法测算_县市旗测算-新科目（含人口规模效应） 2 3 2" xfId="9239"/>
    <cellStyle name="差_2007年一般预算支出剔除_财力性转移支付2010年预算参考数_03_2010年各地区一般预算平衡表_2010年地方财政一般预算分级平衡情况表（汇总）0524 3" xfId="9240"/>
    <cellStyle name="差_汇总表4_财力性转移支付2010年预算参考数_合并 2" xfId="9241"/>
    <cellStyle name="差_2007年一般预算支出剔除_财力性转移支付2010年预算参考数_03_2010年各地区一般预算平衡表_2010年地方财政一般预算分级平衡情况表（汇总）0524 4" xfId="9242"/>
    <cellStyle name="好_1110洱源县 2 2" xfId="9243"/>
    <cellStyle name="差_2007年一般预算支出剔除_财力性转移支付2010年预算参考数_03_2010年各地区一般预算平衡表_2010年地方财政一般预算分级平衡情况表（汇总）0524 5" xfId="9244"/>
    <cellStyle name="好_1110洱源县 2 3" xfId="9245"/>
    <cellStyle name="差_2007年一般预算支出剔除_财力性转移支付2010年预算参考数_03_2010年各地区一般预算平衡表_净集中" xfId="9246"/>
    <cellStyle name="好_河南 缺口县区测算(地方填报白) 4" xfId="9247"/>
    <cellStyle name="差_2007年一般预算支出剔除_财力性转移支付2010年预算参考数_03_2010年各地区一般预算平衡表_净集中 2" xfId="9248"/>
    <cellStyle name="差_2008年一般预算支出预计 3" xfId="9249"/>
    <cellStyle name="差_2007年一般预算支出剔除_财力性转移支付2010年预算参考数_03_2010年各地区一般预算平衡表_净集中 3" xfId="9250"/>
    <cellStyle name="差_2008年一般预算支出预计 4" xfId="9251"/>
    <cellStyle name="差_2007年一般预算支出剔除_财力性转移支付2010年预算参考数_30云南" xfId="9252"/>
    <cellStyle name="差_2007年一般预算支出剔除_财力性转移支付2010年预算参考数_30云南 2" xfId="9253"/>
    <cellStyle name="好_附表_财力性转移支付2010年预算参考数_03_2010年各地区一般预算平衡表_2010年地方财政一般预算分级平衡情况表（汇总）0524 2 3" xfId="9254"/>
    <cellStyle name="差_2007年一般预算支出剔除_财力性转移支付2010年预算参考数_30云南 2 2" xfId="9255"/>
    <cellStyle name="差_2007年一般预算支出剔除_财力性转移支付2010年预算参考数_30云南 3" xfId="9256"/>
    <cellStyle name="好_附表_财力性转移支付2010年预算参考数_03_2010年各地区一般预算平衡表_2010年地方财政一般预算分级平衡情况表（汇总）0524 2 4" xfId="9257"/>
    <cellStyle name="差_2007年一般预算支出剔除_财力性转移支付2010年预算参考数_30云南 3 2" xfId="9258"/>
    <cellStyle name="差_2007年一般预算支出剔除_财力性转移支付2010年预算参考数_30云南 4" xfId="9259"/>
    <cellStyle name="差_成本差异系数（含人口规模）_30云南" xfId="9260"/>
    <cellStyle name="好_附表_财力性转移支付2010年预算参考数_03_2010年各地区一般预算平衡表_2010年地方财政一般预算分级平衡情况表（汇总）0524 2 5" xfId="9261"/>
    <cellStyle name="差_2007年一般预算支出剔除_财力性转移支付2010年预算参考数_合并" xfId="9262"/>
    <cellStyle name="差_县区合并测算20080421_县市旗测算-新科目（含人口规模效应）_03_2010年各地区一般预算平衡表_04财力类2010 2" xfId="9263"/>
    <cellStyle name="差_县市旗测算-新科目（20080626）_县市旗测算-新科目（含人口规模效应）_合并 2 5" xfId="9264"/>
    <cellStyle name="差_总人口_03_2010年各地区一般预算平衡表_净集中 3" xfId="9265"/>
    <cellStyle name="差_2007年一般预算支出剔除_财力性转移支付2010年预算参考数_合并 2" xfId="9266"/>
    <cellStyle name="差_2007年一般预算支出剔除_财力性转移支付2010年预算参考数_华东" xfId="9267"/>
    <cellStyle name="差_文体广播事业(按照总人口测算）—20080416_财力性转移支付2010年预算参考数_合并 2" xfId="9268"/>
    <cellStyle name="差_2007年一般预算支出剔除_财力性转移支付2010年预算参考数_华东 2" xfId="9269"/>
    <cellStyle name="差_卫生部门_03_2010年各地区一般预算平衡表 5" xfId="9270"/>
    <cellStyle name="差_文体广播事业(按照总人口测算）—20080416_财力性转移支付2010年预算参考数_合并 2 2" xfId="9271"/>
    <cellStyle name="差_县区合并测算20080423(按照各省比重） 2 3" xfId="9272"/>
    <cellStyle name="好_测算结果_财力性转移支付2010年预算参考数 2 6" xfId="9273"/>
    <cellStyle name="好_卫生(按照总人口测算）—20080416_民生政策最低支出需求_03_2010年各地区一般预算平衡表_2010年地方财政一般预算分级平衡情况表（汇总）0524 2 8" xfId="9274"/>
    <cellStyle name="差_2007年一般预算支出剔除_财力性转移支付2010年预算参考数_隋心对账单定稿0514" xfId="9275"/>
    <cellStyle name="差_2007年一般预算支出剔除_财力性转移支付2010年预算参考数_隋心对账单定稿0514 2" xfId="9276"/>
    <cellStyle name="差_22湖南_03_2010年各地区一般预算平衡表 5" xfId="9277"/>
    <cellStyle name="差_2007年一般预算支出剔除_财力性转移支付2010年预算参考数_小册子（2010）张" xfId="9278"/>
    <cellStyle name="好_2007一般预算支出口径剔除表_财力性转移支付2010年预算参考数 2 6" xfId="9279"/>
    <cellStyle name="好_行政（人员）_不含人员经费系数_财力性转移支付2010年预算参考数 2 8" xfId="9280"/>
    <cellStyle name="好_县市旗测算-新科目（20080626）_民生政策最低支出需求_小册子（2010）张" xfId="9281"/>
    <cellStyle name="差_2007年一般预算支出剔除_财力性转移支付2010年预算参考数_小册子（2010）张 2" xfId="9282"/>
    <cellStyle name="好_县市旗测算-新科目（20080626）_民生政策最低支出需求_小册子（2010）张 2" xfId="9283"/>
    <cellStyle name="好_卫生(按照总人口测算）—20080416_不含人员经费系数_03_2010年各地区一般预算平衡表_04财力类2010 3" xfId="9284"/>
    <cellStyle name="差_2007年一般预算支出剔除_财力性转移支付2010年预算参考数_小册子（2010）张 2 2" xfId="9285"/>
    <cellStyle name="差_2007年一般预算支出剔除_财力性转移支付2010年预算参考数_小册子（2010）张 3" xfId="9286"/>
    <cellStyle name="差_2007年一般预算支出剔除_财力性转移支付2010年预算参考数_小册子（2010）张 3 2" xfId="9287"/>
    <cellStyle name="差_2007年一般预算支出剔除_财力性转移支付2010年预算参考数_小册子（2010）张 4" xfId="9288"/>
    <cellStyle name="好_成本差异系数_财力性转移支付2010年预算参考数_03_2010年各地区一般预算平衡表_净集中 2" xfId="9289"/>
    <cellStyle name="差_2007年一般预算支出剔除_合并" xfId="9290"/>
    <cellStyle name="差_人员工资和公用经费3_财力性转移支付2010年预算参考数_小册子（2010）张 2" xfId="9291"/>
    <cellStyle name="差_2007年一般预算支出剔除_合并 2" xfId="9292"/>
    <cellStyle name="差_人员工资和公用经费_30云南 3" xfId="9293"/>
    <cellStyle name="差_人员工资和公用经费3_财力性转移支付2010年预算参考数_小册子（2010）张 2 2" xfId="9294"/>
    <cellStyle name="差_2007年一般预算支出剔除_华东 2" xfId="9295"/>
    <cellStyle name="差_人员工资和公用经费_财力性转移支付2010年预算参考数_03_2010年各地区一般预算平衡表_04财力类2010 2" xfId="9296"/>
    <cellStyle name="差_市辖区测算-新科目（20080626）_不含人员经费系数_03_2010年各地区一般预算平衡表 6" xfId="9297"/>
    <cellStyle name="差_2007年一般预算支出剔除_隋心对账单定稿0514 2" xfId="9298"/>
    <cellStyle name="差_行政(燃修费)_不含人员经费系数_财力性转移支付2010年预算参考数_合并" xfId="9299"/>
    <cellStyle name="好_行政公检法测算_不含人员经费系数_财力性转移支付2010年预算参考数 2" xfId="9300"/>
    <cellStyle name="差_2007年一般预算支出剔除_小册子（2010）张" xfId="9301"/>
    <cellStyle name="常规 2 2 2 14 5" xfId="9302"/>
    <cellStyle name="差_2007年一般预算支出剔除_小册子（2010）张 2" xfId="9303"/>
    <cellStyle name="差_2007年一般预算支出剔除_小册子（2010）张 2 2" xfId="9304"/>
    <cellStyle name="差_行政(燃修费)_不含人员经费系数_华东" xfId="9305"/>
    <cellStyle name="好_其他部门(按照总人口测算）—20080416_县市旗测算-新科目（含人口规模效应）_财力性转移支付2010年预算参考数_华东 2 6" xfId="9306"/>
    <cellStyle name="差_2007年一般预算支出剔除_小册子（2010）张 3 2" xfId="9307"/>
    <cellStyle name="好_34青海_1_财力性转移支付2010年预算参考数_03_2010年各地区一般预算平衡表" xfId="9308"/>
    <cellStyle name="适中 2 2 10" xfId="9309"/>
    <cellStyle name="差_2007年一般预算支出剔除_小册子（2010）张 4" xfId="9310"/>
    <cellStyle name="好_2006年水利统计指标统计表_隋心对账单定稿0514 2 3" xfId="9311"/>
    <cellStyle name="差_2007年政法部门业务指标" xfId="9312"/>
    <cellStyle name="差_2007年政法部门业务指标 2" xfId="9313"/>
    <cellStyle name="差_2007年政法部门业务指标 2 2" xfId="9314"/>
    <cellStyle name="差_市辖区测算-新科目（20080626）_县市旗测算-新科目（含人口规模效应）_财力性转移支付2010年预算参考数_华东 2 7" xfId="9315"/>
    <cellStyle name="差_2007年政法部门业务指标 3" xfId="9316"/>
    <cellStyle name="差_2007年政法部门业务指标 3 2" xfId="9317"/>
    <cellStyle name="差_2007年政法部门业务指标 4" xfId="9318"/>
    <cellStyle name="差_其他部门(按照总人口测算）—20080416_不含人员经费系数_隋心对账单定稿0514 2" xfId="9319"/>
    <cellStyle name="差_2007年政法部门业务指标 5" xfId="9320"/>
    <cellStyle name="差_2007年政法部门业务指标 6" xfId="9321"/>
    <cellStyle name="差_2007年政法部门业务指标 7" xfId="9322"/>
    <cellStyle name="强调文字颜色 4 2 2 2" xfId="9323"/>
    <cellStyle name="差_2007年政法部门业务指标 8" xfId="9324"/>
    <cellStyle name="差_教育(按照总人口测算）—20080416_民生政策最低支出需求_30云南" xfId="9325"/>
    <cellStyle name="好_汇总表_03_2010年各地区一般预算平衡表_2010年地方财政一般预算分级平衡情况表（汇总）0524" xfId="9326"/>
    <cellStyle name="差_2007年政法部门业务指标_禁止开发区名单" xfId="9327"/>
    <cellStyle name="差_2007年政法部门业务指标_禁止开发区名单 2" xfId="9328"/>
    <cellStyle name="差_2007一般预算支出口径剔除表" xfId="9329"/>
    <cellStyle name="差_2007一般预算支出口径剔除表 2" xfId="9330"/>
    <cellStyle name="差_2007一般预算支出口径剔除表 2 2" xfId="9331"/>
    <cellStyle name="好_07临沂 2 6" xfId="9332"/>
    <cellStyle name="好_行政公检法测算_民生政策最低支出需求_03_2010年各地区一般预算平衡表_04财力类2010 3" xfId="9333"/>
    <cellStyle name="差_2007一般预算支出口径剔除表 2 2 2" xfId="9334"/>
    <cellStyle name="差_2007一般预算支出口径剔除表 2 3" xfId="9335"/>
    <cellStyle name="好_07临沂 2 7" xfId="9336"/>
    <cellStyle name="差_2007一般预算支出口径剔除表 2 3 2" xfId="9337"/>
    <cellStyle name="差_县市旗测算20080508_不含人员经费系数_财力性转移支付2010年预算参考数_30云南" xfId="9338"/>
    <cellStyle name="好_农林水和城市维护标准支出20080505－县区合计_民生政策最低支出需求_03_2010年各地区一般预算平衡表_2010年地方财政一般预算分级平衡情况表（汇总）0524 2 8" xfId="9339"/>
    <cellStyle name="差_2007一般预算支出口径剔除表 2 4" xfId="9340"/>
    <cellStyle name="差_2007一般预算支出口径剔除表 3" xfId="9341"/>
    <cellStyle name="差_2007一般预算支出口径剔除表 3 2" xfId="9342"/>
    <cellStyle name="差_2008年预计支出与2007年对比 2 3" xfId="9343"/>
    <cellStyle name="好_缺口县区测算(财政部标准)_财力性转移支付2010年预算参考数_03_2010年各地区一般预算平衡表 6" xfId="9344"/>
    <cellStyle name="差_2007一般预算支出口径剔除表 4" xfId="9345"/>
    <cellStyle name="差_2007一般预算支出口径剔除表 4 2" xfId="9346"/>
    <cellStyle name="差_卫生(按照总人口测算）—20080416_财力性转移支付2010年预算参考数_03_2010年各地区一般预算平衡表_2010年地方财政一般预算分级平衡情况表（汇总）0524 2 5" xfId="9347"/>
    <cellStyle name="差_2007一般预算支出口径剔除表 5" xfId="9348"/>
    <cellStyle name="差_2007一般预算支出口径剔除表_03_2010年各地区一般预算平衡表" xfId="9349"/>
    <cellStyle name="差_教育(按照总人口测算）—20080416_民生政策最低支出需求_30云南 3" xfId="9350"/>
    <cellStyle name="好_汇总表_03_2010年各地区一般预算平衡表_2010年地方财政一般预算分级平衡情况表（汇总）0524 3" xfId="9351"/>
    <cellStyle name="差_2007一般预算支出口径剔除表_03_2010年各地区一般预算平衡表 2" xfId="9352"/>
    <cellStyle name="差_教育(按照总人口测算）—20080416_民生政策最低支出需求_30云南 3 2" xfId="9353"/>
    <cellStyle name="好_县区合并测算20080423(按照各省比重）_民生政策最低支出需求_隋心对账单定稿0514" xfId="9354"/>
    <cellStyle name="好_行政（人员）_不含人员经费系数_财力性转移支付2010年预算参考数_03_2010年各地区一般预算平衡表_2010年地方财政一般预算分级平衡情况表（汇总）0524 5" xfId="9355"/>
    <cellStyle name="差_2007一般预算支出口径剔除表_03_2010年各地区一般预算平衡表 3" xfId="9356"/>
    <cellStyle name="差_2007一般预算支出口径剔除表_03_2010年各地区一般预算平衡表 5" xfId="9357"/>
    <cellStyle name="差_2007一般预算支出口径剔除表_03_2010年各地区一般预算平衡表 6" xfId="9358"/>
    <cellStyle name="差_2007一般预算支出口径剔除表_03_2010年各地区一般预算平衡表_04财力类2010" xfId="9359"/>
    <cellStyle name="差_行政公检法测算_不含人员经费系数_财力性转移支付2010年预算参考数_小册子（2010）张 3" xfId="9360"/>
    <cellStyle name="常规 9 5 2" xfId="9361"/>
    <cellStyle name="差_2007一般预算支出口径剔除表_03_2010年各地区一般预算平衡表_04财力类2010 2" xfId="9362"/>
    <cellStyle name="差_行政公检法测算_不含人员经费系数_财力性转移支付2010年预算参考数_小册子（2010）张 3 2" xfId="9363"/>
    <cellStyle name="常规 9 5 2 2" xfId="9364"/>
    <cellStyle name="差_2007一般预算支出口径剔除表_03_2010年各地区一般预算平衡表_04财力类2010 3" xfId="9365"/>
    <cellStyle name="差_2007一般预算支出口径剔除表_03_2010年各地区一般预算平衡表_2010年地方财政一般预算分级平衡情况表（汇总）0524" xfId="9366"/>
    <cellStyle name="差_县市旗测算20080508_县市旗测算-新科目（含人口规模效应）_财力性转移支付2010年预算参考数 5" xfId="9367"/>
    <cellStyle name="好_2006年28四川_财力性转移支付2010年预算参考数" xfId="9368"/>
    <cellStyle name="差_2007一般预算支出口径剔除表_03_2010年各地区一般预算平衡表_2010年地方财政一般预算分级平衡情况表（汇总）0524 2" xfId="9369"/>
    <cellStyle name="好_2006年28四川_财力性转移支付2010年预算参考数 2" xfId="9370"/>
    <cellStyle name="差_2007一般预算支出口径剔除表_03_2010年各地区一般预算平衡表_2010年地方财政一般预算分级平衡情况表（汇总）0524 3" xfId="9371"/>
    <cellStyle name="差_行政(燃修费)_民生政策最低支出需求_03_2010年各地区一般预算平衡表_净集中 2" xfId="9372"/>
    <cellStyle name="好_2006年28四川_财力性转移支付2010年预算参考数 3" xfId="9373"/>
    <cellStyle name="差_2007一般预算支出口径剔除表_03_2010年各地区一般预算平衡表_2010年地方财政一般预算分级平衡情况表（汇总）0524 4" xfId="9374"/>
    <cellStyle name="差_行政(燃修费)_民生政策最低支出需求_03_2010年各地区一般预算平衡表_净集中 3" xfId="9375"/>
    <cellStyle name="好_2006年28四川_财力性转移支付2010年预算参考数 4" xfId="9376"/>
    <cellStyle name="差_2007一般预算支出口径剔除表_03_2010年各地区一般预算平衡表_2010年地方财政一般预算分级平衡情况表（汇总）0524 5" xfId="9377"/>
    <cellStyle name="好_2006年28四川_财力性转移支付2010年预算参考数 5" xfId="9378"/>
    <cellStyle name="差_2007一般预算支出口径剔除表_03_2010年各地区一般预算平衡表_净集中 2" xfId="9379"/>
    <cellStyle name="差_2007一般预算支出口径剔除表_03_2010年各地区一般预算平衡表_净集中 3" xfId="9380"/>
    <cellStyle name="差_2007一般预算支出口径剔除表_30云南 3" xfId="9381"/>
    <cellStyle name="好_行政（人员）_不含人员经费系数_小册子（2010）张 2" xfId="9382"/>
    <cellStyle name="好_汇总_财力性转移支付2010年预算参考数_合并 2 5" xfId="9383"/>
    <cellStyle name="差_2007一般预算支出口径剔除表_30云南 3 2" xfId="9384"/>
    <cellStyle name="好_行政（人员）_不含人员经费系数_小册子（2010）张 2 2" xfId="9385"/>
    <cellStyle name="差_2007一般预算支出口径剔除表_30云南 4" xfId="9386"/>
    <cellStyle name="好_行政（人员）_不含人员经费系数_小册子（2010）张 3" xfId="9387"/>
    <cellStyle name="好_汇总_财力性转移支付2010年预算参考数_合并 2 6" xfId="9388"/>
    <cellStyle name="差_2007一般预算支出口径剔除表_财力性转移支付2010年预算参考数" xfId="9389"/>
    <cellStyle name="差_县区合并测算20080421_县市旗测算-新科目（含人口规模效应）_财力性转移支付2010年预算参考数_华东 2 4" xfId="9390"/>
    <cellStyle name="好_云南省2008年转移支付测算——州市本级考核部分及政策性测算_财力性转移支付2010年预算参考数" xfId="9391"/>
    <cellStyle name="差_2007一般预算支出口径剔除表_财力性转移支付2010年预算参考数 2" xfId="9392"/>
    <cellStyle name="好_云南省2008年转移支付测算——州市本级考核部分及政策性测算_财力性转移支付2010年预算参考数 2" xfId="9393"/>
    <cellStyle name="差_2007一般预算支出口径剔除表_财力性转移支付2010年预算参考数 2 2" xfId="9394"/>
    <cellStyle name="差_行政（人员）_不含人员经费系数_财力性转移支付2010年预算参考数 2 4" xfId="9395"/>
    <cellStyle name="好_云南省2008年转移支付测算——州市本级考核部分及政策性测算_财力性转移支付2010年预算参考数 2 2" xfId="9396"/>
    <cellStyle name="差_2007一般预算支出口径剔除表_财力性转移支付2010年预算参考数 2 2 2" xfId="9397"/>
    <cellStyle name="差_核定人数对比_小册子（2010）张 3" xfId="9398"/>
    <cellStyle name="好_2_合并 2 6" xfId="9399"/>
    <cellStyle name="好_云南省2008年转移支付测算——州市本级考核部分及政策性测算_财力性转移支付2010年预算参考数 3 2" xfId="9400"/>
    <cellStyle name="差_2007一般预算支出口径剔除表_财力性转移支付2010年预算参考数 2 3 2" xfId="9401"/>
    <cellStyle name="好_云南省2008年转移支付测算——州市本级考核部分及政策性测算_财力性转移支付2010年预算参考数 4" xfId="9402"/>
    <cellStyle name="差_2007一般预算支出口径剔除表_财力性转移支付2010年预算参考数 2 4" xfId="9403"/>
    <cellStyle name="差_人员工资和公用经费2_财力性转移支付2010年预算参考数_03_2010年各地区一般预算平衡表" xfId="9404"/>
    <cellStyle name="差_2007一般预算支出口径剔除表_财力性转移支付2010年预算参考数 3" xfId="9405"/>
    <cellStyle name="差_2007一般预算支出口径剔除表_财力性转移支付2010年预算参考数 3 2" xfId="9406"/>
    <cellStyle name="好_核定人数对比_财力性转移支付2010年预算参考数_合并" xfId="9407"/>
    <cellStyle name="差_2007一般预算支出口径剔除表_财力性转移支付2010年预算参考数 4" xfId="9408"/>
    <cellStyle name="差_2007一般预算支出口径剔除表_财力性转移支付2010年预算参考数 4 2" xfId="9409"/>
    <cellStyle name="差_平邑_财力性转移支付2010年预算参考数_小册子（2010）张 4" xfId="9410"/>
    <cellStyle name="差_2007一般预算支出口径剔除表_财力性转移支付2010年预算参考数 5" xfId="9411"/>
    <cellStyle name="差_2007一般预算支出口径剔除表_财力性转移支付2010年预算参考数_03_2010年各地区一般预算平衡表" xfId="9412"/>
    <cellStyle name="差_2007一般预算支出口径剔除表_财力性转移支付2010年预算参考数_03_2010年各地区一般预算平衡表 2" xfId="9413"/>
    <cellStyle name="差_2007一般预算支出口径剔除表_财力性转移支付2010年预算参考数_03_2010年各地区一般预算平衡表 3" xfId="9414"/>
    <cellStyle name="差_2007一般预算支出口径剔除表_财力性转移支付2010年预算参考数_03_2010年各地区一般预算平衡表 4" xfId="9415"/>
    <cellStyle name="差_2007一般预算支出口径剔除表_财力性转移支付2010年预算参考数_03_2010年各地区一般预算平衡表 5" xfId="9416"/>
    <cellStyle name="好_13德宏州2008年地税_4.2010年国家重点生态功能区保护性转移支付生态测算表" xfId="9417"/>
    <cellStyle name="差_2007一般预算支出口径剔除表_财力性转移支付2010年预算参考数_03_2010年各地区一般预算平衡表 6" xfId="9418"/>
    <cellStyle name="差_2007一般预算支出口径剔除表_财力性转移支付2010年预算参考数_03_2010年各地区一般预算平衡表_04财力类2010" xfId="9419"/>
    <cellStyle name="常规 11 2" xfId="9420"/>
    <cellStyle name="差_2007一般预算支出口径剔除表_财力性转移支付2010年预算参考数_03_2010年各地区一般预算平衡表_04财力类2010 2" xfId="9421"/>
    <cellStyle name="常规 11 2 2" xfId="9422"/>
    <cellStyle name="差_2007一般预算支出口径剔除表_财力性转移支付2010年预算参考数_03_2010年各地区一般预算平衡表_04财力类2010 3" xfId="9423"/>
    <cellStyle name="常规 11 2 3" xfId="9424"/>
    <cellStyle name="差_2007一般预算支出口径剔除表_财力性转移支付2010年预算参考数_03_2010年各地区一般预算平衡表_2010年地方财政一般预算分级平衡情况表（汇总）0524" xfId="9425"/>
    <cellStyle name="差_Sheet1 3" xfId="9426"/>
    <cellStyle name="差_2007一般预算支出口径剔除表_财力性转移支付2010年预算参考数_03_2010年各地区一般预算平衡表_2010年地方财政一般预算分级平衡情况表（汇总）0524 2" xfId="9427"/>
    <cellStyle name="差_Sheet1 3 2" xfId="9428"/>
    <cellStyle name="差_2007一般预算支出口径剔除表_财力性转移支付2010年预算参考数_03_2010年各地区一般预算平衡表_2010年地方财政一般预算分级平衡情况表（汇总）0524 3" xfId="9429"/>
    <cellStyle name="差_7.1罗平县大学生“村官”统计季报表(7月修订，下发空表)_Book1_Book1_Book1" xfId="9430"/>
    <cellStyle name="差_2007一般预算支出口径剔除表_财力性转移支付2010年预算参考数_03_2010年各地区一般预算平衡表_2010年地方财政一般预算分级平衡情况表（汇总）0524 4" xfId="9431"/>
    <cellStyle name="好_22湖南_财力性转移支付2010年预算参考数_合并 2 2" xfId="9432"/>
    <cellStyle name="差_2007一般预算支出口径剔除表_财力性转移支付2010年预算参考数_03_2010年各地区一般预算平衡表_2010年地方财政一般预算分级平衡情况表（汇总）0524 5" xfId="9433"/>
    <cellStyle name="好_22湖南_财力性转移支付2010年预算参考数_合并 2 3" xfId="9434"/>
    <cellStyle name="差_缺口县区测算(按核定人数)_财力性转移支付2010年预算参考数 2 3" xfId="9435"/>
    <cellStyle name="差_2007一般预算支出口径剔除表_财力性转移支付2010年预算参考数_03_2010年各地区一般预算平衡表_净集中" xfId="9436"/>
    <cellStyle name="好_河南 缺口县区测算(地方填报白)_合并 2" xfId="9437"/>
    <cellStyle name="差_缺口县区测算(按核定人数)_财力性转移支付2010年预算参考数 2 3 2" xfId="9438"/>
    <cellStyle name="差_2007一般预算支出口径剔除表_财力性转移支付2010年预算参考数_03_2010年各地区一般预算平衡表_净集中 2" xfId="9439"/>
    <cellStyle name="好_河南 缺口县区测算(地方填报白)_合并 2 2" xfId="9440"/>
    <cellStyle name="差_2007一般预算支出口径剔除表_财力性转移支付2010年预算参考数_03_2010年各地区一般预算平衡表_净集中 3" xfId="9441"/>
    <cellStyle name="好_河南 缺口县区测算(地方填报白)_合并 2 3" xfId="9442"/>
    <cellStyle name="差_2007一般预算支出口径剔除表_财力性转移支付2010年预算参考数_30云南" xfId="9443"/>
    <cellStyle name="差_人员工资和公用经费2_财力性转移支付2010年预算参考数_03_2010年各地区一般预算平衡表_2010年地方财政一般预算分级平衡情况表（汇总）0524 4" xfId="9444"/>
    <cellStyle name="好_30云南_1_财力性转移支付2010年预算参考数_小册子（2010）张 2" xfId="9445"/>
    <cellStyle name="差_2007一般预算支出口径剔除表_财力性转移支付2010年预算参考数_30云南 2" xfId="9446"/>
    <cellStyle name="差_云南省2008年转移支付测算——州市本级考核部分及政策性测算_03_2010年各地区一般预算平衡表 4" xfId="9447"/>
    <cellStyle name="好_30云南_1_财力性转移支付2010年预算参考数_小册子（2010）张 2 2" xfId="9448"/>
    <cellStyle name="差_2007一般预算支出口径剔除表_财力性转移支付2010年预算参考数_30云南 2 2" xfId="9449"/>
    <cellStyle name="好_分县成本差异系数_不含人员经费系数_隋心对账单定稿0514 3" xfId="9450"/>
    <cellStyle name="差_2007一般预算支出口径剔除表_财力性转移支付2010年预算参考数_30云南 3" xfId="9451"/>
    <cellStyle name="差_农林水和城市维护标准支出20080505－县区合计_不含人员经费系数_合并" xfId="9452"/>
    <cellStyle name="差_云南省2008年转移支付测算——州市本级考核部分及政策性测算_03_2010年各地区一般预算平衡表 5" xfId="9453"/>
    <cellStyle name="差_分析缺口率_03_2010年各地区一般预算平衡表_2010年地方财政一般预算分级平衡情况表（汇总）0524 4" xfId="9454"/>
    <cellStyle name="差_2007一般预算支出口径剔除表_财力性转移支付2010年预算参考数_30云南 3 2" xfId="9455"/>
    <cellStyle name="差_农林水和城市维护标准支出20080505－县区合计_不含人员经费系数_合并 2" xfId="9456"/>
    <cellStyle name="差_2007一般预算支出口径剔除表_财力性转移支付2010年预算参考数_30云南 4" xfId="9457"/>
    <cellStyle name="差_云南省2008年转移支付测算——州市本级考核部分及政策性测算_03_2010年各地区一般预算平衡表 6" xfId="9458"/>
    <cellStyle name="差_2007一般预算支出口径剔除表_财力性转移支付2010年预算参考数_合并 2" xfId="9459"/>
    <cellStyle name="差_民生政策最低支出需求_财力性转移支付2010年预算参考数 2 3" xfId="9460"/>
    <cellStyle name="差_县区合并测算20080421_不含人员经费系数_财力性转移支付2010年预算参考数_03_2010年各地区一般预算平衡表_2010年地方财政一般预算分级平衡情况表（汇总）0524 2 6" xfId="9461"/>
    <cellStyle name="差_2007一般预算支出口径剔除表_财力性转移支付2010年预算参考数_华东" xfId="9462"/>
    <cellStyle name="差_2007一般预算支出口径剔除表_财力性转移支付2010年预算参考数_华东 2" xfId="9463"/>
    <cellStyle name="差_2007一般预算支出口径剔除表_财力性转移支付2010年预算参考数_隋心对账单定稿0514" xfId="9464"/>
    <cellStyle name="差_成本差异系数（含人口规模）_小册子（2010）张 3 2" xfId="9465"/>
    <cellStyle name="好_教育(按照总人口测算）—20080416_县市旗测算-新科目（含人口规模效应）_隋心对账单定稿0514 3" xfId="9466"/>
    <cellStyle name="差_2007一般预算支出口径剔除表_财力性转移支付2010年预算参考数_隋心对账单定稿0514 2" xfId="9467"/>
    <cellStyle name="好_5334_2006年迪庆县级财政报表附表 2 3" xfId="9468"/>
    <cellStyle name="差_2007一般预算支出口径剔除表_财力性转移支付2010年预算参考数_小册子（2010）张" xfId="9469"/>
    <cellStyle name="差_2007一般预算支出口径剔除表_财力性转移支付2010年预算参考数_小册子（2010）张 2" xfId="9470"/>
    <cellStyle name="差_2007一般预算支出口径剔除表_财力性转移支付2010年预算参考数_小册子（2010）张 2 2" xfId="9471"/>
    <cellStyle name="差_2007一般预算支出口径剔除表_财力性转移支付2010年预算参考数_小册子（2010）张 3" xfId="9472"/>
    <cellStyle name="好_1_财力性转移支付2010年预算参考数_03_2010年各地区一般预算平衡表_2010年地方财政一般预算分级平衡情况表（汇总）0524" xfId="9473"/>
    <cellStyle name="差_2007一般预算支出口径剔除表_财力性转移支付2010年预算参考数_小册子（2010）张 3 2" xfId="9474"/>
    <cellStyle name="好_1_财力性转移支付2010年预算参考数_03_2010年各地区一般预算平衡表_2010年地方财政一般预算分级平衡情况表（汇总）0524 2" xfId="9475"/>
    <cellStyle name="差_2007一般预算支出口径剔除表_财力性转移支付2010年预算参考数_小册子（2010）张 4" xfId="9476"/>
    <cellStyle name="差_2007一般预算支出口径剔除表_合并" xfId="9477"/>
    <cellStyle name="差_2007一般预算支出口径剔除表_合并 2" xfId="9478"/>
    <cellStyle name="差_2007一般预算支出口径剔除表_华东" xfId="9479"/>
    <cellStyle name="差_2007一般预算支出口径剔除表_华东 2" xfId="9480"/>
    <cellStyle name="差_2007一般预算支出口径剔除表_隋心对账单定稿0514" xfId="9481"/>
    <cellStyle name="差_22湖南_03_2010年各地区一般预算平衡表 6" xfId="9482"/>
    <cellStyle name="差_2007一般预算支出口径剔除表_隋心对账单定稿0514 2" xfId="9483"/>
    <cellStyle name="差_县区合并测算20080421_03_2010年各地区一般预算平衡表 3" xfId="9484"/>
    <cellStyle name="好_33甘肃_小册子（2010）张" xfId="9485"/>
    <cellStyle name="差_2007一般预算支出口径剔除表_小册子（2010）张" xfId="9486"/>
    <cellStyle name="好_1_03_2010年各地区一般预算平衡表_2010年地方财政一般预算分级平衡情况表（汇总）0524 5" xfId="9487"/>
    <cellStyle name="好_农林水和城市维护标准支出20080505－县区合计_民生政策最低支出需求_03_2010年各地区一般预算平衡表_2010年地方财政一般预算分级平衡情况表（汇总）0524 2 7" xfId="9488"/>
    <cellStyle name="检查单元格 2 2 2 4" xfId="9489"/>
    <cellStyle name="差_2007一般预算支出口径剔除表_小册子（2010）张 2 2" xfId="9490"/>
    <cellStyle name="差_县市旗测算-新科目（20080627）_不含人员经费系数_华东 2 7" xfId="9491"/>
    <cellStyle name="差_2007一般预算支出口径剔除表_小册子（2010）张 3" xfId="9492"/>
    <cellStyle name="差_样表 2" xfId="9493"/>
    <cellStyle name="差_2007一般预算支出口径剔除表_小册子（2010）张 3 2" xfId="9494"/>
    <cellStyle name="好_县市旗测算20080508_民生政策最低支出需求_财力性转移支付2010年预算参考数_03_2010年各地区一般预算平衡表 2 3" xfId="9495"/>
    <cellStyle name="差_样表 2 2" xfId="9496"/>
    <cellStyle name="差_2007一般预算支出口径剔除表_小册子（2010）张 4" xfId="9497"/>
    <cellStyle name="差_样表 3" xfId="9498"/>
    <cellStyle name="差_2008计算资料（8月5） 2 2 2" xfId="9499"/>
    <cellStyle name="差_2008计算资料（8月5） 2 3" xfId="9500"/>
    <cellStyle name="差_2008年支出调整_财力性转移支付2010年预算参考数_30云南 2" xfId="9501"/>
    <cellStyle name="差_2008计算资料（8月5） 2 3 2" xfId="9502"/>
    <cellStyle name="差_2008年支出调整_财力性转移支付2010年预算参考数_30云南 2 2" xfId="9503"/>
    <cellStyle name="好_县区合并测算20080423(按照各省比重）_不含人员经费系数_30云南" xfId="9504"/>
    <cellStyle name="好_09黑龙江_财力性转移支付2010年预算参考数 2 5" xfId="9505"/>
    <cellStyle name="差_2008计算资料（8月5） 2 4" xfId="9506"/>
    <cellStyle name="差_2008年支出调整_财力性转移支付2010年预算参考数_30云南 3" xfId="9507"/>
    <cellStyle name="差_2008计算资料（8月5） 3" xfId="9508"/>
    <cellStyle name="差_2008计算资料（8月5） 3 2" xfId="9509"/>
    <cellStyle name="差_2008计算资料（8月5） 5" xfId="9510"/>
    <cellStyle name="差_34青海_1_财力性转移支付2010年预算参考数_03_2010年各地区一般预算平衡表_净集中 3" xfId="9511"/>
    <cellStyle name="差_2008计算资料（8月5）_30云南" xfId="9512"/>
    <cellStyle name="差_2008计算资料（8月5）_30云南 2" xfId="9513"/>
    <cellStyle name="差_2008计算资料（8月5）_30云南 2 2" xfId="9514"/>
    <cellStyle name="差_2008计算资料（8月5）_30云南 3" xfId="9515"/>
    <cellStyle name="差_2008计算资料（8月5）_30云南 3 2" xfId="9516"/>
    <cellStyle name="好_34青海_1_财力性转移支付2010年预算参考数_华东 2 6" xfId="9517"/>
    <cellStyle name="差_2008计算资料（8月5）_30云南 4" xfId="9518"/>
    <cellStyle name="差_28四川_财力性转移支付2010年预算参考数_华东" xfId="9519"/>
    <cellStyle name="差_2008计算资料（8月5）_华东" xfId="9520"/>
    <cellStyle name="差_2008计算资料（8月5）_华东 2" xfId="9521"/>
    <cellStyle name="好_汇总-县级财政报表附表_合并 2 7" xfId="9522"/>
    <cellStyle name="差_2008计算资料（8月5）_隋心对账单定稿0514 2" xfId="9523"/>
    <cellStyle name="差_2008计算资料（8月5）_小册子（2010）张" xfId="9524"/>
    <cellStyle name="差_分县成本差异系数_民生政策最低支出需求_03_2010年各地区一般预算平衡表_04财力类2010 3" xfId="9525"/>
    <cellStyle name="差_2008计算资料（8月5）_小册子（2010）张 2" xfId="9526"/>
    <cellStyle name="好_2006年34青海_华东 2 3" xfId="9527"/>
    <cellStyle name="差_2008计算资料（8月5）_小册子（2010）张 2 2" xfId="9528"/>
    <cellStyle name="差_GDP_2010年标准财政收入 2 2" xfId="9529"/>
    <cellStyle name="差_不含人员经费系数_财力性转移支付2010年预算参考数_华东" xfId="9530"/>
    <cellStyle name="好_2006年34青海_华东 2 4" xfId="9531"/>
    <cellStyle name="差_2008计算资料（8月5）_小册子（2010）张 3" xfId="9532"/>
    <cellStyle name="好_能值与重要性合成分类_2.2010年云南省生态功能区转移支付总表" xfId="9533"/>
    <cellStyle name="差_不含人员经费系数_财力性转移支付2010年预算参考数_华东 2" xfId="9534"/>
    <cellStyle name="差_2008计算资料（8月5）_小册子（2010）张 3 2" xfId="9535"/>
    <cellStyle name="好_能值与重要性合成分类_2.2010年云南省生态功能区转移支付总表 2" xfId="9536"/>
    <cellStyle name="差_2008计算资料（8月5）_小册子（2010）张 4" xfId="9537"/>
    <cellStyle name="好_2006年34青海_华东 2 5" xfId="9538"/>
    <cellStyle name="注释 2 2 2 2 4" xfId="9539"/>
    <cellStyle name="差_2008年地州对账表(国库资金）" xfId="9540"/>
    <cellStyle name="差_行政(燃修费)_县市旗测算-新科目（含人口规模效应）_财力性转移支付2010年预算参考数_隋心对账单定稿0514" xfId="9541"/>
    <cellStyle name="差_2008年地州对账表(国库资金） 2" xfId="9542"/>
    <cellStyle name="差_行政(燃修费)_县市旗测算-新科目（含人口规模效应）_财力性转移支付2010年预算参考数_隋心对账单定稿0514 2" xfId="9543"/>
    <cellStyle name="差_2008年地州对账表(国库资金） 2 2" xfId="9544"/>
    <cellStyle name="好_34青海_1_财力性转移支付2010年预算参考数_30云南" xfId="9545"/>
    <cellStyle name="差_2008年地州对账表(国库资金） 2 3" xfId="9546"/>
    <cellStyle name="差_2008年地州对账表(国库资金） 3" xfId="9547"/>
    <cellStyle name="好_行政公检法测算_03_2010年各地区一般预算平衡表_净集中" xfId="9548"/>
    <cellStyle name="差_2008年地州对账表(国库资金） 3 2" xfId="9549"/>
    <cellStyle name="好_行政公检法测算_03_2010年各地区一般预算平衡表_净集中 2" xfId="9550"/>
    <cellStyle name="差_2008年地州对账表(国库资金） 4" xfId="9551"/>
    <cellStyle name="差_文体广播事业(按照总人口测算）—20080416_不含人员经费系数_财力性转移支付2010年预算参考数_小册子（2010）张" xfId="9552"/>
    <cellStyle name="差_2008年国税和地税" xfId="9553"/>
    <cellStyle name="好_民生政策最低支出需求_财力性转移支付2010年预算参考数_03_2010年各地区一般预算平衡表_净集中 3" xfId="9554"/>
    <cellStyle name="差_2008年国税和地税 2" xfId="9555"/>
    <cellStyle name="好_2006年水利统计指标统计表_03_2010年各地区一般预算平衡表_04财力类2010" xfId="9556"/>
    <cellStyle name="差_2008年全省汇总收支计算表" xfId="9557"/>
    <cellStyle name="好_12滨州_财力性转移支付2010年预算参考数_隋心对账单定稿0514 2 4" xfId="9558"/>
    <cellStyle name="好_行政公检法测算_县市旗测算-新科目（含人口规模效应）_03_2010年各地区一般预算平衡表_2010年地方财政一般预算分级平衡情况表（汇总）0524 5" xfId="9559"/>
    <cellStyle name="差_2008年全省汇总收支计算表 2" xfId="9560"/>
    <cellStyle name="好_教育(按照总人口测算）—20080416_县市旗测算-新科目（含人口规模效应）_财力性转移支付2010年预算参考数 2 5" xfId="9561"/>
    <cellStyle name="差_2008年全省汇总收支计算表 2 2" xfId="9562"/>
    <cellStyle name="差_2008年全省汇总收支计算表 2 2 2" xfId="9563"/>
    <cellStyle name="差_2008年全省汇总收支计算表 2 3" xfId="9564"/>
    <cellStyle name="差_2008年全省汇总收支计算表 2 3 2" xfId="9565"/>
    <cellStyle name="差_县区合并测算20080421_民生政策最低支出需求_合并 2 7" xfId="9566"/>
    <cellStyle name="差_2008年全省汇总收支计算表 2 4" xfId="9567"/>
    <cellStyle name="差_2008年全省汇总收支计算表 3" xfId="9568"/>
    <cellStyle name="好_09黑龙江_30云南 2" xfId="9569"/>
    <cellStyle name="好_教育(按照总人口测算）—20080416_县市旗测算-新科目（含人口规模效应）_财力性转移支付2010年预算参考数 2 6" xfId="9570"/>
    <cellStyle name="差_2008年全省汇总收支计算表 3 2" xfId="9571"/>
    <cellStyle name="好_09黑龙江_30云南 2 2" xfId="9572"/>
    <cellStyle name="好_2006年水利统计指标统计表_财力性转移支付2010年预算参考数_03_2010年各地区一般预算平衡表_2010年地方财政一般预算分级平衡情况表（汇总）0524" xfId="9573"/>
    <cellStyle name="差_2008年全省汇总收支计算表 4" xfId="9574"/>
    <cellStyle name="好_09黑龙江_30云南 3" xfId="9575"/>
    <cellStyle name="好_教育(按照总人口测算）—20080416_县市旗测算-新科目（含人口规模效应）_财力性转移支付2010年预算参考数 2 7" xfId="9576"/>
    <cellStyle name="差_2008年全省汇总收支计算表 4 2" xfId="9577"/>
    <cellStyle name="差_30云南_华东" xfId="9578"/>
    <cellStyle name="好_09黑龙江_30云南 3 2" xfId="9579"/>
    <cellStyle name="差_2008年全省汇总收支计算表 5" xfId="9580"/>
    <cellStyle name="差_河南 缺口县区测算(地方填报)_华东 2" xfId="9581"/>
    <cellStyle name="好_教育(按照总人口测算）—20080416_县市旗测算-新科目（含人口规模效应）_财力性转移支付2010年预算参考数 2 8" xfId="9582"/>
    <cellStyle name="差_2008年全省汇总收支计算表_03_2010年各地区一般预算平衡表" xfId="9583"/>
    <cellStyle name="差_文体广播事业(按照总人口测算）—20080416_县市旗测算-新科目（含人口规模效应） 2 3" xfId="9584"/>
    <cellStyle name="差_2008年全省汇总收支计算表_03_2010年各地区一般预算平衡表 2" xfId="9585"/>
    <cellStyle name="差_2008年全省汇总收支计算表_03_2010年各地区一般预算平衡表 3" xfId="9586"/>
    <cellStyle name="差_2008年全省汇总收支计算表_03_2010年各地区一般预算平衡表 4" xfId="9587"/>
    <cellStyle name="差_2008年全省汇总收支计算表_03_2010年各地区一般预算平衡表 5" xfId="9588"/>
    <cellStyle name="差_2008年全省汇总收支计算表_03_2010年各地区一般预算平衡表 6" xfId="9589"/>
    <cellStyle name="差_2008年全省汇总收支计算表_03_2010年各地区一般预算平衡表_04财力类2010" xfId="9590"/>
    <cellStyle name="差_教育(按照总人口测算）—20080416_民生政策最低支出需求_财力性转移支付2010年预算参考数_03_2010年各地区一般预算平衡表_04财力类2010 2" xfId="9591"/>
    <cellStyle name="差_2008年全省汇总收支计算表_03_2010年各地区一般预算平衡表_04财力类2010 2" xfId="9592"/>
    <cellStyle name="差_卫生(按照总人口测算）—20080416_县市旗测算-新科目（含人口规模效应）_华东 2 3" xfId="9593"/>
    <cellStyle name="差_2008年全省汇总收支计算表_03_2010年各地区一般预算平衡表_04财力类2010 3" xfId="9594"/>
    <cellStyle name="差_卫生(按照总人口测算）—20080416_县市旗测算-新科目（含人口规模效应）_华东 2 4" xfId="9595"/>
    <cellStyle name="差_2008年全省汇总收支计算表_03_2010年各地区一般预算平衡表_2010年地方财政一般预算分级平衡情况表（汇总）0524" xfId="9596"/>
    <cellStyle name="差_34青海_财力性转移支付2010年预算参考数_合并 2" xfId="9597"/>
    <cellStyle name="差_2008年全省汇总收支计算表_03_2010年各地区一般预算平衡表_2010年地方财政一般预算分级平衡情况表（汇总）0524 2" xfId="9598"/>
    <cellStyle name="好_2007年一般预算支出剔除_合并" xfId="9599"/>
    <cellStyle name="差_2008年全省汇总收支计算表_03_2010年各地区一般预算平衡表_2010年地方财政一般预算分级平衡情况表（汇总）0524 3" xfId="9600"/>
    <cellStyle name="好_汇总表4_财力性转移支付2010年预算参考数_03_2010年各地区一般预算平衡表" xfId="9601"/>
    <cellStyle name="差_2008年全省汇总收支计算表_03_2010年各地区一般预算平衡表_2010年地方财政一般预算分级平衡情况表（汇总）0524 4" xfId="9602"/>
    <cellStyle name="差_2008年全省汇总收支计算表_03_2010年各地区一般预算平衡表_净集中" xfId="9603"/>
    <cellStyle name="好_2006年水利统计指标统计表_合并 2" xfId="9604"/>
    <cellStyle name="差_2008年全省汇总收支计算表_03_2010年各地区一般预算平衡表_净集中 2" xfId="9605"/>
    <cellStyle name="好_2006年水利统计指标统计表_合并 2 2" xfId="9606"/>
    <cellStyle name="好_缺口县区测算(按核定人数)_财力性转移支付2010年预算参考数_合并 2 3" xfId="9607"/>
    <cellStyle name="差_2008年全省汇总收支计算表_03_2010年各地区一般预算平衡表_净集中 3" xfId="9608"/>
    <cellStyle name="好_2006年水利统计指标统计表_合并 2 3" xfId="9609"/>
    <cellStyle name="好_缺口县区测算(按核定人数)_财力性转移支付2010年预算参考数_合并 2 4" xfId="9610"/>
    <cellStyle name="差_2008年全省汇总收支计算表_30云南 2 2" xfId="9611"/>
    <cellStyle name="好_其他部门(按照总人口测算）—20080416_民生政策最低支出需求_隋心对账单定稿0514 2 2" xfId="9612"/>
    <cellStyle name="差_2008年全省汇总收支计算表_30云南 3" xfId="9613"/>
    <cellStyle name="差_河南 缺口县区测算(地方填报)_小册子（2010）张 3 2" xfId="9614"/>
    <cellStyle name="好_其他部门(按照总人口测算）—20080416_民生政策最低支出需求_隋心对账单定稿0514 3" xfId="9615"/>
    <cellStyle name="差_2008年全省汇总收支计算表_30云南 3 2" xfId="9616"/>
    <cellStyle name="差_2008年全省汇总收支计算表_30云南 4" xfId="9617"/>
    <cellStyle name="差_2008年全省汇总收支计算表_财力性转移支付2010年预算参考数" xfId="9618"/>
    <cellStyle name="差_河南 缺口县区测算(地方填报)_小册子（2010）张 2 2" xfId="9619"/>
    <cellStyle name="好_05潍坊_华东 2" xfId="9620"/>
    <cellStyle name="差_2008年全省汇总收支计算表_财力性转移支付2010年预算参考数 2" xfId="9621"/>
    <cellStyle name="好_05潍坊_华东 2 2" xfId="9622"/>
    <cellStyle name="好_27重庆_财力性转移支付2010年预算参考数_03_2010年各地区一般预算平衡表" xfId="9623"/>
    <cellStyle name="差_2008年全省汇总收支计算表_财力性转移支付2010年预算参考数 2 2" xfId="9624"/>
    <cellStyle name="好_27重庆_财力性转移支付2010年预算参考数_03_2010年各地区一般预算平衡表 2" xfId="9625"/>
    <cellStyle name="好_其他部门(按照总人口测算）—20080416_不含人员经费系数_财力性转移支付2010年预算参考数_03_2010年各地区一般预算平衡表_2010年地方财政一般预算分级平衡情况表（汇总）0524 2 4" xfId="9626"/>
    <cellStyle name="差_2008年全省汇总收支计算表_财力性转移支付2010年预算参考数 2 2 2" xfId="9627"/>
    <cellStyle name="好_27重庆_财力性转移支付2010年预算参考数_03_2010年各地区一般预算平衡表 2 2" xfId="9628"/>
    <cellStyle name="好_27重庆_华东" xfId="9629"/>
    <cellStyle name="差_2008年全省汇总收支计算表_财力性转移支付2010年预算参考数 2 3" xfId="9630"/>
    <cellStyle name="好_27重庆_财力性转移支付2010年预算参考数_03_2010年各地区一般预算平衡表 3" xfId="9631"/>
    <cellStyle name="好_其他部门(按照总人口测算）—20080416_不含人员经费系数_财力性转移支付2010年预算参考数_03_2010年各地区一般预算平衡表_2010年地方财政一般预算分级平衡情况表（汇总）0524 2 5" xfId="9632"/>
    <cellStyle name="差_2008年全省汇总收支计算表_财力性转移支付2010年预算参考数 2 3 2" xfId="9633"/>
    <cellStyle name="差_2008年全省汇总收支计算表_财力性转移支付2010年预算参考数 2 4" xfId="9634"/>
    <cellStyle name="差_市辖区测算-新科目（20080626）_不含人员经费系数_华东 2" xfId="9635"/>
    <cellStyle name="好_27重庆_财力性转移支付2010年预算参考数_03_2010年各地区一般预算平衡表 4" xfId="9636"/>
    <cellStyle name="好_其他部门(按照总人口测算）—20080416_不含人员经费系数_财力性转移支付2010年预算参考数_03_2010年各地区一般预算平衡表_2010年地方财政一般预算分级平衡情况表（汇总）0524 2 6" xfId="9637"/>
    <cellStyle name="差_2008年全省汇总收支计算表_财力性转移支付2010年预算参考数 3" xfId="9638"/>
    <cellStyle name="好_05潍坊_华东 2 3" xfId="9639"/>
    <cellStyle name="差_2008年全省汇总收支计算表_财力性转移支付2010年预算参考数 3 2" xfId="9640"/>
    <cellStyle name="差_教育(按照总人口测算）—20080416_不含人员经费系数_财力性转移支付2010年预算参考数_隋心对账单定稿0514" xfId="9641"/>
    <cellStyle name="好_卫生(按照总人口测算）—20080416_不含人员经费系数_华东 2 2" xfId="9642"/>
    <cellStyle name="差_2008年全省汇总收支计算表_财力性转移支付2010年预算参考数 4" xfId="9643"/>
    <cellStyle name="好_05潍坊_华东 2 4" xfId="9644"/>
    <cellStyle name="差_2008年全省汇总收支计算表_财力性转移支付2010年预算参考数 4 2" xfId="9645"/>
    <cellStyle name="好_成本差异系数_隋心对账单定稿0514 2 4" xfId="9646"/>
    <cellStyle name="好_卫生(按照总人口测算）—20080416_不含人员经费系数_华东 2 3" xfId="9647"/>
    <cellStyle name="差_2008年全省汇总收支计算表_财力性转移支付2010年预算参考数 5" xfId="9648"/>
    <cellStyle name="好_05潍坊_华东 2 5" xfId="9649"/>
    <cellStyle name="差_2008年全省汇总收支计算表_财力性转移支付2010年预算参考数_03_2010年各地区一般预算平衡表" xfId="9650"/>
    <cellStyle name="差_2008年全省汇总收支计算表_财力性转移支付2010年预算参考数_03_2010年各地区一般预算平衡表 2" xfId="9651"/>
    <cellStyle name="差_2008年全省汇总收支计算表_财力性转移支付2010年预算参考数_03_2010年各地区一般预算平衡表 4" xfId="9652"/>
    <cellStyle name="差_行政公检法测算_县市旗测算-新科目（含人口规模效应）_财力性转移支付2010年预算参考数_03_2010年各地区一般预算平衡表_净集中 3" xfId="9653"/>
    <cellStyle name="好_27重庆_隋心对账单定稿0514" xfId="9654"/>
    <cellStyle name="差_2008年全省汇总收支计算表_财力性转移支付2010年预算参考数_03_2010年各地区一般预算平衡表 5" xfId="9655"/>
    <cellStyle name="强调文字颜色 2 2" xfId="9656"/>
    <cellStyle name="差_卫生(按照总人口测算）—20080416_县市旗测算-新科目（含人口规模效应）_财力性转移支付2010年预算参考数_小册子（2010）张 3 2" xfId="9657"/>
    <cellStyle name="差_2008年全省汇总收支计算表_财力性转移支付2010年预算参考数_03_2010年各地区一般预算平衡表 6" xfId="9658"/>
    <cellStyle name="好_2008年支出调整 2 2" xfId="9659"/>
    <cellStyle name="差_2008年全省汇总收支计算表_财力性转移支付2010年预算参考数_03_2010年各地区一般预算平衡表_04财力类2010" xfId="9660"/>
    <cellStyle name="差_一般预算支出口径剔除表_财力性转移支付2010年预算参考数_小册子（2010）张" xfId="9661"/>
    <cellStyle name="好_行政公检法测算_不含人员经费系数_合并 3" xfId="9662"/>
    <cellStyle name="差_2008年全省汇总收支计算表_财力性转移支付2010年预算参考数_03_2010年各地区一般预算平衡表_04财力类2010 2" xfId="9663"/>
    <cellStyle name="差_市辖区测算-新科目（20080626）_民生政策最低支出需求_隋心对账单定稿0514 2 7" xfId="9664"/>
    <cellStyle name="差_一般预算支出口径剔除表_财力性转移支付2010年预算参考数_小册子（2010）张 2" xfId="9665"/>
    <cellStyle name="差_2008年全省汇总收支计算表_财力性转移支付2010年预算参考数_03_2010年各地区一般预算平衡表_04财力类2010 3" xfId="9666"/>
    <cellStyle name="差_一般预算支出口径剔除表_财力性转移支付2010年预算参考数_小册子（2010）张 3" xfId="9667"/>
    <cellStyle name="差_2008年全省汇总收支计算表_财力性转移支付2010年预算参考数_03_2010年各地区一般预算平衡表_2010年地方财政一般预算分级平衡情况表（汇总）0524" xfId="9668"/>
    <cellStyle name="差_2008年全省汇总收支计算表_财力性转移支付2010年预算参考数_03_2010年各地区一般预算平衡表_2010年地方财政一般预算分级平衡情况表（汇总）0524 2" xfId="9669"/>
    <cellStyle name="常规 15 13" xfId="9670"/>
    <cellStyle name="常规 20 13" xfId="9671"/>
    <cellStyle name="差_2008年全省汇总收支计算表_财力性转移支付2010年预算参考数_03_2010年各地区一般预算平衡表_2010年地方财政一般预算分级平衡情况表（汇总）0524 3" xfId="9672"/>
    <cellStyle name="常规 15 14" xfId="9673"/>
    <cellStyle name="常规 20 14" xfId="9674"/>
    <cellStyle name="差_2008年全省汇总收支计算表_财力性转移支付2010年预算参考数_03_2010年各地区一般预算平衡表_2010年地方财政一般预算分级平衡情况表（汇总）0524 4" xfId="9675"/>
    <cellStyle name="差_行政（人员）_县市旗测算-新科目（含人口规模效应）_隋心对账单定稿0514 2" xfId="9676"/>
    <cellStyle name="常规 15 15" xfId="9677"/>
    <cellStyle name="常规 15 20" xfId="9678"/>
    <cellStyle name="常规 20 15" xfId="9679"/>
    <cellStyle name="常规 20 20" xfId="9680"/>
    <cellStyle name="差_2008年全省汇总收支计算表_财力性转移支付2010年预算参考数_03_2010年各地区一般预算平衡表_2010年地方财政一般预算分级平衡情况表（汇总）0524 5" xfId="9681"/>
    <cellStyle name="常规 15 16" xfId="9682"/>
    <cellStyle name="常规 15 21" xfId="9683"/>
    <cellStyle name="常规 20 16" xfId="9684"/>
    <cellStyle name="常规 20 21" xfId="9685"/>
    <cellStyle name="差_2008年全省汇总收支计算表_财力性转移支付2010年预算参考数_03_2010年各地区一般预算平衡表_净集中" xfId="9686"/>
    <cellStyle name="差_河南 缺口县区测算(地方填报)_财力性转移支付2010年预算参考数_华东" xfId="9687"/>
    <cellStyle name="差_2008年全省汇总收支计算表_财力性转移支付2010年预算参考数_30云南 3 2" xfId="9688"/>
    <cellStyle name="好_04财力类_小册子（2010）张 2 2" xfId="9689"/>
    <cellStyle name="好_行政(燃修费)_民生政策最低支出需求_华东 2 4" xfId="9690"/>
    <cellStyle name="差_2008年全省汇总收支计算表_财力性转移支付2010年预算参考数_合并" xfId="9691"/>
    <cellStyle name="好_其他部门(按照总人口测算）—20080416_县市旗测算-新科目（含人口规模效应）_财力性转移支付2010年预算参考数_隋心对账单定稿0514 2 3" xfId="9692"/>
    <cellStyle name="差_2008年全省汇总收支计算表_财力性转移支付2010年预算参考数_合并 2" xfId="9693"/>
    <cellStyle name="好_分县成本差异系数_民生政策最低支出需求 2 3" xfId="9694"/>
    <cellStyle name="差_2008年全省汇总收支计算表_财力性转移支付2010年预算参考数_华东" xfId="9695"/>
    <cellStyle name="差_2008年全省汇总收支计算表_财力性转移支付2010年预算参考数_华东 2" xfId="9696"/>
    <cellStyle name="差_2008年全省汇总收支计算表_财力性转移支付2010年预算参考数_隋心对账单定稿0514" xfId="9697"/>
    <cellStyle name="好_行政(燃修费)_民生政策最低支出需求_财力性转移支付2010年预算参考数_隋心对账单定稿0514 2 6" xfId="9698"/>
    <cellStyle name="差_2008年全省汇总收支计算表_财力性转移支付2010年预算参考数_隋心对账单定稿0514 2" xfId="9699"/>
    <cellStyle name="差_其他部门(按照总人口测算）—20080416_隋心对账单定稿0514" xfId="9700"/>
    <cellStyle name="差_2008年全省汇总收支计算表_财力性转移支付2010年预算参考数_小册子（2010）张" xfId="9701"/>
    <cellStyle name="差_2008年全省汇总收支计算表_财力性转移支付2010年预算参考数_小册子（2010）张 2" xfId="9702"/>
    <cellStyle name="差_2008年全省汇总收支计算表_财力性转移支付2010年预算参考数_小册子（2010）张 2 2" xfId="9703"/>
    <cellStyle name="差_县市旗测算20080508_民生政策最低支出需求_财力性转移支付2010年预算参考数_03_2010年各地区一般预算平衡表_2010年地方财政一般预算分级平衡情况表（汇总）0524 2 3" xfId="9704"/>
    <cellStyle name="好_教育(按照总人口测算）—20080416_不含人员经费系数_03_2010年各地区一般预算平衡表_04财力类2010 3" xfId="9705"/>
    <cellStyle name="差_2008年全省汇总收支计算表_财力性转移支付2010年预算参考数_小册子（2010）张 3" xfId="9706"/>
    <cellStyle name="计算 2 2 2 4" xfId="9707"/>
    <cellStyle name="差_2008年全省汇总收支计算表_财力性转移支付2010年预算参考数_小册子（2010）张 3 2" xfId="9708"/>
    <cellStyle name="差_危改资金测算_财力性转移支付2010年预算参考数_隋心对账单定稿0514 2 6" xfId="9709"/>
    <cellStyle name="差_2008年全省汇总收支计算表_财力性转移支付2010年预算参考数_小册子（2010）张 4" xfId="9710"/>
    <cellStyle name="好_1996-102" xfId="9711"/>
    <cellStyle name="差_2008年全省汇总收支计算表_合并" xfId="9712"/>
    <cellStyle name="差_行政公检法测算_民生政策最低支出需求_隋心对账单定稿0514" xfId="9713"/>
    <cellStyle name="好_2008年全省汇总收支计算表_隋心对账单定稿0514 2 4" xfId="9714"/>
    <cellStyle name="差_2008年全省汇总收支计算表_合并 2" xfId="9715"/>
    <cellStyle name="差_行政公检法测算_民生政策最低支出需求_隋心对账单定稿0514 2" xfId="9716"/>
    <cellStyle name="差_2008年全省汇总收支计算表_华东" xfId="9717"/>
    <cellStyle name="差_2008年全省汇总收支计算表_华东 2" xfId="9718"/>
    <cellStyle name="差_2008年全省汇总收支计算表_隋心对账单定稿0514" xfId="9719"/>
    <cellStyle name="差_2008年全省汇总收支计算表_小册子（2010）张" xfId="9720"/>
    <cellStyle name="差_2008年全省汇总收支计算表_小册子（2010）张 2" xfId="9721"/>
    <cellStyle name="差_34青海_财力性转移支付2010年预算参考数_30云南 4" xfId="9722"/>
    <cellStyle name="好_34青海 2 5" xfId="9723"/>
    <cellStyle name="好_分析缺口率_财力性转移支付2010年预算参考数_小册子（2010）张 3" xfId="9724"/>
    <cellStyle name="好_核定人数对比_03_2010年各地区一般预算平衡表 5" xfId="9725"/>
    <cellStyle name="差_2008年全省汇总收支计算表_小册子（2010）张 2 2" xfId="9726"/>
    <cellStyle name="好_分析缺口率_财力性转移支付2010年预算参考数_小册子（2010）张 3 2" xfId="9727"/>
    <cellStyle name="差_2008年全省汇总收支计算表_小册子（2010）张 3" xfId="9728"/>
    <cellStyle name="好_34青海 2 6" xfId="9729"/>
    <cellStyle name="好_核定人数对比_03_2010年各地区一般预算平衡表 6" xfId="9730"/>
    <cellStyle name="差_2008年全省汇总收支计算表_小册子（2010）张 3 2" xfId="9731"/>
    <cellStyle name="差_2008年全省汇总收支计算表_小册子（2010）张 4" xfId="9732"/>
    <cellStyle name="差_文体广播部门 2" xfId="9733"/>
    <cellStyle name="好_34青海 2 7" xfId="9734"/>
    <cellStyle name="差_2008年省对下奖补测算总表" xfId="9735"/>
    <cellStyle name="差_2008年省对下奖补测算总表 2" xfId="9736"/>
    <cellStyle name="差_测算结果" xfId="9737"/>
    <cellStyle name="差_2008年县级公安保障标准落实奖励经费分配测算" xfId="9738"/>
    <cellStyle name="差_2008年县级公安保障标准落实奖励经费分配测算 2 3" xfId="9739"/>
    <cellStyle name="差_2008年县级公安保障标准落实奖励经费分配测算 2 4" xfId="9740"/>
    <cellStyle name="差_2008年一般预算支出预计" xfId="9741"/>
    <cellStyle name="差_2008年一般预算支出预计 2" xfId="9742"/>
    <cellStyle name="差_2008年一般预算支出预计 2 2" xfId="9743"/>
    <cellStyle name="差_2008年一般预算支出预计 2 2 2" xfId="9744"/>
    <cellStyle name="差_2008年一般预算支出预计 2 3" xfId="9745"/>
    <cellStyle name="差_2008年一般预算支出预计 2 3 2" xfId="9746"/>
    <cellStyle name="差_2008年一般预算支出预计 2 4" xfId="9747"/>
    <cellStyle name="差_2008年一般预算支出预计 3 2" xfId="9748"/>
    <cellStyle name="差_2008年一般预算支出预计 4 2" xfId="9749"/>
    <cellStyle name="好_测算结果_财力性转移支付2010年预算参考数_03_2010年各地区一般预算平衡表_2010年地方财政一般预算分级平衡情况表（汇总）0524 4" xfId="9750"/>
    <cellStyle name="差_2008年一般预算支出预计 5" xfId="9751"/>
    <cellStyle name="差_2008年一般预算支出预计_30云南" xfId="9752"/>
    <cellStyle name="差_2008年一般预算支出预计_30云南 2" xfId="9753"/>
    <cellStyle name="差_核定人数下发表_03_2010年各地区一般预算平衡表 6" xfId="9754"/>
    <cellStyle name="差_危改资金测算_财力性转移支付2010年预算参考数_小册子（2010）张 4" xfId="9755"/>
    <cellStyle name="好_行政公检法测算_民生政策最低支出需求_03_2010年各地区一般预算平衡表_2010年地方财政一般预算分级平衡情况表（汇总）0524 4" xfId="9756"/>
    <cellStyle name="差_2008年一般预算支出预计_30云南 2 2" xfId="9757"/>
    <cellStyle name="好_2006年22湖南_小册子（2010）张 3" xfId="9758"/>
    <cellStyle name="好_行业表" xfId="9759"/>
    <cellStyle name="好_行政公检法测算_不含人员经费系数_财力性转移支付2010年预算参考数_隋心对账单定稿0514 2 6" xfId="9760"/>
    <cellStyle name="差_2008年一般预算支出预计_合并" xfId="9761"/>
    <cellStyle name="差_2008年一般预算支出预计_合并 2" xfId="9762"/>
    <cellStyle name="差_2008年一般预算支出预计_华东" xfId="9763"/>
    <cellStyle name="差_市辖区测算-新科目（20080626）_县市旗测算-新科目（含人口规模效应） 4" xfId="9764"/>
    <cellStyle name="差_2008年一般预算支出预计_华东 2" xfId="9765"/>
    <cellStyle name="差_安徽 缺口县区测算(地方填报)1_财力性转移支付2010年预算参考数_03_2010年各地区一般预算平衡表 4" xfId="9766"/>
    <cellStyle name="差_市辖区测算-新科目（20080626）_县市旗测算-新科目（含人口规模效应） 4 2" xfId="9767"/>
    <cellStyle name="差_2008年一般预算支出预计_隋心对账单定稿0514" xfId="9768"/>
    <cellStyle name="差_2008年一般预算支出预计_隋心对账单定稿0514 2" xfId="9769"/>
    <cellStyle name="差_民生政策最低支出需求 3" xfId="9770"/>
    <cellStyle name="好_成本差异系数（含人口规模）_财力性转移支付2010年预算参考数_小册子（2010）张 3" xfId="9771"/>
    <cellStyle name="差_2008年一般预算支出预计_小册子（2010）张" xfId="9772"/>
    <cellStyle name="差_县市旗测算20080508_民生政策最低支出需求_财力性转移支付2010年预算参考数_合并 2" xfId="9773"/>
    <cellStyle name="好_不含人员经费系数_隋心对账单定稿0514 2 7" xfId="9774"/>
    <cellStyle name="差_2008年一般预算支出预计_小册子（2010）张 2" xfId="9775"/>
    <cellStyle name="差_行政公检法测算_民生政策最低支出需求_03_2010年各地区一般预算平衡表 3" xfId="9776"/>
    <cellStyle name="注释 2 2 6" xfId="9777"/>
    <cellStyle name="差_县市旗测算20080508_民生政策最低支出需求_财力性转移支付2010年预算参考数_合并 2 2" xfId="9778"/>
    <cellStyle name="差_2008年一般预算支出预计_小册子（2010）张 2 2" xfId="9779"/>
    <cellStyle name="差_2008年一般预算支出预计_小册子（2010）张 3" xfId="9780"/>
    <cellStyle name="差_行政公检法测算_民生政策最低支出需求_03_2010年各地区一般预算平衡表 4" xfId="9781"/>
    <cellStyle name="注释 2 2 7" xfId="9782"/>
    <cellStyle name="差_县市旗测算20080508_民生政策最低支出需求_财力性转移支付2010年预算参考数_合并 2 3" xfId="9783"/>
    <cellStyle name="好_27重庆_03_2010年各地区一般预算平衡表_2010年地方财政一般预算分级平衡情况表（汇总）0524 2 2" xfId="9784"/>
    <cellStyle name="差_2008年一般预算支出预计_小册子（2010）张 3 2" xfId="9785"/>
    <cellStyle name="差_2008年一般预算支出预计_小册子（2010）张 4" xfId="9786"/>
    <cellStyle name="差_行政公检法测算_民生政策最低支出需求_03_2010年各地区一般预算平衡表 5" xfId="9787"/>
    <cellStyle name="注释 2 2 8" xfId="9788"/>
    <cellStyle name="差_县市旗测算20080508_民生政策最低支出需求_财力性转移支付2010年预算参考数_合并 2 4" xfId="9789"/>
    <cellStyle name="好_27重庆_03_2010年各地区一般预算平衡表_2010年地方财政一般预算分级平衡情况表（汇总）0524 2 3" xfId="9790"/>
    <cellStyle name="差_2008年预计支出与2007年对比" xfId="9791"/>
    <cellStyle name="差_2008年预计支出与2007年对比 2" xfId="9792"/>
    <cellStyle name="差_2008年预计支出与2007年对比 2 2" xfId="9793"/>
    <cellStyle name="好_缺口县区测算(财政部标准)_财力性转移支付2010年预算参考数_03_2010年各地区一般预算平衡表 5" xfId="9794"/>
    <cellStyle name="差_2008年预计支出与2007年对比 2 2 2" xfId="9795"/>
    <cellStyle name="好_行政(燃修费)_民生政策最低支出需求_合并 3" xfId="9796"/>
    <cellStyle name="差_2008年预计支出与2007年对比 2 3 2" xfId="9797"/>
    <cellStyle name="差_云南省2008年转移支付测算——州市本级考核部分及政策性测算_财力性转移支付2010年预算参考数_华东 2 5" xfId="9798"/>
    <cellStyle name="差_2008年预计支出与2007年对比 2 4" xfId="9799"/>
    <cellStyle name="好_2006年水利统计指标统计表 2_2.2009年云南省生态功能区转移支付总表" xfId="9800"/>
    <cellStyle name="差_2008年预计支出与2007年对比 3" xfId="9801"/>
    <cellStyle name="差_2008年预计支出与2007年对比 3 2" xfId="9802"/>
    <cellStyle name="差_卫生(按照总人口测算）—20080416_财力性转移支付2010年预算参考数_03_2010年各地区一般预算平衡表_2010年地方财政一般预算分级平衡情况表（汇总）0524 2 4" xfId="9803"/>
    <cellStyle name="差_2008年预计支出与2007年对比 4" xfId="9804"/>
    <cellStyle name="差_2008年预计支出与2007年对比 4 2" xfId="9805"/>
    <cellStyle name="差_行政公检法测算_不含人员经费系数 4" xfId="9806"/>
    <cellStyle name="好_行政(燃修费)_县市旗测算-新科目（含人口规模效应）_财力性转移支付2010年预算参考数_03_2010年各地区一般预算平衡表_2010年地方财政一般预算分级平衡情况表（汇总）0524 2 3" xfId="9807"/>
    <cellStyle name="差_2008年预计支出与2007年对比 5" xfId="9808"/>
    <cellStyle name="好_人员工资和公用经费2_华东 2 2" xfId="9809"/>
    <cellStyle name="差_云南 缺口县区测算(地方填报)_财力性转移支付2010年预算参考数_03_2010年各地区一般预算平衡表_净集中" xfId="9810"/>
    <cellStyle name="好_安徽 缺口县区测算(地方填报)1_03_2010年各地区一般预算平衡表_净集中 2" xfId="9811"/>
    <cellStyle name="差_2008年预计支出与2007年对比_30云南" xfId="9812"/>
    <cellStyle name="差_2008年预计支出与2007年对比_30云南 3" xfId="9813"/>
    <cellStyle name="差_2008年预计支出与2007年对比_30云南 3 2" xfId="9814"/>
    <cellStyle name="差_2008年预计支出与2007年对比_30云南 4" xfId="9815"/>
    <cellStyle name="差_2008年预计支出与2007年对比_合并" xfId="9816"/>
    <cellStyle name="好_2006年27重庆_03_2010年各地区一般预算平衡表_2010年地方财政一般预算分级平衡情况表（汇总）0524 2 3" xfId="9817"/>
    <cellStyle name="差_2008年预计支出与2007年对比_合并 2" xfId="9818"/>
    <cellStyle name="好_青海 缺口县区测算(地方填报) 5" xfId="9819"/>
    <cellStyle name="好_卫生(按照总人口测算）—20080416_民生政策最低支出需求_03_2010年各地区一般预算平衡表 4" xfId="9820"/>
    <cellStyle name="差_2008年预计支出与2007年对比_华东 2" xfId="9821"/>
    <cellStyle name="差_自行调整差异系数顺序_财力性转移支付2010年预算参考数_03_2010年各地区一般预算平衡表 5" xfId="9822"/>
    <cellStyle name="差_2008年预计支出与2007年对比_隋心对账单定稿0514" xfId="9823"/>
    <cellStyle name="差_2009年一般性转移支付标准工资_不用软件计算9.1不考虑经费管理评价xl" xfId="9824"/>
    <cellStyle name="差_2008年预计支出与2007年对比_隋心对账单定稿0514 2" xfId="9825"/>
    <cellStyle name="好_成本差异系数_财力性转移支付2010年预算参考数_隋心对账单定稿0514" xfId="9826"/>
    <cellStyle name="差_2008年预计支出与2007年对比_小册子（2010）张 2 2" xfId="9827"/>
    <cellStyle name="好_青海 缺口县区测算(地方填报)_财力性转移支付2010年预算参考数_华东 2 5" xfId="9828"/>
    <cellStyle name="差_2008年预计支出与2007年对比_小册子（2010）张 3" xfId="9829"/>
    <cellStyle name="差_2008年预计支出与2007年对比_小册子（2010）张 3 2" xfId="9830"/>
    <cellStyle name="差_2008年预计支出与2007年对比_小册子（2010）张 4" xfId="9831"/>
    <cellStyle name="差_分析缺口率 2 2" xfId="9832"/>
    <cellStyle name="好_汇总表4_03_2010年各地区一般预算平衡表_2010年地方财政一般预算分级平衡情况表（汇总）0524" xfId="9833"/>
    <cellStyle name="差_2008年支出核定" xfId="9834"/>
    <cellStyle name="差_2008年支出核定 2" xfId="9835"/>
    <cellStyle name="差_2008年支出核定 2 2" xfId="9836"/>
    <cellStyle name="常规 5 18" xfId="9837"/>
    <cellStyle name="常规 5 23" xfId="9838"/>
    <cellStyle name="好_核定人数对比 2 3" xfId="9839"/>
    <cellStyle name="解释性文本 2 7" xfId="9840"/>
    <cellStyle name="差_2008年支出核定 2 2 2" xfId="9841"/>
    <cellStyle name="好_核定人数对比 2 3 2" xfId="9842"/>
    <cellStyle name="差_2008年支出核定 2 3" xfId="9843"/>
    <cellStyle name="常规 5 19" xfId="9844"/>
    <cellStyle name="常规 5 24" xfId="9845"/>
    <cellStyle name="好_核定人数对比 2 4" xfId="9846"/>
    <cellStyle name="差_2008年支出核定 2 3 2" xfId="9847"/>
    <cellStyle name="差_卫生部门_财力性转移支付2010年预算参考数_小册子（2010）张 4" xfId="9848"/>
    <cellStyle name="差_2008年支出核定 2 4" xfId="9849"/>
    <cellStyle name="常规 5 25" xfId="9850"/>
    <cellStyle name="常规 5 30" xfId="9851"/>
    <cellStyle name="好_核定人数对比 2 5" xfId="9852"/>
    <cellStyle name="差_2008年支出核定 3" xfId="9853"/>
    <cellStyle name="差_行政公检法测算_民生政策最低支出需求_财力性转移支付2010年预算参考数 3 2" xfId="9854"/>
    <cellStyle name="差_2008年支出核定 3 2" xfId="9855"/>
    <cellStyle name="差_核定人数下发表_财力性转移支付2010年预算参考数_03_2010年各地区一般预算平衡表_2010年地方财政一般预算分级平衡情况表（汇总）0524 5" xfId="9856"/>
    <cellStyle name="差_2008年支出核定 4" xfId="9857"/>
    <cellStyle name="差_2008年支出核定 4 2" xfId="9858"/>
    <cellStyle name="差_2008年支出核定 5" xfId="9859"/>
    <cellStyle name="差_2008年支出核定_30云南" xfId="9860"/>
    <cellStyle name="差_缺口县区测算(按2007支出增长25%测算)" xfId="9861"/>
    <cellStyle name="好_成本差异系数_财力性转移支付2010年预算参考数_03_2010年各地区一般预算平衡表_04财力类2010 2" xfId="9862"/>
    <cellStyle name="差_2008年支出核定_30云南 2 2" xfId="9863"/>
    <cellStyle name="差_缺口县区测算(按2007支出增长25%测算) 2 2" xfId="9864"/>
    <cellStyle name="好_2006年22湖南_财力性转移支付2010年预算参考数_03_2010年各地区一般预算平衡表 6" xfId="9865"/>
    <cellStyle name="差_2008年支出核定_30云南 3 2" xfId="9866"/>
    <cellStyle name="差_缺口县区测算(按2007支出增长25%测算) 3 2" xfId="9867"/>
    <cellStyle name="差_2008年支出核定_30云南 4" xfId="9868"/>
    <cellStyle name="差_缺口县区测算(按2007支出增长25%测算) 4" xfId="9869"/>
    <cellStyle name="强调文字颜色 2 2 2 2 2 2 2" xfId="9870"/>
    <cellStyle name="差_2008年支出核定_合并" xfId="9871"/>
    <cellStyle name="好_行政(燃修费)_县市旗测算-新科目（含人口规模效应）_财力性转移支付2010年预算参考数_合并 2 7" xfId="9872"/>
    <cellStyle name="差_2008年支出核定_合并 2" xfId="9873"/>
    <cellStyle name="差_2008年支出核定_隋心对账单定稿0514" xfId="9874"/>
    <cellStyle name="好_其他部门(按照总人口测算）—20080416_县市旗测算-新科目（含人口规模效应）_财力性转移支付2010年预算参考数_隋心对账单定稿0514 2 5" xfId="9875"/>
    <cellStyle name="差_2008年支出核定_隋心对账单定稿0514 2" xfId="9876"/>
    <cellStyle name="千位分隔[0] 2 3 5" xfId="9877"/>
    <cellStyle name="差_2008年支出核定_小册子（2010）张" xfId="9878"/>
    <cellStyle name="差_2008年支出核定_小册子（2010）张 2" xfId="9879"/>
    <cellStyle name="差_2008年支出核定_小册子（2010）张 2 2" xfId="9880"/>
    <cellStyle name="差_2008年支出核定_小册子（2010）张 3" xfId="9881"/>
    <cellStyle name="差_2008年支出核定_小册子（2010）张 3 2" xfId="9882"/>
    <cellStyle name="差_人员工资和公用经费_合并" xfId="9883"/>
    <cellStyle name="差_2008年支出调整" xfId="9884"/>
    <cellStyle name="差_2008年支出调整 2" xfId="9885"/>
    <cellStyle name="差_2008年支出调整 2 2" xfId="9886"/>
    <cellStyle name="差_2008年支出调整 2 2 2" xfId="9887"/>
    <cellStyle name="差_2008年支出调整 2 3" xfId="9888"/>
    <cellStyle name="差_28四川_财力性转移支付2010年预算参考数_03_2010年各地区一般预算平衡表" xfId="9889"/>
    <cellStyle name="差_28四川_财力性转移支付2010年预算参考数_03_2010年各地区一般预算平衡表 2" xfId="9890"/>
    <cellStyle name="差_2008年支出调整 2 3 2" xfId="9891"/>
    <cellStyle name="好_14安徽_华东 2 4" xfId="9892"/>
    <cellStyle name="差_2008年支出调整 2 4" xfId="9893"/>
    <cellStyle name="好_汇总_财力性转移支付2010年预算参考数_合并 2" xfId="9894"/>
    <cellStyle name="差_2008年支出调整 4" xfId="9895"/>
    <cellStyle name="差_2008年支出调整 4 2" xfId="9896"/>
    <cellStyle name="差_文体广播事业(按照总人口测算）—20080416_不含人员经费系数_合并 2 6" xfId="9897"/>
    <cellStyle name="差_文体广播事业(按照总人口测算）—20080416_县市旗测算-新科目（含人口规模效应）_华东 2 7" xfId="9898"/>
    <cellStyle name="差_2008年支出调整 5" xfId="9899"/>
    <cellStyle name="差_2008年支出调整_03_2010年各地区一般预算平衡表" xfId="9900"/>
    <cellStyle name="差_2008年支出调整_03_2010年各地区一般预算平衡表 4" xfId="9901"/>
    <cellStyle name="差_2008年支出调整_03_2010年各地区一般预算平衡表 5" xfId="9902"/>
    <cellStyle name="差_2008年支出调整_03_2010年各地区一般预算平衡表 6" xfId="9903"/>
    <cellStyle name="差_2008年支出调整_03_2010年各地区一般预算平衡表_04财力类2010" xfId="9904"/>
    <cellStyle name="差_Book2_财力性转移支付2010年预算参考数_小册子（2010）张 2" xfId="9905"/>
    <cellStyle name="差_县区合并测算20080423(按照各省比重）_财力性转移支付2010年预算参考数 4 2" xfId="9906"/>
    <cellStyle name="差_2008年支出调整_03_2010年各地区一般预算平衡表_2010年地方财政一般预算分级平衡情况表（汇总）0524" xfId="9907"/>
    <cellStyle name="差_县市旗测算-新科目（20080627）_不含人员经费系数_财力性转移支付2010年预算参考数_03_2010年各地区一般预算平衡表_2010年地方财政一般预算分级平衡情况表（汇总）0524 2" xfId="9908"/>
    <cellStyle name="差_总人口_财力性转移支付2010年预算参考数_合并 2 4" xfId="9909"/>
    <cellStyle name="差_2008年支出调整_03_2010年各地区一般预算平衡表_2010年地方财政一般预算分级平衡情况表（汇总）0524 2" xfId="9910"/>
    <cellStyle name="差_县市旗测算-新科目（20080627）_不含人员经费系数_财力性转移支付2010年预算参考数_03_2010年各地区一般预算平衡表_2010年地方财政一般预算分级平衡情况表（汇总）0524 2 2" xfId="9911"/>
    <cellStyle name="差_2008年支出调整_03_2010年各地区一般预算平衡表_2010年地方财政一般预算分级平衡情况表（汇总）0524 3" xfId="9912"/>
    <cellStyle name="差_县市旗测算-新科目（20080627）_不含人员经费系数_财力性转移支付2010年预算参考数_03_2010年各地区一般预算平衡表_2010年地方财政一般预算分级平衡情况表（汇总）0524 2 3" xfId="9913"/>
    <cellStyle name="差_2008年支出调整_03_2010年各地区一般预算平衡表_2010年地方财政一般预算分级平衡情况表（汇总）0524 4" xfId="9914"/>
    <cellStyle name="差_县市旗测算-新科目（20080627）_不含人员经费系数_财力性转移支付2010年预算参考数_03_2010年各地区一般预算平衡表_2010年地方财政一般预算分级平衡情况表（汇总）0524 2 4" xfId="9915"/>
    <cellStyle name="差_2008年支出调整_03_2010年各地区一般预算平衡表_2010年地方财政一般预算分级平衡情况表（汇总）0524 5" xfId="9916"/>
    <cellStyle name="差_县市旗测算-新科目（20080627）_不含人员经费系数_财力性转移支付2010年预算参考数_03_2010年各地区一般预算平衡表_2010年地方财政一般预算分级平衡情况表（汇总）0524 2 5" xfId="9917"/>
    <cellStyle name="差_2008年支出调整_03_2010年各地区一般预算平衡表_净集中" xfId="9918"/>
    <cellStyle name="差_县市旗测算20080508_不含人员经费系数_财力性转移支付2010年预算参考数_03_2010年各地区一般预算平衡表_2010年地方财政一般预算分级平衡情况表（汇总）0524 2 5" xfId="9919"/>
    <cellStyle name="差_县市旗测算-新科目（20080627）_财力性转移支付2010年预算参考数_华东" xfId="9920"/>
    <cellStyle name="好_34青海_1_合并 2 7" xfId="9921"/>
    <cellStyle name="好_测算结果_财力性转移支付2010年预算参考数_03_2010年各地区一般预算平衡表 2 2" xfId="9922"/>
    <cellStyle name="差_2008年支出调整_03_2010年各地区一般预算平衡表_净集中 2" xfId="9923"/>
    <cellStyle name="差_汇总表_03_2010年各地区一般预算平衡表_2010年地方财政一般预算分级平衡情况表（汇总）0524" xfId="9924"/>
    <cellStyle name="差_县市旗测算-新科目（20080627）_财力性转移支付2010年预算参考数_华东 2" xfId="9925"/>
    <cellStyle name="差_2008年支出调整_03_2010年各地区一般预算平衡表_净集中 3" xfId="9926"/>
    <cellStyle name="差_2008年支出调整_30云南" xfId="9927"/>
    <cellStyle name="差_县市旗测算20080508_县市旗测算-新科目（含人口规模效应）_财力性转移支付2010年预算参考数_隋心对账单定稿0514" xfId="9928"/>
    <cellStyle name="差_2008年支出调整_30云南 2" xfId="9929"/>
    <cellStyle name="差_县市旗测算20080508_县市旗测算-新科目（含人口规模效应）_财力性转移支付2010年预算参考数_隋心对账单定稿0514 2" xfId="9930"/>
    <cellStyle name="好_河南 缺口县区测算(地方填报)_03_2010年各地区一般预算平衡表_2010年地方财政一般预算分级平衡情况表（汇总）0524 2 4" xfId="9931"/>
    <cellStyle name="差_2008年支出调整_30云南 2 2" xfId="9932"/>
    <cellStyle name="差_县市旗测算20080508_县市旗测算-新科目（含人口规模效应）_财力性转移支付2010年预算参考数_隋心对账单定稿0514 2 2" xfId="9933"/>
    <cellStyle name="好_分县成本差异系数_民生政策最低支出需求_财力性转移支付2010年预算参考数_隋心对账单定稿0514 2 6" xfId="9934"/>
    <cellStyle name="差_2008年支出调整_30云南 3" xfId="9935"/>
    <cellStyle name="好_河南 缺口县区测算(地方填报)_03_2010年各地区一般预算平衡表_2010年地方财政一般预算分级平衡情况表（汇总）0524 2 5" xfId="9936"/>
    <cellStyle name="差_2008年支出调整_30云南 3 2" xfId="9937"/>
    <cellStyle name="差_2008年支出调整_30云南 4" xfId="9938"/>
    <cellStyle name="好_河南 缺口县区测算(地方填报)_03_2010年各地区一般预算平衡表_2010年地方财政一般预算分级平衡情况表（汇总）0524 2 6" xfId="9939"/>
    <cellStyle name="差_2008年支出调整_财力性转移支付2010年预算参考数" xfId="9940"/>
    <cellStyle name="差_22湖南_03_2010年各地区一般预算平衡表 4" xfId="9941"/>
    <cellStyle name="差_2008年支出调整_财力性转移支付2010年预算参考数 2" xfId="9942"/>
    <cellStyle name="差_县市旗测算-新科目（20080626）_县市旗测算-新科目（含人口规模效应）_小册子（2010）张" xfId="9943"/>
    <cellStyle name="好_03昭通 2_5.2010年云南省国家一般生态功能区转移支付补助测算表（州市本级）" xfId="9944"/>
    <cellStyle name="差_2008年支出调整_财力性转移支付2010年预算参考数 2 3 2" xfId="9945"/>
    <cellStyle name="差_30云南_1_03_2010年各地区一般预算平衡表 5" xfId="9946"/>
    <cellStyle name="差_县市旗测算-新科目（20080626）_县市旗测算-新科目（含人口规模效应）_小册子（2010）张 3 2" xfId="9947"/>
    <cellStyle name="差_2008年支出调整_财力性转移支付2010年预算参考数 2 4" xfId="9948"/>
    <cellStyle name="差_农林水和城市维护标准支出20080505－县区合计_县市旗测算-新科目（含人口规模效应）_财力性转移支付2010年预算参考数_03_2010年各地区一般预算平衡表" xfId="9949"/>
    <cellStyle name="差_县市旗测算-新科目（20080626）_县市旗测算-新科目（含人口规模效应）_小册子（2010）张 4" xfId="9950"/>
    <cellStyle name="差_2008年支出调整_财力性转移支付2010年预算参考数 3" xfId="9951"/>
    <cellStyle name="差_2008年支出调整_财力性转移支付2010年预算参考数 3 2" xfId="9952"/>
    <cellStyle name="差_2008年支出调整_财力性转移支付2010年预算参考数 4 2" xfId="9953"/>
    <cellStyle name="好_县区合并测算20080423(按照各省比重）_03_2010年各地区一般预算平衡表_2010年地方财政一般预算分级平衡情况表（汇总）0524 2 3" xfId="9954"/>
    <cellStyle name="好_汇总_财力性转移支付2010年预算参考数_隋心对账单定稿0514 2 5" xfId="9955"/>
    <cellStyle name="差_2008年支出调整_财力性转移支付2010年预算参考数 5" xfId="9956"/>
    <cellStyle name="差_2008年支出调整_财力性转移支付2010年预算参考数_03_2010年各地区一般预算平衡表" xfId="9957"/>
    <cellStyle name="差_同德_财力性转移支付2010年预算参考数_隋心对账单定稿0514" xfId="9958"/>
    <cellStyle name="强调 3 8" xfId="9959"/>
    <cellStyle name="好_河南 缺口县区测算(地方填报白)_财力性转移支付2010年预算参考数_03_2010年各地区一般预算平衡表 2" xfId="9960"/>
    <cellStyle name="差_2008年支出调整_财力性转移支付2010年预算参考数_03_2010年各地区一般预算平衡表 2" xfId="9961"/>
    <cellStyle name="差_同德_财力性转移支付2010年预算参考数_隋心对账单定稿0514 2" xfId="9962"/>
    <cellStyle name="好_行政公检法测算_民生政策最低支出需求_财力性转移支付2010年预算参考数_03_2010年各地区一般预算平衡表_2010年地方财政一般预算分级平衡情况表（汇总）0524 2 8" xfId="9963"/>
    <cellStyle name="好_市辖区测算20080510_不含人员经费系数_合并 2 7" xfId="9964"/>
    <cellStyle name="好_河南 缺口县区测算(地方填报白)_财力性转移支付2010年预算参考数_03_2010年各地区一般预算平衡表 2 2" xfId="9965"/>
    <cellStyle name="差_2008年支出调整_财力性转移支付2010年预算参考数_03_2010年各地区一般预算平衡表 3" xfId="9966"/>
    <cellStyle name="好_河南 缺口县区测算(地方填报白)_财力性转移支付2010年预算参考数_03_2010年各地区一般预算平衡表 2 3" xfId="9967"/>
    <cellStyle name="差_2008年支出调整_财力性转移支付2010年预算参考数_03_2010年各地区一般预算平衡表 4" xfId="9968"/>
    <cellStyle name="差_2008年支出调整_财力性转移支付2010年预算参考数_03_2010年各地区一般预算平衡表 5" xfId="9969"/>
    <cellStyle name="差_2008年支出调整_财力性转移支付2010年预算参考数_03_2010年各地区一般预算平衡表 6" xfId="9970"/>
    <cellStyle name="差_2008年支出调整_财力性转移支付2010年预算参考数_03_2010年各地区一般预算平衡表_04财力类2010" xfId="9971"/>
    <cellStyle name="差_市辖区测算20080510_财力性转移支付2010年预算参考数_华东" xfId="9972"/>
    <cellStyle name="差_2008年支出调整_财力性转移支付2010年预算参考数_03_2010年各地区一般预算平衡表_04财力类2010 2" xfId="9973"/>
    <cellStyle name="差_市辖区测算20080510_财力性转移支付2010年预算参考数_华东 2" xfId="9974"/>
    <cellStyle name="差_县市旗测算-新科目（20080626）_不含人员经费系数_华东 2 5" xfId="9975"/>
    <cellStyle name="差_2008年支出调整_财力性转移支付2010年预算参考数_03_2010年各地区一般预算平衡表_04财力类2010 3" xfId="9976"/>
    <cellStyle name="差_县市旗测算-新科目（20080626）_不含人员经费系数_华东 2 6" xfId="9977"/>
    <cellStyle name="差_2008年支出调整_财力性转移支付2010年预算参考数_03_2010年各地区一般预算平衡表_2010年地方财政一般预算分级平衡情况表（汇总）0524" xfId="9978"/>
    <cellStyle name="差_7.1罗平县大学生“村官”统计季报表(7月修订，下发空表)" xfId="9979"/>
    <cellStyle name="差_2008年支出调整_财力性转移支付2010年预算参考数_03_2010年各地区一般预算平衡表_2010年地方财政一般预算分级平衡情况表（汇总）0524 2" xfId="9980"/>
    <cellStyle name="差_7.1罗平县大学生“村官”统计季报表(7月修订，下发空表) 2" xfId="9981"/>
    <cellStyle name="好_卫生(按照总人口测算）—20080416_不含人员经费系数_财力性转移支付2010年预算参考数_03_2010年各地区一般预算平衡表_2010年地方财政一般预算分级平衡情况表（汇总）0524" xfId="9982"/>
    <cellStyle name="差_2008年支出调整_财力性转移支付2010年预算参考数_03_2010年各地区一般预算平衡表_2010年地方财政一般预算分级平衡情况表（汇总）0524 3" xfId="9983"/>
    <cellStyle name="差_7.1罗平县大学生“村官”统计季报表(7月修订，下发空表) 3" xfId="9984"/>
    <cellStyle name="差_2008年支出调整_财力性转移支付2010年预算参考数_03_2010年各地区一般预算平衡表_2010年地方财政一般预算分级平衡情况表（汇总）0524 4" xfId="9985"/>
    <cellStyle name="好_山东省民生支出标准_合并" xfId="9986"/>
    <cellStyle name="差_2008年支出调整_财力性转移支付2010年预算参考数_03_2010年各地区一般预算平衡表_2010年地方财政一般预算分级平衡情况表（汇总）0524 5" xfId="9987"/>
    <cellStyle name="差_2008年支出调整_财力性转移支付2010年预算参考数_03_2010年各地区一般预算平衡表_净集中" xfId="9988"/>
    <cellStyle name="差_行政(燃修费)_03_2010年各地区一般预算平衡表_2010年地方财政一般预算分级平衡情况表（汇总）0524 2" xfId="9989"/>
    <cellStyle name="好_农林水和城市维护标准支出20080505－县区合计_民生政策最低支出需求_财力性转移支付2010年预算参考数_隋心对账单定稿0514 2 7" xfId="9990"/>
    <cellStyle name="差_2008年支出调整_财力性转移支付2010年预算参考数_03_2010年各地区一般预算平衡表_净集中 2" xfId="9991"/>
    <cellStyle name="差_2008年支出调整_财力性转移支付2010年预算参考数_03_2010年各地区一般预算平衡表_净集中 3" xfId="9992"/>
    <cellStyle name="差_2008年支出调整_财力性转移支付2010年预算参考数_30云南" xfId="9993"/>
    <cellStyle name="差_教育(按照总人口测算）—20080416_县市旗测算-新科目（含人口规模效应）_03_2010年各地区一般预算平衡表_2010年地方财政一般预算分级平衡情况表（汇总）0524 5" xfId="9994"/>
    <cellStyle name="差_2008年支出调整_财力性转移支付2010年预算参考数_30云南 3 2" xfId="9995"/>
    <cellStyle name="差_2008年支出调整_财力性转移支付2010年预算参考数_30云南 4" xfId="9996"/>
    <cellStyle name="差_平邑_财力性转移支付2010年预算参考数 2 2" xfId="9997"/>
    <cellStyle name="差_2008年支出调整_财力性转移支付2010年预算参考数_合并" xfId="9998"/>
    <cellStyle name="差_2008年支出调整_财力性转移支付2010年预算参考数_合并 2" xfId="9999"/>
    <cellStyle name="差_2008年支出调整_财力性转移支付2010年预算参考数_华东" xfId="10000"/>
    <cellStyle name="差_缺口县区测算 2 3 2" xfId="10001"/>
    <cellStyle name="好_分县成本差异系数 4" xfId="10002"/>
    <cellStyle name="差_2008年支出调整_财力性转移支付2010年预算参考数_华东 2" xfId="10003"/>
    <cellStyle name="差_民生政策最低支出需求_03_2010年各地区一般预算平衡表_净集中" xfId="10004"/>
    <cellStyle name="常规 25 12" xfId="10005"/>
    <cellStyle name="差_2008年支出调整_财力性转移支付2010年预算参考数_隋心对账单定稿0514" xfId="10006"/>
    <cellStyle name="好_1_财力性转移支付2010年预算参考数_合并 2 3" xfId="10007"/>
    <cellStyle name="差_2008年支出调整_财力性转移支付2010年预算参考数_隋心对账单定稿0514 2" xfId="10008"/>
    <cellStyle name="好_河南 缺口县区测算(地方填报白)_财力性转移支付2010年预算参考数_合并 3" xfId="10009"/>
    <cellStyle name="差_2008年支出调整_财力性转移支付2010年预算参考数_小册子（2010）张" xfId="10010"/>
    <cellStyle name="差_2008年支出调整_财力性转移支付2010年预算参考数_小册子（2010）张 2" xfId="10011"/>
    <cellStyle name="好_14安徽_财力性转移支付2010年预算参考数_华东 2 5" xfId="10012"/>
    <cellStyle name="好_不含人员经费系数_财力性转移支付2010年预算参考数_03_2010年各地区一般预算平衡表_04财力类2010 3" xfId="10013"/>
    <cellStyle name="差_2008年支出调整_财力性转移支付2010年预算参考数_小册子（2010）张 2 2" xfId="10014"/>
    <cellStyle name="差_2008年支出调整_财力性转移支付2010年预算参考数_小册子（2010）张 3" xfId="10015"/>
    <cellStyle name="好_14安徽_财力性转移支付2010年预算参考数_华东 2 6" xfId="10016"/>
    <cellStyle name="好_测算结果汇总_财力性转移支付2010年预算参考数_03_2010年各地区一般预算平衡表" xfId="10017"/>
    <cellStyle name="差_2008年支出调整_财力性转移支付2010年预算参考数_小册子（2010）张 3 2" xfId="10018"/>
    <cellStyle name="好_测算结果汇总_财力性转移支付2010年预算参考数_03_2010年各地区一般预算平衡表 2" xfId="10019"/>
    <cellStyle name="差_2008年支出调整_财力性转移支付2010年预算参考数_小册子（2010）张 4" xfId="10020"/>
    <cellStyle name="好_14安徽_财力性转移支付2010年预算参考数_华东 2 7" xfId="10021"/>
    <cellStyle name="差_2008年支出调整_合并" xfId="10022"/>
    <cellStyle name="好_教育(按照总人口测算）—20080416_不含人员经费系数_财力性转移支付2010年预算参考数_30云南 3" xfId="10023"/>
    <cellStyle name="差_2008年支出调整_合并 2" xfId="10024"/>
    <cellStyle name="差_2008年支出调整_华东" xfId="10025"/>
    <cellStyle name="差_县市旗测算-新科目（20080627）_民生政策最低支出需求_小册子（2010）张 4" xfId="10026"/>
    <cellStyle name="差_2008年支出调整_华东 2" xfId="10027"/>
    <cellStyle name="差_2008年支出调整_隋心对账单定稿0514" xfId="10028"/>
    <cellStyle name="好_2008年全省汇总收支计算表_财力性转移支付2010年预算参考数_03_2010年各地区一般预算平衡表 4" xfId="10029"/>
    <cellStyle name="差_2008年支出调整_隋心对账单定稿0514 2" xfId="10030"/>
    <cellStyle name="差_2008年支出调整_小册子（2010）张" xfId="10031"/>
    <cellStyle name="差_危改资金测算_03_2010年各地区一般预算平衡表_04财力类2010" xfId="10032"/>
    <cellStyle name="常规 19 29" xfId="10033"/>
    <cellStyle name="常规 19 34" xfId="10034"/>
    <cellStyle name="常规 24 29" xfId="10035"/>
    <cellStyle name="常规 24 34" xfId="10036"/>
    <cellStyle name="差_2008年支出调整_小册子（2010）张 2" xfId="10037"/>
    <cellStyle name="差_分析缺口率_隋心对账单定稿0514" xfId="10038"/>
    <cellStyle name="差_危改资金测算_03_2010年各地区一般预算平衡表_04财力类2010 2" xfId="10039"/>
    <cellStyle name="差_2008年支出调整_小册子（2010）张 2 2" xfId="10040"/>
    <cellStyle name="差_分析缺口率_隋心对账单定稿0514 2" xfId="10041"/>
    <cellStyle name="好_2008年支出核定_华东 2 5" xfId="10042"/>
    <cellStyle name="差_2008年支出调整_小册子（2010）张 3" xfId="10043"/>
    <cellStyle name="差_危改资金测算_03_2010年各地区一般预算平衡表_04财力类2010 3" xfId="10044"/>
    <cellStyle name="差_2008年支出调整_小册子（2010）张 3 2" xfId="10045"/>
    <cellStyle name="常规 27 2 3" xfId="10046"/>
    <cellStyle name="差_2008年支出调整_小册子（2010）张 4" xfId="10047"/>
    <cellStyle name="好_2008年一般预算支出预计_隋心对账单定稿0514 2" xfId="10048"/>
    <cellStyle name="差_2008云南省分县市中小学教职工统计表（教育厅提供）" xfId="10049"/>
    <cellStyle name="好_行政公检法测算_不含人员经费系数_财力性转移支付2010年预算参考数_03_2010年各地区一般预算平衡表_04财力类2010 2" xfId="10050"/>
    <cellStyle name="差_2008云南省分县市中小学教职工统计表（教育厅提供） 2" xfId="10051"/>
    <cellStyle name="差_30云南_1_财力性转移支付2010年预算参考数_合并" xfId="10052"/>
    <cellStyle name="差_2008云南省分县市中小学教职工统计表（教育厅提供） 2 2" xfId="10053"/>
    <cellStyle name="差_30云南_1_财力性转移支付2010年预算参考数_合并 2" xfId="10054"/>
    <cellStyle name="差_缺口县区测算(财政部标准)_财力性转移支付2010年预算参考数_03_2010年各地区一般预算平衡表_净集中" xfId="10055"/>
    <cellStyle name="差_2008云南省分县市中小学教职工统计表（教育厅提供） 3" xfId="10056"/>
    <cellStyle name="差_2008云南省分县市中小学教职工统计表（教育厅提供） 3 2" xfId="10057"/>
    <cellStyle name="好_09黑龙江_30云南" xfId="10058"/>
    <cellStyle name="差_2008云南省分县市中小学教职工统计表（教育厅提供） 4" xfId="10059"/>
    <cellStyle name="差_2008云南省分县市中小学教职工统计表（教育厅提供） 5" xfId="10060"/>
    <cellStyle name="好_1110洱源县_财力性转移支付2010年预算参考数_合并 2 2" xfId="10061"/>
    <cellStyle name="差_2008云南省分县市中小学教职工统计表（教育厅提供） 6" xfId="10062"/>
    <cellStyle name="好_1110洱源县_财力性转移支付2010年预算参考数_合并 2 3" xfId="10063"/>
    <cellStyle name="好_核定人数对比" xfId="10064"/>
    <cellStyle name="差_2008云南省分县市中小学教职工统计表（教育厅提供） 7" xfId="10065"/>
    <cellStyle name="好_1110洱源县_财力性转移支付2010年预算参考数_合并 2 4" xfId="10066"/>
    <cellStyle name="差_2008云南省分县市中小学教职工统计表（教育厅提供） 8" xfId="10067"/>
    <cellStyle name="好_1110洱源县_财力性转移支付2010年预算参考数_合并 2 5" xfId="10068"/>
    <cellStyle name="差_2009年标准税收测算数据表 2 2" xfId="10069"/>
    <cellStyle name="好_2006年34青海_合并" xfId="10070"/>
    <cellStyle name="好_教育(按照总人口测算）—20080416_不含人员经费系数_财力性转移支付2010年预算参考数_03_2010年各地区一般预算平衡表_2010年地方财政一般预算分级平衡情况表（汇总）0524 5" xfId="10071"/>
    <cellStyle name="差_2009年标准税收测算数据表 3" xfId="10072"/>
    <cellStyle name="好_34青海_华东 2 5" xfId="10073"/>
    <cellStyle name="差_2009年标准税收测算数据表 3 2" xfId="10074"/>
    <cellStyle name="好_M01-1 2 4" xfId="10075"/>
    <cellStyle name="差_2009年标准税收测算数据表 4" xfId="10076"/>
    <cellStyle name="差_测算结果 2 3 2" xfId="10077"/>
    <cellStyle name="好_34青海_华东 2 6" xfId="10078"/>
    <cellStyle name="差_2009年标准税收测算数据表_2.2009年云南省生态功能区转移支付总表" xfId="10079"/>
    <cellStyle name="差_2009年标准税收测算数据表_2.2009年云南省生态功能区转移支付总表 2" xfId="10080"/>
    <cellStyle name="好_14安徽_03_2010年各地区一般预算平衡表_2010年地方财政一般预算分级平衡情况表（汇总）0524 5" xfId="10081"/>
    <cellStyle name="差_2009年标准税收测算数据表_2.2010年云南省生态功能区转移支付总表" xfId="10082"/>
    <cellStyle name="差_28四川_隋心对账单定稿0514" xfId="10083"/>
    <cellStyle name="好_卫生(按照总人口测算）—20080416_财力性转移支付2010年预算参考数_03_2010年各地区一般预算平衡表 2 2" xfId="10084"/>
    <cellStyle name="好_27重庆_财力性转移支付2010年预算参考数_03_2010年各地区一般预算平衡表_2010年地方财政一般预算分级平衡情况表（汇总）0524 2" xfId="10085"/>
    <cellStyle name="差_2009年标准税收测算数据表_2.2010年云南省生态功能区转移支付总表 2" xfId="10086"/>
    <cellStyle name="差_28四川_隋心对账单定稿0514 2" xfId="10087"/>
    <cellStyle name="好_27重庆_财力性转移支付2010年预算参考数_03_2010年各地区一般预算平衡表_2010年地方财政一般预算分级平衡情况表（汇总）0524 2 2" xfId="10088"/>
    <cellStyle name="差_2009年标准税收测算数据表_4.2010年国家重点生态功能区保护性转移支付生态测算表" xfId="10089"/>
    <cellStyle name="差_2009年标准税收测算数据表_4.2010年国家重点生态功能区保护性转移支付生态测算表 2" xfId="10090"/>
    <cellStyle name="好_分县成本差异系数_不含人员经费系数_财力性转移支付2010年预算参考数_03_2010年各地区一般预算平衡表 5" xfId="10091"/>
    <cellStyle name="差_2009年标准税收测算数据表_5.2010年云南省国家一般生态功能区转移支付补助测算表（州市本级）" xfId="10092"/>
    <cellStyle name="好_20河南_财力性转移支付2010年预算参考数_03_2010年各地区一般预算平衡表_2010年地方财政一般预算分级平衡情况表（汇总）0524 2 3" xfId="10093"/>
    <cellStyle name="差_2009年标准税收测算数据表_5.2010年云南省国家一般生态功能区转移支付补助测算表（州市本级） 2" xfId="10094"/>
    <cellStyle name="差_2009年财政拨款数 (终表)" xfId="10095"/>
    <cellStyle name="好_县市旗测算-新科目（20080626）_县市旗测算-新科目（含人口规模效应）_03_2010年各地区一般预算平衡表_2010年地方财政一般预算分级平衡情况表（汇总）0524 2 7" xfId="10096"/>
    <cellStyle name="差_2009年财政拨款数 (终表)_1" xfId="10097"/>
    <cellStyle name="输入 2 5" xfId="10098"/>
    <cellStyle name="差_2009年国家重点生态功能区保护性转移支付生态测算表" xfId="10099"/>
    <cellStyle name="常规 2 8 5" xfId="10100"/>
    <cellStyle name="差_2009年国家重点生态功能区保护性转移支付生态测算表 2" xfId="10101"/>
    <cellStyle name="差_分县成本差异系数_民生政策最低支出需求_03_2010年各地区一般预算平衡表 6" xfId="10102"/>
    <cellStyle name="好_安徽 缺口县区测算(地方填报)1" xfId="10103"/>
    <cellStyle name="差_2009年一般性转移支付标准工资" xfId="10104"/>
    <cellStyle name="好_行政公检法测算_不含人员经费系数_财力性转移支付2010年预算参考数_华东" xfId="10105"/>
    <cellStyle name="差_2009年一般性转移支付标准工资 2" xfId="10106"/>
    <cellStyle name="好_行政公检法测算_不含人员经费系数_财力性转移支付2010年预算参考数_华东 2" xfId="10107"/>
    <cellStyle name="差_2009年一般性转移支付标准工资 2 2" xfId="10108"/>
    <cellStyle name="好_行政公检法测算_不含人员经费系数_财力性转移支付2010年预算参考数_华东 2 2" xfId="10109"/>
    <cellStyle name="差_2009年一般性转移支付标准工资 2 3" xfId="10110"/>
    <cellStyle name="好_行政公检法测算_不含人员经费系数_财力性转移支付2010年预算参考数_华东 2 3" xfId="10111"/>
    <cellStyle name="差_2009年一般性转移支付标准工资 3" xfId="10112"/>
    <cellStyle name="好_行政公检法测算_不含人员经费系数_财力性转移支付2010年预算参考数_华东 3" xfId="10113"/>
    <cellStyle name="差_2009年一般性转移支付标准工资 4" xfId="10114"/>
    <cellStyle name="差_2009年一般性转移支付标准工资_~4190974" xfId="10115"/>
    <cellStyle name="差_县市旗测算-新科目（20080626）_县市旗测算-新科目（含人口规模效应）_财力性转移支付2010年预算参考数_03_2010年各地区一般预算平衡表 6" xfId="10116"/>
    <cellStyle name="差_2009年一般性转移支付标准工资_~4190974 2" xfId="10117"/>
    <cellStyle name="差_2009年一般性转移支付标准工资_~4190974 2 2" xfId="10118"/>
    <cellStyle name="差_2009年一般性转移支付标准工资_~4190974 2 3" xfId="10119"/>
    <cellStyle name="差_2009年一般性转移支付标准工资_~4190974 2 4" xfId="10120"/>
    <cellStyle name="差_2009年一般性转移支付标准工资_~4190974 3" xfId="10121"/>
    <cellStyle name="差_2009年一般性转移支付标准工资_~4190974 4" xfId="10122"/>
    <cellStyle name="差_2009年一般性转移支付标准工资_~5676413" xfId="10123"/>
    <cellStyle name="差_人员工资和公用经费2_30云南" xfId="10124"/>
    <cellStyle name="常规 2 2 3 6 3" xfId="10125"/>
    <cellStyle name="常规 7 10" xfId="10126"/>
    <cellStyle name="差_2009年一般性转移支付标准工资_~5676413 2" xfId="10127"/>
    <cellStyle name="差_成本差异系数（含人口规模） 4" xfId="10128"/>
    <cellStyle name="差_人员工资和公用经费2_30云南 2" xfId="10129"/>
    <cellStyle name="好_县区合并测算20080421_民生政策最低支出需求_财力性转移支付2010年预算参考数_03_2010年各地区一般预算平衡表_2010年地方财政一般预算分级平衡情况表（汇总）0524 2 8" xfId="10130"/>
    <cellStyle name="好_不含人员经费系数_03_2010年各地区一般预算平衡表 4" xfId="10131"/>
    <cellStyle name="差_2009年一般性转移支付标准工资_~5676413 2 2" xfId="10132"/>
    <cellStyle name="差_成本差异系数（含人口规模） 4 2" xfId="10133"/>
    <cellStyle name="差_20河南_财力性转移支付2010年预算参考数 3" xfId="10134"/>
    <cellStyle name="差_人员工资和公用经费2_30云南 2 2" xfId="10135"/>
    <cellStyle name="差_2009年一般性转移支付标准工资_~5676413 2 3" xfId="10136"/>
    <cellStyle name="差_20河南_财力性转移支付2010年预算参考数 4" xfId="10137"/>
    <cellStyle name="差_2009年一般性转移支付标准工资_~5676413 2 4" xfId="10138"/>
    <cellStyle name="差_20河南_财力性转移支付2010年预算参考数 5" xfId="10139"/>
    <cellStyle name="差_2009年一般性转移支付标准工资_~5676413 3" xfId="10140"/>
    <cellStyle name="差_成本差异系数（含人口规模） 5" xfId="10141"/>
    <cellStyle name="差_人员工资和公用经费2_30云南 3" xfId="10142"/>
    <cellStyle name="好_不含人员经费系数_03_2010年各地区一般预算平衡表 5" xfId="10143"/>
    <cellStyle name="差_2009年一般性转移支付标准工资_~5676413 4" xfId="10144"/>
    <cellStyle name="差_人员工资和公用经费2_30云南 4" xfId="10145"/>
    <cellStyle name="好_不含人员经费系数_03_2010年各地区一般预算平衡表 6" xfId="10146"/>
    <cellStyle name="差_2009年一般性转移支付标准工资_不用软件计算9.1不考虑经费管理评价xl 2" xfId="10147"/>
    <cellStyle name="好_成本差异系数_财力性转移支付2010年预算参考数_隋心对账单定稿0514 2" xfId="10148"/>
    <cellStyle name="差_2009年一般性转移支付标准工资_不用软件计算9.1不考虑经费管理评价xl 2 2" xfId="10149"/>
    <cellStyle name="好_卫生(按照总人口测算）—20080416_县市旗测算-新科目（含人口规模效应）_财力性转移支付2010年预算参考数_隋心对账单定稿0514 2 4" xfId="10150"/>
    <cellStyle name="好_成本差异系数_财力性转移支付2010年预算参考数_隋心对账单定稿0514 2 2" xfId="10151"/>
    <cellStyle name="差_2009年一般性转移支付标准工资_不用软件计算9.1不考虑经费管理评价xl 2 3" xfId="10152"/>
    <cellStyle name="好_卫生(按照总人口测算）—20080416_县市旗测算-新科目（含人口规模效应）_财力性转移支付2010年预算参考数_隋心对账单定稿0514 2 5" xfId="10153"/>
    <cellStyle name="好_成本差异系数_财力性转移支付2010年预算参考数_隋心对账单定稿0514 2 3" xfId="10154"/>
    <cellStyle name="差_2009年一般性转移支付标准工资_不用软件计算9.1不考虑经费管理评价xl 3" xfId="10155"/>
    <cellStyle name="差_2009年一般性转移支付标准工资_不用软件计算9.1不考虑经费管理评价xl 4" xfId="10156"/>
    <cellStyle name="差_2009年一般性转移支付标准工资_地方配套按人均增幅控制8.30xl" xfId="10157"/>
    <cellStyle name="差_市辖区测算20080510_财力性转移支付2010年预算参考数_合并" xfId="10158"/>
    <cellStyle name="差_2009年一般性转移支付标准工资_地方配套按人均增幅控制8.30xl 2" xfId="10159"/>
    <cellStyle name="差_市辖区测算20080510_财力性转移支付2010年预算参考数_合并 2" xfId="10160"/>
    <cellStyle name="差_2009年一般性转移支付标准工资_地方配套按人均增幅控制8.30xl 2 2" xfId="10161"/>
    <cellStyle name="差_县市旗测算20080508_县市旗测算-新科目（含人口规模效应）_财力性转移支付2010年预算参考数_隋心对账单定稿0514 2 3" xfId="10162"/>
    <cellStyle name="好_分县成本差异系数_民生政策最低支出需求_财力性转移支付2010年预算参考数_隋心对账单定稿0514 2 7" xfId="10163"/>
    <cellStyle name="好_教育(按照总人口测算）—20080416_财力性转移支付2010年预算参考数_03_2010年各地区一般预算平衡表_净集中" xfId="10164"/>
    <cellStyle name="差_2009年一般性转移支付标准工资_地方配套按人均增幅控制8.30xl 2 3" xfId="10165"/>
    <cellStyle name="差_县市旗测算20080508_县市旗测算-新科目（含人口规模效应）_财力性转移支付2010年预算参考数_隋心对账单定稿0514 2 4" xfId="10166"/>
    <cellStyle name="差_2009年一般性转移支付标准工资_地方配套按人均增幅控制8.30xl 2 4" xfId="10167"/>
    <cellStyle name="差_县市旗测算20080508_县市旗测算-新科目（含人口规模效应）_财力性转移支付2010年预算参考数_隋心对账单定稿0514 2 5" xfId="10168"/>
    <cellStyle name="差_2009年一般性转移支付标准工资_地方配套按人均增幅控制8.30xl 3" xfId="10169"/>
    <cellStyle name="差_2009年一般性转移支付标准工资_地方配套按人均增幅控制8.30一般预算平均增幅、人均可用财力平均增幅两次控制、社会治安系数调整、案件数调整xl" xfId="10170"/>
    <cellStyle name="差_文体广播事业(按照总人口测算）—20080416_民生政策最低支出需求_华东 2 4" xfId="10171"/>
    <cellStyle name="差_2009年一般性转移支付标准工资_地方配套按人均增幅控制8.30一般预算平均增幅、人均可用财力平均增幅两次控制、社会治安系数调整、案件数调整xl 2" xfId="10172"/>
    <cellStyle name="好_11大理_03_2010年各地区一般预算平衡表_净集中" xfId="10173"/>
    <cellStyle name="差_2009年一般性转移支付标准工资_地方配套按人均增幅控制8.30一般预算平均增幅、人均可用财力平均增幅两次控制、社会治安系数调整、案件数调整xl 2 3" xfId="10174"/>
    <cellStyle name="好_11大理_03_2010年各地区一般预算平衡表_净集中 3" xfId="10175"/>
    <cellStyle name="好_行政(燃修费)_县市旗测算-新科目（含人口规模效应）_财力性转移支付2010年预算参考数_合并 2 5" xfId="10176"/>
    <cellStyle name="差_2009年一般性转移支付标准工资_地方配套按人均增幅控制8.30一般预算平均增幅、人均可用财力平均增幅两次控制、社会治安系数调整、案件数调整xl 2 4" xfId="10177"/>
    <cellStyle name="好_行政(燃修费)_县市旗测算-新科目（含人口规模效应）_财力性转移支付2010年预算参考数_合并 2 6" xfId="10178"/>
    <cellStyle name="差_2009年一般性转移支付标准工资_地方配套按人均增幅控制8.30一般预算平均增幅、人均可用财力平均增幅两次控制、社会治安系数调整、案件数调整xl 3" xfId="10179"/>
    <cellStyle name="差_2009年一般性转移支付标准工资_地方配套按人均增幅控制8.30一般预算平均增幅、人均可用财力平均增幅两次控制、社会治安系数调整、案件数调整xl 4" xfId="10180"/>
    <cellStyle name="差_市辖区测算20080510_03_2010年各地区一般预算平衡表_04财力类2010" xfId="10181"/>
    <cellStyle name="好_分析缺口率_财力性转移支付2010年预算参考数 2" xfId="10182"/>
    <cellStyle name="差_2009年一般性转移支付标准工资_地方配套按人均增幅控制8.31（调整结案率后）xl 2" xfId="10183"/>
    <cellStyle name="差_2009年一般性转移支付标准工资_地方配套按人均增幅控制8.31（调整结案率后）xl 2 2" xfId="10184"/>
    <cellStyle name="差_2009年一般性转移支付标准工资_地方配套按人均增幅控制8.31（调整结案率后）xl 2 3" xfId="10185"/>
    <cellStyle name="差_2009年一般性转移支付标准工资_地方配套按人均增幅控制8.31（调整结案率后）xl 2 4" xfId="10186"/>
    <cellStyle name="差_2009年一般性转移支付标准工资_地方配套按人均增幅控制8.31（调整结案率后）xl 3" xfId="10187"/>
    <cellStyle name="差_2009年一般性转移支付标准工资_地方配套按人均增幅控制8.31（调整结案率后）xl 4" xfId="10188"/>
    <cellStyle name="差_2009年一般性转移支付标准工资_奖励补助测算5.22测试" xfId="10189"/>
    <cellStyle name="差_县区合并测算20080423(按照各省比重）_县市旗测算-新科目（含人口规模效应）_华东" xfId="10190"/>
    <cellStyle name="差_2009年一般性转移支付标准工资_奖励补助测算5.22测试 2" xfId="10191"/>
    <cellStyle name="差_县区合并测算20080423(按照各省比重）_县市旗测算-新科目（含人口规模效应）_华东 2" xfId="10192"/>
    <cellStyle name="差_2009年一般性转移支付标准工资_奖励补助测算5.22测试 2 3" xfId="10193"/>
    <cellStyle name="差_检验表（调整后） 2" xfId="10194"/>
    <cellStyle name="差_县区合并测算20080423(按照各省比重）_县市旗测算-新科目（含人口规模效应）_华东 2 3" xfId="10195"/>
    <cellStyle name="差_2009年一般性转移支付标准工资_奖励补助测算5.22测试 2 4" xfId="10196"/>
    <cellStyle name="差_检验表（调整后） 3" xfId="10197"/>
    <cellStyle name="差_县区合并测算20080423(按照各省比重）_县市旗测算-新科目（含人口规模效应）_华东 2 4" xfId="10198"/>
    <cellStyle name="差_2009年一般性转移支付标准工资_奖励补助测算5.22测试 3" xfId="10199"/>
    <cellStyle name="差_人员工资和公用经费2_华东" xfId="10200"/>
    <cellStyle name="差_2009年一般性转移支付标准工资_奖励补助测算5.22测试 4" xfId="10201"/>
    <cellStyle name="差_2009年一般性转移支付标准工资_奖励补助测算5.23新" xfId="10202"/>
    <cellStyle name="差_行政（人员）_民生政策最低支出需求_财力性转移支付2010年预算参考数_03_2010年各地区一般预算平衡表_04财力类2010 2" xfId="10203"/>
    <cellStyle name="差_2009年一般性转移支付标准工资_奖励补助测算5.23新 2" xfId="10204"/>
    <cellStyle name="差_县区合并测算20080421_财力性转移支付2010年预算参考数_华东 2 5" xfId="10205"/>
    <cellStyle name="差_2009年一般性转移支付标准工资_奖励补助测算5.23新 2 4" xfId="10206"/>
    <cellStyle name="差_文体广播事业(按照总人口测算）—20080416_民生政策最低支出需求_财力性转移支付2010年预算参考数_03_2010年各地区一般预算平衡表_2010年地方财政一般预算分级平衡情况表（汇总）0524 5" xfId="10207"/>
    <cellStyle name="差_2009年一般性转移支付标准工资_奖励补助测算5.23新 3" xfId="10208"/>
    <cellStyle name="差_县区合并测算20080421_财力性转移支付2010年预算参考数_华东 2 6" xfId="10209"/>
    <cellStyle name="差_2009年一般性转移支付标准工资_奖励补助测算5.23新 4" xfId="10210"/>
    <cellStyle name="差_县区合并测算20080421_财力性转移支付2010年预算参考数_华东 2 7" xfId="10211"/>
    <cellStyle name="差_2009年一般性转移支付标准工资_奖励补助测算5.24冯铸 2" xfId="10212"/>
    <cellStyle name="差_2009年一般性转移支付标准工资_奖励补助测算5.24冯铸 2 2" xfId="10213"/>
    <cellStyle name="差_2009年一般性转移支付标准工资_奖励补助测算5.24冯铸 2 3" xfId="10214"/>
    <cellStyle name="差_财政供养人员_财力性转移支付2010年预算参考数 2 2" xfId="10215"/>
    <cellStyle name="差_2009年一般性转移支付标准工资_奖励补助测算5.24冯铸 2 4" xfId="10216"/>
    <cellStyle name="差_财政供养人员_财力性转移支付2010年预算参考数 2 3" xfId="10217"/>
    <cellStyle name="差_2009年一般性转移支付标准工资_奖励补助测算5.24冯铸 3" xfId="10218"/>
    <cellStyle name="好_2009年标准税收测算数据表" xfId="10219"/>
    <cellStyle name="差_2009年一般性转移支付标准工资_奖励补助测算5.24冯铸 4" xfId="10220"/>
    <cellStyle name="差_22湖南_03_2010年各地区一般预算平衡表_04财力类2010 2" xfId="10221"/>
    <cellStyle name="差_2009年一般性转移支付标准工资_奖励补助测算7.23" xfId="10222"/>
    <cellStyle name="差_人员工资和公用经费2_财力性转移支付2010年预算参考数 2 3" xfId="10223"/>
    <cellStyle name="差_2009年一般性转移支付标准工资_奖励补助测算7.23 2" xfId="10224"/>
    <cellStyle name="差_人员工资和公用经费2_财力性转移支付2010年预算参考数 2 3 2" xfId="10225"/>
    <cellStyle name="差_2009年一般性转移支付标准工资_奖励补助测算7.23 2 2" xfId="10226"/>
    <cellStyle name="好_行政(燃修费)_县市旗测算-新科目（含人口规模效应）_财力性转移支付2010年预算参考数_华东 2 3" xfId="10227"/>
    <cellStyle name="差_2009年一般性转移支付标准工资_奖励补助测算7.23 2 3" xfId="10228"/>
    <cellStyle name="好_行政(燃修费)_县市旗测算-新科目（含人口规模效应）_财力性转移支付2010年预算参考数_华东 2 4" xfId="10229"/>
    <cellStyle name="差_2009年一般性转移支付标准工资_奖励补助测算7.23 2 4" xfId="10230"/>
    <cellStyle name="好_行政(燃修费)_县市旗测算-新科目（含人口规模效应）_财力性转移支付2010年预算参考数_华东 2 5" xfId="10231"/>
    <cellStyle name="差_2009年一般性转移支付标准工资_奖励补助测算7.23 3" xfId="10232"/>
    <cellStyle name="差_2009年一般性转移支付标准工资_奖励补助测算7.23 4" xfId="10233"/>
    <cellStyle name="差_2009年一般性转移支付标准工资_奖励补助测算7.25" xfId="10234"/>
    <cellStyle name="差_2009年一般性转移支付标准工资_奖励补助测算7.25 (version 1) (version 1)" xfId="10235"/>
    <cellStyle name="差_22湖南_财力性转移支付2010年预算参考数 3" xfId="10236"/>
    <cellStyle name="好_0605石屏县_财力性转移支付2010年预算参考数_03_2010年各地区一般预算平衡表_2010年地方财政一般预算分级平衡情况表（汇总）0524 4" xfId="10237"/>
    <cellStyle name="差_2009年一般性转移支付标准工资_奖励补助测算7.25 (version 1) (version 1) 2" xfId="10238"/>
    <cellStyle name="差_22湖南_财力性转移支付2010年预算参考数 3 2" xfId="10239"/>
    <cellStyle name="差_34青海_1_小册子（2010）张" xfId="10240"/>
    <cellStyle name="差_2009年一般性转移支付标准工资_奖励补助测算7.25 (version 1) (version 1) 2 2" xfId="10241"/>
    <cellStyle name="差_34青海_1_小册子（2010）张 2" xfId="10242"/>
    <cellStyle name="好_0502通海县_华东 2 7" xfId="10243"/>
    <cellStyle name="差_2009年一般性转移支付标准工资_奖励补助测算7.25 (version 1) (version 1) 2 3" xfId="10244"/>
    <cellStyle name="差_34青海_1_小册子（2010）张 3" xfId="10245"/>
    <cellStyle name="差_县市旗测算20080508_县市旗测算-新科目（含人口规模效应）_财力性转移支付2010年预算参考数_合并" xfId="10246"/>
    <cellStyle name="差_2009年一般性转移支付标准工资_奖励补助测算7.25 (version 1) (version 1) 3" xfId="10247"/>
    <cellStyle name="差_行政(燃修费)_县市旗测算-新科目（含人口规模效应）_财力性转移支付2010年预算参考数_30云南 2 2" xfId="10248"/>
    <cellStyle name="差_2009年一般性转移支付标准工资_奖励补助测算7.25 (version 1) (version 1) 4" xfId="10249"/>
    <cellStyle name="差_2009年一般性转移支付标准工资_奖励补助测算7.25 2" xfId="10250"/>
    <cellStyle name="差_民生政策最低支出需求_03_2010年各地区一般预算平衡表 3" xfId="10251"/>
    <cellStyle name="好_河南 缺口县区测算(地方填报)_财力性转移支付2010年预算参考数_隋心对账单定稿0514 3" xfId="10252"/>
    <cellStyle name="差_2009年一般性转移支付标准工资_奖励补助测算7.25 2 2" xfId="10253"/>
    <cellStyle name="差_县市旗测算20080508_不含人员经费系数_隋心对账单定稿0514 2 5" xfId="10254"/>
    <cellStyle name="差_2009年一般性转移支付标准工资_奖励补助测算7.25 2 3" xfId="10255"/>
    <cellStyle name="差_县市旗测算20080508_不含人员经费系数_隋心对账单定稿0514 2 6" xfId="10256"/>
    <cellStyle name="差_2009年一般性转移支付标准工资_奖励补助测算7.25 2 4" xfId="10257"/>
    <cellStyle name="差_县市旗测算20080508_不含人员经费系数_隋心对账单定稿0514 2 7" xfId="10258"/>
    <cellStyle name="差_2009年一般性转移支付标准工资_奖励补助测算7.25 3" xfId="10259"/>
    <cellStyle name="差_民生政策最低支出需求_03_2010年各地区一般预算平衡表 4" xfId="10260"/>
    <cellStyle name="差_2009年一般性转移支付标准工资_奖励补助测算7.25 4" xfId="10261"/>
    <cellStyle name="差_民生政策最低支出需求_03_2010年各地区一般预算平衡表 5" xfId="10262"/>
    <cellStyle name="差_2009年云南省省对下一般性转移支付标准支出测算表" xfId="10263"/>
    <cellStyle name="差_2009年云南省省对下一般性转移支付标准支出测算表 2" xfId="10264"/>
    <cellStyle name="好_青海 缺口县区测算(地方填报) 2 4" xfId="10265"/>
    <cellStyle name="差_2010公用经费标准测算方案（提供刚哥最终）" xfId="10266"/>
    <cellStyle name="差_2010公用经费标准测算方案（提供刚哥最终） 2" xfId="10267"/>
    <cellStyle name="差_2010年标准财政收入" xfId="10268"/>
    <cellStyle name="常规 8 3 6" xfId="10269"/>
    <cellStyle name="差_2010年标准财政收入 2" xfId="10270"/>
    <cellStyle name="差_2010年定额结算项目调整方案-30云南" xfId="10271"/>
    <cellStyle name="差_2010年省对民族地县第二批转移支付测算表" xfId="10272"/>
    <cellStyle name="好_03昭通市_2.2009年云南省生态功能区转移支付总表" xfId="10273"/>
    <cellStyle name="差_2010年省对民族地县第二批转移支付测算表 2" xfId="10274"/>
    <cellStyle name="好_03昭通市_2.2009年云南省生态功能区转移支付总表 2" xfId="10275"/>
    <cellStyle name="差_2010年省对民族地县第二批转移支付测算表 3" xfId="10276"/>
    <cellStyle name="差_2010年省对民族地县第二批转移支付测算表 3 2" xfId="10277"/>
    <cellStyle name="差_2010年省对民族地县第二批转移支付测算表 4" xfId="10278"/>
    <cellStyle name="差_2010年省与中央结算单" xfId="10279"/>
    <cellStyle name="差_2010年县级基本财力保障测算" xfId="10280"/>
    <cellStyle name="好_其他部门(按照总人口测算）—20080416_县市旗测算-新科目（含人口规模效应）_财力性转移支付2010年预算参考数_03_2010年各地区一般预算平衡表" xfId="10281"/>
    <cellStyle name="差_2010年县级基本财力保障测算 2" xfId="10282"/>
    <cellStyle name="好_其他部门(按照总人口测算）—20080416_县市旗测算-新科目（含人口规模效应）_财力性转移支付2010年预算参考数_03_2010年各地区一般预算平衡表 2" xfId="10283"/>
    <cellStyle name="差_2010年县级基本财力保障测算 2 2" xfId="10284"/>
    <cellStyle name="好_其他部门(按照总人口测算）—20080416_县市旗测算-新科目（含人口规模效应）_财力性转移支付2010年预算参考数_03_2010年各地区一般预算平衡表 2 2" xfId="10285"/>
    <cellStyle name="差_2010年县级基本财力保障测算 3" xfId="10286"/>
    <cellStyle name="好_其他部门(按照总人口测算）—20080416_县市旗测算-新科目（含人口规模效应）_财力性转移支付2010年预算参考数_03_2010年各地区一般预算平衡表 3" xfId="10287"/>
    <cellStyle name="差_2010年县级基本财力保障测算 3 2" xfId="10288"/>
    <cellStyle name="好_平邑_03_2010年各地区一般预算平衡表" xfId="10289"/>
    <cellStyle name="好_缺口县区测算（11.13）_华东 3" xfId="10290"/>
    <cellStyle name="差_2010年县级基本财力保障测算 4" xfId="10291"/>
    <cellStyle name="好_其他部门(按照总人口测算）—20080416_县市旗测算-新科目（含人口规模效应）_财力性转移支付2010年预算参考数_03_2010年各地区一般预算平衡表 4" xfId="10292"/>
    <cellStyle name="差_2010年需求" xfId="10293"/>
    <cellStyle name="差_2010年需求 2" xfId="10294"/>
    <cellStyle name="差_2010年需求 2 2" xfId="10295"/>
    <cellStyle name="差_2010年需求 3" xfId="10296"/>
    <cellStyle name="差_2010年需求 4" xfId="10297"/>
    <cellStyle name="差_2010年云南省省对下一般性转移支付标准支出测算表" xfId="10298"/>
    <cellStyle name="差_市辖区测算-新科目（20080626）_03_2010年各地区一般预算平衡表 4" xfId="10299"/>
    <cellStyle name="好_2008年一般预算支出预计_隋心对账单定稿0514 2 6" xfId="10300"/>
    <cellStyle name="差_2010年云南省省对下一般性转移支付标准支出测算表 2" xfId="10301"/>
    <cellStyle name="差_2010全套检索报表全省" xfId="10302"/>
    <cellStyle name="差_2010全套检索报表全省 2" xfId="10303"/>
    <cellStyle name="差_2010全套检索报表全省 2 2" xfId="10304"/>
    <cellStyle name="差_2010全套检索报表全省 3" xfId="10305"/>
    <cellStyle name="差_市辖区测算20080510_县市旗测算-新科目（含人口规模效应）_30云南" xfId="10306"/>
    <cellStyle name="差_2010全套检索报表全省 3 2" xfId="10307"/>
    <cellStyle name="差_市辖区测算20080510_县市旗测算-新科目（含人口规模效应）_30云南 2" xfId="10308"/>
    <cellStyle name="差_2010全套检索报表全省 4" xfId="10309"/>
    <cellStyle name="差_县区合并测算20080421_县市旗测算-新科目（含人口规模效应）_财力性转移支付2010年预算参考数_03_2010年各地区一般预算平衡表_04财力类2010 2" xfId="10310"/>
    <cellStyle name="好_县区合并测算20080423(按照各省比重）_县市旗测算-新科目（含人口规模效应）_财力性转移支付2010年预算参考数 2 6" xfId="10311"/>
    <cellStyle name="差_2010人员经费测算方案（提供刚哥汇总版）" xfId="10312"/>
    <cellStyle name="差_县区合并测算20080423(按照各省比重）_不含人员经费系数_财力性转移支付2010年预算参考数 4 2" xfId="10313"/>
    <cellStyle name="差_2011标准人员数测算结果" xfId="10314"/>
    <cellStyle name="差_2011标准人员数测算结果 2" xfId="10315"/>
    <cellStyle name="常规 2 3 2 5 2 9" xfId="10316"/>
    <cellStyle name="差_2011标准人员数测算结果 2 2" xfId="10317"/>
    <cellStyle name="好_2006年27重庆_财力性转移支付2010年预算参考数_华东 2 6" xfId="10318"/>
    <cellStyle name="差_2011标准人员数测算结果 3" xfId="10319"/>
    <cellStyle name="差_2011标准人员数测算结果 4" xfId="10320"/>
    <cellStyle name="好_Book2_财力性转移支付2010年预算参考数" xfId="10321"/>
    <cellStyle name="差_2012年结算单（最终稿）" xfId="10322"/>
    <cellStyle name="差_2012年结算单（最终稿） 2" xfId="10323"/>
    <cellStyle name="好_2009年财政拨款数 (终表)_1" xfId="10324"/>
    <cellStyle name="好_其他部门(按照总人口测算）—20080416 2 5" xfId="10325"/>
    <cellStyle name="差_2014年横排表" xfId="10326"/>
    <cellStyle name="差_2014年横排表 2" xfId="10327"/>
    <cellStyle name="差_20河南" xfId="10328"/>
    <cellStyle name="差_教育(按照总人口测算）—20080416_30云南 3" xfId="10329"/>
    <cellStyle name="差_20河南 2" xfId="10330"/>
    <cellStyle name="差_教育(按照总人口测算）—20080416_30云南 3 2" xfId="10331"/>
    <cellStyle name="好_530629_2006年县级财政报表附表 3" xfId="10332"/>
    <cellStyle name="差_20河南 2 2" xfId="10333"/>
    <cellStyle name="好_530629_2006年县级财政报表附表 3 2" xfId="10334"/>
    <cellStyle name="差_20河南 2 2 2" xfId="10335"/>
    <cellStyle name="差_20河南 2 3" xfId="10336"/>
    <cellStyle name="差_县市旗测算-新科目（20080627）_不含人员经费系数_财力性转移支付2010年预算参考数_华东" xfId="10337"/>
    <cellStyle name="好_农林水和城市维护标准支出20080505－县区合计_民生政策最低支出需求_03_2010年各地区一般预算平衡表_04财力类2010 2" xfId="10338"/>
    <cellStyle name="差_20河南 2 3 2" xfId="10339"/>
    <cellStyle name="差_县市旗测算-新科目（20080627）_不含人员经费系数_财力性转移支付2010年预算参考数_华东 2" xfId="10340"/>
    <cellStyle name="差_20河南 2 4" xfId="10341"/>
    <cellStyle name="好_农林水和城市维护标准支出20080505－县区合计_民生政策最低支出需求_03_2010年各地区一般预算平衡表_04财力类2010 3" xfId="10342"/>
    <cellStyle name="差_20河南 3" xfId="10343"/>
    <cellStyle name="好_530629_2006年县级财政报表附表 4" xfId="10344"/>
    <cellStyle name="差_20河南 3 2" xfId="10345"/>
    <cellStyle name="好_530629_2006年县级财政报表附表 4 2" xfId="10346"/>
    <cellStyle name="差_20河南 4 2" xfId="10347"/>
    <cellStyle name="好_20河南_03_2010年各地区一般预算平衡表 6" xfId="10348"/>
    <cellStyle name="差_20河南 5" xfId="10349"/>
    <cellStyle name="好_530629_2006年县级财政报表附表 6" xfId="10350"/>
    <cellStyle name="差_20河南_03_2010年各地区一般预算平衡表" xfId="10351"/>
    <cellStyle name="差_青海 缺口县区测算(地方填报) 2 2 2" xfId="10352"/>
    <cellStyle name="差_20河南_03_2010年各地区一般预算平衡表 2" xfId="10353"/>
    <cellStyle name="差_20河南_03_2010年各地区一般预算平衡表 3" xfId="10354"/>
    <cellStyle name="好_农林水和城市维护标准支出20080505－县区合计_不含人员经费系数_03_2010年各地区一般预算平衡表_净集中 2" xfId="10355"/>
    <cellStyle name="差_20河南_03_2010年各地区一般预算平衡表 4" xfId="10356"/>
    <cellStyle name="差_5334_2006年迪庆县级财政报表附表 2_2.云南省生态功能区转移支付总表 2" xfId="10357"/>
    <cellStyle name="好_农林水和城市维护标准支出20080505－县区合计_不含人员经费系数_03_2010年各地区一般预算平衡表_净集中 3" xfId="10358"/>
    <cellStyle name="差_20河南_03_2010年各地区一般预算平衡表 5" xfId="10359"/>
    <cellStyle name="差_20河南_03_2010年各地区一般预算平衡表 6" xfId="10360"/>
    <cellStyle name="差_民生政策最低支出需求_华东" xfId="10361"/>
    <cellStyle name="好_测算结果_财力性转移支付2010年预算参考数_03_2010年各地区一般预算平衡表_2010年地方财政一般预算分级平衡情况表（汇总）0524 2" xfId="10362"/>
    <cellStyle name="差_20河南_03_2010年各地区一般预算平衡表_04财力类2010" xfId="10363"/>
    <cellStyle name="差_测算结果汇总_财力性转移支付2010年预算参考数_小册子（2010）张 2" xfId="10364"/>
    <cellStyle name="差_20河南_03_2010年各地区一般预算平衡表_04财力类2010 2" xfId="10365"/>
    <cellStyle name="差_测算结果汇总_财力性转移支付2010年预算参考数_小册子（2010）张 2 2" xfId="10366"/>
    <cellStyle name="差_20河南_03_2010年各地区一般预算平衡表_04财力类2010 3" xfId="10367"/>
    <cellStyle name="差_20河南_03_2010年各地区一般预算平衡表_2010年地方财政一般预算分级平衡情况表（汇总）0524" xfId="10368"/>
    <cellStyle name="差_20河南_03_2010年各地区一般预算平衡表_2010年地方财政一般预算分级平衡情况表（汇总）0524 2" xfId="10369"/>
    <cellStyle name="差_教育(按照总人口测算）—20080416_民生政策最低支出需求_财力性转移支付2010年预算参考数_03_2010年各地区一般预算平衡表 6" xfId="10370"/>
    <cellStyle name="差_20河南_03_2010年各地区一般预算平衡表_2010年地方财政一般预算分级平衡情况表（汇总）0524 3" xfId="10371"/>
    <cellStyle name="差_20河南_03_2010年各地区一般预算平衡表_2010年地方财政一般预算分级平衡情况表（汇总）0524 4" xfId="10372"/>
    <cellStyle name="差_20河南_03_2010年各地区一般预算平衡表_2010年地方财政一般预算分级平衡情况表（汇总）0524 5" xfId="10373"/>
    <cellStyle name="差_卫生(按照总人口测算）—20080416_县市旗测算-新科目（含人口规模效应）_财力性转移支付2010年预算参考数_华东" xfId="10374"/>
    <cellStyle name="差_20河南_03_2010年各地区一般预算平衡表_净集中" xfId="10375"/>
    <cellStyle name="差_20河南_03_2010年各地区一般预算平衡表_净集中 2" xfId="10376"/>
    <cellStyle name="常规 19 17" xfId="10377"/>
    <cellStyle name="常规 19 22" xfId="10378"/>
    <cellStyle name="常规 24 17" xfId="10379"/>
    <cellStyle name="常规 24 22" xfId="10380"/>
    <cellStyle name="差_20河南_03_2010年各地区一般预算平衡表_净集中 3" xfId="10381"/>
    <cellStyle name="常规 19 18" xfId="10382"/>
    <cellStyle name="常规 19 23" xfId="10383"/>
    <cellStyle name="常规 24 18" xfId="10384"/>
    <cellStyle name="常规 24 23" xfId="10385"/>
    <cellStyle name="差_20河南_30云南" xfId="10386"/>
    <cellStyle name="差_20河南_30云南 2" xfId="10387"/>
    <cellStyle name="差_20河南_30云南 2 2" xfId="10388"/>
    <cellStyle name="差_20河南_30云南 3" xfId="10389"/>
    <cellStyle name="差_20河南_30云南 3 2" xfId="10390"/>
    <cellStyle name="差_大连市" xfId="10391"/>
    <cellStyle name="好_其他部门(按照总人口测算）—20080416_合并 3" xfId="10392"/>
    <cellStyle name="差_20河南_30云南 4" xfId="10393"/>
    <cellStyle name="差_县市旗测算20080508_民生政策最低支出需求_财力性转移支付2010年预算参考数_30云南 2" xfId="10394"/>
    <cellStyle name="差_20河南_财力性转移支付2010年预算参考数" xfId="10395"/>
    <cellStyle name="常规 25 11" xfId="10396"/>
    <cellStyle name="差_20河南_财力性转移支付2010年预算参考数 2" xfId="10397"/>
    <cellStyle name="差_20河南_财力性转移支付2010年预算参考数 2 2" xfId="10398"/>
    <cellStyle name="差_市辖区测算-新科目（20080626）_县市旗测算-新科目（含人口规模效应）_03_2010年各地区一般预算平衡表 3" xfId="10399"/>
    <cellStyle name="差_20河南_财力性转移支付2010年预算参考数 2 2 2" xfId="10400"/>
    <cellStyle name="差_20河南_财力性转移支付2010年预算参考数 2 3" xfId="10401"/>
    <cellStyle name="差_行政(燃修费)_民生政策最低支出需求_财力性转移支付2010年预算参考数_隋心对账单定稿0514 2" xfId="10402"/>
    <cellStyle name="差_市辖区测算-新科目（20080626）_县市旗测算-新科目（含人口规模效应）_03_2010年各地区一般预算平衡表 4" xfId="10403"/>
    <cellStyle name="差_20河南_财力性转移支付2010年预算参考数 2 3 2" xfId="10404"/>
    <cellStyle name="差_20河南_财力性转移支付2010年预算参考数 2 4" xfId="10405"/>
    <cellStyle name="差_市辖区测算-新科目（20080626）_县市旗测算-新科目（含人口规模效应）_03_2010年各地区一般预算平衡表 5" xfId="10406"/>
    <cellStyle name="差_20河南_财力性转移支付2010年预算参考数 3 2" xfId="10407"/>
    <cellStyle name="差_20河南_财力性转移支付2010年预算参考数 4 2" xfId="10408"/>
    <cellStyle name="差_20河南_财力性转移支付2010年预算参考数_03_2010年各地区一般预算平衡表" xfId="10409"/>
    <cellStyle name="好_测算结果汇总_03_2010年各地区一般预算平衡表" xfId="10410"/>
    <cellStyle name="差_20河南_财力性转移支付2010年预算参考数_03_2010年各地区一般预算平衡表 2" xfId="10411"/>
    <cellStyle name="好_行政（人员）_财力性转移支付2010年预算参考数 2 8" xfId="10412"/>
    <cellStyle name="差_20河南_财力性转移支付2010年预算参考数_03_2010年各地区一般预算平衡表 3" xfId="10413"/>
    <cellStyle name="差_20河南_财力性转移支付2010年预算参考数_03_2010年各地区一般预算平衡表 4" xfId="10414"/>
    <cellStyle name="差_分县成本差异系数_民生政策最低支出需求_隋心对账单定稿0514" xfId="10415"/>
    <cellStyle name="好_行政(燃修费)_不含人员经费系数" xfId="10416"/>
    <cellStyle name="差_20河南_财力性转移支付2010年预算参考数_03_2010年各地区一般预算平衡表 5" xfId="10417"/>
    <cellStyle name="差_20河南_财力性转移支付2010年预算参考数_03_2010年各地区一般预算平衡表 6" xfId="10418"/>
    <cellStyle name="好_分县成本差异系数_不含人员经费系数_财力性转移支付2010年预算参考数_小册子（2010）张 2" xfId="10419"/>
    <cellStyle name="差_20河南_财力性转移支付2010年预算参考数_03_2010年各地区一般预算平衡表_04财力类2010" xfId="10420"/>
    <cellStyle name="差_20河南_财力性转移支付2010年预算参考数_03_2010年各地区一般预算平衡表_04财力类2010 2" xfId="10421"/>
    <cellStyle name="差_县市旗测算-新科目（20080627）_县市旗测算-新科目（含人口规模效应）_03_2010年各地区一般预算平衡表_2010年地方财政一般预算分级平衡情况表（汇总）0524 2 3" xfId="10422"/>
    <cellStyle name="好_测算结果_03_2010年各地区一般预算平衡表" xfId="10423"/>
    <cellStyle name="差_20河南_财力性转移支付2010年预算参考数_03_2010年各地区一般预算平衡表_04财力类2010 3" xfId="10424"/>
    <cellStyle name="差_其他部门(按照总人口测算）—20080416_不含人员经费系数_财力性转移支付2010年预算参考数_小册子（2010）张 2 2" xfId="10425"/>
    <cellStyle name="差_县市旗测算-新科目（20080627）_县市旗测算-新科目（含人口规模效应）_03_2010年各地区一般预算平衡表_2010年地方财政一般预算分级平衡情况表（汇总）0524 2 4" xfId="10426"/>
    <cellStyle name="差_20河南_财力性转移支付2010年预算参考数_03_2010年各地区一般预算平衡表_2010年地方财政一般预算分级平衡情况表（汇总）0524" xfId="10427"/>
    <cellStyle name="差_20河南_财力性转移支付2010年预算参考数_03_2010年各地区一般预算平衡表_2010年地方财政一般预算分级平衡情况表（汇总）0524 2" xfId="10428"/>
    <cellStyle name="常规 23 2 5" xfId="10429"/>
    <cellStyle name="差_20河南_财力性转移支付2010年预算参考数_03_2010年各地区一般预算平衡表_2010年地方财政一般预算分级平衡情况表（汇总）0524 3" xfId="10430"/>
    <cellStyle name="差_20河南_财力性转移支付2010年预算参考数_03_2010年各地区一般预算平衡表_2010年地方财政一般预算分级平衡情况表（汇总）0524 4" xfId="10431"/>
    <cellStyle name="差_20河南_财力性转移支付2010年预算参考数_03_2010年各地区一般预算平衡表_2010年地方财政一般预算分级平衡情况表（汇总）0524 5" xfId="10432"/>
    <cellStyle name="差_20河南_财力性转移支付2010年预算参考数_03_2010年各地区一般预算平衡表_净集中" xfId="10433"/>
    <cellStyle name="差_5334_2006年迪庆县级财政报表附表_合并" xfId="10434"/>
    <cellStyle name="差_20河南_财力性转移支付2010年预算参考数_03_2010年各地区一般预算平衡表_净集中 2" xfId="10435"/>
    <cellStyle name="好_县市旗测算-新科目（20080627）_不含人员经费系数_华东 2 3" xfId="10436"/>
    <cellStyle name="差_5334_2006年迪庆县级财政报表附表_合并 2" xfId="10437"/>
    <cellStyle name="差_20河南_财力性转移支付2010年预算参考数_03_2010年各地区一般预算平衡表_净集中 3" xfId="10438"/>
    <cellStyle name="好_其他部门(按照总人口测算）—20080416_县市旗测算-新科目（含人口规模效应）" xfId="10439"/>
    <cellStyle name="差_20河南_财力性转移支付2010年预算参考数_30云南" xfId="10440"/>
    <cellStyle name="差_市辖区测算-新科目（20080626）_县市旗测算-新科目（含人口规模效应）_03_2010年各地区一般预算平衡表_2010年地方财政一般预算分级平衡情况表（汇总）0524 5" xfId="10441"/>
    <cellStyle name="好_22湖南_03_2010年各地区一般预算平衡表_净集中 3" xfId="10442"/>
    <cellStyle name="差_20河南_财力性转移支付2010年预算参考数_30云南 2" xfId="10443"/>
    <cellStyle name="差_附表 4" xfId="10444"/>
    <cellStyle name="差_民生政策最低支出需求_小册子（2010）张" xfId="10445"/>
    <cellStyle name="差_20河南_财力性转移支付2010年预算参考数_30云南 2 2" xfId="10446"/>
    <cellStyle name="差_附表 4 2" xfId="10447"/>
    <cellStyle name="检查单元格 2 4" xfId="10448"/>
    <cellStyle name="差_民生政策最低支出需求_小册子（2010）张 2" xfId="10449"/>
    <cellStyle name="差_20河南_财力性转移支付2010年预算参考数_30云南 3 2" xfId="10450"/>
    <cellStyle name="好_成本差异系数_03_2010年各地区一般预算平衡表_2010年地方财政一般预算分级平衡情况表（汇总）0524 4" xfId="10451"/>
    <cellStyle name="差_20河南_财力性转移支付2010年预算参考数_30云南 4" xfId="10452"/>
    <cellStyle name="好_30云南_1" xfId="10453"/>
    <cellStyle name="差_20河南_财力性转移支付2010年预算参考数_合并" xfId="10454"/>
    <cellStyle name="差_卫生(按照总人口测算）—20080416_不含人员经费系数_财力性转移支付2010年预算参考数_30云南 3 2" xfId="10455"/>
    <cellStyle name="差_20河南_财力性转移支付2010年预算参考数_合并 2" xfId="10456"/>
    <cellStyle name="差_20河南_财力性转移支付2010年预算参考数_华东" xfId="10457"/>
    <cellStyle name="差_20河南_财力性转移支付2010年预算参考数_华东 2" xfId="10458"/>
    <cellStyle name="好_青海 缺口县区测算(地方填报)_财力性转移支付2010年预算参考数 2 3" xfId="10459"/>
    <cellStyle name="差_20河南_财力性转移支付2010年预算参考数_隋心对账单定稿0514" xfId="10460"/>
    <cellStyle name="差_文体广播事业(按照总人口测算）—20080416_财力性转移支付2010年预算参考数_03_2010年各地区一般预算平衡表_2010年地方财政一般预算分级平衡情况表（汇总）0524 2 2" xfId="10461"/>
    <cellStyle name="好_农林水和城市维护标准支出20080505－县区合计_民生政策最低支出需求_财力性转移支付2010年预算参考数 2 6" xfId="10462"/>
    <cellStyle name="差_20河南_财力性转移支付2010年预算参考数_隋心对账单定稿0514 2" xfId="10463"/>
    <cellStyle name="好_不含人员经费系数_财力性转移支付2010年预算参考数_03_2010年各地区一般预算平衡表 5" xfId="10464"/>
    <cellStyle name="差_20河南_财力性转移支付2010年预算参考数_小册子（2010）张" xfId="10465"/>
    <cellStyle name="好_平邑_财力性转移支付2010年预算参考数_03_2010年各地区一般预算平衡表_2010年地方财政一般预算分级平衡情况表（汇总）0524 2" xfId="10466"/>
    <cellStyle name="差_20河南_财力性转移支付2010年预算参考数_小册子（2010）张 2" xfId="10467"/>
    <cellStyle name="好_平邑_财力性转移支付2010年预算参考数_03_2010年各地区一般预算平衡表_2010年地方财政一般预算分级平衡情况表（汇总）0524 2 2" xfId="10468"/>
    <cellStyle name="差_20河南_财力性转移支付2010年预算参考数_小册子（2010）张 2 2" xfId="10469"/>
    <cellStyle name="差_20河南_财力性转移支付2010年预算参考数_小册子（2010）张 3" xfId="10470"/>
    <cellStyle name="好_平邑_财力性转移支付2010年预算参考数_03_2010年各地区一般预算平衡表_2010年地方财政一般预算分级平衡情况表（汇总）0524 2 3" xfId="10471"/>
    <cellStyle name="差_20河南_财力性转移支付2010年预算参考数_小册子（2010）张 3 2" xfId="10472"/>
    <cellStyle name="好_测算结果汇总_财力性转移支付2010年预算参考数_03_2010年各地区一般预算平衡表_2010年地方财政一般预算分级平衡情况表（汇总）0524" xfId="10473"/>
    <cellStyle name="好_汇总表_财力性转移支付2010年预算参考数_03_2010年各地区一般预算平衡表_2010年地方财政一般预算分级平衡情况表（汇总）0524 2 7" xfId="10474"/>
    <cellStyle name="差_20河南_财力性转移支付2010年预算参考数_小册子（2010）张 4" xfId="10475"/>
    <cellStyle name="差_文体广播事业(按照总人口测算）—20080416_不含人员经费系数_财力性转移支付2010年预算参考数_合并 2" xfId="10476"/>
    <cellStyle name="好_平邑_财力性转移支付2010年预算参考数_03_2010年各地区一般预算平衡表_2010年地方财政一般预算分级平衡情况表（汇总）0524 2 4" xfId="10477"/>
    <cellStyle name="差_20河南_合并" xfId="10478"/>
    <cellStyle name="差_20河南_合并 2" xfId="10479"/>
    <cellStyle name="差_20河南_华东" xfId="10480"/>
    <cellStyle name="差_县市旗测算-新科目（20080627）_民生政策最低支出需求_财力性转移支付2010年预算参考数 2 2" xfId="10481"/>
    <cellStyle name="好_教育厅提供义务教育及高中教师人数（2009年1月6日） 2 2" xfId="10482"/>
    <cellStyle name="差_20河南_华东 2" xfId="10483"/>
    <cellStyle name="差_县市旗测算-新科目（20080627）_民生政策最低支出需求_财力性转移支付2010年预算参考数 2 2 2" xfId="10484"/>
    <cellStyle name="常规 2 3 2 18" xfId="10485"/>
    <cellStyle name="常规 2 3 2 23" xfId="10486"/>
    <cellStyle name="差_20河南_隋心对账单定稿0514" xfId="10487"/>
    <cellStyle name="差_文体广播事业(按照总人口测算）—20080416_不含人员经费系数_隋心对账单定稿0514 2 3" xfId="10488"/>
    <cellStyle name="差_20河南_隋心对账单定稿0514 2" xfId="10489"/>
    <cellStyle name="好_缺口县区测算（11.13）_华东 2 3" xfId="10490"/>
    <cellStyle name="差_20河南_小册子（2010）张" xfId="10491"/>
    <cellStyle name="差_汇总_财力性转移支付2010年预算参考数" xfId="10492"/>
    <cellStyle name="差_20河南_小册子（2010）张 2" xfId="10493"/>
    <cellStyle name="差_汇总_财力性转移支付2010年预算参考数 2" xfId="10494"/>
    <cellStyle name="差_20河南_小册子（2010）张 2 2" xfId="10495"/>
    <cellStyle name="差_汇总_财力性转移支付2010年预算参考数 2 2" xfId="10496"/>
    <cellStyle name="差_汇总_财力性转移支付2010年预算参考数 3" xfId="10497"/>
    <cellStyle name="差_20河南_小册子（2010）张 3" xfId="10498"/>
    <cellStyle name="好_2 2 2" xfId="10499"/>
    <cellStyle name="差_汇总_财力性转移支付2010年预算参考数 3 2" xfId="10500"/>
    <cellStyle name="差_20河南_小册子（2010）张 3 2" xfId="10501"/>
    <cellStyle name="好_2 2 2 2" xfId="10502"/>
    <cellStyle name="差_汇总_财力性转移支付2010年预算参考数 4" xfId="10503"/>
    <cellStyle name="差_20河南_小册子（2010）张 4" xfId="10504"/>
    <cellStyle name="好_2 2 3" xfId="10505"/>
    <cellStyle name="差_22湖南" xfId="10506"/>
    <cellStyle name="差_分县成本差异系数_不含人员经费系数_03_2010年各地区一般预算平衡表_2010年地方财政一般预算分级平衡情况表（汇总）0524 4" xfId="10507"/>
    <cellStyle name="差_22湖南 2" xfId="10508"/>
    <cellStyle name="差_22湖南 2 2" xfId="10509"/>
    <cellStyle name="差_22湖南 2 2 2" xfId="10510"/>
    <cellStyle name="好_成本差异系数（含人口规模）_03_2010年各地区一般预算平衡表_04财力类2010" xfId="10511"/>
    <cellStyle name="好_行政(燃修费)_民生政策最低支出需求_财力性转移支付2010年预算参考数_隋心对账单定稿0514 2 7" xfId="10512"/>
    <cellStyle name="差_22湖南 2 3" xfId="10513"/>
    <cellStyle name="差_22湖南 2 3 2" xfId="10514"/>
    <cellStyle name="差_22湖南 3" xfId="10515"/>
    <cellStyle name="差_文体广播事业(按照总人口测算）—20080416_不含人员经费系数_03_2010年各地区一般预算平衡表_2010年地方财政一般预算分级平衡情况表（汇总）0524" xfId="10516"/>
    <cellStyle name="差_22湖南 3 2" xfId="10517"/>
    <cellStyle name="差_文体广播事业(按照总人口测算）—20080416_不含人员经费系数_03_2010年各地区一般预算平衡表_2010年地方财政一般预算分级平衡情况表（汇总）0524 2" xfId="10518"/>
    <cellStyle name="差_22湖南 4" xfId="10519"/>
    <cellStyle name="差_22湖南 4 2" xfId="10520"/>
    <cellStyle name="差_22湖南 5" xfId="10521"/>
    <cellStyle name="输出 2 2 2 2 2 8" xfId="10522"/>
    <cellStyle name="差_卫生部门" xfId="10523"/>
    <cellStyle name="差_22湖南_03_2010年各地区一般预算平衡表" xfId="10524"/>
    <cellStyle name="差_22湖南_03_2010年各地区一般预算平衡表 2" xfId="10525"/>
    <cellStyle name="差_22湖南_03_2010年各地区一般预算平衡表 3" xfId="10526"/>
    <cellStyle name="好_总人口_财力性转移支付2010年预算参考数_隋心对账单定稿0514 2 3" xfId="10527"/>
    <cellStyle name="差_22湖南_03_2010年各地区一般预算平衡表_04财力类2010" xfId="10528"/>
    <cellStyle name="差_奖励补助测算7.23 3" xfId="10529"/>
    <cellStyle name="差_22湖南_03_2010年各地区一般预算平衡表_04财力类2010 3" xfId="10530"/>
    <cellStyle name="差_人员工资和公用经费2_财力性转移支付2010年预算参考数 2 4" xfId="10531"/>
    <cellStyle name="差_22湖南_03_2010年各地区一般预算平衡表_2010年地方财政一般预算分级平衡情况表（汇总）0524" xfId="10532"/>
    <cellStyle name="差_22湖南_03_2010年各地区一般预算平衡表_2010年地方财政一般预算分级平衡情况表（汇总）0524 2" xfId="10533"/>
    <cellStyle name="差_22湖南_03_2010年各地区一般预算平衡表_2010年地方财政一般预算分级平衡情况表（汇总）0524 3" xfId="10534"/>
    <cellStyle name="差_县区合并测算20080421_小册子（2010）张 3 2" xfId="10535"/>
    <cellStyle name="差_22湖南_03_2010年各地区一般预算平衡表_2010年地方财政一般预算分级平衡情况表（汇总）0524 5" xfId="10536"/>
    <cellStyle name="差_22湖南_03_2010年各地区一般预算平衡表_净集中" xfId="10537"/>
    <cellStyle name="好_行政(燃修费)_不含人员经费系数_财力性转移支付2010年预算参考数_03_2010年各地区一般预算平衡表 2" xfId="10538"/>
    <cellStyle name="差_22湖南_03_2010年各地区一般预算平衡表_净集中 3" xfId="10539"/>
    <cellStyle name="好_行政(燃修费)_不含人员经费系数_财力性转移支付2010年预算参考数_03_2010年各地区一般预算平衡表 2 3" xfId="10540"/>
    <cellStyle name="好_民生政策最低支出需求 2 8" xfId="10541"/>
    <cellStyle name="差_22湖南_30云南" xfId="10542"/>
    <cellStyle name="差_22湖南_30云南 2" xfId="10543"/>
    <cellStyle name="好_1_小册子（2010）张 3" xfId="10544"/>
    <cellStyle name="好_行政(燃修费)_不含人员经费系数_财力性转移支付2010年预算参考数_华东 2 5" xfId="10545"/>
    <cellStyle name="差_22湖南_30云南 2 2" xfId="10546"/>
    <cellStyle name="差_市辖区测算-新科目（20080626）_不含人员经费系数_30云南 4" xfId="10547"/>
    <cellStyle name="好_1_小册子（2010）张 3 2" xfId="10548"/>
    <cellStyle name="差_22湖南_30云南 3" xfId="10549"/>
    <cellStyle name="好_行政(燃修费)_不含人员经费系数_财力性转移支付2010年预算参考数_华东 2 6" xfId="10550"/>
    <cellStyle name="差_22湖南_30云南 3 2" xfId="10551"/>
    <cellStyle name="差_核定人数对比_财力性转移支付2010年预算参考数 3" xfId="10552"/>
    <cellStyle name="差_22湖南_30云南 4" xfId="10553"/>
    <cellStyle name="好_行政(燃修费)_不含人员经费系数_财力性转移支付2010年预算参考数_华东 2 7" xfId="10554"/>
    <cellStyle name="差_22湖南_财力性转移支付2010年预算参考数" xfId="10555"/>
    <cellStyle name="差_云南 缺口县区测算(地方填报)_财力性转移支付2010年预算参考数_03_2010年各地区一般预算平衡表_2010年地方财政一般预算分级平衡情况表（汇总）0524 2 4" xfId="10556"/>
    <cellStyle name="差_22湖南_财力性转移支付2010年预算参考数 2" xfId="10557"/>
    <cellStyle name="好_0605石屏县_财力性转移支付2010年预算参考数_03_2010年各地区一般预算平衡表_2010年地方财政一般预算分级平衡情况表（汇总）0524 3" xfId="10558"/>
    <cellStyle name="差_22湖南_财力性转移支付2010年预算参考数 2 2" xfId="10559"/>
    <cellStyle name="好_民生政策最低支出需求_财力性转移支付2010年预算参考数_03_2010年各地区一般预算平衡表_2010年地方财政一般预算分级平衡情况表（汇总）0524 2 5" xfId="10560"/>
    <cellStyle name="差_22湖南_财力性转移支付2010年预算参考数 2 3" xfId="10561"/>
    <cellStyle name="好_民生政策最低支出需求_财力性转移支付2010年预算参考数_03_2010年各地区一般预算平衡表_2010年地方财政一般预算分级平衡情况表（汇总）0524 2 6" xfId="10562"/>
    <cellStyle name="差_22湖南_财力性转移支付2010年预算参考数 2 3 2" xfId="10563"/>
    <cellStyle name="好_34青海_财力性转移支付2010年预算参考数_03_2010年各地区一般预算平衡表 4" xfId="10564"/>
    <cellStyle name="差_22湖南_财力性转移支付2010年预算参考数 2 4" xfId="10565"/>
    <cellStyle name="好_民生政策最低支出需求_财力性转移支付2010年预算参考数_03_2010年各地区一般预算平衡表_2010年地方财政一般预算分级平衡情况表（汇总）0524 2 7" xfId="10566"/>
    <cellStyle name="差_22湖南_财力性转移支付2010年预算参考数 4" xfId="10567"/>
    <cellStyle name="好_0605石屏县_财力性转移支付2010年预算参考数_03_2010年各地区一般预算平衡表_2010年地方财政一般预算分级平衡情况表（汇总）0524 5" xfId="10568"/>
    <cellStyle name="差_22湖南_财力性转移支付2010年预算参考数 4 2" xfId="10569"/>
    <cellStyle name="差_河南 缺口县区测算(地方填报白)_财力性转移支付2010年预算参考数_30云南" xfId="10570"/>
    <cellStyle name="差_22湖南_财力性转移支付2010年预算参考数 5" xfId="10571"/>
    <cellStyle name="差_安徽 缺口县区测算(地方填报)1_财力性转移支付2010年预算参考数_华东" xfId="10572"/>
    <cellStyle name="差_22湖南_财力性转移支付2010年预算参考数_03_2010年各地区一般预算平衡表 2" xfId="10573"/>
    <cellStyle name="差_22湖南_财力性转移支付2010年预算参考数_03_2010年各地区一般预算平衡表 3" xfId="10574"/>
    <cellStyle name="差_行政公检法测算_县市旗测算-新科目（含人口规模效应）_财力性转移支付2010年预算参考数_30云南 2" xfId="10575"/>
    <cellStyle name="差_22湖南_财力性转移支付2010年预算参考数_03_2010年各地区一般预算平衡表 4" xfId="10576"/>
    <cellStyle name="差_行政公检法测算_县市旗测算-新科目（含人口规模效应）_财力性转移支付2010年预算参考数_30云南 3" xfId="10577"/>
    <cellStyle name="差_22湖南_财力性转移支付2010年预算参考数_03_2010年各地区一般预算平衡表 5" xfId="10578"/>
    <cellStyle name="差_行政公检法测算_县市旗测算-新科目（含人口规模效应）_财力性转移支付2010年预算参考数_30云南 4" xfId="10579"/>
    <cellStyle name="差_22湖南_财力性转移支付2010年预算参考数_03_2010年各地区一般预算平衡表 6" xfId="10580"/>
    <cellStyle name="差_22湖南_财力性转移支付2010年预算参考数_03_2010年各地区一般预算平衡表_04财力类2010" xfId="10581"/>
    <cellStyle name="差_22湖南_财力性转移支付2010年预算参考数_03_2010年各地区一般预算平衡表_04财力类2010 3" xfId="10582"/>
    <cellStyle name="常规 4 4 2 2" xfId="10583"/>
    <cellStyle name="差_22湖南_财力性转移支付2010年预算参考数_03_2010年各地区一般预算平衡表_2010年地方财政一般预算分级平衡情况表（汇总）0524" xfId="10584"/>
    <cellStyle name="差_分县成本差异系数_民生政策最低支出需求_财力性转移支付2010年预算参考数_合并" xfId="10585"/>
    <cellStyle name="差_22湖南_财力性转移支付2010年预算参考数_03_2010年各地区一般预算平衡表_2010年地方财政一般预算分级平衡情况表（汇总）0524 2" xfId="10586"/>
    <cellStyle name="差_分县成本差异系数_民生政策最低支出需求_财力性转移支付2010年预算参考数_合并 2" xfId="10587"/>
    <cellStyle name="差_22湖南_财力性转移支付2010年预算参考数_03_2010年各地区一般预算平衡表_2010年地方财政一般预算分级平衡情况表（汇总）0524 3" xfId="10588"/>
    <cellStyle name="差_22湖南_财力性转移支付2010年预算参考数_03_2010年各地区一般预算平衡表_2010年地方财政一般预算分级平衡情况表（汇总）0524 4" xfId="10589"/>
    <cellStyle name="差_行政(燃修费)_县市旗测算-新科目（含人口规模效应）_03_2010年各地区一般预算平衡表_净集中 2" xfId="10590"/>
    <cellStyle name="差_22湖南_财力性转移支付2010年预算参考数_03_2010年各地区一般预算平衡表_2010年地方财政一般预算分级平衡情况表（汇总）0524 5" xfId="10591"/>
    <cellStyle name="差_行政(燃修费)_县市旗测算-新科目（含人口规模效应）_03_2010年各地区一般预算平衡表_净集中 3" xfId="10592"/>
    <cellStyle name="差_22湖南_财力性转移支付2010年预算参考数_03_2010年各地区一般预算平衡表_净集中" xfId="10593"/>
    <cellStyle name="差_县区合并测算20080423(按照各省比重）_合并" xfId="10594"/>
    <cellStyle name="好_1110洱源县_隋心对账单定稿0514 2" xfId="10595"/>
    <cellStyle name="差_22湖南_财力性转移支付2010年预算参考数_03_2010年各地区一般预算平衡表_净集中 2" xfId="10596"/>
    <cellStyle name="差_县区合并测算20080423(按照各省比重）_合并 2" xfId="10597"/>
    <cellStyle name="好_27重庆_03_2010年各地区一般预算平衡表_净集中" xfId="10598"/>
    <cellStyle name="差_行政(燃修费)_隋心对账单定稿0514" xfId="10599"/>
    <cellStyle name="好_1110洱源县_隋心对账单定稿0514 2 2" xfId="10600"/>
    <cellStyle name="好_民生政策最低支出需求_03_2010年各地区一般预算平衡表 4" xfId="10601"/>
    <cellStyle name="差_22湖南_财力性转移支付2010年预算参考数_03_2010年各地区一般预算平衡表_净集中 3" xfId="10602"/>
    <cellStyle name="好_1110洱源县_隋心对账单定稿0514 2 3" xfId="10603"/>
    <cellStyle name="好_民生政策最低支出需求_03_2010年各地区一般预算平衡表 5" xfId="10604"/>
    <cellStyle name="差_22湖南_财力性转移支付2010年预算参考数_30云南 2 2" xfId="10605"/>
    <cellStyle name="差_22湖南_财力性转移支付2010年预算参考数_30云南 3" xfId="10606"/>
    <cellStyle name="差_22湖南_财力性转移支付2010年预算参考数_30云南 3 2" xfId="10607"/>
    <cellStyle name="差_22湖南_财力性转移支付2010年预算参考数_30云南 4" xfId="10608"/>
    <cellStyle name="差_缺口县区测算(财政部标准) 2 2" xfId="10609"/>
    <cellStyle name="好_Sheet1 2" xfId="10610"/>
    <cellStyle name="差_22湖南_财力性转移支付2010年预算参考数_合并" xfId="10611"/>
    <cellStyle name="差_县市旗测算-新科目（20080627）_县市旗测算-新科目（含人口规模效应）_财力性转移支付2010年预算参考数_合并 2" xfId="10612"/>
    <cellStyle name="差_22湖南_财力性转移支付2010年预算参考数_合并 2" xfId="10613"/>
    <cellStyle name="差_县市旗测算-新科目（20080627）_县市旗测算-新科目（含人口规模效应）_财力性转移支付2010年预算参考数_合并 2 2" xfId="10614"/>
    <cellStyle name="好_34青海_1_财力性转移支付2010年预算参考数 2 3" xfId="10615"/>
    <cellStyle name="差_22湖南_财力性转移支付2010年预算参考数_华东" xfId="10616"/>
    <cellStyle name="差_22湖南_财力性转移支付2010年预算参考数_华东 2" xfId="10617"/>
    <cellStyle name="好_教育(按照总人口测算）—20080416_县市旗测算-新科目（含人口规模效应）_03_2010年各地区一般预算平衡表_净集中" xfId="10618"/>
    <cellStyle name="差_22湖南_财力性转移支付2010年预算参考数_小册子（2010）张" xfId="10619"/>
    <cellStyle name="好_农林水和城市维护标准支出20080505－县区合计_民生政策最低支出需求_财力性转移支付2010年预算参考数_03_2010年各地区一般预算平衡表_2010年地方财政一般预算分级平衡情况表（汇总）0524 2 8" xfId="10620"/>
    <cellStyle name="差_22湖南_财力性转移支付2010年预算参考数_小册子（2010）张 2" xfId="10621"/>
    <cellStyle name="差_22湖南_财力性转移支付2010年预算参考数_小册子（2010）张 2 2" xfId="10622"/>
    <cellStyle name="差_22湖南_财力性转移支付2010年预算参考数_小册子（2010）张 3" xfId="10623"/>
    <cellStyle name="差_22湖南_财力性转移支付2010年预算参考数_小册子（2010）张 3 2" xfId="10624"/>
    <cellStyle name="好_分县成本差异系数_民生政策最低支出需求_财力性转移支付2010年预算参考数_03_2010年各地区一般预算平衡表_2010年地方财政一般预算分级平衡情况表（汇总）0524 3" xfId="10625"/>
    <cellStyle name="差_22湖南_财力性转移支付2010年预算参考数_小册子（2010）张 4" xfId="10626"/>
    <cellStyle name="好_农林水和城市维护标准支出20080505－县区合计_财力性转移支付2010年预算参考数" xfId="10627"/>
    <cellStyle name="差_22湖南_合并" xfId="10628"/>
    <cellStyle name="差_22湖南_合并 2" xfId="10629"/>
    <cellStyle name="差_22湖南_华东" xfId="10630"/>
    <cellStyle name="差_全省公共卫生与基层医疗卫生事业单位绩效工资测算表！ 2 2" xfId="10631"/>
    <cellStyle name="好_34青海_1_合并 2" xfId="10632"/>
    <cellStyle name="差_22湖南_隋心对账单定稿0514" xfId="10633"/>
    <cellStyle name="差_22湖南_隋心对账单定稿0514 2" xfId="10634"/>
    <cellStyle name="差_22湖南_小册子（2010）张" xfId="10635"/>
    <cellStyle name="差_不用软件计算9.1不考虑经费管理评价xl 2" xfId="10636"/>
    <cellStyle name="差_27重庆 2" xfId="10637"/>
    <cellStyle name="差_J03_2.云南省生态功能区转移支付总表 2" xfId="10638"/>
    <cellStyle name="差_27重庆 2 2" xfId="10639"/>
    <cellStyle name="差_27重庆 2 3 2" xfId="10640"/>
    <cellStyle name="差_27重庆 2 4" xfId="10641"/>
    <cellStyle name="差_27重庆 3" xfId="10642"/>
    <cellStyle name="差_县市旗测算20080508_县市旗测算-新科目（含人口规模效应）_财力性转移支付2010年预算参考数_03_2010年各地区一般预算平衡表_2010年地方财政一般预算分级平衡情况表（汇总）0524 2" xfId="10643"/>
    <cellStyle name="差_27重庆 3 2" xfId="10644"/>
    <cellStyle name="差_县市旗测算20080508_县市旗测算-新科目（含人口规模效应）_财力性转移支付2010年预算参考数_03_2010年各地区一般预算平衡表_2010年地方财政一般预算分级平衡情况表（汇总）0524 2 2" xfId="10645"/>
    <cellStyle name="好_成本差异系数（含人口规模）_03_2010年各地区一般预算平衡表_2010年地方财政一般预算分级平衡情况表（汇总）0524 2 6" xfId="10646"/>
    <cellStyle name="差_27重庆 4" xfId="10647"/>
    <cellStyle name="差_县市旗测算20080508_县市旗测算-新科目（含人口规模效应）_财力性转移支付2010年预算参考数_03_2010年各地区一般预算平衡表_2010年地方财政一般预算分级平衡情况表（汇总）0524 3" xfId="10648"/>
    <cellStyle name="差_27重庆 4 2" xfId="10649"/>
    <cellStyle name="差_27重庆 5" xfId="10650"/>
    <cellStyle name="差_县市旗测算20080508_县市旗测算-新科目（含人口规模效应）_财力性转移支付2010年预算参考数_03_2010年各地区一般预算平衡表_2010年地方财政一般预算分级平衡情况表（汇总）0524 4" xfId="10651"/>
    <cellStyle name="差_27重庆_03_2010年各地区一般预算平衡表 6" xfId="10652"/>
    <cellStyle name="好_2006年27重庆_财力性转移支付2010年预算参考数_隋心对账单定稿0514 2 6" xfId="10653"/>
    <cellStyle name="好_2009年一般性转移支付标准工资_不用软件计算9.1不考虑经费管理评价xl 2" xfId="10654"/>
    <cellStyle name="差_27重庆_03_2010年各地区一般预算平衡表_04财力类2010" xfId="10655"/>
    <cellStyle name="差_县区合并测算20080421_不含人员经费系数_财力性转移支付2010年预算参考数_03_2010年各地区一般预算平衡表 4" xfId="10656"/>
    <cellStyle name="好_530629_2006年县级财政报表附表 2_2.2010年云南省生态功能区转移支付总表" xfId="10657"/>
    <cellStyle name="差_27重庆_03_2010年各地区一般预算平衡表_04财力类2010 2" xfId="10658"/>
    <cellStyle name="差_27重庆_03_2010年各地区一般预算平衡表_04财力类2010 3" xfId="10659"/>
    <cellStyle name="差_27重庆_03_2010年各地区一般预算平衡表_2010年地方财政一般预算分级平衡情况表（汇总）0524" xfId="10660"/>
    <cellStyle name="差_人员工资和公用经费2_财力性转移支付2010年预算参考数_小册子（2010）张 2" xfId="10661"/>
    <cellStyle name="差_27重庆_03_2010年各地区一般预算平衡表_2010年地方财政一般预算分级平衡情况表（汇总）0524 2" xfId="10662"/>
    <cellStyle name="差_行政公检法测算_不含人员经费系数_财力性转移支付2010年预算参考数_03_2010年各地区一般预算平衡表 4" xfId="10663"/>
    <cellStyle name="差_人员工资和公用经费2_财力性转移支付2010年预算参考数_小册子（2010）张 2 2" xfId="10664"/>
    <cellStyle name="差_27重庆_03_2010年各地区一般预算平衡表_2010年地方财政一般预算分级平衡情况表（汇总）0524 3" xfId="10665"/>
    <cellStyle name="差_行政公检法测算_不含人员经费系数_财力性转移支付2010年预算参考数_03_2010年各地区一般预算平衡表 5" xfId="10666"/>
    <cellStyle name="差_27重庆_03_2010年各地区一般预算平衡表_2010年地方财政一般预算分级平衡情况表（汇总）0524 4" xfId="10667"/>
    <cellStyle name="差_行政公检法测算_不含人员经费系数_财力性转移支付2010年预算参考数_03_2010年各地区一般预算平衡表 6" xfId="10668"/>
    <cellStyle name="差_27重庆_03_2010年各地区一般预算平衡表_2010年地方财政一般预算分级平衡情况表（汇总）0524 5" xfId="10669"/>
    <cellStyle name="差_27重庆_03_2010年各地区一般预算平衡表_净集中" xfId="10670"/>
    <cellStyle name="常规 8 8" xfId="10671"/>
    <cellStyle name="差_27重庆_03_2010年各地区一般预算平衡表_净集中 3" xfId="10672"/>
    <cellStyle name="差_市辖区测算20080510_不含人员经费系数 2 4" xfId="10673"/>
    <cellStyle name="好_农林水和城市维护标准支出20080505－县区合计_民生政策最低支出需求_财力性转移支付2010年预算参考数_03_2010年各地区一般预算平衡表_2010年地方财政一般预算分级平衡情况表（汇总）0524 2 7" xfId="10674"/>
    <cellStyle name="差_27重庆_30云南 2 2" xfId="10675"/>
    <cellStyle name="差_27重庆_30云南 3" xfId="10676"/>
    <cellStyle name="差_27重庆_30云南 3 2" xfId="10677"/>
    <cellStyle name="好_年度可用财力情况" xfId="10678"/>
    <cellStyle name="差_27重庆_30云南 4" xfId="10679"/>
    <cellStyle name="好_其他部门(按照总人口测算）—20080416_合并 2" xfId="10680"/>
    <cellStyle name="差_27重庆_财力性转移支付2010年预算参考数" xfId="10681"/>
    <cellStyle name="差_27重庆_财力性转移支付2010年预算参考数 2" xfId="10682"/>
    <cellStyle name="差_平邑_30云南 4" xfId="10683"/>
    <cellStyle name="差_27重庆_财力性转移支付2010年预算参考数 2 2" xfId="10684"/>
    <cellStyle name="差_27重庆_财力性转移支付2010年预算参考数 2 3" xfId="10685"/>
    <cellStyle name="差_卫生部门_03_2010年各地区一般预算平衡表_净集中" xfId="10686"/>
    <cellStyle name="差_27重庆_财力性转移支付2010年预算参考数 2 3 2" xfId="10687"/>
    <cellStyle name="差_卫生部门_03_2010年各地区一般预算平衡表_净集中 2" xfId="10688"/>
    <cellStyle name="好_其他部门(按照总人口测算）—20080416_不含人员经费系数_华东 3" xfId="10689"/>
    <cellStyle name="差_27重庆_财力性转移支付2010年预算参考数 2 4" xfId="10690"/>
    <cellStyle name="好_河南 缺口县区测算(地方填报)_财力性转移支付2010年预算参考数_华东 2" xfId="10691"/>
    <cellStyle name="差_27重庆_财力性转移支付2010年预算参考数 3" xfId="10692"/>
    <cellStyle name="差_行政（人员）_不含人员经费系数_03_2010年各地区一般预算平衡表_2010年地方财政一般预算分级平衡情况表（汇总）0524" xfId="10693"/>
    <cellStyle name="好_2006年水利统计指标统计表_财力性转移支付2010年预算参考数_03_2010年各地区一般预算平衡表_净集中 2" xfId="10694"/>
    <cellStyle name="差_27重庆_财力性转移支付2010年预算参考数 3 2" xfId="10695"/>
    <cellStyle name="差_行政（人员）_不含人员经费系数_03_2010年各地区一般预算平衡表_2010年地方财政一般预算分级平衡情况表（汇总）0524 2" xfId="10696"/>
    <cellStyle name="差_27重庆_财力性转移支付2010年预算参考数 4" xfId="10697"/>
    <cellStyle name="好_2006年水利统计指标统计表_财力性转移支付2010年预算参考数_03_2010年各地区一般预算平衡表_净集中 3" xfId="10698"/>
    <cellStyle name="差_27重庆_财力性转移支付2010年预算参考数 4 2" xfId="10699"/>
    <cellStyle name="差_27重庆_财力性转移支付2010年预算参考数 5" xfId="10700"/>
    <cellStyle name="差_27重庆_财力性转移支付2010年预算参考数_03_2010年各地区一般预算平衡表" xfId="10701"/>
    <cellStyle name="差_行政公检法测算_不含人员经费系数_03_2010年各地区一般预算平衡表 2" xfId="10702"/>
    <cellStyle name="差_27重庆_财力性转移支付2010年预算参考数_03_2010年各地区一般预算平衡表 2" xfId="10703"/>
    <cellStyle name="差_27重庆_财力性转移支付2010年预算参考数_03_2010年各地区一般预算平衡表 3" xfId="10704"/>
    <cellStyle name="好_不含人员经费系数_30云南 2" xfId="10705"/>
    <cellStyle name="差_27重庆_财力性转移支付2010年预算参考数_03_2010年各地区一般预算平衡表 4" xfId="10706"/>
    <cellStyle name="好_不含人员经费系数_30云南 3" xfId="10707"/>
    <cellStyle name="差_27重庆_财力性转移支付2010年预算参考数_03_2010年各地区一般预算平衡表 5" xfId="10708"/>
    <cellStyle name="差_27重庆_财力性转移支付2010年预算参考数_03_2010年各地区一般预算平衡表 6" xfId="10709"/>
    <cellStyle name="差_27重庆_财力性转移支付2010年预算参考数_03_2010年各地区一般预算平衡表_04财力类2010" xfId="10710"/>
    <cellStyle name="差_27重庆_财力性转移支付2010年预算参考数_03_2010年各地区一般预算平衡表_04财力类2010 2" xfId="10711"/>
    <cellStyle name="常规 2 48" xfId="10712"/>
    <cellStyle name="好_汇总表4_合并 3" xfId="10713"/>
    <cellStyle name="差_27重庆_财力性转移支付2010年预算参考数_03_2010年各地区一般预算平衡表_04财力类2010 3" xfId="10714"/>
    <cellStyle name="差_27重庆_财力性转移支付2010年预算参考数_03_2010年各地区一般预算平衡表_2010年地方财政一般预算分级平衡情况表（汇总）0524" xfId="10715"/>
    <cellStyle name="差_27重庆_财力性转移支付2010年预算参考数_03_2010年各地区一般预算平衡表_2010年地方财政一般预算分级平衡情况表（汇总）0524 2" xfId="10716"/>
    <cellStyle name="好_14安徽_财力性转移支付2010年预算参考数 2 3" xfId="10717"/>
    <cellStyle name="好_2007年检察院案件数" xfId="10718"/>
    <cellStyle name="差_27重庆_财力性转移支付2010年预算参考数_03_2010年各地区一般预算平衡表_2010年地方财政一般预算分级平衡情况表（汇总）0524 3" xfId="10719"/>
    <cellStyle name="好_14安徽_财力性转移支付2010年预算参考数 2 4" xfId="10720"/>
    <cellStyle name="好_2006年33甘肃_小册子（2010）张 2" xfId="10721"/>
    <cellStyle name="差_27重庆_财力性转移支付2010年预算参考数_03_2010年各地区一般预算平衡表_2010年地方财政一般预算分级平衡情况表（汇总）0524 4" xfId="10722"/>
    <cellStyle name="好_14安徽_财力性转移支付2010年预算参考数 2 5" xfId="10723"/>
    <cellStyle name="好_2006年33甘肃_小册子（2010）张 3" xfId="10724"/>
    <cellStyle name="差_27重庆_财力性转移支付2010年预算参考数_03_2010年各地区一般预算平衡表_2010年地方财政一般预算分级平衡情况表（汇总）0524 5" xfId="10725"/>
    <cellStyle name="好_14安徽_财力性转移支付2010年预算参考数 2 6" xfId="10726"/>
    <cellStyle name="差_27重庆_财力性转移支付2010年预算参考数_03_2010年各地区一般预算平衡表_净集中" xfId="10727"/>
    <cellStyle name="好_1_财力性转移支付2010年预算参考数 3" xfId="10728"/>
    <cellStyle name="差_27重庆_财力性转移支付2010年预算参考数_03_2010年各地区一般预算平衡表_净集中 2" xfId="10729"/>
    <cellStyle name="差_27重庆_财力性转移支付2010年预算参考数_03_2010年各地区一般预算平衡表_净集中 3" xfId="10730"/>
    <cellStyle name="差_27重庆_财力性转移支付2010年预算参考数_30云南" xfId="10731"/>
    <cellStyle name="好_27重庆_财力性转移支付2010年预算参考数 3" xfId="10732"/>
    <cellStyle name="差_27重庆_财力性转移支付2010年预算参考数_30云南 2" xfId="10733"/>
    <cellStyle name="好_27重庆_财力性转移支付2010年预算参考数 3 2" xfId="10734"/>
    <cellStyle name="差_27重庆_财力性转移支付2010年预算参考数_30云南 2 2" xfId="10735"/>
    <cellStyle name="差_28四川_03_2010年各地区一般预算平衡表 3" xfId="10736"/>
    <cellStyle name="差_27重庆_财力性转移支付2010年预算参考数_30云南 3" xfId="10737"/>
    <cellStyle name="好_安徽 缺口县区测算(地方填报)1_合并" xfId="10738"/>
    <cellStyle name="差_27重庆_财力性转移支付2010年预算参考数_30云南 3 2" xfId="10739"/>
    <cellStyle name="差_县区合并测算20080421_财力性转移支付2010年预算参考数_合并" xfId="10740"/>
    <cellStyle name="好_安徽 缺口县区测算(地方填报)1_合并 2" xfId="10741"/>
    <cellStyle name="好_农林水和城市维护标准支出20080505－县区合计_县市旗测算-新科目（含人口规模效应）_财力性转移支付2010年预算参考数_隋心对账单定稿0514 2 3" xfId="10742"/>
    <cellStyle name="差_27重庆_财力性转移支付2010年预算参考数_30云南 4" xfId="10743"/>
    <cellStyle name="差_27重庆_财力性转移支付2010年预算参考数_合并" xfId="10744"/>
    <cellStyle name="差_27重庆_财力性转移支付2010年预算参考数_华东" xfId="10745"/>
    <cellStyle name="差_27重庆_财力性转移支付2010年预算参考数_华东 2" xfId="10746"/>
    <cellStyle name="常规 2 3 2 5 4" xfId="10747"/>
    <cellStyle name="差_27重庆_财力性转移支付2010年预算参考数_隋心对账单定稿0514" xfId="10748"/>
    <cellStyle name="差_27重庆_财力性转移支付2010年预算参考数_隋心对账单定稿0514 2" xfId="10749"/>
    <cellStyle name="差_27重庆_财力性转移支付2010年预算参考数_小册子（2010）张" xfId="10750"/>
    <cellStyle name="好_缺口县区测算(按2007支出增长25%测算)_30云南 2" xfId="10751"/>
    <cellStyle name="差_行业表_2.2009年云南省生态功能区转移支付总表" xfId="10752"/>
    <cellStyle name="差_27重庆_财力性转移支付2010年预算参考数_小册子（2010）张 2" xfId="10753"/>
    <cellStyle name="好_缺口县区测算(按2007支出增长25%测算)_30云南 2 2" xfId="10754"/>
    <cellStyle name="差_27重庆_财力性转移支付2010年预算参考数_小册子（2010）张 2 2" xfId="10755"/>
    <cellStyle name="差_行业表_2.2009年云南省生态功能区转移支付总表 2" xfId="10756"/>
    <cellStyle name="差_27重庆_财力性转移支付2010年预算参考数_小册子（2010）张 3" xfId="10757"/>
    <cellStyle name="差_27重庆_财力性转移支付2010年预算参考数_小册子（2010）张 3 2" xfId="10758"/>
    <cellStyle name="差_27重庆_财力性转移支付2010年预算参考数_小册子（2010）张 4" xfId="10759"/>
    <cellStyle name="差_27重庆_合并" xfId="10760"/>
    <cellStyle name="差_成本差异系数（含人口规模）_财力性转移支付2010年预算参考数 2 2" xfId="10761"/>
    <cellStyle name="差_27重庆_合并 2" xfId="10762"/>
    <cellStyle name="差_28四川_华东" xfId="10763"/>
    <cellStyle name="差_成本差异系数（含人口规模）_财力性转移支付2010年预算参考数 2 2 2" xfId="10764"/>
    <cellStyle name="差_27重庆_华东" xfId="10765"/>
    <cellStyle name="差_27重庆_隋心对账单定稿0514" xfId="10766"/>
    <cellStyle name="差_27重庆_小册子（2010）张" xfId="10767"/>
    <cellStyle name="常规 7 2 6" xfId="10768"/>
    <cellStyle name="差_27重庆_小册子（2010）张 2" xfId="10769"/>
    <cellStyle name="差_县区合并测算20080423(按照各省比重）_财力性转移支付2010年预算参考数_03_2010年各地区一般预算平衡表_2010年地方财政一般预算分级平衡情况表（汇总）0524 2 6" xfId="10770"/>
    <cellStyle name="差_27重庆_小册子（2010）张 2 2" xfId="10771"/>
    <cellStyle name="差_27重庆_小册子（2010）张 3" xfId="10772"/>
    <cellStyle name="差_县区合并测算20080421_不含人员经费系数_财力性转移支付2010年预算参考数_小册子（2010）张 3 2" xfId="10773"/>
    <cellStyle name="差_县区合并测算20080423(按照各省比重）_财力性转移支付2010年预算参考数_03_2010年各地区一般预算平衡表_2010年地方财政一般预算分级平衡情况表（汇总）0524 2 7" xfId="10774"/>
    <cellStyle name="差_27重庆_小册子（2010）张 3 2" xfId="10775"/>
    <cellStyle name="差_27重庆_小册子（2010）张 4" xfId="10776"/>
    <cellStyle name="差_28四川" xfId="10777"/>
    <cellStyle name="差_县市旗测算20080508_财力性转移支付2010年预算参考数 3 2" xfId="10778"/>
    <cellStyle name="差_28四川 2" xfId="10779"/>
    <cellStyle name="好_行政(燃修费)_财力性转移支付2010年预算参考数_03_2010年各地区一般预算平衡表 6" xfId="10780"/>
    <cellStyle name="差_28四川 2 2" xfId="10781"/>
    <cellStyle name="差_28四川 2 2 2" xfId="10782"/>
    <cellStyle name="差_28四川 2 3" xfId="10783"/>
    <cellStyle name="差_28四川 2 3 2" xfId="10784"/>
    <cellStyle name="差_28四川 2 4" xfId="10785"/>
    <cellStyle name="差_28四川 4 2" xfId="10786"/>
    <cellStyle name="好_行政(燃修费)_民生政策最低支出需求_30云南" xfId="10787"/>
    <cellStyle name="好_行政公检法测算_03_2010年各地区一般预算平衡表_2010年地方财政一般预算分级平衡情况表（汇总）0524 2" xfId="10788"/>
    <cellStyle name="差_28四川 5" xfId="10789"/>
    <cellStyle name="好_县区合并测算20080421_隋心对账单定稿0514 2 4" xfId="10790"/>
    <cellStyle name="差_县市旗测算-新科目（20080626）_不含人员经费系数_财力性转移支付2010年预算参考数 2 2" xfId="10791"/>
    <cellStyle name="好_成本差异系数_财力性转移支付2010年预算参考数_合并 2 2" xfId="10792"/>
    <cellStyle name="好_缺口县区测算(按2007支出增长25%测算)_03_2010年各地区一般预算平衡表_04财力类2010 2" xfId="10793"/>
    <cellStyle name="差_28四川_03_2010年各地区一般预算平衡表" xfId="10794"/>
    <cellStyle name="差_28四川_03_2010年各地区一般预算平衡表 2" xfId="10795"/>
    <cellStyle name="差_28四川_03_2010年各地区一般预算平衡表 5" xfId="10796"/>
    <cellStyle name="差_28四川_03_2010年各地区一般预算平衡表 6" xfId="10797"/>
    <cellStyle name="常规 35 2" xfId="10798"/>
    <cellStyle name="常规 40 2" xfId="10799"/>
    <cellStyle name="差_28四川_03_2010年各地区一般预算平衡表_04财力类2010" xfId="10800"/>
    <cellStyle name="差_农林水和城市维护标准支出20080505－县区合计_财力性转移支付2010年预算参考数_03_2010年各地区一般预算平衡表_2010年地方财政一般预算分级平衡情况表（汇总）0524" xfId="10801"/>
    <cellStyle name="差_人员工资和公用经费3_30云南 3 2" xfId="10802"/>
    <cellStyle name="差_一般预算支出口径剔除表_华东 2 7" xfId="10803"/>
    <cellStyle name="好_缺口县区测算(财政部标准)_财力性转移支付2010年预算参考数_合并 2 4" xfId="10804"/>
    <cellStyle name="好_2008年全省汇总收支计算表_03_2010年各地区一般预算平衡表_2010年地方财政一般预算分级平衡情况表（汇总）0524 2 5" xfId="10805"/>
    <cellStyle name="好_5334_2006年迪庆县级财政报表附表_隋心对账单定稿0514" xfId="10806"/>
    <cellStyle name="差_28四川_03_2010年各地区一般预算平衡表_04财力类2010 2" xfId="10807"/>
    <cellStyle name="差_农林水和城市维护标准支出20080505－县区合计_财力性转移支付2010年预算参考数_03_2010年各地区一般预算平衡表_2010年地方财政一般预算分级平衡情况表（汇总）0524 2" xfId="10808"/>
    <cellStyle name="好_5334_2006年迪庆县级财政报表附表_隋心对账单定稿0514 2" xfId="10809"/>
    <cellStyle name="差_28四川_03_2010年各地区一般预算平衡表_04财力类2010 3" xfId="10810"/>
    <cellStyle name="差_农林水和城市维护标准支出20080505－县区合计_财力性转移支付2010年预算参考数_03_2010年各地区一般预算平衡表_2010年地方财政一般预算分级平衡情况表（汇总）0524 3" xfId="10811"/>
    <cellStyle name="好_市辖区测算-新科目（20080626）_不含人员经费系数_小册子（2010）张 2" xfId="10812"/>
    <cellStyle name="差_市辖区测算20080510_县市旗测算-新科目（含人口规模效应）_03_2010年各地区一般预算平衡表_2010年地方财政一般预算分级平衡情况表（汇总）0524" xfId="10813"/>
    <cellStyle name="差_28四川_03_2010年各地区一般预算平衡表_2010年地方财政一般预算分级平衡情况表（汇总）0524" xfId="10814"/>
    <cellStyle name="差_县市旗测算20080508_03_2010年各地区一般预算平衡表_净集中 3" xfId="10815"/>
    <cellStyle name="差_28四川_03_2010年各地区一般预算平衡表_2010年地方财政一般预算分级平衡情况表（汇总）0524 2" xfId="10816"/>
    <cellStyle name="差_28四川_03_2010年各地区一般预算平衡表_2010年地方财政一般预算分级平衡情况表（汇总）0524 3" xfId="10817"/>
    <cellStyle name="差_教育(按照总人口测算）—20080416_财力性转移支付2010年预算参考数_合并 2" xfId="10818"/>
    <cellStyle name="差_县区合并测算20080423(按照各省比重）_不含人员经费系数_财力性转移支付2010年预算参考数_华东 2" xfId="10819"/>
    <cellStyle name="差_28四川_03_2010年各地区一般预算平衡表_2010年地方财政一般预算分级平衡情况表（汇总）0524 4" xfId="10820"/>
    <cellStyle name="差_28四川_03_2010年各地区一般预算平衡表_2010年地方财政一般预算分级平衡情况表（汇总）0524 5" xfId="10821"/>
    <cellStyle name="差_28四川_03_2010年各地区一般预算平衡表_净集中" xfId="10822"/>
    <cellStyle name="强调文字颜色 2 2 2 2 2 3" xfId="10823"/>
    <cellStyle name="差_530629_2006年县级财政报表附表 2_5.2010年云南省国家一般生态功能区转移支付补助测算表（州市本级） 2" xfId="10824"/>
    <cellStyle name="差_28四川_03_2010年各地区一般预算平衡表_净集中 2" xfId="10825"/>
    <cellStyle name="差_28四川_03_2010年各地区一般预算平衡表_净集中 3" xfId="10826"/>
    <cellStyle name="差_28四川_30云南 2 2" xfId="10827"/>
    <cellStyle name="差_人员工资和公用经费3_财力性转移支付2010年预算参考数_30云南 4" xfId="10828"/>
    <cellStyle name="好_民生政策最低支出需求 3" xfId="10829"/>
    <cellStyle name="好_平邑_财力性转移支付2010年预算参考数 2 3" xfId="10830"/>
    <cellStyle name="差_28四川_财力性转移支付2010年预算参考数" xfId="10831"/>
    <cellStyle name="好_2006年34青海_财力性转移支付2010年预算参考数_03_2010年各地区一般预算平衡表_2010年地方财政一般预算分级平衡情况表（汇总）0524 2" xfId="10832"/>
    <cellStyle name="差_28四川_财力性转移支付2010年预算参考数 2" xfId="10833"/>
    <cellStyle name="好_1110洱源县_财力性转移支付2010年预算参考数_03_2010年各地区一般预算平衡表_2010年地方财政一般预算分级平衡情况表（汇总）0524 5" xfId="10834"/>
    <cellStyle name="好_2006年34青海_财力性转移支付2010年预算参考数_03_2010年各地区一般预算平衡表_2010年地方财政一般预算分级平衡情况表（汇总）0524 2 2" xfId="10835"/>
    <cellStyle name="差_28四川_财力性转移支付2010年预算参考数 2 2" xfId="10836"/>
    <cellStyle name="差_28四川_财力性转移支付2010年预算参考数 2 2 2" xfId="10837"/>
    <cellStyle name="差_县区合并测算20080423(按照各省比重）_民生政策最低支出需求_财力性转移支付2010年预算参考数_03_2010年各地区一般预算平衡表_2010年地方财政一般预算分级平衡情况表（汇总）0524 3" xfId="10838"/>
    <cellStyle name="好_其他部门(按照总人口测算）—20080416_县市旗测算-新科目（含人口规模效应）_财力性转移支付2010年预算参考数 2 8" xfId="10839"/>
    <cellStyle name="差_28四川_财力性转移支付2010年预算参考数 2 3" xfId="10840"/>
    <cellStyle name="差_28四川_财力性转移支付2010年预算参考数 2 3 2" xfId="10841"/>
    <cellStyle name="好_汇总表4 2 6" xfId="10842"/>
    <cellStyle name="差_28四川_财力性转移支付2010年预算参考数 2 4" xfId="10843"/>
    <cellStyle name="差_28四川_财力性转移支付2010年预算参考数 3" xfId="10844"/>
    <cellStyle name="差_缺口县区测算(财政部标准)_小册子（2010）张 2 2" xfId="10845"/>
    <cellStyle name="差_市辖区测算-新科目（20080626）_民生政策最低支出需求_03_2010年各地区一般预算平衡表_净集中" xfId="10846"/>
    <cellStyle name="好_2006年34青海_财力性转移支付2010年预算参考数_03_2010年各地区一般预算平衡表_2010年地方财政一般预算分级平衡情况表（汇总）0524 2 3" xfId="10847"/>
    <cellStyle name="好_行政公检法测算_财力性转移支付2010年预算参考数" xfId="10848"/>
    <cellStyle name="差_28四川_财力性转移支付2010年预算参考数 3 2" xfId="10849"/>
    <cellStyle name="差_市辖区测算-新科目（20080626）_民生政策最低支出需求_03_2010年各地区一般预算平衡表_净集中 2" xfId="10850"/>
    <cellStyle name="好_行政公检法测算_财力性转移支付2010年预算参考数 2" xfId="10851"/>
    <cellStyle name="差_28四川_财力性转移支付2010年预算参考数 4" xfId="10852"/>
    <cellStyle name="差_自行调整差异系数顺序_03_2010年各地区一般预算平衡表_04财力类2010 2" xfId="10853"/>
    <cellStyle name="好_2006年34青海_财力性转移支付2010年预算参考数_03_2010年各地区一般预算平衡表_2010年地方财政一般预算分级平衡情况表（汇总）0524 2 4" xfId="10854"/>
    <cellStyle name="差_28四川_财力性转移支付2010年预算参考数 4 2" xfId="10855"/>
    <cellStyle name="差_28四川_财力性转移支付2010年预算参考数 5" xfId="10856"/>
    <cellStyle name="差_市辖区测算-新科目（20080626）_民生政策最低支出需求_华东 2 2" xfId="10857"/>
    <cellStyle name="差_自行调整差异系数顺序_03_2010年各地区一般预算平衡表_04财力类2010 3" xfId="10858"/>
    <cellStyle name="好_14安徽_03_2010年各地区一般预算平衡表_2010年地方财政一般预算分级平衡情况表（汇总）0524 2 2" xfId="10859"/>
    <cellStyle name="好_2006年34青海_财力性转移支付2010年预算参考数_03_2010年各地区一般预算平衡表_2010年地方财政一般预算分级平衡情况表（汇总）0524 2 5" xfId="10860"/>
    <cellStyle name="差_28四川_财力性转移支付2010年预算参考数_03_2010年各地区一般预算平衡表 3" xfId="10861"/>
    <cellStyle name="好_14安徽_华东 2 5" xfId="10862"/>
    <cellStyle name="差_28四川_财力性转移支付2010年预算参考数_03_2010年各地区一般预算平衡表 4" xfId="10863"/>
    <cellStyle name="好_14安徽_华东 2 6" xfId="10864"/>
    <cellStyle name="好_缺口县区测算(按2007支出增长25%测算)_03_2010年各地区一般预算平衡表_2010年地方财政一般预算分级平衡情况表（汇总）0524 2 2" xfId="10865"/>
    <cellStyle name="差_28四川_财力性转移支付2010年预算参考数_03_2010年各地区一般预算平衡表 5" xfId="10866"/>
    <cellStyle name="差_其他部门(按照总人口测算）—20080416_民生政策最低支出需求_财力性转移支付2010年预算参考数_合并 2" xfId="10867"/>
    <cellStyle name="好_14安徽_华东 2 7" xfId="10868"/>
    <cellStyle name="好_缺口县区测算(按2007支出增长25%测算)_03_2010年各地区一般预算平衡表_2010年地方财政一般预算分级平衡情况表（汇总）0524 2 3" xfId="10869"/>
    <cellStyle name="差_28四川_财力性转移支付2010年预算参考数_03_2010年各地区一般预算平衡表_04财力类2010" xfId="10870"/>
    <cellStyle name="差_28四川_财力性转移支付2010年预算参考数_03_2010年各地区一般预算平衡表_04财力类2010 2" xfId="10871"/>
    <cellStyle name="差_县区合并测算20080421_财力性转移支付2010年预算参考数_合并 2 6" xfId="10872"/>
    <cellStyle name="好_教育(按照总人口测算）—20080416_县市旗测算-新科目（含人口规模效应）_财力性转移支付2010年预算参考数_03_2010年各地区一般预算平衡表_2010年地方财政一般预算分级平衡情况表（汇总）0524 2 7" xfId="10873"/>
    <cellStyle name="差_28四川_财力性转移支付2010年预算参考数_03_2010年各地区一般预算平衡表_04财力类2010 3" xfId="10874"/>
    <cellStyle name="差_县区合并测算20080421_财力性转移支付2010年预算参考数_合并 2 7" xfId="10875"/>
    <cellStyle name="好_教育(按照总人口测算）—20080416_县市旗测算-新科目（含人口规模效应）_财力性转移支付2010年预算参考数_03_2010年各地区一般预算平衡表_2010年地方财政一般预算分级平衡情况表（汇总）0524 2 8" xfId="10876"/>
    <cellStyle name="差_28四川_财力性转移支付2010年预算参考数_03_2010年各地区一般预算平衡表_2010年地方财政一般预算分级平衡情况表（汇总）0524 3" xfId="10877"/>
    <cellStyle name="差_汇总表4_小册子（2010）张 2" xfId="10878"/>
    <cellStyle name="差_28四川_财力性转移支付2010年预算参考数_03_2010年各地区一般预算平衡表_2010年地方财政一般预算分级平衡情况表（汇总）0524 4" xfId="10879"/>
    <cellStyle name="差_汇总表4_小册子（2010）张 3" xfId="10880"/>
    <cellStyle name="差_28四川_财力性转移支付2010年预算参考数_03_2010年各地区一般预算平衡表_2010年地方财政一般预算分级平衡情况表（汇总）0524 5" xfId="10881"/>
    <cellStyle name="差_汇总表4_小册子（2010）张 4" xfId="10882"/>
    <cellStyle name="差_28四川_财力性转移支付2010年预算参考数_03_2010年各地区一般预算平衡表_净集中" xfId="10883"/>
    <cellStyle name="好_教育(按照总人口测算）—20080416_民生政策最低支出需求_财力性转移支付2010年预算参考数_华东 2 7" xfId="10884"/>
    <cellStyle name="差_28四川_财力性转移支付2010年预算参考数_03_2010年各地区一般预算平衡表_净集中 2" xfId="10885"/>
    <cellStyle name="好_2006年28四川_小册子（2010）张" xfId="10886"/>
    <cellStyle name="差_28四川_财力性转移支付2010年预算参考数_03_2010年各地区一般预算平衡表_净集中 3" xfId="10887"/>
    <cellStyle name="好_河南 缺口县区测算(地方填报白)_财力性转移支付2010年预算参考数" xfId="10888"/>
    <cellStyle name="差_28四川_财力性转移支付2010年预算参考数_30云南" xfId="10889"/>
    <cellStyle name="差_28四川_财力性转移支付2010年预算参考数_30云南 2" xfId="10890"/>
    <cellStyle name="差_28四川_财力性转移支付2010年预算参考数_30云南 2 2" xfId="10891"/>
    <cellStyle name="差_28四川_财力性转移支付2010年预算参考数_30云南 3" xfId="10892"/>
    <cellStyle name="差_28四川_财力性转移支付2010年预算参考数_30云南 3 2" xfId="10893"/>
    <cellStyle name="差_28四川_财力性转移支付2010年预算参考数_30云南 4" xfId="10894"/>
    <cellStyle name="差_28四川_财力性转移支付2010年预算参考数_合并 2" xfId="10895"/>
    <cellStyle name="差_28四川_财力性转移支付2010年预算参考数_华东 2" xfId="10896"/>
    <cellStyle name="差_28四川_财力性转移支付2010年预算参考数_隋心对账单定稿0514" xfId="10897"/>
    <cellStyle name="好_河南 缺口县区测算(地方填报白)_华东 2 7" xfId="10898"/>
    <cellStyle name="差_28四川_财力性转移支付2010年预算参考数_小册子（2010）张" xfId="10899"/>
    <cellStyle name="差_28四川_财力性转移支付2010年预算参考数_小册子（2010）张 2" xfId="10900"/>
    <cellStyle name="好_一般预算支出口径剔除表_财力性转移支付2010年预算参考数 2 6" xfId="10901"/>
    <cellStyle name="好_分县成本差异系数_不含人员经费系数 3" xfId="10902"/>
    <cellStyle name="差_28四川_财力性转移支付2010年预算参考数_小册子（2010）张 3" xfId="10903"/>
    <cellStyle name="好_一般预算支出口径剔除表_财力性转移支付2010年预算参考数 2 7" xfId="10904"/>
    <cellStyle name="好_分县成本差异系数_不含人员经费系数 4" xfId="10905"/>
    <cellStyle name="差_28四川_财力性转移支付2010年预算参考数_小册子（2010）张 3 2" xfId="10906"/>
    <cellStyle name="好_分县成本差异系数_不含人员经费系数 4 2" xfId="10907"/>
    <cellStyle name="差_28四川_财力性转移支付2010年预算参考数_小册子（2010）张 4" xfId="10908"/>
    <cellStyle name="好_一般预算支出口径剔除表_财力性转移支付2010年预算参考数 2 8" xfId="10909"/>
    <cellStyle name="好_分县成本差异系数_不含人员经费系数 5" xfId="10910"/>
    <cellStyle name="差_28四川_合并" xfId="10911"/>
    <cellStyle name="差_市辖区测算20080510_不含人员经费系数_财力性转移支付2010年预算参考数_03_2010年各地区一般预算平衡表 2" xfId="10912"/>
    <cellStyle name="差_28四川_合并 2" xfId="10913"/>
    <cellStyle name="差_28四川_华东 2" xfId="10914"/>
    <cellStyle name="差_28四川_小册子（2010）张" xfId="10915"/>
    <cellStyle name="差_28四川_小册子（2010）张 2" xfId="10916"/>
    <cellStyle name="常规 2 7 6" xfId="10917"/>
    <cellStyle name="差_28四川_小册子（2010）张 2 2" xfId="10918"/>
    <cellStyle name="好_农林水和城市维护标准支出20080505－县区合计_县市旗测算-新科目（含人口规模效应） 2 8" xfId="10919"/>
    <cellStyle name="差_28四川_小册子（2010）张 3" xfId="10920"/>
    <cellStyle name="常规 2 7 7" xfId="10921"/>
    <cellStyle name="差_28四川_小册子（2010）张 3 2" xfId="10922"/>
    <cellStyle name="差_3.2009年国家重点生态功能区补偿性转移支付生态测算表" xfId="10923"/>
    <cellStyle name="常规 2 2 6 2 2 9" xfId="10924"/>
    <cellStyle name="差_3.2009年国家重点生态功能区补偿性转移支付生态测算表 2" xfId="10925"/>
    <cellStyle name="差_卫生(按照总人口测算）—20080416_民生政策最低支出需求_财力性转移支付2010年预算参考数_华东 2 6" xfId="10926"/>
    <cellStyle name="差_30云南" xfId="10927"/>
    <cellStyle name="差_30云南 2" xfId="10928"/>
    <cellStyle name="好_检验表（调整后） 4" xfId="10929"/>
    <cellStyle name="差_30云南 2 2" xfId="10930"/>
    <cellStyle name="差_30云南 2 2 2" xfId="10931"/>
    <cellStyle name="好_教育(按照总人口测算）—20080416_县市旗测算-新科目（含人口规模效应） 2 6" xfId="10932"/>
    <cellStyle name="差_30云南 2 4" xfId="10933"/>
    <cellStyle name="好_河南 缺口县区测算(地方填报白)_30云南 3" xfId="10934"/>
    <cellStyle name="差_30云南 3 2" xfId="10935"/>
    <cellStyle name="差_30云南 4 2" xfId="10936"/>
    <cellStyle name="好_05潍坊_30云南 2 2" xfId="10937"/>
    <cellStyle name="差_行政(燃修费)_不含人员经费系数_03_2010年各地区一般预算平衡表_2010年地方财政一般预算分级平衡情况表（汇总）0524 4" xfId="10938"/>
    <cellStyle name="差_30云南_1" xfId="10939"/>
    <cellStyle name="差_行政(燃修费)_财力性转移支付2010年预算参考数_03_2010年各地区一般预算平衡表_2010年地方财政一般预算分级平衡情况表（汇总）0524" xfId="10940"/>
    <cellStyle name="差_30云南_1 2 2" xfId="10941"/>
    <cellStyle name="差_县市旗测算-新科目（20080627）_不含人员经费系数_小册子（2010）张 3 2" xfId="10942"/>
    <cellStyle name="差_30云南_1 2 2 2" xfId="10943"/>
    <cellStyle name="差_30云南_1 2 3" xfId="10944"/>
    <cellStyle name="差_30云南_1 2 3 2" xfId="10945"/>
    <cellStyle name="好_附表_隋心对账单定稿0514 2 5" xfId="10946"/>
    <cellStyle name="好_核定人数对比_财力性转移支付2010年预算参考数_03_2010年各地区一般预算平衡表_04财力类2010 3" xfId="10947"/>
    <cellStyle name="差_30云南_1 2 4" xfId="10948"/>
    <cellStyle name="差_34青海_财力性转移支付2010年预算参考数_03_2010年各地区一般预算平衡表" xfId="10949"/>
    <cellStyle name="差_核定人数下发表_财力性转移支付2010年预算参考数_华东" xfId="10950"/>
    <cellStyle name="好_行政公检法测算_县市旗测算-新科目（含人口规模效应）_03_2010年各地区一般预算平衡表_04财力类2010 2" xfId="10951"/>
    <cellStyle name="差_30云南_1 4" xfId="10952"/>
    <cellStyle name="差_行政(燃修费)_财力性转移支付2010年预算参考数_03_2010年各地区一般预算平衡表_2010年地方财政一般预算分级平衡情况表（汇总）0524 4" xfId="10953"/>
    <cellStyle name="差_云南省2008年转移支付测算——州市本级考核部分及政策性测算 8" xfId="10954"/>
    <cellStyle name="差_30云南_1 4 2" xfId="10955"/>
    <cellStyle name="差_30云南_1 5" xfId="10956"/>
    <cellStyle name="差_行政(燃修费)_财力性转移支付2010年预算参考数_03_2010年各地区一般预算平衡表_2010年地方财政一般预算分级平衡情况表（汇总）0524 5" xfId="10957"/>
    <cellStyle name="差_30云南_1_03_2010年各地区一般预算平衡表" xfId="10958"/>
    <cellStyle name="差_30云南_1_03_2010年各地区一般预算平衡表 2" xfId="10959"/>
    <cellStyle name="差_30云南_1_03_2010年各地区一般预算平衡表 6" xfId="10960"/>
    <cellStyle name="差_30云南_1_03_2010年各地区一般预算平衡表_04财力类2010" xfId="10961"/>
    <cellStyle name="差_30云南_1_03_2010年各地区一般预算平衡表_04财力类2010 2" xfId="10962"/>
    <cellStyle name="差_30云南_1_03_2010年各地区一般预算平衡表_04财力类2010 3" xfId="10963"/>
    <cellStyle name="好_03昭通" xfId="10964"/>
    <cellStyle name="差_30云南_1_03_2010年各地区一般预算平衡表_2010年地方财政一般预算分级平衡情况表（汇总）0524" xfId="10965"/>
    <cellStyle name="差_30云南_1_03_2010年各地区一般预算平衡表_2010年地方财政一般预算分级平衡情况表（汇总）0524 2" xfId="10966"/>
    <cellStyle name="差_县市旗测算-新科目（20080627）_民生政策最低支出需求_财力性转移支付2010年预算参考数_03_2010年各地区一般预算平衡表 4" xfId="10967"/>
    <cellStyle name="差_30云南_1_03_2010年各地区一般预算平衡表_2010年地方财政一般预算分级平衡情况表（汇总）0524 4" xfId="10968"/>
    <cellStyle name="差_县市旗测算-新科目（20080627）_民生政策最低支出需求_财力性转移支付2010年预算参考数_03_2010年各地区一般预算平衡表 6" xfId="10969"/>
    <cellStyle name="差_30云南_1_03_2010年各地区一般预算平衡表_2010年地方财政一般预算分级平衡情况表（汇总）0524 5" xfId="10970"/>
    <cellStyle name="差_30云南_1_03_2010年各地区一般预算平衡表_净集中" xfId="10971"/>
    <cellStyle name="好_缺口县区测算(按核定人数)_财力性转移支付2010年预算参考数 5" xfId="10972"/>
    <cellStyle name="差_30云南_1_03_2010年各地区一般预算平衡表_净集中 2" xfId="10973"/>
    <cellStyle name="好_农林水和城市维护标准支出20080505－县区合计_小册子（2010）张 3" xfId="10974"/>
    <cellStyle name="差_30云南_1_03_2010年各地区一般预算平衡表_净集中 3" xfId="10975"/>
    <cellStyle name="差_30云南_1_30云南" xfId="10976"/>
    <cellStyle name="差_公共医疗标准供养人员测算结果" xfId="10977"/>
    <cellStyle name="差_30云南_1_30云南 2" xfId="10978"/>
    <cellStyle name="差_公共医疗标准供养人员测算结果 2" xfId="10979"/>
    <cellStyle name="差_30云南_1_30云南 2 2" xfId="10980"/>
    <cellStyle name="差_公共医疗标准供养人员测算结果 2 2" xfId="10981"/>
    <cellStyle name="差_30云南_1_30云南 3" xfId="10982"/>
    <cellStyle name="差_公共医疗标准供养人员测算结果 3" xfId="10983"/>
    <cellStyle name="差_汇总表 2" xfId="10984"/>
    <cellStyle name="好_云南省2008年转移支付测算——州市本级考核部分及政策性测算_财力性转移支付2010年预算参考数_合并 2 5" xfId="10985"/>
    <cellStyle name="差_30云南_1_30云南 3 2" xfId="10986"/>
    <cellStyle name="差_公共医疗标准供养人员测算结果 3 2" xfId="10987"/>
    <cellStyle name="差_汇总表 2 2" xfId="10988"/>
    <cellStyle name="差_卫生(按照总人口测算）—20080416_不含人员经费系数_隋心对账单定稿0514 2 6" xfId="10989"/>
    <cellStyle name="差_30云南_1_30云南 4" xfId="10990"/>
    <cellStyle name="差_公共医疗标准供养人员测算结果 4" xfId="10991"/>
    <cellStyle name="差_汇总_华东 2" xfId="10992"/>
    <cellStyle name="差_汇总表 3" xfId="10993"/>
    <cellStyle name="差_30云南_1_财力性转移支付2010年预算参考数 2 2 2" xfId="10994"/>
    <cellStyle name="常规 37" xfId="10995"/>
    <cellStyle name="常规 42" xfId="10996"/>
    <cellStyle name="差_同德_财力性转移支付2010年预算参考数_华东" xfId="10997"/>
    <cellStyle name="差_县区合并测算20080421_不含人员经费系数_03_2010年各地区一般预算平衡表 5" xfId="10998"/>
    <cellStyle name="差_30云南_1_财力性转移支付2010年预算参考数 2 3" xfId="10999"/>
    <cellStyle name="差_行政(燃修费)_民生政策最低支出需求_财力性转移支付2010年预算参考数_03_2010年各地区一般预算平衡表_2010年地方财政一般预算分级平衡情况表（汇总）0524" xfId="11000"/>
    <cellStyle name="差_县市旗测算-新科目（20080626）_03_2010年各地区一般预算平衡表_2010年地方财政一般预算分级平衡情况表（汇总）0524 4" xfId="11001"/>
    <cellStyle name="好_2006年27重庆_华东 2 2" xfId="11002"/>
    <cellStyle name="差_30云南_1_财力性转移支付2010年预算参考数 2 3 2" xfId="11003"/>
    <cellStyle name="差_行政(燃修费)_民生政策最低支出需求_财力性转移支付2010年预算参考数_03_2010年各地区一般预算平衡表_2010年地方财政一般预算分级平衡情况表（汇总）0524 2" xfId="11004"/>
    <cellStyle name="差_同德_财力性转移支付2010年预算参考数_华东 2" xfId="11005"/>
    <cellStyle name="常规 87" xfId="11006"/>
    <cellStyle name="常规 92" xfId="11007"/>
    <cellStyle name="差_县区合并测算20080421_不含人员经费系数_03_2010年各地区一般预算平衡表 6" xfId="11008"/>
    <cellStyle name="差_30云南_1_财力性转移支付2010年预算参考数 2 4" xfId="11009"/>
    <cellStyle name="差_县市旗测算-新科目（20080626）_03_2010年各地区一般预算平衡表_2010年地方财政一般预算分级平衡情况表（汇总）0524 5" xfId="11010"/>
    <cellStyle name="好_2006年27重庆_华东 2 3" xfId="11011"/>
    <cellStyle name="差_30云南_1_财力性转移支付2010年预算参考数_03_2010年各地区一般预算平衡表" xfId="11012"/>
    <cellStyle name="好_民生政策最低支出需求_03_2010年各地区一般预算平衡表_04财力类2010" xfId="11013"/>
    <cellStyle name="差_30云南_1_财力性转移支付2010年预算参考数_03_2010年各地区一般预算平衡表 2" xfId="11014"/>
    <cellStyle name="常规 21 13" xfId="11015"/>
    <cellStyle name="好_民生政策最低支出需求_03_2010年各地区一般预算平衡表_04财力类2010 2" xfId="11016"/>
    <cellStyle name="差_30云南_1_财力性转移支付2010年预算参考数_03_2010年各地区一般预算平衡表 3" xfId="11017"/>
    <cellStyle name="常规 21 14" xfId="11018"/>
    <cellStyle name="好_民生政策最低支出需求_03_2010年各地区一般预算平衡表_04财力类2010 3" xfId="11019"/>
    <cellStyle name="差_30云南_1_财力性转移支付2010年预算参考数_03_2010年各地区一般预算平衡表 4" xfId="11020"/>
    <cellStyle name="常规 21 15" xfId="11021"/>
    <cellStyle name="常规 21 20" xfId="11022"/>
    <cellStyle name="差_30云南_1_财力性转移支付2010年预算参考数_03_2010年各地区一般预算平衡表 5" xfId="11023"/>
    <cellStyle name="常规 21 16" xfId="11024"/>
    <cellStyle name="常规 21 21" xfId="11025"/>
    <cellStyle name="差_30云南_1_财力性转移支付2010年预算参考数_03_2010年各地区一般预算平衡表 6" xfId="11026"/>
    <cellStyle name="常规 21 17" xfId="11027"/>
    <cellStyle name="常规 21 22" xfId="11028"/>
    <cellStyle name="强调 2 2 2" xfId="11029"/>
    <cellStyle name="差_30云南_1_财力性转移支付2010年预算参考数_03_2010年各地区一般预算平衡表_04财力类2010" xfId="11030"/>
    <cellStyle name="差_30云南_1_财力性转移支付2010年预算参考数_03_2010年各地区一般预算平衡表_04财力类2010 2" xfId="11031"/>
    <cellStyle name="差_30云南_1_财力性转移支付2010年预算参考数_03_2010年各地区一般预算平衡表_04财力类2010 3" xfId="11032"/>
    <cellStyle name="好_汇总表4_小册子（2010）张 2" xfId="11033"/>
    <cellStyle name="差_30云南_1_财力性转移支付2010年预算参考数_03_2010年各地区一般预算平衡表_2010年地方财政一般预算分级平衡情况表（汇总）0524" xfId="11034"/>
    <cellStyle name="常规 11 2 3 6" xfId="11035"/>
    <cellStyle name="好_分县成本差异系数_不含人员经费系数_隋心对账单定稿0514 2 3" xfId="11036"/>
    <cellStyle name="差_30云南_1_财力性转移支付2010年预算参考数_03_2010年各地区一般预算平衡表_2010年地方财政一般预算分级平衡情况表（汇总）0524 2" xfId="11037"/>
    <cellStyle name="差_30云南_1_财力性转移支付2010年预算参考数_03_2010年各地区一般预算平衡表_2010年地方财政一般预算分级平衡情况表（汇总）0524 3" xfId="11038"/>
    <cellStyle name="差_30云南_1_财力性转移支付2010年预算参考数_03_2010年各地区一般预算平衡表_2010年地方财政一般预算分级平衡情况表（汇总）0524 4" xfId="11039"/>
    <cellStyle name="差_市辖区测算20080510_民生政策最低支出需求_03_2010年各地区一般预算平衡表 2" xfId="11040"/>
    <cellStyle name="好_县市旗测算-新科目（20080627）_民生政策最低支出需求_财力性转移支付2010年预算参考数_合并" xfId="11041"/>
    <cellStyle name="差_30云南_1_财力性转移支付2010年预算参考数_03_2010年各地区一般预算平衡表_2010年地方财政一般预算分级平衡情况表（汇总）0524 5" xfId="11042"/>
    <cellStyle name="差_市辖区测算20080510_民生政策最低支出需求_03_2010年各地区一般预算平衡表 3" xfId="11043"/>
    <cellStyle name="好_其他部门(按照总人口测算）—20080416_县市旗测算-新科目（含人口规模效应）_03_2010年各地区一般预算平衡表 2" xfId="11044"/>
    <cellStyle name="差_30云南_1_财力性转移支付2010年预算参考数_03_2010年各地区一般预算平衡表_净集中" xfId="11045"/>
    <cellStyle name="差_30云南_2 4" xfId="11046"/>
    <cellStyle name="好_市辖区测算20080510_不含人员经费系数_合并" xfId="11047"/>
    <cellStyle name="差_30云南_1_财力性转移支付2010年预算参考数_03_2010年各地区一般预算平衡表_净集中 2" xfId="11048"/>
    <cellStyle name="好_11大理_财力性转移支付2010年预算参考数_03_2010年各地区一般预算平衡表_净集中 3" xfId="11049"/>
    <cellStyle name="差_30云南_1_财力性转移支付2010年预算参考数_03_2010年各地区一般预算平衡表_净集中 3" xfId="11050"/>
    <cellStyle name="好_行政公检法测算_小册子（2010）张 2" xfId="11051"/>
    <cellStyle name="差_测算结果汇总_30云南 2 2" xfId="11052"/>
    <cellStyle name="差_文体广播事业(按照总人口测算）—20080416 2" xfId="11053"/>
    <cellStyle name="好_其他部门(按照总人口测算）—20080416_不含人员经费系数_小册子（2010）张" xfId="11054"/>
    <cellStyle name="差_30云南_1_财力性转移支付2010年预算参考数_30云南" xfId="11055"/>
    <cellStyle name="差_汇总表4_财力性转移支付2010年预算参考数_03_2010年各地区一般预算平衡表_净集中" xfId="11056"/>
    <cellStyle name="差_汇总表4_财力性转移支付2010年预算参考数_03_2010年各地区一般预算平衡表_净集中 2" xfId="11057"/>
    <cellStyle name="好_成本差异系数_华东 2 6" xfId="11058"/>
    <cellStyle name="差_30云南_1_财力性转移支付2010年预算参考数_30云南 2" xfId="11059"/>
    <cellStyle name="好_核定人数下发表_合并 2 5" xfId="11060"/>
    <cellStyle name="差_汇总表4_财力性转移支付2010年预算参考数_03_2010年各地区一般预算平衡表_净集中 3" xfId="11061"/>
    <cellStyle name="常规 13 3 2" xfId="11062"/>
    <cellStyle name="好_成本差异系数_华东 2 7" xfId="11063"/>
    <cellStyle name="差_30云南_1_财力性转移支付2010年预算参考数_30云南 3" xfId="11064"/>
    <cellStyle name="好_核定人数下发表_合并 2 6" xfId="11065"/>
    <cellStyle name="差_人员工资和公用经费3_华东 2" xfId="11066"/>
    <cellStyle name="常规 13 3 3" xfId="11067"/>
    <cellStyle name="差_30云南_1_财力性转移支付2010年预算参考数_30云南 4" xfId="11068"/>
    <cellStyle name="好_核定人数下发表_合并 2 7" xfId="11069"/>
    <cellStyle name="差_30云南_1_财力性转移支付2010年预算参考数_华东" xfId="11070"/>
    <cellStyle name="差_行政（人员）_民生政策最低支出需求 5" xfId="11071"/>
    <cellStyle name="差_30云南_1_财力性转移支付2010年预算参考数_华东 2" xfId="11072"/>
    <cellStyle name="好_汇总表4_03_2010年各地区一般预算平衡表" xfId="11073"/>
    <cellStyle name="差_30云南_1_财力性转移支付2010年预算参考数_隋心对账单定稿0514" xfId="11074"/>
    <cellStyle name="好_分县成本差异系数_民生政策最低支出需求_财力性转移支付2010年预算参考数_隋心对账单定稿0514 3" xfId="11075"/>
    <cellStyle name="好_教育(按照总人口测算）—20080416_县市旗测算-新科目（含人口规模效应）_隋心对账单定稿0514 2 4" xfId="11076"/>
    <cellStyle name="好_同德_财力性转移支付2010年预算参考数_30云南 3" xfId="11077"/>
    <cellStyle name="好_民生政策最低支出需求_财力性转移支付2010年预算参考数_03_2010年各地区一般预算平衡表 2 3" xfId="11078"/>
    <cellStyle name="差_30云南_1_财力性转移支付2010年预算参考数_隋心对账单定稿0514 2" xfId="11079"/>
    <cellStyle name="好_成本差异系数（含人口规模）_03_2010年各地区一般预算平衡表_2010年地方财政一般预算分级平衡情况表（汇总）0524 4" xfId="11080"/>
    <cellStyle name="差_30云南_1_财力性转移支付2010年预算参考数_小册子（2010）张" xfId="11081"/>
    <cellStyle name="差_30云南_1_财力性转移支付2010年预算参考数_小册子（2010）张 2 2" xfId="11082"/>
    <cellStyle name="差_30云南_1_财力性转移支付2010年预算参考数_小册子（2010）张 3 2" xfId="11083"/>
    <cellStyle name="差_行政公检法测算_不含人员经费系数_小册子（2010）张 2" xfId="11084"/>
    <cellStyle name="差_30云南_1_合并" xfId="11085"/>
    <cellStyle name="好_1_财力性转移支付2010年预算参考数 2 6" xfId="11086"/>
    <cellStyle name="差_30云南_1_合并 2" xfId="11087"/>
    <cellStyle name="差_30云南_1_华东" xfId="11088"/>
    <cellStyle name="差_30云南_1_华东 2" xfId="11089"/>
    <cellStyle name="差_30云南_1_隋心对账单定稿0514" xfId="11090"/>
    <cellStyle name="差_30云南_1_隋心对账单定稿0514 2" xfId="11091"/>
    <cellStyle name="差_30云南_1_小册子（2010）张" xfId="11092"/>
    <cellStyle name="差_30云南_1_小册子（2010）张 2" xfId="11093"/>
    <cellStyle name="差_30云南_1_小册子（2010）张 2 2" xfId="11094"/>
    <cellStyle name="差_30云南_1_小册子（2010）张 3" xfId="11095"/>
    <cellStyle name="差_30云南_1_小册子（2010）张 3 2" xfId="11096"/>
    <cellStyle name="差_30云南_1_小册子（2010）张 4" xfId="11097"/>
    <cellStyle name="差_30云南_2 2" xfId="11098"/>
    <cellStyle name="差_30云南_2 2 2" xfId="11099"/>
    <cellStyle name="差_30云南_2 3" xfId="11100"/>
    <cellStyle name="好_11大理_财力性转移支付2010年预算参考数_03_2010年各地区一般预算平衡表_净集中 2" xfId="11101"/>
    <cellStyle name="差_30云南_2 3 2" xfId="11102"/>
    <cellStyle name="差_30云南_30云南 2" xfId="11103"/>
    <cellStyle name="差_30云南_30云南 2 2" xfId="11104"/>
    <cellStyle name="差_30云南_30云南 3" xfId="11105"/>
    <cellStyle name="差_30云南_30云南 3 2" xfId="11106"/>
    <cellStyle name="差_30云南_30云南 4" xfId="11107"/>
    <cellStyle name="差_30云南_合并" xfId="11108"/>
    <cellStyle name="差_30云南_合并 2" xfId="11109"/>
    <cellStyle name="好_义务教育阶段教职工人数（教育厅提供最终） 4" xfId="11110"/>
    <cellStyle name="差_30云南_隋心对账单定稿0514" xfId="11111"/>
    <cellStyle name="差_30云南_隋心对账单定稿0514 2" xfId="11112"/>
    <cellStyle name="差_市辖区测算20080510 3 2" xfId="11113"/>
    <cellStyle name="差_30云南_小册子（2010）张" xfId="11114"/>
    <cellStyle name="差_县市旗测算-新科目（20080626）_县市旗测算-新科目（含人口规模效应）_03_2010年各地区一般预算平衡表_净集中" xfId="11115"/>
    <cellStyle name="差_30云南_小册子（2010）张 2" xfId="11116"/>
    <cellStyle name="差_县市旗测算-新科目（20080626）_县市旗测算-新科目（含人口规模效应）_03_2010年各地区一般预算平衡表_净集中 2" xfId="11117"/>
    <cellStyle name="差_30云南_小册子（2010）张 2 2" xfId="11118"/>
    <cellStyle name="差_30云南_小册子（2010）张 3" xfId="11119"/>
    <cellStyle name="差_县市旗测算-新科目（20080626）_县市旗测算-新科目（含人口规模效应）_03_2010年各地区一般预算平衡表_净集中 3" xfId="11120"/>
    <cellStyle name="差_30云南_小册子（2010）张 3 2" xfId="11121"/>
    <cellStyle name="好_1110洱源县_隋心对账单定稿0514 2 6" xfId="11122"/>
    <cellStyle name="差_30云南_小册子（2010）张 4" xfId="11123"/>
    <cellStyle name="差_32陕西" xfId="11124"/>
    <cellStyle name="常规 2 3 2 2 10" xfId="11125"/>
    <cellStyle name="差_32陕西 2" xfId="11126"/>
    <cellStyle name="好_核定人数对比_财力性转移支付2010年预算参考数_03_2010年各地区一般预算平衡表_2010年地方财政一般预算分级平衡情况表（汇总）0524 2 8" xfId="11127"/>
    <cellStyle name="差_32陕西 3" xfId="11128"/>
    <cellStyle name="好_公共医疗标准供养人员测算结果" xfId="11129"/>
    <cellStyle name="差_32陕西 4" xfId="11130"/>
    <cellStyle name="差_32陕西 5" xfId="11131"/>
    <cellStyle name="差_33甘肃" xfId="11132"/>
    <cellStyle name="好_城建部门 2" xfId="11133"/>
    <cellStyle name="好_河南 缺口县区测算(地方填报)_财力性转移支付2010年预算参考数_合并 2 3" xfId="11134"/>
    <cellStyle name="差_33甘肃 2" xfId="11135"/>
    <cellStyle name="差_文体广播事业(按照总人口测算）—20080416 4" xfId="11136"/>
    <cellStyle name="好_行政公检法测算_小册子（2010）张 4" xfId="11137"/>
    <cellStyle name="差_33甘肃 2 2" xfId="11138"/>
    <cellStyle name="差_文体广播事业(按照总人口测算）—20080416 4 2" xfId="11139"/>
    <cellStyle name="差_33甘肃 2 2 2" xfId="11140"/>
    <cellStyle name="差_33甘肃 2 3" xfId="11141"/>
    <cellStyle name="差_平邑_30云南 2 2" xfId="11142"/>
    <cellStyle name="差_33甘肃 2 4" xfId="11143"/>
    <cellStyle name="差_33甘肃 3" xfId="11144"/>
    <cellStyle name="差_文体广播事业(按照总人口测算）—20080416 5" xfId="11145"/>
    <cellStyle name="差_卫生(按照总人口测算）—20080416_民生政策最低支出需求_财力性转移支付2010年预算参考数_华东" xfId="11146"/>
    <cellStyle name="好_缺口县区测算（11.13）_财力性转移支付2010年预算参考数_小册子（2010）张 2" xfId="11147"/>
    <cellStyle name="差_33甘肃 3 2" xfId="11148"/>
    <cellStyle name="好_2006年34青海_03_2010年各地区一般预算平衡表_2010年地方财政一般预算分级平衡情况表（汇总）0524 2 4" xfId="11149"/>
    <cellStyle name="差_卫生(按照总人口测算）—20080416_民生政策最低支出需求_财力性转移支付2010年预算参考数_华东 2" xfId="11150"/>
    <cellStyle name="好_缺口县区测算（11.13）_财力性转移支付2010年预算参考数_小册子（2010）张 2 2" xfId="11151"/>
    <cellStyle name="差_33甘肃 4" xfId="11152"/>
    <cellStyle name="好_缺口县区测算（11.13）_财力性转移支付2010年预算参考数_小册子（2010）张 3" xfId="11153"/>
    <cellStyle name="好_县市旗测算-新科目（20080627）_隋心对账单定稿0514 2 6" xfId="11154"/>
    <cellStyle name="差_33甘肃 4 2" xfId="11155"/>
    <cellStyle name="好_缺口县区测算（11.13）_财力性转移支付2010年预算参考数_小册子（2010）张 3 2" xfId="11156"/>
    <cellStyle name="差_33甘肃 5" xfId="11157"/>
    <cellStyle name="差_33甘肃_30云南" xfId="11158"/>
    <cellStyle name="差_33甘肃_30云南 2" xfId="11159"/>
    <cellStyle name="好_34青海_1 2 4" xfId="11160"/>
    <cellStyle name="差_33甘肃_30云南 2 2" xfId="11161"/>
    <cellStyle name="好_行政公检法测算_03_2010年各地区一般预算平衡表_2010年地方财政一般预算分级平衡情况表（汇总）0524 2 7" xfId="11162"/>
    <cellStyle name="好_34青海_1 2 5" xfId="11163"/>
    <cellStyle name="差_33甘肃_30云南 3" xfId="11164"/>
    <cellStyle name="好_5334_2006年迪庆县级财政报表附表 2_2.云南省生态功能区转移支付总表" xfId="11165"/>
    <cellStyle name="常规 2 5 2 4" xfId="11166"/>
    <cellStyle name="差_33甘肃_30云南 3 2" xfId="11167"/>
    <cellStyle name="好_5334_2006年迪庆县级财政报表附表 2_2.云南省生态功能区转移支付总表 2" xfId="11168"/>
    <cellStyle name="差_33甘肃_30云南 4" xfId="11169"/>
    <cellStyle name="好_34青海_1 2 6" xfId="11170"/>
    <cellStyle name="好_安徽 缺口县区测算(地方填报)1_03_2010年各地区一般预算平衡表_04财力类2010" xfId="11171"/>
    <cellStyle name="差_33甘肃_合并" xfId="11172"/>
    <cellStyle name="好_分县成本差异系数_财力性转移支付2010年预算参考数_03_2010年各地区一般预算平衡表_04财力类2010" xfId="11173"/>
    <cellStyle name="差_33甘肃_合并 2" xfId="11174"/>
    <cellStyle name="好_分县成本差异系数_财力性转移支付2010年预算参考数_03_2010年各地区一般预算平衡表_04财力类2010 2" xfId="11175"/>
    <cellStyle name="差_33甘肃_华东" xfId="11176"/>
    <cellStyle name="常规 11 2 25" xfId="11177"/>
    <cellStyle name="常规 11 2 30" xfId="11178"/>
    <cellStyle name="差_33甘肃_华东 2" xfId="11179"/>
    <cellStyle name="差_文体广播事业(按照总人口测算）—20080416_民生政策最低支出需求_03_2010年各地区一般预算平衡表 3" xfId="11180"/>
    <cellStyle name="好_人员工资和公用经费3_财力性转移支付2010年预算参考数 4" xfId="11181"/>
    <cellStyle name="差_33甘肃_隋心对账单定稿0514" xfId="11182"/>
    <cellStyle name="差_卫生(按照总人口测算）—20080416_民生政策最低支出需求_财力性转移支付2010年预算参考数_03_2010年各地区一般预算平衡表_净集中 3" xfId="11183"/>
    <cellStyle name="差_33甘肃_隋心对账单定稿0514 2" xfId="11184"/>
    <cellStyle name="好_其他部门(按照总人口测算）—20080416_财力性转移支付2010年预算参考数_华东 3" xfId="11185"/>
    <cellStyle name="好_市辖区测算-新科目（20080626）_财力性转移支付2010年预算参考数_隋心对账单定稿0514 2 5" xfId="11186"/>
    <cellStyle name="差_33甘肃_小册子（2010）张" xfId="11187"/>
    <cellStyle name="差_33甘肃_小册子（2010）张 2" xfId="11188"/>
    <cellStyle name="差_危改资金测算_隋心对账单定稿0514" xfId="11189"/>
    <cellStyle name="差_33甘肃_小册子（2010）张 2 2" xfId="11190"/>
    <cellStyle name="差_危改资金测算_隋心对账单定稿0514 2" xfId="11191"/>
    <cellStyle name="差_33甘肃_小册子（2010）张 3" xfId="11192"/>
    <cellStyle name="差_33甘肃_小册子（2010）张 3 2" xfId="11193"/>
    <cellStyle name="差_33甘肃_小册子（2010）张 4" xfId="11194"/>
    <cellStyle name="差_34青海" xfId="11195"/>
    <cellStyle name="好_行政公检法测算_不含人员经费系数_财力性转移支付2010年预算参考数_03_2010年各地区一般预算平衡表_净集中" xfId="11196"/>
    <cellStyle name="差_34青海 2" xfId="11197"/>
    <cellStyle name="好_行政公检法测算_不含人员经费系数_财力性转移支付2010年预算参考数_03_2010年各地区一般预算平衡表_净集中 2" xfId="11198"/>
    <cellStyle name="差_34青海 2 2" xfId="11199"/>
    <cellStyle name="差_34青海 2 2 2" xfId="11200"/>
    <cellStyle name="差_34青海 2 3" xfId="11201"/>
    <cellStyle name="差_教育(按照总人口测算）—20080416_不含人员经费系数_财力性转移支付2010年预算参考数_小册子（2010）张 2 2" xfId="11202"/>
    <cellStyle name="好_12滨州_财力性转移支付2010年预算参考数_合并" xfId="11203"/>
    <cellStyle name="好_34青海_1_财力性转移支付2010年预算参考数 4 2" xfId="11204"/>
    <cellStyle name="差_34青海 2 3 2" xfId="11205"/>
    <cellStyle name="好_县区合并测算20080423(按照各省比重）_县市旗测算-新科目（含人口规模效应）_财力性转移支付2010年预算参考数_合并 2 7" xfId="11206"/>
    <cellStyle name="好_12滨州_财力性转移支付2010年预算参考数_合并 2" xfId="11207"/>
    <cellStyle name="差_34青海 2 4" xfId="11208"/>
    <cellStyle name="差_34青海 3" xfId="11209"/>
    <cellStyle name="好_行政公检法测算_不含人员经费系数_财力性转移支付2010年预算参考数_03_2010年各地区一般预算平衡表_净集中 3" xfId="11210"/>
    <cellStyle name="差_34青海 3 2" xfId="11211"/>
    <cellStyle name="差_文体广播事业(按照总人口测算）—20080416_县市旗测算-新科目（含人口规模效应）_隋心对账单定稿0514 2 5" xfId="11212"/>
    <cellStyle name="差_34青海 4" xfId="11213"/>
    <cellStyle name="差_民生政策最低支出需求_财力性转移支付2010年预算参考数 4 2" xfId="11214"/>
    <cellStyle name="好_测算结果 2 2" xfId="11215"/>
    <cellStyle name="差_34青海 4 2" xfId="11216"/>
    <cellStyle name="差_市辖区测算-新科目（20080626）_民生政策最低支出需求_财力性转移支付2010年预算参考数_03_2010年各地区一般预算平衡表_2010年地方财政一般预算分级平衡情况表（汇总）0524 2 5" xfId="11217"/>
    <cellStyle name="好_测算结果 2 2 2" xfId="11218"/>
    <cellStyle name="差_34青海 5" xfId="11219"/>
    <cellStyle name="好_测算结果 2 3" xfId="11220"/>
    <cellStyle name="差_34青海_03_2010年各地区一般预算平衡表 3" xfId="11221"/>
    <cellStyle name="差_34青海_03_2010年各地区一般预算平衡表 4" xfId="11222"/>
    <cellStyle name="差_34青海_03_2010年各地区一般预算平衡表 6" xfId="11223"/>
    <cellStyle name="好_行政（人员）_隋心对账单定稿0514 2" xfId="11224"/>
    <cellStyle name="差_34青海_03_2010年各地区一般预算平衡表_04财力类2010" xfId="11225"/>
    <cellStyle name="差_34青海_03_2010年各地区一般预算平衡表_04财力类2010 2" xfId="11226"/>
    <cellStyle name="好_2006年22湖南_财力性转移支付2010年预算参考数 2 7" xfId="11227"/>
    <cellStyle name="差_34青海_03_2010年各地区一般预算平衡表_04财力类2010 3" xfId="11228"/>
    <cellStyle name="差_34青海_03_2010年各地区一般预算平衡表_2010年地方财政一般预算分级平衡情况表（汇总）0524" xfId="11229"/>
    <cellStyle name="差_教育(按照总人口测算）—20080416_财力性转移支付2010年预算参考数_03_2010年各地区一般预算平衡表_04财力类2010 3" xfId="11230"/>
    <cellStyle name="差_34青海_03_2010年各地区一般预算平衡表_2010年地方财政一般预算分级平衡情况表（汇总）0524 2" xfId="11231"/>
    <cellStyle name="好_教育(按照总人口测算）—20080416_不含人员经费系数_财力性转移支付2010年预算参考数_隋心对账单定稿0514 2 3" xfId="11232"/>
    <cellStyle name="差_34青海_03_2010年各地区一般预算平衡表_2010年地方财政一般预算分级平衡情况表（汇总）0524 3" xfId="11233"/>
    <cellStyle name="好_教育(按照总人口测算）—20080416_不含人员经费系数_财力性转移支付2010年预算参考数_隋心对账单定稿0514 2 4" xfId="11234"/>
    <cellStyle name="差_34青海_03_2010年各地区一般预算平衡表_2010年地方财政一般预算分级平衡情况表（汇总）0524 5" xfId="11235"/>
    <cellStyle name="好_教育(按照总人口测算）—20080416_不含人员经费系数_财力性转移支付2010年预算参考数_隋心对账单定稿0514 2 6" xfId="11236"/>
    <cellStyle name="差_34青海_03_2010年各地区一般预算平衡表_净集中" xfId="11237"/>
    <cellStyle name="差_文体广播事业(按照总人口测算）—20080416 2 6" xfId="11238"/>
    <cellStyle name="差_34青海_03_2010年各地区一般预算平衡表_净集中 2" xfId="11239"/>
    <cellStyle name="差_34青海_03_2010年各地区一般预算平衡表_净集中 3" xfId="11240"/>
    <cellStyle name="差_34青海_1" xfId="11241"/>
    <cellStyle name="差_34青海_1 2" xfId="11242"/>
    <cellStyle name="差_成本差异系数（含人口规模）_财力性转移支付2010年预算参考数_30云南 3" xfId="11243"/>
    <cellStyle name="差_34青海_1 2 2" xfId="11244"/>
    <cellStyle name="差_成本差异系数（含人口规模）_财力性转移支付2010年预算参考数_30云南 3 2" xfId="11245"/>
    <cellStyle name="差_34青海_1 2 2 2" xfId="11246"/>
    <cellStyle name="差_34青海_1 2 3" xfId="11247"/>
    <cellStyle name="差_34青海_1 2 3 2" xfId="11248"/>
    <cellStyle name="差_34青海_1 2 4" xfId="11249"/>
    <cellStyle name="差_34青海_1_03_2010年各地区一般预算平衡表" xfId="11250"/>
    <cellStyle name="差_34青海_1_03_2010年各地区一般预算平衡表 2" xfId="11251"/>
    <cellStyle name="差_34青海_1_03_2010年各地区一般预算平衡表 3" xfId="11252"/>
    <cellStyle name="常规 5 4 2 2" xfId="11253"/>
    <cellStyle name="差_34青海_1_03_2010年各地区一般预算平衡表 5" xfId="11254"/>
    <cellStyle name="差_34青海_1_03_2010年各地区一般预算平衡表 6" xfId="11255"/>
    <cellStyle name="差_34青海_1_03_2010年各地区一般预算平衡表_04财力类2010" xfId="11256"/>
    <cellStyle name="差_自行调整差异系数顺序_隋心对账单定稿0514 2" xfId="11257"/>
    <cellStyle name="好_27重庆_财力性转移支付2010年预算参考数_隋心对账单定稿0514 2 6" xfId="11258"/>
    <cellStyle name="差_自行调整差异系数顺序_隋心对账单定稿0514 2 2" xfId="11259"/>
    <cellStyle name="差_34青海_1_03_2010年各地区一般预算平衡表_04财力类2010 2" xfId="11260"/>
    <cellStyle name="常规 9 5" xfId="11261"/>
    <cellStyle name="差_自行调整差异系数顺序_隋心对账单定稿0514 2 3" xfId="11262"/>
    <cellStyle name="差_34青海_1_03_2010年各地区一般预算平衡表_04财力类2010 3" xfId="11263"/>
    <cellStyle name="差_缺口县区测算(按2007支出增长25%测算)_华东 2" xfId="11264"/>
    <cellStyle name="常规 9 6" xfId="11265"/>
    <cellStyle name="差_34青海_1_03_2010年各地区一般预算平衡表_2010年地方财政一般预算分级平衡情况表（汇总）0524" xfId="11266"/>
    <cellStyle name="常规 26 2" xfId="11267"/>
    <cellStyle name="常规 31 2" xfId="11268"/>
    <cellStyle name="差_34青海_1_03_2010年各地区一般预算平衡表_2010年地方财政一般预算分级平衡情况表（汇总）0524 2" xfId="11269"/>
    <cellStyle name="常规 26 2 2" xfId="11270"/>
    <cellStyle name="常规 31 2 2" xfId="11271"/>
    <cellStyle name="好_1_03_2010年各地区一般预算平衡表 6" xfId="11272"/>
    <cellStyle name="差_34青海_1_03_2010年各地区一般预算平衡表_2010年地方财政一般预算分级平衡情况表（汇总）0524 3" xfId="11273"/>
    <cellStyle name="常规 26 2 3" xfId="11274"/>
    <cellStyle name="差_34青海_1_03_2010年各地区一般预算平衡表_2010年地方财政一般预算分级平衡情况表（汇总）0524 4" xfId="11275"/>
    <cellStyle name="差_县市旗测算-新科目（20080627）_不含人员经费系数_03_2010年各地区一般预算平衡表 2 2" xfId="11276"/>
    <cellStyle name="差_34青海_1_03_2010年各地区一般预算平衡表_2010年地方财政一般预算分级平衡情况表（汇总）0524 5" xfId="11277"/>
    <cellStyle name="差_34青海_1_03_2010年各地区一般预算平衡表_净集中 3" xfId="11278"/>
    <cellStyle name="好_卫生(按照总人口测算）—20080416_不含人员经费系数_财力性转移支付2010年预算参考数_隋心对账单定稿0514 2 3" xfId="11279"/>
    <cellStyle name="差_其他部门(按照总人口测算）—20080416_民生政策最低支出需求_财力性转移支付2010年预算参考数 5" xfId="11280"/>
    <cellStyle name="差_自行调整差异系数顺序_华东" xfId="11281"/>
    <cellStyle name="差_34青海_1_30云南" xfId="11282"/>
    <cellStyle name="差_34青海_1_30云南 2" xfId="11283"/>
    <cellStyle name="好_27重庆 5" xfId="11284"/>
    <cellStyle name="好_分县成本差异系数_民生政策最低支出需求_合并 3" xfId="11285"/>
    <cellStyle name="差_34青海_1_30云南 2 2" xfId="11286"/>
    <cellStyle name="差_34青海_1_30云南 3" xfId="11287"/>
    <cellStyle name="差_34青海_1_30云南 3 2" xfId="11288"/>
    <cellStyle name="好_00省级(打印)" xfId="11289"/>
    <cellStyle name="差_34青海_1_30云南 4" xfId="11290"/>
    <cellStyle name="差_34青海_1_财力性转移支付2010年预算参考数 2 2 2" xfId="11291"/>
    <cellStyle name="好_2008年全省汇总收支计算表_财力性转移支付2010年预算参考数_合并" xfId="11292"/>
    <cellStyle name="好_河南 缺口县区测算(地方填报白)_财力性转移支付2010年预算参考数_隋心对账单定稿0514 2 4" xfId="11293"/>
    <cellStyle name="差_34青海_1_财力性转移支付2010年预算参考数 2 3" xfId="11294"/>
    <cellStyle name="差_一般预算支出口径剔除表_财力性转移支付2010年预算参考数 2 2 2" xfId="11295"/>
    <cellStyle name="差_34青海_1_财力性转移支付2010年预算参考数 2 3 2" xfId="11296"/>
    <cellStyle name="差_34青海_1_财力性转移支付2010年预算参考数 2 4" xfId="11297"/>
    <cellStyle name="差_34青海_1_财力性转移支付2010年预算参考数 3 2" xfId="11298"/>
    <cellStyle name="差_市辖区测算-新科目（20080626）_财力性转移支付2010年预算参考数_30云南 2" xfId="11299"/>
    <cellStyle name="好_22湖南_03_2010年各地区一般预算平衡表_2010年地方财政一般预算分级平衡情况表（汇总）0524 2 5" xfId="11300"/>
    <cellStyle name="差_34青海_1_财力性转移支付2010年预算参考数 4" xfId="11301"/>
    <cellStyle name="好_财政供养人员_华东 2 5" xfId="11302"/>
    <cellStyle name="差_34青海_1_财力性转移支付2010年预算参考数 4 2" xfId="11303"/>
    <cellStyle name="差_县市旗测算-新科目（20080627）_财力性转移支付2010年预算参考数_合并 2 7" xfId="11304"/>
    <cellStyle name="好_22湖南_03_2010年各地区一般预算平衡表_2010年地方财政一般预算分级平衡情况表（汇总）0524 2 6" xfId="11305"/>
    <cellStyle name="好_RESULTS" xfId="11306"/>
    <cellStyle name="差_34青海_1_财力性转移支付2010年预算参考数 5" xfId="11307"/>
    <cellStyle name="好_财政供养人员_华东 2 6" xfId="11308"/>
    <cellStyle name="差_34青海_1_财力性转移支付2010年预算参考数_03_2010年各地区一般预算平衡表" xfId="11309"/>
    <cellStyle name="好_2008云南省分县市中小学教职工统计表（教育厅提供） 4" xfId="11310"/>
    <cellStyle name="差_34青海_1_财力性转移支付2010年预算参考数_03_2010年各地区一般预算平衡表 2" xfId="11311"/>
    <cellStyle name="差_34青海_1_财力性转移支付2010年预算参考数_03_2010年各地区一般预算平衡表 3" xfId="11312"/>
    <cellStyle name="差_34青海_1_财力性转移支付2010年预算参考数_03_2010年各地区一般预算平衡表 4" xfId="11313"/>
    <cellStyle name="好_华东" xfId="11314"/>
    <cellStyle name="差_34青海_1_财力性转移支付2010年预算参考数_03_2010年各地区一般预算平衡表 5" xfId="11315"/>
    <cellStyle name="差_县区合并测算20080423(按照各省比重）_民生政策最低支出需求 4 2" xfId="11316"/>
    <cellStyle name="常规 2 2 6 10" xfId="11317"/>
    <cellStyle name="差_34青海_1_财力性转移支付2010年预算参考数_03_2010年各地区一般预算平衡表 6" xfId="11318"/>
    <cellStyle name="常规 2 2 6 11" xfId="11319"/>
    <cellStyle name="差_34青海_1_财力性转移支付2010年预算参考数_03_2010年各地区一般预算平衡表_04财力类2010" xfId="11320"/>
    <cellStyle name="差_34青海_1_财力性转移支付2010年预算参考数_03_2010年各地区一般预算平衡表_04财力类2010 2" xfId="11321"/>
    <cellStyle name="好_1110洱源县 3" xfId="11322"/>
    <cellStyle name="差_34青海_1_财力性转移支付2010年预算参考数_03_2010年各地区一般预算平衡表_2010年地方财政一般预算分级平衡情况表（汇总）0524" xfId="11323"/>
    <cellStyle name="好_33甘肃_小册子（2010）张 3" xfId="11324"/>
    <cellStyle name="差_34青海_1_财力性转移支付2010年预算参考数_03_2010年各地区一般预算平衡表_2010年地方财政一般预算分级平衡情况表（汇总）0524 2" xfId="11325"/>
    <cellStyle name="好_分析缺口率_财力性转移支付2010年预算参考数_合并 2 3" xfId="11326"/>
    <cellStyle name="差_34青海_1_财力性转移支付2010年预算参考数_03_2010年各地区一般预算平衡表_2010年地方财政一般预算分级平衡情况表（汇总）0524 3" xfId="11327"/>
    <cellStyle name="好_分析缺口率_财力性转移支付2010年预算参考数_合并 2 4" xfId="11328"/>
    <cellStyle name="差_34青海_1_财力性转移支付2010年预算参考数_03_2010年各地区一般预算平衡表_2010年地方财政一般预算分级平衡情况表（汇总）0524 4" xfId="11329"/>
    <cellStyle name="好_分析缺口率_财力性转移支付2010年预算参考数_合并 2 5" xfId="11330"/>
    <cellStyle name="差_34青海_1_财力性转移支付2010年预算参考数_03_2010年各地区一般预算平衡表_2010年地方财政一般预算分级平衡情况表（汇总）0524 5" xfId="11331"/>
    <cellStyle name="好_分析缺口率_财力性转移支付2010年预算参考数_合并 2 6" xfId="11332"/>
    <cellStyle name="差_34青海_1_财力性转移支付2010年预算参考数_03_2010年各地区一般预算平衡表_净集中" xfId="11333"/>
    <cellStyle name="差_34青海_1_财力性转移支付2010年预算参考数_30云南" xfId="11334"/>
    <cellStyle name="差_34青海_1_财力性转移支付2010年预算参考数_30云南 2" xfId="11335"/>
    <cellStyle name="差_行政(燃修费)_民生政策最低支出需求_30云南 3" xfId="11336"/>
    <cellStyle name="差_34青海_1_财力性转移支付2010年预算参考数_30云南 2 2" xfId="11337"/>
    <cellStyle name="差_行政(燃修费)_民生政策最低支出需求_30云南 3 2" xfId="11338"/>
    <cellStyle name="差_34青海_1_财力性转移支付2010年预算参考数_30云南 3" xfId="11339"/>
    <cellStyle name="差_行政(燃修费)_民生政策最低支出需求_30云南 4" xfId="11340"/>
    <cellStyle name="差_34青海_1_财力性转移支付2010年预算参考数_30云南 4" xfId="11341"/>
    <cellStyle name="差_34青海_1_财力性转移支付2010年预算参考数_合并" xfId="11342"/>
    <cellStyle name="差_34青海_1_财力性转移支付2010年预算参考数_合并 2" xfId="11343"/>
    <cellStyle name="好_20河南_财力性转移支付2010年预算参考数_03_2010年各地区一般预算平衡表_2010年地方财政一般预算分级平衡情况表（汇总）0524 2 5" xfId="11344"/>
    <cellStyle name="差_34青海_1_财力性转移支付2010年预算参考数_华东" xfId="11345"/>
    <cellStyle name="差_34青海_1_财力性转移支付2010年预算参考数_华东 2" xfId="11346"/>
    <cellStyle name="好_行政(燃修费)_财力性转移支付2010年预算参考数_30云南" xfId="11347"/>
    <cellStyle name="常规 12 10" xfId="11348"/>
    <cellStyle name="好_教育(按照总人口测算）—20080416_财力性转移支付2010年预算参考数_03_2010年各地区一般预算平衡表" xfId="11349"/>
    <cellStyle name="差_34青海_1_财力性转移支付2010年预算参考数_隋心对账单定稿0514" xfId="11350"/>
    <cellStyle name="差_卫生(按照总人口测算）—20080416_不含人员经费系数_隋心对账单定稿0514 2" xfId="11351"/>
    <cellStyle name="差_34青海_1_财力性转移支付2010年预算参考数_隋心对账单定稿0514 2" xfId="11352"/>
    <cellStyle name="差_卫生(按照总人口测算）—20080416_不含人员经费系数_隋心对账单定稿0514 2 2" xfId="11353"/>
    <cellStyle name="差_34青海_1_财力性转移支付2010年预算参考数_小册子（2010）张" xfId="11354"/>
    <cellStyle name="差_云南省2008年转移支付测算——州市本级考核部分及政策性测算_03_2010年各地区一般预算平衡表_净集中" xfId="11355"/>
    <cellStyle name="差_34青海_1_财力性转移支付2010年预算参考数_小册子（2010）张 2" xfId="11356"/>
    <cellStyle name="差_行政(燃修费)_不含人员经费系数_财力性转移支付2010年预算参考数_30云南" xfId="11357"/>
    <cellStyle name="差_云南省2008年转移支付测算——州市本级考核部分及政策性测算_03_2010年各地区一般预算平衡表_净集中 2" xfId="11358"/>
    <cellStyle name="差_34青海_1_财力性转移支付2010年预算参考数_小册子（2010）张 2 2" xfId="11359"/>
    <cellStyle name="差_行政(燃修费)_不含人员经费系数_财力性转移支付2010年预算参考数_30云南 2" xfId="11360"/>
    <cellStyle name="差_34青海_1_财力性转移支付2010年预算参考数_小册子（2010）张 3" xfId="11361"/>
    <cellStyle name="差_云南省2008年转移支付测算——州市本级考核部分及政策性测算_03_2010年各地区一般预算平衡表_净集中 3" xfId="11362"/>
    <cellStyle name="常规 3 2 3 2" xfId="11363"/>
    <cellStyle name="差_34青海_1_财力性转移支付2010年预算参考数_小册子（2010）张 3 2" xfId="11364"/>
    <cellStyle name="差_34青海_1_财力性转移支付2010年预算参考数_小册子（2010）张 4" xfId="11365"/>
    <cellStyle name="常规 2 12 2" xfId="11366"/>
    <cellStyle name="好_河南 缺口县区测算(地方填报)_03_2010年各地区一般预算平衡表 2" xfId="11367"/>
    <cellStyle name="差_34青海_1_合并" xfId="11368"/>
    <cellStyle name="差_34青海_1_合并 2" xfId="11369"/>
    <cellStyle name="好_0502通海县_合并" xfId="11370"/>
    <cellStyle name="差_34青海_1_华东" xfId="11371"/>
    <cellStyle name="差_34青海_1_华东 2" xfId="11372"/>
    <cellStyle name="差_34青海_1_隋心对账单定稿0514" xfId="11373"/>
    <cellStyle name="常规 25 2" xfId="11374"/>
    <cellStyle name="常规 30 2" xfId="11375"/>
    <cellStyle name="好_缺口县区测算（11.13）_03_2010年各地区一般预算平衡表_2010年地方财政一般预算分级平衡情况表（汇总）0524 2 5" xfId="11376"/>
    <cellStyle name="差_34青海_1_隋心对账单定稿0514 2" xfId="11377"/>
    <cellStyle name="常规 25 2 2" xfId="11378"/>
    <cellStyle name="差_34青海_1_小册子（2010）张 2 2" xfId="11379"/>
    <cellStyle name="差_34青海_1_小册子（2010）张 3 2" xfId="11380"/>
    <cellStyle name="差_行政公检法测算_不含人员经费系数_财力性转移支付2010年预算参考数_华东" xfId="11381"/>
    <cellStyle name="差_市辖区测算-新科目（20080626）_民生政策最低支出需求_03_2010年各地区一般预算平衡表_2010年地方财政一般预算分级平衡情况表（汇总）0524 2 6" xfId="11382"/>
    <cellStyle name="差_县市旗测算20080508_县市旗测算-新科目（含人口规模效应）_财力性转移支付2010年预算参考数_合并 2" xfId="11383"/>
    <cellStyle name="差_34青海_30云南 2 2" xfId="11384"/>
    <cellStyle name="差_530623_2006年县级财政报表附表 8" xfId="11385"/>
    <cellStyle name="差_行政（人员）" xfId="11386"/>
    <cellStyle name="差_34青海_30云南 3" xfId="11387"/>
    <cellStyle name="差_卫生(按照总人口测算）—20080416_民生政策最低支出需求_合并 2 7" xfId="11388"/>
    <cellStyle name="差_文体广播事业(按照总人口测算）—20080416_不含人员经费系数_03_2010年各地区一般预算平衡表_04财力类2010 3" xfId="11389"/>
    <cellStyle name="好_核定人数下发表_华东 2 3" xfId="11390"/>
    <cellStyle name="差_34青海_30云南 3 2" xfId="11391"/>
    <cellStyle name="好_2009年一般性转移支付标准工资_地方配套按人均增幅控制8.30xl 3" xfId="11392"/>
    <cellStyle name="差_34青海_30云南 4" xfId="11393"/>
    <cellStyle name="好_核定人数下发表_华东 2 4" xfId="11394"/>
    <cellStyle name="差_34青海_财力性转移支付2010年预算参考数" xfId="11395"/>
    <cellStyle name="差_自行调整差异系数顺序 3" xfId="11396"/>
    <cellStyle name="常规 5" xfId="11397"/>
    <cellStyle name="差_34青海_财力性转移支付2010年预算参考数 2" xfId="11398"/>
    <cellStyle name="差_自行调整差异系数顺序 3 2" xfId="11399"/>
    <cellStyle name="常规 5 2" xfId="11400"/>
    <cellStyle name="好_2007年收支情况及2008年收支预计表(汇总表)_财力性转移支付2010年预算参考数_隋心对账单定稿0514 2 4" xfId="11401"/>
    <cellStyle name="差_34青海_财力性转移支付2010年预算参考数 2 2" xfId="11402"/>
    <cellStyle name="常规 5 2 2" xfId="11403"/>
    <cellStyle name="差_34青海_财力性转移支付2010年预算参考数 2 2 2" xfId="11404"/>
    <cellStyle name="常规 5 2 2 2" xfId="11405"/>
    <cellStyle name="差_34青海_财力性转移支付2010年预算参考数 2 3" xfId="11406"/>
    <cellStyle name="差_行政公检法测算_不含人员经费系数_03_2010年各地区一般预算平衡表_2010年地方财政一般预算分级平衡情况表（汇总）0524 2" xfId="11407"/>
    <cellStyle name="常规 5 2 3" xfId="11408"/>
    <cellStyle name="差_34青海_财力性转移支付2010年预算参考数 2 3 2" xfId="11409"/>
    <cellStyle name="常规 5 2 3 2" xfId="11410"/>
    <cellStyle name="差_34青海_财力性转移支付2010年预算参考数 2 4" xfId="11411"/>
    <cellStyle name="差_行政公检法测算_不含人员经费系数_03_2010年各地区一般预算平衡表_2010年地方财政一般预算分级平衡情况表（汇总）0524 3" xfId="11412"/>
    <cellStyle name="常规 5 2 4" xfId="11413"/>
    <cellStyle name="好_第五部分(才淼、饶永宏）_华东 2 2" xfId="11414"/>
    <cellStyle name="差_34青海_财力性转移支付2010年预算参考数 3 2" xfId="11415"/>
    <cellStyle name="常规 17 37" xfId="11416"/>
    <cellStyle name="常规 22 37" xfId="11417"/>
    <cellStyle name="常规 5 3 2" xfId="11418"/>
    <cellStyle name="差_34青海_财力性转移支付2010年预算参考数 4" xfId="11419"/>
    <cellStyle name="常规 5 4" xfId="11420"/>
    <cellStyle name="好_2007年收支情况及2008年收支预计表(汇总表)_财力性转移支付2010年预算参考数_隋心对账单定稿0514 2 6" xfId="11421"/>
    <cellStyle name="差_34青海_财力性转移支付2010年预算参考数 4 2" xfId="11422"/>
    <cellStyle name="差_文体广播事业(按照总人口测算）—20080416_财力性转移支付2010年预算参考数_03_2010年各地区一般预算平衡表_2010年地方财政一般预算分级平衡情况表（汇总）0524 2 4" xfId="11423"/>
    <cellStyle name="常规 5 4 2" xfId="11424"/>
    <cellStyle name="好_农林水和城市维护标准支出20080505－县区合计_民生政策最低支出需求_财力性转移支付2010年预算参考数 2 8" xfId="11425"/>
    <cellStyle name="差_核定人数下发表_财力性转移支付2010年预算参考数_华东 2" xfId="11426"/>
    <cellStyle name="差_34青海_财力性转移支付2010年预算参考数_03_2010年各地区一般预算平衡表 2" xfId="11427"/>
    <cellStyle name="差_县市旗测算-新科目（20080626）_华东 2 5" xfId="11428"/>
    <cellStyle name="差_34青海_财力性转移支付2010年预算参考数_03_2010年各地区一般预算平衡表 3" xfId="11429"/>
    <cellStyle name="差_县市旗测算-新科目（20080626）_华东 2 6" xfId="11430"/>
    <cellStyle name="差_34青海_财力性转移支付2010年预算参考数_03_2010年各地区一般预算平衡表 4" xfId="11431"/>
    <cellStyle name="差_县市旗测算-新科目（20080626）_华东 2 7" xfId="11432"/>
    <cellStyle name="差_34青海_财力性转移支付2010年预算参考数_03_2010年各地区一般预算平衡表 5" xfId="11433"/>
    <cellStyle name="差_34青海_财力性转移支付2010年预算参考数_03_2010年各地区一般预算平衡表 6" xfId="11434"/>
    <cellStyle name="差_市辖区测算20080510_不含人员经费系数 2 3 2" xfId="11435"/>
    <cellStyle name="好_县市旗测算-新科目（20080627）_县市旗测算-新科目（含人口规模效应）_财力性转移支付2010年预算参考数_华东 2 6" xfId="11436"/>
    <cellStyle name="差_34青海_财力性转移支付2010年预算参考数_03_2010年各地区一般预算平衡表_04财力类2010" xfId="11437"/>
    <cellStyle name="差_34青海_财力性转移支付2010年预算参考数_03_2010年各地区一般预算平衡表_04财力类2010 3" xfId="11438"/>
    <cellStyle name="差_县市旗测算-新科目（20080626）_民生政策最低支出需求_小册子（2010）张 4" xfId="11439"/>
    <cellStyle name="差_34青海_财力性转移支付2010年预算参考数_03_2010年各地区一般预算平衡表_2010年地方财政一般预算分级平衡情况表（汇总）0524" xfId="11440"/>
    <cellStyle name="差_34青海_财力性转移支付2010年预算参考数_03_2010年各地区一般预算平衡表_2010年地方财政一般预算分级平衡情况表（汇总）0524 2" xfId="11441"/>
    <cellStyle name="差_34青海_财力性转移支付2010年预算参考数_03_2010年各地区一般预算平衡表_2010年地方财政一般预算分级平衡情况表（汇总）0524 3" xfId="11442"/>
    <cellStyle name="差_34青海_财力性转移支付2010年预算参考数_03_2010年各地区一般预算平衡表_2010年地方财政一般预算分级平衡情况表（汇总）0524 5" xfId="11443"/>
    <cellStyle name="差_安徽 缺口县区测算(地方填报)1 2 3" xfId="11444"/>
    <cellStyle name="差_34青海_财力性转移支付2010年预算参考数_03_2010年各地区一般预算平衡表_净集中" xfId="11445"/>
    <cellStyle name="差_34青海_财力性转移支付2010年预算参考数_03_2010年各地区一般预算平衡表_净集中 2" xfId="11446"/>
    <cellStyle name="差_34青海_财力性转移支付2010年预算参考数_03_2010年各地区一般预算平衡表_净集中 3" xfId="11447"/>
    <cellStyle name="好_12滨州_小册子（2010）张" xfId="11448"/>
    <cellStyle name="差_34青海_财力性转移支付2010年预算参考数_30云南" xfId="11449"/>
    <cellStyle name="差_34青海_财力性转移支付2010年预算参考数_30云南 2" xfId="11450"/>
    <cellStyle name="好_34青海 2 3" xfId="11451"/>
    <cellStyle name="好_核定人数对比_03_2010年各地区一般预算平衡表 3" xfId="11452"/>
    <cellStyle name="差_34青海_财力性转移支付2010年预算参考数_30云南 2 2" xfId="11453"/>
    <cellStyle name="好_34青海 2 3 2" xfId="11454"/>
    <cellStyle name="好_不含人员经费系数_财力性转移支付2010年预算参考数_华东 2 3" xfId="11455"/>
    <cellStyle name="好_汇总_财力性转移支付2010年预算参考数 5" xfId="11456"/>
    <cellStyle name="差_34青海_财力性转移支付2010年预算参考数_合并" xfId="11457"/>
    <cellStyle name="差_34青海_财力性转移支付2010年预算参考数_华东" xfId="11458"/>
    <cellStyle name="差_34青海_财力性转移支付2010年预算参考数_华东 2" xfId="11459"/>
    <cellStyle name="差_34青海_财力性转移支付2010年预算参考数_隋心对账单定稿0514" xfId="11460"/>
    <cellStyle name="差_34青海_财力性转移支付2010年预算参考数_小册子（2010）张" xfId="11461"/>
    <cellStyle name="差_汇总-县级财政报表附表_华东 2" xfId="11462"/>
    <cellStyle name="差_34青海_财力性转移支付2010年预算参考数_小册子（2010）张 2 2" xfId="11463"/>
    <cellStyle name="差_34青海_财力性转移支付2010年预算参考数_小册子（2010）张 3 2" xfId="11464"/>
    <cellStyle name="差_34青海_合并" xfId="11465"/>
    <cellStyle name="差_34青海_合并 2" xfId="11466"/>
    <cellStyle name="差_市辖区测算-新科目（20080626）_不含人员经费系数_财力性转移支付2010年预算参考数_合并 2 7" xfId="11467"/>
    <cellStyle name="差_34青海_华东 2" xfId="11468"/>
    <cellStyle name="差_34青海_隋心对账单定稿0514" xfId="11469"/>
    <cellStyle name="检查单元格 2 6" xfId="11470"/>
    <cellStyle name="差_民生政策最低支出需求_小册子（2010）张 4" xfId="11471"/>
    <cellStyle name="差_危改资金测算_华东 2" xfId="11472"/>
    <cellStyle name="差_34青海_隋心对账单定稿0514 2" xfId="11473"/>
    <cellStyle name="差_危改资金测算_华东 2 2" xfId="11474"/>
    <cellStyle name="好_行政公检法测算_不含人员经费系数_财力性转移支付2010年预算参考数_合并" xfId="11475"/>
    <cellStyle name="差_34青海_小册子（2010）张" xfId="11476"/>
    <cellStyle name="差_市辖区测算-新科目（20080626）_民生政策最低支出需求_隋心对账单定稿0514" xfId="11477"/>
    <cellStyle name="差_县市旗测算-新科目（20080626）_县市旗测算-新科目（含人口规模效应）_华东 2 5" xfId="11478"/>
    <cellStyle name="差_34青海_小册子（2010）张 2" xfId="11479"/>
    <cellStyle name="差_市辖区测算-新科目（20080626）_民生政策最低支出需求_隋心对账单定稿0514 2" xfId="11480"/>
    <cellStyle name="差_34青海_小册子（2010）张 2 2" xfId="11481"/>
    <cellStyle name="差_市辖区测算-新科目（20080626）_民生政策最低支出需求_隋心对账单定稿0514 2 2" xfId="11482"/>
    <cellStyle name="常规 2 2 2 14 2 6" xfId="11483"/>
    <cellStyle name="差_34青海_小册子（2010）张 3" xfId="11484"/>
    <cellStyle name="差_34青海_小册子（2010）张 3 2" xfId="11485"/>
    <cellStyle name="差_34青海_小册子（2010）张 4" xfId="11486"/>
    <cellStyle name="差_5.2010年云南省国家一般生态功能区转移支付补助测算表（州市本级） 2" xfId="11487"/>
    <cellStyle name="差_财政供养人员_合并 2" xfId="11488"/>
    <cellStyle name="差_530623_2006年县级财政报表附表" xfId="11489"/>
    <cellStyle name="差_530623_2006年县级财政报表附表 2" xfId="11490"/>
    <cellStyle name="差_530623_2006年县级财政报表附表 2 2" xfId="11491"/>
    <cellStyle name="好_平邑_财力性转移支付2010年预算参考数_隋心对账单定稿0514 2 5" xfId="11492"/>
    <cellStyle name="差_530623_2006年县级财政报表附表 2 2 2" xfId="11493"/>
    <cellStyle name="好_28四川_合并 2 4" xfId="11494"/>
    <cellStyle name="差_530623_2006年县级财政报表附表 2 3" xfId="11495"/>
    <cellStyle name="好_平邑_财力性转移支付2010年预算参考数_隋心对账单定稿0514 2 6" xfId="11496"/>
    <cellStyle name="差_530623_2006年县级财政报表附表 2 3 2" xfId="11497"/>
    <cellStyle name="差_卫生(按照总人口测算）—20080416_民生政策最低支出需求_财力性转移支付2010年预算参考数_30云南 4" xfId="11498"/>
    <cellStyle name="差_530623_2006年县级财政报表附表 2 4" xfId="11499"/>
    <cellStyle name="好_1110洱源县 2" xfId="11500"/>
    <cellStyle name="好_平邑_财力性转移支付2010年预算参考数_隋心对账单定稿0514 2 7" xfId="11501"/>
    <cellStyle name="差_530623_2006年县级财政报表附表 2_2.2009年云南省生态功能区转移支付总表" xfId="11502"/>
    <cellStyle name="差_汇总表_财力性转移支付2010年预算参考数 2 2" xfId="11503"/>
    <cellStyle name="常规 12" xfId="11504"/>
    <cellStyle name="差_530623_2006年县级财政报表附表 2_2.2009年云南省生态功能区转移支付总表 2" xfId="11505"/>
    <cellStyle name="差_汇总表_财力性转移支付2010年预算参考数 2 2 2" xfId="11506"/>
    <cellStyle name="常规 12 2" xfId="11507"/>
    <cellStyle name="差_530623_2006年县级财政报表附表 2_2.2010年云南省生态功能区转移支付总表" xfId="11508"/>
    <cellStyle name="差_530623_2006年县级财政报表附表 2_2.2010年云南省生态功能区转移支付总表 2" xfId="11509"/>
    <cellStyle name="差_530623_2006年县级财政报表附表 2_2.云南省生态功能区转移支付总表" xfId="11510"/>
    <cellStyle name="好_行政（人员）_民生政策最低支出需求_财力性转移支付2010年预算参考数_合并 2 6" xfId="11511"/>
    <cellStyle name="差_530623_2006年县级财政报表附表 2_2.云南省生态功能区转移支付总表 2" xfId="11512"/>
    <cellStyle name="差_530623_2006年县级财政报表附表 2_4.2010年国家重点生态功能区保护性转移支付生态测算表" xfId="11513"/>
    <cellStyle name="差_市辖区测算-新科目（20080626）_民生政策最低支出需求_财力性转移支付2010年预算参考数_03_2010年各地区一般预算平衡表_2010年地方财政一般预算分级平衡情况表（汇总）0524 2 2" xfId="11514"/>
    <cellStyle name="好_缺口县区测算(财政部标准)_03_2010年各地区一般预算平衡表_04财力类2010 2" xfId="11515"/>
    <cellStyle name="差_分县成本差异系数_财力性转移支付2010年预算参考数_30云南 3" xfId="11516"/>
    <cellStyle name="差_市辖区测算-新科目（20080626）_财力性转移支付2010年预算参考数_03_2010年各地区一般预算平衡表_2010年地方财政一般预算分级平衡情况表（汇总）0524 2 5" xfId="11517"/>
    <cellStyle name="差_县市旗测算-新科目（20080627）_财力性转移支付2010年预算参考数_隋心对账单定稿0514 2 3" xfId="11518"/>
    <cellStyle name="差_530623_2006年县级财政报表附表 2_4.2010年国家重点生态功能区保护性转移支付生态测算表 2" xfId="11519"/>
    <cellStyle name="常规 13 3 7" xfId="11520"/>
    <cellStyle name="差_530623_2006年县级财政报表附表 2_5.2010年云南省国家一般生态功能区转移支付补助测算表（州市本级）" xfId="11521"/>
    <cellStyle name="差_530623_2006年县级财政报表附表 2_5.2010年云南省国家一般生态功能区转移支付补助测算表（州市本级） 2" xfId="11522"/>
    <cellStyle name="差_平邑_03_2010年各地区一般预算平衡表 6" xfId="11523"/>
    <cellStyle name="差_530623_2006年县级财政报表附表 3" xfId="11524"/>
    <cellStyle name="差_市辖区测算-新科目（20080626）_不含人员经费系数" xfId="11525"/>
    <cellStyle name="差_河南 缺口县区测算(地方填报白)_财力性转移支付2010年预算参考数_03_2010年各地区一般预算平衡表_净集中 3" xfId="11526"/>
    <cellStyle name="差_530623_2006年县级财政报表附表 3 2" xfId="11527"/>
    <cellStyle name="差_市辖区测算-新科目（20080626）_不含人员经费系数 2" xfId="11528"/>
    <cellStyle name="好 2 2 11 2 3" xfId="11529"/>
    <cellStyle name="差_530623_2006年县级财政报表附表 4 2" xfId="11530"/>
    <cellStyle name="差_530623_2006年县级财政报表附表 5" xfId="11531"/>
    <cellStyle name="差_530623_2006年县级财政报表附表 6" xfId="11532"/>
    <cellStyle name="差_530623_2006年县级财政报表附表 7" xfId="11533"/>
    <cellStyle name="差_530623_2006年县级财政报表附表 9" xfId="11534"/>
    <cellStyle name="差_530623_2006年县级财政报表附表_合并" xfId="11535"/>
    <cellStyle name="好_14安徽_财力性转移支付2010年预算参考数 2 7" xfId="11536"/>
    <cellStyle name="差_530623_2006年县级财政报表附表_合并 2" xfId="11537"/>
    <cellStyle name="差_530623_2006年县级财政报表附表_华东" xfId="11538"/>
    <cellStyle name="差_530623_2006年县级财政报表附表_华东 2" xfId="11539"/>
    <cellStyle name="常规 7 2 5" xfId="11540"/>
    <cellStyle name="差_530623_2006年县级财政报表附表_隋心对账单定稿0514" xfId="11541"/>
    <cellStyle name="好_不用软件计算9.1不考虑经费管理评价xl 2" xfId="11542"/>
    <cellStyle name="好_卫生(按照总人口测算）—20080416_不含人员经费系数_财力性转移支付2010年预算参考数_合并 2" xfId="11543"/>
    <cellStyle name="差_530629_2006年县级财政报表附表" xfId="11544"/>
    <cellStyle name="差_行政(燃修费)_民生政策最低支出需求_财力性转移支付2010年预算参考数_03_2010年各地区一般预算平衡表 4" xfId="11545"/>
    <cellStyle name="好_卫生(按照总人口测算）—20080416_不含人员经费系数_财力性转移支付2010年预算参考数_合并 2 2" xfId="11546"/>
    <cellStyle name="差_530629_2006年县级财政报表附表 2" xfId="11547"/>
    <cellStyle name="差_缺口县区测算(按核定人数)" xfId="11548"/>
    <cellStyle name="常规 2 2 2 27" xfId="11549"/>
    <cellStyle name="常规 2 2 2 32" xfId="11550"/>
    <cellStyle name="好_分析缺口率_财力性转移支付2010年预算参考数_30云南 3" xfId="11551"/>
    <cellStyle name="差_530629_2006年县级财政报表附表 2 2" xfId="11552"/>
    <cellStyle name="差_缺口县区测算(按核定人数) 2" xfId="11553"/>
    <cellStyle name="差_卫生(按照总人口测算）—20080416_民生政策最低支出需求_财力性转移支付2010年预算参考数_03_2010年各地区一般预算平衡表 4" xfId="11554"/>
    <cellStyle name="好_分析缺口率_财力性转移支付2010年预算参考数_30云南 3 2" xfId="11555"/>
    <cellStyle name="好_行政(燃修费)_不含人员经费系数_03_2010年各地区一般预算平衡表_2010年地方财政一般预算分级平衡情况表（汇总）0524 2 8" xfId="11556"/>
    <cellStyle name="差_530629_2006年县级财政报表附表 2 2 2" xfId="11557"/>
    <cellStyle name="差_缺口县区测算(按核定人数) 2 2" xfId="11558"/>
    <cellStyle name="差_530629_2006年县级财政报表附表 2 3" xfId="11559"/>
    <cellStyle name="差_缺口县区测算(按核定人数) 3" xfId="11560"/>
    <cellStyle name="差_卫生(按照总人口测算）—20080416_民生政策最低支出需求_财力性转移支付2010年预算参考数_03_2010年各地区一般预算平衡表 5" xfId="11561"/>
    <cellStyle name="差_530629_2006年县级财政报表附表 2 3 2" xfId="11562"/>
    <cellStyle name="差_缺口县区测算(按核定人数) 3 2" xfId="11563"/>
    <cellStyle name="差_530629_2006年县级财政报表附表 2 4" xfId="11564"/>
    <cellStyle name="差_缺口县区测算(按核定人数) 4" xfId="11565"/>
    <cellStyle name="差_卫生(按照总人口测算）—20080416_民生政策最低支出需求_财力性转移支付2010年预算参考数_03_2010年各地区一般预算平衡表 6" xfId="11566"/>
    <cellStyle name="差_530629_2006年县级财政报表附表 2_2.2009年云南省生态功能区转移支付总表" xfId="11567"/>
    <cellStyle name="差_530629_2006年县级财政报表附表 2_2.2009年云南省生态功能区转移支付总表 2" xfId="11568"/>
    <cellStyle name="好_2008年全省汇总收支计算表 5" xfId="11569"/>
    <cellStyle name="好_教育(按照总人口测算）—20080416_县市旗测算-新科目（含人口规模效应）_合并" xfId="11570"/>
    <cellStyle name="差_530629_2006年县级财政报表附表 2_2.2010年云南省生态功能区转移支付总表" xfId="11571"/>
    <cellStyle name="好_0605石屏县_财力性转移支付2010年预算参考数 2 7" xfId="11572"/>
    <cellStyle name="好_行政(燃修费)_不含人员经费系数_03_2010年各地区一般预算平衡表_净集中" xfId="11573"/>
    <cellStyle name="差_530629_2006年县级财政报表附表 2_2.2010年云南省生态功能区转移支付总表 2" xfId="11574"/>
    <cellStyle name="好_市辖区测算-新科目（20080626）_不含人员经费系数_03_2010年各地区一般预算平衡表_2010年地方财政一般预算分级平衡情况表（汇总）0524 2 3" xfId="11575"/>
    <cellStyle name="好_行政(燃修费)_不含人员经费系数_03_2010年各地区一般预算平衡表_净集中 2" xfId="11576"/>
    <cellStyle name="差_530629_2006年县级财政报表附表 2_2.云南省生态功能区转移支付总表" xfId="11577"/>
    <cellStyle name="差_530629_2006年县级财政报表附表 2_2.云南省生态功能区转移支付总表 2" xfId="11578"/>
    <cellStyle name="差_530629_2006年县级财政报表附表 2_4.2010年国家重点生态功能区保护性转移支付生态测算表" xfId="11579"/>
    <cellStyle name="好_市辖区测算20080510_县市旗测算-新科目（含人口规模效应）_财力性转移支付2010年预算参考数_03_2010年各地区一般预算平衡表_净集中" xfId="11580"/>
    <cellStyle name="差_教育(按照总人口测算）—20080416_民生政策最低支出需求_小册子（2010）张 3" xfId="11581"/>
    <cellStyle name="差_530629_2006年县级财政报表附表 2_4.2010年国家重点生态功能区保护性转移支付生态测算表 2" xfId="11582"/>
    <cellStyle name="好_市辖区测算20080510_县市旗测算-新科目（含人口规模效应）_财力性转移支付2010年预算参考数_03_2010年各地区一般预算平衡表_净集中 2" xfId="11583"/>
    <cellStyle name="差_教育(按照总人口测算）—20080416_民生政策最低支出需求_小册子（2010）张 3 2" xfId="11584"/>
    <cellStyle name="差_530629_2006年县级财政报表附表 2_5.2010年云南省国家一般生态功能区转移支付补助测算表（州市本级）" xfId="11585"/>
    <cellStyle name="差_行政(燃修费)_03_2010年各地区一般预算平衡表_2010年地方财政一般预算分级平衡情况表（汇总）0524 4" xfId="11586"/>
    <cellStyle name="好_卫生(按照总人口测算）—20080416_不含人员经费系数_财力性转移支付2010年预算参考数_合并 2 3" xfId="11587"/>
    <cellStyle name="差_530629_2006年县级财政报表附表 3" xfId="11588"/>
    <cellStyle name="常规 2 2 2 28" xfId="11589"/>
    <cellStyle name="常规 2 2 2 33" xfId="11590"/>
    <cellStyle name="差_530629_2006年县级财政报表附表 3 2" xfId="11591"/>
    <cellStyle name="好_卫生(按照总人口测算）—20080416_不含人员经费系数_财力性转移支付2010年预算参考数_合并 2 4" xfId="11592"/>
    <cellStyle name="差_530629_2006年县级财政报表附表 4" xfId="11593"/>
    <cellStyle name="常规 2 2 2 29" xfId="11594"/>
    <cellStyle name="常规 2 2 2 34" xfId="11595"/>
    <cellStyle name="好_卫生(按照总人口测算）—20080416_不含人员经费系数_财力性转移支付2010年预算参考数_合并 2 5" xfId="11596"/>
    <cellStyle name="差_530629_2006年县级财政报表附表 5" xfId="11597"/>
    <cellStyle name="常规 2 2 2 35" xfId="11598"/>
    <cellStyle name="好_卫生(按照总人口测算）—20080416_不含人员经费系数_财力性转移支付2010年预算参考数_合并 2 6" xfId="11599"/>
    <cellStyle name="差_530629_2006年县级财政报表附表 6" xfId="11600"/>
    <cellStyle name="常规 2 2 2 36" xfId="11601"/>
    <cellStyle name="好_2010年县级基本财力保障测算" xfId="11602"/>
    <cellStyle name="好_卫生(按照总人口测算）—20080416_不含人员经费系数_财力性转移支付2010年预算参考数_合并 2 7" xfId="11603"/>
    <cellStyle name="差_530629_2006年县级财政报表附表 7" xfId="11604"/>
    <cellStyle name="常规 2 2 2 37" xfId="11605"/>
    <cellStyle name="差_530629_2006年县级财政报表附表_合并" xfId="11606"/>
    <cellStyle name="差_530629_2006年县级财政报表附表_合并 2" xfId="11607"/>
    <cellStyle name="差_530629_2006年县级财政报表附表_隋心对账单定稿0514" xfId="11608"/>
    <cellStyle name="差_文体广播事业(按照总人口测算）—20080416_不含人员经费系数_财力性转移支付2010年预算参考数_03_2010年各地区一般预算平衡表 4" xfId="11609"/>
    <cellStyle name="好_行政(燃修费)_财力性转移支付2010年预算参考数_03_2010年各地区一般预算平衡表 2" xfId="11610"/>
    <cellStyle name="好_人员工资和公用经费_财力性转移支付2010年预算参考数_03_2010年各地区一般预算平衡表 3" xfId="11611"/>
    <cellStyle name="差_530629_2006年县级财政报表附表_隋心对账单定稿0514 2" xfId="11612"/>
    <cellStyle name="常规 2 2 4 7" xfId="11613"/>
    <cellStyle name="好_行政(燃修费)_财力性转移支付2010年预算参考数_03_2010年各地区一般预算平衡表 2 2" xfId="11614"/>
    <cellStyle name="差_5334_2006年迪庆县级财政报表附表" xfId="11615"/>
    <cellStyle name="好_县区合并测算20080421_民生政策最低支出需求_财力性转移支付2010年预算参考数 2 6" xfId="11616"/>
    <cellStyle name="好_核定人数对比_财力性转移支付2010年预算参考数_03_2010年各地区一般预算平衡表_2010年地方财政一般预算分级平衡情况表（汇总）0524 2 3" xfId="11617"/>
    <cellStyle name="差_5334_2006年迪庆县级财政报表附表 2 2" xfId="11618"/>
    <cellStyle name="差_5334_2006年迪庆县级财政报表附表 2 2 2" xfId="11619"/>
    <cellStyle name="差_5334_2006年迪庆县级财政报表附表 2 3" xfId="11620"/>
    <cellStyle name="差_卫生部门 3 2" xfId="11621"/>
    <cellStyle name="差_5334_2006年迪庆县级财政报表附表 2 3 2" xfId="11622"/>
    <cellStyle name="常规 12 29" xfId="11623"/>
    <cellStyle name="常规 12 34" xfId="11624"/>
    <cellStyle name="差_5334_2006年迪庆县级财政报表附表 2 4" xfId="11625"/>
    <cellStyle name="差_5334_2006年迪庆县级财政报表附表 2_2.2009年云南省生态功能区转移支付总表" xfId="11626"/>
    <cellStyle name="差_5334_2006年迪庆县级财政报表附表 2_2.2009年云南省生态功能区转移支付总表 2" xfId="11627"/>
    <cellStyle name="差_5334_2006年迪庆县级财政报表附表 2_2.云南省生态功能区转移支付总表" xfId="11628"/>
    <cellStyle name="差_市辖区测算20080510_财力性转移支付2010年预算参考数_03_2010年各地区一般预算平衡表 2" xfId="11629"/>
    <cellStyle name="常规 7 4 9" xfId="11630"/>
    <cellStyle name="好_1110洱源县_财力性转移支付2010年预算参考数_隋心对账单定稿0514 2 7" xfId="11631"/>
    <cellStyle name="差_5334_2006年迪庆县级财政报表附表 2_4.2010年国家重点生态功能区保护性转移支付生态测算表" xfId="11632"/>
    <cellStyle name="好_市辖区测算20080510_县市旗测算-新科目（含人口规模效应）_财力性转移支付2010年预算参考数 3" xfId="11633"/>
    <cellStyle name="差_5334_2006年迪庆县级财政报表附表 2_4.2010年国家重点生态功能区保护性转移支付生态测算表 2" xfId="11634"/>
    <cellStyle name="差_5334_2006年迪庆县级财政报表附表 2_5.2010年云南省国家一般生态功能区转移支付补助测算表（州市本级）" xfId="11635"/>
    <cellStyle name="差_5334_2006年迪庆县级财政报表附表 2_5.2010年云南省国家一般生态功能区转移支付补助测算表（州市本级） 2" xfId="11636"/>
    <cellStyle name="差_5334_2006年迪庆县级财政报表附表 3" xfId="11637"/>
    <cellStyle name="差_5334_2006年迪庆县级财政报表附表 3 2" xfId="11638"/>
    <cellStyle name="差_5334_2006年迪庆县级财政报表附表 4" xfId="11639"/>
    <cellStyle name="差_5334_2006年迪庆县级财政报表附表 4 2" xfId="11640"/>
    <cellStyle name="差_5334_2006年迪庆县级财政报表附表 6" xfId="11641"/>
    <cellStyle name="好_第一部分：综合全_华东" xfId="11642"/>
    <cellStyle name="差_5334_2006年迪庆县级财政报表附表 7" xfId="11643"/>
    <cellStyle name="差_5334_2006年迪庆县级财政报表附表 8" xfId="11644"/>
    <cellStyle name="差_5334_2006年迪庆县级财政报表附表 9" xfId="11645"/>
    <cellStyle name="差_5334_2006年迪庆县级财政报表附表_华东" xfId="11646"/>
    <cellStyle name="差_5334_2006年迪庆县级财政报表附表_华东 2" xfId="11647"/>
    <cellStyle name="好_2006年27重庆_合并 2 7" xfId="11648"/>
    <cellStyle name="差_5334_2006年迪庆县级财政报表附表_隋心对账单定稿0514" xfId="11649"/>
    <cellStyle name="好_14安徽_财力性转移支付2010年预算参考数_30云南 2" xfId="11650"/>
    <cellStyle name="好_自行调整差异系数顺序_03_2010年各地区一般预算平衡表 3" xfId="11651"/>
    <cellStyle name="差_5334_2006年迪庆县级财政报表附表_隋心对账单定稿0514 2" xfId="11652"/>
    <cellStyle name="差_教育(按照总人口测算）—20080416_县市旗测算-新科目（含人口规模效应）_03_2010年各地区一般预算平衡表_04财力类2010 3" xfId="11653"/>
    <cellStyle name="差_7.1罗平县大学生“村官”统计季报表(7月修订，下发空表)_Book1" xfId="11654"/>
    <cellStyle name="差_7.1罗平县大学生“村官”统计季报表(7月修订，下发空表)_Book1 2" xfId="11655"/>
    <cellStyle name="差_农林水和城市维护标准支出20080505－县区合计_县市旗测算-新科目（含人口规模效应）_财力性转移支付2010年预算参考数_华东" xfId="11656"/>
    <cellStyle name="好_行政公检法测算_民生政策最低支出需求_财力性转移支付2010年预算参考数_合并 2 7" xfId="11657"/>
    <cellStyle name="差_7.1罗平县大学生“村官”统计季报表(7月修订，下发空表)_Book1_Book1" xfId="11658"/>
    <cellStyle name="差_7.1罗平县大学生“村官”统计季报表(7月修订，下发空表)_Book1_Book1 2" xfId="11659"/>
    <cellStyle name="差_7.1罗平县大学生“村官”统计季报表(7月修订，下发空表)_Book1_Book1_Book1 2" xfId="11660"/>
    <cellStyle name="差_7.1罗平县大学生“村官”统计季报表(7月修订，下发空表)_Book1_Book1_Book1_Book1" xfId="11661"/>
    <cellStyle name="差_7.1罗平县大学生“村官”统计季报表(7月修订，下发空表)_Book1_Book1_Book1_Book1 2" xfId="11662"/>
    <cellStyle name="差_7.国家重点生态功能区分类情况表" xfId="11663"/>
    <cellStyle name="差_行政（人员）_03_2010年各地区一般预算平衡表_2010年地方财政一般预算分级平衡情况表（汇总）0524 4" xfId="11664"/>
    <cellStyle name="警告文本 2 2 2 2 3" xfId="11665"/>
    <cellStyle name="差_7.国家重点生态功能区分类情况表 2" xfId="11666"/>
    <cellStyle name="差_县区合并测算20080421_民生政策最低支出需求 2 4" xfId="11667"/>
    <cellStyle name="差_Book1 2" xfId="11668"/>
    <cellStyle name="差_Book1 2 2" xfId="11669"/>
    <cellStyle name="差_县市旗测算-新科目（20080627）_县市旗测算-新科目（含人口规模效应）_财力性转移支付2010年预算参考数_30云南 3" xfId="11670"/>
    <cellStyle name="差_Book1 2 2 2" xfId="11671"/>
    <cellStyle name="差_Book2_财力性转移支付2010年预算参考数 5" xfId="11672"/>
    <cellStyle name="差_县市旗测算-新科目（20080627）_县市旗测算-新科目（含人口规模效应）_财力性转移支付2010年预算参考数_30云南 3 2" xfId="11673"/>
    <cellStyle name="差_Book1 2 3" xfId="11674"/>
    <cellStyle name="差_县市旗测算-新科目（20080627）_县市旗测算-新科目（含人口规模效应）_财力性转移支付2010年预算参考数_30云南 4" xfId="11675"/>
    <cellStyle name="差_Book1 2 3 2" xfId="11676"/>
    <cellStyle name="差_Book1 2 4" xfId="11677"/>
    <cellStyle name="差_Book1 3" xfId="11678"/>
    <cellStyle name="差_卫生部门_财力性转移支付2010年预算参考数_华东" xfId="11679"/>
    <cellStyle name="差_Book1 3 2" xfId="11680"/>
    <cellStyle name="差_市辖区测算-新科目（20080626）_财力性转移支付2010年预算参考数_03_2010年各地区一般预算平衡表_2010年地方财政一般预算分级平衡情况表（汇总）0524 3" xfId="11681"/>
    <cellStyle name="差_卫生部门_财力性转移支付2010年预算参考数_华东 2" xfId="11682"/>
    <cellStyle name="差_Book1 3 2 2" xfId="11683"/>
    <cellStyle name="差_卫生部门_财力性转移支付2010年预算参考数_华东 2 2" xfId="11684"/>
    <cellStyle name="好_行政(燃修费)_不含人员经费系数_财力性转移支付2010年预算参考数_03_2010年各地区一般预算平衡表 5" xfId="11685"/>
    <cellStyle name="差_Book1 4" xfId="11686"/>
    <cellStyle name="差_安徽 缺口县区测算(地方填报)1_财力性转移支付2010年预算参考数_合并 2" xfId="11687"/>
    <cellStyle name="差_Book1 4 2" xfId="11688"/>
    <cellStyle name="差_Book1 5" xfId="11689"/>
    <cellStyle name="差_汇总表_财力性转移支付2010年预算参考数_03_2010年各地区一般预算平衡表_2010年地方财政一般预算分级平衡情况表（汇总）0524 2" xfId="11690"/>
    <cellStyle name="差_Book1 5 2" xfId="11691"/>
    <cellStyle name="差_Book1 9" xfId="11692"/>
    <cellStyle name="差_其他部门(按照总人口测算）—20080416_03_2010年各地区一般预算平衡表_2010年地方财政一般预算分级平衡情况表（汇总）0524" xfId="11693"/>
    <cellStyle name="差_Book1_03_2010年各地区一般预算平衡表" xfId="11694"/>
    <cellStyle name="差_gdp_隋心对账单定稿0514 2" xfId="11695"/>
    <cellStyle name="差_Book1_03_2010年各地区一般预算平衡表 2" xfId="11696"/>
    <cellStyle name="好_1110洱源县_财力性转移支付2010年预算参考数_合并 2 6" xfId="11697"/>
    <cellStyle name="差_Book1_03_2010年各地区一般预算平衡表 3" xfId="11698"/>
    <cellStyle name="差_安徽 缺口县区测算(地方填报)1_财力性转移支付2010年预算参考数_30云南 3 2" xfId="11699"/>
    <cellStyle name="好_1110洱源县_财力性转移支付2010年预算参考数_合并 2 7" xfId="11700"/>
    <cellStyle name="差_Book1_03_2010年各地区一般预算平衡表 5" xfId="11701"/>
    <cellStyle name="差_Book1_03_2010年各地区一般预算平衡表 6" xfId="11702"/>
    <cellStyle name="差_Book1_03_2010年各地区一般预算平衡表_04财力类2010 2" xfId="11703"/>
    <cellStyle name="差_Book1_03_2010年各地区一般预算平衡表_04财力类2010 3" xfId="11704"/>
    <cellStyle name="差_Book1_03_2010年各地区一般预算平衡表_2010年地方财政一般预算分级平衡情况表（汇总）0524" xfId="11705"/>
    <cellStyle name="差_市辖区测算-新科目（20080626）_不含人员经费系数_财力性转移支付2010年预算参考数_华东 2 5" xfId="11706"/>
    <cellStyle name="好_分析缺口率_财力性转移支付2010年预算参考数 2 6" xfId="11707"/>
    <cellStyle name="差_Book1_03_2010年各地区一般预算平衡表_2010年地方财政一般预算分级平衡情况表（汇总）0524 2" xfId="11708"/>
    <cellStyle name="差_Book1_03_2010年各地区一般预算平衡表_净集中" xfId="11709"/>
    <cellStyle name="差_缺口县区测算_财力性转移支付2010年预算参考数_华东 2" xfId="11710"/>
    <cellStyle name="差_Book1_03_2010年各地区一般预算平衡表_净集中 2" xfId="11711"/>
    <cellStyle name="差_Book1_03_2010年各地区一般预算平衡表_净集中 3" xfId="11712"/>
    <cellStyle name="差_Book1_1" xfId="11713"/>
    <cellStyle name="差_Book1_1 2" xfId="11714"/>
    <cellStyle name="差_Book1_1 2 2" xfId="11715"/>
    <cellStyle name="差_市辖区测算20080510_县市旗测算-新科目（含人口规模效应）_财力性转移支付2010年预算参考数_03_2010年各地区一般预算平衡表_2010年地方财政一般预算分级平衡情况表（汇总）0524 4" xfId="11716"/>
    <cellStyle name="差_Book1_1 4" xfId="11717"/>
    <cellStyle name="差_行政(燃修费)_县市旗测算-新科目（含人口规模效应）_财力性转移支付2010年预算参考数 2 3 2" xfId="11718"/>
    <cellStyle name="差_Book1_1 5" xfId="11719"/>
    <cellStyle name="差_分县成本差异系数_民生政策最低支出需求_财力性转移支付2010年预算参考数_小册子（2010）张 2" xfId="11720"/>
    <cellStyle name="差_Book1_1 6" xfId="11721"/>
    <cellStyle name="差_分县成本差异系数_民生政策最低支出需求_财力性转移支付2010年预算参考数_小册子（2010）张 3" xfId="11722"/>
    <cellStyle name="差_县市旗测算-新科目（20080626）_财力性转移支付2010年预算参考数_03_2010年各地区一般预算平衡表_净集中" xfId="11723"/>
    <cellStyle name="差_分县成本差异系数_民生政策最低支出需求_财力性转移支付2010年预算参考数_小册子（2010）张 4" xfId="11724"/>
    <cellStyle name="差_Book1_1 7" xfId="11725"/>
    <cellStyle name="差_县市旗测算20080508_财力性转移支付2010年预算参考数_隋心对账单定稿0514 2" xfId="11726"/>
    <cellStyle name="差_Book1_1_Book1" xfId="11727"/>
    <cellStyle name="差_缺口县区测算(按2007支出增长25%测算)_财力性转移支付2010年预算参考数_隋心对账单定稿0514" xfId="11728"/>
    <cellStyle name="差_Book1_1_Book1 2" xfId="11729"/>
    <cellStyle name="差_财政供养人员 8" xfId="11730"/>
    <cellStyle name="差_缺口县区测算(按2007支出增长25%测算)_财力性转移支付2010年预算参考数_隋心对账单定稿0514 2" xfId="11731"/>
    <cellStyle name="差_Book1_1_Book1_Book1" xfId="11732"/>
    <cellStyle name="差_Book1_1_Book1_Book1 2" xfId="11733"/>
    <cellStyle name="差_Book1_1_Book1_Book1_Book1" xfId="11734"/>
    <cellStyle name="差_市辖区测算-新科目（20080626）_民生政策最低支出需求_财力性转移支付2010年预算参考数_03_2010年各地区一般预算平衡表 6" xfId="11735"/>
    <cellStyle name="差_Book1_1_Book1_Book1_Book1 2" xfId="11736"/>
    <cellStyle name="差_Book1_2" xfId="11737"/>
    <cellStyle name="差_Book1_2 2" xfId="11738"/>
    <cellStyle name="差_行政(燃修费)_不含人员经费系数_财力性转移支付2010年预算参考数_03_2010年各地区一般预算平衡表_2010年地方财政一般预算分级平衡情况表（汇总）0524 4" xfId="11739"/>
    <cellStyle name="好 2 11" xfId="11740"/>
    <cellStyle name="差_Book1_2_Book1" xfId="11741"/>
    <cellStyle name="好_33甘肃 2 2" xfId="11742"/>
    <cellStyle name="差_县区合并测算20080421_民生政策最低支出需求 2 5" xfId="11743"/>
    <cellStyle name="差_Book1_2_Book1 2" xfId="11744"/>
    <cellStyle name="好_33甘肃 2 2 2" xfId="11745"/>
    <cellStyle name="差_Book1_2_Book1_Book1" xfId="11746"/>
    <cellStyle name="差_Book1_2_Book1_Book1_Book1" xfId="11747"/>
    <cellStyle name="好_2006年28四川_30云南 3" xfId="11748"/>
    <cellStyle name="差_Book1_2_Book1_Book1_Book1 2" xfId="11749"/>
    <cellStyle name="好_2006年28四川_30云南 3 2" xfId="11750"/>
    <cellStyle name="差_Book1_30云南" xfId="11751"/>
    <cellStyle name="差_云南省2008年中小学教师人数统计表 2" xfId="11752"/>
    <cellStyle name="差_Book1_30云南 2" xfId="11753"/>
    <cellStyle name="好_2008年支出调整_财力性转移支付2010年预算参考数_华东 2 4" xfId="11754"/>
    <cellStyle name="差_Book1_30云南 3" xfId="11755"/>
    <cellStyle name="差_核定人数下发表_03_2010年各地区一般预算平衡表_净集中 2" xfId="11756"/>
    <cellStyle name="差_市辖区测算-新科目（20080626）_不含人员经费系数_财力性转移支付2010年预算参考数" xfId="11757"/>
    <cellStyle name="好_2008年支出调整_财力性转移支付2010年预算参考数_华东 2 5" xfId="11758"/>
    <cellStyle name="差_Book1_30云南 3 2" xfId="11759"/>
    <cellStyle name="差_市辖区测算-新科目（20080626）_不含人员经费系数_财力性转移支付2010年预算参考数 2" xfId="11760"/>
    <cellStyle name="差_卫生(按照总人口测算）—20080416_不含人员经费系数_财力性转移支付2010年预算参考数_华东 2 6" xfId="11761"/>
    <cellStyle name="差_核定人数下发表_03_2010年各地区一般预算平衡表_净集中 3" xfId="11762"/>
    <cellStyle name="差_Book1_30云南 4" xfId="11763"/>
    <cellStyle name="好_2007年一般预算支出剔除_财力性转移支付2010年预算参考数 2" xfId="11764"/>
    <cellStyle name="差_青海 缺口县区测算(地方填报)_财力性转移支付2010年预算参考数_30云南 3 2" xfId="11765"/>
    <cellStyle name="好_2008年支出调整_财力性转移支付2010年预算参考数_华东 2 6" xfId="11766"/>
    <cellStyle name="差_Book1_Book1" xfId="11767"/>
    <cellStyle name="差_基础数据表_2.云南省生态功能区转移支付总表" xfId="11768"/>
    <cellStyle name="差_Book1_Book1 2" xfId="11769"/>
    <cellStyle name="差_基础数据表_2.云南省生态功能区转移支付总表 2" xfId="11770"/>
    <cellStyle name="好_行政(燃修费)_县市旗测算-新科目（含人口规模效应）_财力性转移支付2010年预算参考数_华东 2 6" xfId="11771"/>
    <cellStyle name="差_Book1_Book1_Book1" xfId="11772"/>
    <cellStyle name="差_Book1_Book1_Book1 2" xfId="11773"/>
    <cellStyle name="好_30云南_1_财力性转移支付2010年预算参考数_隋心对账单定稿0514 2 4" xfId="11774"/>
    <cellStyle name="差_Book1_Book1_Book1_Book1" xfId="11775"/>
    <cellStyle name="差_Book1_Book1_Book1_Book1_Book1 2" xfId="11776"/>
    <cellStyle name="差_Book1_S111111-cg" xfId="11777"/>
    <cellStyle name="差_Book1_S111111-cg 2" xfId="11778"/>
    <cellStyle name="常规 14 3 6" xfId="11779"/>
    <cellStyle name="好_卫生(按照总人口测算）—20080416_民生政策最低支出需求_财力性转移支付2010年预算参考数_合并 2 5" xfId="11780"/>
    <cellStyle name="差_Book1_S111111-cg_Book1" xfId="11781"/>
    <cellStyle name="差_行政(燃修费)_县市旗测算-新科目（含人口规模效应）_合并" xfId="11782"/>
    <cellStyle name="差_Book1_S111111-cg_Book1 2" xfId="11783"/>
    <cellStyle name="差_行政(燃修费)_县市旗测算-新科目（含人口规模效应）_合并 2" xfId="11784"/>
    <cellStyle name="好_县区合并测算20080421_财力性转移支付2010年预算参考数_03_2010年各地区一般预算平衡表_2010年地方财政一般预算分级平衡情况表（汇总）0524" xfId="11785"/>
    <cellStyle name="差_Book1_S111111-cg_Book1_Book1_Book1 2" xfId="11786"/>
    <cellStyle name="差_Book1_S111111-cg_Book1_Book1_Book1_Book1 2" xfId="11787"/>
    <cellStyle name="差_Book1_财力性转移支付2010年预算参考数 2 2" xfId="11788"/>
    <cellStyle name="差_县市旗测算20080508_民生政策最低支出需求_华东 2 3" xfId="11789"/>
    <cellStyle name="差_Book1_财力性转移支付2010年预算参考数 2 3" xfId="11790"/>
    <cellStyle name="差_县市旗测算20080508_民生政策最低支出需求_华东 2 4" xfId="11791"/>
    <cellStyle name="差_Book1_财力性转移支付2010年预算参考数 2 3 2" xfId="11792"/>
    <cellStyle name="好_地方配套按人均增幅控制8.30xl" xfId="11793"/>
    <cellStyle name="差_Book1_财力性转移支付2010年预算参考数 2 4" xfId="11794"/>
    <cellStyle name="差_行政（人员）_财力性转移支付2010年预算参考数_小册子（2010）张 2" xfId="11795"/>
    <cellStyle name="差_县市旗测算20080508_民生政策最低支出需求_华东 2 5" xfId="11796"/>
    <cellStyle name="差_Book1_财力性转移支付2010年预算参考数 3" xfId="11797"/>
    <cellStyle name="差_农林水和城市维护标准支出20080505－县区合计_民生政策最低支出需求 4 2" xfId="11798"/>
    <cellStyle name="差_市辖区测算20080510_合并 2" xfId="11799"/>
    <cellStyle name="差_县市旗测算20080508_民生政策最低支出需求_财力性转移支付2010年预算参考数 2 7" xfId="11800"/>
    <cellStyle name="差_Book1_财力性转移支付2010年预算参考数 3 2" xfId="11801"/>
    <cellStyle name="差_县区合并测算20080421_不含人员经费系数_03_2010年各地区一般预算平衡表_净集中" xfId="11802"/>
    <cellStyle name="差_Book1_财力性转移支付2010年预算参考数 4" xfId="11803"/>
    <cellStyle name="差_Book1_财力性转移支付2010年预算参考数_03_2010年各地区一般预算平衡表" xfId="11804"/>
    <cellStyle name="差_Book1_财力性转移支付2010年预算参考数_03_2010年各地区一般预算平衡表 2" xfId="11805"/>
    <cellStyle name="好_第五部分(才淼、饶永宏）_隋心对账单定稿0514 2 4" xfId="11806"/>
    <cellStyle name="差_Book1_财力性转移支付2010年预算参考数_03_2010年各地区一般预算平衡表 3" xfId="11807"/>
    <cellStyle name="好_第五部分(才淼、饶永宏）_隋心对账单定稿0514 2 5" xfId="11808"/>
    <cellStyle name="差_Book1_财力性转移支付2010年预算参考数_03_2010年各地区一般预算平衡表 4" xfId="11809"/>
    <cellStyle name="好_第五部分(才淼、饶永宏）_隋心对账单定稿0514 2 6" xfId="11810"/>
    <cellStyle name="差_Book1_财力性转移支付2010年预算参考数_03_2010年各地区一般预算平衡表 5" xfId="11811"/>
    <cellStyle name="好_第五部分(才淼、饶永宏）_隋心对账单定稿0514 2 7" xfId="11812"/>
    <cellStyle name="差_Book1_财力性转移支付2010年预算参考数_03_2010年各地区一般预算平衡表 6" xfId="11813"/>
    <cellStyle name="差_Book1_财力性转移支付2010年预算参考数_03_2010年各地区一般预算平衡表_04财力类2010 2" xfId="11814"/>
    <cellStyle name="差_教育(按照总人口测算）—20080416_民生政策最低支出需求_财力性转移支付2010年预算参考数_03_2010年各地区一般预算平衡表_净集中 2" xfId="11815"/>
    <cellStyle name="差_县区合并测算20080423(按照各省比重）_财力性转移支付2010年预算参考数 2 2 2" xfId="11816"/>
    <cellStyle name="好_汇总-县级财政报表附表 2 3 2" xfId="11817"/>
    <cellStyle name="差_Book1_财力性转移支付2010年预算参考数_03_2010年各地区一般预算平衡表_04财力类2010 3" xfId="11818"/>
    <cellStyle name="差_Sheet1 2 2" xfId="11819"/>
    <cellStyle name="差_教育(按照总人口测算）—20080416_民生政策最低支出需求_财力性转移支付2010年预算参考数_03_2010年各地区一般预算平衡表_净集中 3" xfId="11820"/>
    <cellStyle name="差_Book1_财力性转移支付2010年预算参考数_03_2010年各地区一般预算平衡表_2010年地方财政一般预算分级平衡情况表（汇总）0524" xfId="11821"/>
    <cellStyle name="差_Book1_财力性转移支付2010年预算参考数_03_2010年各地区一般预算平衡表_2010年地方财政一般预算分级平衡情况表（汇总）0524 2" xfId="11822"/>
    <cellStyle name="差_Book1_财力性转移支付2010年预算参考数_03_2010年各地区一般预算平衡表_2010年地方财政一般预算分级平衡情况表（汇总）0524 3" xfId="11823"/>
    <cellStyle name="差_Book1_财力性转移支付2010年预算参考数_03_2010年各地区一般预算平衡表_2010年地方财政一般预算分级平衡情况表（汇总）0524 5" xfId="11824"/>
    <cellStyle name="好_同德_隋心对账单定稿0514 2 6" xfId="11825"/>
    <cellStyle name="差_县市旗测算-新科目（20080627）_民生政策最低支出需求_03_2010年各地区一般预算平衡表_净集中 2" xfId="11826"/>
    <cellStyle name="差_Book1_财力性转移支付2010年预算参考数_03_2010年各地区一般预算平衡表_净集中" xfId="11827"/>
    <cellStyle name="差_云南省2008年中小学教师人数统计表 3" xfId="11828"/>
    <cellStyle name="差_Book1_财力性转移支付2010年预算参考数_03_2010年各地区一般预算平衡表_净集中 2" xfId="11829"/>
    <cellStyle name="差_Book1_财力性转移支付2010年预算参考数_03_2010年各地区一般预算平衡表_净集中 3" xfId="11830"/>
    <cellStyle name="差_卫生(按照总人口测算）—20080416_30云南 2" xfId="11831"/>
    <cellStyle name="差_Book1_财力性转移支付2010年预算参考数_30云南 2" xfId="11832"/>
    <cellStyle name="差_Book1_财力性转移支付2010年预算参考数_30云南 2 2" xfId="11833"/>
    <cellStyle name="差_Book1_财力性转移支付2010年预算参考数_30云南 3" xfId="11834"/>
    <cellStyle name="差_Book1_财力性转移支付2010年预算参考数_30云南 3 2" xfId="11835"/>
    <cellStyle name="差_缺口县区测算（11.13）_财力性转移支付2010年预算参考数_30云南" xfId="11836"/>
    <cellStyle name="好_行政（人员）_民生政策最低支出需求_财力性转移支付2010年预算参考数_合并" xfId="11837"/>
    <cellStyle name="差_Book1_财力性转移支付2010年预算参考数_合并" xfId="11838"/>
    <cellStyle name="常规 2 2 3 12" xfId="11839"/>
    <cellStyle name="差_Book1_财力性转移支付2010年预算参考数_合并 2" xfId="11840"/>
    <cellStyle name="差_Book1_财力性转移支付2010年预算参考数_华东" xfId="11841"/>
    <cellStyle name="差_Book1_财力性转移支付2010年预算参考数_华东 2" xfId="11842"/>
    <cellStyle name="差_Book1_财力性转移支付2010年预算参考数_隋心对账单定稿0514 2" xfId="11843"/>
    <cellStyle name="差_Book1_财力性转移支付2010年预算参考数_小册子（2010）张" xfId="11844"/>
    <cellStyle name="差_Book1_财力性转移支付2010年预算参考数_小册子（2010）张 2" xfId="11845"/>
    <cellStyle name="差_Book1_财力性转移支付2010年预算参考数_小册子（2010）张 2 2" xfId="11846"/>
    <cellStyle name="差_自行调整差异系数顺序_财力性转移支付2010年预算参考数_华东" xfId="11847"/>
    <cellStyle name="好_测算结果汇总 2 6" xfId="11848"/>
    <cellStyle name="差_Book1_财力性转移支付2010年预算参考数_小册子（2010）张 3" xfId="11849"/>
    <cellStyle name="差_Book1_财力性转移支付2010年预算参考数_小册子（2010）张 3 2" xfId="11850"/>
    <cellStyle name="差_Book1_财力性转移支付2010年预算参考数_小册子（2010）张 4" xfId="11851"/>
    <cellStyle name="差_Book1_华东" xfId="11852"/>
    <cellStyle name="差_云南 缺口县区测算(地方填报)_华东 2 4" xfId="11853"/>
    <cellStyle name="好_0605石屏县_财力性转移支付2010年预算参考数_隋心对账单定稿0514 2 4" xfId="11854"/>
    <cellStyle name="好_20河南_03_2010年各地区一般预算平衡表_2010年地方财政一般预算分级平衡情况表（汇总）0524 2 7" xfId="11855"/>
    <cellStyle name="好_核定人数对比_财力性转移支付2010年预算参考数 5" xfId="11856"/>
    <cellStyle name="差_Book1_华东 2" xfId="11857"/>
    <cellStyle name="差_Book1_隋心对账单定稿0514" xfId="11858"/>
    <cellStyle name="好_20河南_财力性转移支付2010年预算参考数_30云南 3" xfId="11859"/>
    <cellStyle name="差_Book1_隋心对账单定稿0514 2" xfId="11860"/>
    <cellStyle name="差_安徽 缺口县区测算(地方填报)1_财力性转移支付2010年预算参考数 5" xfId="11861"/>
    <cellStyle name="差_县市旗测算-新科目（20080627）_隋心对账单定稿0514 2 4" xfId="11862"/>
    <cellStyle name="差_Book1_小册子（2010）张" xfId="11863"/>
    <cellStyle name="差_Book1_小册子（2010）张 2" xfId="11864"/>
    <cellStyle name="差_Book1_小册子（2010）张 2 2" xfId="11865"/>
    <cellStyle name="差_Book1_小册子（2010）张 3" xfId="11866"/>
    <cellStyle name="差_Book1_小册子（2010）张 3 2" xfId="11867"/>
    <cellStyle name="差_Book1_小册子（2010）张 4" xfId="11868"/>
    <cellStyle name="差_Book2" xfId="11869"/>
    <cellStyle name="差_Book2 2" xfId="11870"/>
    <cellStyle name="常规 2 2 14 2 5" xfId="11871"/>
    <cellStyle name="差_Book2 2 2" xfId="11872"/>
    <cellStyle name="差_县市旗测算-新科目（20080627）_不含人员经费系数_03_2010年各地区一般预算平衡表_2010年地方财政一般预算分级平衡情况表（汇总）0524 4" xfId="11873"/>
    <cellStyle name="差_Book2 2 2 2" xfId="11874"/>
    <cellStyle name="差_Book2 2 3" xfId="11875"/>
    <cellStyle name="差_卫生(按照总人口测算）—20080416_隋心对账单定稿0514 2 2" xfId="11876"/>
    <cellStyle name="差_县市旗测算-新科目（20080627）_不含人员经费系数_03_2010年各地区一般预算平衡表_2010年地方财政一般预算分级平衡情况表（汇总）0524 5" xfId="11877"/>
    <cellStyle name="差_Book2 2 3 2" xfId="11878"/>
    <cellStyle name="差_Book2 3" xfId="11879"/>
    <cellStyle name="常规 2 2 14 2 6" xfId="11880"/>
    <cellStyle name="差_Book2 3 2" xfId="11881"/>
    <cellStyle name="差_Book2 4" xfId="11882"/>
    <cellStyle name="常规 2 2 14 2 7" xfId="11883"/>
    <cellStyle name="差_Book2 4 2" xfId="11884"/>
    <cellStyle name="差_Book2 6" xfId="11885"/>
    <cellStyle name="常规 2 2 14 2 9" xfId="11886"/>
    <cellStyle name="差_Book2 7" xfId="11887"/>
    <cellStyle name="差_Book2 8" xfId="11888"/>
    <cellStyle name="差_Book2 9" xfId="11889"/>
    <cellStyle name="差_同德_03_2010年各地区一般预算平衡表 2" xfId="11890"/>
    <cellStyle name="差_Book2_03_2010年各地区一般预算平衡表" xfId="11891"/>
    <cellStyle name="差_危改资金测算_财力性转移支付2010年预算参考数_03_2010年各地区一般预算平衡表_2010年地方财政一般预算分级平衡情况表（汇总）0524 4" xfId="11892"/>
    <cellStyle name="差_县市旗测算20080508_不含人员经费系数_财力性转移支付2010年预算参考数_合并" xfId="11893"/>
    <cellStyle name="差_Book2_03_2010年各地区一般预算平衡表 2" xfId="11894"/>
    <cellStyle name="差_县市旗测算20080508_不含人员经费系数_财力性转移支付2010年预算参考数_合并 2" xfId="11895"/>
    <cellStyle name="差_Book2_03_2010年各地区一般预算平衡表 3" xfId="11896"/>
    <cellStyle name="差_Book2_03_2010年各地区一般预算平衡表 5" xfId="11897"/>
    <cellStyle name="差_Book2_03_2010年各地区一般预算平衡表 6" xfId="11898"/>
    <cellStyle name="好_其他部门(按照总人口测算）—20080416_不含人员经费系数_合并 2 2" xfId="11899"/>
    <cellStyle name="差_Book2_03_2010年各地区一般预算平衡表_04财力类2010" xfId="11900"/>
    <cellStyle name="差_Book2_03_2010年各地区一般预算平衡表_04财力类2010 2" xfId="11901"/>
    <cellStyle name="差_其他部门(按照总人口测算）—20080416_不含人员经费系数_03_2010年各地区一般预算平衡表_2010年地方财政一般预算分级平衡情况表（汇总）0524 5" xfId="11902"/>
    <cellStyle name="差_Book2_03_2010年各地区一般预算平衡表_04财力类2010 3" xfId="11903"/>
    <cellStyle name="好_1110洱源县_03_2010年各地区一般预算平衡表" xfId="11904"/>
    <cellStyle name="差_Book2_03_2010年各地区一般预算平衡表_2010年地方财政一般预算分级平衡情况表（汇总）0524" xfId="11905"/>
    <cellStyle name="差_Book2_03_2010年各地区一般预算平衡表_2010年地方财政一般预算分级平衡情况表（汇总）0524 2" xfId="11906"/>
    <cellStyle name="差_文体广播事业(按照总人口测算）—20080416_不含人员经费系数_财力性转移支付2010年预算参考数_03_2010年各地区一般预算平衡表_2010年地方财政一般预算分级平衡情况表（汇总）0524" xfId="11907"/>
    <cellStyle name="好_0605石屏县_财力性转移支付2010年预算参考数_30云南 3" xfId="11908"/>
    <cellStyle name="差_Book2_03_2010年各地区一般预算平衡表_2010年地方财政一般预算分级平衡情况表（汇总）0524 3" xfId="11909"/>
    <cellStyle name="差_文体广播事业(按照总人口测算）—20080416_县市旗测算-新科目（含人口规模效应）_财力性转移支付2010年预算参考数_03_2010年各地区一般预算平衡表_2010年地方财政一般预算分级平衡情况表（汇总）0524 2" xfId="11910"/>
    <cellStyle name="差_Book2_03_2010年各地区一般预算平衡表_2010年地方财政一般预算分级平衡情况表（汇总）0524 4" xfId="11911"/>
    <cellStyle name="差_文体广播事业(按照总人口测算）—20080416_县市旗测算-新科目（含人口规模效应）_财力性转移支付2010年预算参考数_03_2010年各地区一般预算平衡表_2010年地方财政一般预算分级平衡情况表（汇总）0524 3" xfId="11912"/>
    <cellStyle name="好_行政（人员）_不含人员经费系数_财力性转移支付2010年预算参考数_华东 2 2" xfId="11913"/>
    <cellStyle name="差_Book2_03_2010年各地区一般预算平衡表_2010年地方财政一般预算分级平衡情况表（汇总）0524 5" xfId="11914"/>
    <cellStyle name="差_文体广播事业(按照总人口测算）—20080416_县市旗测算-新科目（含人口规模效应）_财力性转移支付2010年预算参考数_03_2010年各地区一般预算平衡表_2010年地方财政一般预算分级平衡情况表（汇总）0524 4" xfId="11915"/>
    <cellStyle name="好_行政（人员）_不含人员经费系数_财力性转移支付2010年预算参考数_华东 2 3" xfId="11916"/>
    <cellStyle name="差_Book2_03_2010年各地区一般预算平衡表_净集中" xfId="11917"/>
    <cellStyle name="差_Book2_03_2010年各地区一般预算平衡表_净集中 2" xfId="11918"/>
    <cellStyle name="好_2008年全省汇总收支计算表_财力性转移支付2010年预算参考数_小册子（2010）张 3" xfId="11919"/>
    <cellStyle name="好_Book2_小册子（2010）张" xfId="11920"/>
    <cellStyle name="差_Book2_03_2010年各地区一般预算平衡表_净集中 3" xfId="11921"/>
    <cellStyle name="好_行政(燃修费)_民生政策最低支出需求_合并" xfId="11922"/>
    <cellStyle name="差_Book2_30云南" xfId="11923"/>
    <cellStyle name="差_Book2_30云南 2" xfId="11924"/>
    <cellStyle name="好_奖励补助测算5.24冯铸 3" xfId="11925"/>
    <cellStyle name="差_Book2_30云南 2 2" xfId="11926"/>
    <cellStyle name="常规 11 28" xfId="11927"/>
    <cellStyle name="常规 11 33" xfId="11928"/>
    <cellStyle name="差_Book2_30云南 3" xfId="11929"/>
    <cellStyle name="好_奖励补助测算5.24冯铸 4" xfId="11930"/>
    <cellStyle name="差_Book2_30云南 3 2" xfId="11931"/>
    <cellStyle name="差_总人口_财力性转移支付2010年预算参考数_03_2010年各地区一般预算平衡表_2010年地方财政一般预算分级平衡情况表（汇总）0524 3" xfId="11932"/>
    <cellStyle name="差_Book2_30云南 4" xfId="11933"/>
    <cellStyle name="差_Book2_财力性转移支付2010年预算参考数" xfId="11934"/>
    <cellStyle name="好_0502通海县_隋心对账单定稿0514 2 5" xfId="11935"/>
    <cellStyle name="差_Book2_财力性转移支付2010年预算参考数 2" xfId="11936"/>
    <cellStyle name="差_Book2_财力性转移支付2010年预算参考数 2 2" xfId="11937"/>
    <cellStyle name="好_财政供养人员_财力性转移支付2010年预算参考数_华东" xfId="11938"/>
    <cellStyle name="差_Book2_财力性转移支付2010年预算参考数 2 3" xfId="11939"/>
    <cellStyle name="差_县市旗测算20080508_财力性转移支付2010年预算参考数_03_2010年各地区一般预算平衡表_2010年地方财政一般预算分级平衡情况表（汇总）0524 2 2" xfId="11940"/>
    <cellStyle name="差_Book2_财力性转移支付2010年预算参考数 2 4" xfId="11941"/>
    <cellStyle name="差_县市旗测算20080508_财力性转移支付2010年预算参考数_03_2010年各地区一般预算平衡表_2010年地方财政一般预算分级平衡情况表（汇总）0524 2 3" xfId="11942"/>
    <cellStyle name="差_Book2_财力性转移支付2010年预算参考数 3" xfId="11943"/>
    <cellStyle name="差_Book2_财力性转移支付2010年预算参考数 3 2" xfId="11944"/>
    <cellStyle name="好_Book2_华东 2 7" xfId="11945"/>
    <cellStyle name="差_Book2_财力性转移支付2010年预算参考数 4" xfId="11946"/>
    <cellStyle name="差_Book2_财力性转移支付2010年预算参考数 4 2" xfId="11947"/>
    <cellStyle name="差_Book2_财力性转移支付2010年预算参考数_03_2010年各地区一般预算平衡表" xfId="11948"/>
    <cellStyle name="差_文体广播事业(按照总人口测算）—20080416_民生政策最低支出需求_隋心对账单定稿0514 2" xfId="11949"/>
    <cellStyle name="差_Book2_财力性转移支付2010年预算参考数_03_2010年各地区一般预算平衡表 2" xfId="11950"/>
    <cellStyle name="差_文体广播事业(按照总人口测算）—20080416_民生政策最低支出需求_隋心对账单定稿0514 2 2" xfId="11951"/>
    <cellStyle name="差_县区合并测算20080421_不含人员经费系数_财力性转移支付2010年预算参考数_30云南 4" xfId="11952"/>
    <cellStyle name="差_Book2_财力性转移支付2010年预算参考数_03_2010年各地区一般预算平衡表 3" xfId="11953"/>
    <cellStyle name="差_文体广播事业(按照总人口测算）—20080416_民生政策最低支出需求_隋心对账单定稿0514 2 3" xfId="11954"/>
    <cellStyle name="差_Book2_财力性转移支付2010年预算参考数_03_2010年各地区一般预算平衡表 4" xfId="11955"/>
    <cellStyle name="差_文体广播事业(按照总人口测算）—20080416_民生政策最低支出需求_隋心对账单定稿0514 2 4" xfId="11956"/>
    <cellStyle name="差_Book2_财力性转移支付2010年预算参考数_03_2010年各地区一般预算平衡表 5" xfId="11957"/>
    <cellStyle name="差_文体广播事业(按照总人口测算）—20080416_民生政策最低支出需求_隋心对账单定稿0514 2 5" xfId="11958"/>
    <cellStyle name="差_Book2_财力性转移支付2010年预算参考数_03_2010年各地区一般预算平衡表_04财力类2010" xfId="11959"/>
    <cellStyle name="差_Book2_财力性转移支付2010年预算参考数_03_2010年各地区一般预算平衡表_04财力类2010 2" xfId="11960"/>
    <cellStyle name="差_Book2_财力性转移支付2010年预算参考数_03_2010年各地区一般预算平衡表_04财力类2010 3" xfId="11961"/>
    <cellStyle name="差_Book2_财力性转移支付2010年预算参考数_03_2010年各地区一般预算平衡表_2010年地方财政一般预算分级平衡情况表（汇总）0524" xfId="11962"/>
    <cellStyle name="好_09黑龙江_财力性转移支付2010年预算参考数_03_2010年各地区一般预算平衡表_2010年地方财政一般预算分级平衡情况表（汇总）0524 2 2" xfId="11963"/>
    <cellStyle name="差_Book2_财力性转移支付2010年预算参考数_03_2010年各地区一般预算平衡表_2010年地方财政一般预算分级平衡情况表（汇总）0524 2" xfId="11964"/>
    <cellStyle name="差_汇总表4_30云南 4" xfId="11965"/>
    <cellStyle name="好_2006年28四川_财力性转移支付2010年预算参考数 2 5" xfId="11966"/>
    <cellStyle name="差_Book2_财力性转移支付2010年预算参考数_03_2010年各地区一般预算平衡表_2010年地方财政一般预算分级平衡情况表（汇总）0524 3" xfId="11967"/>
    <cellStyle name="好_2006年28四川_财力性转移支付2010年预算参考数 2 6" xfId="11968"/>
    <cellStyle name="差_Book2_财力性转移支付2010年预算参考数_03_2010年各地区一般预算平衡表_2010年地方财政一般预算分级平衡情况表（汇总）0524 4" xfId="11969"/>
    <cellStyle name="好_2006年28四川_财力性转移支付2010年预算参考数 2 7" xfId="11970"/>
    <cellStyle name="差_Book2_财力性转移支付2010年预算参考数_03_2010年各地区一般预算平衡表_2010年地方财政一般预算分级平衡情况表（汇总）0524 5" xfId="11971"/>
    <cellStyle name="差_Book2_财力性转移支付2010年预算参考数_03_2010年各地区一般预算平衡表_净集中" xfId="11972"/>
    <cellStyle name="差_人员工资和公用经费3_财力性转移支付2010年预算参考数_03_2010年各地区一般预算平衡表_04财力类2010 3" xfId="11973"/>
    <cellStyle name="差_县市旗测算-新科目（20080626）_不含人员经费系数_财力性转移支付2010年预算参考数_03_2010年各地区一般预算平衡表_2010年地方财政一般预算分级平衡情况表（汇总）0524 4" xfId="11974"/>
    <cellStyle name="常规 25 6" xfId="11975"/>
    <cellStyle name="常规 30 6" xfId="11976"/>
    <cellStyle name="差_Book2_财力性转移支付2010年预算参考数_03_2010年各地区一般预算平衡表_净集中 2" xfId="11977"/>
    <cellStyle name="差_其他部门(按照总人口测算）—20080416_不含人员经费系数_03_2010年各地区一般预算平衡表_净集中 3" xfId="11978"/>
    <cellStyle name="好_2006年28四川 2 7" xfId="11979"/>
    <cellStyle name="差_Book2_财力性转移支付2010年预算参考数_03_2010年各地区一般预算平衡表_净集中 3" xfId="11980"/>
    <cellStyle name="差_Book2_财力性转移支付2010年预算参考数_30云南 2" xfId="11981"/>
    <cellStyle name="好_安徽 缺口县区测算(地方填报)1_财力性转移支付2010年预算参考数_03_2010年各地区一般预算平衡表_2010年地方财政一般预算分级平衡情况表（汇总）0524 2 4" xfId="11982"/>
    <cellStyle name="差_Book2_财力性转移支付2010年预算参考数_30云南 2 2" xfId="11983"/>
    <cellStyle name="好_行政（人员）_不含人员经费系数_03_2010年各地区一般预算平衡表_净集中 3" xfId="11984"/>
    <cellStyle name="差_Book2_财力性转移支付2010年预算参考数_30云南 3" xfId="11985"/>
    <cellStyle name="差_Book2_财力性转移支付2010年预算参考数_30云南 3 2" xfId="11986"/>
    <cellStyle name="差_Book2_财力性转移支付2010年预算参考数_合并" xfId="11987"/>
    <cellStyle name="差_Book2_财力性转移支付2010年预算参考数_合并 2" xfId="11988"/>
    <cellStyle name="差_市辖区测算20080510_县市旗测算-新科目（含人口规模效应） 5" xfId="11989"/>
    <cellStyle name="差_Book2_财力性转移支付2010年预算参考数_隋心对账单定稿0514 2" xfId="11990"/>
    <cellStyle name="差_Book2_财力性转移支付2010年预算参考数_小册子（2010）张" xfId="11991"/>
    <cellStyle name="差_县区合并测算20080423(按照各省比重）_财力性转移支付2010年预算参考数 4" xfId="11992"/>
    <cellStyle name="差_Book2_财力性转移支付2010年预算参考数_小册子（2010）张 3" xfId="11993"/>
    <cellStyle name="差_Book2_财力性转移支付2010年预算参考数_小册子（2010）张 3 2" xfId="11994"/>
    <cellStyle name="差_山东省民生支出标准 4" xfId="11995"/>
    <cellStyle name="差_Book2_财力性转移支付2010年预算参考数_小册子（2010）张 4" xfId="11996"/>
    <cellStyle name="差_Book2_合并" xfId="11997"/>
    <cellStyle name="差_Book2_合并 2" xfId="11998"/>
    <cellStyle name="差_Book2_华东" xfId="11999"/>
    <cellStyle name="差_成本差异系数_03_2010年各地区一般预算平衡表_04财力类2010" xfId="12000"/>
    <cellStyle name="差_Book2_华东 2" xfId="12001"/>
    <cellStyle name="差_成本差异系数_03_2010年各地区一般预算平衡表_04财力类2010 2" xfId="12002"/>
    <cellStyle name="好_市辖区测算20080510_不含人员经费系数_华东 2 7" xfId="12003"/>
    <cellStyle name="差_Book2_隋心对账单定稿0514" xfId="12004"/>
    <cellStyle name="差_县区合并测算20080423(按照各省比重）_民生政策最低支出需求_财力性转移支付2010年预算参考数_合并" xfId="12005"/>
    <cellStyle name="常规 10 5" xfId="12006"/>
    <cellStyle name="差_Book2_隋心对账单定稿0514 2" xfId="12007"/>
    <cellStyle name="差_县区合并测算20080423(按照各省比重）_民生政策最低支出需求_财力性转移支付2010年预算参考数_合并 2" xfId="12008"/>
    <cellStyle name="差_Book2_小册子（2010）张" xfId="12009"/>
    <cellStyle name="好_卫生(按照总人口测算）—20080416_财力性转移支付2010年预算参考数_03_2010年各地区一般预算平衡表_2010年地方财政一般预算分级平衡情况表（汇总）0524 2 3" xfId="12010"/>
    <cellStyle name="好_缺口县区测算(按核定人数)_财力性转移支付2010年预算参考数_隋心对账单定稿0514 2 4" xfId="12011"/>
    <cellStyle name="差_Book2_小册子（2010）张 2" xfId="12012"/>
    <cellStyle name="好_平邑_财力性转移支付2010年预算参考数_合并 2 3" xfId="12013"/>
    <cellStyle name="差_Book2_小册子（2010）张 2 2" xfId="12014"/>
    <cellStyle name="差_Book2_小册子（2010）张 3" xfId="12015"/>
    <cellStyle name="好_平邑_财力性转移支付2010年预算参考数_合并 2 4" xfId="12016"/>
    <cellStyle name="差_Book2_小册子（2010）张 3 2" xfId="12017"/>
    <cellStyle name="差_缺口县区测算(按2007支出增长25%测算)_财力性转移支付2010年预算参考数_03_2010年各地区一般预算平衡表_2010年地方财政一般预算分级平衡情况表（汇总）0524 4" xfId="12018"/>
    <cellStyle name="常规 2 2 6 2 2 3" xfId="12019"/>
    <cellStyle name="差_Book2_小册子（2010）张 4" xfId="12020"/>
    <cellStyle name="好_平邑_财力性转移支付2010年预算参考数_合并 2 5" xfId="12021"/>
    <cellStyle name="差_Book4" xfId="12022"/>
    <cellStyle name="好_2008年支出调整_合并 2 3" xfId="12023"/>
    <cellStyle name="差_Book4 2" xfId="12024"/>
    <cellStyle name="差_Book4 2 2" xfId="12025"/>
    <cellStyle name="差_Book4 3" xfId="12026"/>
    <cellStyle name="差_Book4 3 2" xfId="12027"/>
    <cellStyle name="差_县市旗测算20080508_财力性转移支付2010年预算参考数_03_2010年各地区一般预算平衡表_04财力类2010" xfId="12028"/>
    <cellStyle name="差_Book4 4" xfId="12029"/>
    <cellStyle name="差_gdp 2" xfId="12030"/>
    <cellStyle name="差_gdp 2 2" xfId="12031"/>
    <cellStyle name="差_gdp 2 3 2" xfId="12032"/>
    <cellStyle name="好_行政(燃修费)_民生政策最低支出需求_03_2010年各地区一般预算平衡表_2010年地方财政一般预算分级平衡情况表（汇总）0524 2 5" xfId="12033"/>
    <cellStyle name="好_行政（人员） 2 3" xfId="12034"/>
    <cellStyle name="差_gdp 2 4" xfId="12035"/>
    <cellStyle name="好_分县成本差异系数_小册子（2010）张" xfId="12036"/>
    <cellStyle name="好_缺口县区测算(财政部标准)_财力性转移支付2010年预算参考数_03_2010年各地区一般预算平衡表_2010年地方财政一般预算分级平衡情况表（汇总）0524 2" xfId="12037"/>
    <cellStyle name="差_gdp 3" xfId="12038"/>
    <cellStyle name="差_gdp 3 2" xfId="12039"/>
    <cellStyle name="差_gdp 4" xfId="12040"/>
    <cellStyle name="差_gdp 4 2" xfId="12041"/>
    <cellStyle name="好_山东省民生支出标准_03_2010年各地区一般预算平衡表 5" xfId="12042"/>
    <cellStyle name="差_农林水和城市维护标准支出20080505－县区合计 2 3" xfId="12043"/>
    <cellStyle name="差_GDP 5" xfId="12044"/>
    <cellStyle name="差_GDP_2.2010年云南省生态功能区转移支付总表" xfId="12045"/>
    <cellStyle name="差_GDP_2.2010年云南省生态功能区转移支付总表 2" xfId="12046"/>
    <cellStyle name="差_GDP_2.云南省生态功能区转移支付总表" xfId="12047"/>
    <cellStyle name="差_GDP_2.云南省生态功能区转移支付总表 2" xfId="12048"/>
    <cellStyle name="差_GDP_2010年标准财政收入" xfId="12049"/>
    <cellStyle name="差_分析缺口率 4" xfId="12050"/>
    <cellStyle name="好_缺口县区测算(按2007支出增长25%测算) 2 6" xfId="12051"/>
    <cellStyle name="差_GDP_2010年标准财政收入 2" xfId="12052"/>
    <cellStyle name="差_分析缺口率 4 2" xfId="12053"/>
    <cellStyle name="差_GDP_2010年标准财政收入 3" xfId="12054"/>
    <cellStyle name="差_GDP_2010年标准财政收入 3 2" xfId="12055"/>
    <cellStyle name="差_GDP_2010年标准财政收入 4" xfId="12056"/>
    <cellStyle name="差_分县成本差异系数_民生政策最低支出需求_03_2010年各地区一般预算平衡表" xfId="12057"/>
    <cellStyle name="好_行政（人员）_03_2010年各地区一般预算平衡表_2010年地方财政一般预算分级平衡情况表（汇总）0524" xfId="12058"/>
    <cellStyle name="差_gdp_30云南" xfId="12059"/>
    <cellStyle name="差_gdp_30云南 2" xfId="12060"/>
    <cellStyle name="差_市辖区测算20080510_县市旗测算-新科目（含人口规模效应）_财力性转移支付2010年预算参考数_03_2010年各地区一般预算平衡表 3" xfId="12061"/>
    <cellStyle name="差_gdp_30云南 2 2" xfId="12062"/>
    <cellStyle name="差_gdp_30云南 3" xfId="12063"/>
    <cellStyle name="差_市辖区测算20080510_县市旗测算-新科目（含人口规模效应）_财力性转移支付2010年预算参考数_03_2010年各地区一般预算平衡表 4" xfId="12064"/>
    <cellStyle name="差_gdp_30云南 4" xfId="12065"/>
    <cellStyle name="差_市辖区测算20080510_县市旗测算-新科目（含人口规模效应）_财力性转移支付2010年预算参考数_03_2010年各地区一般预算平衡表 5" xfId="12066"/>
    <cellStyle name="差_GDP_4.2010年国家重点生态功能区保护性转移支付生态测算表" xfId="12067"/>
    <cellStyle name="好_卫生(按照总人口测算）—20080416_不含人员经费系数_隋心对账单定稿0514 2 5" xfId="12068"/>
    <cellStyle name="差_GDP_4.2010年国家重点生态功能区保护性转移支付生态测算表 2" xfId="12069"/>
    <cellStyle name="差_GDP_5.2010年云南省国家一般生态功能区转移支付补助测算表（州市本级）" xfId="12070"/>
    <cellStyle name="差_GDP_5.2010年云南省国家一般生态功能区转移支付补助测算表（州市本级） 2" xfId="12071"/>
    <cellStyle name="差_gdp_合并" xfId="12072"/>
    <cellStyle name="常规 2 3 2 6" xfId="12073"/>
    <cellStyle name="差_gdp_合并 2" xfId="12074"/>
    <cellStyle name="差_县市旗测算-新科目（20080627）_不含人员经费系数_财力性转移支付2010年预算参考数_华东 2 7" xfId="12075"/>
    <cellStyle name="差_gdp_华东" xfId="12076"/>
    <cellStyle name="差_gdp_华东 2" xfId="12077"/>
    <cellStyle name="差_分县成本差异系数_民生政策最低支出需求_小册子（2010）张 3" xfId="12078"/>
    <cellStyle name="差_gdp_隋心对账单定稿0514" xfId="12079"/>
    <cellStyle name="差_gdp_小册子（2010）张" xfId="12080"/>
    <cellStyle name="差_gdp_小册子（2010）张 2" xfId="12081"/>
    <cellStyle name="好_行政(燃修费)_县市旗测算-新科目（含人口规模效应）_合并 2 4" xfId="12082"/>
    <cellStyle name="差_gdp_小册子（2010）张 2 2" xfId="12083"/>
    <cellStyle name="差_gdp_小册子（2010）张 3 2" xfId="12084"/>
    <cellStyle name="好_行政公检法测算_不含人员经费系数_小册子（2010）张 3" xfId="12085"/>
    <cellStyle name="好_教师绩效工资测算表（离退休按各地上报数测算）2009年1月1日 5" xfId="12086"/>
    <cellStyle name="差_J01-2" xfId="12087"/>
    <cellStyle name="差_J01-2 2" xfId="12088"/>
    <cellStyle name="差_J01-2 2 2" xfId="12089"/>
    <cellStyle name="差_人员工资和公用经费3_隋心对账单定稿0514" xfId="12090"/>
    <cellStyle name="差_县市旗测算-新科目（20080626）_民生政策最低支出需求_30云南" xfId="12091"/>
    <cellStyle name="差_J01-2 3" xfId="12092"/>
    <cellStyle name="差_J03" xfId="12093"/>
    <cellStyle name="差_J03 2" xfId="12094"/>
    <cellStyle name="差_J03 2 2" xfId="12095"/>
    <cellStyle name="差_J03 3" xfId="12096"/>
    <cellStyle name="差_J03 3 2" xfId="12097"/>
    <cellStyle name="差_J03 4" xfId="12098"/>
    <cellStyle name="差_J03_1" xfId="12099"/>
    <cellStyle name="好_2008年预计支出与2007年对比 2" xfId="12100"/>
    <cellStyle name="差_J03_1 2" xfId="12101"/>
    <cellStyle name="差_缺口县区测算(财政部标准)_03_2010年各地区一般预算平衡表_2010年地方财政一般预算分级平衡情况表（汇总）0524 3" xfId="12102"/>
    <cellStyle name="好_2008年预计支出与2007年对比 2 2" xfId="12103"/>
    <cellStyle name="差_J03_2.2009年云南省生态功能区转移支付总表" xfId="12104"/>
    <cellStyle name="差_J03_2.2009年云南省生态功能区转移支付总表 2" xfId="12105"/>
    <cellStyle name="差_J03_2.2010年云南省生态功能区转移支付总表" xfId="12106"/>
    <cellStyle name="差_J03_2.2010年云南省生态功能区转移支付总表 2" xfId="12107"/>
    <cellStyle name="好_其他部门(按照总人口测算）—20080416_不含人员经费系数_财力性转移支付2010年预算参考数_03_2010年各地区一般预算平衡表_04财力类2010 3" xfId="12108"/>
    <cellStyle name="差_J03_4.2010年国家重点生态功能区保护性转移支付生态测算表 2" xfId="12109"/>
    <cellStyle name="差_J03_5.2010年云南省国家一般生态功能区转移支付补助测算表（州市本级）" xfId="12110"/>
    <cellStyle name="好_M01-2(州市补助收入)_隋心对账单定稿0514 2 2" xfId="12111"/>
    <cellStyle name="差_J03_5.2010年云南省国家一般生态功能区转移支付补助测算表（州市本级） 2" xfId="12112"/>
    <cellStyle name="差_M01-1" xfId="12113"/>
    <cellStyle name="差_M01-1 2" xfId="12114"/>
    <cellStyle name="好_行政（人员）_县市旗测算-新科目（含人口规模效应）_财力性转移支付2010年预算参考数_03_2010年各地区一般预算平衡表 2 3" xfId="12115"/>
    <cellStyle name="差_M01-1 2 2" xfId="12116"/>
    <cellStyle name="差_县市旗测算-新科目（20080626） 2 7" xfId="12117"/>
    <cellStyle name="差_M01-1 2 3" xfId="12118"/>
    <cellStyle name="差_年度可用财力情况 3" xfId="12119"/>
    <cellStyle name="差_M01-1 2 3 2" xfId="12120"/>
    <cellStyle name="差_一般预算支出口径剔除表_合并 2 5" xfId="12121"/>
    <cellStyle name="差_M01-1 2 4" xfId="12122"/>
    <cellStyle name="差_M01-1 2 5" xfId="12123"/>
    <cellStyle name="差_M01-1 2 6" xfId="12124"/>
    <cellStyle name="差_M01-1 3" xfId="12125"/>
    <cellStyle name="差_M01-1 3 2" xfId="12126"/>
    <cellStyle name="差_县区合并测算20080423(按照各省比重）_不含人员经费系数_03_2010年各地区一般预算平衡表_2010年地方财政一般预算分级平衡情况表（汇总）0524 2 7" xfId="12127"/>
    <cellStyle name="差_M01-1 3 3" xfId="12128"/>
    <cellStyle name="差_M01-1 4" xfId="12129"/>
    <cellStyle name="好_行政(燃修费)_县市旗测算-新科目（含人口规模效应）_财力性转移支付2010年预算参考数_03_2010年各地区一般预算平衡表 5" xfId="12130"/>
    <cellStyle name="差_M01-1 4 2" xfId="12131"/>
    <cellStyle name="好_缺口县区测算(按核定人数) 2 3" xfId="12132"/>
    <cellStyle name="差_M01-1 5" xfId="12133"/>
    <cellStyle name="差_M01-1 6" xfId="12134"/>
    <cellStyle name="差_成本差异系数_03_2010年各地区一般预算平衡表 2" xfId="12135"/>
    <cellStyle name="差_M01-1_2010年省对民族地县第二批转移支付测算表" xfId="12136"/>
    <cellStyle name="差_M01-1_2010年省对民族地县第二批转移支付测算表 2" xfId="12137"/>
    <cellStyle name="差_M01-1_2010年省对民族地县第二批转移支付测算表 2 2" xfId="12138"/>
    <cellStyle name="差_M01-1_2010年省对民族地县第二批转移支付测算表 3" xfId="12139"/>
    <cellStyle name="差_M01-1_2010年省对民族地县第二批转移支付测算表 3 2" xfId="12140"/>
    <cellStyle name="好_行政(燃修费)_财力性转移支付2010年预算参考数_华东 3" xfId="12141"/>
    <cellStyle name="好_其他部门(按照总人口测算）—20080416_财力性转移支付2010年预算参考数_03_2010年各地区一般预算平衡表_2010年地方财政一般预算分级平衡情况表（汇总）0524 2 3" xfId="12142"/>
    <cellStyle name="差_M01-1_2010年省对民族地县第二批转移支付测算表 4" xfId="12143"/>
    <cellStyle name="差_M01-2(州市补助收入)" xfId="12144"/>
    <cellStyle name="差_M01-2(州市补助收入) 2" xfId="12145"/>
    <cellStyle name="差_M01-2(州市补助收入) 2 2" xfId="12146"/>
    <cellStyle name="差_M01-2(州市补助收入) 2 2 2" xfId="12147"/>
    <cellStyle name="好_县市旗测算20080508_民生政策最低支出需求_财力性转移支付2010年预算参考数 2 6" xfId="12148"/>
    <cellStyle name="好_河南 缺口县区测算(地方填报)_财力性转移支付2010年预算参考数_03_2010年各地区一般预算平衡表_2010年地方财政一般预算分级平衡情况表（汇总）0524 2 7" xfId="12149"/>
    <cellStyle name="差_M01-2(州市补助收入) 2_2.2009年云南省生态功能区转移支付总表" xfId="12150"/>
    <cellStyle name="差_M01-2(州市补助收入) 2_2.2009年云南省生态功能区转移支付总表 2" xfId="12151"/>
    <cellStyle name="常规_exceltmp1" xfId="12152"/>
    <cellStyle name="差_M01-2(州市补助收入) 2_2.2010年云南省生态功能区转移支付总表" xfId="12153"/>
    <cellStyle name="好_教育(按照总人口测算）—20080416_不含人员经费系数_03_2010年各地区一般预算平衡表" xfId="12154"/>
    <cellStyle name="差_M01-2(州市补助收入) 2_2.2010年云南省生态功能区转移支付总表 2" xfId="12155"/>
    <cellStyle name="好_教育(按照总人口测算）—20080416_不含人员经费系数_03_2010年各地区一般预算平衡表 2" xfId="12156"/>
    <cellStyle name="差_M01-2(州市补助收入) 2_2.云南省生态功能区转移支付总表" xfId="12157"/>
    <cellStyle name="差_行政(燃修费)_小册子（2010）张 2 2" xfId="12158"/>
    <cellStyle name="差_M01-2(州市补助收入) 2_2.云南省生态功能区转移支付总表 2" xfId="12159"/>
    <cellStyle name="好_县区合并测算20080421_不含人员经费系数_03_2010年各地区一般预算平衡表 2" xfId="12160"/>
    <cellStyle name="差_M01-2(州市补助收入) 2_4.2010年国家重点生态功能区保护性转移支付生态测算表" xfId="12161"/>
    <cellStyle name="好_汇总表4_03_2010年各地区一般预算平衡表_2010年地方财政一般预算分级平衡情况表（汇总）0524 2 4" xfId="12162"/>
    <cellStyle name="好_县区合并测算20080421_不含人员经费系数_03_2010年各地区一般预算平衡表 2 2" xfId="12163"/>
    <cellStyle name="差_M01-2(州市补助收入) 2_4.2010年国家重点生态功能区保护性转移支付生态测算表 2" xfId="12164"/>
    <cellStyle name="好_Book1_财力性转移支付2010年预算参考数 2 5" xfId="12165"/>
    <cellStyle name="差_M01-2(州市补助收入) 2_5.2010年云南省国家一般生态功能区转移支付补助测算表（州市本级）" xfId="12166"/>
    <cellStyle name="好_缺口县区测算(按2007支出增长25%测算)_财力性转移支付2010年预算参考数_隋心对账单定稿0514 2 2" xfId="12167"/>
    <cellStyle name="差_M01-2(州市补助收入) 2_5.2010年云南省国家一般生态功能区转移支付补助测算表（州市本级） 2" xfId="12168"/>
    <cellStyle name="差_M01-2(州市补助收入) 4" xfId="12169"/>
    <cellStyle name="差_M01-2(州市补助收入) 5" xfId="12170"/>
    <cellStyle name="差_M01-2(州市补助收入) 6" xfId="12171"/>
    <cellStyle name="好_测算结果_合并" xfId="12172"/>
    <cellStyle name="差_M01-2(州市补助收入) 7" xfId="12173"/>
    <cellStyle name="差_M01-2(州市补助收入) 8" xfId="12174"/>
    <cellStyle name="差_M01-2(州市补助收入) 9" xfId="12175"/>
    <cellStyle name="好_2006年28四川_03_2010年各地区一般预算平衡表_净集中" xfId="12176"/>
    <cellStyle name="差_M01-2(州市补助收入)_合并" xfId="12177"/>
    <cellStyle name="差_民生政策最低支出需求_财力性转移支付2010年预算参考数_小册子（2010）张 2 2" xfId="12178"/>
    <cellStyle name="好_缺口县区测算(按2007支出增长25%测算)_财力性转移支付2010年预算参考数_03_2010年各地区一般预算平衡表 2 3" xfId="12179"/>
    <cellStyle name="差_M01-2(州市补助收入)_合并 2" xfId="12180"/>
    <cellStyle name="差_M01-2(州市补助收入)_华东" xfId="12181"/>
    <cellStyle name="差_M01-2(州市补助收入)_隋心对账单定稿0514" xfId="12182"/>
    <cellStyle name="差_M01-2(州市补助收入)_隋心对账单定稿0514 2" xfId="12183"/>
    <cellStyle name="好_测算结果汇总_03_2010年各地区一般预算平衡表 6" xfId="12184"/>
    <cellStyle name="差_M03" xfId="12185"/>
    <cellStyle name="差_县市旗测算-新科目（20080626）_03_2010年各地区一般预算平衡表" xfId="12186"/>
    <cellStyle name="差_M03 2" xfId="12187"/>
    <cellStyle name="好_云南省2008年中小学教职工情况（教育厅提供20090101加工整理） 6" xfId="12188"/>
    <cellStyle name="差_县市旗测算-新科目（20080626）_03_2010年各地区一般预算平衡表 2" xfId="12189"/>
    <cellStyle name="差_M03 2 2" xfId="12190"/>
    <cellStyle name="差_县市旗测算-新科目（20080626）_03_2010年各地区一般预算平衡表 2 2" xfId="12191"/>
    <cellStyle name="差_M03 2 3" xfId="12192"/>
    <cellStyle name="好_缺口县区测算(按2007支出增长25%测算)_财力性转移支付2010年预算参考数_合并 2" xfId="12193"/>
    <cellStyle name="差_M03 2 4" xfId="12194"/>
    <cellStyle name="好_缺口县区测算(按2007支出增长25%测算)_财力性转移支付2010年预算参考数_合并 3" xfId="12195"/>
    <cellStyle name="差_M03 3" xfId="12196"/>
    <cellStyle name="好_云南省2008年中小学教职工情况（教育厅提供20090101加工整理） 7" xfId="12197"/>
    <cellStyle name="差_县市旗测算-新科目（20080626）_03_2010年各地区一般预算平衡表 3" xfId="12198"/>
    <cellStyle name="差_M03 4" xfId="12199"/>
    <cellStyle name="差_县市旗测算-新科目（20080626）_03_2010年各地区一般预算平衡表 4" xfId="12200"/>
    <cellStyle name="差_M03a" xfId="12201"/>
    <cellStyle name="差_M03a 2" xfId="12202"/>
    <cellStyle name="差_县市旗测算20080508_不含人员经费系数_财力性转移支付2010年预算参考数_华东 2 7" xfId="12203"/>
    <cellStyle name="差_M03a 2 2" xfId="12204"/>
    <cellStyle name="差_县市旗测算-新科目（20080626）_县市旗测算-新科目（含人口规模效应）_财力性转移支付2010年预算参考数_03_2010年各地区一般预算平衡表_2010年地方财政一般预算分级平衡情况表（汇总）0524 2 4" xfId="12205"/>
    <cellStyle name="差_M03a 3" xfId="12206"/>
    <cellStyle name="差_M03a 3 2" xfId="12207"/>
    <cellStyle name="差_M03a 4" xfId="12208"/>
    <cellStyle name="差_河南 缺口县区测算(地方填报)_合并" xfId="12209"/>
    <cellStyle name="差_文体广播事业(按照总人口测算）—20080416_县市旗测算-新科目（含人口规模效应）_财力性转移支付2010年预算参考数_合并 2" xfId="12210"/>
    <cellStyle name="好_农林水和城市维护标准支出20080505－县区合计_民生政策最低支出需求_财力性转移支付2010年预算参考数_合并 2 2" xfId="12211"/>
    <cellStyle name="差_RESULTS" xfId="12212"/>
    <cellStyle name="差_县市旗测算20080508_民生政策最低支出需求_03_2010年各地区一般预算平衡表 3" xfId="12213"/>
    <cellStyle name="好_核定人数对比_财力性转移支付2010年预算参考数_03_2010年各地区一般预算平衡表 2 3" xfId="12214"/>
    <cellStyle name="差_Sheet1" xfId="12215"/>
    <cellStyle name="差_Sheet1 2" xfId="12216"/>
    <cellStyle name="差_Sheet1_2.2009年云南省生态功能区转移支付总表" xfId="12217"/>
    <cellStyle name="差_Sheet1_2.2009年云南省生态功能区转移支付总表 2" xfId="12218"/>
    <cellStyle name="差_Sheet1_2.2010年云南省生态功能区转移支付总表" xfId="12219"/>
    <cellStyle name="差_Sheet1_2.2010年云南省生态功能区转移支付总表 2" xfId="12220"/>
    <cellStyle name="好_2006年33甘肃_合并 2 7" xfId="12221"/>
    <cellStyle name="差_Sheet1_2.云南省生态功能区转移支付总表" xfId="12222"/>
    <cellStyle name="差_县市旗测算-新科目（20080627）_县市旗测算-新科目（含人口规模效应）_小册子（2010）张 4" xfId="12223"/>
    <cellStyle name="差_Sheet1_2.云南省生态功能区转移支付总表 2" xfId="12224"/>
    <cellStyle name="差_Sheet1_4.2010年国家重点生态功能区保护性转移支付生态测算表" xfId="12225"/>
    <cellStyle name="差_Sheet1_4.2010年国家重点生态功能区保护性转移支付生态测算表 2" xfId="12226"/>
    <cellStyle name="差_Sheet1_5.2010年云南省国家一般生态功能区转移支付补助测算表（州市本级）" xfId="12227"/>
    <cellStyle name="差_行政（人员）_民生政策最低支出需求_财力性转移支付2010年预算参考数_小册子（2010）张 2" xfId="12228"/>
    <cellStyle name="好_行政公检法测算 2 2 2" xfId="12229"/>
    <cellStyle name="好_河南 缺口县区测算(地方填报)_隋心对账单定稿0514 2 2" xfId="12230"/>
    <cellStyle name="差_Sheet1_5.2010年云南省国家一般生态功能区转移支付补助测算表（州市本级） 2" xfId="12231"/>
    <cellStyle name="差_行政（人员）_民生政策最低支出需求_财力性转移支付2010年预算参考数_小册子（2010）张 2 2" xfId="12232"/>
    <cellStyle name="常规 13 28" xfId="12233"/>
    <cellStyle name="常规 13 33" xfId="12234"/>
    <cellStyle name="差_Sheet2" xfId="12235"/>
    <cellStyle name="差_Sheet3" xfId="12236"/>
    <cellStyle name="差_Sheet4" xfId="12237"/>
    <cellStyle name="差_Sheet5" xfId="12238"/>
    <cellStyle name="好_2008年一般预算支出预计 2 2" xfId="12239"/>
    <cellStyle name="差_z01-1" xfId="12240"/>
    <cellStyle name="差_z01-1 2" xfId="12241"/>
    <cellStyle name="差_z01-1 2 2" xfId="12242"/>
    <cellStyle name="差_z01-1 3" xfId="12243"/>
    <cellStyle name="差_z01-1 3 2" xfId="12244"/>
    <cellStyle name="差_z01-1 4" xfId="12245"/>
    <cellStyle name="差_安徽 缺口县区测算(地方填报)1 2 2 2" xfId="12246"/>
    <cellStyle name="差_汇总表_03_2010年各地区一般预算平衡表" xfId="12247"/>
    <cellStyle name="差_市辖区测算-新科目（20080626）_民生政策最低支出需求_财力性转移支付2010年预算参考数 2 7" xfId="12248"/>
    <cellStyle name="差_安徽 缺口县区测算(地方填报)1 2 3 2" xfId="12249"/>
    <cellStyle name="好_农林水和城市维护标准支出20080505－县区合计_03_2010年各地区一般预算平衡表" xfId="12250"/>
    <cellStyle name="好_其他部门(按照总人口测算）—20080416_不含人员经费系数_华东 2 6" xfId="12251"/>
    <cellStyle name="差_安徽 缺口县区测算(地方填报)1 2 4" xfId="12252"/>
    <cellStyle name="好_2007年一般预算支出剔除_财力性转移支付2010年预算参考数_03_2010年各地区一般预算平衡表 2" xfId="12253"/>
    <cellStyle name="差_安徽 缺口县区测算(地方填报)1 3" xfId="12254"/>
    <cellStyle name="好_0605石屏县_03_2010年各地区一般预算平衡表 4" xfId="12255"/>
    <cellStyle name="差_安徽 缺口县区测算(地方填报)1 3 2" xfId="12256"/>
    <cellStyle name="好_行政(燃修费)_不含人员经费系数_03_2010年各地区一般预算平衡表" xfId="12257"/>
    <cellStyle name="差_安徽 缺口县区测算(地方填报)1 4" xfId="12258"/>
    <cellStyle name="好_0605石屏县_03_2010年各地区一般预算平衡表 5" xfId="12259"/>
    <cellStyle name="差_安徽 缺口县区测算(地方填报)1 4 2" xfId="12260"/>
    <cellStyle name="好_不含人员经费系数_财力性转移支付2010年预算参考数_03_2010年各地区一般预算平衡表 6" xfId="12261"/>
    <cellStyle name="差_安徽 缺口县区测算(地方填报)1 5" xfId="12262"/>
    <cellStyle name="差_附表_财力性转移支付2010年预算参考数_小册子（2010）张" xfId="12263"/>
    <cellStyle name="好_县区合并测算20080421_不含人员经费系数_华东 2 2" xfId="12264"/>
    <cellStyle name="好_0605石屏县_03_2010年各地区一般预算平衡表 6" xfId="12265"/>
    <cellStyle name="差_安徽 缺口县区测算(地方填报)1_03_2010年各地区一般预算平衡表" xfId="12266"/>
    <cellStyle name="好_缺口县区测算（11.13）_03_2010年各地区一般预算平衡表_净集中 3" xfId="12267"/>
    <cellStyle name="差_安徽 缺口县区测算(地方填报)1_03_2010年各地区一般预算平衡表 2" xfId="12268"/>
    <cellStyle name="差_安徽 缺口县区测算(地方填报)1_03_2010年各地区一般预算平衡表 3" xfId="12269"/>
    <cellStyle name="差_安徽 缺口县区测算(地方填报)1_03_2010年各地区一般预算平衡表 4" xfId="12270"/>
    <cellStyle name="差_安徽 缺口县区测算(地方填报)1_03_2010年各地区一般预算平衡表 5" xfId="12271"/>
    <cellStyle name="差_文体广播事业(按照总人口测算）—20080416_不含人员经费系数_小册子（2010）张 2" xfId="12272"/>
    <cellStyle name="好_20河南_财力性转移支付2010年预算参考数 2 2" xfId="12273"/>
    <cellStyle name="差_安徽 缺口县区测算(地方填报)1_03_2010年各地区一般预算平衡表 6" xfId="12274"/>
    <cellStyle name="差_文体广播事业(按照总人口测算）—20080416_不含人员经费系数_小册子（2010）张 3" xfId="12275"/>
    <cellStyle name="好_20河南_财力性转移支付2010年预算参考数 2 3" xfId="12276"/>
    <cellStyle name="差_安徽 缺口县区测算(地方填报)1_03_2010年各地区一般预算平衡表_04财力类2010" xfId="12277"/>
    <cellStyle name="差_安徽 缺口县区测算(地方填报)1_03_2010年各地区一般预算平衡表_04财力类2010 2" xfId="12278"/>
    <cellStyle name="好_09黑龙江_03_2010年各地区一般预算平衡表_2010年地方财政一般预算分级平衡情况表（汇总）0524" xfId="12279"/>
    <cellStyle name="好_2008年支出核定_合并 2 3" xfId="12280"/>
    <cellStyle name="差_安徽 缺口县区测算(地方填报)1_03_2010年各地区一般预算平衡表_04财力类2010 3" xfId="12281"/>
    <cellStyle name="好_2008年支出核定_合并 2 4" xfId="12282"/>
    <cellStyle name="差_安徽 缺口县区测算(地方填报)1_03_2010年各地区一般预算平衡表_2010年地方财政一般预算分级平衡情况表（汇总）0524" xfId="12283"/>
    <cellStyle name="常规 8 5 2" xfId="12284"/>
    <cellStyle name="差_安徽 缺口县区测算(地方填报)1_03_2010年各地区一般预算平衡表_2010年地方财政一般预算分级平衡情况表（汇总）0524 2" xfId="12285"/>
    <cellStyle name="常规 27 8" xfId="12286"/>
    <cellStyle name="差_安徽 缺口县区测算(地方填报)1_03_2010年各地区一般预算平衡表_2010年地方财政一般预算分级平衡情况表（汇总）0524 3" xfId="12287"/>
    <cellStyle name="差_行政(燃修费)_民生政策最低支出需求_小册子（2010）张 2 2" xfId="12288"/>
    <cellStyle name="常规 27 9" xfId="12289"/>
    <cellStyle name="差_安徽 缺口县区测算(地方填报)1_03_2010年各地区一般预算平衡表_2010年地方财政一般预算分级平衡情况表（汇总）0524 4" xfId="12290"/>
    <cellStyle name="差_核定人数对比_合并" xfId="12291"/>
    <cellStyle name="差_安徽 缺口县区测算(地方填报)1_03_2010年各地区一般预算平衡表_2010年地方财政一般预算分级平衡情况表（汇总）0524 5" xfId="12292"/>
    <cellStyle name="差_安徽 缺口县区测算(地方填报)1_03_2010年各地区一般预算平衡表_净集中 2" xfId="12293"/>
    <cellStyle name="差_行政(燃修费) 4" xfId="12294"/>
    <cellStyle name="差_安徽 缺口县区测算(地方填报)1_03_2010年各地区一般预算平衡表_净集中 3" xfId="12295"/>
    <cellStyle name="差_行政(燃修费) 5" xfId="12296"/>
    <cellStyle name="好_行政公检法测算_民生政策最低支出需求_财力性转移支付2010年预算参考数_华东 2 2" xfId="12297"/>
    <cellStyle name="差_安徽 缺口县区测算(地方填报)1_30云南" xfId="12298"/>
    <cellStyle name="常规 3 27" xfId="12299"/>
    <cellStyle name="常规 3 32" xfId="12300"/>
    <cellStyle name="好_其他部门(按照总人口测算）—20080416_县市旗测算-新科目（含人口规模效应）_财力性转移支付2010年预算参考数_03_2010年各地区一般预算平衡表_04财力类2010 2" xfId="12301"/>
    <cellStyle name="差_安徽 缺口县区测算(地方填报)1_30云南 2" xfId="12302"/>
    <cellStyle name="差_安徽 缺口县区测算(地方填报)1_30云南 2 2" xfId="12303"/>
    <cellStyle name="差_安徽 缺口县区测算(地方填报)1_30云南 3" xfId="12304"/>
    <cellStyle name="差_安徽 缺口县区测算(地方填报)1_30云南 3 2" xfId="12305"/>
    <cellStyle name="差_安徽 缺口县区测算(地方填报)1_30云南 4" xfId="12306"/>
    <cellStyle name="好_行政公检法测算_民生政策最低支出需求_03_2010年各地区一般预算平衡表_净集中 2" xfId="12307"/>
    <cellStyle name="差_安徽 缺口县区测算(地方填报)1_财力性转移支付2010年预算参考数" xfId="12308"/>
    <cellStyle name="差_安徽 缺口县区测算(地方填报)1_财力性转移支付2010年预算参考数 2" xfId="12309"/>
    <cellStyle name="差_安徽 缺口县区测算(地方填报)1_财力性转移支付2010年预算参考数 2 2" xfId="12310"/>
    <cellStyle name="差_云南 缺口县区测算(地方填报)_隋心对账单定稿0514 2 5" xfId="12311"/>
    <cellStyle name="差_安徽 缺口县区测算(地方填报)1_财力性转移支付2010年预算参考数 2 2 2" xfId="12312"/>
    <cellStyle name="好_高中教师人数（教育厅1.6日提供） 6" xfId="12313"/>
    <cellStyle name="差_安徽 缺口县区测算(地方填报)1_财力性转移支付2010年预算参考数 2 3" xfId="12314"/>
    <cellStyle name="差_市辖区测算20080510_县市旗测算-新科目（含人口规模效应）_合并 2" xfId="12315"/>
    <cellStyle name="差_云南 缺口县区测算(地方填报)_隋心对账单定稿0514 2 6" xfId="12316"/>
    <cellStyle name="差_安徽 缺口县区测算(地方填报)1_财力性转移支付2010年预算参考数 2 3 2" xfId="12317"/>
    <cellStyle name="好_行政公检法测算_03_2010年各地区一般预算平衡表 6" xfId="12318"/>
    <cellStyle name="差_安徽 缺口县区测算(地方填报)1_财力性转移支付2010年预算参考数 2 4" xfId="12319"/>
    <cellStyle name="差_云南 缺口县区测算(地方填报)_隋心对账单定稿0514 2 7" xfId="12320"/>
    <cellStyle name="差_安徽 缺口县区测算(地方填报)1_财力性转移支付2010年预算参考数 3" xfId="12321"/>
    <cellStyle name="差_县市旗测算-新科目（20080627）_隋心对账单定稿0514 2 2" xfId="12322"/>
    <cellStyle name="差_安徽 缺口县区测算(地方填报)1_财力性转移支付2010年预算参考数 3 2" xfId="12323"/>
    <cellStyle name="差_安徽 缺口县区测算(地方填报)1_财力性转移支付2010年预算参考数 4" xfId="12324"/>
    <cellStyle name="差_县市旗测算-新科目（20080627）_隋心对账单定稿0514 2 3" xfId="12325"/>
    <cellStyle name="差_安徽 缺口县区测算(地方填报)1_财力性转移支付2010年预算参考数 4 2" xfId="12326"/>
    <cellStyle name="差_安徽 缺口县区测算(地方填报)1_财力性转移支付2010年预算参考数_03_2010年各地区一般预算平衡表" xfId="12327"/>
    <cellStyle name="差_汇总_03_2010年各地区一般预算平衡表_2010年地方财政一般预算分级平衡情况表（汇总）0524 3" xfId="12328"/>
    <cellStyle name="好_2006年30云南_隋心对账单定稿0514" xfId="12329"/>
    <cellStyle name="好_平邑_隋心对账单定稿0514 2 5" xfId="12330"/>
    <cellStyle name="差_安徽 缺口县区测算(地方填报)1_财力性转移支付2010年预算参考数_03_2010年各地区一般预算平衡表 2" xfId="12331"/>
    <cellStyle name="好_2006年30云南_隋心对账单定稿0514 2" xfId="12332"/>
    <cellStyle name="差_安徽 缺口县区测算(地方填报)1_财力性转移支付2010年预算参考数_03_2010年各地区一般预算平衡表 3" xfId="12333"/>
    <cellStyle name="差_安徽 缺口县区测算(地方填报)1_财力性转移支付2010年预算参考数_03_2010年各地区一般预算平衡表 5" xfId="12334"/>
    <cellStyle name="差_安徽 缺口县区测算(地方填报)1_财力性转移支付2010年预算参考数_03_2010年各地区一般预算平衡表 6" xfId="12335"/>
    <cellStyle name="差_同德_合并" xfId="12336"/>
    <cellStyle name="差_安徽 缺口县区测算(地方填报)1_财力性转移支付2010年预算参考数_03_2010年各地区一般预算平衡表_04财力类2010" xfId="12337"/>
    <cellStyle name="差_卫生(按照总人口测算）—20080416_03_2010年各地区一般预算平衡表_净集中 3" xfId="12338"/>
    <cellStyle name="差_自行调整差异系数顺序_合并 2 4" xfId="12339"/>
    <cellStyle name="差_其他部门(按照总人口测算）—20080416_03_2010年各地区一般预算平衡表_净集中" xfId="12340"/>
    <cellStyle name="差_安徽 缺口县区测算(地方填报)1_财力性转移支付2010年预算参考数_03_2010年各地区一般预算平衡表_04财力类2010 3" xfId="12341"/>
    <cellStyle name="差_县市旗测算20080508_县市旗测算-新科目（含人口规模效应）_财力性转移支付2010年预算参考数 2 5" xfId="12342"/>
    <cellStyle name="差_安徽 缺口县区测算(地方填报)1_财力性转移支付2010年预算参考数_03_2010年各地区一般预算平衡表_2010年地方财政一般预算分级平衡情况表（汇总）0524" xfId="12343"/>
    <cellStyle name="好_行政公检法测算_县市旗测算-新科目（含人口规模效应）_03_2010年各地区一般预算平衡表_04财力类2010 3" xfId="12344"/>
    <cellStyle name="差_安徽 缺口县区测算(地方填报)1_财力性转移支付2010年预算参考数_03_2010年各地区一般预算平衡表_2010年地方财政一般预算分级平衡情况表（汇总）0524 2" xfId="12345"/>
    <cellStyle name="好_分县成本差异系数_合并" xfId="12346"/>
    <cellStyle name="差_安徽 缺口县区测算(地方填报)1_财力性转移支付2010年预算参考数_03_2010年各地区一般预算平衡表_2010年地方财政一般预算分级平衡情况表（汇总）0524 3" xfId="12347"/>
    <cellStyle name="差_安徽 缺口县区测算(地方填报)1_财力性转移支付2010年预算参考数_03_2010年各地区一般预算平衡表_2010年地方财政一般预算分级平衡情况表（汇总）0524 4" xfId="12348"/>
    <cellStyle name="差_第一部分：综合全 2" xfId="12349"/>
    <cellStyle name="差_安徽 缺口县区测算(地方填报)1_财力性转移支付2010年预算参考数_03_2010年各地区一般预算平衡表_2010年地方财政一般预算分级平衡情况表（汇总）0524 5" xfId="12350"/>
    <cellStyle name="差_第一部分：综合全 3" xfId="12351"/>
    <cellStyle name="差_其他部门(按照总人口测算）—20080416_县市旗测算-新科目（含人口规模效应）" xfId="12352"/>
    <cellStyle name="差_安徽 缺口县区测算(地方填报)1_财力性转移支付2010年预算参考数_03_2010年各地区一般预算平衡表_净集中" xfId="12353"/>
    <cellStyle name="差_安徽 缺口县区测算(地方填报)1_财力性转移支付2010年预算参考数_03_2010年各地区一般预算平衡表_净集中 2" xfId="12354"/>
    <cellStyle name="差_农林水和城市维护标准支出20080505－县区合计_县市旗测算-新科目（含人口规模效应）_03_2010年各地区一般预算平衡表_04财力类2010" xfId="12355"/>
    <cellStyle name="差_安徽 缺口县区测算(地方填报)1_财力性转移支付2010年预算参考数_03_2010年各地区一般预算平衡表_净集中 3" xfId="12356"/>
    <cellStyle name="差_安徽 缺口县区测算(地方填报)1_财力性转移支付2010年预算参考数_30云南" xfId="12357"/>
    <cellStyle name="差_安徽 缺口县区测算(地方填报)1_财力性转移支付2010年预算参考数_30云南 2" xfId="12358"/>
    <cellStyle name="差_县市旗测算-新科目（20080627）_县市旗测算-新科目（含人口规模效应）_小册子（2010）张" xfId="12359"/>
    <cellStyle name="差_安徽 缺口县区测算(地方填报)1_财力性转移支付2010年预算参考数_30云南 2 2" xfId="12360"/>
    <cellStyle name="差_县市旗测算-新科目（20080627）_县市旗测算-新科目（含人口规模效应）_小册子（2010）张 2" xfId="12361"/>
    <cellStyle name="汇总 2 2 2 2 2 8" xfId="12362"/>
    <cellStyle name="差_核定人数下发表_03_2010年各地区一般预算平衡表_04财力类2010" xfId="12363"/>
    <cellStyle name="好_07大连" xfId="12364"/>
    <cellStyle name="好_汇总表_财力性转移支付2010年预算参考数_30云南" xfId="12365"/>
    <cellStyle name="差_安徽 缺口县区测算(地方填报)1_财力性转移支付2010年预算参考数_30云南 3" xfId="12366"/>
    <cellStyle name="差_安徽 缺口县区测算(地方填报)1_财力性转移支付2010年预算参考数_30云南 4" xfId="12367"/>
    <cellStyle name="差_安徽 缺口县区测算(地方填报)1_财力性转移支付2010年预算参考数_华东 2" xfId="12368"/>
    <cellStyle name="差_县市旗测算-新科目（20080626）_财力性转移支付2010年预算参考数_华东" xfId="12369"/>
    <cellStyle name="好_12滨州 2 6" xfId="12370"/>
    <cellStyle name="好_2009年一般性转移支付标准工资_~4190974 4" xfId="12371"/>
    <cellStyle name="差_安徽 缺口县区测算(地方填报)1_财力性转移支付2010年预算参考数_隋心对账单定稿0514" xfId="12372"/>
    <cellStyle name="差_教师绩效工资测算表（离退休按各地上报数测算）2009年1月1日 3" xfId="12373"/>
    <cellStyle name="差_安徽 缺口县区测算(地方填报)1_财力性转移支付2010年预算参考数_隋心对账单定稿0514 2" xfId="12374"/>
    <cellStyle name="差_行政公检法测算_不含人员经费系数_财力性转移支付2010年预算参考数_合并" xfId="12375"/>
    <cellStyle name="差_安徽 缺口县区测算(地方填报)1_财力性转移支付2010年预算参考数_小册子（2010）张" xfId="12376"/>
    <cellStyle name="差_安徽 缺口县区测算(地方填报)1_财力性转移支付2010年预算参考数_小册子（2010）张 2" xfId="12377"/>
    <cellStyle name="差_自行调整差异系数顺序 2 6" xfId="12378"/>
    <cellStyle name="常规 4 6" xfId="12379"/>
    <cellStyle name="差_安徽 缺口县区测算(地方填报)1_财力性转移支付2010年预算参考数_小册子（2010）张 2 2" xfId="12380"/>
    <cellStyle name="常规 4 6 2" xfId="12381"/>
    <cellStyle name="差_安徽 缺口县区测算(地方填报)1_财力性转移支付2010年预算参考数_小册子（2010）张 3" xfId="12382"/>
    <cellStyle name="差_自行调整差异系数顺序 2 7" xfId="12383"/>
    <cellStyle name="常规 4 7" xfId="12384"/>
    <cellStyle name="差_安徽 缺口县区测算(地方填报)1_财力性转移支付2010年预算参考数_小册子（2010）张 3 2" xfId="12385"/>
    <cellStyle name="常规 4 7 2" xfId="12386"/>
    <cellStyle name="好_行政公检法测算_民生政策最低支出需求_财力性转移支付2010年预算参考数 2 8" xfId="12387"/>
    <cellStyle name="千位分隔 4 2 2 2" xfId="12388"/>
    <cellStyle name="差_安徽 缺口县区测算(地方填报)1_财力性转移支付2010年预算参考数_小册子（2010）张 4" xfId="12389"/>
    <cellStyle name="常规 4 8" xfId="12390"/>
    <cellStyle name="差_安徽 缺口县区测算(地方填报)1_合并" xfId="12391"/>
    <cellStyle name="差_安徽 缺口县区测算(地方填报)1_合并 2" xfId="12392"/>
    <cellStyle name="差_安徽 缺口县区测算(地方填报)1_华东" xfId="12393"/>
    <cellStyle name="差_安徽 缺口县区测算(地方填报)1_华东 2" xfId="12394"/>
    <cellStyle name="好_缺口县区测算(财政部标准)_财力性转移支付2010年预算参考数_03_2010年各地区一般预算平衡表 2 3" xfId="12395"/>
    <cellStyle name="差_安徽 缺口县区测算(地方填报)1_隋心对账单定稿0514" xfId="12396"/>
    <cellStyle name="差_安徽 缺口县区测算(地方填报)1_小册子（2010）张" xfId="12397"/>
    <cellStyle name="差_安徽 缺口县区测算(地方填报)1_小册子（2010）张 2" xfId="12398"/>
    <cellStyle name="差_安徽 缺口县区测算(地方填报)1_小册子（2010）张 2 2" xfId="12399"/>
    <cellStyle name="差_安徽 缺口县区测算(地方填报)1_小册子（2010）张 3" xfId="12400"/>
    <cellStyle name="差_缺口县区测算（11.13）_华东" xfId="12401"/>
    <cellStyle name="差_安徽 缺口县区测算(地方填报)1_小册子（2010）张 3 2" xfId="12402"/>
    <cellStyle name="差_缺口县区测算（11.13）_华东 2" xfId="12403"/>
    <cellStyle name="差_报省站昆明市2010年村干部离任审计统计表" xfId="12404"/>
    <cellStyle name="常规 8 3 5" xfId="12405"/>
    <cellStyle name="差_不含人员经费系数" xfId="12406"/>
    <cellStyle name="好_民生政策最低支出需求_华东 3" xfId="12407"/>
    <cellStyle name="差_不含人员经费系数 2" xfId="12408"/>
    <cellStyle name="差_不含人员经费系数 2 2" xfId="12409"/>
    <cellStyle name="差_不含人员经费系数 2 2 2" xfId="12410"/>
    <cellStyle name="差_不含人员经费系数 2 3 2" xfId="12411"/>
    <cellStyle name="差_不含人员经费系数 2 4" xfId="12412"/>
    <cellStyle name="差_不含人员经费系数 3" xfId="12413"/>
    <cellStyle name="差_不含人员经费系数 3 2" xfId="12414"/>
    <cellStyle name="常规 10 3 7" xfId="12415"/>
    <cellStyle name="差_不含人员经费系数 4" xfId="12416"/>
    <cellStyle name="差_不含人员经费系数 4 2" xfId="12417"/>
    <cellStyle name="差_不含人员经费系数 5" xfId="12418"/>
    <cellStyle name="差_不含人员经费系数_03_2010年各地区一般预算平衡表" xfId="12419"/>
    <cellStyle name="差_教育(按照总人口测算）—20080416_财力性转移支付2010年预算参考数 3" xfId="12420"/>
    <cellStyle name="好_财政供养人员_财力性转移支付2010年预算参考数_隋心对账单定稿0514 2 4" xfId="12421"/>
    <cellStyle name="差_不含人员经费系数_03_2010年各地区一般预算平衡表 2" xfId="12422"/>
    <cellStyle name="差_教育(按照总人口测算）—20080416_财力性转移支付2010年预算参考数 3 2" xfId="12423"/>
    <cellStyle name="差_不含人员经费系数_03_2010年各地区一般预算平衡表 3" xfId="12424"/>
    <cellStyle name="差_县区合并测算20080421_不含人员经费系数_小册子（2010）张 3 2" xfId="12425"/>
    <cellStyle name="差_县区合并测算20080423(按照各省比重）_财力性转移支付2010年预算参考数_隋心对账单定稿0514 2" xfId="12426"/>
    <cellStyle name="差_不含人员经费系数_03_2010年各地区一般预算平衡表 4" xfId="12427"/>
    <cellStyle name="差_不含人员经费系数_03_2010年各地区一般预算平衡表 5" xfId="12428"/>
    <cellStyle name="差_不含人员经费系数_03_2010年各地区一般预算平衡表 6" xfId="12429"/>
    <cellStyle name="差_不含人员经费系数_03_2010年各地区一般预算平衡表_04财力类2010" xfId="12430"/>
    <cellStyle name="差_第五部分(才淼、饶永宏） 2_2.2010年云南省生态功能区转移支付总表 2" xfId="12431"/>
    <cellStyle name="差_不含人员经费系数_03_2010年各地区一般预算平衡表_04财力类2010 2" xfId="12432"/>
    <cellStyle name="差_不含人员经费系数_03_2010年各地区一般预算平衡表_04财力类2010 3" xfId="12433"/>
    <cellStyle name="差_不含人员经费系数_03_2010年各地区一般预算平衡表_净集中" xfId="12434"/>
    <cellStyle name="好_分析缺口率_03_2010年各地区一般预算平衡表 6" xfId="12435"/>
    <cellStyle name="差_不含人员经费系数_03_2010年各地区一般预算平衡表_净集中 2" xfId="12436"/>
    <cellStyle name="常规 19 27" xfId="12437"/>
    <cellStyle name="常规 19 32" xfId="12438"/>
    <cellStyle name="常规 24 27" xfId="12439"/>
    <cellStyle name="常规 24 32" xfId="12440"/>
    <cellStyle name="差_不含人员经费系数_03_2010年各地区一般预算平衡表_净集中 3" xfId="12441"/>
    <cellStyle name="常规 19 28" xfId="12442"/>
    <cellStyle name="常规 19 33" xfId="12443"/>
    <cellStyle name="常规 24 28" xfId="12444"/>
    <cellStyle name="常规 24 33" xfId="12445"/>
    <cellStyle name="差_不含人员经费系数_30云南" xfId="12446"/>
    <cellStyle name="差_不含人员经费系数_30云南 2" xfId="12447"/>
    <cellStyle name="常规 4 3 2 2 3" xfId="12448"/>
    <cellStyle name="差_不含人员经费系数_30云南 2 2" xfId="12449"/>
    <cellStyle name="差_不含人员经费系数_30云南 3" xfId="12450"/>
    <cellStyle name="常规 4 3 2 2 4" xfId="12451"/>
    <cellStyle name="差_不含人员经费系数_30云南 3 2" xfId="12452"/>
    <cellStyle name="差_不含人员经费系数_财力性转移支付2010年预算参考数" xfId="12453"/>
    <cellStyle name="好_财政供养人员_03_2010年各地区一般预算平衡表" xfId="12454"/>
    <cellStyle name="好_核定人数对比_财力性转移支付2010年预算参考数 2 7" xfId="12455"/>
    <cellStyle name="差_不含人员经费系数_财力性转移支付2010年预算参考数 2" xfId="12456"/>
    <cellStyle name="差_汇总_03_2010年各地区一般预算平衡表 4" xfId="12457"/>
    <cellStyle name="好_财政供养人员_03_2010年各地区一般预算平衡表 2" xfId="12458"/>
    <cellStyle name="差_不含人员经费系数_财力性转移支付2010年预算参考数 2 2" xfId="12459"/>
    <cellStyle name="好_财政供养人员_03_2010年各地区一般预算平衡表 2 2" xfId="12460"/>
    <cellStyle name="好_汇总_合并 2 5" xfId="12461"/>
    <cellStyle name="差_不含人员经费系数_财力性转移支付2010年预算参考数 2 2 2" xfId="12462"/>
    <cellStyle name="差_不含人员经费系数_财力性转移支付2010年预算参考数 2 3" xfId="12463"/>
    <cellStyle name="好_汇总_合并 2 6" xfId="12464"/>
    <cellStyle name="差_不含人员经费系数_财力性转移支付2010年预算参考数 2 3 2" xfId="12465"/>
    <cellStyle name="常规 7 2 3 10" xfId="12466"/>
    <cellStyle name="差_不含人员经费系数_财力性转移支付2010年预算参考数 2 4" xfId="12467"/>
    <cellStyle name="好_2008年一般预算支出预计_合并 2 2" xfId="12468"/>
    <cellStyle name="好_县市旗测算-新科目（20080626）_不含人员经费系数_03_2010年各地区一般预算平衡表_2010年地方财政一般预算分级平衡情况表（汇总）0524 2 2" xfId="12469"/>
    <cellStyle name="好_汇总_合并 2 7" xfId="12470"/>
    <cellStyle name="差_不含人员经费系数_财力性转移支付2010年预算参考数 3" xfId="12471"/>
    <cellStyle name="差_汇总_03_2010年各地区一般预算平衡表 5" xfId="12472"/>
    <cellStyle name="好_财政供养人员_03_2010年各地区一般预算平衡表 3" xfId="12473"/>
    <cellStyle name="差_不含人员经费系数_财力性转移支付2010年预算参考数 3 2" xfId="12474"/>
    <cellStyle name="好_其他部门(按照总人口测算）—20080416 3" xfId="12475"/>
    <cellStyle name="差_不含人员经费系数_财力性转移支付2010年预算参考数_03_2010年各地区一般预算平衡表" xfId="12476"/>
    <cellStyle name="差_不含人员经费系数_财力性转移支付2010年预算参考数_03_2010年各地区一般预算平衡表_04财力类2010" xfId="12477"/>
    <cellStyle name="差_平邑_财力性转移支付2010年预算参考数_隋心对账单定稿0514" xfId="12478"/>
    <cellStyle name="好_20河南_小册子（2010）张 3" xfId="12479"/>
    <cellStyle name="好_教育(按照总人口测算）—20080416_民生政策最低支出需求_华东 2 2" xfId="12480"/>
    <cellStyle name="差_不含人员经费系数_财力性转移支付2010年预算参考数_03_2010年各地区一般预算平衡表_04财力类2010 2" xfId="12481"/>
    <cellStyle name="差_平邑_财力性转移支付2010年预算参考数_隋心对账单定稿0514 2" xfId="12482"/>
    <cellStyle name="好_gdp_华东 2 5" xfId="12483"/>
    <cellStyle name="差_不含人员经费系数_财力性转移支付2010年预算参考数_03_2010年各地区一般预算平衡表_04财力类2010 3" xfId="12484"/>
    <cellStyle name="好_gdp_华东 2 6" xfId="12485"/>
    <cellStyle name="好_教育(按照总人口测算）—20080416_民生政策最低支出需求_财力性转移支付2010年预算参考数" xfId="12486"/>
    <cellStyle name="差_不含人员经费系数_财力性转移支付2010年预算参考数_03_2010年各地区一般预算平衡表_2010年地方财政一般预算分级平衡情况表（汇总）0524" xfId="12487"/>
    <cellStyle name="差_不含人员经费系数_财力性转移支付2010年预算参考数_03_2010年各地区一般预算平衡表_2010年地方财政一般预算分级平衡情况表（汇总）0524 2" xfId="12488"/>
    <cellStyle name="差_县市旗测算-新科目（20080626）_县市旗测算-新科目（含人口规模效应）_财力性转移支付2010年预算参考数_03_2010年各地区一般预算平衡表_2010年地方财政一般预算分级平衡情况表（汇总）0524 5" xfId="12489"/>
    <cellStyle name="常规 17 9" xfId="12490"/>
    <cellStyle name="常规 22 9" xfId="12491"/>
    <cellStyle name="差_不含人员经费系数_财力性转移支付2010年预算参考数_03_2010年各地区一般预算平衡表_2010年地方财政一般预算分级平衡情况表（汇总）0524 3" xfId="12492"/>
    <cellStyle name="常规 5 10" xfId="12493"/>
    <cellStyle name="差_不含人员经费系数_财力性转移支付2010年预算参考数_03_2010年各地区一般预算平衡表_2010年地方财政一般预算分级平衡情况表（汇总）0524 4" xfId="12494"/>
    <cellStyle name="常规 5 11" xfId="12495"/>
    <cellStyle name="差_不含人员经费系数_财力性转移支付2010年预算参考数_03_2010年各地区一般预算平衡表_2010年地方财政一般预算分级平衡情况表（汇总）0524 5" xfId="12496"/>
    <cellStyle name="常规 5 12" xfId="12497"/>
    <cellStyle name="差_不含人员经费系数_财力性转移支付2010年预算参考数_03_2010年各地区一般预算平衡表_净集中" xfId="12498"/>
    <cellStyle name="好_2007年地州资金往来对账表 3 2" xfId="12499"/>
    <cellStyle name="差_不含人员经费系数_财力性转移支付2010年预算参考数_03_2010年各地区一般预算平衡表_净集中 2" xfId="12500"/>
    <cellStyle name="好_行政公检法测算_财力性转移支付2010年预算参考数_隋心对账单定稿0514 2 3" xfId="12501"/>
    <cellStyle name="差_不含人员经费系数_财力性转移支付2010年预算参考数_03_2010年各地区一般预算平衡表_净集中 3" xfId="12502"/>
    <cellStyle name="好_行政公检法测算_财力性转移支付2010年预算参考数_隋心对账单定稿0514 2 4" xfId="12503"/>
    <cellStyle name="差_不含人员经费系数_财力性转移支付2010年预算参考数_30云南" xfId="12504"/>
    <cellStyle name="差_不含人员经费系数_财力性转移支付2010年预算参考数_30云南 2" xfId="12505"/>
    <cellStyle name="差_不含人员经费系数_财力性转移支付2010年预算参考数_30云南 2 2" xfId="12506"/>
    <cellStyle name="差_不含人员经费系数_财力性转移支付2010年预算参考数_30云南 3" xfId="12507"/>
    <cellStyle name="差_不含人员经费系数_财力性转移支付2010年预算参考数_30云南 3 2" xfId="12508"/>
    <cellStyle name="好_20河南_财力性转移支付2010年预算参考数_小册子（2010）张 3" xfId="12509"/>
    <cellStyle name="差_不含人员经费系数_财力性转移支付2010年预算参考数_30云南 4" xfId="12510"/>
    <cellStyle name="差_不含人员经费系数_财力性转移支付2010年预算参考数_合并" xfId="12511"/>
    <cellStyle name="差_不含人员经费系数_财力性转移支付2010年预算参考数_合并 2" xfId="12512"/>
    <cellStyle name="差_不含人员经费系数_财力性转移支付2010年预算参考数_隋心对账单定稿0514" xfId="12513"/>
    <cellStyle name="好_县市旗测算-新科目（20080626）_财力性转移支付2010年预算参考数_03_2010年各地区一般预算平衡表 2" xfId="12514"/>
    <cellStyle name="差_行政(燃修费)_民生政策最低支出需求_财力性转移支付2010年预算参考数_03_2010年各地区一般预算平衡表_净集中 3" xfId="12515"/>
    <cellStyle name="差_不含人员经费系数_财力性转移支付2010年预算参考数_隋心对账单定稿0514 2" xfId="12516"/>
    <cellStyle name="差_不含人员经费系数_财力性转移支付2010年预算参考数_小册子（2010）张" xfId="12517"/>
    <cellStyle name="差_县区合并测算20080423(按照各省比重）_县市旗测算-新科目（含人口规模效应）_财力性转移支付2010年预算参考数_03_2010年各地区一般预算平衡表_2010年地方财政一般预算分级平衡情况表（汇总）0524 2 2" xfId="12518"/>
    <cellStyle name="差_不含人员经费系数_财力性转移支付2010年预算参考数_小册子（2010）张 2" xfId="12519"/>
    <cellStyle name="好_行政(燃修费)_不含人员经费系数_财力性转移支付2010年预算参考数 2 6" xfId="12520"/>
    <cellStyle name="差_不含人员经费系数_财力性转移支付2010年预算参考数_小册子（2010）张 2 2" xfId="12521"/>
    <cellStyle name="好_其他部门(按照总人口测算）—20080416_不含人员经费系数_合并 2 5" xfId="12522"/>
    <cellStyle name="差_不含人员经费系数_财力性转移支付2010年预算参考数_小册子（2010）张 3" xfId="12523"/>
    <cellStyle name="好_行政(燃修费)_不含人员经费系数_财力性转移支付2010年预算参考数 2 7" xfId="12524"/>
    <cellStyle name="好_农林水和城市维护标准支出20080505－县区合计_民生政策最低支出需求_财力性转移支付2010年预算参考数_小册子（2010）张" xfId="12525"/>
    <cellStyle name="差_不含人员经费系数_财力性转移支付2010年预算参考数_小册子（2010）张 3 2" xfId="12526"/>
    <cellStyle name="好_农林水和城市维护标准支出20080505－县区合计_民生政策最低支出需求_财力性转移支付2010年预算参考数_小册子（2010）张 2" xfId="12527"/>
    <cellStyle name="差_不含人员经费系数_财力性转移支付2010年预算参考数_小册子（2010）张 4" xfId="12528"/>
    <cellStyle name="好_行政(燃修费)_不含人员经费系数_财力性转移支付2010年预算参考数 2 8" xfId="12529"/>
    <cellStyle name="差_不含人员经费系数_隋心对账单定稿0514" xfId="12530"/>
    <cellStyle name="常规 75 2" xfId="12531"/>
    <cellStyle name="差_不含人员经费系数_小册子（2010）张 2 2" xfId="12532"/>
    <cellStyle name="好_2006年30云南 2 3" xfId="12533"/>
    <cellStyle name="差_不含人员经费系数_小册子（2010）张 3" xfId="12534"/>
    <cellStyle name="差_缺口县区测算（11.13）_03_2010年各地区一般预算平衡表_净集中 2" xfId="12535"/>
    <cellStyle name="差_不含人员经费系数_小册子（2010）张 3 2" xfId="12536"/>
    <cellStyle name="差_汇总表4 2 4" xfId="12537"/>
    <cellStyle name="差_不用软件计算9.1不考虑经费管理评价xl" xfId="12538"/>
    <cellStyle name="差_不用软件计算9.1不考虑经费管理评价xl 3" xfId="12539"/>
    <cellStyle name="差_行政(燃修费)_不含人员经费系数_小册子（2010）张 2 2" xfId="12540"/>
    <cellStyle name="差_不用软件计算9.1不考虑经费管理评价xl 4" xfId="12541"/>
    <cellStyle name="差_财力差异计算表(不含非农业区)" xfId="12542"/>
    <cellStyle name="差_核定人数对比_财力性转移支付2010年预算参考数_03_2010年各地区一般预算平衡表_04财力类2010" xfId="12543"/>
    <cellStyle name="好_34青海_财力性转移支付2010年预算参考数 5" xfId="12544"/>
    <cellStyle name="好_其他部门(按照总人口测算）—20080416_不含人员经费系数_财力性转移支付2010年预算参考数_华东" xfId="12545"/>
    <cellStyle name="差_核定人数对比_财力性转移支付2010年预算参考数_03_2010年各地区一般预算平衡表_04财力类2010 2" xfId="12546"/>
    <cellStyle name="差_财力差异计算表(不含非农业区) 2" xfId="12547"/>
    <cellStyle name="好_0605石屏县_03_2010年各地区一般预算平衡表_2010年地方财政一般预算分级平衡情况表（汇总）0524 2 4" xfId="12548"/>
    <cellStyle name="好_其他部门(按照总人口测算）—20080416_不含人员经费系数_财力性转移支付2010年预算参考数_华东 2" xfId="12549"/>
    <cellStyle name="差_财力差异计算表(不含非农业区) 2 2" xfId="12550"/>
    <cellStyle name="好_县区合并测算20080423(按照各省比重）_县市旗测算-新科目（含人口规模效应）_03_2010年各地区一般预算平衡表_2010年地方财政一般预算分级平衡情况表（汇总）0524 2 8" xfId="12551"/>
    <cellStyle name="差_教育(按照总人口测算）—20080416_财力性转移支付2010年预算参考数_合并" xfId="12552"/>
    <cellStyle name="差_县区合并测算20080423(按照各省比重）_不含人员经费系数_财力性转移支付2010年预算参考数_华东" xfId="12553"/>
    <cellStyle name="好_其他部门(按照总人口测算）—20080416_不含人员经费系数_财力性转移支付2010年预算参考数_华东 2 2" xfId="12554"/>
    <cellStyle name="差_核定人数对比_财力性转移支付2010年预算参考数_03_2010年各地区一般预算平衡表_04财力类2010 3" xfId="12555"/>
    <cellStyle name="差_财力差异计算表(不含非农业区) 3" xfId="12556"/>
    <cellStyle name="好_0605石屏县_03_2010年各地区一般预算平衡表_2010年地方财政一般预算分级平衡情况表（汇总）0524 2 5" xfId="12557"/>
    <cellStyle name="好_其他部门(按照总人口测算）—20080416_不含人员经费系数_财力性转移支付2010年预算参考数_华东 3" xfId="12558"/>
    <cellStyle name="差_财力差异计算表(不含非农业区) 3 2" xfId="12559"/>
    <cellStyle name="好_附表_财力性转移支付2010年预算参考数_华东 2 7" xfId="12560"/>
    <cellStyle name="差_财力差异计算表(不含非农业区) 4" xfId="12561"/>
    <cellStyle name="好_0605石屏县_03_2010年各地区一般预算平衡表_2010年地方财政一般预算分级平衡情况表（汇总）0524 2 6" xfId="12562"/>
    <cellStyle name="差_财政供养人员" xfId="12563"/>
    <cellStyle name="差_财政供养人员 2" xfId="12564"/>
    <cellStyle name="差_财政供养人员 2 2" xfId="12565"/>
    <cellStyle name="好_汇总_隋心对账单定稿0514 2 6" xfId="12566"/>
    <cellStyle name="好_缺口县区测算（11.13）_合并" xfId="12567"/>
    <cellStyle name="差_财政供养人员 3 2" xfId="12568"/>
    <cellStyle name="好_2007年一般预算支出剔除_财力性转移支付2010年预算参考数_隋心对账单定稿0514 2" xfId="12569"/>
    <cellStyle name="差_财政供养人员 4" xfId="12570"/>
    <cellStyle name="好_03昭通_隋心对账单定稿0514" xfId="12571"/>
    <cellStyle name="差_财政供养人员 5" xfId="12572"/>
    <cellStyle name="好_农林水和城市维护标准支出20080505－县区合计_03_2010年各地区一般预算平衡表_净集中" xfId="12573"/>
    <cellStyle name="差_财政供养人员 6" xfId="12574"/>
    <cellStyle name="差_财政供养人员 7" xfId="12575"/>
    <cellStyle name="差_财政供养人员_03_2010年各地区一般预算平衡表" xfId="12576"/>
    <cellStyle name="好_0605石屏县 2_5.2010年云南省国家一般生态功能区转移支付补助测算表（州市本级）" xfId="12577"/>
    <cellStyle name="差_财政供养人员_03_2010年各地区一般预算平衡表 2" xfId="12578"/>
    <cellStyle name="差_行政(燃修费)_县市旗测算-新科目（含人口规模效应）_财力性转移支付2010年预算参考数_03_2010年各地区一般预算平衡表 6" xfId="12579"/>
    <cellStyle name="差_财政供养人员_03_2010年各地区一般预算平衡表 3" xfId="12580"/>
    <cellStyle name="差_市辖区测算-新科目（20080626）_民生政策最低支出需求_财力性转移支付2010年预算参考数_合并 2" xfId="12581"/>
    <cellStyle name="差_财政供养人员_03_2010年各地区一般预算平衡表_04财力类2010" xfId="12582"/>
    <cellStyle name="好_2008年全省汇总收支计算表_03_2010年各地区一般预算平衡表 6" xfId="12583"/>
    <cellStyle name="差_财政供养人员_03_2010年各地区一般预算平衡表_04财力类2010 2" xfId="12584"/>
    <cellStyle name="差_财政供养人员_03_2010年各地区一般预算平衡表_2010年地方财政一般预算分级平衡情况表（汇总）0524" xfId="12585"/>
    <cellStyle name="差_财政供养人员_03_2010年各地区一般预算平衡表_2010年地方财政一般预算分级平衡情况表（汇总）0524 2" xfId="12586"/>
    <cellStyle name="差_财政供养人员_03_2010年各地区一般预算平衡表_2010年地方财政一般预算分级平衡情况表（汇总）0524 3" xfId="12587"/>
    <cellStyle name="差_教育(按照总人口测算）—20080416_民生政策最低支出需求_华东" xfId="12588"/>
    <cellStyle name="差_财政供养人员_03_2010年各地区一般预算平衡表_2010年地方财政一般预算分级平衡情况表（汇总）0524 4" xfId="12589"/>
    <cellStyle name="差_财政供养人员_03_2010年各地区一般预算平衡表_2010年地方财政一般预算分级平衡情况表（汇总）0524 5" xfId="12590"/>
    <cellStyle name="差_财政供养人员_03_2010年各地区一般预算平衡表_净集中 3" xfId="12591"/>
    <cellStyle name="好_汇总表_03_2010年各地区一般预算平衡表_2010年地方财政一般预算分级平衡情况表（汇总）0524 2 7" xfId="12592"/>
    <cellStyle name="差_财政供养人员_财力性转移支付2010年预算参考数" xfId="12593"/>
    <cellStyle name="差_行政公检法测算_民生政策最低支出需求 2 4" xfId="12594"/>
    <cellStyle name="差_财政供养人员_财力性转移支付2010年预算参考数 2" xfId="12595"/>
    <cellStyle name="差_财政供养人员_财力性转移支付2010年预算参考数 2 2 2" xfId="12596"/>
    <cellStyle name="差_财政供养人员_财力性转移支付2010年预算参考数 2 4" xfId="12597"/>
    <cellStyle name="差_财政供养人员_财力性转移支付2010年预算参考数 3" xfId="12598"/>
    <cellStyle name="好_农林水和城市维护标准支出20080505－县区合计_不含人员经费系数_03_2010年各地区一般预算平衡表_04财力类2010 2" xfId="12599"/>
    <cellStyle name="差_财政供养人员_财力性转移支付2010年预算参考数 3 2" xfId="12600"/>
    <cellStyle name="好_2009年标准税收测算数据表 3" xfId="12601"/>
    <cellStyle name="差_财政供养人员_财力性转移支付2010年预算参考数 4" xfId="12602"/>
    <cellStyle name="好_农林水和城市维护标准支出20080505－县区合计_不含人员经费系数_03_2010年各地区一般预算平衡表_04财力类2010 3" xfId="12603"/>
    <cellStyle name="差_财政供养人员_财力性转移支付2010年预算参考数 4 2" xfId="12604"/>
    <cellStyle name="差_财政供养人员_财力性转移支付2010年预算参考数 5" xfId="12605"/>
    <cellStyle name="差_财政供养人员_财力性转移支付2010年预算参考数_03_2010年各地区一般预算平衡表" xfId="12606"/>
    <cellStyle name="差_财政供养人员_财力性转移支付2010年预算参考数_03_2010年各地区一般预算平衡表 2" xfId="12607"/>
    <cellStyle name="差_财政供养人员_财力性转移支付2010年预算参考数_03_2010年各地区一般预算平衡表 3" xfId="12608"/>
    <cellStyle name="差_财政供养人员_财力性转移支付2010年预算参考数_03_2010年各地区一般预算平衡表 4" xfId="12609"/>
    <cellStyle name="差_财政供养人员_财力性转移支付2010年预算参考数_03_2010年各地区一般预算平衡表 5" xfId="12610"/>
    <cellStyle name="好_22湖南_财力性转移支付2010年预算参考数_03_2010年各地区一般预算平衡表 2" xfId="12611"/>
    <cellStyle name="差_财政供养人员_财力性转移支付2010年预算参考数_03_2010年各地区一般预算平衡表 6" xfId="12612"/>
    <cellStyle name="好_22湖南_财力性转移支付2010年预算参考数_03_2010年各地区一般预算平衡表 3" xfId="12613"/>
    <cellStyle name="差_财政供养人员_财力性转移支付2010年预算参考数_03_2010年各地区一般预算平衡表_04财力类2010" xfId="12614"/>
    <cellStyle name="差_财政支出对上级的依赖程度 4" xfId="12615"/>
    <cellStyle name="差_县市旗测算-新科目（20080626）_民生政策最低支出需求_财力性转移支付2010年预算参考数 4" xfId="12616"/>
    <cellStyle name="好_卫生部门_财力性转移支付2010年预算参考数_03_2010年各地区一般预算平衡表" xfId="12617"/>
    <cellStyle name="差_财政供养人员_财力性转移支付2010年预算参考数_03_2010年各地区一般预算平衡表_2010年地方财政一般预算分级平衡情况表（汇总）0524" xfId="12618"/>
    <cellStyle name="好_核定人数下发表_财力性转移支付2010年预算参考数_03_2010年各地区一般预算平衡表 2" xfId="12619"/>
    <cellStyle name="好_卫生部门_财力性转移支付2010年预算参考数_03_2010年各地区一般预算平衡表 2" xfId="12620"/>
    <cellStyle name="差_财政供养人员_财力性转移支付2010年预算参考数_03_2010年各地区一般预算平衡表_2010年地方财政一般预算分级平衡情况表（汇总）0524 2" xfId="12621"/>
    <cellStyle name="好_核定人数下发表_财力性转移支付2010年预算参考数_03_2010年各地区一般预算平衡表 2 2" xfId="12622"/>
    <cellStyle name="好_卫生部门_财力性转移支付2010年预算参考数_03_2010年各地区一般预算平衡表 3" xfId="12623"/>
    <cellStyle name="差_财政供养人员_财力性转移支付2010年预算参考数_03_2010年各地区一般预算平衡表_2010年地方财政一般预算分级平衡情况表（汇总）0524 3" xfId="12624"/>
    <cellStyle name="差_汇总_03_2010年各地区一般预算平衡表_04财力类2010" xfId="12625"/>
    <cellStyle name="好_2006年28四川_小册子（2010）张 2" xfId="12626"/>
    <cellStyle name="好_核定人数下发表_财力性转移支付2010年预算参考数_03_2010年各地区一般预算平衡表 2 3" xfId="12627"/>
    <cellStyle name="好_卫生部门_财力性转移支付2010年预算参考数_03_2010年各地区一般预算平衡表 4" xfId="12628"/>
    <cellStyle name="差_财政供养人员_财力性转移支付2010年预算参考数_03_2010年各地区一般预算平衡表_2010年地方财政一般预算分级平衡情况表（汇总）0524 4" xfId="12629"/>
    <cellStyle name="好_2006年28四川_小册子（2010）张 3" xfId="12630"/>
    <cellStyle name="好_卫生部门_财力性转移支付2010年预算参考数_03_2010年各地区一般预算平衡表 5" xfId="12631"/>
    <cellStyle name="差_财政供养人员_财力性转移支付2010年预算参考数_03_2010年各地区一般预算平衡表_2010年地方财政一般预算分级平衡情况表（汇总）0524 5" xfId="12632"/>
    <cellStyle name="差_县区合并测算20080423(按照各省比重）_县市旗测算-新科目（含人口规模效应）_03_2010年各地区一般预算平衡表_2010年地方财政一般预算分级平衡情况表（汇总）0524 2 2" xfId="12633"/>
    <cellStyle name="差_财政供养人员_财力性转移支付2010年预算参考数_03_2010年各地区一般预算平衡表_净集中" xfId="12634"/>
    <cellStyle name="差_财政供养人员_财力性转移支付2010年预算参考数_03_2010年各地区一般预算平衡表_净集中 2" xfId="12635"/>
    <cellStyle name="好_汇总_财力性转移支付2010年预算参考数_03_2010年各地区一般预算平衡表 4" xfId="12636"/>
    <cellStyle name="差_财政供养人员_财力性转移支付2010年预算参考数_03_2010年各地区一般预算平衡表_净集中 3" xfId="12637"/>
    <cellStyle name="差_县市旗测算-新科目（20080626）_不含人员经费系数_小册子（2010）张 2" xfId="12638"/>
    <cellStyle name="好_汇总_财力性转移支付2010年预算参考数_03_2010年各地区一般预算平衡表 5" xfId="12639"/>
    <cellStyle name="差_财政供养人员_财力性转移支付2010年预算参考数_30云南" xfId="12640"/>
    <cellStyle name="差_财政供养人员_财力性转移支付2010年预算参考数_30云南 2 2" xfId="12641"/>
    <cellStyle name="常规 17 26" xfId="12642"/>
    <cellStyle name="常规 17 31" xfId="12643"/>
    <cellStyle name="常规 22 26" xfId="12644"/>
    <cellStyle name="常规 22 31" xfId="12645"/>
    <cellStyle name="差_财政供养人员_财力性转移支付2010年预算参考数_30云南 3 2" xfId="12646"/>
    <cellStyle name="好_市辖区测算-新科目（20080626）_县市旗测算-新科目（含人口规模效应）_财力性转移支付2010年预算参考数_华东" xfId="12647"/>
    <cellStyle name="好_农林水和城市维护标准支出20080505－县区合计_民生政策最低支出需求_财力性转移支付2010年预算参考数 2 2" xfId="12648"/>
    <cellStyle name="差_财政供养人员_财力性转移支付2010年预算参考数_30云南 4" xfId="12649"/>
    <cellStyle name="差_平邑_财力性转移支付2010年预算参考数_03_2010年各地区一般预算平衡表_04财力类2010" xfId="12650"/>
    <cellStyle name="差_县市旗测算20080508_不含人员经费系数_财力性转移支付2010年预算参考数_隋心对账单定稿0514 2" xfId="12651"/>
    <cellStyle name="好_农林水和城市维护标准支出20080505－县区合计_民生政策最低支出需求_财力性转移支付2010年预算参考数 3" xfId="12652"/>
    <cellStyle name="差_财政供养人员_财力性转移支付2010年预算参考数_合并" xfId="12653"/>
    <cellStyle name="好_行政（人员）_不含人员经费系数_财力性转移支付2010年预算参考数_03_2010年各地区一般预算平衡表_2010年地方财政一般预算分级平衡情况表（汇总）0524" xfId="12654"/>
    <cellStyle name="差_财政供养人员_财力性转移支付2010年预算参考数_合并 2" xfId="12655"/>
    <cellStyle name="好_行政（人员）_不含人员经费系数_财力性转移支付2010年预算参考数_03_2010年各地区一般预算平衡表_2010年地方财政一般预算分级平衡情况表（汇总）0524 2" xfId="12656"/>
    <cellStyle name="差_财政供养人员_财力性转移支付2010年预算参考数_华东" xfId="12657"/>
    <cellStyle name="好_缺口县区测算(财政部标准)_03_2010年各地区一般预算平衡表_2010年地方财政一般预算分级平衡情况表（汇总）0524 3" xfId="12658"/>
    <cellStyle name="差_财政供养人员_财力性转移支付2010年预算参考数_隋心对账单定稿0514" xfId="12659"/>
    <cellStyle name="好_28四川_财力性转移支付2010年预算参考数_03_2010年各地区一般预算平衡表_净集中 3" xfId="12660"/>
    <cellStyle name="好_测算结果汇总_财力性转移支付2010年预算参考数_03_2010年各地区一般预算平衡表_2010年地方财政一般预算分级平衡情况表（汇总）0524 4" xfId="12661"/>
    <cellStyle name="差_财政供养人员_财力性转移支付2010年预算参考数_小册子（2010）张" xfId="12662"/>
    <cellStyle name="好_分县成本差异系数_民生政策最低支出需求_03_2010年各地区一般预算平衡表 2" xfId="12663"/>
    <cellStyle name="差_财政供养人员_财力性转移支付2010年预算参考数_小册子（2010）张 2" xfId="12664"/>
    <cellStyle name="好_分县成本差异系数_民生政策最低支出需求_03_2010年各地区一般预算平衡表 2 2" xfId="12665"/>
    <cellStyle name="差_财政供养人员_财力性转移支付2010年预算参考数_小册子（2010）张 2 2" xfId="12666"/>
    <cellStyle name="差_财政供养人员_华东" xfId="12667"/>
    <cellStyle name="差_汇总-县级财政报表附表 2_4.2010年国家重点生态功能区保护性转移支付生态测算表 2" xfId="12668"/>
    <cellStyle name="差_财政供养人员_华东 2" xfId="12669"/>
    <cellStyle name="好_教育(按照总人口测算）—20080416_民生政策最低支出需求_小册子（2010）张 3" xfId="12670"/>
    <cellStyle name="差_财政供养人员_禁止开发区名单" xfId="12671"/>
    <cellStyle name="好_卫生部门_财力性转移支付2010年预算参考数 2 5" xfId="12672"/>
    <cellStyle name="差_文体广播事业(按照总人口测算）—20080416_不含人员经费系数_财力性转移支付2010年预算参考数_03_2010年各地区一般预算平衡表" xfId="12673"/>
    <cellStyle name="差_财政供养人员_禁止开发区名单 2" xfId="12674"/>
    <cellStyle name="差_文体广播事业(按照总人口测算）—20080416_不含人员经费系数_财力性转移支付2010年预算参考数_03_2010年各地区一般预算平衡表 2" xfId="12675"/>
    <cellStyle name="差_财政供养人员_隋心对账单定稿0514" xfId="12676"/>
    <cellStyle name="差_一般预算支出口径剔除表 2 4" xfId="12677"/>
    <cellStyle name="差_财政供养人员_隋心对账单定稿0514 2" xfId="12678"/>
    <cellStyle name="差_财政小册子－表(1013)" xfId="12679"/>
    <cellStyle name="常规 2 2 3 2 7" xfId="12680"/>
    <cellStyle name="差_财政小册子－表(1013) 2" xfId="12681"/>
    <cellStyle name="差_教育(按照总人口测算）—20080416_小册子（2010）张 4" xfId="12682"/>
    <cellStyle name="差_财政小册子－表(1013) 3" xfId="12683"/>
    <cellStyle name="差_财政小册子－表(12月16日)" xfId="12684"/>
    <cellStyle name="差_财政小册子－表(12月16日) 2" xfId="12685"/>
    <cellStyle name="差_人员工资和公用经费3_合并" xfId="12686"/>
    <cellStyle name="差_财政支出对上级的依赖程度" xfId="12687"/>
    <cellStyle name="差_县市旗测算-新科目（20080626）_民生政策最低支出需求_财力性转移支付2010年预算参考数" xfId="12688"/>
    <cellStyle name="差_财政支出对上级的依赖程度 2" xfId="12689"/>
    <cellStyle name="差_分年度可用财力情况" xfId="12690"/>
    <cellStyle name="差_县市旗测算-新科目（20080626）_民生政策最低支出需求_财力性转移支付2010年预算参考数 2" xfId="12691"/>
    <cellStyle name="差_财政支出对上级的依赖程度 3" xfId="12692"/>
    <cellStyle name="差_县市旗测算-新科目（20080626）_民生政策最低支出需求_财力性转移支付2010年预算参考数 3" xfId="12693"/>
    <cellStyle name="差_测算结果 2" xfId="12694"/>
    <cellStyle name="差_测算结果 2 2" xfId="12695"/>
    <cellStyle name="差_测算结果 2 2 2" xfId="12696"/>
    <cellStyle name="差_测算结果 2 3" xfId="12697"/>
    <cellStyle name="差_测算结果 2 4" xfId="12698"/>
    <cellStyle name="差_测算结果 3" xfId="12699"/>
    <cellStyle name="差_测算结果 3 2" xfId="12700"/>
    <cellStyle name="差_测算结果 4" xfId="12701"/>
    <cellStyle name="差_测算结果 4 2" xfId="12702"/>
    <cellStyle name="差_测算结果 5" xfId="12703"/>
    <cellStyle name="差_测算结果_03_2010年各地区一般预算平衡表" xfId="12704"/>
    <cellStyle name="好_缺口县区测算(按2007支出增长25%测算)_华东 3" xfId="12705"/>
    <cellStyle name="差_测算结果_03_2010年各地区一般预算平衡表 2" xfId="12706"/>
    <cellStyle name="差_测算结果_03_2010年各地区一般预算平衡表 3" xfId="12707"/>
    <cellStyle name="差_测算结果_03_2010年各地区一般预算平衡表 4" xfId="12708"/>
    <cellStyle name="差_测算结果_03_2010年各地区一般预算平衡表 5" xfId="12709"/>
    <cellStyle name="差_测算结果_03_2010年各地区一般预算平衡表 6" xfId="12710"/>
    <cellStyle name="差_测算结果_03_2010年各地区一般预算平衡表_04财力类2010" xfId="12711"/>
    <cellStyle name="好_汇总表4_03_2010年各地区一般预算平衡表_2010年地方财政一般预算分级平衡情况表（汇总）0524 2 8" xfId="12712"/>
    <cellStyle name="差_测算结果_03_2010年各地区一般预算平衡表_2010年地方财政一般预算分级平衡情况表（汇总）0524" xfId="12713"/>
    <cellStyle name="差_测算结果_03_2010年各地区一般预算平衡表_2010年地方财政一般预算分级平衡情况表（汇总）0524 2" xfId="12714"/>
    <cellStyle name="差_测算结果_03_2010年各地区一般预算平衡表_2010年地方财政一般预算分级平衡情况表（汇总）0524 3" xfId="12715"/>
    <cellStyle name="好_其他部门(按照总人口测算）—20080416_不含人员经费系数_财力性转移支付2010年预算参考数 2" xfId="12716"/>
    <cellStyle name="差_测算结果_03_2010年各地区一般预算平衡表_2010年地方财政一般预算分级平衡情况表（汇总）0524 5" xfId="12717"/>
    <cellStyle name="好_其他部门(按照总人口测算）—20080416_不含人员经费系数_财力性转移支付2010年预算参考数 4" xfId="12718"/>
    <cellStyle name="差_测算结果_03_2010年各地区一般预算平衡表_净集中" xfId="12719"/>
    <cellStyle name="差_测算结果_03_2010年各地区一般预算平衡表_净集中 2" xfId="12720"/>
    <cellStyle name="好_2007年一般预算支出剔除_财力性转移支付2010年预算参考数 2 4" xfId="12721"/>
    <cellStyle name="差_测算结果_03_2010年各地区一般预算平衡表_净集中 3" xfId="12722"/>
    <cellStyle name="好_2007年一般预算支出剔除_财力性转移支付2010年预算参考数 2 5" xfId="12723"/>
    <cellStyle name="差_测算结果_30云南" xfId="12724"/>
    <cellStyle name="好_文体广播事业(按照总人口测算）—20080416_县市旗测算-新科目（含人口规模效应）_财力性转移支付2010年预算参考数_03_2010年各地区一般预算平衡表_04财力类2010 3" xfId="12725"/>
    <cellStyle name="常规 3 10" xfId="12726"/>
    <cellStyle name="差_测算结果_30云南 2" xfId="12727"/>
    <cellStyle name="差_测算结果_30云南 2 2" xfId="12728"/>
    <cellStyle name="差_县市旗测算-新科目（20080627）_不含人员经费系数 2 5" xfId="12729"/>
    <cellStyle name="差_测算结果_30云南 3" xfId="12730"/>
    <cellStyle name="好_2008年支出调整_财力性转移支付2010年预算参考数_03_2010年各地区一般预算平衡表_2010年地方财政一般预算分级平衡情况表（汇总）0524 2 4" xfId="12731"/>
    <cellStyle name="差_测算结果_30云南 3 2" xfId="12732"/>
    <cellStyle name="好_分县成本差异系数_03_2010年各地区一般预算平衡表_2010年地方财政一般预算分级平衡情况表（汇总）0524 4" xfId="12733"/>
    <cellStyle name="差_测算结果_30云南 4" xfId="12734"/>
    <cellStyle name="差_测算结果_财力性转移支付2010年预算参考数" xfId="12735"/>
    <cellStyle name="好_卫生部门_财力性转移支付2010年预算参考数_华东 2" xfId="12736"/>
    <cellStyle name="差_测算结果_财力性转移支付2010年预算参考数 3" xfId="12737"/>
    <cellStyle name="差_教育(按照总人口测算）—20080416_03_2010年各地区一般预算平衡表_2010年地方财政一般预算分级平衡情况表（汇总）0524" xfId="12738"/>
    <cellStyle name="差_其他部门(按照总人口测算）—20080416_民生政策最低支出需求_30云南 3 2" xfId="12739"/>
    <cellStyle name="好_2_隋心对账单定稿0514 2 5" xfId="12740"/>
    <cellStyle name="好_卫生部门_财力性转移支付2010年预算参考数_华东 2 2" xfId="12741"/>
    <cellStyle name="差_测算结果_财力性转移支付2010年预算参考数 3 2" xfId="12742"/>
    <cellStyle name="差_教育(按照总人口测算）—20080416_03_2010年各地区一般预算平衡表_2010年地方财政一般预算分级平衡情况表（汇总）0524 2" xfId="12743"/>
    <cellStyle name="差_教育(按照总人口测算）—20080416_民生政策最低支出需求_财力性转移支付2010年预算参考数_30云南 4" xfId="12744"/>
    <cellStyle name="好_行政公检法测算_县市旗测算-新科目（含人口规模效应）_合并 2 3" xfId="12745"/>
    <cellStyle name="好_教育(按照总人口测算）—20080416_县市旗测算-新科目（含人口规模效应）_财力性转移支付2010年预算参考数_03_2010年各地区一般预算平衡表" xfId="12746"/>
    <cellStyle name="好_卫生部门_财力性转移支付2010年预算参考数_华东 3" xfId="12747"/>
    <cellStyle name="差_测算结果_财力性转移支付2010年预算参考数 4" xfId="12748"/>
    <cellStyle name="好_2_隋心对账单定稿0514 2 6" xfId="12749"/>
    <cellStyle name="差_测算结果_财力性转移支付2010年预算参考数 4 2" xfId="12750"/>
    <cellStyle name="差_测算结果_财力性转移支付2010年预算参考数 5" xfId="12751"/>
    <cellStyle name="好_2_隋心对账单定稿0514 2 7" xfId="12752"/>
    <cellStyle name="差_测算结果_财力性转移支付2010年预算参考数_03_2010年各地区一般预算平衡表 3" xfId="12753"/>
    <cellStyle name="差_测算结果_财力性转移支付2010年预算参考数_03_2010年各地区一般预算平衡表 4" xfId="12754"/>
    <cellStyle name="差_测算结果_财力性转移支付2010年预算参考数_03_2010年各地区一般预算平衡表 5" xfId="12755"/>
    <cellStyle name="差_测算结果_财力性转移支付2010年预算参考数_03_2010年各地区一般预算平衡表 6" xfId="12756"/>
    <cellStyle name="差_测算结果_财力性转移支付2010年预算参考数_03_2010年各地区一般预算平衡表_04财力类2010 3" xfId="12757"/>
    <cellStyle name="差_县市旗测算-新科目（20080627）_县市旗测算-新科目（含人口规模效应）_财力性转移支付2010年预算参考数_30云南 2" xfId="12758"/>
    <cellStyle name="差_测算结果_财力性转移支付2010年预算参考数_03_2010年各地区一般预算平衡表_2010年地方财政一般预算分级平衡情况表（汇总）0524" xfId="12759"/>
    <cellStyle name="差_测算结果_财力性转移支付2010年预算参考数_03_2010年各地区一般预算平衡表_2010年地方财政一般预算分级平衡情况表（汇总）0524 3" xfId="12760"/>
    <cellStyle name="差_测算结果_财力性转移支付2010年预算参考数_03_2010年各地区一般预算平衡表_2010年地方财政一般预算分级平衡情况表（汇总）0524 4" xfId="12761"/>
    <cellStyle name="差_测算结果_财力性转移支付2010年预算参考数_03_2010年各地区一般预算平衡表_2010年地方财政一般预算分级平衡情况表（汇总）0524 5" xfId="12762"/>
    <cellStyle name="差_测算结果_财力性转移支付2010年预算参考数_03_2010年各地区一般预算平衡表_净集中" xfId="12763"/>
    <cellStyle name="差_测算结果_财力性转移支付2010年预算参考数_30云南" xfId="12764"/>
    <cellStyle name="差_测算结果_财力性转移支付2010年预算参考数_30云南 2" xfId="12765"/>
    <cellStyle name="差_测算结果_财力性转移支付2010年预算参考数_30云南 2 2" xfId="12766"/>
    <cellStyle name="差_测算结果_财力性转移支付2010年预算参考数_30云南 3" xfId="12767"/>
    <cellStyle name="差_测算结果_财力性转移支付2010年预算参考数_30云南 3 2" xfId="12768"/>
    <cellStyle name="差_测算结果_财力性转移支付2010年预算参考数_30云南 4" xfId="12769"/>
    <cellStyle name="好_2006年28四川_财力性转移支付2010年预算参考数_小册子（2010）张" xfId="12770"/>
    <cellStyle name="差_测算结果_财力性转移支付2010年预算参考数_合并" xfId="12771"/>
    <cellStyle name="差_测算结果_财力性转移支付2010年预算参考数_合并 2" xfId="12772"/>
    <cellStyle name="好_1110洱源县_华东 2 7" xfId="12773"/>
    <cellStyle name="好_11大理_财力性转移支付2010年预算参考数_隋心对账单定稿0514 2 6" xfId="12774"/>
    <cellStyle name="差_测算结果_财力性转移支付2010年预算参考数_华东" xfId="12775"/>
    <cellStyle name="好_2008年支出调整_财力性转移支付2010年预算参考数_03_2010年各地区一般预算平衡表 4" xfId="12776"/>
    <cellStyle name="差_测算结果_财力性转移支付2010年预算参考数_华东 2" xfId="12777"/>
    <cellStyle name="差_测算结果_财力性转移支付2010年预算参考数_隋心对账单定稿0514" xfId="12778"/>
    <cellStyle name="差_测算结果_财力性转移支付2010年预算参考数_隋心对账单定稿0514 2" xfId="12779"/>
    <cellStyle name="差_测算结果_财力性转移支付2010年预算参考数_小册子（2010）张" xfId="12780"/>
    <cellStyle name="差_县区合并测算20080423(按照各省比重）_合并 2 5" xfId="12781"/>
    <cellStyle name="差_测算结果_财力性转移支付2010年预算参考数_小册子（2010）张 2" xfId="12782"/>
    <cellStyle name="好_汇总表_财力性转移支付2010年预算参考数 4" xfId="12783"/>
    <cellStyle name="差_测算结果_财力性转移支付2010年预算参考数_小册子（2010）张 2 2" xfId="12784"/>
    <cellStyle name="好_12滨州_财力性转移支付2010年预算参考数_03_2010年各地区一般预算平衡表_净集中" xfId="12785"/>
    <cellStyle name="好_汇总表_财力性转移支付2010年预算参考数 4 2" xfId="12786"/>
    <cellStyle name="差_测算结果_财力性转移支付2010年预算参考数_小册子（2010）张 3 2" xfId="12787"/>
    <cellStyle name="差_测算结果_财力性转移支付2010年预算参考数_小册子（2010）张 4" xfId="12788"/>
    <cellStyle name="差_测算结果_合并" xfId="12789"/>
    <cellStyle name="差_民生政策最低支出需求_财力性转移支付2010年预算参考数 2 2" xfId="12790"/>
    <cellStyle name="差_县区合并测算20080421_不含人员经费系数_财力性转移支付2010年预算参考数_03_2010年各地区一般预算平衡表_2010年地方财政一般预算分级平衡情况表（汇总）0524 2 5" xfId="12791"/>
    <cellStyle name="差_测算结果_合并 2" xfId="12792"/>
    <cellStyle name="差_民生政策最低支出需求_财力性转移支付2010年预算参考数 2 2 2" xfId="12793"/>
    <cellStyle name="差_县市旗测算-新科目（20080626）_民生政策最低支出需求_合并 2 5" xfId="12794"/>
    <cellStyle name="差_测算结果_华东" xfId="12795"/>
    <cellStyle name="差_卫生(按照总人口测算）—20080416_县市旗测算-新科目（含人口规模效应） 2 3" xfId="12796"/>
    <cellStyle name="好_行政(燃修费)_不含人员经费系数_财力性转移支付2010年预算参考数_合并 2 6" xfId="12797"/>
    <cellStyle name="差_测算结果_华东 2" xfId="12798"/>
    <cellStyle name="差_卫生(按照总人口测算）—20080416_县市旗测算-新科目（含人口规模效应） 2 3 2" xfId="12799"/>
    <cellStyle name="好_测算结果_财力性转移支付2010年预算参考数" xfId="12800"/>
    <cellStyle name="差_测算结果_隋心对账单定稿0514" xfId="12801"/>
    <cellStyle name="差_云南 缺口县区测算(地方填报)_财力性转移支付2010年预算参考数_华东 2" xfId="12802"/>
    <cellStyle name="差_测算结果_隋心对账单定稿0514 2" xfId="12803"/>
    <cellStyle name="差_云南 缺口县区测算(地方填报)_财力性转移支付2010年预算参考数_华东 2 2" xfId="12804"/>
    <cellStyle name="好_2006年全省财力计算表（中央、决算） 2_5.2010年云南省国家一般生态功能区转移支付补助测算表（州市本级）" xfId="12805"/>
    <cellStyle name="强调文字颜色 2 2 2 2 5" xfId="12806"/>
    <cellStyle name="差_测算结果_小册子（2010）张 2" xfId="12807"/>
    <cellStyle name="差_测算结果_小册子（2010）张 2 2" xfId="12808"/>
    <cellStyle name="差_县市旗测算20080508_不含人员经费系数_隋心对账单定稿0514 2 4" xfId="12809"/>
    <cellStyle name="强调文字颜色 2 2 2 2 6" xfId="12810"/>
    <cellStyle name="差_测算结果_小册子（2010）张 3" xfId="12811"/>
    <cellStyle name="差_测算结果_小册子（2010）张 3 2" xfId="12812"/>
    <cellStyle name="强调文字颜色 2 2 2 2 7" xfId="12813"/>
    <cellStyle name="差_测算结果_小册子（2010）张 4" xfId="12814"/>
    <cellStyle name="差_测算结果汇总" xfId="12815"/>
    <cellStyle name="差_行政公检法测算_财力性转移支付2010年预算参考数 3 2" xfId="12816"/>
    <cellStyle name="差_测算结果汇总 2" xfId="12817"/>
    <cellStyle name="差_测算结果汇总 2 2" xfId="12818"/>
    <cellStyle name="差_测算结果汇总 2 2 2" xfId="12819"/>
    <cellStyle name="差_测算结果汇总 2 3" xfId="12820"/>
    <cellStyle name="差_市辖区测算20080510_民生政策最低支出需求_财力性转移支付2010年预算参考数_合并 2" xfId="12821"/>
    <cellStyle name="差_指标五 2" xfId="12822"/>
    <cellStyle name="差_测算结果汇总 2 3 2" xfId="12823"/>
    <cellStyle name="差_附表_30云南 4" xfId="12824"/>
    <cellStyle name="差_测算结果汇总 2 4" xfId="12825"/>
    <cellStyle name="差_指标五 3" xfId="12826"/>
    <cellStyle name="好_22湖南_财力性转移支付2010年预算参考数_合并" xfId="12827"/>
    <cellStyle name="差_测算结果汇总 3" xfId="12828"/>
    <cellStyle name="好_安徽 缺口县区测算(地方填报)1_隋心对账单定稿0514 2" xfId="12829"/>
    <cellStyle name="好_安徽 缺口县区测算(地方填报)1_隋心对账单定稿0514 2 2" xfId="12830"/>
    <cellStyle name="差_测算结果汇总 3 2" xfId="12831"/>
    <cellStyle name="好_教育(按照总人口测算）—20080416_03_2010年各地区一般预算平衡表_2010年地方财政一般预算分级平衡情况表（汇总）0524 2 3" xfId="12832"/>
    <cellStyle name="差_测算结果汇总 4" xfId="12833"/>
    <cellStyle name="差_测算结果汇总 4 2" xfId="12834"/>
    <cellStyle name="差_测算结果汇总_03_2010年各地区一般预算平衡表" xfId="12835"/>
    <cellStyle name="差_测算结果汇总_03_2010年各地区一般预算平衡表 2" xfId="12836"/>
    <cellStyle name="差_测算结果汇总_03_2010年各地区一般预算平衡表 3" xfId="12837"/>
    <cellStyle name="差_测算结果汇总_03_2010年各地区一般预算平衡表 4" xfId="12838"/>
    <cellStyle name="差_测算结果汇总_03_2010年各地区一般预算平衡表_04财力类2010" xfId="12839"/>
    <cellStyle name="差_测算结果汇总_03_2010年各地区一般预算平衡表_04财力类2010 2" xfId="12840"/>
    <cellStyle name="差_测算结果汇总_03_2010年各地区一般预算平衡表_04财力类2010 3" xfId="12841"/>
    <cellStyle name="差_测算结果汇总_03_2010年各地区一般预算平衡表_2010年地方财政一般预算分级平衡情况表（汇总）0524" xfId="12842"/>
    <cellStyle name="差_市辖区测算-新科目（20080626）_不含人员经费系数_03_2010年各地区一般预算平衡表_04财力类2010" xfId="12843"/>
    <cellStyle name="差_市辖区测算-新科目（20080626）_不含人员经费系数_03_2010年各地区一般预算平衡表_04财力类2010 2" xfId="12844"/>
    <cellStyle name="差_测算结果汇总_03_2010年各地区一般预算平衡表_2010年地方财政一般预算分级平衡情况表（汇总）0524 2" xfId="12845"/>
    <cellStyle name="好_对口支援新疆资金规模测算表20100106" xfId="12846"/>
    <cellStyle name="差_测算结果汇总_03_2010年各地区一般预算平衡表_2010年地方财政一般预算分级平衡情况表（汇总）0524 3" xfId="12847"/>
    <cellStyle name="差_市辖区测算-新科目（20080626）_不含人员经费系数_03_2010年各地区一般预算平衡表_04财力类2010 3" xfId="12848"/>
    <cellStyle name="差_测算结果汇总_03_2010年各地区一般预算平衡表_2010年地方财政一般预算分级平衡情况表（汇总）0524 4" xfId="12849"/>
    <cellStyle name="好_对口支援新疆资金规模测算表20100113" xfId="12850"/>
    <cellStyle name="差_测算结果汇总_03_2010年各地区一般预算平衡表_2010年地方财政一般预算分级平衡情况表（汇总）0524 5" xfId="12851"/>
    <cellStyle name="好_汇总表_小册子（2010）张 2" xfId="12852"/>
    <cellStyle name="差_测算结果汇总_03_2010年各地区一般预算平衡表_净集中" xfId="12853"/>
    <cellStyle name="好_农林水和城市维护标准支出20080505－县区合计_民生政策最低支出需求_华东 2 3" xfId="12854"/>
    <cellStyle name="差_测算结果汇总_03_2010年各地区一般预算平衡表_净集中 2" xfId="12855"/>
    <cellStyle name="差_测算结果汇总_03_2010年各地区一般预算平衡表_净集中 3" xfId="12856"/>
    <cellStyle name="差_县市旗测算20080508_县市旗测算-新科目（含人口规模效应）_03_2010年各地区一般预算平衡表_04财力类2010 2" xfId="12857"/>
    <cellStyle name="差_测算结果汇总_30云南" xfId="12858"/>
    <cellStyle name="好_缺口县区测算(按2007支出增长25%测算)_财力性转移支付2010年预算参考数_隋心对账单定稿0514 3" xfId="12859"/>
    <cellStyle name="差_测算结果汇总_30云南 2" xfId="12860"/>
    <cellStyle name="差_文体广播事业(按照总人口测算）—20080416" xfId="12861"/>
    <cellStyle name="好_行政公检法测算_小册子（2010）张" xfId="12862"/>
    <cellStyle name="差_测算结果汇总_30云南 3" xfId="12863"/>
    <cellStyle name="差_测算结果汇总_30云南 3 2" xfId="12864"/>
    <cellStyle name="好_分县成本差异系数_民生政策最低支出需求_财力性转移支付2010年预算参考数 2 8" xfId="12865"/>
    <cellStyle name="差_测算结果汇总_30云南 4" xfId="12866"/>
    <cellStyle name="差_测算结果汇总_财力性转移支付2010年预算参考数" xfId="12867"/>
    <cellStyle name="差_测算结果汇总_财力性转移支付2010年预算参考数 2" xfId="12868"/>
    <cellStyle name="差_测算结果汇总_财力性转移支付2010年预算参考数 2 2" xfId="12869"/>
    <cellStyle name="差_测算结果汇总_财力性转移支付2010年预算参考数 2 2 2" xfId="12870"/>
    <cellStyle name="差_行政公检法测算_民生政策最低支出需求_财力性转移支付2010年预算参考数_小册子（2010）张 4" xfId="12871"/>
    <cellStyle name="差_测算结果汇总_财力性转移支付2010年预算参考数 2 3" xfId="12872"/>
    <cellStyle name="差_测算结果汇总_财力性转移支付2010年预算参考数 2 3 2" xfId="12873"/>
    <cellStyle name="差_测算结果汇总_财力性转移支付2010年预算参考数 2 4" xfId="12874"/>
    <cellStyle name="差_测算结果汇总_财力性转移支付2010年预算参考数 3" xfId="12875"/>
    <cellStyle name="好_缺口县区测算(财政部标准)_30云南 2" xfId="12876"/>
    <cellStyle name="差_测算结果汇总_财力性转移支付2010年预算参考数 3 2" xfId="12877"/>
    <cellStyle name="好_12滨州_财力性转移支付2010年预算参考数 4" xfId="12878"/>
    <cellStyle name="好_缺口县区测算(财政部标准)_30云南 2 2" xfId="12879"/>
    <cellStyle name="差_测算结果汇总_财力性转移支付2010年预算参考数 4" xfId="12880"/>
    <cellStyle name="好_教育(按照总人口测算）—20080416_华东" xfId="12881"/>
    <cellStyle name="好_缺口县区测算(财政部标准)_30云南 3" xfId="12882"/>
    <cellStyle name="差_测算结果汇总_财力性转移支付2010年预算参考数 4 2" xfId="12883"/>
    <cellStyle name="好_教育(按照总人口测算）—20080416_华东 2" xfId="12884"/>
    <cellStyle name="好_缺口县区测算(财政部标准)_30云南 3 2" xfId="12885"/>
    <cellStyle name="差_测算结果汇总_财力性转移支付2010年预算参考数 5" xfId="12886"/>
    <cellStyle name="差_测算结果汇总_财力性转移支付2010年预算参考数_03_2010年各地区一般预算平衡表" xfId="12887"/>
    <cellStyle name="好_民生政策最低支出需求_华东 2 4" xfId="12888"/>
    <cellStyle name="差_测算结果汇总_财力性转移支付2010年预算参考数_03_2010年各地区一般预算平衡表 2" xfId="12889"/>
    <cellStyle name="好_缺口县区测算(按核定人数)_03_2010年各地区一般预算平衡表_2010年地方财政一般预算分级平衡情况表（汇总）0524" xfId="12890"/>
    <cellStyle name="差_测算结果汇总_财力性转移支付2010年预算参考数_03_2010年各地区一般预算平衡表 3" xfId="12891"/>
    <cellStyle name="好_缺口县区测算(按2007支出增长25%测算)_财力性转移支付2010年预算参考数_03_2010年各地区一般预算平衡表_2010年地方财政一般预算分级平衡情况表（汇总）0524" xfId="12892"/>
    <cellStyle name="差_测算结果汇总_财力性转移支付2010年预算参考数_03_2010年各地区一般预算平衡表 5" xfId="12893"/>
    <cellStyle name="差_测算结果汇总_财力性转移支付2010年预算参考数_03_2010年各地区一般预算平衡表 6" xfId="12894"/>
    <cellStyle name="差_人员数据06+06-05 3 2" xfId="12895"/>
    <cellStyle name="差_测算结果汇总_财力性转移支付2010年预算参考数_03_2010年各地区一般预算平衡表_04财力类2010" xfId="12896"/>
    <cellStyle name="差_测算结果汇总_财力性转移支付2010年预算参考数_03_2010年各地区一般预算平衡表_04财力类2010 2" xfId="12897"/>
    <cellStyle name="差_测算结果汇总_财力性转移支付2010年预算参考数_03_2010年各地区一般预算平衡表_04财力类2010 3" xfId="12898"/>
    <cellStyle name="差_测算结果汇总_财力性转移支付2010年预算参考数_03_2010年各地区一般预算平衡表_2010年地方财政一般预算分级平衡情况表（汇总）0524" xfId="12899"/>
    <cellStyle name="差_测算结果汇总_财力性转移支付2010年预算参考数_03_2010年各地区一般预算平衡表_净集中" xfId="12900"/>
    <cellStyle name="差_测算结果汇总_财力性转移支付2010年预算参考数_03_2010年各地区一般预算平衡表_净集中 2" xfId="12901"/>
    <cellStyle name="常规 21 19" xfId="12902"/>
    <cellStyle name="常规 21 24" xfId="12903"/>
    <cellStyle name="差_测算结果汇总_财力性转移支付2010年预算参考数_03_2010年各地区一般预算平衡表_净集中 3" xfId="12904"/>
    <cellStyle name="常规 21 25" xfId="12905"/>
    <cellStyle name="常规 21 30" xfId="12906"/>
    <cellStyle name="差_测算结果汇总_财力性转移支付2010年预算参考数_30云南" xfId="12907"/>
    <cellStyle name="差_测算结果汇总_财力性转移支付2010年预算参考数_30云南 2" xfId="12908"/>
    <cellStyle name="差_测算结果汇总_财力性转移支付2010年预算参考数_30云南 2 2" xfId="12909"/>
    <cellStyle name="好_2007年收支情况及2008年收支预计表(汇总表)_隋心对账单定稿0514 2 3" xfId="12910"/>
    <cellStyle name="差_测算结果汇总_财力性转移支付2010年预算参考数_30云南 3" xfId="12911"/>
    <cellStyle name="差_测算结果汇总_财力性转移支付2010年预算参考数_30云南 3 2" xfId="12912"/>
    <cellStyle name="差_测算结果汇总_财力性转移支付2010年预算参考数_30云南 4" xfId="12913"/>
    <cellStyle name="差_测算结果汇总_财力性转移支付2010年预算参考数_华东" xfId="12914"/>
    <cellStyle name="差_测算结果汇总_财力性转移支付2010年预算参考数_华东 2" xfId="12915"/>
    <cellStyle name="差_测算结果汇总_财力性转移支付2010年预算参考数_小册子（2010）张" xfId="12916"/>
    <cellStyle name="差_测算结果汇总_财力性转移支付2010年预算参考数_小册子（2010）张 3" xfId="12917"/>
    <cellStyle name="差_测算结果汇总_财力性转移支付2010年预算参考数_小册子（2010）张 3 2" xfId="12918"/>
    <cellStyle name="好_0605石屏县_隋心对账单定稿0514 2 5" xfId="12919"/>
    <cellStyle name="差_测算结果汇总_财力性转移支付2010年预算参考数_小册子（2010）张 4" xfId="12920"/>
    <cellStyle name="差_测算结果汇总_合并" xfId="12921"/>
    <cellStyle name="差_测算结果汇总_合并 2" xfId="12922"/>
    <cellStyle name="差_测算结果汇总_华东" xfId="12923"/>
    <cellStyle name="差_缺口县区测算（11.13）_合并 2" xfId="12924"/>
    <cellStyle name="差_测算结果汇总_华东 2" xfId="12925"/>
    <cellStyle name="差_测算结果汇总_隋心对账单定稿0514" xfId="12926"/>
    <cellStyle name="差_测算结果汇总_隋心对账单定稿0514 2" xfId="12927"/>
    <cellStyle name="差_测算结果汇总_小册子（2010）张" xfId="12928"/>
    <cellStyle name="好_20河南_03_2010年各地区一般预算平衡表_2010年地方财政一般预算分级平衡情况表（汇总）0524 5" xfId="12929"/>
    <cellStyle name="好_行政（人员）_县市旗测算-新科目（含人口规模效应）_03_2010年各地区一般预算平衡表_净集中 2" xfId="12930"/>
    <cellStyle name="差_测算结果汇总_小册子（2010）张 2" xfId="12931"/>
    <cellStyle name="差_文体广播事业(按照总人口测算）—20080416_不含人员经费系数_隋心对账单定稿0514 2 6" xfId="12932"/>
    <cellStyle name="差_测算结果汇总_小册子（2010）张 2 2" xfId="12933"/>
    <cellStyle name="差_测算结果汇总_小册子（2010）张 3" xfId="12934"/>
    <cellStyle name="差_文体广播事业(按照总人口测算）—20080416_不含人员经费系数_隋心对账单定稿0514 2 7" xfId="12935"/>
    <cellStyle name="好_安徽 缺口县区测算(地方填报)1_财力性转移支付2010年预算参考数_隋心对账单定稿0514 2 2" xfId="12936"/>
    <cellStyle name="差_测算结果汇总_小册子（2010）张 3 2" xfId="12937"/>
    <cellStyle name="差_测算结果汇总_小册子（2010）张 4" xfId="12938"/>
    <cellStyle name="好_安徽 缺口县区测算(地方填报)1_财力性转移支付2010年预算参考数_隋心对账单定稿0514 2 3" xfId="12939"/>
    <cellStyle name="差_测算总表" xfId="12940"/>
    <cellStyle name="差_测算总表 2" xfId="12941"/>
    <cellStyle name="好_行政（人员）_县市旗测算-新科目（含人口规模效应） 2 5" xfId="12942"/>
    <cellStyle name="差_测算总表 3" xfId="12943"/>
    <cellStyle name="差_行政公检法测算_民生政策最低支出需求_财力性转移支付2010年预算参考数_03_2010年各地区一般预算平衡表_2010年地方财政一般预算分级平衡情况表（汇总）0524" xfId="12944"/>
    <cellStyle name="好_行政（人员）_县市旗测算-新科目（含人口规模效应） 2 6" xfId="12945"/>
    <cellStyle name="差_测算总表 3 2" xfId="12946"/>
    <cellStyle name="差_行政公检法测算_民生政策最低支出需求_财力性转移支付2010年预算参考数_03_2010年各地区一般预算平衡表_2010年地方财政一般预算分级平衡情况表（汇总）0524 2" xfId="12947"/>
    <cellStyle name="差_测算总表 4" xfId="12948"/>
    <cellStyle name="好_行政（人员）_县市旗测算-新科目（含人口规模效应） 2 7" xfId="12949"/>
    <cellStyle name="差_成本差异系数 2" xfId="12950"/>
    <cellStyle name="好_行政（人员）_县市旗测算-新科目（含人口规模效应）_财力性转移支付2010年预算参考数_华东 2 6" xfId="12951"/>
    <cellStyle name="差_成本差异系数 2 2" xfId="12952"/>
    <cellStyle name="差_成本差异系数 2 2 2" xfId="12953"/>
    <cellStyle name="差_县市旗测算-新科目（20080627）_不含人员经费系数_03_2010年各地区一般预算平衡表_2010年地方财政一般预算分级平衡情况表（汇总）0524" xfId="12954"/>
    <cellStyle name="差_成本差异系数 2 3" xfId="12955"/>
    <cellStyle name="差_成本差异系数 2 3 2" xfId="12956"/>
    <cellStyle name="差_成本差异系数 2 4" xfId="12957"/>
    <cellStyle name="差_成本差异系数 3" xfId="12958"/>
    <cellStyle name="好_行政（人员）_县市旗测算-新科目（含人口规模效应）_财力性转移支付2010年预算参考数_华东 2 7" xfId="12959"/>
    <cellStyle name="差_成本差异系数 3 2" xfId="12960"/>
    <cellStyle name="差_同德_财力性转移支付2010年预算参考数_03_2010年各地区一般预算平衡表" xfId="12961"/>
    <cellStyle name="差_成本差异系数 4" xfId="12962"/>
    <cellStyle name="差_成本差异系数 4 2" xfId="12963"/>
    <cellStyle name="差_成本差异系数 5" xfId="12964"/>
    <cellStyle name="差_危改资金测算_30云南 3 2" xfId="12965"/>
    <cellStyle name="差_成本差异系数（含人口规模）" xfId="12966"/>
    <cellStyle name="差_城建部门_华东" xfId="12967"/>
    <cellStyle name="好_不含人员经费系数_03_2010年各地区一般预算平衡表" xfId="12968"/>
    <cellStyle name="差_成本差异系数（含人口规模） 2" xfId="12969"/>
    <cellStyle name="差_一般预算支出口径剔除表_隋心对账单定稿0514" xfId="12970"/>
    <cellStyle name="好_县区合并测算20080421_民生政策最低支出需求_财力性转移支付2010年预算参考数_03_2010年各地区一般预算平衡表_2010年地方财政一般预算分级平衡情况表（汇总）0524 2 6" xfId="12971"/>
    <cellStyle name="差_卫生部门_合并 2 6" xfId="12972"/>
    <cellStyle name="好_不含人员经费系数_03_2010年各地区一般预算平衡表 2" xfId="12973"/>
    <cellStyle name="差_成本差异系数（含人口规模） 2 2 2" xfId="12974"/>
    <cellStyle name="差_一般预算支出口径剔除表_隋心对账单定稿0514 2 2" xfId="12975"/>
    <cellStyle name="差_成本差异系数（含人口规模） 2 3 2" xfId="12976"/>
    <cellStyle name="差_县区合并测算20080423(按照各省比重）_民生政策最低支出需求_财力性转移支付2010年预算参考数_03_2010年各地区一般预算平衡表 3" xfId="12977"/>
    <cellStyle name="差_县区合并测算20080423(按照各省比重）_民生政策最低支出需求_华东 2 5" xfId="12978"/>
    <cellStyle name="差_成本差异系数（含人口规模） 3" xfId="12979"/>
    <cellStyle name="好_县区合并测算20080421_民生政策最低支出需求_财力性转移支付2010年预算参考数_03_2010年各地区一般预算平衡表_2010年地方财政一般预算分级平衡情况表（汇总）0524 2 7" xfId="12980"/>
    <cellStyle name="差_卫生部门_合并 2 7" xfId="12981"/>
    <cellStyle name="好_不含人员经费系数_03_2010年各地区一般预算平衡表 3" xfId="12982"/>
    <cellStyle name="差_成本差异系数（含人口规模） 3 2" xfId="12983"/>
    <cellStyle name="差_成本差异系数（含人口规模）_03_2010年各地区一般预算平衡表" xfId="12984"/>
    <cellStyle name="好_缺口县区测算(财政部标准)_财力性转移支付2010年预算参考数" xfId="12985"/>
    <cellStyle name="差_人员工资和公用经费3_03_2010年各地区一般预算平衡表_04财力类2010 3" xfId="12986"/>
    <cellStyle name="差_成本差异系数（含人口规模）_03_2010年各地区一般预算平衡表 2" xfId="12987"/>
    <cellStyle name="差_县市旗测算-新科目（20080626）_民生政策最低支出需求_03_2010年各地区一般预算平衡表_2010年地方财政一般预算分级平衡情况表（汇总）0524 3" xfId="12988"/>
    <cellStyle name="好_34青海_财力性转移支付2010年预算参考数_30云南 3" xfId="12989"/>
    <cellStyle name="好_缺口县区测算(财政部标准)_财力性转移支付2010年预算参考数 2" xfId="12990"/>
    <cellStyle name="差_成本差异系数（含人口规模）_03_2010年各地区一般预算平衡表 3" xfId="12991"/>
    <cellStyle name="差_县市旗测算-新科目（20080626）_民生政策最低支出需求_03_2010年各地区一般预算平衡表_2010年地方财政一般预算分级平衡情况表（汇总）0524 4" xfId="12992"/>
    <cellStyle name="好_34青海_1_30云南" xfId="12993"/>
    <cellStyle name="好_34青海_财力性转移支付2010年预算参考数_30云南 4" xfId="12994"/>
    <cellStyle name="好_缺口县区测算(财政部标准)_财力性转移支付2010年预算参考数 3" xfId="12995"/>
    <cellStyle name="差_成本差异系数（含人口规模）_03_2010年各地区一般预算平衡表 4" xfId="12996"/>
    <cellStyle name="差_县市旗测算-新科目（20080626）_民生政策最低支出需求_03_2010年各地区一般预算平衡表_2010年地方财政一般预算分级平衡情况表（汇总）0524 5" xfId="12997"/>
    <cellStyle name="好_教育(按照总人口测算）—20080416_不含人员经费系数 2 2" xfId="12998"/>
    <cellStyle name="好_缺口县区测算(财政部标准)_财力性转移支付2010年预算参考数 4" xfId="12999"/>
    <cellStyle name="差_成本差异系数（含人口规模）_03_2010年各地区一般预算平衡表 5" xfId="13000"/>
    <cellStyle name="差_农林水和城市维护标准支出20080505－县区合计_财力性转移支付2010年预算参考数 2 3 2" xfId="13001"/>
    <cellStyle name="好_教育(按照总人口测算）—20080416_不含人员经费系数 2 3" xfId="13002"/>
    <cellStyle name="好_缺口县区测算(财政部标准)_财力性转移支付2010年预算参考数 5" xfId="13003"/>
    <cellStyle name="差_成本差异系数（含人口规模）_03_2010年各地区一般预算平衡表 6" xfId="13004"/>
    <cellStyle name="好_教育(按照总人口测算）—20080416_不含人员经费系数 2 4" xfId="13005"/>
    <cellStyle name="差_成本差异系数（含人口规模）_03_2010年各地区一般预算平衡表_04财力类2010" xfId="13006"/>
    <cellStyle name="差_县市旗测算-新科目（20080626）_县市旗测算-新科目（含人口规模效应）_财力性转移支付2010年预算参考数_隋心对账单定稿0514 2 4" xfId="13007"/>
    <cellStyle name="差_成本差异系数（含人口规模）_03_2010年各地区一般预算平衡表_04财力类2010 2" xfId="13008"/>
    <cellStyle name="差_县市旗测算20080508_不含人员经费系数_合并 2 6" xfId="13009"/>
    <cellStyle name="差_成本差异系数（含人口规模）_03_2010年各地区一般预算平衡表_04财力类2010 3" xfId="13010"/>
    <cellStyle name="差_县市旗测算20080508_不含人员经费系数_合并 2 7" xfId="13011"/>
    <cellStyle name="差_成本差异系数（含人口规模）_03_2010年各地区一般预算平衡表_2010年地方财政一般预算分级平衡情况表（汇总）0524" xfId="13012"/>
    <cellStyle name="差_行政(燃修费)_民生政策最低支出需求_华东 2" xfId="13013"/>
    <cellStyle name="好_县市旗测算20080508_民生政策最低支出需求_财力性转移支付2010年预算参考数_华东 2" xfId="13014"/>
    <cellStyle name="差_成本差异系数（含人口规模）_03_2010年各地区一般预算平衡表_净集中" xfId="13015"/>
    <cellStyle name="好_县市旗测算20080508_民生政策最低支出需求_财力性转移支付2010年预算参考数_华东 2 2" xfId="13016"/>
    <cellStyle name="差_成本差异系数（含人口规模）_03_2010年各地区一般预算平衡表_净集中 2" xfId="13017"/>
    <cellStyle name="好_分县成本差异系数 2 5" xfId="13018"/>
    <cellStyle name="好_县市旗测算20080508_民生政策最低支出需求_财力性转移支付2010年预算参考数_华东 2 3" xfId="13019"/>
    <cellStyle name="差_成本差异系数（含人口规模）_03_2010年各地区一般预算平衡表_净集中 3" xfId="13020"/>
    <cellStyle name="好_分县成本差异系数 2 6" xfId="13021"/>
    <cellStyle name="差_成本差异系数（含人口规模）_30云南 2" xfId="13022"/>
    <cellStyle name="好_市辖区测算-新科目（20080626）_县市旗测算-新科目（含人口规模效应）_财力性转移支付2010年预算参考数_华东 2 5" xfId="13023"/>
    <cellStyle name="差_成本差异系数（含人口规模）_30云南 2 2" xfId="13024"/>
    <cellStyle name="差_成本差异系数（含人口规模）_30云南 3" xfId="13025"/>
    <cellStyle name="差_成本差异系数（含人口规模）_30云南 3 2" xfId="13026"/>
    <cellStyle name="差_成本差异系数（含人口规模）_30云南 4" xfId="13027"/>
    <cellStyle name="差_成本差异系数（含人口规模）_财力性转移支付2010年预算参考数" xfId="13028"/>
    <cellStyle name="差_文体广播事业(按照总人口测算）—20080416_民生政策最低支出需求_30云南 3" xfId="13029"/>
    <cellStyle name="差_成本差异系数（含人口规模）_财力性转移支付2010年预算参考数 2" xfId="13030"/>
    <cellStyle name="差_文体广播事业(按照总人口测算）—20080416_民生政策最低支出需求_30云南 3 2" xfId="13031"/>
    <cellStyle name="差_成本差异系数（含人口规模）_财力性转移支付2010年预算参考数 2 3" xfId="13032"/>
    <cellStyle name="差_成本差异系数（含人口规模）_财力性转移支付2010年预算参考数 2 3 2" xfId="13033"/>
    <cellStyle name="好_2006年34青海_财力性转移支付2010年预算参考数_03_2010年各地区一般预算平衡表_2010年地方财政一般预算分级平衡情况表（汇总）0524" xfId="13034"/>
    <cellStyle name="差_成本差异系数（含人口规模）_财力性转移支付2010年预算参考数 2 4" xfId="13035"/>
    <cellStyle name="好_缺口县区测算(按2007支出增长25%测算)_财力性转移支付2010年预算参考数_03_2010年各地区一般预算平衡表_04财力类2010 2" xfId="13036"/>
    <cellStyle name="差_成本差异系数（含人口规模）_财力性转移支付2010年预算参考数 3" xfId="13037"/>
    <cellStyle name="好_27重庆_财力性转移支付2010年预算参考数_华东 2 2" xfId="13038"/>
    <cellStyle name="差_成本差异系数（含人口规模）_财力性转移支付2010年预算参考数 3 2" xfId="13039"/>
    <cellStyle name="差_成本差异系数（含人口规模）_财力性转移支付2010年预算参考数 4" xfId="13040"/>
    <cellStyle name="差_汇总-县级财政报表附表 2" xfId="13041"/>
    <cellStyle name="好_27重庆_财力性转移支付2010年预算参考数_华东 2 3" xfId="13042"/>
    <cellStyle name="差_成本差异系数（含人口规模）_财力性转移支付2010年预算参考数 4 2" xfId="13043"/>
    <cellStyle name="差_汇总-县级财政报表附表 2 2" xfId="13044"/>
    <cellStyle name="差_成本差异系数（含人口规模）_财力性转移支付2010年预算参考数 5" xfId="13045"/>
    <cellStyle name="差_汇总-县级财政报表附表 3" xfId="13046"/>
    <cellStyle name="好_27重庆_财力性转移支付2010年预算参考数_华东 2 4" xfId="13047"/>
    <cellStyle name="差_成本差异系数（含人口规模）_财力性转移支付2010年预算参考数_03_2010年各地区一般预算平衡表" xfId="13048"/>
    <cellStyle name="常规 2 4 2 3" xfId="13049"/>
    <cellStyle name="差_成本差异系数（含人口规模）_财力性转移支付2010年预算参考数_03_2010年各地区一般预算平衡表 2" xfId="13050"/>
    <cellStyle name="差_成本差异系数（含人口规模）_财力性转移支付2010年预算参考数_03_2010年各地区一般预算平衡表 3" xfId="13051"/>
    <cellStyle name="差_农林水和城市维护标准支出20080505－县区合计_不含人员经费系数_03_2010年各地区一般预算平衡表" xfId="13052"/>
    <cellStyle name="好_2007一般预算支出口径剔除表_财力性转移支付2010年预算参考数_隋心对账单定稿0514 2" xfId="13053"/>
    <cellStyle name="差_成本差异系数（含人口规模）_财力性转移支付2010年预算参考数_03_2010年各地区一般预算平衡表 4" xfId="13054"/>
    <cellStyle name="差_成本差异系数（含人口规模）_财力性转移支付2010年预算参考数_03_2010年各地区一般预算平衡表 5" xfId="13055"/>
    <cellStyle name="差_成本差异系数（含人口规模）_财力性转移支付2010年预算参考数_03_2010年各地区一般预算平衡表 6" xfId="13056"/>
    <cellStyle name="差_成本差异系数（含人口规模）_财力性转移支付2010年预算参考数_03_2010年各地区一般预算平衡表_04财力类2010" xfId="13057"/>
    <cellStyle name="差_成本差异系数（含人口规模）_财力性转移支付2010年预算参考数_03_2010年各地区一般预算平衡表_04财力类2010 2" xfId="13058"/>
    <cellStyle name="好_文体广播事业(按照总人口测算）—20080416_财力性转移支付2010年预算参考数_隋心对账单定稿0514" xfId="13059"/>
    <cellStyle name="差_县区合并测算20080421_民生政策最低支出需求_隋心对账单定稿0514 2 5" xfId="13060"/>
    <cellStyle name="差_成本差异系数（含人口规模）_财力性转移支付2010年预算参考数_03_2010年各地区一般预算平衡表_04财力类2010 3" xfId="13061"/>
    <cellStyle name="差_县区合并测算20080421_民生政策最低支出需求_隋心对账单定稿0514 2 6" xfId="13062"/>
    <cellStyle name="差_成本差异系数（含人口规模）_财力性转移支付2010年预算参考数_03_2010年各地区一般预算平衡表_2010年地方财政一般预算分级平衡情况表（汇总）0524 3" xfId="13063"/>
    <cellStyle name="差_县市旗测算20080508_县市旗测算-新科目（含人口规模效应）_合并" xfId="13064"/>
    <cellStyle name="差_县市旗测算-新科目（20080627）_县市旗测算-新科目（含人口规模效应）_30云南" xfId="13065"/>
    <cellStyle name="好_县市旗测算-新科目（20080627）_民生政策最低支出需求_小册子（2010）张" xfId="13066"/>
    <cellStyle name="差_成本差异系数（含人口规模）_财力性转移支付2010年预算参考数_03_2010年各地区一般预算平衡表_2010年地方财政一般预算分级平衡情况表（汇总）0524 4" xfId="13067"/>
    <cellStyle name="差_成本差异系数（含人口规模）_财力性转移支付2010年预算参考数_03_2010年各地区一般预算平衡表_2010年地方财政一般预算分级平衡情况表（汇总）0524 5" xfId="13068"/>
    <cellStyle name="差_成本差异系数（含人口规模）_财力性转移支付2010年预算参考数_03_2010年各地区一般预算平衡表_净集中" xfId="13069"/>
    <cellStyle name="差_农林水和城市维护标准支出20080505－县区合计_财力性转移支付2010年预算参考数_30云南 2" xfId="13070"/>
    <cellStyle name="差_成本差异系数（含人口规模）_财力性转移支付2010年预算参考数_03_2010年各地区一般预算平衡表_净集中 2" xfId="13071"/>
    <cellStyle name="差_农林水和城市维护标准支出20080505－县区合计_财力性转移支付2010年预算参考数_30云南 2 2" xfId="13072"/>
    <cellStyle name="差_成本差异系数（含人口规模）_财力性转移支付2010年预算参考数_03_2010年各地区一般预算平衡表_净集中 3" xfId="13073"/>
    <cellStyle name="好_测算结果_财力性转移支付2010年预算参考数_03_2010年各地区一般预算平衡表_净集中" xfId="13074"/>
    <cellStyle name="差_成本差异系数（含人口规模）_财力性转移支付2010年预算参考数_30云南" xfId="13075"/>
    <cellStyle name="好_县区合并测算20080421_不含人员经费系数_03_2010年各地区一般预算平衡表_2010年地方财政一般预算分级平衡情况表（汇总）0524 2 7" xfId="13076"/>
    <cellStyle name="好_分县成本差异系数_小册子（2010）张 2" xfId="13077"/>
    <cellStyle name="好_缺口县区测算(财政部标准)_财力性转移支付2010年预算参考数_03_2010年各地区一般预算平衡表_2010年地方财政一般预算分级平衡情况表（汇总）0524 2 2" xfId="13078"/>
    <cellStyle name="差_成本差异系数（含人口规模）_财力性转移支付2010年预算参考数_30云南 2" xfId="13079"/>
    <cellStyle name="好_县市旗测算-新科目（20080626）_县市旗测算-新科目（含人口规模效应）_财力性转移支付2010年预算参考数_03_2010年各地区一般预算平衡表_2010年地方财政一般预算分级平衡情况表（汇总）0524 2 5" xfId="13080"/>
    <cellStyle name="好_分县成本差异系数_小册子（2010）张 2 2" xfId="13081"/>
    <cellStyle name="差_成本差异系数（含人口规模）_财力性转移支付2010年预算参考数_30云南 2 2" xfId="13082"/>
    <cellStyle name="好_核定人数下发表_财力性转移支付2010年预算参考数 4" xfId="13083"/>
    <cellStyle name="差_成本差异系数（含人口规模）_财力性转移支付2010年预算参考数_合并" xfId="13084"/>
    <cellStyle name="差_市辖区测算20080510_30云南 2 2" xfId="13085"/>
    <cellStyle name="差_成本差异系数（含人口规模）_财力性转移支付2010年预算参考数_合并 2" xfId="13086"/>
    <cellStyle name="差_成本差异系数（含人口规模）_财力性转移支付2010年预算参考数_华东" xfId="13087"/>
    <cellStyle name="好_测算结果_隋心对账单定稿0514 2" xfId="13088"/>
    <cellStyle name="好_行政(燃修费)_民生政策最低支出需求_财力性转移支付2010年预算参考数" xfId="13089"/>
    <cellStyle name="差_行政公检法测算_财力性转移支付2010年预算参考数_03_2010年各地区一般预算平衡表_2010年地方财政一般预算分级平衡情况表（汇总）0524 5" xfId="13090"/>
    <cellStyle name="差_成本差异系数（含人口规模）_财力性转移支付2010年预算参考数_华东 2" xfId="13091"/>
    <cellStyle name="常规 16 2 4" xfId="13092"/>
    <cellStyle name="常规 21 2 4" xfId="13093"/>
    <cellStyle name="好_测算结果_隋心对账单定稿0514 2 2" xfId="13094"/>
    <cellStyle name="好_行政(燃修费)_民生政策最低支出需求_财力性转移支付2010年预算参考数 2" xfId="13095"/>
    <cellStyle name="差_成本差异系数（含人口规模）_财力性转移支付2010年预算参考数_隋心对账单定稿0514" xfId="13096"/>
    <cellStyle name="好_Book1_1 2" xfId="13097"/>
    <cellStyle name="差_成本差异系数（含人口规模）_财力性转移支付2010年预算参考数_隋心对账单定稿0514 2" xfId="13098"/>
    <cellStyle name="差_成本差异系数（含人口规模）_财力性转移支付2010年预算参考数_小册子（2010）张" xfId="13099"/>
    <cellStyle name="好_30云南_1_03_2010年各地区一般预算平衡表_2010年地方财政一般预算分级平衡情况表（汇总）0524 2 2" xfId="13100"/>
    <cellStyle name="好_汇总_华东 2 3" xfId="13101"/>
    <cellStyle name="差_成本差异系数（含人口规模）_财力性转移支付2010年预算参考数_小册子（2010）张 2" xfId="13102"/>
    <cellStyle name="差_成本差异系数（含人口规模）_财力性转移支付2010年预算参考数_小册子（2010）张 2 2" xfId="13103"/>
    <cellStyle name="好_县区合并测算20080421_不含人员经费系数_03_2010年各地区一般预算平衡表_2010年地方财政一般预算分级平衡情况表（汇总）0524 2 2" xfId="13104"/>
    <cellStyle name="差_成本差异系数（含人口规模）_财力性转移支付2010年预算参考数_小册子（2010）张 3" xfId="13105"/>
    <cellStyle name="差_成本差异系数（含人口规模）_财力性转移支付2010年预算参考数_小册子（2010）张 3 2" xfId="13106"/>
    <cellStyle name="差_县区合并测算20080423(按照各省比重）_不含人员经费系数_合并" xfId="13107"/>
    <cellStyle name="好_县区合并测算20080421_不含人员经费系数_03_2010年各地区一般预算平衡表_2010年地方财政一般预算分级平衡情况表（汇总）0524 2 3" xfId="13108"/>
    <cellStyle name="差_成本差异系数（含人口规模）_财力性转移支付2010年预算参考数_小册子（2010）张 4" xfId="13109"/>
    <cellStyle name="差_成本差异系数（含人口规模）_合并" xfId="13110"/>
    <cellStyle name="差_成本差异系数（含人口规模）_合并 2" xfId="13111"/>
    <cellStyle name="差_基础数据分析 2 4" xfId="13112"/>
    <cellStyle name="差_成本差异系数（含人口规模）_华东" xfId="13113"/>
    <cellStyle name="差_成本差异系数（含人口规模）_华东 2" xfId="13114"/>
    <cellStyle name="差_行政（人员）_民生政策最低支出需求 2 3" xfId="13115"/>
    <cellStyle name="好_县区合并测算20080421_民生政策最低支出需求_03_2010年各地区一般预算平衡表_2010年地方财政一般预算分级平衡情况表（汇总）0524 2 4" xfId="13116"/>
    <cellStyle name="差_成本差异系数（含人口规模）_隋心对账单定稿0514" xfId="13117"/>
    <cellStyle name="差_成本差异系数（含人口规模）_小册子（2010）张" xfId="13118"/>
    <cellStyle name="差_成本差异系数（含人口规模）_小册子（2010）张 2" xfId="13119"/>
    <cellStyle name="差_成本差异系数（含人口规模）_小册子（2010）张 2 2" xfId="13120"/>
    <cellStyle name="好_Book1_财力性转移支付2010年预算参考数_03_2010年各地区一般预算平衡表_2010年地方财政一般预算分级平衡情况表（汇总）0524 3" xfId="13121"/>
    <cellStyle name="差_成本差异系数（含人口规模）_小册子（2010）张 3" xfId="13122"/>
    <cellStyle name="差_成本差异系数_03_2010年各地区一般预算平衡表" xfId="13123"/>
    <cellStyle name="差_成本差异系数_03_2010年各地区一般预算平衡表_04财力类2010 3" xfId="13124"/>
    <cellStyle name="差_成本差异系数_03_2010年各地区一般预算平衡表_2010年地方财政一般预算分级平衡情况表（汇总）0524" xfId="13125"/>
    <cellStyle name="好_农林水和城市维护标准支出20080505－县区合计_03_2010年各地区一般预算平衡表_净集中 2" xfId="13126"/>
    <cellStyle name="差_成本差异系数_03_2010年各地区一般预算平衡表_2010年地方财政一般预算分级平衡情况表（汇总）0524 2" xfId="13127"/>
    <cellStyle name="差_成本差异系数_03_2010年各地区一般预算平衡表_2010年地方财政一般预算分级平衡情况表（汇总）0524 3" xfId="13128"/>
    <cellStyle name="差_成本差异系数_03_2010年各地区一般预算平衡表_2010年地方财政一般预算分级平衡情况表（汇总）0524 4" xfId="13129"/>
    <cellStyle name="差_市辖区测算20080510_县市旗测算-新科目（含人口规模效应）_03_2010年各地区一般预算平衡表_净集中 2" xfId="13130"/>
    <cellStyle name="好_县区合并测算20080423(按照各省比重）_不含人员经费系数_03_2010年各地区一般预算平衡表_净集中 3" xfId="13131"/>
    <cellStyle name="差_县市旗测算20080508_财力性转移支付2010年预算参考数_03_2010年各地区一般预算平衡表 2" xfId="13132"/>
    <cellStyle name="差_成本差异系数_03_2010年各地区一般预算平衡表_2010年地方财政一般预算分级平衡情况表（汇总）0524 5" xfId="13133"/>
    <cellStyle name="差_市辖区测算20080510_县市旗测算-新科目（含人口规模效应）_03_2010年各地区一般预算平衡表_净集中 3" xfId="13134"/>
    <cellStyle name="差_县市旗测算20080508_财力性转移支付2010年预算参考数_03_2010年各地区一般预算平衡表 3" xfId="13135"/>
    <cellStyle name="输出 2 2 20" xfId="13136"/>
    <cellStyle name="输出 2 2 15" xfId="13137"/>
    <cellStyle name="差_成本差异系数_03_2010年各地区一般预算平衡表_净集中" xfId="13138"/>
    <cellStyle name="差_成本差异系数_03_2010年各地区一般预算平衡表_净集中 3" xfId="13139"/>
    <cellStyle name="好_河南 缺口县区测算(地方填报)_财力性转移支付2010年预算参考数_隋心对账单定稿0514 2" xfId="13140"/>
    <cellStyle name="差_成本差异系数_30云南" xfId="13141"/>
    <cellStyle name="差_民生政策最低支出需求_03_2010年各地区一般预算平衡表 2" xfId="13142"/>
    <cellStyle name="好_汇总表4" xfId="13143"/>
    <cellStyle name="好_河南 缺口县区测算(地方填报)_财力性转移支付2010年预算参考数_隋心对账单定稿0514 2 2" xfId="13144"/>
    <cellStyle name="差_成本差异系数_30云南 2" xfId="13145"/>
    <cellStyle name="好_汇总表4 2" xfId="13146"/>
    <cellStyle name="差_成本差异系数_30云南 2 2" xfId="13147"/>
    <cellStyle name="好_汇总表4 2 2" xfId="13148"/>
    <cellStyle name="好_河南 缺口县区测算(地方填报)_财力性转移支付2010年预算参考数_隋心对账单定稿0514 2 3" xfId="13149"/>
    <cellStyle name="差_成本差异系数_30云南 3" xfId="13150"/>
    <cellStyle name="好_汇总表4 3" xfId="13151"/>
    <cellStyle name="差_成本差异系数_30云南 3 2" xfId="13152"/>
    <cellStyle name="好_汇总表4 3 2" xfId="13153"/>
    <cellStyle name="好_河南 缺口县区测算(地方填报)_财力性转移支付2010年预算参考数_隋心对账单定稿0514 2 4" xfId="13154"/>
    <cellStyle name="差_成本差异系数_30云南 4" xfId="13155"/>
    <cellStyle name="好_汇总表4 4" xfId="13156"/>
    <cellStyle name="差_成本差异系数_财力性转移支付2010年预算参考数" xfId="13157"/>
    <cellStyle name="差_成本差异系数_财力性转移支付2010年预算参考数 2" xfId="13158"/>
    <cellStyle name="好_20河南_30云南" xfId="13159"/>
    <cellStyle name="差_成本差异系数_财力性转移支付2010年预算参考数 2 2" xfId="13160"/>
    <cellStyle name="好_20河南_30云南 2" xfId="13161"/>
    <cellStyle name="差_成本差异系数_财力性转移支付2010年预算参考数 2 2 2" xfId="13162"/>
    <cellStyle name="好_20河南_30云南 2 2" xfId="13163"/>
    <cellStyle name="差_成本差异系数_财力性转移支付2010年预算参考数 2 3" xfId="13164"/>
    <cellStyle name="好_20河南_30云南 3" xfId="13165"/>
    <cellStyle name="差_成本差异系数_财力性转移支付2010年预算参考数 2 3 2" xfId="13166"/>
    <cellStyle name="好_20河南_30云南 3 2" xfId="13167"/>
    <cellStyle name="好_行政（人员）_民生政策最低支出需求_财力性转移支付2010年预算参考数 2 6" xfId="13168"/>
    <cellStyle name="差_成本差异系数_财力性转移支付2010年预算参考数 2 4" xfId="13169"/>
    <cellStyle name="好_20河南_30云南 4" xfId="13170"/>
    <cellStyle name="差_成本差异系数_财力性转移支付2010年预算参考数 3" xfId="13171"/>
    <cellStyle name="差_成本差异系数_财力性转移支付2010年预算参考数 3 2" xfId="13172"/>
    <cellStyle name="差_成本差异系数_财力性转移支付2010年预算参考数 4" xfId="13173"/>
    <cellStyle name="好_2006年基础数据" xfId="13174"/>
    <cellStyle name="差_成本差异系数_财力性转移支付2010年预算参考数 4 2" xfId="13175"/>
    <cellStyle name="好_2006年基础数据 2" xfId="13176"/>
    <cellStyle name="差_成本差异系数_财力性转移支付2010年预算参考数_03_2010年各地区一般预算平衡表" xfId="13177"/>
    <cellStyle name="差_成本差异系数_财力性转移支付2010年预算参考数_03_2010年各地区一般预算平衡表 3" xfId="13178"/>
    <cellStyle name="差_成本差异系数_财力性转移支付2010年预算参考数_03_2010年各地区一般预算平衡表 4" xfId="13179"/>
    <cellStyle name="差_成本差异系数_财力性转移支付2010年预算参考数_03_2010年各地区一般预算平衡表_04财力类2010" xfId="13180"/>
    <cellStyle name="差_成本差异系数_财力性转移支付2010年预算参考数_03_2010年各地区一般预算平衡表_04财力类2010 2" xfId="13181"/>
    <cellStyle name="差_成本差异系数_财力性转移支付2010年预算参考数_03_2010年各地区一般预算平衡表_04财力类2010 3" xfId="13182"/>
    <cellStyle name="差_成本差异系数_财力性转移支付2010年预算参考数_03_2010年各地区一般预算平衡表_2010年地方财政一般预算分级平衡情况表（汇总）0524" xfId="13183"/>
    <cellStyle name="差_成本差异系数_财力性转移支付2010年预算参考数_03_2010年各地区一般预算平衡表_2010年地方财政一般预算分级平衡情况表（汇总）0524 2" xfId="13184"/>
    <cellStyle name="好_M01-2(州市补助收入)_隋心对账单定稿0514 2 6" xfId="13185"/>
    <cellStyle name="差_成本差异系数_财力性转移支付2010年预算参考数_03_2010年各地区一般预算平衡表_2010年地方财政一般预算分级平衡情况表（汇总）0524 3" xfId="13186"/>
    <cellStyle name="好_M01-2(州市补助收入)_隋心对账单定稿0514 2 7" xfId="13187"/>
    <cellStyle name="差_成本差异系数_财力性转移支付2010年预算参考数_03_2010年各地区一般预算平衡表_2010年地方财政一般预算分级平衡情况表（汇总）0524 4" xfId="13188"/>
    <cellStyle name="差_成本差异系数_财力性转移支付2010年预算参考数_03_2010年各地区一般预算平衡表_2010年地方财政一般预算分级平衡情况表（汇总）0524 5" xfId="13189"/>
    <cellStyle name="差_成本差异系数_财力性转移支付2010年预算参考数_03_2010年各地区一般预算平衡表_净集中 2" xfId="13190"/>
    <cellStyle name="差_成本差异系数_财力性转移支付2010年预算参考数_03_2010年各地区一般预算平衡表_净集中 3" xfId="13191"/>
    <cellStyle name="好_0605石屏县_财力性转移支付2010年预算参考数_03_2010年各地区一般预算平衡表_净集中 3" xfId="13192"/>
    <cellStyle name="差_成本差异系数_财力性转移支付2010年预算参考数_30云南" xfId="13193"/>
    <cellStyle name="好_行政（人员） 4" xfId="13194"/>
    <cellStyle name="差_成本差异系数_财力性转移支付2010年预算参考数_30云南 2" xfId="13195"/>
    <cellStyle name="好_行政（人员） 4 2" xfId="13196"/>
    <cellStyle name="差_成本差异系数_财力性转移支付2010年预算参考数_30云南 2 2" xfId="13197"/>
    <cellStyle name="好_安徽 缺口县区测算(地方填报)1_30云南 3" xfId="13198"/>
    <cellStyle name="差_成本差异系数_财力性转移支付2010年预算参考数_30云南 3" xfId="13199"/>
    <cellStyle name="差_成本差异系数_财力性转移支付2010年预算参考数_30云南 3 2" xfId="13200"/>
    <cellStyle name="差_成本差异系数_财力性转移支付2010年预算参考数_30云南 4" xfId="13201"/>
    <cellStyle name="差_成本差异系数_财力性转移支付2010年预算参考数_合并" xfId="13202"/>
    <cellStyle name="差_文体广播事业(按照总人口测算）—20080416_县市旗测算-新科目（含人口规模效应）_30云南" xfId="13203"/>
    <cellStyle name="差_成本差异系数_财力性转移支付2010年预算参考数_合并 2" xfId="13204"/>
    <cellStyle name="差_文体广播事业(按照总人口测算）—20080416_县市旗测算-新科目（含人口规模效应）_30云南 2" xfId="13205"/>
    <cellStyle name="好_缺口县区测算（11.13）_财力性转移支付2010年预算参考数 2 8" xfId="13206"/>
    <cellStyle name="差_成本差异系数_财力性转移支付2010年预算参考数_华东" xfId="13207"/>
    <cellStyle name="好_教育(按照总人口测算）—20080416_民生政策最低支出需求_03_2010年各地区一般预算平衡表_2010年地方财政一般预算分级平衡情况表（汇总）0524" xfId="13208"/>
    <cellStyle name="差_成本差异系数_财力性转移支付2010年预算参考数_隋心对账单定稿0514" xfId="13209"/>
    <cellStyle name="差_成本差异系数_财力性转移支付2010年预算参考数_隋心对账单定稿0514 2" xfId="13210"/>
    <cellStyle name="差_成本差异系数_财力性转移支付2010年预算参考数_小册子（2010）张" xfId="13211"/>
    <cellStyle name="差_成本差异系数_财力性转移支付2010年预算参考数_小册子（2010）张 2" xfId="13212"/>
    <cellStyle name="差_成本差异系数_财力性转移支付2010年预算参考数_小册子（2010）张 2 2" xfId="13213"/>
    <cellStyle name="差_成本差异系数_财力性转移支付2010年预算参考数_小册子（2010）张 3" xfId="13214"/>
    <cellStyle name="差_成本差异系数_财力性转移支付2010年预算参考数_小册子（2010）张 4" xfId="13215"/>
    <cellStyle name="差_成本差异系数_合并 2" xfId="13216"/>
    <cellStyle name="差_成本差异系数_隋心对账单定稿0514" xfId="13217"/>
    <cellStyle name="好_附表_财力性转移支付2010年预算参考数_华东 3" xfId="13218"/>
    <cellStyle name="差_成本差异系数_隋心对账单定稿0514 2" xfId="13219"/>
    <cellStyle name="差_成本差异系数_小册子（2010）张 3" xfId="13220"/>
    <cellStyle name="差_成本差异系数_小册子（2010）张 3 2" xfId="13221"/>
    <cellStyle name="差_成本差异系数_小册子（2010）张 4" xfId="13222"/>
    <cellStyle name="差_城建部门" xfId="13223"/>
    <cellStyle name="差_文体广播事业(按照总人口测算）—20080416_县市旗测算-新科目（含人口规模效应） 2 2 2" xfId="13224"/>
    <cellStyle name="好_2006年22湖南_30云南 2" xfId="13225"/>
    <cellStyle name="千位分隔 11 3" xfId="13226"/>
    <cellStyle name="差_城建部门 2" xfId="13227"/>
    <cellStyle name="好_2006年22湖南_30云南 2 2" xfId="13228"/>
    <cellStyle name="差_城建部门 2 2" xfId="13229"/>
    <cellStyle name="差_城建部门 2 3" xfId="13230"/>
    <cellStyle name="差_分县成本差异系数_财力性转移支付2010年预算参考数_华东" xfId="13231"/>
    <cellStyle name="差_城建部门 2 4" xfId="13232"/>
    <cellStyle name="千位分隔 11 4" xfId="13233"/>
    <cellStyle name="差_城建部门 3" xfId="13234"/>
    <cellStyle name="差_城建部门 4" xfId="13235"/>
    <cellStyle name="差_城建部门 5" xfId="13236"/>
    <cellStyle name="差_城建部门 6" xfId="13237"/>
    <cellStyle name="差_附表_财力性转移支付2010年预算参考数_30云南 2 2" xfId="13238"/>
    <cellStyle name="差_城建部门_合并" xfId="13239"/>
    <cellStyle name="差_城建部门_隋心对账单定稿0514" xfId="13240"/>
    <cellStyle name="好_教育(按照总人口测算）—20080416_民生政策最低支出需求 5" xfId="13241"/>
    <cellStyle name="差_村名录" xfId="13242"/>
    <cellStyle name="强调文字颜色 1 2 2 11 2 6" xfId="13243"/>
    <cellStyle name="差_卫生(按照总人口测算）—20080416_不含人员经费系数_华东 2 6" xfId="13244"/>
    <cellStyle name="差_县市旗测算-新科目（20080627）_民生政策最低支出需求_财力性转移支付2010年预算参考数_30云南" xfId="13245"/>
    <cellStyle name="差_地方配套按人均增幅控制8.30xl" xfId="13246"/>
    <cellStyle name="好_2007年收支情况及2008年收支预计表(汇总表)_合并 2 5" xfId="13247"/>
    <cellStyle name="差_地方配套按人均增幅控制8.30xl 2" xfId="13248"/>
    <cellStyle name="差_地方配套按人均增幅控制8.30xl 2 2" xfId="13249"/>
    <cellStyle name="差_市辖区测算-新科目（20080626）_不含人员经费系数_财力性转移支付2010年预算参考数_合并 2 4" xfId="13250"/>
    <cellStyle name="好_行政(燃修费)_隋心对账单定稿0514 2 5" xfId="13251"/>
    <cellStyle name="差_地方配套按人均增幅控制8.30xl 2 3" xfId="13252"/>
    <cellStyle name="差_市辖区测算-新科目（20080626）_不含人员经费系数_财力性转移支付2010年预算参考数_合并 2 5" xfId="13253"/>
    <cellStyle name="好_行政(燃修费)_隋心对账单定稿0514 2 6" xfId="13254"/>
    <cellStyle name="差_地方配套按人均增幅控制8.30xl 2 4" xfId="13255"/>
    <cellStyle name="差_市辖区测算-新科目（20080626）_不含人员经费系数_财力性转移支付2010年预算参考数_合并 2 6" xfId="13256"/>
    <cellStyle name="好_行政(燃修费)_隋心对账单定稿0514 2 7" xfId="13257"/>
    <cellStyle name="差_地方配套按人均增幅控制8.30xl 3" xfId="13258"/>
    <cellStyle name="差_地方配套按人均增幅控制8.30xl 4" xfId="13259"/>
    <cellStyle name="差_市辖区测算20080510_不含人员经费系数_财力性转移支付2010年预算参考数_小册子（2010）张 2" xfId="13260"/>
    <cellStyle name="好_0605石屏县_财力性转移支付2010年预算参考数_03_2010年各地区一般预算平衡表_2010年地方财政一般预算分级平衡情况表（汇总）0524 2 2" xfId="13261"/>
    <cellStyle name="差_地方配套按人均增幅控制8.30一般预算平均增幅、人均可用财力平均增幅两次控制、社会治安系数调整、案件数调整xl" xfId="13262"/>
    <cellStyle name="差_教育(按照总人口测算）—20080416_民生政策最低支出需求_财力性转移支付2010年预算参考数_30云南 2 2" xfId="13263"/>
    <cellStyle name="好_汇总表_财力性转移支付2010年预算参考数_03_2010年各地区一般预算平衡表" xfId="13264"/>
    <cellStyle name="差_地方配套按人均增幅控制8.30一般预算平均增幅、人均可用财力平均增幅两次控制、社会治安系数调整、案件数调整xl 2" xfId="13265"/>
    <cellStyle name="好_汇总表_财力性转移支付2010年预算参考数_03_2010年各地区一般预算平衡表 2" xfId="13266"/>
    <cellStyle name="差_地方配套按人均增幅控制8.30一般预算平均增幅、人均可用财力平均增幅两次控制、社会治安系数调整、案件数调整xl 2 2" xfId="13267"/>
    <cellStyle name="好_汇总表_财力性转移支付2010年预算参考数_03_2010年各地区一般预算平衡表 2 2" xfId="13268"/>
    <cellStyle name="好_汇总表4_隋心对账单定稿0514 2 3" xfId="13269"/>
    <cellStyle name="差_地方配套按人均增幅控制8.30一般预算平均增幅、人均可用财力平均增幅两次控制、社会治安系数调整、案件数调整xl 2 3" xfId="13270"/>
    <cellStyle name="好_汇总表_财力性转移支付2010年预算参考数_03_2010年各地区一般预算平衡表 2 3" xfId="13271"/>
    <cellStyle name="好_汇总表4_隋心对账单定稿0514 2 4" xfId="13272"/>
    <cellStyle name="差_地方配套按人均增幅控制8.30一般预算平均增幅、人均可用财力平均增幅两次控制、社会治安系数调整、案件数调整xl 2 4" xfId="13273"/>
    <cellStyle name="好_汇总表4_隋心对账单定稿0514 2 5" xfId="13274"/>
    <cellStyle name="差_地方配套按人均增幅控制8.30一般预算平均增幅、人均可用财力平均增幅两次控制、社会治安系数调整、案件数调整xl 3" xfId="13275"/>
    <cellStyle name="好_汇总表_财力性转移支付2010年预算参考数_03_2010年各地区一般预算平衡表 3" xfId="13276"/>
    <cellStyle name="差_地方配套按人均增幅控制8.30一般预算平均增幅、人均可用财力平均增幅两次控制、社会治安系数调整、案件数调整xl 4" xfId="13277"/>
    <cellStyle name="好_汇总表_财力性转移支付2010年预算参考数_03_2010年各地区一般预算平衡表 4" xfId="13278"/>
    <cellStyle name="差_地方配套按人均增幅控制8.31（调整结案率后）xl" xfId="13279"/>
    <cellStyle name="差_地方配套按人均增幅控制8.31（调整结案率后）xl 2" xfId="13280"/>
    <cellStyle name="差_地方配套按人均增幅控制8.31（调整结案率后）xl 2 2" xfId="13281"/>
    <cellStyle name="常规 2 3 2 7" xfId="13282"/>
    <cellStyle name="差_地方配套按人均增幅控制8.31（调整结案率后）xl 2 3" xfId="13283"/>
    <cellStyle name="常规 2 3 2 8" xfId="13284"/>
    <cellStyle name="差_地方配套按人均增幅控制8.31（调整结案率后）xl 2 4" xfId="13285"/>
    <cellStyle name="常规 2 3 2 9" xfId="13286"/>
    <cellStyle name="好_分县成本差异系数_财力性转移支付2010年预算参考数_隋心对账单定稿0514 2 2" xfId="13287"/>
    <cellStyle name="差_地方配套按人均增幅控制8.31（调整结案率后）xl 4" xfId="13288"/>
    <cellStyle name="差_河南 缺口县区测算(地方填报)_03_2010年各地区一般预算平衡表_净集中 2" xfId="13289"/>
    <cellStyle name="差_第五部分(才淼、饶永宏）" xfId="13290"/>
    <cellStyle name="好_其他部门(按照总人口测算）—20080416_不含人员经费系数_财力性转移支付2010年预算参考数_03_2010年各地区一般预算平衡表 2" xfId="13291"/>
    <cellStyle name="差_第五部分(才淼、饶永宏） 2" xfId="13292"/>
    <cellStyle name="好_其他部门(按照总人口测算）—20080416_不含人员经费系数_财力性转移支付2010年预算参考数_03_2010年各地区一般预算平衡表 2 2" xfId="13293"/>
    <cellStyle name="差_第五部分(才淼、饶永宏） 2 2" xfId="13294"/>
    <cellStyle name="差_第五部分(才淼、饶永宏） 2 2 2" xfId="13295"/>
    <cellStyle name="差_第五部分(才淼、饶永宏） 2 3" xfId="13296"/>
    <cellStyle name="差_第五部分(才淼、饶永宏） 2 4" xfId="13297"/>
    <cellStyle name="常规 18 2 2" xfId="13298"/>
    <cellStyle name="常规 23 2 2" xfId="13299"/>
    <cellStyle name="差_第五部分(才淼、饶永宏） 2_2.2009年云南省生态功能区转移支付总表" xfId="13300"/>
    <cellStyle name="好_教育(按照总人口测算）—20080416_03_2010年各地区一般预算平衡表 3" xfId="13301"/>
    <cellStyle name="差_第五部分(才淼、饶永宏） 2_2.2010年云南省生态功能区转移支付总表" xfId="13302"/>
    <cellStyle name="差_第五部分(才淼、饶永宏） 2_2.云南省生态功能区转移支付总表" xfId="13303"/>
    <cellStyle name="差_第五部分(才淼、饶永宏） 2_4.2010年国家重点生态功能区保护性转移支付生态测算表" xfId="13304"/>
    <cellStyle name="差_汇总表4_03_2010年各地区一般预算平衡表" xfId="13305"/>
    <cellStyle name="差_市辖区测算20080510_民生政策最低支出需求_财力性转移支付2010年预算参考数 2 2 2" xfId="13306"/>
    <cellStyle name="差_第五部分(才淼、饶永宏） 2_4.2010年国家重点生态功能区保护性转移支付生态测算表 2" xfId="13307"/>
    <cellStyle name="差_汇总表4_03_2010年各地区一般预算平衡表 2" xfId="13308"/>
    <cellStyle name="差_第五部分(才淼、饶永宏） 2_5.2010年云南省国家一般生态功能区转移支付补助测算表（州市本级）" xfId="13309"/>
    <cellStyle name="差_第五部分(才淼、饶永宏） 2_5.2010年云南省国家一般生态功能区转移支付补助测算表（州市本级） 2" xfId="13310"/>
    <cellStyle name="好_28四川_财力性转移支付2010年预算参考数_03_2010年各地区一般预算平衡表_04财力类2010 3" xfId="13311"/>
    <cellStyle name="差_第五部分(才淼、饶永宏） 3" xfId="13312"/>
    <cellStyle name="好_其他部门(按照总人口测算）—20080416_不含人员经费系数_财力性转移支付2010年预算参考数_03_2010年各地区一般预算平衡表 2 3" xfId="13313"/>
    <cellStyle name="差_第五部分(才淼、饶永宏） 3 2" xfId="13314"/>
    <cellStyle name="差_第五部分(才淼、饶永宏） 4" xfId="13315"/>
    <cellStyle name="差_第五部分(才淼、饶永宏） 4 2" xfId="13316"/>
    <cellStyle name="差_云南省2008年转移支付测算——州市本级考核部分及政策性测算_03_2010年各地区一般预算平衡表" xfId="13317"/>
    <cellStyle name="差_第五部分(才淼、饶永宏） 5" xfId="13318"/>
    <cellStyle name="差_第五部分(才淼、饶永宏） 6" xfId="13319"/>
    <cellStyle name="差_第五部分(才淼、饶永宏） 7" xfId="13320"/>
    <cellStyle name="差_第五部分(才淼、饶永宏） 8" xfId="13321"/>
    <cellStyle name="差_第五部分(才淼、饶永宏） 9" xfId="13322"/>
    <cellStyle name="差_第五部分(才淼、饶永宏）_合并" xfId="13323"/>
    <cellStyle name="差_第五部分(才淼、饶永宏）_合并 2" xfId="13324"/>
    <cellStyle name="差_第五部分(才淼、饶永宏）_华东 2" xfId="13325"/>
    <cellStyle name="好_行政(燃修费)_财力性转移支付2010年预算参考数_合并 2 5" xfId="13326"/>
    <cellStyle name="差_第五部分(才淼、饶永宏）_隋心对账单定稿0514 2" xfId="13327"/>
    <cellStyle name="差_第一部分：综合全" xfId="13328"/>
    <cellStyle name="差_第一部分：综合全 2 2" xfId="13329"/>
    <cellStyle name="差_第一部分：综合全 2 3" xfId="13330"/>
    <cellStyle name="差_其他部门(按照总人口测算）—20080416_民生政策最低支出需求" xfId="13331"/>
    <cellStyle name="好_市辖区测算-新科目（20080626）_民生政策最低支出需求 2 6" xfId="13332"/>
    <cellStyle name="差_文体广播事业(按照总人口测算）—20080416_县市旗测算-新科目（含人口规模效应）_小册子（2010）张 3 2" xfId="13333"/>
    <cellStyle name="差_第一部分：综合全 2 4" xfId="13334"/>
    <cellStyle name="差_第一部分：综合全 4" xfId="13335"/>
    <cellStyle name="差_第一部分：综合全 5" xfId="13336"/>
    <cellStyle name="常规 2 2 6 2 2" xfId="13337"/>
    <cellStyle name="差_第一部分：综合全 6" xfId="13338"/>
    <cellStyle name="常规 2 2 6 2 3" xfId="13339"/>
    <cellStyle name="差_第一部分：综合全_合并" xfId="13340"/>
    <cellStyle name="好_测算结果_合并 2 2" xfId="13341"/>
    <cellStyle name="差_第一部分：综合全_隋心对账单定稿0514" xfId="13342"/>
    <cellStyle name="差_对口支援新疆资金规模测算表20100106" xfId="13343"/>
    <cellStyle name="差_对口支援新疆资金规模测算表20100113" xfId="13344"/>
    <cellStyle name="好_2008年支出调整_财力性转移支付2010年预算参考数_隋心对账单定稿0514 2 2" xfId="13345"/>
    <cellStyle name="差_分析缺口率" xfId="13346"/>
    <cellStyle name="好_行政(燃修费)_不含人员经费系数_财力性转移支付2010年预算参考数_隋心对账单定稿0514 3" xfId="13347"/>
    <cellStyle name="差_分析缺口率 2 2 2" xfId="13348"/>
    <cellStyle name="好_汇总表4_03_2010年各地区一般预算平衡表_2010年地方财政一般预算分级平衡情况表（汇总）0524 2" xfId="13349"/>
    <cellStyle name="差_分析缺口率 2 3" xfId="13350"/>
    <cellStyle name="差_分析缺口率 2 3 2" xfId="13351"/>
    <cellStyle name="差_分析缺口率 2 4" xfId="13352"/>
    <cellStyle name="差_分析缺口率 3" xfId="13353"/>
    <cellStyle name="好_县市旗测算-新科目（20080627）_民生政策最低支出需求_财力性转移支付2010年预算参考数_03_2010年各地区一般预算平衡表_2010年地方财政一般预算分级平衡情况表（汇总）0524" xfId="13354"/>
    <cellStyle name="好_缺口县区测算(按2007支出增长25%测算) 2 5" xfId="13355"/>
    <cellStyle name="差_分析缺口率 3 2" xfId="13356"/>
    <cellStyle name="差_教育(按照总人口测算）—20080416_民生政策最低支出需求_财力性转移支付2010年预算参考数_03_2010年各地区一般预算平衡表_04财力类2010" xfId="13357"/>
    <cellStyle name="差_民生政策最低支出需求_财力性转移支付2010年预算参考数_03_2010年各地区一般预算平衡表 4" xfId="13358"/>
    <cellStyle name="差_分析缺口率 5" xfId="13359"/>
    <cellStyle name="好_缺口县区测算(按2007支出增长25%测算) 2 7" xfId="13360"/>
    <cellStyle name="差_分析缺口率_03_2010年各地区一般预算平衡表 2" xfId="13361"/>
    <cellStyle name="好_人员工资和公用经费_财力性转移支付2010年预算参考数_隋心对账单定稿0514 3" xfId="13362"/>
    <cellStyle name="差_市辖区测算-新科目（20080626）_县市旗测算-新科目（含人口规模效应）_财力性转移支付2010年预算参考数_隋心对账单定稿0514 2 3" xfId="13363"/>
    <cellStyle name="差_分析缺口率_03_2010年各地区一般预算平衡表 3" xfId="13364"/>
    <cellStyle name="差_市辖区测算-新科目（20080626）_县市旗测算-新科目（含人口规模效应）_财力性转移支付2010年预算参考数_隋心对账单定稿0514 2 4" xfId="13365"/>
    <cellStyle name="差_分析缺口率_03_2010年各地区一般预算平衡表 5" xfId="13366"/>
    <cellStyle name="差_市辖区测算-新科目（20080626）_县市旗测算-新科目（含人口规模效应）_财力性转移支付2010年预算参考数_隋心对账单定稿0514 2 6" xfId="13367"/>
    <cellStyle name="差_分析缺口率_03_2010年各地区一般预算平衡表 6" xfId="13368"/>
    <cellStyle name="差_市辖区测算-新科目（20080626）_县市旗测算-新科目（含人口规模效应）_财力性转移支付2010年预算参考数_隋心对账单定稿0514 2 7" xfId="13369"/>
    <cellStyle name="差_分析缺口率_03_2010年各地区一般预算平衡表_04财力类2010" xfId="13370"/>
    <cellStyle name="差_分析缺口率_03_2010年各地区一般预算平衡表_04财力类2010 2" xfId="13371"/>
    <cellStyle name="好_分析缺口率_03_2010年各地区一般预算平衡表_2010年地方财政一般预算分级平衡情况表（汇总）0524 2 3" xfId="13372"/>
    <cellStyle name="好_附表_03_2010年各地区一般预算平衡表 3" xfId="13373"/>
    <cellStyle name="差_分析缺口率_03_2010年各地区一般预算平衡表_04财力类2010 3" xfId="13374"/>
    <cellStyle name="好_分析缺口率_03_2010年各地区一般预算平衡表_2010年地方财政一般预算分级平衡情况表（汇总）0524 2 4" xfId="13375"/>
    <cellStyle name="好_附表_03_2010年各地区一般预算平衡表 4" xfId="13376"/>
    <cellStyle name="差_分析缺口率_03_2010年各地区一般预算平衡表_2010年地方财政一般预算分级平衡情况表（汇总）0524" xfId="13377"/>
    <cellStyle name="差_分析缺口率_03_2010年各地区一般预算平衡表_2010年地方财政一般预算分级平衡情况表（汇总）0524 2" xfId="13378"/>
    <cellStyle name="差_分析缺口率_03_2010年各地区一般预算平衡表_2010年地方财政一般预算分级平衡情况表（汇总）0524 3" xfId="13379"/>
    <cellStyle name="差_分析缺口率_03_2010年各地区一般预算平衡表_2010年地方财政一般预算分级平衡情况表（汇总）0524 5" xfId="13380"/>
    <cellStyle name="差_分析缺口率_03_2010年各地区一般预算平衡表_净集中" xfId="13381"/>
    <cellStyle name="好_市辖区测算20080510_财力性转移支付2010年预算参考数_合并 2 5" xfId="13382"/>
    <cellStyle name="差_分析缺口率_03_2010年各地区一般预算平衡表_净集中 2" xfId="13383"/>
    <cellStyle name="好_市辖区测算20080510_财力性转移支付2010年预算参考数_合并 2 6" xfId="13384"/>
    <cellStyle name="差_分析缺口率_03_2010年各地区一般预算平衡表_净集中 3" xfId="13385"/>
    <cellStyle name="好_2006年28四川_合并 2" xfId="13386"/>
    <cellStyle name="差_分析缺口率_30云南" xfId="13387"/>
    <cellStyle name="好_2007年一般预算支出剔除_合并 2 5" xfId="13388"/>
    <cellStyle name="差_县市旗测算20080508_民生政策最低支出需求_小册子（2010）张" xfId="13389"/>
    <cellStyle name="好_青海 缺口县区测算(地方填报)_隋心对账单定稿0514 2 4" xfId="13390"/>
    <cellStyle name="差_分析缺口率_30云南 2" xfId="13391"/>
    <cellStyle name="差_农林水和城市维护标准支出20080505－县区合计_不含人员经费系数_03_2010年各地区一般预算平衡表 5" xfId="13392"/>
    <cellStyle name="差_县市旗测算20080508_民生政策最低支出需求_小册子（2010）张 2" xfId="13393"/>
    <cellStyle name="好_2007一般预算支出口径剔除表_财力性转移支付2010年预算参考数_隋心对账单定稿0514 2 5" xfId="13394"/>
    <cellStyle name="差_分析缺口率_30云南 2 2" xfId="13395"/>
    <cellStyle name="差_县市旗测算20080508_民生政策最低支出需求_小册子（2010）张 2 2" xfId="13396"/>
    <cellStyle name="差_分析缺口率_30云南 3" xfId="13397"/>
    <cellStyle name="差_农林水和城市维护标准支出20080505－县区合计_不含人员经费系数_03_2010年各地区一般预算平衡表 6" xfId="13398"/>
    <cellStyle name="差_县市旗测算20080508_民生政策最低支出需求_小册子（2010）张 3" xfId="13399"/>
    <cellStyle name="好_2007一般预算支出口径剔除表_财力性转移支付2010年预算参考数_隋心对账单定稿0514 2 6" xfId="13400"/>
    <cellStyle name="差_分析缺口率_30云南 3 2" xfId="13401"/>
    <cellStyle name="差_县市旗测算20080508_民生政策最低支出需求_小册子（2010）张 3 2" xfId="13402"/>
    <cellStyle name="差_分析缺口率_30云南 4" xfId="13403"/>
    <cellStyle name="差_县市旗测算20080508_民生政策最低支出需求_小册子（2010）张 4" xfId="13404"/>
    <cellStyle name="常规 7 4 2" xfId="13405"/>
    <cellStyle name="好_2007一般预算支出口径剔除表_财力性转移支付2010年预算参考数_隋心对账单定稿0514 2 7" xfId="13406"/>
    <cellStyle name="差_分析缺口率_财力性转移支付2010年预算参考数" xfId="13407"/>
    <cellStyle name="差_分析缺口率_财力性转移支付2010年预算参考数 2 2 2" xfId="13408"/>
    <cellStyle name="差_分析缺口率_财力性转移支付2010年预算参考数 2 3" xfId="13409"/>
    <cellStyle name="差_分析缺口率_财力性转移支付2010年预算参考数 2 3 2" xfId="13410"/>
    <cellStyle name="好_Book2_财力性转移支付2010年预算参考数_30云南 2" xfId="13411"/>
    <cellStyle name="差_分析缺口率_财力性转移支付2010年预算参考数 2 4" xfId="13412"/>
    <cellStyle name="好_缺口县区测算（11.13）_小册子（2010）张 2" xfId="13413"/>
    <cellStyle name="差_分析缺口率_财力性转移支付2010年预算参考数 3" xfId="13414"/>
    <cellStyle name="差_县市旗测算-新科目（20080626）_民生政策最低支出需求_03_2010年各地区一般预算平衡表 2 2" xfId="13415"/>
    <cellStyle name="差_分析缺口率_财力性转移支付2010年预算参考数 4" xfId="13416"/>
    <cellStyle name="差_分析缺口率_财力性转移支付2010年预算参考数 4 2" xfId="13417"/>
    <cellStyle name="差_分析缺口率_财力性转移支付2010年预算参考数 5" xfId="13418"/>
    <cellStyle name="差_分析缺口率_财力性转移支付2010年预算参考数_03_2010年各地区一般预算平衡表" xfId="13419"/>
    <cellStyle name="差_县区合并测算20080423(按照各省比重）_不含人员经费系数 2 2" xfId="13420"/>
    <cellStyle name="差_分析缺口率_财力性转移支付2010年预算参考数_03_2010年各地区一般预算平衡表 2" xfId="13421"/>
    <cellStyle name="差_县区合并测算20080423(按照各省比重）_不含人员经费系数 2 2 2" xfId="13422"/>
    <cellStyle name="差_分析缺口率_财力性转移支付2010年预算参考数_03_2010年各地区一般预算平衡表 3" xfId="13423"/>
    <cellStyle name="差_分析缺口率_财力性转移支付2010年预算参考数_03_2010年各地区一般预算平衡表 4" xfId="13424"/>
    <cellStyle name="差_分析缺口率_财力性转移支付2010年预算参考数_03_2010年各地区一般预算平衡表 5" xfId="13425"/>
    <cellStyle name="差_云南省2008年转移支付测算——州市本级考核部分及政策性测算_财力性转移支付2010年预算参考数_03_2010年各地区一般预算平衡表_2010年地方财政一般预算分级平衡情况表（汇总）0524 2 2" xfId="13426"/>
    <cellStyle name="差_分析缺口率_财力性转移支付2010年预算参考数_03_2010年各地区一般预算平衡表 6" xfId="13427"/>
    <cellStyle name="差_行政(燃修费)_财力性转移支付2010年预算参考数_合并 2" xfId="13428"/>
    <cellStyle name="差_卫生(按照总人口测算）—20080416_县市旗测算-新科目（含人口规模效应）_财力性转移支付2010年预算参考数 2 2" xfId="13429"/>
    <cellStyle name="差_云南省2008年转移支付测算——州市本级考核部分及政策性测算_财力性转移支付2010年预算参考数_03_2010年各地区一般预算平衡表_2010年地方财政一般预算分级平衡情况表（汇总）0524 2 3" xfId="13430"/>
    <cellStyle name="千位分隔 3 3 6" xfId="13431"/>
    <cellStyle name="差_分析缺口率_财力性转移支付2010年预算参考数_03_2010年各地区一般预算平衡表_04财力类2010" xfId="13432"/>
    <cellStyle name="差_分析缺口率_财力性转移支付2010年预算参考数_03_2010年各地区一般预算平衡表_04财力类2010 2" xfId="13433"/>
    <cellStyle name="差_分析缺口率_财力性转移支付2010年预算参考数_03_2010年各地区一般预算平衡表_04财力类2010 3" xfId="13434"/>
    <cellStyle name="好_M01-2(州市补助收入) 2" xfId="13435"/>
    <cellStyle name="差_分析缺口率_财力性转移支付2010年预算参考数_03_2010年各地区一般预算平衡表_2010年地方财政一般预算分级平衡情况表（汇总）0524" xfId="13436"/>
    <cellStyle name="差_分析缺口率_财力性转移支付2010年预算参考数_03_2010年各地区一般预算平衡表_2010年地方财政一般预算分级平衡情况表（汇总）0524 2" xfId="13437"/>
    <cellStyle name="差_分析缺口率_财力性转移支付2010年预算参考数_03_2010年各地区一般预算平衡表_2010年地方财政一般预算分级平衡情况表（汇总）0524 3" xfId="13438"/>
    <cellStyle name="差_农林水和城市维护标准支出20080505－县区合计_民生政策最低支出需求_财力性转移支付2010年预算参考数_华东" xfId="13439"/>
    <cellStyle name="差_分析缺口率_财力性转移支付2010年预算参考数_03_2010年各地区一般预算平衡表_2010年地方财政一般预算分级平衡情况表（汇总）0524 4" xfId="13440"/>
    <cellStyle name="差_分析缺口率_财力性转移支付2010年预算参考数_03_2010年各地区一般预算平衡表_2010年地方财政一般预算分级平衡情况表（汇总）0524 5" xfId="13441"/>
    <cellStyle name="差_分析缺口率_财力性转移支付2010年预算参考数_03_2010年各地区一般预算平衡表_净集中" xfId="13442"/>
    <cellStyle name="差_分析缺口率_财力性转移支付2010年预算参考数_03_2010年各地区一般预算平衡表_净集中 2" xfId="13443"/>
    <cellStyle name="差_分析缺口率_财力性转移支付2010年预算参考数_03_2010年各地区一般预算平衡表_净集中 3" xfId="13444"/>
    <cellStyle name="差_分析缺口率_财力性转移支付2010年预算参考数_30云南" xfId="13445"/>
    <cellStyle name="差_缺口县区测算(财政部标准)_财力性转移支付2010年预算参考数 3 2" xfId="13446"/>
    <cellStyle name="差_分析缺口率_财力性转移支付2010年预算参考数_30云南 2" xfId="13447"/>
    <cellStyle name="好_2006年28四川_财力性转移支付2010年预算参考数_小册子（2010）张 3" xfId="13448"/>
    <cellStyle name="差_分析缺口率_财力性转移支付2010年预算参考数_30云南 2 2" xfId="13449"/>
    <cellStyle name="好_2006年28四川_财力性转移支付2010年预算参考数_小册子（2010）张 3 2" xfId="13450"/>
    <cellStyle name="差_分析缺口率_财力性转移支付2010年预算参考数_30云南 3" xfId="13451"/>
    <cellStyle name="差_分析缺口率_财力性转移支付2010年预算参考数_30云南 3 2" xfId="13452"/>
    <cellStyle name="差_分析缺口率_财力性转移支付2010年预算参考数_30云南 4" xfId="13453"/>
    <cellStyle name="差_分析缺口率_财力性转移支付2010年预算参考数_合并" xfId="13454"/>
    <cellStyle name="差_县区合并测算20080421_县市旗测算-新科目（含人口规模效应）_财力性转移支付2010年预算参考数_隋心对账单定稿0514 2 4" xfId="13455"/>
    <cellStyle name="好_分县成本差异系数_03_2010年各地区一般预算平衡表 3" xfId="13456"/>
    <cellStyle name="好_县市旗测算-新科目（20080626）_不含人员经费系数_财力性转移支付2010年预算参考数_03_2010年各地区一般预算平衡表_2010年地方财政一般预算分级平衡情况表（汇总）0524 2 6" xfId="13457"/>
    <cellStyle name="好_汇总_03_2010年各地区一般预算平衡表 2 3" xfId="13458"/>
    <cellStyle name="差_分析缺口率_财力性转移支付2010年预算参考数_合并 2" xfId="13459"/>
    <cellStyle name="差_其他部门(按照总人口测算）—20080416_不含人员经费系数_合并" xfId="13460"/>
    <cellStyle name="差_分析缺口率_财力性转移支付2010年预算参考数_华东" xfId="13461"/>
    <cellStyle name="差_文体广播事业(按照总人口测算）—20080416_不含人员经费系数_财力性转移支付2010年预算参考数 2 2" xfId="13462"/>
    <cellStyle name="解释性文本 10" xfId="13463"/>
    <cellStyle name="好_11大理_03_2010年各地区一般预算平衡表_2010年地方财政一般预算分级平衡情况表（汇总）0524 2 2" xfId="13464"/>
    <cellStyle name="好_其他部门(按照总人口测算）—20080416_不含人员经费系数_财力性转移支付2010年预算参考数_小册子（2010）张 2" xfId="13465"/>
    <cellStyle name="差_分析缺口率_财力性转移支付2010年预算参考数_隋心对账单定稿0514" xfId="13466"/>
    <cellStyle name="差_分析缺口率_财力性转移支付2010年预算参考数_隋心对账单定稿0514 2" xfId="13467"/>
    <cellStyle name="差_市辖区测算20080510_不含人员经费系数_财力性转移支付2010年预算参考数" xfId="13468"/>
    <cellStyle name="差_分析缺口率_财力性转移支付2010年预算参考数_小册子（2010）张 2" xfId="13469"/>
    <cellStyle name="好_行政(燃修费)_03_2010年各地区一般预算平衡表_净集中 2" xfId="13470"/>
    <cellStyle name="好_行政（人员）_民生政策最低支出需求_财力性转移支付2010年预算参考数" xfId="13471"/>
    <cellStyle name="差_分析缺口率_财力性转移支付2010年预算参考数_小册子（2010）张 2 2" xfId="13472"/>
    <cellStyle name="差_一般预算支出口径剔除表_合并" xfId="13473"/>
    <cellStyle name="差_一般预算支出口径剔除表_隋心对账单定稿0514 2 3" xfId="13474"/>
    <cellStyle name="好_行政（人员）_民生政策最低支出需求_财力性转移支付2010年预算参考数 2" xfId="13475"/>
    <cellStyle name="差_分析缺口率_财力性转移支付2010年预算参考数_小册子（2010）张 3" xfId="13476"/>
    <cellStyle name="好_行政(燃修费)_03_2010年各地区一般预算平衡表_净集中 3" xfId="13477"/>
    <cellStyle name="差_分析缺口率_财力性转移支付2010年预算参考数_小册子（2010）张 3 2" xfId="13478"/>
    <cellStyle name="差_教育(按照总人口测算）—20080416_县市旗测算-新科目（含人口规模效应）_03_2010年各地区一般预算平衡表_04财力类2010" xfId="13479"/>
    <cellStyle name="差_县区合并测算20080423(按照各省比重）_民生政策最低支出需求_财力性转移支付2010年预算参考数_03_2010年各地区一般预算平衡表 4" xfId="13480"/>
    <cellStyle name="差_县区合并测算20080423(按照各省比重）_民生政策最低支出需求_华东 2 6" xfId="13481"/>
    <cellStyle name="差_分析缺口率_财力性转移支付2010年预算参考数_小册子（2010）张 4" xfId="13482"/>
    <cellStyle name="差_分析缺口率_合并" xfId="13483"/>
    <cellStyle name="好_行政(燃修费)_不含人员经费系数_财力性转移支付2010年预算参考数_03_2010年各地区一般预算平衡表_净集中 3" xfId="13484"/>
    <cellStyle name="差_分析缺口率_合并 2" xfId="13485"/>
    <cellStyle name="差_分析缺口率_华东" xfId="13486"/>
    <cellStyle name="差_分析缺口率_华东 2" xfId="13487"/>
    <cellStyle name="适中 2 2 2 2 7" xfId="13488"/>
    <cellStyle name="差_缺口县区测算_财力性转移支付2010年预算参考数_小册子（2010）张 3" xfId="13489"/>
    <cellStyle name="差_分析缺口率_小册子（2010）张" xfId="13490"/>
    <cellStyle name="差_分析缺口率_小册子（2010）张 2" xfId="13491"/>
    <cellStyle name="好_1_隋心对账单定稿0514 2 4" xfId="13492"/>
    <cellStyle name="差_分析缺口率_小册子（2010）张 2 2" xfId="13493"/>
    <cellStyle name="差_分析缺口率_小册子（2010）张 3" xfId="13494"/>
    <cellStyle name="好_1_隋心对账单定稿0514 2 5" xfId="13495"/>
    <cellStyle name="差_分析缺口率_小册子（2010）张 3 2" xfId="13496"/>
    <cellStyle name="差_分析缺口率_小册子（2010）张 4" xfId="13497"/>
    <cellStyle name="好_1_隋心对账单定稿0514 2 6" xfId="13498"/>
    <cellStyle name="差_行政（人员）_30云南 4" xfId="13499"/>
    <cellStyle name="差_教育(按照总人口测算）—20080416_县市旗测算-新科目（含人口规模效应）_财力性转移支付2010年预算参考数_小册子（2010）张" xfId="13500"/>
    <cellStyle name="差_分县成本差异系数" xfId="13501"/>
    <cellStyle name="好_青海 缺口县区测算(地方填报)_财力性转移支付2010年预算参考数_03_2010年各地区一般预算平衡表_2010年地方财政一般预算分级平衡情况表（汇总）0524 2 3" xfId="13502"/>
    <cellStyle name="差_分县成本差异系数 2" xfId="13503"/>
    <cellStyle name="差_教育(按照总人口测算）—20080416_县市旗测算-新科目（含人口规模效应）_财力性转移支付2010年预算参考数_小册子（2010）张 2" xfId="13504"/>
    <cellStyle name="好_2006年28四川_03_2010年各地区一般预算平衡表" xfId="13505"/>
    <cellStyle name="好_市辖区测算-新科目（20080626）_民生政策最低支出需求_财力性转移支付2010年预算参考数_华东 2 4" xfId="13506"/>
    <cellStyle name="差_分县成本差异系数 2 2" xfId="13507"/>
    <cellStyle name="差_教育(按照总人口测算）—20080416_县市旗测算-新科目（含人口规模效应）_财力性转移支付2010年预算参考数_小册子（2010）张 2 2" xfId="13508"/>
    <cellStyle name="好_2006年28四川_03_2010年各地区一般预算平衡表 2" xfId="13509"/>
    <cellStyle name="差_分县成本差异系数 2 2 2" xfId="13510"/>
    <cellStyle name="差_文体广播事业(按照总人口测算）—20080416_民生政策最低支出需求_财力性转移支付2010年预算参考数_03_2010年各地区一般预算平衡表_2010年地方财政一般预算分级平衡情况表（汇总）0524 2 7" xfId="13511"/>
    <cellStyle name="好_2006年28四川_03_2010年各地区一般预算平衡表 2 2" xfId="13512"/>
    <cellStyle name="好_市辖区测算-新科目（20080626）_民生政策最低支出需求_财力性转移支付2010年预算参考数_华东 2 5" xfId="13513"/>
    <cellStyle name="差_分县成本差异系数 2 3" xfId="13514"/>
    <cellStyle name="好_2006年28四川_03_2010年各地区一般预算平衡表 3" xfId="13515"/>
    <cellStyle name="链接单元格 2 3" xfId="13516"/>
    <cellStyle name="差_分县成本差异系数 2 3 2" xfId="13517"/>
    <cellStyle name="好_市辖区测算-新科目（20080626）_民生政策最低支出需求_财力性转移支付2010年预算参考数_华东 2 6" xfId="13518"/>
    <cellStyle name="差_分县成本差异系数 2 4" xfId="13519"/>
    <cellStyle name="好_2006年28四川_03_2010年各地区一般预算平衡表 4" xfId="13520"/>
    <cellStyle name="差_分县成本差异系数 3" xfId="13521"/>
    <cellStyle name="差_教育(按照总人口测算）—20080416_县市旗测算-新科目（含人口规模效应）_财力性转移支付2010年预算参考数_小册子（2010）张 3" xfId="13522"/>
    <cellStyle name="差_分县成本差异系数 3 2" xfId="13523"/>
    <cellStyle name="差_教育(按照总人口测算）—20080416_县市旗测算-新科目（含人口规模效应）_财力性转移支付2010年预算参考数_小册子（2010）张 3 2" xfId="13524"/>
    <cellStyle name="常规 47 3" xfId="13525"/>
    <cellStyle name="差_分县成本差异系数 4" xfId="13526"/>
    <cellStyle name="差_教育(按照总人口测算）—20080416_县市旗测算-新科目（含人口规模效应）_财力性转移支付2010年预算参考数_小册子（2010）张 4" xfId="13527"/>
    <cellStyle name="差_分县成本差异系数 4 2" xfId="13528"/>
    <cellStyle name="常规 48 3" xfId="13529"/>
    <cellStyle name="常规 8 38" xfId="13530"/>
    <cellStyle name="差_分县成本差异系数 5" xfId="13531"/>
    <cellStyle name="差_分县成本差异系数_03_2010年各地区一般预算平衡表" xfId="13532"/>
    <cellStyle name="好_分县成本差异系数_民生政策最低支出需求_财力性转移支付2010年预算参考数_03_2010年各地区一般预算平衡表_2010年地方财政一般预算分级平衡情况表（汇总）0524 2 2" xfId="13533"/>
    <cellStyle name="差_分县成本差异系数_03_2010年各地区一般预算平衡表 2" xfId="13534"/>
    <cellStyle name="差_分县成本差异系数_03_2010年各地区一般预算平衡表 3" xfId="13535"/>
    <cellStyle name="差_分县成本差异系数_03_2010年各地区一般预算平衡表 4" xfId="13536"/>
    <cellStyle name="差_分县成本差异系数_03_2010年各地区一般预算平衡表 5" xfId="13537"/>
    <cellStyle name="好_汇总_财力性转移支付2010年预算参考数_合并" xfId="13538"/>
    <cellStyle name="差_分县成本差异系数_03_2010年各地区一般预算平衡表 6" xfId="13539"/>
    <cellStyle name="差_分县成本差异系数_03_2010年各地区一般预算平衡表_04财力类2010" xfId="13540"/>
    <cellStyle name="差_分县成本差异系数_03_2010年各地区一般预算平衡表_04财力类2010 3" xfId="13541"/>
    <cellStyle name="差_县市旗测算-新科目（20080626）_民生政策最低支出需求_隋心对账单定稿0514 2 4" xfId="13542"/>
    <cellStyle name="好_缺口县区测算(按核定人数)_03_2010年各地区一般预算平衡表_2010年地方财政一般预算分级平衡情况表（汇总）0524 2 6" xfId="13543"/>
    <cellStyle name="差_分县成本差异系数_03_2010年各地区一般预算平衡表_2010年地方财政一般预算分级平衡情况表（汇总）0524" xfId="13544"/>
    <cellStyle name="差_文体广播事业(按照总人口测算）—20080416_财力性转移支付2010年预算参考数_隋心对账单定稿0514 2 4" xfId="13545"/>
    <cellStyle name="好_1_财力性转移支付2010年预算参考数_华东 2 6" xfId="13546"/>
    <cellStyle name="差_分县成本差异系数_03_2010年各地区一般预算平衡表_2010年地方财政一般预算分级平衡情况表（汇总）0524 2" xfId="13547"/>
    <cellStyle name="差_县市旗测算-新科目（20080627）_民生政策最低支出需求_财力性转移支付2010年预算参考数_03_2010年各地区一般预算平衡表_04财力类2010 3" xfId="13548"/>
    <cellStyle name="差_分县成本差异系数_03_2010年各地区一般预算平衡表_2010年地方财政一般预算分级平衡情况表（汇总）0524 3" xfId="13549"/>
    <cellStyle name="差_分县成本差异系数_03_2010年各地区一般预算平衡表_2010年地方财政一般预算分级平衡情况表（汇总）0524 4" xfId="13550"/>
    <cellStyle name="差_分县成本差异系数_03_2010年各地区一般预算平衡表_2010年地方财政一般预算分级平衡情况表（汇总）0524 5" xfId="13551"/>
    <cellStyle name="差_分县成本差异系数_03_2010年各地区一般预算平衡表_净集中" xfId="13552"/>
    <cellStyle name="差_分县成本差异系数_03_2010年各地区一般预算平衡表_净集中 2" xfId="13553"/>
    <cellStyle name="差_分县成本差异系数_03_2010年各地区一般预算平衡表_净集中 3" xfId="13554"/>
    <cellStyle name="好_市辖区测算-新科目（20080626）_不含人员经费系数_财力性转移支付2010年预算参考数 2 8" xfId="13555"/>
    <cellStyle name="差_分县成本差异系数_30云南" xfId="13556"/>
    <cellStyle name="差_市辖区测算20080510_民生政策最低支出需求_财力性转移支付2010年预算参考数_华东" xfId="13557"/>
    <cellStyle name="常规 4 4 7" xfId="13558"/>
    <cellStyle name="差_分县成本差异系数_30云南 2" xfId="13559"/>
    <cellStyle name="差_市辖区测算20080510_民生政策最低支出需求_财力性转移支付2010年预算参考数_华东 2" xfId="13560"/>
    <cellStyle name="差_分县成本差异系数_30云南 2 2" xfId="13561"/>
    <cellStyle name="差_分县成本差异系数_30云南 3" xfId="13562"/>
    <cellStyle name="差_分县成本差异系数_30云南 3 2" xfId="13563"/>
    <cellStyle name="差_分县成本差异系数_30云南 4" xfId="13564"/>
    <cellStyle name="好_县区合并测算20080421_民生政策最低支出需求_财力性转移支付2010年预算参考数_小册子（2010）张" xfId="13565"/>
    <cellStyle name="差_分县成本差异系数_不含人员经费系数" xfId="13566"/>
    <cellStyle name="差_县区合并测算20080421_民生政策最低支出需求_财力性转移支付2010年预算参考数_小册子（2010）张 3" xfId="13567"/>
    <cellStyle name="差_县市旗测算-新科目（20080626）_不含人员经费系数_财力性转移支付2010年预算参考数 5" xfId="13568"/>
    <cellStyle name="差_分县成本差异系数_不含人员经费系数 2 2 2" xfId="13569"/>
    <cellStyle name="差_教育(按照总人口测算）—20080416_县市旗测算-新科目（含人口规模效应）_财力性转移支付2010年预算参考数_隋心对账单定稿0514" xfId="13570"/>
    <cellStyle name="差_山东省民生支出标准_03_2010年各地区一般预算平衡表_2010年地方财政一般预算分级平衡情况表（汇总）0524 5" xfId="13571"/>
    <cellStyle name="好_行政公检法测算_03_2010年各地区一般预算平衡表 2 2" xfId="13572"/>
    <cellStyle name="解释性文本 2 2 2 2 2 3" xfId="13573"/>
    <cellStyle name="差_分县成本差异系数_不含人员经费系数 2 3 2" xfId="13574"/>
    <cellStyle name="差_市辖区测算-新科目（20080626）_小册子（2010）张" xfId="13575"/>
    <cellStyle name="差_分县成本差异系数_不含人员经费系数 2 4" xfId="13576"/>
    <cellStyle name="好_行政公检法测算_03_2010年各地区一般预算平衡表 4" xfId="13577"/>
    <cellStyle name="好_县区合并测算20080421_民生政策最低支出需求_财力性转移支付2010年预算参考数_小册子（2010）张 3" xfId="13578"/>
    <cellStyle name="差_分县成本差异系数_不含人员经费系数 3" xfId="13579"/>
    <cellStyle name="差_卫生(按照总人口测算）—20080416_华东 2 6" xfId="13580"/>
    <cellStyle name="好_农林水和城市维护标准支出20080505－县区合计_县市旗测算-新科目（含人口规模效应）_财力性转移支付2010年预算参考数_03_2010年各地区一般预算平衡表_净集中 2" xfId="13581"/>
    <cellStyle name="差_分县成本差异系数_不含人员经费系数 4 2" xfId="13582"/>
    <cellStyle name="差_分县成本差异系数_不含人员经费系数_03_2010年各地区一般预算平衡表" xfId="13583"/>
    <cellStyle name="差_分县成本差异系数_不含人员经费系数_03_2010年各地区一般预算平衡表 2" xfId="13584"/>
    <cellStyle name="差_分县成本差异系数_不含人员经费系数_03_2010年各地区一般预算平衡表 3" xfId="13585"/>
    <cellStyle name="差_分县成本差异系数_不含人员经费系数_03_2010年各地区一般预算平衡表 4" xfId="13586"/>
    <cellStyle name="差_分县成本差异系数_不含人员经费系数_03_2010年各地区一般预算平衡表 5" xfId="13587"/>
    <cellStyle name="差_文体广播事业(按照总人口测算）—20080416_民生政策最低支出需求_30云南" xfId="13588"/>
    <cellStyle name="差_分县成本差异系数_不含人员经费系数_03_2010年各地区一般预算平衡表 6" xfId="13589"/>
    <cellStyle name="好_测算结果汇总_财力性转移支付2010年预算参考数_合并" xfId="13590"/>
    <cellStyle name="差_分县成本差异系数_不含人员经费系数_03_2010年各地区一般预算平衡表_2010年地方财政一般预算分级平衡情况表（汇总）0524" xfId="13591"/>
    <cellStyle name="差_分县成本差异系数_不含人员经费系数_03_2010年各地区一般预算平衡表_2010年地方财政一般预算分级平衡情况表（汇总）0524 2" xfId="13592"/>
    <cellStyle name="差_分县成本差异系数_不含人员经费系数_03_2010年各地区一般预算平衡表_2010年地方财政一般预算分级平衡情况表（汇总）0524 3" xfId="13593"/>
    <cellStyle name="差_分县成本差异系数_不含人员经费系数_03_2010年各地区一般预算平衡表_2010年地方财政一般预算分级平衡情况表（汇总）0524 5" xfId="13594"/>
    <cellStyle name="好_09黑龙江_03_2010年各地区一般预算平衡表_2010年地方财政一般预算分级平衡情况表（汇总）0524 2 2" xfId="13595"/>
    <cellStyle name="好_2008年全省汇总收支计算表_财力性转移支付2010年预算参考数_华东" xfId="13596"/>
    <cellStyle name="差_分县成本差异系数_不含人员经费系数_03_2010年各地区一般预算平衡表_净集中" xfId="13597"/>
    <cellStyle name="好_09黑龙江_财力性转移支付2010年预算参考数_03_2010年各地区一般预算平衡表_2010年地方财政一般预算分级平衡情况表（汇总）0524 2 3" xfId="13598"/>
    <cellStyle name="差_分县成本差异系数_不含人员经费系数_03_2010年各地区一般预算平衡表_净集中 2" xfId="13599"/>
    <cellStyle name="差_分县成本差异系数_不含人员经费系数_03_2010年各地区一般预算平衡表_净集中 3" xfId="13600"/>
    <cellStyle name="差_分县成本差异系数_不含人员经费系数_30云南" xfId="13601"/>
    <cellStyle name="差_分县成本差异系数_不含人员经费系数_30云南 2" xfId="13602"/>
    <cellStyle name="差_危改资金测算_03_2010年各地区一般预算平衡表 6" xfId="13603"/>
    <cellStyle name="差_分县成本差异系数_不含人员经费系数_30云南 2 2" xfId="13604"/>
    <cellStyle name="差_分县成本差异系数_不含人员经费系数_30云南 3" xfId="13605"/>
    <cellStyle name="差_分县成本差异系数_不含人员经费系数_30云南 3 2" xfId="13606"/>
    <cellStyle name="好_行政(燃修费)_民生政策最低支出需求_隋心对账单定稿0514 2 7" xfId="13607"/>
    <cellStyle name="差_分县成本差异系数_不含人员经费系数_30云南 4" xfId="13608"/>
    <cellStyle name="差_奖励补助测算5.22测试" xfId="13609"/>
    <cellStyle name="差_分县成本差异系数_不含人员经费系数_财力性转移支付2010年预算参考数" xfId="13610"/>
    <cellStyle name="好_30云南_华东 2 7" xfId="13611"/>
    <cellStyle name="差_分县成本差异系数_不含人员经费系数_财力性转移支付2010年预算参考数 2" xfId="13612"/>
    <cellStyle name="差_分县成本差异系数_不含人员经费系数_财力性转移支付2010年预算参考数 2 3 2" xfId="13613"/>
    <cellStyle name="差_文体广播事业(按照总人口测算）—20080416_不含人员经费系数_财力性转移支付2010年预算参考数 2 6" xfId="13614"/>
    <cellStyle name="差_县市旗测算-新科目（20080626）_民生政策最低支出需求_财力性转移支付2010年预算参考数_合并 2" xfId="13615"/>
    <cellStyle name="好_11大理_03_2010年各地区一般预算平衡表_2010年地方财政一般预算分级平衡情况表（汇总）0524 2 6" xfId="13616"/>
    <cellStyle name="差_分县成本差异系数_不含人员经费系数_财力性转移支付2010年预算参考数 2 4" xfId="13617"/>
    <cellStyle name="差_分县成本差异系数_不含人员经费系数_财力性转移支付2010年预算参考数 3" xfId="13618"/>
    <cellStyle name="差_分县成本差异系数_不含人员经费系数_财力性转移支付2010年预算参考数 3 2" xfId="13619"/>
    <cellStyle name="差_分县成本差异系数_不含人员经费系数_财力性转移支付2010年预算参考数 4" xfId="13620"/>
    <cellStyle name="差_核定人数下发表_财力性转移支付2010年预算参考数_隋心对账单定稿0514" xfId="13621"/>
    <cellStyle name="差_分县成本差异系数_不含人员经费系数_财力性转移支付2010年预算参考数 4 2" xfId="13622"/>
    <cellStyle name="差_核定人数下发表_财力性转移支付2010年预算参考数_03_2010年各地区一般预算平衡表_净集中 3" xfId="13623"/>
    <cellStyle name="差_核定人数下发表_财力性转移支付2010年预算参考数_隋心对账单定稿0514 2" xfId="13624"/>
    <cellStyle name="差_县区合并测算20080423(按照各省比重）_民生政策最低支出需求_03_2010年各地区一般预算平衡表_2010年地方财政一般预算分级平衡情况表（汇总）0524 2 7" xfId="13625"/>
    <cellStyle name="差_分县成本差异系数_不含人员经费系数_财力性转移支付2010年预算参考数 5" xfId="13626"/>
    <cellStyle name="差_分县成本差异系数_不含人员经费系数_财力性转移支付2010年预算参考数_03_2010年各地区一般预算平衡表" xfId="13627"/>
    <cellStyle name="差_分县成本差异系数_不含人员经费系数_财力性转移支付2010年预算参考数_03_2010年各地区一般预算平衡表 2" xfId="13628"/>
    <cellStyle name="差_分县成本差异系数_不含人员经费系数_财力性转移支付2010年预算参考数_03_2010年各地区一般预算平衡表 3" xfId="13629"/>
    <cellStyle name="差_分县成本差异系数_不含人员经费系数_财力性转移支付2010年预算参考数_03_2010年各地区一般预算平衡表 4" xfId="13630"/>
    <cellStyle name="差_青海 缺口县区测算(地方填报)_财力性转移支付2010年预算参考数_30云南 2 2" xfId="13631"/>
    <cellStyle name="差_分县成本差异系数_不含人员经费系数_财力性转移支付2010年预算参考数_03_2010年各地区一般预算平衡表 5" xfId="13632"/>
    <cellStyle name="差_危改资金测算_华东" xfId="13633"/>
    <cellStyle name="差_缺口县区测算（11.13）_30云南" xfId="13634"/>
    <cellStyle name="差_分县成本差异系数_不含人员经费系数_财力性转移支付2010年预算参考数_03_2010年各地区一般预算平衡表 6" xfId="13635"/>
    <cellStyle name="差_缺口县区测算_财力性转移支付2010年预算参考数_03_2010年各地区一般预算平衡表_2010年地方财政一般预算分级平衡情况表（汇总）0524 2" xfId="13636"/>
    <cellStyle name="差_分县成本差异系数_不含人员经费系数_财力性转移支付2010年预算参考数_03_2010年各地区一般预算平衡表_04财力类2010" xfId="13637"/>
    <cellStyle name="差_分县成本差异系数_不含人员经费系数_财力性转移支付2010年预算参考数_03_2010年各地区一般预算平衡表_04财力类2010 2" xfId="13638"/>
    <cellStyle name="好_0605石屏县_03_2010年各地区一般预算平衡表_04财力类2010 3" xfId="13639"/>
    <cellStyle name="差_分县成本差异系数_不含人员经费系数_财力性转移支付2010年预算参考数_03_2010年各地区一般预算平衡表_2010年地方财政一般预算分级平衡情况表（汇总）0524" xfId="13640"/>
    <cellStyle name="差_分县成本差异系数_不含人员经费系数_财力性转移支付2010年预算参考数_03_2010年各地区一般预算平衡表_2010年地方财政一般预算分级平衡情况表（汇总）0524 2" xfId="13641"/>
    <cellStyle name="差_分县成本差异系数_不含人员经费系数_财力性转移支付2010年预算参考数_03_2010年各地区一般预算平衡表_2010年地方财政一般预算分级平衡情况表（汇总）0524 3" xfId="13642"/>
    <cellStyle name="差_分县成本差异系数_不含人员经费系数_财力性转移支付2010年预算参考数_03_2010年各地区一般预算平衡表_2010年地方财政一般预算分级平衡情况表（汇总）0524 4" xfId="13643"/>
    <cellStyle name="差_分县成本差异系数_不含人员经费系数_财力性转移支付2010年预算参考数_03_2010年各地区一般预算平衡表_2010年地方财政一般预算分级平衡情况表（汇总）0524 5" xfId="13644"/>
    <cellStyle name="差_分县成本差异系数_不含人员经费系数_财力性转移支付2010年预算参考数_03_2010年各地区一般预算平衡表_净集中" xfId="13645"/>
    <cellStyle name="差_教育(按照总人口测算）—20080416_民生政策最低支出需求_03_2010年各地区一般预算平衡表 6" xfId="13646"/>
    <cellStyle name="差_市辖区测算-新科目（20080626）_民生政策最低支出需求_03_2010年各地区一般预算平衡表_2010年地方财政一般预算分级平衡情况表（汇总）0524" xfId="13647"/>
    <cellStyle name="差_分县成本差异系数_不含人员经费系数_财力性转移支付2010年预算参考数_03_2010年各地区一般预算平衡表_净集中 2" xfId="13648"/>
    <cellStyle name="差_市辖区测算-新科目（20080626）_民生政策最低支出需求_03_2010年各地区一般预算平衡表_2010年地方财政一般预算分级平衡情况表（汇总）0524 2" xfId="13649"/>
    <cellStyle name="差_分县成本差异系数_不含人员经费系数_财力性转移支付2010年预算参考数_30云南" xfId="13650"/>
    <cellStyle name="好_20河南_03_2010年各地区一般预算平衡表_2010年地方财政一般预算分级平衡情况表（汇总）0524 2 4" xfId="13651"/>
    <cellStyle name="好_核定人数对比_财力性转移支付2010年预算参考数 2" xfId="13652"/>
    <cellStyle name="差_分县成本差异系数_不含人员经费系数_财力性转移支付2010年预算参考数_30云南 2" xfId="13653"/>
    <cellStyle name="好_核定人数对比_财力性转移支付2010年预算参考数 2 2" xfId="13654"/>
    <cellStyle name="差_分县成本差异系数_不含人员经费系数_财力性转移支付2010年预算参考数_30云南 3" xfId="13655"/>
    <cellStyle name="好_行政公检法测算_县市旗测算-新科目（含人口规模效应）_03_2010年各地区一般预算平衡表 2 2" xfId="13656"/>
    <cellStyle name="好_核定人数对比_财力性转移支付2010年预算参考数 2 3" xfId="13657"/>
    <cellStyle name="差_分县成本差异系数_不含人员经费系数_财力性转移支付2010年预算参考数_30云南 3 2" xfId="13658"/>
    <cellStyle name="好_核定人数对比_财力性转移支付2010年预算参考数 2 3 2" xfId="13659"/>
    <cellStyle name="差_分县成本差异系数_不含人员经费系数_财力性转移支付2010年预算参考数_30云南 4" xfId="13660"/>
    <cellStyle name="好_行政公检法测算_县市旗测算-新科目（含人口规模效应）_03_2010年各地区一般预算平衡表 2 3" xfId="13661"/>
    <cellStyle name="好_核定人数对比_财力性转移支付2010年预算参考数 2 4" xfId="13662"/>
    <cellStyle name="差_分县成本差异系数_不含人员经费系数_财力性转移支付2010年预算参考数_合并" xfId="13663"/>
    <cellStyle name="差_分县成本差异系数_不含人员经费系数_财力性转移支付2010年预算参考数_合并 2" xfId="13664"/>
    <cellStyle name="差_云南 缺口县区测算(地方填报) 5" xfId="13665"/>
    <cellStyle name="差_分县成本差异系数_不含人员经费系数_财力性转移支付2010年预算参考数_华东" xfId="13666"/>
    <cellStyle name="差_分县成本差异系数_不含人员经费系数_财力性转移支付2010年预算参考数_隋心对账单定稿0514" xfId="13667"/>
    <cellStyle name="差_行政公检法测算_县市旗测算-新科目（含人口规模效应）_财力性转移支付2010年预算参考数_30云南 3 2" xfId="13668"/>
    <cellStyle name="差_分县成本差异系数_不含人员经费系数_财力性转移支付2010年预算参考数_隋心对账单定稿0514 2" xfId="13669"/>
    <cellStyle name="差_分县成本差异系数_不含人员经费系数_财力性转移支付2010年预算参考数_小册子（2010）张" xfId="13670"/>
    <cellStyle name="差_分县成本差异系数_不含人员经费系数_合并" xfId="13671"/>
    <cellStyle name="差_分县成本差异系数_不含人员经费系数_合并 2" xfId="13672"/>
    <cellStyle name="差_卫生(按照总人口测算）—20080416_财力性转移支付2010年预算参考数 5" xfId="13673"/>
    <cellStyle name="差_分县成本差异系数_不含人员经费系数_华东" xfId="13674"/>
    <cellStyle name="差_分县成本差异系数_不含人员经费系数_华东 2" xfId="13675"/>
    <cellStyle name="好_分析缺口率_财力性转移支付2010年预算参考数_03_2010年各地区一般预算平衡表 5" xfId="13676"/>
    <cellStyle name="差_分县成本差异系数_不含人员经费系数_隋心对账单定稿0514" xfId="13677"/>
    <cellStyle name="差_分县成本差异系数_不含人员经费系数_隋心对账单定稿0514 2" xfId="13678"/>
    <cellStyle name="好_27重庆_财力性转移支付2010年预算参考数_03_2010年各地区一般预算平衡表 6" xfId="13679"/>
    <cellStyle name="好_其他部门(按照总人口测算）—20080416_不含人员经费系数_财力性转移支付2010年预算参考数_03_2010年各地区一般预算平衡表_2010年地方财政一般预算分级平衡情况表（汇总）0524 2 8" xfId="13680"/>
    <cellStyle name="差_分县成本差异系数_不含人员经费系数_小册子（2010）张" xfId="13681"/>
    <cellStyle name="好_汇总表4_合并 2 6" xfId="13682"/>
    <cellStyle name="差_分县成本差异系数_不含人员经费系数_小册子（2010）张 2" xfId="13683"/>
    <cellStyle name="差_奖励补助测算7.25 (version 1) (version 1) 2 3" xfId="13684"/>
    <cellStyle name="差_分县成本差异系数_不含人员经费系数_小册子（2010）张 2 2" xfId="13685"/>
    <cellStyle name="差_分县成本差异系数_不含人员经费系数_小册子（2010）张 3" xfId="13686"/>
    <cellStyle name="差_奖励补助测算7.25 (version 1) (version 1) 2 4" xfId="13687"/>
    <cellStyle name="常规 18 10" xfId="13688"/>
    <cellStyle name="常规 23 10" xfId="13689"/>
    <cellStyle name="差_分县成本差异系数_不含人员经费系数_小册子（2010）张 3 2" xfId="13690"/>
    <cellStyle name="差_分县成本差异系数_不含人员经费系数_小册子（2010）张 4" xfId="13691"/>
    <cellStyle name="常规 18 11" xfId="13692"/>
    <cellStyle name="常规 23 11" xfId="13693"/>
    <cellStyle name="差_分县成本差异系数_财力性转移支付2010年预算参考数" xfId="13694"/>
    <cellStyle name="差_分县成本差异系数_财力性转移支付2010年预算参考数 2" xfId="13695"/>
    <cellStyle name="差_分县成本差异系数_财力性转移支付2010年预算参考数 2 2" xfId="13696"/>
    <cellStyle name="差_分县成本差异系数_财力性转移支付2010年预算参考数 2 2 2" xfId="13697"/>
    <cellStyle name="常规 38" xfId="13698"/>
    <cellStyle name="常规 43" xfId="13699"/>
    <cellStyle name="千位[0]_ 方正PC" xfId="13700"/>
    <cellStyle name="差_分县成本差异系数_财力性转移支付2010年预算参考数 2 3" xfId="13701"/>
    <cellStyle name="好_测算结果汇总_财力性转移支付2010年预算参考数_03_2010年各地区一般预算平衡表_2010年地方财政一般预算分级平衡情况表（汇总）0524 2" xfId="13702"/>
    <cellStyle name="差_分县成本差异系数_财力性转移支付2010年预算参考数 2 3 2" xfId="13703"/>
    <cellStyle name="差_行政(燃修费)_民生政策最低支出需求_财力性转移支付2010年预算参考数_03_2010年各地区一般预算平衡表_2010年地方财政一般预算分级平衡情况表（汇总）0524 3" xfId="13704"/>
    <cellStyle name="常规 88" xfId="13705"/>
    <cellStyle name="常规 93" xfId="13706"/>
    <cellStyle name="好_测算结果汇总_财力性转移支付2010年预算参考数_03_2010年各地区一般预算平衡表_2010年地方财政一般预算分级平衡情况表（汇总）0524 2 2" xfId="13707"/>
    <cellStyle name="差_分县成本差异系数_财力性转移支付2010年预算参考数 2 4" xfId="13708"/>
    <cellStyle name="好_28四川_财力性转移支付2010年预算参考数_03_2010年各地区一般预算平衡表_净集中 2" xfId="13709"/>
    <cellStyle name="好_测算结果汇总_财力性转移支付2010年预算参考数_03_2010年各地区一般预算平衡表_2010年地方财政一般预算分级平衡情况表（汇总）0524 3" xfId="13710"/>
    <cellStyle name="差_分县成本差异系数_财力性转移支付2010年预算参考数 3" xfId="13711"/>
    <cellStyle name="差_分县成本差异系数_财力性转移支付2010年预算参考数 3 2" xfId="13712"/>
    <cellStyle name="差_分县成本差异系数_财力性转移支付2010年预算参考数 4" xfId="13713"/>
    <cellStyle name="差_分县成本差异系数_财力性转移支付2010年预算参考数 4 2" xfId="13714"/>
    <cellStyle name="差_分县成本差异系数_财力性转移支付2010年预算参考数 5" xfId="13715"/>
    <cellStyle name="差_分县成本差异系数_财力性转移支付2010年预算参考数_03_2010年各地区一般预算平衡表" xfId="13716"/>
    <cellStyle name="差_分县成本差异系数_财力性转移支付2010年预算参考数_03_2010年各地区一般预算平衡表 2" xfId="13717"/>
    <cellStyle name="差_分县成本差异系数_财力性转移支付2010年预算参考数_03_2010年各地区一般预算平衡表 3" xfId="13718"/>
    <cellStyle name="差_分县成本差异系数_财力性转移支付2010年预算参考数_03_2010年各地区一般预算平衡表 5" xfId="13719"/>
    <cellStyle name="差_分县成本差异系数_财力性转移支付2010年预算参考数_03_2010年各地区一般预算平衡表 6" xfId="13720"/>
    <cellStyle name="好_1110洱源县 2_2.云南省生态功能区转移支付总表" xfId="13721"/>
    <cellStyle name="差_分县成本差异系数_财力性转移支付2010年预算参考数_03_2010年各地区一般预算平衡表_04财力类2010" xfId="13722"/>
    <cellStyle name="差_分县成本差异系数_财力性转移支付2010年预算参考数_03_2010年各地区一般预算平衡表_04财力类2010 2" xfId="13723"/>
    <cellStyle name="差_县市旗测算-新科目（20080626）_不含人员经费系数_财力性转移支付2010年预算参考数_03_2010年各地区一般预算平衡表_2010年地方财政一般预算分级平衡情况表（汇总）0524 2 3" xfId="13724"/>
    <cellStyle name="差_分县成本差异系数_财力性转移支付2010年预算参考数_03_2010年各地区一般预算平衡表_04财力类2010 3" xfId="13725"/>
    <cellStyle name="差_县市旗测算-新科目（20080626）_不含人员经费系数_财力性转移支付2010年预算参考数_03_2010年各地区一般预算平衡表_2010年地方财政一般预算分级平衡情况表（汇总）0524 2 4" xfId="13726"/>
    <cellStyle name="好_2008年支出核定_30云南" xfId="13727"/>
    <cellStyle name="差_分县成本差异系数_财力性转移支付2010年预算参考数_03_2010年各地区一般预算平衡表_2010年地方财政一般预算分级平衡情况表（汇总）0524 2" xfId="13728"/>
    <cellStyle name="差_县区合并测算20080421_县市旗测算-新科目（含人口规模效应） 2 4" xfId="13729"/>
    <cellStyle name="差_分县成本差异系数_财力性转移支付2010年预算参考数_03_2010年各地区一般预算平衡表_2010年地方财政一般预算分级平衡情况表（汇总）0524 3" xfId="13730"/>
    <cellStyle name="差_县区合并测算20080421_县市旗测算-新科目（含人口规模效应） 2 5" xfId="13731"/>
    <cellStyle name="差_分县成本差异系数_财力性转移支付2010年预算参考数_03_2010年各地区一般预算平衡表_2010年地方财政一般预算分级平衡情况表（汇总）0524 4" xfId="13732"/>
    <cellStyle name="差_县区合并测算20080421_县市旗测算-新科目（含人口规模效应） 2 6" xfId="13733"/>
    <cellStyle name="差_分县成本差异系数_财力性转移支付2010年预算参考数_03_2010年各地区一般预算平衡表_2010年地方财政一般预算分级平衡情况表（汇总）0524 5" xfId="13734"/>
    <cellStyle name="差_县区合并测算20080421_县市旗测算-新科目（含人口规模效应） 2 7" xfId="13735"/>
    <cellStyle name="差_分县成本差异系数_财力性转移支付2010年预算参考数_03_2010年各地区一般预算平衡表_净集中" xfId="13736"/>
    <cellStyle name="差_分县成本差异系数_财力性转移支付2010年预算参考数_03_2010年各地区一般预算平衡表_净集中 2" xfId="13737"/>
    <cellStyle name="差_人员工资和公用经费3_财力性转移支付2010年预算参考数 3" xfId="13738"/>
    <cellStyle name="差_分县成本差异系数_财力性转移支付2010年预算参考数_03_2010年各地区一般预算平衡表_净集中 3" xfId="13739"/>
    <cellStyle name="差_人员工资和公用经费3_财力性转移支付2010年预算参考数 4" xfId="13740"/>
    <cellStyle name="差_分县成本差异系数_财力性转移支付2010年预算参考数_30云南" xfId="13741"/>
    <cellStyle name="差_县市旗测算-新科目（20080627）_财力性转移支付2010年预算参考数_隋心对账单定稿0514 2" xfId="13742"/>
    <cellStyle name="差_分县成本差异系数_财力性转移支付2010年预算参考数_30云南 2" xfId="13743"/>
    <cellStyle name="差_市辖区测算-新科目（20080626）_财力性转移支付2010年预算参考数_03_2010年各地区一般预算平衡表_2010年地方财政一般预算分级平衡情况表（汇总）0524 2 4" xfId="13744"/>
    <cellStyle name="差_县市旗测算-新科目（20080627）_财力性转移支付2010年预算参考数_隋心对账单定稿0514 2 2" xfId="13745"/>
    <cellStyle name="常规 13 3 6" xfId="13746"/>
    <cellStyle name="差_分县成本差异系数_财力性转移支付2010年预算参考数_30云南 2 2" xfId="13747"/>
    <cellStyle name="常规 26 3" xfId="13748"/>
    <cellStyle name="常规 31 3" xfId="13749"/>
    <cellStyle name="差_分县成本差异系数_财力性转移支付2010年预算参考数_30云南 3 2" xfId="13750"/>
    <cellStyle name="常规 27 3" xfId="13751"/>
    <cellStyle name="常规 32 3" xfId="13752"/>
    <cellStyle name="差_分县成本差异系数_财力性转移支付2010年预算参考数_30云南 4" xfId="13753"/>
    <cellStyle name="差_市辖区测算-新科目（20080626）_财力性转移支付2010年预算参考数_03_2010年各地区一般预算平衡表_2010年地方财政一般预算分级平衡情况表（汇总）0524 2 6" xfId="13754"/>
    <cellStyle name="差_县市旗测算-新科目（20080627）_财力性转移支付2010年预算参考数_隋心对账单定稿0514 2 4" xfId="13755"/>
    <cellStyle name="常规 13 3 8" xfId="13756"/>
    <cellStyle name="差_分县成本差异系数_财力性转移支付2010年预算参考数_合并" xfId="13757"/>
    <cellStyle name="差_行政公检法测算_不含人员经费系数_财力性转移支付2010年预算参考数_30云南 3 2" xfId="13758"/>
    <cellStyle name="差_分县成本差异系数_财力性转移支付2010年预算参考数_合并 2" xfId="13759"/>
    <cellStyle name="差_分县成本差异系数_财力性转移支付2010年预算参考数_华东 2" xfId="13760"/>
    <cellStyle name="差_分县成本差异系数_财力性转移支付2010年预算参考数_隋心对账单定稿0514" xfId="13761"/>
    <cellStyle name="差_青海 缺口县区测算(地方填报)_03_2010年各地区一般预算平衡表" xfId="13762"/>
    <cellStyle name="差_文体广播事业(按照总人口测算）—20080416_不含人员经费系数_合并" xfId="13763"/>
    <cellStyle name="差_分县成本差异系数_财力性转移支付2010年预算参考数_隋心对账单定稿0514 2" xfId="13764"/>
    <cellStyle name="差_青海 缺口县区测算(地方填报)_03_2010年各地区一般预算平衡表 2" xfId="13765"/>
    <cellStyle name="差_文体广播事业(按照总人口测算）—20080416_不含人员经费系数_合并 2" xfId="13766"/>
    <cellStyle name="差_分县成本差异系数_财力性转移支付2010年预算参考数_小册子（2010）张 2" xfId="13767"/>
    <cellStyle name="差_分县成本差异系数_财力性转移支付2010年预算参考数_小册子（2010）张 2 2" xfId="13768"/>
    <cellStyle name="差_分县成本差异系数_财力性转移支付2010年预算参考数_小册子（2010）张 3" xfId="13769"/>
    <cellStyle name="差_县区合并测算20080423(按照各省比重）_不含人员经费系数_财力性转移支付2010年预算参考数_隋心对账单定稿0514 2" xfId="13770"/>
    <cellStyle name="差_分县成本差异系数_财力性转移支付2010年预算参考数_小册子（2010）张 3 2" xfId="13771"/>
    <cellStyle name="差_县市旗测算20080508_不含人员经费系数_03_2010年各地区一般预算平衡表_04财力类2010 3" xfId="13772"/>
    <cellStyle name="差_县区合并测算20080423(按照各省比重）_不含人员经费系数_财力性转移支付2010年预算参考数_隋心对账单定稿0514 2 2" xfId="13773"/>
    <cellStyle name="好_成本差异系数（含人口规模）_财力性转移支付2010年预算参考数_合并 2 4" xfId="13774"/>
    <cellStyle name="差_分县成本差异系数_财力性转移支付2010年预算参考数_小册子（2010）张 4" xfId="13775"/>
    <cellStyle name="差_分县成本差异系数_合并" xfId="13776"/>
    <cellStyle name="差_文体广播事业(按照总人口测算）—20080416_民生政策最低支出需求_财力性转移支付2010年预算参考数_华东" xfId="13777"/>
    <cellStyle name="好_农林水和城市维护标准支出20080505－县区合计_民生政策最低支出需求_华东 2 2" xfId="13778"/>
    <cellStyle name="差_文体广播事业(按照总人口测算）—20080416_民生政策最低支出需求_财力性转移支付2010年预算参考数_华东 2" xfId="13779"/>
    <cellStyle name="差_分县成本差异系数_合并 2" xfId="13780"/>
    <cellStyle name="好_0605石屏县_财力性转移支付2010年预算参考数_合并 2 5" xfId="13781"/>
    <cellStyle name="好_核定人数下发表_03_2010年各地区一般预算平衡表_2010年地方财政一般预算分级平衡情况表（汇总）0524 3" xfId="13782"/>
    <cellStyle name="差_分县成本差异系数_民生政策最低支出需求" xfId="13783"/>
    <cellStyle name="好_行政(燃修费)_县市旗测算-新科目（含人口规模效应）_财力性转移支付2010年预算参考数_华东 2 2" xfId="13784"/>
    <cellStyle name="差_分县成本差异系数_民生政策最低支出需求 2" xfId="13785"/>
    <cellStyle name="好_检验表" xfId="13786"/>
    <cellStyle name="差_分县成本差异系数_民生政策最低支出需求 2 2" xfId="13787"/>
    <cellStyle name="差_缺口县区测算_财力性转移支付2010年预算参考数_03_2010年各地区一般预算平衡表" xfId="13788"/>
    <cellStyle name="好_检验表 2" xfId="13789"/>
    <cellStyle name="差_分县成本差异系数_民生政策最低支出需求 2 2 2" xfId="13790"/>
    <cellStyle name="强调文字颜色 3 2 2 2 2 8" xfId="13791"/>
    <cellStyle name="差_缺口县区测算_财力性转移支付2010年预算参考数_03_2010年各地区一般预算平衡表 2" xfId="13792"/>
    <cellStyle name="好_检验表 2 2" xfId="13793"/>
    <cellStyle name="好_农林水和城市维护标准支出20080505－县区合计_不含人员经费系数_合并 2 5" xfId="13794"/>
    <cellStyle name="差_分县成本差异系数_民生政策最低支出需求 2 3" xfId="13795"/>
    <cellStyle name="好_检验表 3" xfId="13796"/>
    <cellStyle name="差_分县成本差异系数_民生政策最低支出需求 2 3 2" xfId="13797"/>
    <cellStyle name="差_县市旗测算-新科目（20080626）_不含人员经费系数_隋心对账单定稿0514 2 3" xfId="13798"/>
    <cellStyle name="好_其他部门(按照总人口测算）—20080416 2 7" xfId="13799"/>
    <cellStyle name="差_分县成本差异系数_民生政策最低支出需求 2 4" xfId="13800"/>
    <cellStyle name="好_检验表 4" xfId="13801"/>
    <cellStyle name="差_分县成本差异系数_民生政策最低支出需求 3" xfId="13802"/>
    <cellStyle name="差_行政（人员）_不含人员经费系数_财力性转移支付2010年预算参考数_30云南" xfId="13803"/>
    <cellStyle name="好_成本差异系数（含人口规模）_财力性转移支付2010年预算参考数 2 2" xfId="13804"/>
    <cellStyle name="差_分县成本差异系数_民生政策最低支出需求 3 2" xfId="13805"/>
    <cellStyle name="差_行政（人员）_不含人员经费系数_财力性转移支付2010年预算参考数_30云南 2" xfId="13806"/>
    <cellStyle name="差_总人口_财力性转移支付2010年预算参考数_隋心对账单定稿0514 2 4" xfId="13807"/>
    <cellStyle name="好_成本差异系数（含人口规模）_财力性转移支付2010年预算参考数 2 2 2" xfId="13808"/>
    <cellStyle name="差_分县成本差异系数_民生政策最低支出需求 4" xfId="13809"/>
    <cellStyle name="好_成本差异系数（含人口规模）_财力性转移支付2010年预算参考数 2 3" xfId="13810"/>
    <cellStyle name="好_卫生部门_03_2010年各地区一般预算平衡表 5" xfId="13811"/>
    <cellStyle name="差_分县成本差异系数_民生政策最低支出需求 4 2" xfId="13812"/>
    <cellStyle name="差_县市旗测算20080508_不含人员经费系数_财力性转移支付2010年预算参考数_03_2010年各地区一般预算平衡表_2010年地方财政一般预算分级平衡情况表（汇总）0524 2 7" xfId="13813"/>
    <cellStyle name="好_成本差异系数（含人口规模）_财力性转移支付2010年预算参考数 2 3 2" xfId="13814"/>
    <cellStyle name="差_分县成本差异系数_民生政策最低支出需求 5" xfId="13815"/>
    <cellStyle name="好_成本差异系数（含人口规模）_财力性转移支付2010年预算参考数 2 4" xfId="13816"/>
    <cellStyle name="差_分县成本差异系数_民生政策最低支出需求_03_2010年各地区一般预算平衡表 2" xfId="13817"/>
    <cellStyle name="好_行政（人员）_03_2010年各地区一般预算平衡表_2010年地方财政一般预算分级平衡情况表（汇总）0524 2" xfId="13818"/>
    <cellStyle name="差_分县成本差异系数_民生政策最低支出需求_03_2010年各地区一般预算平衡表 3" xfId="13819"/>
    <cellStyle name="差_核定人数下发表 3 2" xfId="13820"/>
    <cellStyle name="好_行政（人员）_03_2010年各地区一般预算平衡表_2010年地方财政一般预算分级平衡情况表（汇总）0524 3" xfId="13821"/>
    <cellStyle name="差_分县成本差异系数_民生政策最低支出需求_03_2010年各地区一般预算平衡表_04财力类2010" xfId="13822"/>
    <cellStyle name="好_成本差异系数（含人口规模）_小册子（2010）张 2" xfId="13823"/>
    <cellStyle name="差_分县成本差异系数_民生政策最低支出需求_03_2010年各地区一般预算平衡表_04财力类2010 2" xfId="13824"/>
    <cellStyle name="差_分县成本差异系数_民生政策最低支出需求_03_2010年各地区一般预算平衡表_2010年地方财政一般预算分级平衡情况表（汇总）0524 2" xfId="13825"/>
    <cellStyle name="差_分县成本差异系数_民生政策最低支出需求_03_2010年各地区一般预算平衡表_2010年地方财政一般预算分级平衡情况表（汇总）0524 4" xfId="13826"/>
    <cellStyle name="差_分县成本差异系数_民生政策最低支出需求_03_2010年各地区一般预算平衡表_2010年地方财政一般预算分级平衡情况表（汇总）0524 5" xfId="13827"/>
    <cellStyle name="差_分县成本差异系数_民生政策最低支出需求_03_2010年各地区一般预算平衡表_净集中" xfId="13828"/>
    <cellStyle name="差_云南 缺口县区测算(地方填报)_财力性转移支付2010年预算参考数_华东 2 7" xfId="13829"/>
    <cellStyle name="好_其他部门(按照总人口测算）—20080416_不含人员经费系数_财力性转移支付2010年预算参考数_隋心对账单定稿0514 2 3" xfId="13830"/>
    <cellStyle name="差_分县成本差异系数_民生政策最低支出需求_03_2010年各地区一般预算平衡表_净集中 2" xfId="13831"/>
    <cellStyle name="差_分县成本差异系数_民生政策最低支出需求_03_2010年各地区一般预算平衡表_净集中 3" xfId="13832"/>
    <cellStyle name="差_分县成本差异系数_民生政策最低支出需求_30云南" xfId="13833"/>
    <cellStyle name="好_2007年收支情况及2008年收支预计表(汇总表)_隋心对账单定稿0514 2 5" xfId="13834"/>
    <cellStyle name="差_分县成本差异系数_民生政策最低支出需求_30云南 2" xfId="13835"/>
    <cellStyle name="差_分县成本差异系数_民生政策最低支出需求_30云南 3" xfId="13836"/>
    <cellStyle name="差_分县成本差异系数_民生政策最低支出需求_30云南 3 2" xfId="13837"/>
    <cellStyle name="差_缺口县区测算(按核定人数)_财力性转移支付2010年预算参考数_30云南" xfId="13838"/>
    <cellStyle name="差_分县成本差异系数_民生政策最低支出需求_30云南 4" xfId="13839"/>
    <cellStyle name="差_分县成本差异系数_民生政策最低支出需求_财力性转移支付2010年预算参考数 2 2" xfId="13840"/>
    <cellStyle name="好_民生政策最低支出需求_03_2010年各地区一般预算平衡表_2010年地方财政一般预算分级平衡情况表（汇总）0524 3" xfId="13841"/>
    <cellStyle name="差_分县成本差异系数_民生政策最低支出需求_财力性转移支付2010年预算参考数 2 2 2" xfId="13842"/>
    <cellStyle name="好_行政（人员）_不含人员经费系数_30云南" xfId="13843"/>
    <cellStyle name="差_分县成本差异系数_民生政策最低支出需求_财力性转移支付2010年预算参考数 2 3" xfId="13844"/>
    <cellStyle name="好_民生政策最低支出需求_03_2010年各地区一般预算平衡表_2010年地方财政一般预算分级平衡情况表（汇总）0524 4" xfId="13845"/>
    <cellStyle name="差_分县成本差异系数_民生政策最低支出需求_财力性转移支付2010年预算参考数 2 3 2" xfId="13846"/>
    <cellStyle name="差_分县成本差异系数_民生政策最低支出需求_财力性转移支付2010年预算参考数 2 4" xfId="13847"/>
    <cellStyle name="好_民生政策最低支出需求_03_2010年各地区一般预算平衡表_2010年地方财政一般预算分级平衡情况表（汇总）0524 5" xfId="13848"/>
    <cellStyle name="差_分县成本差异系数_民生政策最低支出需求_财力性转移支付2010年预算参考数 3" xfId="13849"/>
    <cellStyle name="差_分县成本差异系数_民生政策最低支出需求_财力性转移支付2010年预算参考数 4" xfId="13850"/>
    <cellStyle name="好_2006年22湖南_华东 2 2" xfId="13851"/>
    <cellStyle name="差_分县成本差异系数_民生政策最低支出需求_财力性转移支付2010年预算参考数 4 2" xfId="13852"/>
    <cellStyle name="差_分县成本差异系数_民生政策最低支出需求_财力性转移支付2010年预算参考数 5" xfId="13853"/>
    <cellStyle name="好_2006年22湖南_华东 2 3" xfId="13854"/>
    <cellStyle name="差_分县成本差异系数_民生政策最低支出需求_财力性转移支付2010年预算参考数_03_2010年各地区一般预算平衡表" xfId="13855"/>
    <cellStyle name="差_分县成本差异系数_民生政策最低支出需求_财力性转移支付2010年预算参考数_03_2010年各地区一般预算平衡表 2" xfId="13856"/>
    <cellStyle name="好_自行调整差异系数顺序_财力性转移支付2010年预算参考数_华东 3" xfId="13857"/>
    <cellStyle name="差_县市旗测算-新科目（20080627）_县市旗测算-新科目（含人口规模效应） 5" xfId="13858"/>
    <cellStyle name="差_分县成本差异系数_民生政策最低支出需求_财力性转移支付2010年预算参考数_03_2010年各地区一般预算平衡表 3" xfId="13859"/>
    <cellStyle name="差_分县成本差异系数_民生政策最低支出需求_财力性转移支付2010年预算参考数_03_2010年各地区一般预算平衡表 4" xfId="13860"/>
    <cellStyle name="差_分县成本差异系数_民生政策最低支出需求_财力性转移支付2010年预算参考数_03_2010年各地区一般预算平衡表 5" xfId="13861"/>
    <cellStyle name="好_07临沂_华东 2" xfId="13862"/>
    <cellStyle name="差_分县成本差异系数_民生政策最低支出需求_财力性转移支付2010年预算参考数_03_2010年各地区一般预算平衡表 6" xfId="13863"/>
    <cellStyle name="差_分县成本差异系数_民生政策最低支出需求_财力性转移支付2010年预算参考数_03_2010年各地区一般预算平衡表_04财力类2010" xfId="13864"/>
    <cellStyle name="好_成本差异系数_03_2010年各地区一般预算平衡表_2010年地方财政一般预算分级平衡情况表（汇总）0524 2 3" xfId="13865"/>
    <cellStyle name="差_分县成本差异系数_民生政策最低支出需求_财力性转移支付2010年预算参考数_03_2010年各地区一般预算平衡表_04财力类2010 2" xfId="13866"/>
    <cellStyle name="差_分县成本差异系数_民生政策最低支出需求_财力性转移支付2010年预算参考数_03_2010年各地区一般预算平衡表_04财力类2010 3" xfId="13867"/>
    <cellStyle name="差_分县成本差异系数_民生政策最低支出需求_财力性转移支付2010年预算参考数_03_2010年各地区一般预算平衡表_2010年地方财政一般预算分级平衡情况表（汇总）0524" xfId="13868"/>
    <cellStyle name="差_分县成本差异系数_民生政策最低支出需求_财力性转移支付2010年预算参考数_03_2010年各地区一般预算平衡表_2010年地方财政一般预算分级平衡情况表（汇总）0524 2" xfId="13869"/>
    <cellStyle name="差_分县成本差异系数_民生政策最低支出需求_财力性转移支付2010年预算参考数_03_2010年各地区一般预算平衡表_2010年地方财政一般预算分级平衡情况表（汇总）0524 3" xfId="13870"/>
    <cellStyle name="差_分县成本差异系数_民生政策最低支出需求_财力性转移支付2010年预算参考数_03_2010年各地区一般预算平衡表_2010年地方财政一般预算分级平衡情况表（汇总）0524 4" xfId="13871"/>
    <cellStyle name="差_分县成本差异系数_民生政策最低支出需求_财力性转移支付2010年预算参考数_03_2010年各地区一般预算平衡表_2010年地方财政一般预算分级平衡情况表（汇总）0524 5" xfId="13872"/>
    <cellStyle name="差_分县成本差异系数_民生政策最低支出需求_财力性转移支付2010年预算参考数_03_2010年各地区一般预算平衡表_净集中 3" xfId="13873"/>
    <cellStyle name="差_教育(按照总人口测算）—20080416_不含人员经费系数_财力性转移支付2010年预算参考数" xfId="13874"/>
    <cellStyle name="差_分县成本差异系数_民生政策最低支出需求_财力性转移支付2010年预算参考数_30云南 2 2" xfId="13875"/>
    <cellStyle name="差_文体广播事业(按照总人口测算）—20080416_民生政策最低支出需求 2 3 2" xfId="13876"/>
    <cellStyle name="差_分县成本差异系数_民生政策最低支出需求_财力性转移支付2010年预算参考数_30云南 3 2" xfId="13877"/>
    <cellStyle name="差_分县成本差异系数_民生政策最低支出需求_财力性转移支付2010年预算参考数_华东" xfId="13878"/>
    <cellStyle name="差_分县成本差异系数_民生政策最低支出需求_财力性转移支付2010年预算参考数_华东 2" xfId="13879"/>
    <cellStyle name="差_分县成本差异系数_民生政策最低支出需求_财力性转移支付2010年预算参考数_小册子（2010）张" xfId="13880"/>
    <cellStyle name="差_卫生(按照总人口测算）—20080416_财力性转移支付2010年预算参考数_03_2010年各地区一般预算平衡表_2010年地方财政一般预算分级平衡情况表（汇总）0524 2 2" xfId="13881"/>
    <cellStyle name="差_分县成本差异系数_民生政策最低支出需求_财力性转移支付2010年预算参考数_小册子（2010）张 2 2" xfId="13882"/>
    <cellStyle name="差_分县成本差异系数_民生政策最低支出需求_财力性转移支付2010年预算参考数_小册子（2010）张 3 2" xfId="13883"/>
    <cellStyle name="差_县市旗测算-新科目（20080626）_财力性转移支付2010年预算参考数_03_2010年各地区一般预算平衡表_净集中 2" xfId="13884"/>
    <cellStyle name="常规 2 2 3 28" xfId="13885"/>
    <cellStyle name="差_分县成本差异系数_民生政策最低支出需求_合并" xfId="13886"/>
    <cellStyle name="差_分县成本差异系数_民生政策最低支出需求_合并 2" xfId="13887"/>
    <cellStyle name="差_分县成本差异系数_民生政策最低支出需求_华东" xfId="13888"/>
    <cellStyle name="好_Book2_财力性转移支付2010年预算参考数_03_2010年各地区一般预算平衡表_04财力类2010 3" xfId="13889"/>
    <cellStyle name="差_分县成本差异系数_民生政策最低支出需求_华东 2" xfId="13890"/>
    <cellStyle name="差_分县成本差异系数_民生政策最低支出需求_隋心对账单定稿0514 2" xfId="13891"/>
    <cellStyle name="好_行政(燃修费)_不含人员经费系数 2" xfId="13892"/>
    <cellStyle name="差_分县成本差异系数_民生政策最低支出需求_小册子（2010）张 2" xfId="13893"/>
    <cellStyle name="差_分县成本差异系数_民生政策最低支出需求_小册子（2010）张 2 2" xfId="13894"/>
    <cellStyle name="差_分县成本差异系数_民生政策最低支出需求_小册子（2010）张 3 2" xfId="13895"/>
    <cellStyle name="好_2006年28四川 2 5" xfId="13896"/>
    <cellStyle name="好_2008年支出调整_03_2010年各地区一般预算平衡表 6" xfId="13897"/>
    <cellStyle name="差_分县成本差异系数_民生政策最低支出需求_小册子（2010）张 4" xfId="13898"/>
    <cellStyle name="差_分县成本差异系数_隋心对账单定稿0514" xfId="13899"/>
    <cellStyle name="差_分县成本差异系数_隋心对账单定稿0514 2" xfId="13900"/>
    <cellStyle name="差_分县成本差异系数_小册子（2010）张" xfId="13901"/>
    <cellStyle name="差_行政（人员）_县市旗测算-新科目（含人口规模效应）_财力性转移支付2010年预算参考数 3 2" xfId="13902"/>
    <cellStyle name="好_县市旗测算20080508_不含人员经费系数_财力性转移支付2010年预算参考数_合并 3" xfId="13903"/>
    <cellStyle name="差_分县成本差异系数_小册子（2010）张 2" xfId="13904"/>
    <cellStyle name="差_汇总_财力性转移支付2010年预算参考数_30云南 4" xfId="13905"/>
    <cellStyle name="差_分县成本差异系数_小册子（2010）张 2 2" xfId="13906"/>
    <cellStyle name="差_分县成本差异系数_小册子（2010）张 3" xfId="13907"/>
    <cellStyle name="差_分县成本差异系数_小册子（2010）张 3 2" xfId="13908"/>
    <cellStyle name="好_2006年34青海_财力性转移支付2010年预算参考数_华东 2 5" xfId="13909"/>
    <cellStyle name="差_分县成本差异系数_小册子（2010）张 4" xfId="13910"/>
    <cellStyle name="差_附表" xfId="13911"/>
    <cellStyle name="好_河南 缺口县区测算(地方填报)_华东" xfId="13912"/>
    <cellStyle name="差_附表 2" xfId="13913"/>
    <cellStyle name="好_河南 缺口县区测算(地方填报)_华东 2" xfId="13914"/>
    <cellStyle name="差_附表 2 2" xfId="13915"/>
    <cellStyle name="差_县区合并测算20080423(按照各省比重）_03_2010年各地区一般预算平衡表_2010年地方财政一般预算分级平衡情况表（汇总）0524 2 6" xfId="13916"/>
    <cellStyle name="好_河南 缺口县区测算(地方填报)_华东 2 2" xfId="13917"/>
    <cellStyle name="差_附表 2 2 2" xfId="13918"/>
    <cellStyle name="差_附表 2 3" xfId="13919"/>
    <cellStyle name="差_县区合并测算20080423(按照各省比重）_03_2010年各地区一般预算平衡表_2010年地方财政一般预算分级平衡情况表（汇总）0524 2 7" xfId="13920"/>
    <cellStyle name="好_不含人员经费系数_财力性转移支付2010年预算参考数_03_2010年各地区一般预算平衡表 2 2" xfId="13921"/>
    <cellStyle name="好_河南 缺口县区测算(地方填报)_华东 2 3" xfId="13922"/>
    <cellStyle name="强调文字颜色 1 2 2 19" xfId="13923"/>
    <cellStyle name="差_附表 2 3 2" xfId="13924"/>
    <cellStyle name="好_行政（人员）_民生政策最低支出需求 2 7" xfId="13925"/>
    <cellStyle name="差_附表 2 4" xfId="13926"/>
    <cellStyle name="好_河南 缺口县区测算(地方填报)_华东 2 4" xfId="13927"/>
    <cellStyle name="差_附表 3" xfId="13928"/>
    <cellStyle name="好_河南 缺口县区测算(地方填报)_华东 3" xfId="13929"/>
    <cellStyle name="差_附表 3 2" xfId="13930"/>
    <cellStyle name="好_2006年22湖南_财力性转移支付2010年预算参考数_小册子（2010）张 3" xfId="13931"/>
    <cellStyle name="好_2006年28四川_财力性转移支付2010年预算参考数_03_2010年各地区一般预算平衡表_2010年地方财政一般预算分级平衡情况表（汇总）0524 3" xfId="13932"/>
    <cellStyle name="差_附表_03_2010年各地区一般预算平衡表" xfId="13933"/>
    <cellStyle name="好_农林水和城市维护标准支出20080505－县区合计_县市旗测算-新科目（含人口规模效应）_华东 2" xfId="13934"/>
    <cellStyle name="差_附表_03_2010年各地区一般预算平衡表 2" xfId="13935"/>
    <cellStyle name="常规 25 36" xfId="13936"/>
    <cellStyle name="好_农林水和城市维护标准支出20080505－县区合计_县市旗测算-新科目（含人口规模效应）_华东 2 2" xfId="13937"/>
    <cellStyle name="差_附表_03_2010年各地区一般预算平衡表 3" xfId="13938"/>
    <cellStyle name="常规 25 37" xfId="13939"/>
    <cellStyle name="好_农林水和城市维护标准支出20080505－县区合计_县市旗测算-新科目（含人口规模效应）_华东 2 3" xfId="13940"/>
    <cellStyle name="差_附表_03_2010年各地区一般预算平衡表 4" xfId="13941"/>
    <cellStyle name="常规 25 38" xfId="13942"/>
    <cellStyle name="好_农林水和城市维护标准支出20080505－县区合计_县市旗测算-新科目（含人口规模效应）_华东 2 4" xfId="13943"/>
    <cellStyle name="差_附表_03_2010年各地区一般预算平衡表 5" xfId="13944"/>
    <cellStyle name="常规 25 39" xfId="13945"/>
    <cellStyle name="好_农林水和城市维护标准支出20080505－县区合计_县市旗测算-新科目（含人口规模效应）_华东 2 5" xfId="13946"/>
    <cellStyle name="差_附表_03_2010年各地区一般预算平衡表 6" xfId="13947"/>
    <cellStyle name="好_行政公检法测算_财力性转移支付2010年预算参考数_小册子（2010）张" xfId="13948"/>
    <cellStyle name="好_农林水和城市维护标准支出20080505－县区合计_县市旗测算-新科目（含人口规模效应）_华东 2 6" xfId="13949"/>
    <cellStyle name="差_自行调整差异系数顺序_03_2010年各地区一般预算平衡表_2010年地方财政一般预算分级平衡情况表（汇总）0524 5" xfId="13950"/>
    <cellStyle name="差_附表_03_2010年各地区一般预算平衡表_04财力类2010" xfId="13951"/>
    <cellStyle name="好_能值与重要性合成分类_4.2010年国家重点生态功能区保护性转移支付生态测算表" xfId="13952"/>
    <cellStyle name="差_附表_03_2010年各地区一般预算平衡表_04财力类2010 2" xfId="13953"/>
    <cellStyle name="差_附表_03_2010年各地区一般预算平衡表_04财力类2010 3" xfId="13954"/>
    <cellStyle name="差_附表_03_2010年各地区一般预算平衡表_2010年地方财政一般预算分级平衡情况表（汇总）0524" xfId="13955"/>
    <cellStyle name="好_2006年在职人员情况 2" xfId="13956"/>
    <cellStyle name="差_附表_03_2010年各地区一般预算平衡表_2010年地方财政一般预算分级平衡情况表（汇总）0524 2" xfId="13957"/>
    <cellStyle name="差_县区合并测算20080421_民生政策最低支出需求" xfId="13958"/>
    <cellStyle name="差_附表_03_2010年各地区一般预算平衡表_2010年地方财政一般预算分级平衡情况表（汇总）0524 3" xfId="13959"/>
    <cellStyle name="差_附表_03_2010年各地区一般预算平衡表_2010年地方财政一般预算分级平衡情况表（汇总）0524 4" xfId="13960"/>
    <cellStyle name="差_附表_03_2010年各地区一般预算平衡表_2010年地方财政一般预算分级平衡情况表（汇总）0524 5" xfId="13961"/>
    <cellStyle name="差_附表_03_2010年各地区一般预算平衡表_净集中" xfId="13962"/>
    <cellStyle name="差_人员工资和公用经费3_03_2010年各地区一般预算平衡表_2010年地方财政一般预算分级平衡情况表（汇总）0524 4" xfId="13963"/>
    <cellStyle name="差_附表_03_2010年各地区一般预算平衡表_净集中 2" xfId="13964"/>
    <cellStyle name="差_县区合并测算20080423(按照各省比重）_财力性转移支付2010年预算参考数_小册子（2010）张 4" xfId="13965"/>
    <cellStyle name="差_附表_03_2010年各地区一般预算平衡表_净集中 3" xfId="13966"/>
    <cellStyle name="差_附表_30云南" xfId="13967"/>
    <cellStyle name="差_附表_30云南 2" xfId="13968"/>
    <cellStyle name="差_附表_30云南 2 2" xfId="13969"/>
    <cellStyle name="差_能值与重要性合成分类_5.2010年云南省国家一般生态功能区转移支付补助测算表（州市本级）" xfId="13970"/>
    <cellStyle name="差_附表_30云南 3" xfId="13971"/>
    <cellStyle name="差_附表_财力性转移支付2010年预算参考数" xfId="13972"/>
    <cellStyle name="差_附表_财力性转移支付2010年预算参考数 2" xfId="13973"/>
    <cellStyle name="好_县市旗测算20080508_不含人员经费系数_03_2010年各地区一般预算平衡表_2010年地方财政一般预算分级平衡情况表（汇总）0524 3" xfId="13974"/>
    <cellStyle name="差_行政（人员）_民生政策最低支出需求_财力性转移支付2010年预算参考数 5" xfId="13975"/>
    <cellStyle name="差_附表_财力性转移支付2010年预算参考数 2 2" xfId="13976"/>
    <cellStyle name="好_2007年一般预算支出剔除_财力性转移支付2010年预算参考数_合并 2 5" xfId="13977"/>
    <cellStyle name="差_附表_财力性转移支付2010年预算参考数 2 2 2" xfId="13978"/>
    <cellStyle name="差_附表_财力性转移支付2010年预算参考数 2 3" xfId="13979"/>
    <cellStyle name="好_2007年一般预算支出剔除_财力性转移支付2010年预算参考数_合并 2 6" xfId="13980"/>
    <cellStyle name="差_附表_财力性转移支付2010年预算参考数 2 4" xfId="13981"/>
    <cellStyle name="好_2007年一般预算支出剔除_财力性转移支付2010年预算参考数_合并 2 7" xfId="13982"/>
    <cellStyle name="差_附表_财力性转移支付2010年预算参考数 3" xfId="13983"/>
    <cellStyle name="差_附表_财力性转移支付2010年预算参考数 3 2" xfId="13984"/>
    <cellStyle name="差_附表_财力性转移支付2010年预算参考数 4" xfId="13985"/>
    <cellStyle name="差_自行调整差异系数顺序_财力性转移支付2010年预算参考数_03_2010年各地区一般预算平衡表_04财力类2010" xfId="13986"/>
    <cellStyle name="差_附表_财力性转移支付2010年预算参考数 4 2" xfId="13987"/>
    <cellStyle name="差_自行调整差异系数顺序_财力性转移支付2010年预算参考数_03_2010年各地区一般预算平衡表_04财力类2010 2" xfId="13988"/>
    <cellStyle name="差_附表_财力性转移支付2010年预算参考数 5" xfId="13989"/>
    <cellStyle name="差_附表_财力性转移支付2010年预算参考数_03_2010年各地区一般预算平衡表" xfId="13990"/>
    <cellStyle name="差_卫生(按照总人口测算）—20080416_县市旗测算-新科目（含人口规模效应）_财力性转移支付2010年预算参考数_03_2010年各地区一般预算平衡表 3" xfId="13991"/>
    <cellStyle name="差_附表_财力性转移支付2010年预算参考数_03_2010年各地区一般预算平衡表 2" xfId="13992"/>
    <cellStyle name="差_附表_财力性转移支付2010年预算参考数_03_2010年各地区一般预算平衡表 3" xfId="13993"/>
    <cellStyle name="差_附表_财力性转移支付2010年预算参考数_03_2010年各地区一般预算平衡表 4" xfId="13994"/>
    <cellStyle name="差_附表_财力性转移支付2010年预算参考数_03_2010年各地区一般预算平衡表 5" xfId="13995"/>
    <cellStyle name="差_附表_财力性转移支付2010年预算参考数_03_2010年各地区一般预算平衡表 6" xfId="13996"/>
    <cellStyle name="差_附表_财力性转移支付2010年预算参考数_03_2010年各地区一般预算平衡表_04财力类2010" xfId="13997"/>
    <cellStyle name="差_附表_财力性转移支付2010年预算参考数_03_2010年各地区一般预算平衡表_2010年地方财政一般预算分级平衡情况表（汇总）0524" xfId="13998"/>
    <cellStyle name="差_附表_财力性转移支付2010年预算参考数_03_2010年各地区一般预算平衡表_2010年地方财政一般预算分级平衡情况表（汇总）0524 2" xfId="13999"/>
    <cellStyle name="差_附表_财力性转移支付2010年预算参考数_03_2010年各地区一般预算平衡表_2010年地方财政一般预算分级平衡情况表（汇总）0524 3" xfId="14000"/>
    <cellStyle name="差_附表_财力性转移支付2010年预算参考数_03_2010年各地区一般预算平衡表_2010年地方财政一般预算分级平衡情况表（汇总）0524 4" xfId="14001"/>
    <cellStyle name="差_其他部门(按照总人口测算）—20080416_县市旗测算-新科目（含人口规模效应）_财力性转移支付2010年预算参考数_30云南 2 2" xfId="14002"/>
    <cellStyle name="差_附表_财力性转移支付2010年预算参考数_03_2010年各地区一般预算平衡表_净集中" xfId="14003"/>
    <cellStyle name="差_附表_财力性转移支付2010年预算参考数_03_2010年各地区一般预算平衡表_净集中 2" xfId="14004"/>
    <cellStyle name="差_附表_财力性转移支付2010年预算参考数_03_2010年各地区一般预算平衡表_净集中 3" xfId="14005"/>
    <cellStyle name="差_附表_财力性转移支付2010年预算参考数_30云南" xfId="14006"/>
    <cellStyle name="好_28四川_财力性转移支付2010年预算参考数_03_2010年各地区一般预算平衡表_2010年地方财政一般预算分级平衡情况表（汇总）0524 2 6" xfId="14007"/>
    <cellStyle name="差_附表_财力性转移支付2010年预算参考数_30云南 2" xfId="14008"/>
    <cellStyle name="差_附表_财力性转移支付2010年预算参考数_30云南 3" xfId="14009"/>
    <cellStyle name="差_附表_财力性转移支付2010年预算参考数_30云南 4" xfId="14010"/>
    <cellStyle name="差_附表_财力性转移支付2010年预算参考数_合并" xfId="14011"/>
    <cellStyle name="好_农林水和城市维护标准支出20080505－县区合计_民生政策最低支出需求_财力性转移支付2010年预算参考数 5" xfId="14012"/>
    <cellStyle name="差_附表_财力性转移支付2010年预算参考数_合并 2" xfId="14013"/>
    <cellStyle name="差_附表_财力性转移支付2010年预算参考数_华东" xfId="14014"/>
    <cellStyle name="差_文体广播事业(按照总人口测算）—20080416_财力性转移支付2010年预算参考数 2 4" xfId="14015"/>
    <cellStyle name="差_附表_财力性转移支付2010年预算参考数_华东 2" xfId="14016"/>
    <cellStyle name="好_行政公检法测算_县市旗测算-新科目（含人口规模效应）_财力性转移支付2010年预算参考数_03_2010年各地区一般预算平衡表_2010年地方财政一般预算分级平衡情况表（汇总）0524 2 8" xfId="14017"/>
    <cellStyle name="好_文体广播事业(按照总人口测算）—20080416_民生政策最低支出需求_03_2010年各地区一般预算平衡表 4" xfId="14018"/>
    <cellStyle name="差_附表_财力性转移支付2010年预算参考数_隋心对账单定稿0514" xfId="14019"/>
    <cellStyle name="差_附表_财力性转移支付2010年预算参考数_隋心对账单定稿0514 2" xfId="14020"/>
    <cellStyle name="差_缺口县区测算(财政部标准)_03_2010年各地区一般预算平衡表_净集中" xfId="14021"/>
    <cellStyle name="差_附表_财力性转移支付2010年预算参考数_小册子（2010）张 2" xfId="14022"/>
    <cellStyle name="差_行政（人员）_民生政策最低支出需求 3" xfId="14023"/>
    <cellStyle name="差_附表_财力性转移支付2010年预算参考数_小册子（2010）张 2 2" xfId="14024"/>
    <cellStyle name="差_一般预算支出口径剔除表_03_2010年各地区一般预算平衡表_04财力类2010" xfId="14025"/>
    <cellStyle name="差_附表_财力性转移支付2010年预算参考数_小册子（2010）张 3" xfId="14026"/>
    <cellStyle name="差_附表_财力性转移支付2010年预算参考数_小册子（2010）张 3 2" xfId="14027"/>
    <cellStyle name="差_附表_财力性转移支付2010年预算参考数_小册子（2010）张 4" xfId="14028"/>
    <cellStyle name="差_附表_合并" xfId="14029"/>
    <cellStyle name="差_附表_合并 2" xfId="14030"/>
    <cellStyle name="差_附表_隋心对账单定稿0514" xfId="14031"/>
    <cellStyle name="差_县区合并测算20080423(按照各省比重）_不含人员经费系数_财力性转移支付2010年预算参考数 2 3" xfId="14032"/>
    <cellStyle name="差_附表_隋心对账单定稿0514 2" xfId="14033"/>
    <cellStyle name="差_县区合并测算20080423(按照各省比重）_不含人员经费系数_财力性转移支付2010年预算参考数 2 3 2" xfId="14034"/>
    <cellStyle name="差_附表_小册子（2010）张" xfId="14035"/>
    <cellStyle name="差_年度可用财力情况 4" xfId="14036"/>
    <cellStyle name="差_附表_小册子（2010）张 2" xfId="14037"/>
    <cellStyle name="差_一般预算支出口径剔除表_合并 2 6" xfId="14038"/>
    <cellStyle name="好_2006年34青海_03_2010年各地区一般预算平衡表_2010年地方财政一般预算分级平衡情况表（汇总）0524" xfId="14039"/>
    <cellStyle name="差_附表_小册子（2010）张 2 2" xfId="14040"/>
    <cellStyle name="好_2006年34青海_03_2010年各地区一般预算平衡表_2010年地方财政一般预算分级平衡情况表（汇总）0524 2" xfId="14041"/>
    <cellStyle name="差_附表_小册子（2010）张 3" xfId="14042"/>
    <cellStyle name="差_一般预算支出口径剔除表_合并 2 7" xfId="14043"/>
    <cellStyle name="差_附表_小册子（2010）张 3 2" xfId="14044"/>
    <cellStyle name="差_附表_小册子（2010）张 4" xfId="14045"/>
    <cellStyle name="差_核定人数对比_财力性转移支付2010年预算参考数_华东" xfId="14046"/>
    <cellStyle name="常规 10 2" xfId="14047"/>
    <cellStyle name="好_分县成本差异系数_不含人员经费系数_03_2010年各地区一般预算平衡表_净集中" xfId="14048"/>
    <cellStyle name="差_复件 全省公共卫生与基层医疗卫生事业单位（云人社发（2009）199号）" xfId="14049"/>
    <cellStyle name="差_复件 全省公共卫生与基层医疗卫生事业单位（云人社发（2009）199号） 3" xfId="14050"/>
    <cellStyle name="差_教育(按照总人口测算）—20080416_民生政策最低支出需求_财力性转移支付2010年预算参考数_隋心对账单定稿0514" xfId="14051"/>
    <cellStyle name="常规 2 9 2" xfId="14052"/>
    <cellStyle name="差_复件 全省公共卫生与基层医疗卫生事业单位（云人社发（2009）199号） 3 2" xfId="14053"/>
    <cellStyle name="差_教育(按照总人口测算）—20080416_民生政策最低支出需求_财力性转移支付2010年预算参考数_隋心对账单定稿0514 2" xfId="14054"/>
    <cellStyle name="常规 2 9 2 2" xfId="14055"/>
    <cellStyle name="好_河南 缺口县区测算(地方填报)_财力性转移支付2010年预算参考数 3" xfId="14056"/>
    <cellStyle name="差_复件 全省公共卫生与基层医疗卫生事业单位（云人社发（2009）199号） 4" xfId="14057"/>
    <cellStyle name="常规 2 9 3" xfId="14058"/>
    <cellStyle name="日期 3" xfId="14059"/>
    <cellStyle name="差_高中教师人数（教育厅1.6日提供）" xfId="14060"/>
    <cellStyle name="差_高中教师人数（教育厅1.6日提供） 2" xfId="14061"/>
    <cellStyle name="差_县市旗测算-新科目（20080626）_县市旗测算-新科目（含人口规模效应）_财力性转移支付2010年预算参考数_03_2010年各地区一般预算平衡表_净集中 3" xfId="14062"/>
    <cellStyle name="好 2 2 2 11" xfId="14063"/>
    <cellStyle name="差_高中教师人数（教育厅1.6日提供） 2 2" xfId="14064"/>
    <cellStyle name="差_高中教师人数（教育厅1.6日提供） 3" xfId="14065"/>
    <cellStyle name="好 2 2 2 12" xfId="14066"/>
    <cellStyle name="差_高中教师人数（教育厅1.6日提供） 3 2" xfId="14067"/>
    <cellStyle name="差_高中教师人数（教育厅1.6日提供） 4" xfId="14068"/>
    <cellStyle name="好 2 2 2 13" xfId="14069"/>
    <cellStyle name="差_高中教师人数（教育厅1.6日提供） 5" xfId="14070"/>
    <cellStyle name="差_高中教师人数（教育厅1.6日提供） 6" xfId="14071"/>
    <cellStyle name="差_高中教师人数（教育厅1.6日提供） 7" xfId="14072"/>
    <cellStyle name="差_行业表" xfId="14073"/>
    <cellStyle name="差_行业表 2" xfId="14074"/>
    <cellStyle name="差_行业表 2 2" xfId="14075"/>
    <cellStyle name="差_县区合并测算20080423(按照各省比重）_华东 2 4" xfId="14076"/>
    <cellStyle name="差_行业表 3" xfId="14077"/>
    <cellStyle name="差_行业表 3 2" xfId="14078"/>
    <cellStyle name="差_行业表_2.2010年云南省生态功能区转移支付总表" xfId="14079"/>
    <cellStyle name="差_市辖区测算-新科目（20080626）_县市旗测算-新科目（含人口规模效应）_03_2010年各地区一般预算平衡表_04财力类2010 3" xfId="14080"/>
    <cellStyle name="差_行业表_2.2010年云南省生态功能区转移支付总表 2" xfId="14081"/>
    <cellStyle name="差_县市旗测算-新科目（20080626）_县市旗测算-新科目（含人口规模效应）_财力性转移支付2010年预算参考数 2 6" xfId="14082"/>
    <cellStyle name="差_行业表_2.云南省生态功能区转移支付总表" xfId="14083"/>
    <cellStyle name="好_成本差异系数（含人口规模）_30云南 3" xfId="14084"/>
    <cellStyle name="好_分县成本差异系数_隋心对账单定稿0514 2" xfId="14085"/>
    <cellStyle name="差_行业表_2.云南省生态功能区转移支付总表 2" xfId="14086"/>
    <cellStyle name="好_成本差异系数（含人口规模）_30云南 3 2" xfId="14087"/>
    <cellStyle name="好_分县成本差异系数_隋心对账单定稿0514 2 2" xfId="14088"/>
    <cellStyle name="差_行业表_4.2010年国家重点生态功能区保护性转移支付生态测算表" xfId="14089"/>
    <cellStyle name="差_行业表_4.2010年国家重点生态功能区保护性转移支付生态测算表 2" xfId="14090"/>
    <cellStyle name="差_云南省2008年转移支付测算——州市本级考核部分及政策性测算_隋心对账单定稿0514" xfId="14091"/>
    <cellStyle name="差_行业表_5.2010年云南省国家一般生态功能区转移支付补助测算表（州市本级）" xfId="14092"/>
    <cellStyle name="差_人员工资和公用经费_财力性转移支付2010年预算参考数_小册子（2010）张 2" xfId="14093"/>
    <cellStyle name="差_其他部门(按照总人口测算）—20080416_不含人员经费系数_财力性转移支付2010年预算参考数 5" xfId="14094"/>
    <cellStyle name="差_人员工资和公用经费_财力性转移支付2010年预算参考数_小册子（2010）张 2 2" xfId="14095"/>
    <cellStyle name="差_行业表_5.2010年云南省国家一般生态功能区转移支付补助测算表（州市本级） 2" xfId="14096"/>
    <cellStyle name="差_市辖区测算20080510_民生政策最低支出需求 4" xfId="14097"/>
    <cellStyle name="好_县区合并测算20080423(按照各省比重）_民生政策最低支出需求_华东 2 6" xfId="14098"/>
    <cellStyle name="差_行政(燃修费) 2" xfId="14099"/>
    <cellStyle name="差_行政(燃修费) 2 3 2" xfId="14100"/>
    <cellStyle name="差_农林水和城市维护标准支出20080505－县区合计_民生政策最低支出需求" xfId="14101"/>
    <cellStyle name="好_1110洱源县_03_2010年各地区一般预算平衡表_2010年地方财政一般预算分级平衡情况表（汇总）0524 2" xfId="14102"/>
    <cellStyle name="好_县区合并测算20080423(按照各省比重）_民生政策最低支出需求_华东 2 7" xfId="14103"/>
    <cellStyle name="差_行政(燃修费) 3" xfId="14104"/>
    <cellStyle name="差_行政(燃修费)_03_2010年各地区一般预算平衡表" xfId="14105"/>
    <cellStyle name="差_行政公检法测算 3 2" xfId="14106"/>
    <cellStyle name="差_行政(燃修费)_03_2010年各地区一般预算平衡表 3" xfId="14107"/>
    <cellStyle name="差_行政(燃修费)_03_2010年各地区一般预算平衡表 4" xfId="14108"/>
    <cellStyle name="差_行政(燃修费)_03_2010年各地区一般预算平衡表 5" xfId="14109"/>
    <cellStyle name="好_青海 缺口县区测算(地方填报)_财力性转移支付2010年预算参考数_隋心对账单定稿0514 2" xfId="14110"/>
    <cellStyle name="差_行政(燃修费)_03_2010年各地区一般预算平衡表 6" xfId="14111"/>
    <cellStyle name="好_平邑_30云南" xfId="14112"/>
    <cellStyle name="好_青海 缺口县区测算(地方填报)_财力性转移支付2010年预算参考数_隋心对账单定稿0514 3" xfId="14113"/>
    <cellStyle name="差_行政(燃修费)_03_2010年各地区一般预算平衡表_04财力类2010" xfId="14114"/>
    <cellStyle name="差_县市旗测算20080508_县市旗测算-新科目（含人口规模效应）_财力性转移支付2010年预算参考数_03_2010年各地区一般预算平衡表" xfId="14115"/>
    <cellStyle name="差_行政(燃修费)_03_2010年各地区一般预算平衡表_04财力类2010 2" xfId="14116"/>
    <cellStyle name="差_县市旗测算20080508_县市旗测算-新科目（含人口规模效应）_财力性转移支付2010年预算参考数_03_2010年各地区一般预算平衡表 2" xfId="14117"/>
    <cellStyle name="好_Book1_合并 2 5" xfId="14118"/>
    <cellStyle name="差_行政(燃修费)_03_2010年各地区一般预算平衡表_04财力类2010 3" xfId="14119"/>
    <cellStyle name="差_县市旗测算20080508_县市旗测算-新科目（含人口规模效应）_财力性转移支付2010年预算参考数_03_2010年各地区一般预算平衡表 3" xfId="14120"/>
    <cellStyle name="好_Book1_合并 2 6" xfId="14121"/>
    <cellStyle name="好_教育(按照总人口测算）—20080416_不含人员经费系数_隋心对账单定稿0514 2" xfId="14122"/>
    <cellStyle name="差_行政(燃修费)_03_2010年各地区一般预算平衡表_2010年地方财政一般预算分级平衡情况表（汇总）0524" xfId="14123"/>
    <cellStyle name="差_行政(燃修费)_03_2010年各地区一般预算平衡表_2010年地方财政一般预算分级平衡情况表（汇总）0524 3" xfId="14124"/>
    <cellStyle name="差_行政(燃修费)_03_2010年各地区一般预算平衡表_2010年地方财政一般预算分级平衡情况表（汇总）0524 5" xfId="14125"/>
    <cellStyle name="差_行政(燃修费)_03_2010年各地区一般预算平衡表_净集中" xfId="14126"/>
    <cellStyle name="差_行政(燃修费)_03_2010年各地区一般预算平衡表_净集中 2" xfId="14127"/>
    <cellStyle name="差_行政(燃修费)_03_2010年各地区一般预算平衡表_净集中 3" xfId="14128"/>
    <cellStyle name="差_行政(燃修费)_30云南" xfId="14129"/>
    <cellStyle name="差_县区合并测算20080421_不含人员经费系数_合并 2 3" xfId="14130"/>
    <cellStyle name="差_县市旗测算20080508_不含人员经费系数_财力性转移支付2010年预算参考数_03_2010年各地区一般预算平衡表_2010年地方财政一般预算分级平衡情况表（汇总）0524 2" xfId="14131"/>
    <cellStyle name="差_行政(燃修费)_30云南 2" xfId="14132"/>
    <cellStyle name="差_县市旗测算20080508_不含人员经费系数_财力性转移支付2010年预算参考数_03_2010年各地区一般预算平衡表_2010年地方财政一般预算分级平衡情况表（汇总）0524 2 2" xfId="14133"/>
    <cellStyle name="好_34青海_1_合并 2 4" xfId="14134"/>
    <cellStyle name="差_行政(燃修费)_30云南 2 2" xfId="14135"/>
    <cellStyle name="差_行政(燃修费)_不含人员经费系数_03_2010年各地区一般预算平衡表 5" xfId="14136"/>
    <cellStyle name="差_行政(燃修费)_30云南 3" xfId="14137"/>
    <cellStyle name="差_县市旗测算20080508_不含人员经费系数_财力性转移支付2010年预算参考数_03_2010年各地区一般预算平衡表_2010年地方财政一般预算分级平衡情况表（汇总）0524 2 3" xfId="14138"/>
    <cellStyle name="好_34青海_1_合并 2 5" xfId="14139"/>
    <cellStyle name="差_行政(燃修费)_30云南 3 2" xfId="14140"/>
    <cellStyle name="好_行政公检法测算 2 6" xfId="14141"/>
    <cellStyle name="好_农林水和城市维护标准支出20080505－县区合计_民生政策最低支出需求_财力性转移支付2010年预算参考数_03_2010年各地区一般预算平衡表_2010年地方财政一般预算分级平衡情况表（汇总）0524" xfId="14142"/>
    <cellStyle name="差_行政(燃修费)_30云南 4" xfId="14143"/>
    <cellStyle name="差_县市旗测算20080508_不含人员经费系数_财力性转移支付2010年预算参考数_03_2010年各地区一般预算平衡表_2010年地方财政一般预算分级平衡情况表（汇总）0524 2 4" xfId="14144"/>
    <cellStyle name="好_34青海_1_合并 2 6" xfId="14145"/>
    <cellStyle name="差_行政(燃修费)_不含人员经费系数" xfId="14146"/>
    <cellStyle name="差_行政(燃修费)_不含人员经费系数 2" xfId="14147"/>
    <cellStyle name="差_行政(燃修费)_不含人员经费系数 2 2" xfId="14148"/>
    <cellStyle name="差_行政(燃修费)_不含人员经费系数 2 2 2" xfId="14149"/>
    <cellStyle name="差_行政(燃修费)_不含人员经费系数 2 3" xfId="14150"/>
    <cellStyle name="好_财力差异计算表(不含非农业区) 2 2" xfId="14151"/>
    <cellStyle name="差_行政(燃修费)_不含人员经费系数 2 3 2" xfId="14152"/>
    <cellStyle name="好_卫生(按照总人口测算）—20080416_县市旗测算-新科目（含人口规模效应）_华东" xfId="14153"/>
    <cellStyle name="好_分年度可用财力情况" xfId="14154"/>
    <cellStyle name="差_行政(燃修费)_不含人员经费系数 3" xfId="14155"/>
    <cellStyle name="差_行政(燃修费)_不含人员经费系数 3 2" xfId="14156"/>
    <cellStyle name="差_行政(燃修费)_不含人员经费系数 4" xfId="14157"/>
    <cellStyle name="差_市辖区测算20080510_县市旗测算-新科目（含人口规模效应）_财力性转移支付2010年预算参考数_03_2010年各地区一般预算平衡表_2010年地方财政一般预算分级平衡情况表（汇总）0524 2" xfId="14158"/>
    <cellStyle name="差_行政(燃修费)_不含人员经费系数 5" xfId="14159"/>
    <cellStyle name="差_市辖区测算20080510_县市旗测算-新科目（含人口规模效应）_财力性转移支付2010年预算参考数_03_2010年各地区一般预算平衡表_2010年地方财政一般预算分级平衡情况表（汇总）0524 3" xfId="14160"/>
    <cellStyle name="差_行政(燃修费)_不含人员经费系数_03_2010年各地区一般预算平衡表" xfId="14161"/>
    <cellStyle name="差_行政(燃修费)_不含人员经费系数_03_2010年各地区一般预算平衡表 2" xfId="14162"/>
    <cellStyle name="差_行政(燃修费)_不含人员经费系数_03_2010年各地区一般预算平衡表 3" xfId="14163"/>
    <cellStyle name="差_行政(燃修费)_不含人员经费系数_03_2010年各地区一般预算平衡表 4" xfId="14164"/>
    <cellStyle name="差_行政(燃修费)_不含人员经费系数_03_2010年各地区一般预算平衡表 6" xfId="14165"/>
    <cellStyle name="差_行政(燃修费)_不含人员经费系数_03_2010年各地区一般预算平衡表_04财力类2010" xfId="14166"/>
    <cellStyle name="差_行政(燃修费)_不含人员经费系数_03_2010年各地区一般预算平衡表_04财力类2010 2" xfId="14167"/>
    <cellStyle name="差_行政(燃修费)_不含人员经费系数_03_2010年各地区一般预算平衡表_04财力类2010 3" xfId="14168"/>
    <cellStyle name="好_2008年支出核定" xfId="14169"/>
    <cellStyle name="好_市辖区测算20080510_不含人员经费系数_03_2010年各地区一般预算平衡表_2010年地方财政一般预算分级平衡情况表（汇总）0524 3" xfId="14170"/>
    <cellStyle name="差_行政(燃修费)_不含人员经费系数_03_2010年各地区一般预算平衡表_2010年地方财政一般预算分级平衡情况表（汇总）0524" xfId="14171"/>
    <cellStyle name="差_行政(燃修费)_不含人员经费系数_03_2010年各地区一般预算平衡表_2010年地方财政一般预算分级平衡情况表（汇总）0524 2" xfId="14172"/>
    <cellStyle name="好_行政（人员）_财力性转移支付2010年预算参考数_华东 3" xfId="14173"/>
    <cellStyle name="差_行政(燃修费)_不含人员经费系数_03_2010年各地区一般预算平衡表_2010年地方财政一般预算分级平衡情况表（汇总）0524 3" xfId="14174"/>
    <cellStyle name="差_行政(燃修费)_不含人员经费系数_30云南" xfId="14175"/>
    <cellStyle name="好_河南 缺口县区测算(地方填报)_03_2010年各地区一般预算平衡表_2010年地方财政一般预算分级平衡情况表（汇总）0524 4" xfId="14176"/>
    <cellStyle name="差_行政(燃修费)_不含人员经费系数_30云南 2" xfId="14177"/>
    <cellStyle name="好_不含人员经费系数_华东 2 7" xfId="14178"/>
    <cellStyle name="差_行政(燃修费)_不含人员经费系数_30云南 2 2" xfId="14179"/>
    <cellStyle name="好_34青海_财力性转移支付2010年预算参考数 2 3" xfId="14180"/>
    <cellStyle name="好_文体广播事业(按照总人口测算）—20080416_县市旗测算-新科目（含人口规模效应）_财力性转移支付2010年预算参考数 2" xfId="14181"/>
    <cellStyle name="差_行政(燃修费)_不含人员经费系数_30云南 3" xfId="14182"/>
    <cellStyle name="好_文体广播事业(按照总人口测算）—20080416_县市旗测算-新科目（含人口规模效应）_财力性转移支付2010年预算参考数 2 2" xfId="14183"/>
    <cellStyle name="差_行政(燃修费)_不含人员经费系数_30云南 3 2" xfId="14184"/>
    <cellStyle name="好_农林水和城市维护标准支出20080505－县区合计_县市旗测算-新科目（含人口规模效应）_财力性转移支付2010年预算参考数_03_2010年各地区一般预算平衡表_净集中" xfId="14185"/>
    <cellStyle name="好_文体广播事业(按照总人口测算）—20080416_县市旗测算-新科目（含人口规模效应）_财力性转移支付2010年预算参考数 3" xfId="14186"/>
    <cellStyle name="差_行政(燃修费)_不含人员经费系数_30云南 4" xfId="14187"/>
    <cellStyle name="差_行政(燃修费)_不含人员经费系数_财力性转移支付2010年预算参考数" xfId="14188"/>
    <cellStyle name="好_34青海_财力性转移支付2010年预算参考数_03_2010年各地区一般预算平衡表_2010年地方财政一般预算分级平衡情况表（汇总）0524 2" xfId="14189"/>
    <cellStyle name="差_行政(燃修费)_不含人员经费系数_财力性转移支付2010年预算参考数 2" xfId="14190"/>
    <cellStyle name="好_34青海_财力性转移支付2010年预算参考数_03_2010年各地区一般预算平衡表_2010年地方财政一般预算分级平衡情况表（汇总）0524 2 2" xfId="14191"/>
    <cellStyle name="好_其他部门(按照总人口测算）—20080416_隋心对账单定稿0514 2 7" xfId="14192"/>
    <cellStyle name="差_行政(燃修费)_不含人员经费系数_财力性转移支付2010年预算参考数 2 2" xfId="14193"/>
    <cellStyle name="差_行政(燃修费)_不含人员经费系数_财力性转移支付2010年预算参考数 2 2 2" xfId="14194"/>
    <cellStyle name="差_行政(燃修费)_不含人员经费系数_财力性转移支付2010年预算参考数 2 3" xfId="14195"/>
    <cellStyle name="差_行政(燃修费)_不含人员经费系数_财力性转移支付2010年预算参考数 2 3 2" xfId="14196"/>
    <cellStyle name="差_行政(燃修费)_不含人员经费系数_财力性转移支付2010年预算参考数 2 4" xfId="14197"/>
    <cellStyle name="差_行政(燃修费)_不含人员经费系数_财力性转移支付2010年预算参考数 3" xfId="14198"/>
    <cellStyle name="好_34青海_财力性转移支付2010年预算参考数_03_2010年各地区一般预算平衡表_2010年地方财政一般预算分级平衡情况表（汇总）0524 2 3" xfId="14199"/>
    <cellStyle name="差_行政(燃修费)_不含人员经费系数_财力性转移支付2010年预算参考数 3 2" xfId="14200"/>
    <cellStyle name="差_行政(燃修费)_不含人员经费系数_财力性转移支付2010年预算参考数 4" xfId="14201"/>
    <cellStyle name="好_34青海_财力性转移支付2010年预算参考数_03_2010年各地区一般预算平衡表_2010年地方财政一般预算分级平衡情况表（汇总）0524 2 4" xfId="14202"/>
    <cellStyle name="差_行政(燃修费)_不含人员经费系数_财力性转移支付2010年预算参考数 4 2" xfId="14203"/>
    <cellStyle name="好_分析缺口率_财力性转移支付2010年预算参考数_03_2010年各地区一般预算平衡表_2010年地方财政一般预算分级平衡情况表（汇总）0524 2 4" xfId="14204"/>
    <cellStyle name="差_行政(燃修费)_不含人员经费系数_财力性转移支付2010年预算参考数 5" xfId="14205"/>
    <cellStyle name="好_34青海_财力性转移支付2010年预算参考数_03_2010年各地区一般预算平衡表_2010年地方财政一般预算分级平衡情况表（汇总）0524 2 5" xfId="14206"/>
    <cellStyle name="好_文体广播事业(按照总人口测算）—20080416_不含人员经费系数_03_2010年各地区一般预算平衡表_2010年地方财政一般预算分级平衡情况表（汇总）0524 2 6" xfId="14207"/>
    <cellStyle name="差_汇总 5" xfId="14208"/>
    <cellStyle name="差_卫生(按照总人口测算）—20080416_财力性转移支付2010年预算参考数_隋心对账单定稿0514 2 7" xfId="14209"/>
    <cellStyle name="差_行政(燃修费)_不含人员经费系数_财力性转移支付2010年预算参考数_03_2010年各地区一般预算平衡表" xfId="14210"/>
    <cellStyle name="好_平邑 2 6" xfId="14211"/>
    <cellStyle name="差_行政(燃修费)_不含人员经费系数_财力性转移支付2010年预算参考数_03_2010年各地区一般预算平衡表 2" xfId="14212"/>
    <cellStyle name="差_行政(燃修费)_不含人员经费系数_财力性转移支付2010年预算参考数_03_2010年各地区一般预算平衡表 3" xfId="14213"/>
    <cellStyle name="差_行政(燃修费)_不含人员经费系数_财力性转移支付2010年预算参考数_03_2010年各地区一般预算平衡表 4" xfId="14214"/>
    <cellStyle name="差_样表_2.2010年云南省生态功能区转移支付总表 2" xfId="14215"/>
    <cellStyle name="差_行政(燃修费)_不含人员经费系数_财力性转移支付2010年预算参考数_03_2010年各地区一般预算平衡表 5" xfId="14216"/>
    <cellStyle name="差_行政(燃修费)_不含人员经费系数_财力性转移支付2010年预算参考数_03_2010年各地区一般预算平衡表 6" xfId="14217"/>
    <cellStyle name="差_行政(燃修费)_不含人员经费系数_财力性转移支付2010年预算参考数_03_2010年各地区一般预算平衡表_04财力类2010" xfId="14218"/>
    <cellStyle name="差_行政(燃修费)_不含人员经费系数_财力性转移支付2010年预算参考数_03_2010年各地区一般预算平衡表_04财力类2010 2" xfId="14219"/>
    <cellStyle name="差_行政(燃修费)_不含人员经费系数_财力性转移支付2010年预算参考数_03_2010年各地区一般预算平衡表_04财力类2010 3" xfId="14220"/>
    <cellStyle name="差_行政(燃修费)_不含人员经费系数_财力性转移支付2010年预算参考数_03_2010年各地区一般预算平衡表_2010年地方财政一般预算分级平衡情况表（汇总）0524 2" xfId="14221"/>
    <cellStyle name="好_测算结果_合并 2 6" xfId="14222"/>
    <cellStyle name="差_行政(燃修费)_不含人员经费系数_财力性转移支付2010年预算参考数_03_2010年各地区一般预算平衡表_2010年地方财政一般预算分级平衡情况表（汇总）0524 3" xfId="14223"/>
    <cellStyle name="好_测算结果_合并 2 7" xfId="14224"/>
    <cellStyle name="差_行政(燃修费)_不含人员经费系数_财力性转移支付2010年预算参考数_03_2010年各地区一般预算平衡表_2010年地方财政一般预算分级平衡情况表（汇总）0524 5" xfId="14225"/>
    <cellStyle name="差_行政(燃修费)_不含人员经费系数_财力性转移支付2010年预算参考数_03_2010年各地区一般预算平衡表_净集中" xfId="14226"/>
    <cellStyle name="差_市辖区测算20080510_财力性转移支付2010年预算参考数_小册子（2010）张 3" xfId="14227"/>
    <cellStyle name="差_行政(燃修费)_不含人员经费系数_财力性转移支付2010年预算参考数_03_2010年各地区一般预算平衡表_净集中 2" xfId="14228"/>
    <cellStyle name="差_市辖区测算20080510_财力性转移支付2010年预算参考数_小册子（2010）张 3 2" xfId="14229"/>
    <cellStyle name="好_2007一般预算支出口径剔除表_03_2010年各地区一般预算平衡表_2010年地方财政一般预算分级平衡情况表（汇总）0524 2 5" xfId="14230"/>
    <cellStyle name="差_行政(燃修费)_不含人员经费系数_财力性转移支付2010年预算参考数_03_2010年各地区一般预算平衡表_净集中 3" xfId="14231"/>
    <cellStyle name="好_2007一般预算支出口径剔除表_03_2010年各地区一般预算平衡表_2010年地方财政一般预算分级平衡情况表（汇总）0524 2 6" xfId="14232"/>
    <cellStyle name="差_行政(燃修费)_不含人员经费系数_财力性转移支付2010年预算参考数_30云南 2 2" xfId="14233"/>
    <cellStyle name="差_行政(燃修费)_不含人员经费系数_财力性转移支付2010年预算参考数_30云南 3" xfId="14234"/>
    <cellStyle name="常规_exceltmp1 2" xfId="14235"/>
    <cellStyle name="差_行政(燃修费)_不含人员经费系数_财力性转移支付2010年预算参考数_30云南 3 2" xfId="14236"/>
    <cellStyle name="常规_exceltmp1 2 2" xfId="14237"/>
    <cellStyle name="差_行政(燃修费)_不含人员经费系数_财力性转移支付2010年预算参考数_30云南 4" xfId="14238"/>
    <cellStyle name="差_行政(燃修费)_不含人员经费系数_财力性转移支付2010年预算参考数_合并 2" xfId="14239"/>
    <cellStyle name="好_行政公检法测算_不含人员经费系数_财力性转移支付2010年预算参考数 2 2" xfId="14240"/>
    <cellStyle name="差_行政(燃修费)_不含人员经费系数_财力性转移支付2010年预算参考数_华东 2" xfId="14241"/>
    <cellStyle name="差_行政(燃修费)_不含人员经费系数_财力性转移支付2010年预算参考数_隋心对账单定稿0514" xfId="14242"/>
    <cellStyle name="好_民生政策最低支出需求_03_2010年各地区一般预算平衡表_净集中 2" xfId="14243"/>
    <cellStyle name="好_其他部门(按照总人口测算）—20080416_财力性转移支付2010年预算参考数 2 5" xfId="14244"/>
    <cellStyle name="差_行政(燃修费)_不含人员经费系数_财力性转移支付2010年预算参考数_隋心对账单定稿0514 2" xfId="14245"/>
    <cellStyle name="差_行政(燃修费)_不含人员经费系数_财力性转移支付2010年预算参考数_小册子（2010）张" xfId="14246"/>
    <cellStyle name="差_缺口县区测算(按2007支出增长25%测算)_合并" xfId="14247"/>
    <cellStyle name="常规 9 3 5" xfId="14248"/>
    <cellStyle name="好_分县成本差异系数_不含人员经费系数_财力性转移支付2010年预算参考数_合并 2 6" xfId="14249"/>
    <cellStyle name="差_行政(燃修费)_不含人员经费系数_财力性转移支付2010年预算参考数_小册子（2010）张 2" xfId="14250"/>
    <cellStyle name="差_缺口县区测算(按2007支出增长25%测算)_合并 2" xfId="14251"/>
    <cellStyle name="差_行政(燃修费)_不含人员经费系数_财力性转移支付2010年预算参考数_小册子（2010）张 2 2" xfId="14252"/>
    <cellStyle name="好_行政（人员）_县市旗测算-新科目（含人口规模效应）_财力性转移支付2010年预算参考数_03_2010年各地区一般预算平衡表_2010年地方财政一般预算分级平衡情况表（汇总）0524 3" xfId="14253"/>
    <cellStyle name="差_行政(燃修费)_不含人员经费系数_财力性转移支付2010年预算参考数_小册子（2010）张 3" xfId="14254"/>
    <cellStyle name="差_行政(燃修费)_不含人员经费系数_财力性转移支付2010年预算参考数_小册子（2010）张 3 2" xfId="14255"/>
    <cellStyle name="差_县区合并测算20080423(按照各省比重）_县市旗测算-新科目（含人口规模效应）_财力性转移支付2010年预算参考数_合并 2 4" xfId="14256"/>
    <cellStyle name="差_行政(燃修费)_不含人员经费系数_财力性转移支付2010年预算参考数_小册子（2010）张 4" xfId="14257"/>
    <cellStyle name="差_行政(燃修费)_不含人员经费系数_合并" xfId="14258"/>
    <cellStyle name="差_行政(燃修费)_不含人员经费系数_合并 2" xfId="14259"/>
    <cellStyle name="好_分县成本差异系数_不含人员经费系数_03_2010年各地区一般预算平衡表_2010年地方财政一般预算分级平衡情况表（汇总）0524 2 7" xfId="14260"/>
    <cellStyle name="差_行政(燃修费)_不含人员经费系数_华东 2" xfId="14261"/>
    <cellStyle name="差_民生政策最低支出需求" xfId="14262"/>
    <cellStyle name="差_行政(燃修费)_不含人员经费系数_隋心对账单定稿0514" xfId="14263"/>
    <cellStyle name="差_文体广播事业(按照总人口测算）—20080416_不含人员经费系数_03_2010年各地区一般预算平衡表 2" xfId="14264"/>
    <cellStyle name="好_成本差异系数（含人口规模）_财力性转移支付2010年预算参考数_小册子（2010）张" xfId="14265"/>
    <cellStyle name="差_民生政策最低支出需求 2" xfId="14266"/>
    <cellStyle name="差_行政(燃修费)_不含人员经费系数_隋心对账单定稿0514 2" xfId="14267"/>
    <cellStyle name="差_文体广播事业(按照总人口测算）—20080416_不含人员经费系数_03_2010年各地区一般预算平衡表 2 2" xfId="14268"/>
    <cellStyle name="好_成本差异系数（含人口规模）_财力性转移支付2010年预算参考数_小册子（2010）张 2" xfId="14269"/>
    <cellStyle name="差_行政(燃修费)_不含人员经费系数_小册子（2010）张" xfId="14270"/>
    <cellStyle name="差_卫生(按照总人口测算）—20080416_民生政策最低支出需求_财力性转移支付2010年预算参考数_合并 2 2" xfId="14271"/>
    <cellStyle name="差_行政(燃修费)_不含人员经费系数_小册子（2010）张 2" xfId="14272"/>
    <cellStyle name="好_市辖区测算20080510_民生政策最低支出需求_财力性转移支付2010年预算参考数_合并 2" xfId="14273"/>
    <cellStyle name="差_行政(燃修费)_不含人员经费系数_小册子（2010）张 3" xfId="14274"/>
    <cellStyle name="好_市辖区测算20080510_民生政策最低支出需求_财力性转移支付2010年预算参考数_合并 2 2" xfId="14275"/>
    <cellStyle name="差_行政(燃修费)_不含人员经费系数_小册子（2010）张 3 2" xfId="14276"/>
    <cellStyle name="好_市辖区测算20080510_民生政策最低支出需求_财力性转移支付2010年预算参考数_合并 3" xfId="14277"/>
    <cellStyle name="差_行政(燃修费)_不含人员经费系数_小册子（2010）张 4" xfId="14278"/>
    <cellStyle name="差_行政(燃修费)_财力性转移支付2010年预算参考数" xfId="14279"/>
    <cellStyle name="差_行政(燃修费)_财力性转移支付2010年预算参考数 2" xfId="14280"/>
    <cellStyle name="差_行政(燃修费)_财力性转移支付2010年预算参考数 2 2" xfId="14281"/>
    <cellStyle name="差_行政(燃修费)_财力性转移支付2010年预算参考数 2 2 2" xfId="14282"/>
    <cellStyle name="好_2_财力性转移支付2010年预算参考数_03_2010年各地区一般预算平衡表_2010年地方财政一般预算分级平衡情况表（汇总）0524 2 4" xfId="14283"/>
    <cellStyle name="差_行政(燃修费)_财力性转移支付2010年预算参考数 2 3" xfId="14284"/>
    <cellStyle name="差_行政(燃修费)_财力性转移支付2010年预算参考数 2 3 2" xfId="14285"/>
    <cellStyle name="差_行政(燃修费)_财力性转移支付2010年预算参考数 2 4" xfId="14286"/>
    <cellStyle name="好_行政（人员）_县市旗测算-新科目（含人口规模效应） 2 2" xfId="14287"/>
    <cellStyle name="差_行政(燃修费)_财力性转移支付2010年预算参考数 3" xfId="14288"/>
    <cellStyle name="差_行政(燃修费)_财力性转移支付2010年预算参考数 3 2" xfId="14289"/>
    <cellStyle name="差_行政(燃修费)_财力性转移支付2010年预算参考数 4" xfId="14290"/>
    <cellStyle name="差_市辖区测算-新科目（20080626）_03_2010年各地区一般预算平衡表_04财力类2010 2" xfId="14291"/>
    <cellStyle name="差_行政(燃修费)_财力性转移支付2010年预算参考数 4 2" xfId="14292"/>
    <cellStyle name="差_行政(燃修费)_财力性转移支付2010年预算参考数 5" xfId="14293"/>
    <cellStyle name="差_市辖区测算-新科目（20080626）_03_2010年各地区一般预算平衡表_04财力类2010 3" xfId="14294"/>
    <cellStyle name="差_行政(燃修费)_财力性转移支付2010年预算参考数_03_2010年各地区一般预算平衡表" xfId="14295"/>
    <cellStyle name="常规 2 9 2 3" xfId="14296"/>
    <cellStyle name="好_河南 缺口县区测算(地方填报)_财力性转移支付2010年预算参考数 4" xfId="14297"/>
    <cellStyle name="差_行政(燃修费)_财力性转移支付2010年预算参考数_03_2010年各地区一般预算平衡表 2" xfId="14298"/>
    <cellStyle name="差_云南省2008年转移支付测算——州市本级考核部分及政策性测算_财力性转移支付2010年预算参考数_03_2010年各地区一般预算平衡表_2010年地方财政一般预算分级平衡情况表（汇总）0524 5" xfId="14299"/>
    <cellStyle name="差_行政(燃修费)_财力性转移支付2010年预算参考数_03_2010年各地区一般预算平衡表 3" xfId="14300"/>
    <cellStyle name="差_行政(燃修费)_财力性转移支付2010年预算参考数_03_2010年各地区一般预算平衡表 5" xfId="14301"/>
    <cellStyle name="差_威信县林政报表" xfId="14302"/>
    <cellStyle name="差_行政(燃修费)_财力性转移支付2010年预算参考数_03_2010年各地区一般预算平衡表 6" xfId="14303"/>
    <cellStyle name="差_行政(燃修费)_财力性转移支付2010年预算参考数_03_2010年各地区一般预算平衡表_04财力类2010" xfId="14304"/>
    <cellStyle name="差_其他部门(按照总人口测算）—20080416_财力性转移支付2010年预算参考数_03_2010年各地区一般预算平衡表_2010年地方财政一般预算分级平衡情况表（汇总）0524" xfId="14305"/>
    <cellStyle name="差_行政(燃修费)_财力性转移支付2010年预算参考数_03_2010年各地区一般预算平衡表_04财力类2010 2" xfId="14306"/>
    <cellStyle name="差_其他部门(按照总人口测算）—20080416_财力性转移支付2010年预算参考数_03_2010年各地区一般预算平衡表_2010年地方财政一般预算分级平衡情况表（汇总）0524 2" xfId="14307"/>
    <cellStyle name="差_行政(燃修费)_财力性转移支付2010年预算参考数_03_2010年各地区一般预算平衡表_04财力类2010 3" xfId="14308"/>
    <cellStyle name="差_其他部门(按照总人口测算）—20080416_财力性转移支付2010年预算参考数_03_2010年各地区一般预算平衡表_2010年地方财政一般预算分级平衡情况表（汇总）0524 3" xfId="14309"/>
    <cellStyle name="差_行政(燃修费)_财力性转移支付2010年预算参考数_30云南" xfId="14310"/>
    <cellStyle name="差_行政(燃修费)_财力性转移支付2010年预算参考数_30云南 2" xfId="14311"/>
    <cellStyle name="差_行政(燃修费)_财力性转移支付2010年预算参考数_30云南 3" xfId="14312"/>
    <cellStyle name="差_缺口县区测算(按核定人数)_03_2010年各地区一般预算平衡表_2010年地方财政一般预算分级平衡情况表（汇总）0524" xfId="14313"/>
    <cellStyle name="差_市辖区测算20080510_不含人员经费系数_财力性转移支付2010年预算参考数_03_2010年各地区一般预算平衡表_2010年地方财政一般预算分级平衡情况表（汇总）0524 2" xfId="14314"/>
    <cellStyle name="差_县区合并测算20080423(按照各省比重）_县市旗测算-新科目（含人口规模效应）_财力性转移支付2010年预算参考数_华东 2 2" xfId="14315"/>
    <cellStyle name="差_行政(燃修费)_财力性转移支付2010年预算参考数_30云南 3 2" xfId="14316"/>
    <cellStyle name="差_缺口县区测算(按核定人数)_03_2010年各地区一般预算平衡表_2010年地方财政一般预算分级平衡情况表（汇总）0524 2" xfId="14317"/>
    <cellStyle name="差_县市旗测算-新科目（20080627）_民生政策最低支出需求_财力性转移支付2010年预算参考数_隋心对账单定稿0514" xfId="14318"/>
    <cellStyle name="差_行政(燃修费)_财力性转移支付2010年预算参考数_30云南 4" xfId="14319"/>
    <cellStyle name="差_市辖区测算20080510_不含人员经费系数_财力性转移支付2010年预算参考数_03_2010年各地区一般预算平衡表_2010年地方财政一般预算分级平衡情况表（汇总）0524 3" xfId="14320"/>
    <cellStyle name="差_县区合并测算20080423(按照各省比重）_县市旗测算-新科目（含人口规模效应）_财力性转移支付2010年预算参考数_华东 2 3" xfId="14321"/>
    <cellStyle name="差_行政(燃修费)_财力性转移支付2010年预算参考数_合并" xfId="14322"/>
    <cellStyle name="差_卫生(按照总人口测算）—20080416_县市旗测算-新科目（含人口规模效应）_财力性转移支付2010年预算参考数 2" xfId="14323"/>
    <cellStyle name="差_行政(燃修费)_财力性转移支付2010年预算参考数_华东" xfId="14324"/>
    <cellStyle name="差_行政(燃修费)_财力性转移支付2010年预算参考数_华东 2" xfId="14325"/>
    <cellStyle name="差_行政(燃修费)_财力性转移支付2010年预算参考数_隋心对账单定稿0514" xfId="14326"/>
    <cellStyle name="差_教育(按照总人口测算）—20080416_03_2010年各地区一般预算平衡表 6" xfId="14327"/>
    <cellStyle name="差_行政(燃修费)_财力性转移支付2010年预算参考数_隋心对账单定稿0514 2" xfId="14328"/>
    <cellStyle name="差_行政(燃修费)_财力性转移支付2010年预算参考数_小册子（2010）张" xfId="14329"/>
    <cellStyle name="好_其他部门(按照总人口测算）—20080416_不含人员经费系数_03_2010年各地区一般预算平衡表_2010年地方财政一般预算分级平衡情况表（汇总）0524 2 6" xfId="14330"/>
    <cellStyle name="差_县区合并测算20080421_民生政策最低支出需求_财力性转移支付2010年预算参考数_合并 2 6" xfId="14331"/>
    <cellStyle name="好_其他部门(按照总人口测算）—20080416_不含人员经费系数_财力性转移支付2010年预算参考数 2 7" xfId="14332"/>
    <cellStyle name="差_行政(燃修费)_财力性转移支付2010年预算参考数_小册子（2010）张 2" xfId="14333"/>
    <cellStyle name="差_行政(燃修费)_财力性转移支付2010年预算参考数_小册子（2010）张 2 2" xfId="14334"/>
    <cellStyle name="差_市辖区测算-新科目（20080626）_县市旗测算-新科目（含人口规模效应）_03_2010年各地区一般预算平衡表_2010年地方财政一般预算分级平衡情况表（汇总）0524 2 5" xfId="14335"/>
    <cellStyle name="差_行政(燃修费)_财力性转移支付2010年预算参考数_小册子（2010）张 3" xfId="14336"/>
    <cellStyle name="差_行政(燃修费)_财力性转移支付2010年预算参考数_小册子（2010）张 4" xfId="14337"/>
    <cellStyle name="差_行政(燃修费)_合并 2" xfId="14338"/>
    <cellStyle name="差_教育(按照总人口测算）—20080416_财力性转移支付2010年预算参考数_小册子（2010）张 2 2" xfId="14339"/>
    <cellStyle name="差_行政(燃修费)_华东" xfId="14340"/>
    <cellStyle name="好_测算结果汇总_财力性转移支付2010年预算参考数_隋心对账单定稿0514 2 7" xfId="14341"/>
    <cellStyle name="好_其他部门(按照总人口测算）—20080416_县市旗测算-新科目（含人口规模效应）_合并" xfId="14342"/>
    <cellStyle name="差_行政(燃修费)_华东 2" xfId="14343"/>
    <cellStyle name="常规 23 2 2 5" xfId="14344"/>
    <cellStyle name="好_危改资金测算_03_2010年各地区一般预算平衡表_2010年地方财政一般预算分级平衡情况表（汇总）0524 2 6" xfId="14345"/>
    <cellStyle name="好_其他部门(按照总人口测算）—20080416_县市旗测算-新科目（含人口规模效应）_合并 2" xfId="14346"/>
    <cellStyle name="差_行政(燃修费)_民生政策最低支出需求" xfId="14347"/>
    <cellStyle name="差_行政(燃修费)_民生政策最低支出需求 2" xfId="14348"/>
    <cellStyle name="差_行政(燃修费)_民生政策最低支出需求 2 3 2" xfId="14349"/>
    <cellStyle name="好_2_财力性转移支付2010年预算参考数_合并 2 6" xfId="14350"/>
    <cellStyle name="好_2006年22湖南_隋心对账单定稿0514 2" xfId="14351"/>
    <cellStyle name="差_行政(燃修费)_民生政策最低支出需求 2 4" xfId="14352"/>
    <cellStyle name="差_行政(燃修费)_民生政策最低支出需求 3" xfId="14353"/>
    <cellStyle name="差_行政(燃修费)_民生政策最低支出需求 3 2" xfId="14354"/>
    <cellStyle name="差_行政(燃修费)_民生政策最低支出需求 4" xfId="14355"/>
    <cellStyle name="差_行政(燃修费)_民生政策最低支出需求 4 2" xfId="14356"/>
    <cellStyle name="差_行政(燃修费)_民生政策最低支出需求 5" xfId="14357"/>
    <cellStyle name="差_行政(燃修费)_民生政策最低支出需求_03_2010年各地区一般预算平衡表" xfId="14358"/>
    <cellStyle name="好_缺口县区测算(按核定人数)_财力性转移支付2010年预算参考数_03_2010年各地区一般预算平衡表 6" xfId="14359"/>
    <cellStyle name="好_自行调整差异系数顺序_30云南" xfId="14360"/>
    <cellStyle name="差_行政(燃修费)_民生政策最低支出需求_03_2010年各地区一般预算平衡表 2" xfId="14361"/>
    <cellStyle name="好_缺口县区测算(财政部标准)_财力性转移支付2010年预算参考数 2 6" xfId="14362"/>
    <cellStyle name="差_行政(燃修费)_民生政策最低支出需求_03_2010年各地区一般预算平衡表 3" xfId="14363"/>
    <cellStyle name="好_2007年收支情况及2008年收支预计表(汇总表)_合并 2" xfId="14364"/>
    <cellStyle name="好_缺口县区测算(财政部标准)_财力性转移支付2010年预算参考数 2 7" xfId="14365"/>
    <cellStyle name="差_行政(燃修费)_民生政策最低支出需求_03_2010年各地区一般预算平衡表 4" xfId="14366"/>
    <cellStyle name="好_缺口县区测算(财政部标准)_财力性转移支付2010年预算参考数 2 8" xfId="14367"/>
    <cellStyle name="差_行政(燃修费)_民生政策最低支出需求_03_2010年各地区一般预算平衡表 5" xfId="14368"/>
    <cellStyle name="差_行政(燃修费)_民生政策最低支出需求_03_2010年各地区一般预算平衡表 6" xfId="14369"/>
    <cellStyle name="差_行政(燃修费)_民生政策最低支出需求_03_2010年各地区一般预算平衡表_04财力类2010" xfId="14370"/>
    <cellStyle name="常规 21 3 5" xfId="14371"/>
    <cellStyle name="差_行政(燃修费)_民生政策最低支出需求_03_2010年各地区一般预算平衡表_04财力类2010 2" xfId="14372"/>
    <cellStyle name="差_行政(燃修费)_民生政策最低支出需求_03_2010年各地区一般预算平衡表_04财力类2010 3" xfId="14373"/>
    <cellStyle name="好_行政（人员）_民生政策最低支出需求_财力性转移支付2010年预算参考数_合并 2" xfId="14374"/>
    <cellStyle name="差_缺口县区测算（11.13）_财力性转移支付2010年预算参考数_30云南 2" xfId="14375"/>
    <cellStyle name="好_教育(按照总人口测算）—20080416_民生政策最低支出需求_30云南" xfId="14376"/>
    <cellStyle name="差_行政(燃修费)_民生政策最低支出需求_03_2010年各地区一般预算平衡表_2010年地方财政一般预算分级平衡情况表（汇总）0524" xfId="14377"/>
    <cellStyle name="好_汇总表4_财力性转移支付2010年预算参考数_合并 2" xfId="14378"/>
    <cellStyle name="差_行政(燃修费)_民生政策最低支出需求_03_2010年各地区一般预算平衡表_2010年地方财政一般预算分级平衡情况表（汇总）0524 2" xfId="14379"/>
    <cellStyle name="好_汇总表4_财力性转移支付2010年预算参考数_合并 2 2" xfId="14380"/>
    <cellStyle name="差_行政(燃修费)_民生政策最低支出需求_03_2010年各地区一般预算平衡表_2010年地方财政一般预算分级平衡情况表（汇总）0524 3" xfId="14381"/>
    <cellStyle name="好_汇总表4_财力性转移支付2010年预算参考数_合并 2 3" xfId="14382"/>
    <cellStyle name="差_行政(燃修费)_民生政策最低支出需求_03_2010年各地区一般预算平衡表_2010年地方财政一般预算分级平衡情况表（汇总）0524 4" xfId="14383"/>
    <cellStyle name="好_汇总表4_财力性转移支付2010年预算参考数_合并 2 4" xfId="14384"/>
    <cellStyle name="差_行政(燃修费)_民生政策最低支出需求_03_2010年各地区一般预算平衡表_2010年地方财政一般预算分级平衡情况表（汇总）0524 5" xfId="14385"/>
    <cellStyle name="好_汇总表4_财力性转移支付2010年预算参考数_合并 2 5" xfId="14386"/>
    <cellStyle name="差_行政(燃修费)_民生政策最低支出需求_03_2010年各地区一般预算平衡表_净集中" xfId="14387"/>
    <cellStyle name="差_行政(燃修费)_民生政策最低支出需求_30云南" xfId="14388"/>
    <cellStyle name="好_2008年支出调整_合并 2 5" xfId="14389"/>
    <cellStyle name="差_行政(燃修费)_民生政策最低支出需求_30云南 2" xfId="14390"/>
    <cellStyle name="差_行政(燃修费)_民生政策最低支出需求_30云南 2 2" xfId="14391"/>
    <cellStyle name="差_平邑_财力性转移支付2010年预算参考数_03_2010年各地区一般预算平衡表" xfId="14392"/>
    <cellStyle name="差_文体广播事业(按照总人口测算）—20080416_不含人员经费系数_隋心对账单定稿0514 2 4" xfId="14393"/>
    <cellStyle name="差_行政(燃修费)_民生政策最低支出需求_财力性转移支付2010年预算参考数" xfId="14394"/>
    <cellStyle name="差_行政(燃修费)_民生政策最低支出需求_财力性转移支付2010年预算参考数 2" xfId="14395"/>
    <cellStyle name="差_核定人数对比_财力性转移支付2010年预算参考数_03_2010年各地区一般预算平衡表 3" xfId="14396"/>
    <cellStyle name="差_行政(燃修费)_民生政策最低支出需求_财力性转移支付2010年预算参考数 2 2" xfId="14397"/>
    <cellStyle name="差_汇总表4_03_2010年各地区一般预算平衡表_2010年地方财政一般预算分级平衡情况表（汇总）0524 4" xfId="14398"/>
    <cellStyle name="差_行政(燃修费)_民生政策最低支出需求_财力性转移支付2010年预算参考数 2 2 2" xfId="14399"/>
    <cellStyle name="差_行政(燃修费)_民生政策最低支出需求_财力性转移支付2010年预算参考数 2 3" xfId="14400"/>
    <cellStyle name="差_汇总表4_03_2010年各地区一般预算平衡表_2010年地方财政一般预算分级平衡情况表（汇总）0524 5" xfId="14401"/>
    <cellStyle name="差_行政(燃修费)_民生政策最低支出需求_财力性转移支付2010年预算参考数 2 4" xfId="14402"/>
    <cellStyle name="差_行政(燃修费)_民生政策最低支出需求_财力性转移支付2010年预算参考数 3" xfId="14403"/>
    <cellStyle name="差_核定人数对比_财力性转移支付2010年预算参考数_03_2010年各地区一般预算平衡表 4" xfId="14404"/>
    <cellStyle name="差_行政(燃修费)_民生政策最低支出需求_财力性转移支付2010年预算参考数 3 2" xfId="14405"/>
    <cellStyle name="差_市辖区测算-新科目（20080626）_民生政策最低支出需求_合并 2 3" xfId="14406"/>
    <cellStyle name="差_核定人数对比_财力性转移支付2010年预算参考数_03_2010年各地区一般预算平衡表 5" xfId="14407"/>
    <cellStyle name="差_行政(燃修费)_民生政策最低支出需求_财力性转移支付2010年预算参考数 4" xfId="14408"/>
    <cellStyle name="差_人员工资和公用经费3_财力性转移支付2010年预算参考数_03_2010年各地区一般预算平衡表_2010年地方财政一般预算分级平衡情况表（汇总）0524" xfId="14409"/>
    <cellStyle name="差_行政(燃修费)_民生政策最低支出需求_财力性转移支付2010年预算参考数 4 2" xfId="14410"/>
    <cellStyle name="差_人员工资和公用经费3_财力性转移支付2010年预算参考数_03_2010年各地区一般预算平衡表_2010年地方财政一般预算分级平衡情况表（汇总）0524 2" xfId="14411"/>
    <cellStyle name="差_行政(燃修费)_民生政策最低支出需求_财力性转移支付2010年预算参考数 5" xfId="14412"/>
    <cellStyle name="差_核定人数对比_财力性转移支付2010年预算参考数_03_2010年各地区一般预算平衡表 6" xfId="14413"/>
    <cellStyle name="差_行政(燃修费)_民生政策最低支出需求_财力性转移支付2010年预算参考数_03_2010年各地区一般预算平衡表" xfId="14414"/>
    <cellStyle name="差_行政(燃修费)_民生政策最低支出需求_财力性转移支付2010年预算参考数_03_2010年各地区一般预算平衡表 2" xfId="14415"/>
    <cellStyle name="好_汇总_华东" xfId="14416"/>
    <cellStyle name="差_行政(燃修费)_民生政策最低支出需求_财力性转移支付2010年预算参考数_03_2010年各地区一般预算平衡表 3" xfId="14417"/>
    <cellStyle name="差_行政(燃修费)_民生政策最低支出需求_财力性转移支付2010年预算参考数_03_2010年各地区一般预算平衡表 5" xfId="14418"/>
    <cellStyle name="差_行政(燃修费)_民生政策最低支出需求_财力性转移支付2010年预算参考数_03_2010年各地区一般预算平衡表 6" xfId="14419"/>
    <cellStyle name="好_Book1_合并 2" xfId="14420"/>
    <cellStyle name="差_行政(燃修费)_民生政策最低支出需求_财力性转移支付2010年预算参考数_03_2010年各地区一般预算平衡表_04财力类2010" xfId="14421"/>
    <cellStyle name="差_山东省民生支出标准_财力性转移支付2010年预算参考数 2 4" xfId="14422"/>
    <cellStyle name="差_行政(燃修费)_民生政策最低支出需求_财力性转移支付2010年预算参考数_03_2010年各地区一般预算平衡表_2010年地方财政一般预算分级平衡情况表（汇总）0524 4" xfId="14423"/>
    <cellStyle name="常规 89" xfId="14424"/>
    <cellStyle name="好_测算结果汇总_财力性转移支付2010年预算参考数_03_2010年各地区一般预算平衡表_2010年地方财政一般预算分级平衡情况表（汇总）0524 2 3" xfId="14425"/>
    <cellStyle name="差_行政(燃修费)_民生政策最低支出需求_财力性转移支付2010年预算参考数_03_2010年各地区一般预算平衡表_净集中 2" xfId="14426"/>
    <cellStyle name="差_行政(燃修费)_民生政策最低支出需求_财力性转移支付2010年预算参考数_30云南" xfId="14427"/>
    <cellStyle name="差_行政(燃修费)_民生政策最低支出需求_财力性转移支付2010年预算参考数_30云南 2" xfId="14428"/>
    <cellStyle name="差_市辖区测算-新科目（20080626）_民生政策最低支出需求_财力性转移支付2010年预算参考数 2 3" xfId="14429"/>
    <cellStyle name="差_县市旗测算-新科目（20080626）_县市旗测算-新科目（含人口规模效应）_财力性转移支付2010年预算参考数_小册子（2010）张 3" xfId="14430"/>
    <cellStyle name="差_行政(燃修费)_民生政策最低支出需求_财力性转移支付2010年预算参考数_30云南 2 2" xfId="14431"/>
    <cellStyle name="好_2008年支出核定_合并" xfId="14432"/>
    <cellStyle name="差_市辖区测算-新科目（20080626）_民生政策最低支出需求_财力性转移支付2010年预算参考数 2 3 2" xfId="14433"/>
    <cellStyle name="差_县市旗测算-新科目（20080626）_县市旗测算-新科目（含人口规模效应）_财力性转移支付2010年预算参考数_小册子（2010）张 3 2" xfId="14434"/>
    <cellStyle name="好_其他部门(按照总人口测算）—20080416_民生政策最低支出需求 2 3" xfId="14435"/>
    <cellStyle name="差_行政(燃修费)_民生政策最低支出需求_财力性转移支付2010年预算参考数_30云南 3" xfId="14436"/>
    <cellStyle name="差_其他部门(按照总人口测算）—20080416_民生政策最低支出需求_财力性转移支付2010年预算参考数_03_2010年各地区一般预算平衡表_净集中" xfId="14437"/>
    <cellStyle name="差_市辖区测算-新科目（20080626）_民生政策最低支出需求_财力性转移支付2010年预算参考数 2 4" xfId="14438"/>
    <cellStyle name="差_行政(燃修费)_民生政策最低支出需求_财力性转移支付2010年预算参考数_30云南 3 2" xfId="14439"/>
    <cellStyle name="差_其他部门(按照总人口测算）—20080416_民生政策最低支出需求_财力性转移支付2010年预算参考数_03_2010年各地区一般预算平衡表_净集中 2" xfId="14440"/>
    <cellStyle name="差_行政(燃修费)_民生政策最低支出需求_财力性转移支付2010年预算参考数_30云南 4" xfId="14441"/>
    <cellStyle name="差_市辖区测算-新科目（20080626）_民生政策最低支出需求_财力性转移支付2010年预算参考数 2 5" xfId="14442"/>
    <cellStyle name="差_行政(燃修费)_民生政策最低支出需求_财力性转移支付2010年预算参考数_合并" xfId="14443"/>
    <cellStyle name="差_行政(燃修费)_民生政策最低支出需求_财力性转移支付2010年预算参考数_合并 2" xfId="14444"/>
    <cellStyle name="差_行政(燃修费)_民生政策最低支出需求_财力性转移支付2010年预算参考数_华东" xfId="14445"/>
    <cellStyle name="差_行政(燃修费)_民生政策最低支出需求_财力性转移支付2010年预算参考数_华东 2" xfId="14446"/>
    <cellStyle name="差_行政(燃修费)_民生政策最低支出需求_财力性转移支付2010年预算参考数_隋心对账单定稿0514" xfId="14447"/>
    <cellStyle name="差_行政(燃修费)_民生政策最低支出需求_财力性转移支付2010年预算参考数_小册子（2010）张 3 2" xfId="14448"/>
    <cellStyle name="差_行政(燃修费)_民生政策最低支出需求_合并" xfId="14449"/>
    <cellStyle name="好_34青海_华东" xfId="14450"/>
    <cellStyle name="差_行政(燃修费)_民生政策最低支出需求_合并 2" xfId="14451"/>
    <cellStyle name="好_34青海_华东 2" xfId="14452"/>
    <cellStyle name="差_行政(燃修费)_民生政策最低支出需求_华东" xfId="14453"/>
    <cellStyle name="差_行政(燃修费)_民生政策最低支出需求_隋心对账单定稿0514 2" xfId="14454"/>
    <cellStyle name="差_核定人数下发表_财力性转移支付2010年预算参考数 3 2" xfId="14455"/>
    <cellStyle name="差_行政(燃修费)_民生政策最低支出需求_小册子（2010）张" xfId="14456"/>
    <cellStyle name="差_行政(燃修费)_民生政策最低支出需求_小册子（2010）张 2" xfId="14457"/>
    <cellStyle name="差_行政(燃修费)_民生政策最低支出需求_小册子（2010）张 3" xfId="14458"/>
    <cellStyle name="常规 2 2 3 2" xfId="14459"/>
    <cellStyle name="差_行政(燃修费)_民生政策最低支出需求_小册子（2010）张 4" xfId="14460"/>
    <cellStyle name="常规 2 2 3 3" xfId="14461"/>
    <cellStyle name="差_行政(燃修费)_隋心对账单定稿0514 2" xfId="14462"/>
    <cellStyle name="差_县区合并测算20080423(按照各省比重）_合并 2 2" xfId="14463"/>
    <cellStyle name="好_27重庆_03_2010年各地区一般预算平衡表_净集中 2" xfId="14464"/>
    <cellStyle name="差_行政(燃修费)_县市旗测算-新科目（含人口规模效应）" xfId="14465"/>
    <cellStyle name="常规 10 2 3" xfId="14466"/>
    <cellStyle name="好_分县成本差异系数_不含人员经费系数_03_2010年各地区一般预算平衡表_净集中 3" xfId="14467"/>
    <cellStyle name="差_行政(燃修费)_县市旗测算-新科目（含人口规模效应） 2" xfId="14468"/>
    <cellStyle name="差_市辖区测算-新科目（20080626）_不含人员经费系数_财力性转移支付2010年预算参考数_30云南" xfId="14469"/>
    <cellStyle name="常规 10 2 3 2" xfId="14470"/>
    <cellStyle name="差_行政(燃修费)_县市旗测算-新科目（含人口规模效应） 2 2 2" xfId="14471"/>
    <cellStyle name="差_市辖区测算-新科目（20080626）_不含人员经费系数_财力性转移支付2010年预算参考数_30云南 2 2" xfId="14472"/>
    <cellStyle name="差_县市旗测算-新科目（20080626）_县市旗测算-新科目（含人口规模效应）_财力性转移支付2010年预算参考数_合并" xfId="14473"/>
    <cellStyle name="差_行政(燃修费)_县市旗测算-新科目（含人口规模效应） 2 3" xfId="14474"/>
    <cellStyle name="差_行政公检法测算_县市旗测算-新科目（含人口规模效应）_03_2010年各地区一般预算平衡表 4" xfId="14475"/>
    <cellStyle name="差_市辖区测算-新科目（20080626）_不含人员经费系数_财力性转移支付2010年预算参考数_30云南 3" xfId="14476"/>
    <cellStyle name="差_行政(燃修费)_县市旗测算-新科目（含人口规模效应） 2 3 2" xfId="14477"/>
    <cellStyle name="差_市辖区测算-新科目（20080626）_不含人员经费系数_财力性转移支付2010年预算参考数_30云南 3 2" xfId="14478"/>
    <cellStyle name="差_行政(燃修费)_县市旗测算-新科目（含人口规模效应） 2 4" xfId="14479"/>
    <cellStyle name="差_行政公检法测算_县市旗测算-新科目（含人口规模效应）_03_2010年各地区一般预算平衡表 5" xfId="14480"/>
    <cellStyle name="差_市辖区测算-新科目（20080626）_不含人员经费系数_财力性转移支付2010年预算参考数_30云南 4" xfId="14481"/>
    <cellStyle name="差_县区合并测算20080423(按照各省比重）" xfId="14482"/>
    <cellStyle name="差_行政(燃修费)_县市旗测算-新科目（含人口规模效应） 3" xfId="14483"/>
    <cellStyle name="差_行政(燃修费)_县市旗测算-新科目（含人口规模效应） 3 2" xfId="14484"/>
    <cellStyle name="差_行政(燃修费)_县市旗测算-新科目（含人口规模效应） 4" xfId="14485"/>
    <cellStyle name="差_行政(燃修费)_县市旗测算-新科目（含人口规模效应） 4 2" xfId="14486"/>
    <cellStyle name="好_行政(燃修费)_财力性转移支付2010年预算参考数_华东 2 7" xfId="14487"/>
    <cellStyle name="差_行政(燃修费)_县市旗测算-新科目（含人口规模效应） 5" xfId="14488"/>
    <cellStyle name="差_行政(燃修费)_县市旗测算-新科目（含人口规模效应）_03_2010年各地区一般预算平衡表" xfId="14489"/>
    <cellStyle name="差_山东省民生支出标准_财力性转移支付2010年预算参考数_小册子（2010）张 4" xfId="14490"/>
    <cellStyle name="差_行政(燃修费)_县市旗测算-新科目（含人口规模效应）_03_2010年各地区一般预算平衡表 2" xfId="14491"/>
    <cellStyle name="差_行政(燃修费)_县市旗测算-新科目（含人口规模效应）_03_2010年各地区一般预算平衡表 3" xfId="14492"/>
    <cellStyle name="差_市辖区测算-新科目（20080626）_财力性转移支付2010年预算参考数_华东" xfId="14493"/>
    <cellStyle name="差_行政(燃修费)_县市旗测算-新科目（含人口规模效应）_03_2010年各地区一般预算平衡表 4" xfId="14494"/>
    <cellStyle name="好_其他部门(按照总人口测算）—20080416_财力性转移支付2010年预算参考数_03_2010年各地区一般预算平衡表_04财力类2010" xfId="14495"/>
    <cellStyle name="差_行政(燃修费)_县市旗测算-新科目（含人口规模效应）_03_2010年各地区一般预算平衡表 5" xfId="14496"/>
    <cellStyle name="差_行政(燃修费)_县市旗测算-新科目（含人口规模效应）_03_2010年各地区一般预算平衡表 6" xfId="14497"/>
    <cellStyle name="好_2007年一般预算支出剔除_财力性转移支付2010年预算参考数 2 2" xfId="14498"/>
    <cellStyle name="差_行政(燃修费)_县市旗测算-新科目（含人口规模效应）_03_2010年各地区一般预算平衡表_04财力类2010 2" xfId="14499"/>
    <cellStyle name="差_教育(按照总人口测算）—20080416_财力性转移支付2010年预算参考数_小册子（2010）张 3 2" xfId="14500"/>
    <cellStyle name="差_县市旗测算-新科目（20080627）_民生政策最低支出需求_财力性转移支付2010年预算参考数_华东 2 6" xfId="14501"/>
    <cellStyle name="差_行政(燃修费)_县市旗测算-新科目（含人口规模效应）_03_2010年各地区一般预算平衡表_04财力类2010 3" xfId="14502"/>
    <cellStyle name="差_县市旗测算-新科目（20080627）_民生政策最低支出需求_财力性转移支付2010年预算参考数_华东 2 7" xfId="14503"/>
    <cellStyle name="差_行政(燃修费)_县市旗测算-新科目（含人口规模效应）_03_2010年各地区一般预算平衡表_2010年地方财政一般预算分级平衡情况表（汇总）0524" xfId="14504"/>
    <cellStyle name="差_行政(燃修费)_县市旗测算-新科目（含人口规模效应）_03_2010年各地区一般预算平衡表_2010年地方财政一般预算分级平衡情况表（汇总）0524 2" xfId="14505"/>
    <cellStyle name="差_行政(燃修费)_县市旗测算-新科目（含人口规模效应）_03_2010年各地区一般预算平衡表_2010年地方财政一般预算分级平衡情况表（汇总）0524 3" xfId="14506"/>
    <cellStyle name="差_行政(燃修费)_县市旗测算-新科目（含人口规模效应）_03_2010年各地区一般预算平衡表_2010年地方财政一般预算分级平衡情况表（汇总）0524 4" xfId="14507"/>
    <cellStyle name="差_行政(燃修费)_县市旗测算-新科目（含人口规模效应）_03_2010年各地区一般预算平衡表_2010年地方财政一般预算分级平衡情况表（汇总）0524 5" xfId="14508"/>
    <cellStyle name="差_行政(燃修费)_县市旗测算-新科目（含人口规模效应）_03_2010年各地区一般预算平衡表_净集中" xfId="14509"/>
    <cellStyle name="好_2008计算资料（8月5）_隋心对账单定稿0514 2 6" xfId="14510"/>
    <cellStyle name="差_行政(燃修费)_县市旗测算-新科目（含人口规模效应）_30云南" xfId="14511"/>
    <cellStyle name="差_行政(燃修费)_县市旗测算-新科目（含人口规模效应）_30云南 2" xfId="14512"/>
    <cellStyle name="差_行政(燃修费)_县市旗测算-新科目（含人口规模效应）_30云南 3 2" xfId="14513"/>
    <cellStyle name="好_11大理 6" xfId="14514"/>
    <cellStyle name="差_行政(燃修费)_县市旗测算-新科目（含人口规模效应）_30云南 4" xfId="14515"/>
    <cellStyle name="差_文体广播事业(按照总人口测算）—20080416_30云南 2" xfId="14516"/>
    <cellStyle name="差_行政(燃修费)_县市旗测算-新科目（含人口规模效应）_财力性转移支付2010年预算参考数" xfId="14517"/>
    <cellStyle name="差_行政(燃修费)_县市旗测算-新科目（含人口规模效应）_财力性转移支付2010年预算参考数 2" xfId="14518"/>
    <cellStyle name="差_行政(燃修费)_县市旗测算-新科目（含人口规模效应）_财力性转移支付2010年预算参考数 2 2" xfId="14519"/>
    <cellStyle name="差_行政(燃修费)_县市旗测算-新科目（含人口规模效应）_财力性转移支付2010年预算参考数 2 2 2" xfId="14520"/>
    <cellStyle name="差_行政(燃修费)_县市旗测算-新科目（含人口规模效应）_财力性转移支付2010年预算参考数 2 3" xfId="14521"/>
    <cellStyle name="差_行政(燃修费)_县市旗测算-新科目（含人口规模效应）_财力性转移支付2010年预算参考数 2 4" xfId="14522"/>
    <cellStyle name="差_行政(燃修费)_县市旗测算-新科目（含人口规模效应）_财力性转移支付2010年预算参考数 3 2" xfId="14523"/>
    <cellStyle name="好_14安徽_财力性转移支付2010年预算参考数_合并 2 5" xfId="14524"/>
    <cellStyle name="好_县市旗测算-新科目（20080626）_民生政策最低支出需求_03_2010年各地区一般预算平衡表_2010年地方财政一般预算分级平衡情况表（汇总）0524 3" xfId="14525"/>
    <cellStyle name="差_行政(燃修费)_县市旗测算-新科目（含人口规模效应）_财力性转移支付2010年预算参考数 4 2" xfId="14526"/>
    <cellStyle name="好_汇总_隋心对账单定稿0514 2 4" xfId="14527"/>
    <cellStyle name="差_行政(燃修费)_县市旗测算-新科目（含人口规模效应）_财力性转移支付2010年预算参考数 5" xfId="14528"/>
    <cellStyle name="差_行政(燃修费)_县市旗测算-新科目（含人口规模效应）_财力性转移支付2010年预算参考数_03_2010年各地区一般预算平衡表" xfId="14529"/>
    <cellStyle name="差_县市旗测算20080508_县市旗测算-新科目（含人口规模效应）_财力性转移支付2010年预算参考数_03_2010年各地区一般预算平衡表_2010年地方财政一般预算分级平衡情况表（汇总）0524 5" xfId="14530"/>
    <cellStyle name="差_行政(燃修费)_县市旗测算-新科目（含人口规模效应）_财力性转移支付2010年预算参考数_03_2010年各地区一般预算平衡表 3" xfId="14531"/>
    <cellStyle name="差_缺口县区测算(按核定人数)_财力性转移支付2010年预算参考数_03_2010年各地区一般预算平衡表_04财力类2010" xfId="14532"/>
    <cellStyle name="好_县市旗测算-新科目（20080627）_合并 2 7" xfId="14533"/>
    <cellStyle name="好_2008年全省汇总收支计算表_财力性转移支付2010年预算参考数_隋心对账单定稿0514 2 6" xfId="14534"/>
    <cellStyle name="差_行政(燃修费)_县市旗测算-新科目（含人口规模效应）_财力性转移支付2010年预算参考数_03_2010年各地区一般预算平衡表 4" xfId="14535"/>
    <cellStyle name="好_2008年全省汇总收支计算表_财力性转移支付2010年预算参考数_隋心对账单定稿0514 2 7" xfId="14536"/>
    <cellStyle name="差_行政(燃修费)_县市旗测算-新科目（含人口规模效应）_财力性转移支付2010年预算参考数_03_2010年各地区一般预算平衡表 5" xfId="14537"/>
    <cellStyle name="差_行政(燃修费)_县市旗测算-新科目（含人口规模效应）_财力性转移支付2010年预算参考数_03_2010年各地区一般预算平衡表_2010年地方财政一般预算分级平衡情况表（汇总）0524" xfId="14538"/>
    <cellStyle name="好_人员工资和公用经费2_03_2010年各地区一般预算平衡表 3" xfId="14539"/>
    <cellStyle name="差_行政(燃修费)_县市旗测算-新科目（含人口规模效应）_财力性转移支付2010年预算参考数_03_2010年各地区一般预算平衡表_2010年地方财政一般预算分级平衡情况表（汇总）0524 2" xfId="14540"/>
    <cellStyle name="好_人员工资和公用经费2_03_2010年各地区一般预算平衡表 4" xfId="14541"/>
    <cellStyle name="差_行政(燃修费)_县市旗测算-新科目（含人口规模效应）_财力性转移支付2010年预算参考数_03_2010年各地区一般预算平衡表_2010年地方财政一般预算分级平衡情况表（汇总）0524 3" xfId="14542"/>
    <cellStyle name="好_人员工资和公用经费2_03_2010年各地区一般预算平衡表 5" xfId="14543"/>
    <cellStyle name="差_行政(燃修费)_县市旗测算-新科目（含人口规模效应）_财力性转移支付2010年预算参考数_03_2010年各地区一般预算平衡表_2010年地方财政一般预算分级平衡情况表（汇总）0524 4" xfId="14544"/>
    <cellStyle name="好_人员工资和公用经费2_03_2010年各地区一般预算平衡表 6" xfId="14545"/>
    <cellStyle name="差_行政(燃修费)_县市旗测算-新科目（含人口规模效应）_财力性转移支付2010年预算参考数_03_2010年各地区一般预算平衡表_2010年地方财政一般预算分级平衡情况表（汇总）0524 5" xfId="14546"/>
    <cellStyle name="差_行政(燃修费)_县市旗测算-新科目（含人口规模效应）_财力性转移支付2010年预算参考数_03_2010年各地区一般预算平衡表_净集中" xfId="14547"/>
    <cellStyle name="差_行政(燃修费)_县市旗测算-新科目（含人口规模效应）_财力性转移支付2010年预算参考数_03_2010年各地区一般预算平衡表_净集中 2" xfId="14548"/>
    <cellStyle name="差_行政(燃修费)_县市旗测算-新科目（含人口规模效应）_财力性转移支付2010年预算参考数_03_2010年各地区一般预算平衡表_净集中 3" xfId="14549"/>
    <cellStyle name="好_其他部门(按照总人口测算）—20080416_民生政策最低支出需求_财力性转移支付2010年预算参考数_合并 2" xfId="14550"/>
    <cellStyle name="差_行政(燃修费)_县市旗测算-新科目（含人口规模效应）_财力性转移支付2010年预算参考数_30云南 2" xfId="14551"/>
    <cellStyle name="差_卫生(按照总人口测算）—20080416_民生政策最低支出需求_03_2010年各地区一般预算平衡表_2010年地方财政一般预算分级平衡情况表（汇总）0524 5" xfId="14552"/>
    <cellStyle name="差_行政(燃修费)_县市旗测算-新科目（含人口规模效应）_财力性转移支付2010年预算参考数_30云南 3" xfId="14553"/>
    <cellStyle name="差_卫生(按照总人口测算）—20080416_民生政策最低支出需求_财力性转移支付2010年预算参考数 2 3 2" xfId="14554"/>
    <cellStyle name="差_行政(燃修费)_县市旗测算-新科目（含人口规模效应）_财力性转移支付2010年预算参考数_30云南 3 2" xfId="14555"/>
    <cellStyle name="差_行政(燃修费)_县市旗测算-新科目（含人口规模效应）_财力性转移支付2010年预算参考数_30云南 4" xfId="14556"/>
    <cellStyle name="差_行政(燃修费)_县市旗测算-新科目（含人口规模效应）_财力性转移支付2010年预算参考数_合并" xfId="14557"/>
    <cellStyle name="好_M01-2(州市补助收入)_合并 2 5" xfId="14558"/>
    <cellStyle name="差_行政(燃修费)_县市旗测算-新科目（含人口规模效应）_财力性转移支付2010年预算参考数_合并 2" xfId="14559"/>
    <cellStyle name="差_行政(燃修费)_县市旗测算-新科目（含人口规模效应）_财力性转移支付2010年预算参考数_华东" xfId="14560"/>
    <cellStyle name="常规 21 3 10" xfId="14561"/>
    <cellStyle name="差_行政(燃修费)_县市旗测算-新科目（含人口规模效应）_财力性转移支付2010年预算参考数_华东 2" xfId="14562"/>
    <cellStyle name="差_县区合并测算20080421_县市旗测算-新科目（含人口规模效应）_财力性转移支付2010年预算参考数_隋心对账单定稿0514 2 5" xfId="14563"/>
    <cellStyle name="好_分县成本差异系数_03_2010年各地区一般预算平衡表 4" xfId="14564"/>
    <cellStyle name="差_行政(燃修费)_县市旗测算-新科目（含人口规模效应）_财力性转移支付2010年预算参考数_小册子（2010）张" xfId="14565"/>
    <cellStyle name="差_行政(燃修费)_县市旗测算-新科目（含人口规模效应）_财力性转移支付2010年预算参考数_小册子（2010）张 2" xfId="14566"/>
    <cellStyle name="差_行政(燃修费)_县市旗测算-新科目（含人口规模效应）_财力性转移支付2010年预算参考数_小册子（2010）张 2 2" xfId="14567"/>
    <cellStyle name="好_汇总表4_财力性转移支付2010年预算参考数_小册子（2010）张" xfId="14568"/>
    <cellStyle name="差_行政(燃修费)_县市旗测算-新科目（含人口规模效应）_财力性转移支付2010年预算参考数_小册子（2010）张 3" xfId="14569"/>
    <cellStyle name="差_行政(燃修费)_县市旗测算-新科目（含人口规模效应）_财力性转移支付2010年预算参考数_小册子（2010）张 3 2" xfId="14570"/>
    <cellStyle name="差_行政(燃修费)_县市旗测算-新科目（含人口规模效应）_华东" xfId="14571"/>
    <cellStyle name="差_行政(燃修费)_县市旗测算-新科目（含人口规模效应）_华东 2" xfId="14572"/>
    <cellStyle name="差_汇总表4_03_2010年各地区一般预算平衡表_净集中 3" xfId="14573"/>
    <cellStyle name="差_县市旗测算-新科目（20080627）_县市旗测算-新科目（含人口规模效应）_03_2010年各地区一般预算平衡表" xfId="14574"/>
    <cellStyle name="差_行政(燃修费)_县市旗测算-新科目（含人口规模效应）_隋心对账单定稿0514" xfId="14575"/>
    <cellStyle name="好_河南 缺口县区测算(地方填报白)_03_2010年各地区一般预算平衡表_净集中 2" xfId="14576"/>
    <cellStyle name="差_行政(燃修费)_县市旗测算-新科目（含人口规模效应）_隋心对账单定稿0514 2" xfId="14577"/>
    <cellStyle name="好_0702砚山县2008年地税_5.2010年云南省国家一般生态功能区转移支付补助测算表（州市本级）" xfId="14578"/>
    <cellStyle name="差_行政(燃修费)_县市旗测算-新科目（含人口规模效应）_小册子（2010）张" xfId="14579"/>
    <cellStyle name="好_2007一般预算支出口径剔除表_华东 2 5" xfId="14580"/>
    <cellStyle name="差_行政(燃修费)_县市旗测算-新科目（含人口规模效应）_小册子（2010）张 2" xfId="14581"/>
    <cellStyle name="好_28四川_03_2010年各地区一般预算平衡表_2010年地方财政一般预算分级平衡情况表（汇总）0524 3" xfId="14582"/>
    <cellStyle name="差_行政(燃修费)_县市旗测算-新科目（含人口规模效应）_小册子（2010）张 2 2" xfId="14583"/>
    <cellStyle name="差_行政(燃修费)_县市旗测算-新科目（含人口规模效应）_小册子（2010）张 3" xfId="14584"/>
    <cellStyle name="好_28四川_03_2010年各地区一般预算平衡表_2010年地方财政一般预算分级平衡情况表（汇总）0524 4" xfId="14585"/>
    <cellStyle name="差_行政(燃修费)_县市旗测算-新科目（含人口规模效应）_小册子（2010）张 3 2" xfId="14586"/>
    <cellStyle name="常规 2 2 2 6 2 2" xfId="14587"/>
    <cellStyle name="差_行政(燃修费)_县市旗测算-新科目（含人口规模效应）_小册子（2010）张 4" xfId="14588"/>
    <cellStyle name="好_28四川_03_2010年各地区一般预算平衡表_2010年地方财政一般预算分级平衡情况表（汇总）0524 5" xfId="14589"/>
    <cellStyle name="差_行政(燃修费)_小册子（2010）张" xfId="14590"/>
    <cellStyle name="常规 4 2 2 5" xfId="14591"/>
    <cellStyle name="好_教育(按照总人口测算）—20080416_民生政策最低支出需求 2 7" xfId="14592"/>
    <cellStyle name="差_行政(燃修费)_小册子（2010）张 2" xfId="14593"/>
    <cellStyle name="差_行政(燃修费)_小册子（2010）张 3" xfId="14594"/>
    <cellStyle name="差_行政(燃修费)_小册子（2010）张 3 2" xfId="14595"/>
    <cellStyle name="差_其他部门(按照总人口测算）—20080416_民生政策最低支出需求 4" xfId="14596"/>
    <cellStyle name="差_行政(燃修费)_小册子（2010）张 4" xfId="14597"/>
    <cellStyle name="差_行政（人员） 2" xfId="14598"/>
    <cellStyle name="差_行政（人员） 2 2" xfId="14599"/>
    <cellStyle name="差_行政（人员） 2 2 2" xfId="14600"/>
    <cellStyle name="差_行政（人员） 2 3" xfId="14601"/>
    <cellStyle name="好_财政供养人员_财力性转移支付2010年预算参考数_03_2010年各地区一般预算平衡表_2010年地方财政一般预算分级平衡情况表（汇总）0524 2" xfId="14602"/>
    <cellStyle name="差_行政（人员） 2 3 2" xfId="14603"/>
    <cellStyle name="好_财政供养人员_财力性转移支付2010年预算参考数_03_2010年各地区一般预算平衡表_2010年地方财政一般预算分级平衡情况表（汇总）0524 2 2" xfId="14604"/>
    <cellStyle name="差_行政（人员） 2 4" xfId="14605"/>
    <cellStyle name="好_财政供养人员_财力性转移支付2010年预算参考数_03_2010年各地区一般预算平衡表_2010年地方财政一般预算分级平衡情况表（汇总）0524 3" xfId="14606"/>
    <cellStyle name="差_行政（人员） 4 2" xfId="14607"/>
    <cellStyle name="差_行政（人员）_03_2010年各地区一般预算平衡表 3" xfId="14608"/>
    <cellStyle name="差_卫生部门_财力性转移支付2010年预算参考数_隋心对账单定稿0514 2 2" xfId="14609"/>
    <cellStyle name="好_2007一般预算支出口径剔除表_财力性转移支付2010年预算参考数_华东 2 4" xfId="14610"/>
    <cellStyle name="差_行政（人员）_03_2010年各地区一般预算平衡表 4" xfId="14611"/>
    <cellStyle name="好_2007一般预算支出口径剔除表_财力性转移支付2010年预算参考数_华东 2 5" xfId="14612"/>
    <cellStyle name="差_卫生部门_财力性转移支付2010年预算参考数_隋心对账单定稿0514 2 3" xfId="14613"/>
    <cellStyle name="好_平邑" xfId="14614"/>
    <cellStyle name="差_行政（人员）_03_2010年各地区一般预算平衡表 5" xfId="14615"/>
    <cellStyle name="差_卫生部门_财力性转移支付2010年预算参考数_隋心对账单定稿0514 2 4" xfId="14616"/>
    <cellStyle name="好_2006年27重庆_财力性转移支付2010年预算参考数_合并" xfId="14617"/>
    <cellStyle name="好_2007一般预算支出口径剔除表_财力性转移支付2010年预算参考数_华东 2 6" xfId="14618"/>
    <cellStyle name="差_行政（人员）_03_2010年各地区一般预算平衡表 6" xfId="14619"/>
    <cellStyle name="差_市辖区测算-新科目（20080626）_民生政策最低支出需求_财力性转移支付2010年预算参考数_小册子（2010）张 3 2" xfId="14620"/>
    <cellStyle name="差_卫生部门_财力性转移支付2010年预算参考数_隋心对账单定稿0514 2 5" xfId="14621"/>
    <cellStyle name="好_2007一般预算支出口径剔除表_财力性转移支付2010年预算参考数_华东 2 7" xfId="14622"/>
    <cellStyle name="差_行政（人员）_03_2010年各地区一般预算平衡表_04财力类2010" xfId="14623"/>
    <cellStyle name="好_其他部门(按照总人口测算）—20080416_县市旗测算-新科目（含人口规模效应）_财力性转移支付2010年预算参考数_03_2010年各地区一般预算平衡表_净集中" xfId="14624"/>
    <cellStyle name="差_行政（人员）_03_2010年各地区一般预算平衡表_2010年地方财政一般预算分级平衡情况表（汇总）0524" xfId="14625"/>
    <cellStyle name="差_行政（人员）_03_2010年各地区一般预算平衡表_2010年地方财政一般预算分级平衡情况表（汇总）0524 2" xfId="14626"/>
    <cellStyle name="差_行政（人员）_03_2010年各地区一般预算平衡表_2010年地方财政一般预算分级平衡情况表（汇总）0524 3" xfId="14627"/>
    <cellStyle name="差_行政（人员）_03_2010年各地区一般预算平衡表_2010年地方财政一般预算分级平衡情况表（汇总）0524 5" xfId="14628"/>
    <cellStyle name="差_行政（人员）_03_2010年各地区一般预算平衡表_净集中" xfId="14629"/>
    <cellStyle name="差_人员工资和公用经费2_财力性转移支付2010年预算参考数_隋心对账单定稿0514" xfId="14630"/>
    <cellStyle name="差_总人口_小册子（2010）张 3" xfId="14631"/>
    <cellStyle name="差_行政（人员）_03_2010年各地区一般预算平衡表_净集中 2" xfId="14632"/>
    <cellStyle name="差_人员工资和公用经费2_财力性转移支付2010年预算参考数_隋心对账单定稿0514 2" xfId="14633"/>
    <cellStyle name="差_行政（人员）_03_2010年各地区一般预算平衡表_净集中 3" xfId="14634"/>
    <cellStyle name="差_行政（人员）_30云南" xfId="14635"/>
    <cellStyle name="好_1110洱源县_03_2010年各地区一般预算平衡表_2010年地方财政一般预算分级平衡情况表（汇总）0524 2 7" xfId="14636"/>
    <cellStyle name="差_行政（人员）_30云南 2" xfId="14637"/>
    <cellStyle name="差_行政（人员）_30云南 2 2" xfId="14638"/>
    <cellStyle name="差_行政（人员）_30云南 3" xfId="14639"/>
    <cellStyle name="差_文体广播事业(按照总人口测算）—20080416_民生政策最低支出需求_合并 2" xfId="14640"/>
    <cellStyle name="好_青海 缺口县区测算(地方填报)_财力性转移支付2010年预算参考数_03_2010年各地区一般预算平衡表_2010年地方财政一般预算分级平衡情况表（汇总）0524 2 2" xfId="14641"/>
    <cellStyle name="差_行政（人员）_30云南 3 2" xfId="14642"/>
    <cellStyle name="差_文体广播事业(按照总人口测算）—20080416_民生政策最低支出需求_合并 2 2" xfId="14643"/>
    <cellStyle name="差_行政（人员）_不含人员经费系数" xfId="14644"/>
    <cellStyle name="差_县市旗测算-新科目（20080627）_民生政策最低支出需求_财力性转移支付2010年预算参考数_合并 2 2" xfId="14645"/>
    <cellStyle name="差_行政（人员）_不含人员经费系数 2" xfId="14646"/>
    <cellStyle name="好_2006年28四川_华东 2 4" xfId="14647"/>
    <cellStyle name="昗弨_Pacific Region P&amp;L" xfId="14648"/>
    <cellStyle name="差_行政（人员）_不含人员经费系数 2 2" xfId="14649"/>
    <cellStyle name="好_安徽 缺口县区测算(地方填报)1_财力性转移支付2010年预算参考数_隋心对账单定稿0514 2 4" xfId="14650"/>
    <cellStyle name="差_行政（人员）_不含人员经费系数 2 2 2" xfId="14651"/>
    <cellStyle name="差_行政（人员）_不含人员经费系数 2 3" xfId="14652"/>
    <cellStyle name="好_2007年收支情况及2008年收支预计表(汇总表)_03_2010年各地区一般预算平衡表_净集中" xfId="14653"/>
    <cellStyle name="好_安徽 缺口县区测算(地方填报)1_财力性转移支付2010年预算参考数_隋心对账单定稿0514 2 5" xfId="14654"/>
    <cellStyle name="差_行政（人员）_不含人员经费系数 2 3 2" xfId="14655"/>
    <cellStyle name="差_全省公共卫生与基层医疗卫生事业单位绩效工资测算表！ 3" xfId="14656"/>
    <cellStyle name="好_2007年收支情况及2008年收支预计表(汇总表)_03_2010年各地区一般预算平衡表_净集中 2" xfId="14657"/>
    <cellStyle name="差_行政（人员）_不含人员经费系数 2 4" xfId="14658"/>
    <cellStyle name="好_安徽 缺口县区测算(地方填报)1_财力性转移支付2010年预算参考数_隋心对账单定稿0514 2 6" xfId="14659"/>
    <cellStyle name="差_行政（人员）_不含人员经费系数 3" xfId="14660"/>
    <cellStyle name="好_2006年28四川_华东 2 5" xfId="14661"/>
    <cellStyle name="好_县区合并测算20080423(按照各省比重）_不含人员经费系数_财力性转移支付2010年预算参考数 2 7" xfId="14662"/>
    <cellStyle name="差_行政（人员）_不含人员经费系数 3 2" xfId="14663"/>
    <cellStyle name="差_行政（人员）_不含人员经费系数 4" xfId="14664"/>
    <cellStyle name="好_2006年28四川_华东 2 6" xfId="14665"/>
    <cellStyle name="差_行政（人员）_不含人员经费系数 4 2" xfId="14666"/>
    <cellStyle name="好_2006年22湖南_隋心对账单定稿0514 2 6" xfId="14667"/>
    <cellStyle name="差_行政（人员）_不含人员经费系数 5" xfId="14668"/>
    <cellStyle name="好_2006年28四川_华东 2 7" xfId="14669"/>
    <cellStyle name="差_行政（人员）_不含人员经费系数_03_2010年各地区一般预算平衡表 2" xfId="14670"/>
    <cellStyle name="差_行政（人员）_不含人员经费系数_03_2010年各地区一般预算平衡表 3" xfId="14671"/>
    <cellStyle name="差_行政（人员）_不含人员经费系数_03_2010年各地区一般预算平衡表 4" xfId="14672"/>
    <cellStyle name="差_河南 缺口县区测算(地方填报白)_财力性转移支付2010年预算参考数_小册子（2010）张" xfId="14673"/>
    <cellStyle name="差_行政（人员）_不含人员经费系数_03_2010年各地区一般预算平衡表 5" xfId="14674"/>
    <cellStyle name="差_行政（人员）_不含人员经费系数_03_2010年各地区一般预算平衡表_04财力类2010 2" xfId="14675"/>
    <cellStyle name="差_行政（人员）_不含人员经费系数_03_2010年各地区一般预算平衡表_04财力类2010 3" xfId="14676"/>
    <cellStyle name="差_行政（人员）_不含人员经费系数_03_2010年各地区一般预算平衡表_2010年地方财政一般预算分级平衡情况表（汇总）0524 3" xfId="14677"/>
    <cellStyle name="差_云南 缺口县区测算(地方填报)_财力性转移支付2010年预算参考数 2 2" xfId="14678"/>
    <cellStyle name="差_行政（人员）_不含人员经费系数_03_2010年各地区一般预算平衡表_2010年地方财政一般预算分级平衡情况表（汇总）0524 4" xfId="14679"/>
    <cellStyle name="差_云南 缺口县区测算(地方填报)_财力性转移支付2010年预算参考数 2 3" xfId="14680"/>
    <cellStyle name="差_行政（人员）_不含人员经费系数_03_2010年各地区一般预算平衡表_2010年地方财政一般预算分级平衡情况表（汇总）0524 5" xfId="14681"/>
    <cellStyle name="差_云南 缺口县区测算(地方填报)_财力性转移支付2010年预算参考数 2 4" xfId="14682"/>
    <cellStyle name="差_行政（人员）_不含人员经费系数_03_2010年各地区一般预算平衡表_净集中" xfId="14683"/>
    <cellStyle name="差_行政（人员）_不含人员经费系数_03_2010年各地区一般预算平衡表_净集中 2" xfId="14684"/>
    <cellStyle name="好_28四川_财力性转移支付2010年预算参考数_华东 2 7" xfId="14685"/>
    <cellStyle name="差_行政（人员）_不含人员经费系数_03_2010年各地区一般预算平衡表_净集中 3" xfId="14686"/>
    <cellStyle name="差_行政（人员）_不含人员经费系数_30云南 2 2" xfId="14687"/>
    <cellStyle name="好_0605石屏县_03_2010年各地区一般预算平衡表_净集中 2" xfId="14688"/>
    <cellStyle name="差_行政（人员）_不含人员经费系数_30云南 3" xfId="14689"/>
    <cellStyle name="差_自行调整差异系数顺序_03_2010年各地区一般预算平衡表 5" xfId="14690"/>
    <cellStyle name="差_行政（人员）_不含人员经费系数_30云南 3 2" xfId="14691"/>
    <cellStyle name="差_行政（人员）_不含人员经费系数_30云南 4" xfId="14692"/>
    <cellStyle name="差_自行调整差异系数顺序_03_2010年各地区一般预算平衡表 6" xfId="14693"/>
    <cellStyle name="差_行政（人员）_不含人员经费系数_财力性转移支付2010年预算参考数" xfId="14694"/>
    <cellStyle name="差_行政（人员）_不含人员经费系数_财力性转移支付2010年预算参考数 2" xfId="14695"/>
    <cellStyle name="差_行政（人员）_不含人员经费系数_财力性转移支付2010年预算参考数 2 2" xfId="14696"/>
    <cellStyle name="差_行政（人员）_不含人员经费系数_财力性转移支付2010年预算参考数 2 2 2" xfId="14697"/>
    <cellStyle name="差_行政（人员）_不含人员经费系数_财力性转移支付2010年预算参考数 2 3" xfId="14698"/>
    <cellStyle name="差_行政（人员）_不含人员经费系数_财力性转移支付2010年预算参考数 2 3 2" xfId="14699"/>
    <cellStyle name="差_缺口县区测算(按2007支出增长25%测算)_财力性转移支付2010年预算参考数_03_2010年各地区一般预算平衡表_净集中 3" xfId="14700"/>
    <cellStyle name="差_卫生(按照总人口测算）—20080416_县市旗测算-新科目（含人口规模效应）_03_2010年各地区一般预算平衡表_2010年地方财政一般预算分级平衡情况表（汇总）0524 3" xfId="14701"/>
    <cellStyle name="差_行政（人员）_不含人员经费系数_财力性转移支付2010年预算参考数 3" xfId="14702"/>
    <cellStyle name="好_财政供养人员_03_2010年各地区一般预算平衡表_2010年地方财政一般预算分级平衡情况表（汇总）0524 2 2" xfId="14703"/>
    <cellStyle name="差_行政（人员）_不含人员经费系数_财力性转移支付2010年预算参考数 3 2" xfId="14704"/>
    <cellStyle name="差_行政（人员）_不含人员经费系数_财力性转移支付2010年预算参考数 4" xfId="14705"/>
    <cellStyle name="差_平邑_财力性转移支付2010年预算参考数_小册子（2010）张" xfId="14706"/>
    <cellStyle name="好_财政供养人员_03_2010年各地区一般预算平衡表_2010年地方财政一般预算分级平衡情况表（汇总）0524 2 3" xfId="14707"/>
    <cellStyle name="差_行政（人员）_不含人员经费系数_财力性转移支付2010年预算参考数 4 2" xfId="14708"/>
    <cellStyle name="差_河南 缺口县区测算(地方填报) 4" xfId="14709"/>
    <cellStyle name="差_平邑_财力性转移支付2010年预算参考数_小册子（2010）张 2" xfId="14710"/>
    <cellStyle name="好_行政公检法测算_县市旗测算-新科目（含人口规模效应）_隋心对账单定稿0514" xfId="14711"/>
    <cellStyle name="差_行政（人员）_不含人员经费系数_财力性转移支付2010年预算参考数 5" xfId="14712"/>
    <cellStyle name="好_财政供养人员_03_2010年各地区一般预算平衡表_2010年地方财政一般预算分级平衡情况表（汇总）0524 2 4" xfId="14713"/>
    <cellStyle name="差_行政（人员）_不含人员经费系数_财力性转移支付2010年预算参考数_03_2010年各地区一般预算平衡表" xfId="14714"/>
    <cellStyle name="差_缺口县区测算(按核定人数)_财力性转移支付2010年预算参考数_03_2010年各地区一般预算平衡表_2010年地方财政一般预算分级平衡情况表（汇总）0524 4" xfId="14715"/>
    <cellStyle name="好_1_财力性转移支付2010年预算参考数_隋心对账单定稿0514 2 5" xfId="14716"/>
    <cellStyle name="差_行政（人员）_不含人员经费系数_财力性转移支付2010年预算参考数_03_2010年各地区一般预算平衡表 2" xfId="14717"/>
    <cellStyle name="好_30云南_1_财力性转移支付2010年预算参考数_03_2010年各地区一般预算平衡表_04财力类2010" xfId="14718"/>
    <cellStyle name="差_行政（人员）_不含人员经费系数_财力性转移支付2010年预算参考数_03_2010年各地区一般预算平衡表 3" xfId="14719"/>
    <cellStyle name="强调文字颜色 4 2 2 6" xfId="14720"/>
    <cellStyle name="差_一般预算支出口径剔除表_财力性转移支付2010年预算参考数_小册子（2010）张 3 2" xfId="14721"/>
    <cellStyle name="差_行政（人员）_不含人员经费系数_财力性转移支付2010年预算参考数_03_2010年各地区一般预算平衡表 4" xfId="14722"/>
    <cellStyle name="差_行政（人员）_不含人员经费系数_财力性转移支付2010年预算参考数_03_2010年各地区一般预算平衡表_04财力类2010 3" xfId="14723"/>
    <cellStyle name="好_县区合并测算20080421_不含人员经费系数_合并 2 4" xfId="14724"/>
    <cellStyle name="差_县市旗测算20080508_民生政策最低支出需求_财力性转移支付2010年预算参考数_30云南" xfId="14725"/>
    <cellStyle name="差_行政（人员）_不含人员经费系数_财力性转移支付2010年预算参考数_03_2010年各地区一般预算平衡表_2010年地方财政一般预算分级平衡情况表（汇总）0524" xfId="14726"/>
    <cellStyle name="好_缺口县区测算(财政部标准)_03_2010年各地区一般预算平衡表_净集中 2" xfId="14727"/>
    <cellStyle name="差_行政（人员）_不含人员经费系数_财力性转移支付2010年预算参考数_03_2010年各地区一般预算平衡表_2010年地方财政一般预算分级平衡情况表（汇总）0524 2" xfId="14728"/>
    <cellStyle name="差_行政（人员）_不含人员经费系数_财力性转移支付2010年预算参考数_03_2010年各地区一般预算平衡表_2010年地方财政一般预算分级平衡情况表（汇总）0524 3" xfId="14729"/>
    <cellStyle name="差_行政（人员）_不含人员经费系数_财力性转移支付2010年预算参考数_03_2010年各地区一般预算平衡表_2010年地方财政一般预算分级平衡情况表（汇总）0524 4" xfId="14730"/>
    <cellStyle name="差_行政（人员）_不含人员经费系数_财力性转移支付2010年预算参考数_03_2010年各地区一般预算平衡表_2010年地方财政一般预算分级平衡情况表（汇总）0524 5" xfId="14731"/>
    <cellStyle name="好_河南 缺口县区测算(地方填报)_合并" xfId="14732"/>
    <cellStyle name="差_行政（人员）_不含人员经费系数_财力性转移支付2010年预算参考数_03_2010年各地区一般预算平衡表_净集中" xfId="14733"/>
    <cellStyle name="差_其他部门(按照总人口测算）—20080416_合并" xfId="14734"/>
    <cellStyle name="差_行政（人员）_不含人员经费系数_财力性转移支付2010年预算参考数_03_2010年各地区一般预算平衡表_净集中 2" xfId="14735"/>
    <cellStyle name="差_其他部门(按照总人口测算）—20080416_合并 2" xfId="14736"/>
    <cellStyle name="差_行政（人员）_不含人员经费系数_财力性转移支付2010年预算参考数_03_2010年各地区一般预算平衡表_净集中 3" xfId="14737"/>
    <cellStyle name="差_行政（人员）_不含人员经费系数_财力性转移支付2010年预算参考数_30云南 2 2" xfId="14738"/>
    <cellStyle name="好_09黑龙江_财力性转移支付2010年预算参考数_隋心对账单定稿0514 2 5" xfId="14739"/>
    <cellStyle name="好_缺口县区测算（11.13）_财力性转移支付2010年预算参考数_合并 3" xfId="14740"/>
    <cellStyle name="差_行政（人员）_不含人员经费系数_财力性转移支付2010年预算参考数_30云南 3" xfId="14741"/>
    <cellStyle name="差_总人口_财力性转移支付2010年预算参考数_隋心对账单定稿0514 2 5" xfId="14742"/>
    <cellStyle name="差_行政（人员）_不含人员经费系数_财力性转移支付2010年预算参考数_30云南 3 2" xfId="14743"/>
    <cellStyle name="差_行政（人员）_不含人员经费系数_财力性转移支付2010年预算参考数_30云南 4" xfId="14744"/>
    <cellStyle name="差_总人口_财力性转移支付2010年预算参考数_隋心对账单定稿0514 2 6" xfId="14745"/>
    <cellStyle name="差_行政（人员）_不含人员经费系数_财力性转移支付2010年预算参考数_合并" xfId="14746"/>
    <cellStyle name="差_行政（人员）_不含人员经费系数_财力性转移支付2010年预算参考数_合并 2" xfId="14747"/>
    <cellStyle name="差_行政（人员）_不含人员经费系数_财力性转移支付2010年预算参考数_华东" xfId="14748"/>
    <cellStyle name="常规 2 2 2 14 9" xfId="14749"/>
    <cellStyle name="好_其他部门(按照总人口测算）—20080416_民生政策最低支出需求_财力性转移支付2010年预算参考数 3" xfId="14750"/>
    <cellStyle name="差_行政（人员）_不含人员经费系数_财力性转移支付2010年预算参考数_隋心对账单定稿0514" xfId="14751"/>
    <cellStyle name="差_县区合并测算20080421_30云南 2" xfId="14752"/>
    <cellStyle name="差_行政（人员）_不含人员经费系数_财力性转移支付2010年预算参考数_隋心对账单定稿0514 2" xfId="14753"/>
    <cellStyle name="警告文本 2 2 11 4" xfId="14754"/>
    <cellStyle name="差_县区合并测算20080421_30云南 2 2" xfId="14755"/>
    <cellStyle name="差_行政（人员）_不含人员经费系数_财力性转移支付2010年预算参考数_小册子（2010）张" xfId="14756"/>
    <cellStyle name="差_行政（人员）_民生政策最低支出需求_财力性转移支付2010年预算参考数_小册子（2010）张 3" xfId="14757"/>
    <cellStyle name="好_河南 缺口县区测算(地方填报)_隋心对账单定稿0514 2 3" xfId="14758"/>
    <cellStyle name="差_行政（人员）_不含人员经费系数_财力性转移支付2010年预算参考数_小册子（2010）张 2" xfId="14759"/>
    <cellStyle name="差_行政（人员）_民生政策最低支出需求_财力性转移支付2010年预算参考数_小册子（2010）张 3 2" xfId="14760"/>
    <cellStyle name="差_行政（人员）_不含人员经费系数_财力性转移支付2010年预算参考数_小册子（2010）张 2 2" xfId="14761"/>
    <cellStyle name="差_行政（人员）_不含人员经费系数_财力性转移支付2010年预算参考数_小册子（2010）张 3" xfId="14762"/>
    <cellStyle name="差_行政（人员）_不含人员经费系数_财力性转移支付2010年预算参考数_小册子（2010）张 3 2" xfId="14763"/>
    <cellStyle name="差_行政（人员）_不含人员经费系数_合并" xfId="14764"/>
    <cellStyle name="差_县区合并测算20080421_03_2010年各地区一般预算平衡表_2010年地方财政一般预算分级平衡情况表（汇总）0524 2 6" xfId="14765"/>
    <cellStyle name="差_行政（人员）_不含人员经费系数_合并 2" xfId="14766"/>
    <cellStyle name="差_卫生(按照总人口测算）—20080416_03_2010年各地区一般预算平衡表_04财力类2010" xfId="14767"/>
    <cellStyle name="差_行政（人员）_不含人员经费系数_华东 2" xfId="14768"/>
    <cellStyle name="差_县市旗测算20080508_不含人员经费系数_华东 2 5" xfId="14769"/>
    <cellStyle name="差_行政（人员）_不含人员经费系数_隋心对账单定稿0514" xfId="14770"/>
    <cellStyle name="差_行政（人员）_不含人员经费系数_隋心对账单定稿0514 2" xfId="14771"/>
    <cellStyle name="好_缺口县区测算（11.13）_03_2010年各地区一般预算平衡表_2010年地方财政一般预算分级平衡情况表（汇总）0524 3" xfId="14772"/>
    <cellStyle name="差_行政（人员）_不含人员经费系数_小册子（2010）张" xfId="14773"/>
    <cellStyle name="差_行政（人员）_不含人员经费系数_小册子（2010）张 2" xfId="14774"/>
    <cellStyle name="差_行政（人员）_不含人员经费系数_小册子（2010）张 2 2" xfId="14775"/>
    <cellStyle name="差_行政（人员）_不含人员经费系数_小册子（2010）张 3" xfId="14776"/>
    <cellStyle name="差_总人口_03_2010年各地区一般预算平衡表_净集中" xfId="14777"/>
    <cellStyle name="差_行政（人员）_不含人员经费系数_小册子（2010）张 3 2" xfId="14778"/>
    <cellStyle name="差_总人口_03_2010年各地区一般预算平衡表_净集中 2" xfId="14779"/>
    <cellStyle name="差_县市旗测算-新科目（20080626）_县市旗测算-新科目（含人口规模效应）_合并 2 4" xfId="14780"/>
    <cellStyle name="好_2006年34青海_30云南" xfId="14781"/>
    <cellStyle name="差_行政（人员）_不含人员经费系数_小册子（2010）张 4" xfId="14782"/>
    <cellStyle name="差_行政（人员）_财力性转移支付2010年预算参考数" xfId="14783"/>
    <cellStyle name="差_汇总表_财力性转移支付2010年预算参考数 4" xfId="14784"/>
    <cellStyle name="差_农林水和城市维护标准支出20080505－县区合计_县市旗测算-新科目（含人口规模效应） 3" xfId="14785"/>
    <cellStyle name="好_汇总表_财力性转移支付2010年预算参考数_华东 2 2" xfId="14786"/>
    <cellStyle name="差_行政（人员）_财力性转移支付2010年预算参考数 2" xfId="14787"/>
    <cellStyle name="差_汇总表_财力性转移支付2010年预算参考数 4 2" xfId="14788"/>
    <cellStyle name="差_农林水和城市维护标准支出20080505－县区合计_县市旗测算-新科目（含人口规模效应） 3 2" xfId="14789"/>
    <cellStyle name="差_行政（人员）_财力性转移支付2010年预算参考数 2 2" xfId="14790"/>
    <cellStyle name="差_自行调整差异系数顺序_财力性转移支付2010年预算参考数_隋心对账单定稿0514 2 7" xfId="14791"/>
    <cellStyle name="差_行政（人员）_财力性转移支付2010年预算参考数 2 2 2" xfId="14792"/>
    <cellStyle name="差_行政（人员）_财力性转移支付2010年预算参考数 2 3" xfId="14793"/>
    <cellStyle name="差_县市旗测算-新科目（20080626）_民生政策最低支出需求_财力性转移支付2010年预算参考数_小册子（2010）张 3 2" xfId="14794"/>
    <cellStyle name="强调文字颜色 4 2 2 2 2 9" xfId="14795"/>
    <cellStyle name="差_行政（人员）_财力性转移支付2010年预算参考数 2 3 2" xfId="14796"/>
    <cellStyle name="好_县市旗测算-新科目（20080626）_民生政策最低支出需求_财力性转移支付2010年预算参考数_华东" xfId="14797"/>
    <cellStyle name="差_行政（人员）_财力性转移支付2010年预算参考数 2 4" xfId="14798"/>
    <cellStyle name="差_行政（人员）_财力性转移支付2010年预算参考数 3" xfId="14799"/>
    <cellStyle name="好_测算结果_03_2010年各地区一般预算平衡表_2010年地方财政一般预算分级平衡情况表（汇总）0524 2 2" xfId="14800"/>
    <cellStyle name="差_行政（人员）_财力性转移支付2010年预算参考数 3 2" xfId="14801"/>
    <cellStyle name="差_行政（人员）_财力性转移支付2010年预算参考数 4" xfId="14802"/>
    <cellStyle name="差_缺口县区测算 2" xfId="14803"/>
    <cellStyle name="好_测算结果_03_2010年各地区一般预算平衡表_2010年地方财政一般预算分级平衡情况表（汇总）0524 2 3" xfId="14804"/>
    <cellStyle name="差_行政（人员）_财力性转移支付2010年预算参考数 4 2" xfId="14805"/>
    <cellStyle name="差_缺口县区测算 2 2" xfId="14806"/>
    <cellStyle name="差_行政（人员）_财力性转移支付2010年预算参考数 5" xfId="14807"/>
    <cellStyle name="差_缺口县区测算 3" xfId="14808"/>
    <cellStyle name="好_测算结果_03_2010年各地区一般预算平衡表_2010年地方财政一般预算分级平衡情况表（汇总）0524 2 4" xfId="14809"/>
    <cellStyle name="差_行政（人员）_财力性转移支付2010年预算参考数_03_2010年各地区一般预算平衡表" xfId="14810"/>
    <cellStyle name="差_县区合并测算20080421_民生政策最低支出需求_财力性转移支付2010年预算参考数_03_2010年各地区一般预算平衡表_2010年地方财政一般预算分级平衡情况表（汇总）0524 2 5" xfId="14811"/>
    <cellStyle name="好_11大理_财力性转移支付2010年预算参考数_合并 2 2" xfId="14812"/>
    <cellStyle name="差_行政（人员）_财力性转移支付2010年预算参考数_03_2010年各地区一般预算平衡表 2" xfId="14813"/>
    <cellStyle name="好_行政公检法测算_不含人员经费系数_隋心对账单定稿0514 2 6" xfId="14814"/>
    <cellStyle name="差_行政（人员）_财力性转移支付2010年预算参考数_03_2010年各地区一般预算平衡表 3" xfId="14815"/>
    <cellStyle name="好_行政公检法测算_不含人员经费系数_隋心对账单定稿0514 2 7" xfId="14816"/>
    <cellStyle name="差_行政（人员）_财力性转移支付2010年预算参考数_03_2010年各地区一般预算平衡表 4" xfId="14817"/>
    <cellStyle name="差_行政（人员）_财力性转移支付2010年预算参考数_03_2010年各地区一般预算平衡表 5" xfId="14818"/>
    <cellStyle name="差_行政（人员）_财力性转移支付2010年预算参考数_03_2010年各地区一般预算平衡表 6" xfId="14819"/>
    <cellStyle name="差_行政（人员）_财力性转移支付2010年预算参考数_03_2010年各地区一般预算平衡表_04财力类2010" xfId="14820"/>
    <cellStyle name="差_行政（人员）_财力性转移支付2010年预算参考数_03_2010年各地区一般预算平衡表_04财力类2010 2" xfId="14821"/>
    <cellStyle name="差_行政（人员）_财力性转移支付2010年预算参考数_03_2010年各地区一般预算平衡表_04财力类2010 3" xfId="14822"/>
    <cellStyle name="差_行政（人员）_财力性转移支付2010年预算参考数_03_2010年各地区一般预算平衡表_2010年地方财政一般预算分级平衡情况表（汇总）0524" xfId="14823"/>
    <cellStyle name="好_5334_2006年迪庆县级财政报表附表_隋心对账单定稿0514 2 4" xfId="14824"/>
    <cellStyle name="好_民生政策最低支出需求_财力性转移支付2010年预算参考数_03_2010年各地区一般预算平衡表 5" xfId="14825"/>
    <cellStyle name="差_行政（人员）_财力性转移支付2010年预算参考数_03_2010年各地区一般预算平衡表_2010年地方财政一般预算分级平衡情况表（汇总）0524 2" xfId="14826"/>
    <cellStyle name="好_分析缺口率_财力性转移支付2010年预算参考数_华东 2 5" xfId="14827"/>
    <cellStyle name="差_行政（人员）_财力性转移支付2010年预算参考数_03_2010年各地区一般预算平衡表_2010年地方财政一般预算分级平衡情况表（汇总）0524 3" xfId="14828"/>
    <cellStyle name="好_分析缺口率_财力性转移支付2010年预算参考数_华东 2 6" xfId="14829"/>
    <cellStyle name="差_行政（人员）_财力性转移支付2010年预算参考数_03_2010年各地区一般预算平衡表_2010年地方财政一般预算分级平衡情况表（汇总）0524 4" xfId="14830"/>
    <cellStyle name="好_分析缺口率_财力性转移支付2010年预算参考数_华东 2 7" xfId="14831"/>
    <cellStyle name="好_分析缺口率_隋心对账单定稿0514 2" xfId="14832"/>
    <cellStyle name="差_行政（人员）_财力性转移支付2010年预算参考数_03_2010年各地区一般预算平衡表_2010年地方财政一般预算分级平衡情况表（汇总）0524 5" xfId="14833"/>
    <cellStyle name="差_行政（人员）_财力性转移支付2010年预算参考数_03_2010年各地区一般预算平衡表_净集中 2" xfId="14834"/>
    <cellStyle name="差_行政（人员）_财力性转移支付2010年预算参考数_03_2010年各地区一般预算平衡表_净集中 3" xfId="14835"/>
    <cellStyle name="好_河南 缺口县区测算(地方填报)_03_2010年各地区一般预算平衡表_2010年地方财政一般预算分级平衡情况表（汇总）0524 2 2" xfId="14836"/>
    <cellStyle name="差_山东省民生支出标准_财力性转移支付2010年预算参考数_03_2010年各地区一般预算平衡表_2010年地方财政一般预算分级平衡情况表（汇总）0524 4" xfId="14837"/>
    <cellStyle name="差_行政（人员）_财力性转移支付2010年预算参考数_30云南 3 2" xfId="14838"/>
    <cellStyle name="好_其他部门(按照总人口测算）—20080416_民生政策最低支出需求_03_2010年各地区一般预算平衡表 4" xfId="14839"/>
    <cellStyle name="差_行政（人员）_财力性转移支付2010年预算参考数_合并" xfId="14840"/>
    <cellStyle name="差_行政（人员）_财力性转移支付2010年预算参考数_合并 2" xfId="14841"/>
    <cellStyle name="差_行政（人员）_财力性转移支付2010年预算参考数_华东" xfId="14842"/>
    <cellStyle name="好_2009年一般性转移支付标准工资_奖励补助测算5.23新 4" xfId="14843"/>
    <cellStyle name="差_行政（人员）_财力性转移支付2010年预算参考数_华东 2" xfId="14844"/>
    <cellStyle name="好_其他部门(按照总人口测算）—20080416_民生政策最低支出需求_财力性转移支付2010年预算参考数_小册子（2010）张 3" xfId="14845"/>
    <cellStyle name="差_行政（人员）_财力性转移支付2010年预算参考数_小册子（2010）张" xfId="14846"/>
    <cellStyle name="差_行政（人员）_财力性转移支付2010年预算参考数_小册子（2010）张 2 2" xfId="14847"/>
    <cellStyle name="好_30云南_1_财力性转移支付2010年预算参考数 2 4" xfId="14848"/>
    <cellStyle name="差_行政（人员）_财力性转移支付2010年预算参考数_小册子（2010）张 3" xfId="14849"/>
    <cellStyle name="差_县市旗测算20080508_民生政策最低支出需求_华东 2 6" xfId="14850"/>
    <cellStyle name="差_行政（人员）_财力性转移支付2010年预算参考数_小册子（2010）张 3 2" xfId="14851"/>
    <cellStyle name="好_行政公检法测算_不含人员经费系数_财力性转移支付2010年预算参考数_华东 2 5" xfId="14852"/>
    <cellStyle name="差_行政（人员）_财力性转移支付2010年预算参考数_小册子（2010）张 4" xfId="14853"/>
    <cellStyle name="差_县市旗测算20080508_民生政策最低支出需求_华东 2 7" xfId="14854"/>
    <cellStyle name="好_28四川_03_2010年各地区一般预算平衡表_04财力类2010" xfId="14855"/>
    <cellStyle name="差_行政（人员）_合并" xfId="14856"/>
    <cellStyle name="差_行政（人员）_合并 2" xfId="14857"/>
    <cellStyle name="差_行政（人员）_华东" xfId="14858"/>
    <cellStyle name="差_县区合并测算20080421_合并" xfId="14859"/>
    <cellStyle name="好_34青海_财力性转移支付2010年预算参考数 2 2" xfId="14860"/>
    <cellStyle name="差_行政（人员）_华东 2" xfId="14861"/>
    <cellStyle name="差_县区合并测算20080421_合并 2" xfId="14862"/>
    <cellStyle name="差_行政（人员）_民生政策最低支出需求" xfId="14863"/>
    <cellStyle name="差_行政（人员）_民生政策最低支出需求 2" xfId="14864"/>
    <cellStyle name="差_行政（人员）_民生政策最低支出需求 2 2" xfId="14865"/>
    <cellStyle name="差_行政（人员）_民生政策最低支出需求 2 2 2" xfId="14866"/>
    <cellStyle name="差_行政（人员）_民生政策最低支出需求 2 3 2" xfId="14867"/>
    <cellStyle name="差_云南 缺口县区测算(地方填报)_隋心对账单定稿0514" xfId="14868"/>
    <cellStyle name="差_行政（人员）_民生政策最低支出需求 2 4" xfId="14869"/>
    <cellStyle name="差_行政（人员）_民生政策最低支出需求 3 2" xfId="14870"/>
    <cellStyle name="差_一般预算支出口径剔除表_03_2010年各地区一般预算平衡表_04财力类2010 2" xfId="14871"/>
    <cellStyle name="差_行政（人员）_民生政策最低支出需求 4" xfId="14872"/>
    <cellStyle name="差_行政（人员）_民生政策最低支出需求 4 2" xfId="14873"/>
    <cellStyle name="差_行政（人员）_民生政策最低支出需求_03_2010年各地区一般预算平衡表" xfId="14874"/>
    <cellStyle name="常规 23 2 2 8" xfId="14875"/>
    <cellStyle name="好_分县成本差异系数_财力性转移支付2010年预算参考数_合并" xfId="14876"/>
    <cellStyle name="差_行政（人员）_民生政策最低支出需求_03_2010年各地区一般预算平衡表 2" xfId="14877"/>
    <cellStyle name="好_分县成本差异系数_财力性转移支付2010年预算参考数_合并 2" xfId="14878"/>
    <cellStyle name="差_行政（人员）_民生政策最低支出需求_03_2010年各地区一般预算平衡表 3" xfId="14879"/>
    <cellStyle name="好_分县成本差异系数_财力性转移支付2010年预算参考数_合并 3" xfId="14880"/>
    <cellStyle name="差_行政（人员）_民生政策最低支出需求_03_2010年各地区一般预算平衡表 4" xfId="14881"/>
    <cellStyle name="好_分析缺口率_03_2010年各地区一般预算平衡表_净集中" xfId="14882"/>
    <cellStyle name="差_行政（人员）_民生政策最低支出需求_03_2010年各地区一般预算平衡表 5" xfId="14883"/>
    <cellStyle name="差_行政（人员）_民生政策最低支出需求_03_2010年各地区一般预算平衡表 6" xfId="14884"/>
    <cellStyle name="差_行政（人员）_民生政策最低支出需求_03_2010年各地区一般预算平衡表_04财力类2010" xfId="14885"/>
    <cellStyle name="好_行政(燃修费)_县市旗测算-新科目（含人口规模效应）_财力性转移支付2010年预算参考数_03_2010年各地区一般预算平衡表_2010年地方财政一般预算分级平衡情况表（汇总）0524 5" xfId="14886"/>
    <cellStyle name="差_行政（人员）_民生政策最低支出需求_03_2010年各地区一般预算平衡表_04财力类2010 2" xfId="14887"/>
    <cellStyle name="差_行政（人员）_民生政策最低支出需求_03_2010年各地区一般预算平衡表_04财力类2010 3" xfId="14888"/>
    <cellStyle name="差_行政（人员）_民生政策最低支出需求_03_2010年各地区一般预算平衡表_2010年地方财政一般预算分级平衡情况表（汇总）0524" xfId="14889"/>
    <cellStyle name="差_行政（人员）_民生政策最低支出需求_03_2010年各地区一般预算平衡表_2010年地方财政一般预算分级平衡情况表（汇总）0524 2" xfId="14890"/>
    <cellStyle name="差_全省公共卫生与基层医疗卫生事业单位绩效工资测算表！" xfId="14891"/>
    <cellStyle name="差_行政（人员）_民生政策最低支出需求_03_2010年各地区一般预算平衡表_2010年地方财政一般预算分级平衡情况表（汇总）0524 3" xfId="14892"/>
    <cellStyle name="差_行政（人员）_民生政策最低支出需求_03_2010年各地区一般预算平衡表_2010年地方财政一般预算分级平衡情况表（汇总）0524 4" xfId="14893"/>
    <cellStyle name="差_行政（人员）_民生政策最低支出需求_03_2010年各地区一般预算平衡表_净集中" xfId="14894"/>
    <cellStyle name="差_自行调整差异系数顺序_03_2010年各地区一般预算平衡表_净集中 2" xfId="14895"/>
    <cellStyle name="差_行政（人员）_民生政策最低支出需求_03_2010年各地区一般预算平衡表_净集中 2" xfId="14896"/>
    <cellStyle name="差_行政（人员）_民生政策最低支出需求_03_2010年各地区一般预算平衡表_净集中 3" xfId="14897"/>
    <cellStyle name="差_行政（人员）_民生政策最低支出需求_30云南" xfId="14898"/>
    <cellStyle name="差_行政（人员）_民生政策最低支出需求_30云南 2" xfId="14899"/>
    <cellStyle name="差_县区合并测算20080421_县市旗测算-新科目（含人口规模效应）_华东 2 7" xfId="14900"/>
    <cellStyle name="差_一般预算支出口径剔除表_财力性转移支付2010年预算参考数" xfId="14901"/>
    <cellStyle name="好_12滨州_财力性转移支付2010年预算参考数_03_2010年各地区一般预算平衡表_2010年地方财政一般预算分级平衡情况表（汇总）0524 2 4" xfId="14902"/>
    <cellStyle name="差_行政（人员）_民生政策最低支出需求_30云南 2 2" xfId="14903"/>
    <cellStyle name="差_一般预算支出口径剔除表_财力性转移支付2010年预算参考数 2" xfId="14904"/>
    <cellStyle name="差_行政（人员）_民生政策最低支出需求_30云南 3" xfId="14905"/>
    <cellStyle name="好_12滨州_财力性转移支付2010年预算参考数_03_2010年各地区一般预算平衡表_2010年地方财政一般预算分级平衡情况表（汇总）0524 2 5" xfId="14906"/>
    <cellStyle name="差_行政（人员）_民生政策最低支出需求_30云南 3 2" xfId="14907"/>
    <cellStyle name="差_行政（人员）_民生政策最低支出需求_30云南 4" xfId="14908"/>
    <cellStyle name="好_12滨州_财力性转移支付2010年预算参考数_03_2010年各地区一般预算平衡表_2010年地方财政一般预算分级平衡情况表（汇总）0524 2 6" xfId="14909"/>
    <cellStyle name="差_行政（人员）_民生政策最低支出需求_财力性转移支付2010年预算参考数" xfId="14910"/>
    <cellStyle name="好_2007年一般预算支出剔除_财力性转移支付2010年预算参考数_合并 2" xfId="14911"/>
    <cellStyle name="好_行政公检法测算_县市旗测算-新科目（含人口规模效应）_隋心对账单定稿0514 3" xfId="14912"/>
    <cellStyle name="差_行政（人员）_民生政策最低支出需求_财力性转移支付2010年预算参考数 2" xfId="14913"/>
    <cellStyle name="差_卫生部门 7" xfId="14914"/>
    <cellStyle name="好_2007年一般预算支出剔除_财力性转移支付2010年预算参考数_合并 2 2" xfId="14915"/>
    <cellStyle name="差_行政（人员）_民生政策最低支出需求_财力性转移支付2010年预算参考数 2 2" xfId="14916"/>
    <cellStyle name="差_行政（人员）_民生政策最低支出需求_财力性转移支付2010年预算参考数 2 3" xfId="14917"/>
    <cellStyle name="差_行政（人员）_民生政策最低支出需求_财力性转移支付2010年预算参考数 2 3 2" xfId="14918"/>
    <cellStyle name="差_行政（人员）_民生政策最低支出需求_财力性转移支付2010年预算参考数 2 4" xfId="14919"/>
    <cellStyle name="差_行政（人员）_民生政策最低支出需求_财力性转移支付2010年预算参考数 3" xfId="14920"/>
    <cellStyle name="好_2007年一般预算支出剔除_财力性转移支付2010年预算参考数_合并 2 3" xfId="14921"/>
    <cellStyle name="差_行政（人员）_民生政策最低支出需求_财力性转移支付2010年预算参考数 3 2" xfId="14922"/>
    <cellStyle name="输出 9 2" xfId="14923"/>
    <cellStyle name="好_县市旗测算20080508_不含人员经费系数_03_2010年各地区一般预算平衡表_2010年地方财政一般预算分级平衡情况表（汇总）0524 2" xfId="14924"/>
    <cellStyle name="差_行政（人员）_民生政策最低支出需求_财力性转移支付2010年预算参考数 4" xfId="14925"/>
    <cellStyle name="好_2007年一般预算支出剔除_财力性转移支付2010年预算参考数_合并 2 4" xfId="14926"/>
    <cellStyle name="好_县市旗测算20080508_不含人员经费系数_03_2010年各地区一般预算平衡表_2010年地方财政一般预算分级平衡情况表（汇总）0524 2 2" xfId="14927"/>
    <cellStyle name="差_行政（人员）_民生政策最低支出需求_财力性转移支付2010年预算参考数 4 2" xfId="14928"/>
    <cellStyle name="差_行政（人员）_民生政策最低支出需求_财力性转移支付2010年预算参考数_03_2010年各地区一般预算平衡表" xfId="14929"/>
    <cellStyle name="好_汇总表4_财力性转移支付2010年预算参考数_03_2010年各地区一般预算平衡表_净集中" xfId="14930"/>
    <cellStyle name="好_平邑_财力性转移支付2010年预算参考数_合并 2 6" xfId="14931"/>
    <cellStyle name="差_行政（人员）_民生政策最低支出需求_财力性转移支付2010年预算参考数_03_2010年各地区一般预算平衡表 2" xfId="14932"/>
    <cellStyle name="差_县市旗测算-新科目（20080627）_03_2010年各地区一般预算平衡表_04财力类2010 3" xfId="14933"/>
    <cellStyle name="好_汇总表4_财力性转移支付2010年预算参考数_03_2010年各地区一般预算平衡表_净集中 2" xfId="14934"/>
    <cellStyle name="差_行政（人员）_民生政策最低支出需求_财力性转移支付2010年预算参考数_03_2010年各地区一般预算平衡表 3" xfId="14935"/>
    <cellStyle name="好_汇总表4_财力性转移支付2010年预算参考数_03_2010年各地区一般预算平衡表_净集中 3" xfId="14936"/>
    <cellStyle name="差_行政（人员）_民生政策最低支出需求_财力性转移支付2010年预算参考数_03_2010年各地区一般预算平衡表 4" xfId="14937"/>
    <cellStyle name="好_Book1_03_2010年各地区一般预算平衡表_2010年地方财政一般预算分级平衡情况表（汇总）0524 2 2" xfId="14938"/>
    <cellStyle name="差_行政（人员）_民生政策最低支出需求_财力性转移支付2010年预算参考数_03_2010年各地区一般预算平衡表 5" xfId="14939"/>
    <cellStyle name="好_Book1_03_2010年各地区一般预算平衡表_2010年地方财政一般预算分级平衡情况表（汇总）0524 2 3" xfId="14940"/>
    <cellStyle name="差_行政（人员）_民生政策最低支出需求_财力性转移支付2010年预算参考数_03_2010年各地区一般预算平衡表 6" xfId="14941"/>
    <cellStyle name="好_Book1_03_2010年各地区一般预算平衡表_2010年地方财政一般预算分级平衡情况表（汇总）0524 2 4" xfId="14942"/>
    <cellStyle name="差_行政（人员）_民生政策最低支出需求_财力性转移支付2010年预算参考数_03_2010年各地区一般预算平衡表_04财力类2010" xfId="14943"/>
    <cellStyle name="差_行政（人员）_民生政策最低支出需求_财力性转移支付2010年预算参考数_03_2010年各地区一般预算平衡表_04财力类2010 3" xfId="14944"/>
    <cellStyle name="差_行政（人员）_民生政策最低支出需求_财力性转移支付2010年预算参考数_03_2010年各地区一般预算平衡表_2010年地方财政一般预算分级平衡情况表（汇总）0524 2" xfId="14945"/>
    <cellStyle name="好_教育(按照总人口测算）—20080416_县市旗测算-新科目（含人口规模效应） 5" xfId="14946"/>
    <cellStyle name="差_行政（人员）_民生政策最低支出需求_财力性转移支付2010年预算参考数_03_2010年各地区一般预算平衡表_2010年地方财政一般预算分级平衡情况表（汇总）0524 3" xfId="14947"/>
    <cellStyle name="差_行政（人员）_民生政策最低支出需求_财力性转移支付2010年预算参考数_03_2010年各地区一般预算平衡表_2010年地方财政一般预算分级平衡情况表（汇总）0524 4" xfId="14948"/>
    <cellStyle name="差_行政（人员）_民生政策最低支出需求_财力性转移支付2010年预算参考数_03_2010年各地区一般预算平衡表_2010年地方财政一般预算分级平衡情况表（汇总）0524 5" xfId="14949"/>
    <cellStyle name="差_行政（人员）_民生政策最低支出需求_财力性转移支付2010年预算参考数_03_2010年各地区一般预算平衡表_净集中" xfId="14950"/>
    <cellStyle name="差_行政（人员）_民生政策最低支出需求_财力性转移支付2010年预算参考数_03_2010年各地区一般预算平衡表_净集中 2" xfId="14951"/>
    <cellStyle name="好_其他部门(按照总人口测算）—20080416_30云南 3" xfId="14952"/>
    <cellStyle name="差_行政（人员）_民生政策最低支出需求_财力性转移支付2010年预算参考数_03_2010年各地区一般预算平衡表_净集中 3" xfId="14953"/>
    <cellStyle name="差_青海 缺口县区测算(地方填报)_30云南 2 2" xfId="14954"/>
    <cellStyle name="差_行政（人员）_民生政策最低支出需求_财力性转移支付2010年预算参考数_30云南" xfId="14955"/>
    <cellStyle name="差_文体广播事业(按照总人口测算）—20080416_财力性转移支付2010年预算参考数_华东 2 7" xfId="14956"/>
    <cellStyle name="差_行政（人员）_民生政策最低支出需求_财力性转移支付2010年预算参考数_30云南 2" xfId="14957"/>
    <cellStyle name="差_行政（人员）_民生政策最低支出需求_财力性转移支付2010年预算参考数_30云南 2 2" xfId="14958"/>
    <cellStyle name="好_农林水和城市维护标准支出20080505－县区合计_不含人员经费系数_财力性转移支付2010年预算参考数_小册子（2010）张" xfId="14959"/>
    <cellStyle name="差_行政（人员）_民生政策最低支出需求_财力性转移支付2010年预算参考数_30云南 3" xfId="14960"/>
    <cellStyle name="差_民生政策最低支出需求 4 2" xfId="14961"/>
    <cellStyle name="差_行政（人员）_民生政策最低支出需求_财力性转移支付2010年预算参考数_30云南 3 2" xfId="14962"/>
    <cellStyle name="差_行政（人员）_民生政策最低支出需求_财力性转移支付2010年预算参考数_30云南 4" xfId="14963"/>
    <cellStyle name="好_Book1_财力性转移支付2010年预算参考数_隋心对账单定稿0514 2" xfId="14964"/>
    <cellStyle name="好_缺口县区测算(按核定人数)_财力性转移支付2010年预算参考数_隋心对账单定稿0514 2 2" xfId="14965"/>
    <cellStyle name="差_行政（人员）_民生政策最低支出需求_财力性转移支付2010年预算参考数_华东" xfId="14966"/>
    <cellStyle name="差_县区合并测算20080421_不含人员经费系数 2 4" xfId="14967"/>
    <cellStyle name="差_行政（人员）_民生政策最低支出需求_财力性转移支付2010年预算参考数_隋心对账单定稿0514" xfId="14968"/>
    <cellStyle name="好_22湖南_隋心对账单定稿0514 2 5" xfId="14969"/>
    <cellStyle name="差_行政（人员）_民生政策最低支出需求_财力性转移支付2010年预算参考数_隋心对账单定稿0514 2" xfId="14970"/>
    <cellStyle name="差_行政（人员）_民生政策最低支出需求_财力性转移支付2010年预算参考数_小册子（2010）张" xfId="14971"/>
    <cellStyle name="差_卫生(按照总人口测算）—20080416_县市旗测算-新科目（含人口规模效应） 2 6" xfId="14972"/>
    <cellStyle name="好_行政公检法测算 2 2" xfId="14973"/>
    <cellStyle name="好_河南 缺口县区测算(地方填报)_隋心对账单定稿0514 2" xfId="14974"/>
    <cellStyle name="差_行政（人员）_民生政策最低支出需求_财力性转移支付2010年预算参考数_小册子（2010）张 4" xfId="14975"/>
    <cellStyle name="好_河南 缺口县区测算(地方填报)_隋心对账单定稿0514 2 4" xfId="14976"/>
    <cellStyle name="差_行政（人员）_民生政策最低支出需求_合并" xfId="14977"/>
    <cellStyle name="差_行政（人员）_民生政策最低支出需求_合并 2" xfId="14978"/>
    <cellStyle name="差_行政（人员）_民生政策最低支出需求_华东" xfId="14979"/>
    <cellStyle name="好_文体广播事业(按照总人口测算）—20080416_财力性转移支付2010年预算参考数 2 6" xfId="14980"/>
    <cellStyle name="差_行政（人员）_民生政策最低支出需求_华东 2" xfId="14981"/>
    <cellStyle name="差_行政（人员）_民生政策最低支出需求_隋心对账单定稿0514" xfId="14982"/>
    <cellStyle name="差_行政（人员）_民生政策最低支出需求_隋心对账单定稿0514 2" xfId="14983"/>
    <cellStyle name="差_县区合并测算20080423(按照各省比重）_不含人员经费系数_03_2010年各地区一般预算平衡表_净集中 3" xfId="14984"/>
    <cellStyle name="常规 3_03昭通市" xfId="14985"/>
    <cellStyle name="差_行政（人员）_民生政策最低支出需求_小册子（2010）张" xfId="14986"/>
    <cellStyle name="差_行政（人员）_民生政策最低支出需求_小册子（2010）张 2" xfId="14987"/>
    <cellStyle name="好_其他部门(按照总人口测算）—20080416_县市旗测算-新科目（含人口规模效应）_财力性转移支付2010年预算参考数 5" xfId="14988"/>
    <cellStyle name="差_行政（人员）_民生政策最低支出需求_小册子（2010）张 2 2" xfId="14989"/>
    <cellStyle name="好_其他部门(按照总人口测算）—20080416_民生政策最低支出需求_隋心对账单定稿0514 2 3" xfId="14990"/>
    <cellStyle name="差_行政（人员）_民生政策最低支出需求_小册子（2010）张 3" xfId="14991"/>
    <cellStyle name="差_缺口县区测算(按核定人数)_财力性转移支付2010年预算参考数_小册子（2010）张 2 2" xfId="14992"/>
    <cellStyle name="差_行政（人员）_民生政策最低支出需求_小册子（2010）张 3 2" xfId="14993"/>
    <cellStyle name="差_行政（人员）_民生政策最低支出需求_小册子（2010）张 4" xfId="14994"/>
    <cellStyle name="差_行政（人员）_隋心对账单定稿0514" xfId="14995"/>
    <cellStyle name="差_行政（人员）_隋心对账单定稿0514 2" xfId="14996"/>
    <cellStyle name="差_行政（人员）_县市旗测算-新科目（含人口规模效应） 2" xfId="14997"/>
    <cellStyle name="差_农林水和城市维护标准支出20080505－县区合计_民生政策最低支出需求_小册子（2010）张 2 2" xfId="14998"/>
    <cellStyle name="好_基础数据表" xfId="14999"/>
    <cellStyle name="差_行政（人员）_县市旗测算-新科目（含人口规模效应） 2 2" xfId="15000"/>
    <cellStyle name="好_基础数据表 2" xfId="15001"/>
    <cellStyle name="差_行政（人员）_县市旗测算-新科目（含人口规模效应） 2 3" xfId="15002"/>
    <cellStyle name="好_基础数据表 3" xfId="15003"/>
    <cellStyle name="差_行政（人员）_县市旗测算-新科目（含人口规模效应） 2 3 2" xfId="15004"/>
    <cellStyle name="好_基础数据表 3 2" xfId="15005"/>
    <cellStyle name="好_缺口县区测算(财政部标准)_财力性转移支付2010年预算参考数_03_2010年各地区一般预算平衡表_04财力类2010 3" xfId="15006"/>
    <cellStyle name="差_行政（人员）_县市旗测算-新科目（含人口规模效应） 2 4" xfId="15007"/>
    <cellStyle name="好_基础数据表 4" xfId="15008"/>
    <cellStyle name="差_行政（人员）_县市旗测算-新科目（含人口规模效应） 3" xfId="15009"/>
    <cellStyle name="差_行政（人员）_县市旗测算-新科目（含人口规模效应） 3 2" xfId="15010"/>
    <cellStyle name="好_河南 缺口县区测算(地方填报白)_隋心对账单定稿0514 2 4" xfId="15011"/>
    <cellStyle name="差_行政（人员）_县市旗测算-新科目（含人口规模效应） 4" xfId="15012"/>
    <cellStyle name="差_行政（人员）_县市旗测算-新科目（含人口规模效应） 4 2" xfId="15013"/>
    <cellStyle name="差_行政（人员）_县市旗测算-新科目（含人口规模效应） 5" xfId="15014"/>
    <cellStyle name="差_行政（人员）_县市旗测算-新科目（含人口规模效应）_03_2010年各地区一般预算平衡表" xfId="15015"/>
    <cellStyle name="差_行政（人员）_县市旗测算-新科目（含人口规模效应）_03_2010年各地区一般预算平衡表 2" xfId="15016"/>
    <cellStyle name="差_云南 缺口县区测算(地方填报)_华东 2 7" xfId="15017"/>
    <cellStyle name="好_0605石屏县_财力性转移支付2010年预算参考数_隋心对账单定稿0514 2 7" xfId="15018"/>
    <cellStyle name="差_行政（人员）_县市旗测算-新科目（含人口规模效应）_03_2010年各地区一般预算平衡表 3" xfId="15019"/>
    <cellStyle name="好_行政（人员）_民生政策最低支出需求_财力性转移支付2010年预算参考数_华东 2" xfId="15020"/>
    <cellStyle name="差_行政（人员）_县市旗测算-新科目（含人口规模效应）_03_2010年各地区一般预算平衡表 4" xfId="15021"/>
    <cellStyle name="好_行政（人员）_民生政策最低支出需求_财力性转移支付2010年预算参考数_华东 3" xfId="15022"/>
    <cellStyle name="差_行政（人员）_县市旗测算-新科目（含人口规模效应）_03_2010年各地区一般预算平衡表 5" xfId="15023"/>
    <cellStyle name="差_行政（人员）_县市旗测算-新科目（含人口规模效应）_03_2010年各地区一般预算平衡表 6" xfId="15024"/>
    <cellStyle name="差_行政（人员）_县市旗测算-新科目（含人口规模效应）_03_2010年各地区一般预算平衡表_04财力类2010" xfId="15025"/>
    <cellStyle name="好_县市旗测算-新科目（20080627）_不含人员经费系数_财力性转移支付2010年预算参考数_隋心对账单定稿0514 2 5" xfId="15026"/>
    <cellStyle name="好_缺口县区测算_03_2010年各地区一般预算平衡表_2010年地方财政一般预算分级平衡情况表（汇总）0524 2 4" xfId="15027"/>
    <cellStyle name="差_行政（人员）_县市旗测算-新科目（含人口规模效应）_03_2010年各地区一般预算平衡表_04财力类2010 2" xfId="15028"/>
    <cellStyle name="好_县市旗测算-新科目（20080627）_不含人员经费系数_财力性转移支付2010年预算参考数_隋心对账单定稿0514 2 6" xfId="15029"/>
    <cellStyle name="好_缺口县区测算_03_2010年各地区一般预算平衡表_2010年地方财政一般预算分级平衡情况表（汇总）0524 2 5" xfId="15030"/>
    <cellStyle name="差_行政（人员）_县市旗测算-新科目（含人口规模效应）_03_2010年各地区一般预算平衡表_04财力类2010 3" xfId="15031"/>
    <cellStyle name="差_县市旗测算20080508_民生政策最低支出需求_华东 2 2" xfId="15032"/>
    <cellStyle name="差_行政（人员）_县市旗测算-新科目（含人口规模效应）_03_2010年各地区一般预算平衡表_2010年地方财政一般预算分级平衡情况表（汇总）0524" xfId="15033"/>
    <cellStyle name="差_行政（人员）_县市旗测算-新科目（含人口规模效应）_03_2010年各地区一般预算平衡表_2010年地方财政一般预算分级平衡情况表（汇总）0524 2" xfId="15034"/>
    <cellStyle name="差_汇总-县级财政报表附表 2 3" xfId="15035"/>
    <cellStyle name="差_行政（人员）_县市旗测算-新科目（含人口规模效应）_03_2010年各地区一般预算平衡表_2010年地方财政一般预算分级平衡情况表（汇总）0524 3" xfId="15036"/>
    <cellStyle name="差_汇总-县级财政报表附表 2 4" xfId="15037"/>
    <cellStyle name="好_成本差异系数（含人口规模）_03_2010年各地区一般预算平衡表_净集中 2" xfId="15038"/>
    <cellStyle name="差_行政（人员）_县市旗测算-新科目（含人口规模效应）_03_2010年各地区一般预算平衡表_2010年地方财政一般预算分级平衡情况表（汇总）0524 4" xfId="15039"/>
    <cellStyle name="好_成本差异系数（含人口规模）_03_2010年各地区一般预算平衡表_净集中 3" xfId="15040"/>
    <cellStyle name="差_行政（人员）_县市旗测算-新科目（含人口规模效应）_03_2010年各地区一般预算平衡表_净集中 2" xfId="15041"/>
    <cellStyle name="差_行政（人员）_县市旗测算-新科目（含人口规模效应）_03_2010年各地区一般预算平衡表_净集中 3" xfId="15042"/>
    <cellStyle name="差_行政（人员）_县市旗测算-新科目（含人口规模效应）_30云南" xfId="15043"/>
    <cellStyle name="好_其他部门(按照总人口测算）—20080416_县市旗测算-新科目（含人口规模效应）_财力性转移支付2010年预算参考数_合并 2 6" xfId="15044"/>
    <cellStyle name="差_行政（人员）_县市旗测算-新科目（含人口规模效应）_30云南 2" xfId="15045"/>
    <cellStyle name="常规 2 2 2 13" xfId="15046"/>
    <cellStyle name="好_不含人员经费系数_财力性转移支付2010年预算参考数_03_2010年各地区一般预算平衡表_2010年地方财政一般预算分级平衡情况表（汇总）0524 2 6" xfId="15047"/>
    <cellStyle name="差_行政（人员）_县市旗测算-新科目（含人口规模效应）_30云南 2 2" xfId="15048"/>
    <cellStyle name="差_行政（人员）_县市旗测算-新科目（含人口规模效应）_30云南 3" xfId="15049"/>
    <cellStyle name="常规 2 2 2 14" xfId="15050"/>
    <cellStyle name="好_不含人员经费系数_财力性转移支付2010年预算参考数_03_2010年各地区一般预算平衡表_2010年地方财政一般预算分级平衡情况表（汇总）0524 2 7" xfId="15051"/>
    <cellStyle name="差_行政（人员）_县市旗测算-新科目（含人口规模效应）_30云南 3 2" xfId="15052"/>
    <cellStyle name="常规 2 2 2 14 2" xfId="15053"/>
    <cellStyle name="差_行政（人员）_县市旗测算-新科目（含人口规模效应）_30云南 4" xfId="15054"/>
    <cellStyle name="常规 2 2 2 15" xfId="15055"/>
    <cellStyle name="常规 2 2 2 20" xfId="15056"/>
    <cellStyle name="差_行政（人员）_县市旗测算-新科目（含人口规模效应）_财力性转移支付2010年预算参考数 2 2" xfId="15057"/>
    <cellStyle name="差_市辖区测算20080510_不含人员经费系数_03_2010年各地区一般预算平衡表_净集中 2" xfId="15058"/>
    <cellStyle name="差_行政（人员）_县市旗测算-新科目（含人口规模效应）_财力性转移支付2010年预算参考数 2 2 2" xfId="15059"/>
    <cellStyle name="差_行政（人员）_县市旗测算-新科目（含人口规模效应）_财力性转移支付2010年预算参考数 2 3" xfId="15060"/>
    <cellStyle name="差_市辖区测算20080510_不含人员经费系数_03_2010年各地区一般预算平衡表_净集中 3" xfId="15061"/>
    <cellStyle name="差_行政（人员）_县市旗测算-新科目（含人口规模效应）_财力性转移支付2010年预算参考数 3" xfId="15062"/>
    <cellStyle name="差_行政（人员）_县市旗测算-新科目（含人口规模效应）_财力性转移支付2010年预算参考数 4" xfId="15063"/>
    <cellStyle name="差_行政（人员）_县市旗测算-新科目（含人口规模效应）_财力性转移支付2010年预算参考数 4 2" xfId="15064"/>
    <cellStyle name="好_测算结果_财力性转移支付2010年预算参考数_03_2010年各地区一般预算平衡表_04财力类2010" xfId="15065"/>
    <cellStyle name="差_行政（人员）_县市旗测算-新科目（含人口规模效应）_财力性转移支付2010年预算参考数 5" xfId="15066"/>
    <cellStyle name="差_行政（人员）_县市旗测算-新科目（含人口规模效应）_财力性转移支付2010年预算参考数_03_2010年各地区一般预算平衡表" xfId="15067"/>
    <cellStyle name="好_2006年水利统计指标统计表_03_2010年各地区一般预算平衡表 3" xfId="15068"/>
    <cellStyle name="差_行政（人员）_县市旗测算-新科目（含人口规模效应）_财力性转移支付2010年预算参考数_03_2010年各地区一般预算平衡表 2" xfId="15069"/>
    <cellStyle name="差_行政（人员）_县市旗测算-新科目（含人口规模效应）_财力性转移支付2010年预算参考数_03_2010年各地区一般预算平衡表 5" xfId="15070"/>
    <cellStyle name="常规 2 3 5 2" xfId="15071"/>
    <cellStyle name="差_行政（人员）_县市旗测算-新科目（含人口规模效应）_财力性转移支付2010年预算参考数_03_2010年各地区一般预算平衡表 6" xfId="15072"/>
    <cellStyle name="差_行政（人员）_县市旗测算-新科目（含人口规模效应）_财力性转移支付2010年预算参考数_03_2010年各地区一般预算平衡表_04财力类2010" xfId="15073"/>
    <cellStyle name="差_行政（人员）_县市旗测算-新科目（含人口规模效应）_财力性转移支付2010年预算参考数_03_2010年各地区一般预算平衡表_04财力类2010 2" xfId="15074"/>
    <cellStyle name="差_县市旗测算-新科目（20080627）_财力性转移支付2010年预算参考数_小册子（2010）张" xfId="15075"/>
    <cellStyle name="差_行政（人员）_县市旗测算-新科目（含人口规模效应）_财力性转移支付2010年预算参考数_03_2010年各地区一般预算平衡表_04财力类2010 3" xfId="15076"/>
    <cellStyle name="差_行政（人员）_县市旗测算-新科目（含人口规模效应）_财力性转移支付2010年预算参考数_03_2010年各地区一般预算平衡表_2010年地方财政一般预算分级平衡情况表（汇总）0524" xfId="15077"/>
    <cellStyle name="好_11大理_财力性转移支付2010年预算参考数 2 6" xfId="15078"/>
    <cellStyle name="好_县市旗测算-新科目（20080627）_县市旗测算-新科目（含人口规模效应） 2 8" xfId="15079"/>
    <cellStyle name="差_行政（人员）_县市旗测算-新科目（含人口规模效应）_财力性转移支付2010年预算参考数_03_2010年各地区一般预算平衡表_2010年地方财政一般预算分级平衡情况表（汇总）0524 2" xfId="15080"/>
    <cellStyle name="差_行政（人员）_县市旗测算-新科目（含人口规模效应）_财力性转移支付2010年预算参考数_03_2010年各地区一般预算平衡表_2010年地方财政一般预算分级平衡情况表（汇总）0524 3" xfId="15081"/>
    <cellStyle name="差_行政（人员）_县市旗测算-新科目（含人口规模效应）_财力性转移支付2010年预算参考数_03_2010年各地区一般预算平衡表_2010年地方财政一般预算分级平衡情况表（汇总）0524 4" xfId="15082"/>
    <cellStyle name="差_行政（人员）_县市旗测算-新科目（含人口规模效应）_财力性转移支付2010年预算参考数_03_2010年各地区一般预算平衡表_2010年地方财政一般预算分级平衡情况表（汇总）0524 5" xfId="15083"/>
    <cellStyle name="差_行政（人员）_县市旗测算-新科目（含人口规模效应）_财力性转移支付2010年预算参考数_03_2010年各地区一般预算平衡表_净集中" xfId="15084"/>
    <cellStyle name="差_行政（人员）_县市旗测算-新科目（含人口规模效应）_财力性转移支付2010年预算参考数_03_2010年各地区一般预算平衡表_净集中 2" xfId="15085"/>
    <cellStyle name="差_行政（人员）_县市旗测算-新科目（含人口规模效应）_财力性转移支付2010年预算参考数_03_2010年各地区一般预算平衡表_净集中 3" xfId="15086"/>
    <cellStyle name="差_行政（人员）_县市旗测算-新科目（含人口规模效应）_财力性转移支付2010年预算参考数_30云南" xfId="15087"/>
    <cellStyle name="好_行政（人员）_财力性转移支付2010年预算参考数_隋心对账单定稿0514 2" xfId="15088"/>
    <cellStyle name="差_行政（人员）_县市旗测算-新科目（含人口规模效应）_财力性转移支付2010年预算参考数_30云南 2" xfId="15089"/>
    <cellStyle name="好_行政（人员）_财力性转移支付2010年预算参考数_隋心对账单定稿0514 2 2" xfId="15090"/>
    <cellStyle name="差_行政（人员）_县市旗测算-新科目（含人口规模效应）_财力性转移支付2010年预算参考数_30云南 2 2" xfId="15091"/>
    <cellStyle name="差_行政（人员）_县市旗测算-新科目（含人口规模效应）_财力性转移支付2010年预算参考数_30云南 3" xfId="15092"/>
    <cellStyle name="好_行政（人员）_财力性转移支付2010年预算参考数_隋心对账单定稿0514 2 3" xfId="15093"/>
    <cellStyle name="好_教育(按照总人口测算）—20080416_民生政策最低支出需求_财力性转移支付2010年预算参考数_华东 2" xfId="15094"/>
    <cellStyle name="差_行政（人员）_县市旗测算-新科目（含人口规模效应）_财力性转移支付2010年预算参考数_30云南 3 2" xfId="15095"/>
    <cellStyle name="好_教育(按照总人口测算）—20080416_民生政策最低支出需求_财力性转移支付2010年预算参考数_华东 2 2" xfId="15096"/>
    <cellStyle name="差_行政（人员）_县市旗测算-新科目（含人口规模效应）_财力性转移支付2010年预算参考数_30云南 4" xfId="15097"/>
    <cellStyle name="好_Book2_03_2010年各地区一般预算平衡表_净集中" xfId="15098"/>
    <cellStyle name="好_市辖区测算-新科目（20080626）_县市旗测算-新科目（含人口规模效应）_财力性转移支付2010年预算参考数_隋心对账单定稿0514 2 2" xfId="15099"/>
    <cellStyle name="好_行政（人员）_财力性转移支付2010年预算参考数_隋心对账单定稿0514 2 4" xfId="15100"/>
    <cellStyle name="好_教育(按照总人口测算）—20080416_民生政策最低支出需求_财力性转移支付2010年预算参考数_华东 3" xfId="15101"/>
    <cellStyle name="差_行政（人员）_县市旗测算-新科目（含人口规模效应）_财力性转移支付2010年预算参考数_合并" xfId="15102"/>
    <cellStyle name="差_行政（人员）_县市旗测算-新科目（含人口规模效应）_财力性转移支付2010年预算参考数_合并 2" xfId="15103"/>
    <cellStyle name="差_行政（人员）_县市旗测算-新科目（含人口规模效应）_财力性转移支付2010年预算参考数_隋心对账单定稿0514 2" xfId="15104"/>
    <cellStyle name="好_县市旗测算20080508_县市旗测算-新科目（含人口规模效应）" xfId="15105"/>
    <cellStyle name="差_行政（人员）_县市旗测算-新科目（含人口规模效应）_财力性转移支付2010年预算参考数_小册子（2010）张" xfId="15106"/>
    <cellStyle name="好_2006年27重庆_财力性转移支付2010年预算参考数_03_2010年各地区一般预算平衡表_2010年地方财政一般预算分级平衡情况表（汇总）0524 3" xfId="15107"/>
    <cellStyle name="好_行政（人员）_民生政策最低支出需求_合并" xfId="15108"/>
    <cellStyle name="好_县市旗测算20080508_县市旗测算-新科目（含人口规模效应） 2" xfId="15109"/>
    <cellStyle name="差_行政（人员）_县市旗测算-新科目（含人口规模效应）_财力性转移支付2010年预算参考数_小册子（2010）张 2" xfId="15110"/>
    <cellStyle name="好_12滨州_财力性转移支付2010年预算参考数_03_2010年各地区一般预算平衡表 4" xfId="15111"/>
    <cellStyle name="好_行政（人员）_民生政策最低支出需求_合并 2" xfId="15112"/>
    <cellStyle name="好_12滨州_财力性转移支付2010年预算参考数_03_2010年各地区一般预算平衡表 5" xfId="15113"/>
    <cellStyle name="好_530623_2006年县级财政报表附表 2_4.2010年国家重点生态功能区保护性转移支付生态测算表" xfId="15114"/>
    <cellStyle name="好_行政（人员）_民生政策最低支出需求_合并 3" xfId="15115"/>
    <cellStyle name="好_县市旗测算20080508_县市旗测算-新科目（含人口规模效应） 3" xfId="15116"/>
    <cellStyle name="差_行政（人员）_县市旗测算-新科目（含人口规模效应）_财力性转移支付2010年预算参考数_小册子（2010）张 3" xfId="15117"/>
    <cellStyle name="好_缺口县区测算(按核定人数)_财力性转移支付2010年预算参考数_03_2010年各地区一般预算平衡表_04财力类2010 2" xfId="15118"/>
    <cellStyle name="好_县市旗测算-新科目（20080627）_财力性转移支付2010年预算参考数_隋心对账单定稿0514 2 3" xfId="15119"/>
    <cellStyle name="好_县市旗测算20080508_县市旗测算-新科目（含人口规模效应） 3 2" xfId="15120"/>
    <cellStyle name="差_行政（人员）_县市旗测算-新科目（含人口规模效应）_财力性转移支付2010年预算参考数_小册子（2010）张 3 2" xfId="15121"/>
    <cellStyle name="差_县市旗测算-新科目（20080627）_县市旗测算-新科目（含人口规模效应）_财力性转移支付2010年预算参考数_03_2010年各地区一般预算平衡表_2010年地方财政一般预算分级平衡情况表（汇总）0524 2 6" xfId="15122"/>
    <cellStyle name="好_530623_2006年县级财政报表附表 2_4.2010年国家重点生态功能区保护性转移支付生态测算表 2" xfId="15123"/>
    <cellStyle name="好_2007一般预算支出口径剔除表_03_2010年各地区一般预算平衡表_2010年地方财政一般预算分级平衡情况表（汇总）0524 4" xfId="15124"/>
    <cellStyle name="好_核定人数下发表_03_2010年各地区一般预算平衡表 4" xfId="15125"/>
    <cellStyle name="差_云南 缺口县区测算(地方填报)_财力性转移支付2010年预算参考数_03_2010年各地区一般预算平衡表 2 2" xfId="15126"/>
    <cellStyle name="好_12滨州_财力性转移支付2010年预算参考数_03_2010年各地区一般预算平衡表 6" xfId="15127"/>
    <cellStyle name="好_县市旗测算20080508_县市旗测算-新科目（含人口规模效应） 4" xfId="15128"/>
    <cellStyle name="差_行政（人员）_县市旗测算-新科目（含人口规模效应）_财力性转移支付2010年预算参考数_小册子（2010）张 4" xfId="15129"/>
    <cellStyle name="好_缺口县区测算(按核定人数)_财力性转移支付2010年预算参考数_03_2010年各地区一般预算平衡表_04财力类2010 3" xfId="15130"/>
    <cellStyle name="差_行政（人员）_县市旗测算-新科目（含人口规模效应）_合并" xfId="15131"/>
    <cellStyle name="差_历年教师人数 5" xfId="15132"/>
    <cellStyle name="好_市辖区测算-新科目（20080626）_县市旗测算-新科目（含人口规模效应）_华东 2" xfId="15133"/>
    <cellStyle name="好_河南 缺口县区测算(地方填报)_财力性转移支付2010年预算参考数_03_2010年各地区一般预算平衡表_净集中" xfId="15134"/>
    <cellStyle name="差_行政（人员）_县市旗测算-新科目（含人口规模效应）_华东" xfId="15135"/>
    <cellStyle name="差_行政（人员）_县市旗测算-新科目（含人口规模效应）_华东 2" xfId="15136"/>
    <cellStyle name="差_教育(按照总人口测算）—20080416_不含人员经费系数_财力性转移支付2010年预算参考数_华东" xfId="15137"/>
    <cellStyle name="差_行政（人员）_县市旗测算-新科目（含人口规模效应）_隋心对账单定稿0514" xfId="15138"/>
    <cellStyle name="差_行政（人员）_县市旗测算-新科目（含人口规模效应）_小册子（2010）张" xfId="15139"/>
    <cellStyle name="差_行政（人员）_县市旗测算-新科目（含人口规模效应）_小册子（2010）张 2" xfId="15140"/>
    <cellStyle name="常规 15 17" xfId="15141"/>
    <cellStyle name="常规 15 22" xfId="15142"/>
    <cellStyle name="常规 20 17" xfId="15143"/>
    <cellStyle name="常规 20 22" xfId="15144"/>
    <cellStyle name="差_行政（人员）_县市旗测算-新科目（含人口规模效应）_小册子（2010）张 2 2" xfId="15145"/>
    <cellStyle name="差_行政（人员）_县市旗测算-新科目（含人口规模效应）_小册子（2010）张 3" xfId="15146"/>
    <cellStyle name="常规 15 18" xfId="15147"/>
    <cellStyle name="常规 15 23" xfId="15148"/>
    <cellStyle name="常规 20 18" xfId="15149"/>
    <cellStyle name="常规 20 23" xfId="15150"/>
    <cellStyle name="好_2008年预计支出与2007年对比_华东 2" xfId="15151"/>
    <cellStyle name="差_行政（人员）_县市旗测算-新科目（含人口规模效应）_小册子（2010）张 3 2" xfId="15152"/>
    <cellStyle name="好_2008年预计支出与2007年对比_华东 2 2" xfId="15153"/>
    <cellStyle name="差_行政（人员）_县市旗测算-新科目（含人口规模效应）_小册子（2010）张 4" xfId="15154"/>
    <cellStyle name="常规 15 19" xfId="15155"/>
    <cellStyle name="常规 15 24" xfId="15156"/>
    <cellStyle name="常规 20 19" xfId="15157"/>
    <cellStyle name="常规 20 24" xfId="15158"/>
    <cellStyle name="差_行政（人员）_小册子（2010）张" xfId="15159"/>
    <cellStyle name="差_县区合并测算20080423(按照各省比重）_华东 2 2" xfId="15160"/>
    <cellStyle name="差_行政（人员）_小册子（2010）张 3" xfId="15161"/>
    <cellStyle name="好_行政(燃修费)_不含人员经费系数_小册子（2010）张" xfId="15162"/>
    <cellStyle name="差_行政（人员）_小册子（2010）张 4" xfId="15163"/>
    <cellStyle name="好_34青海_1_03_2010年各地区一般预算平衡表_2010年地方财政一般预算分级平衡情况表（汇总）0524 2 2" xfId="15164"/>
    <cellStyle name="差_行政公检法测算" xfId="15165"/>
    <cellStyle name="差_行政公检法测算 2 2" xfId="15166"/>
    <cellStyle name="好_0502通海县 2_2.2010年云南省生态功能区转移支付总表" xfId="15167"/>
    <cellStyle name="差_行政公检法测算 2 3" xfId="15168"/>
    <cellStyle name="差_行政公检法测算 2 3 2" xfId="15169"/>
    <cellStyle name="差_行政公检法测算 2 4" xfId="15170"/>
    <cellStyle name="差_行政公检法测算 3" xfId="15171"/>
    <cellStyle name="差_行政公检法测算 4" xfId="15172"/>
    <cellStyle name="差_行政公检法测算 4 2" xfId="15173"/>
    <cellStyle name="差_行政公检法测算 5" xfId="15174"/>
    <cellStyle name="差_行政公检法测算_03_2010年各地区一般预算平衡表" xfId="15175"/>
    <cellStyle name="差_行政公检法测算_03_2010年各地区一般预算平衡表 2" xfId="15176"/>
    <cellStyle name="差_农林水和城市维护标准支出20080505－县区合计_不含人员经费系数_03_2010年各地区一般预算平衡表_2010年地方财政一般预算分级平衡情况表（汇总）0524" xfId="15177"/>
    <cellStyle name="差_行政公检法测算_03_2010年各地区一般预算平衡表 3" xfId="15178"/>
    <cellStyle name="差_行政公检法测算_03_2010年各地区一般预算平衡表 4" xfId="15179"/>
    <cellStyle name="差_行政公检法测算_03_2010年各地区一般预算平衡表 5" xfId="15180"/>
    <cellStyle name="差_行政公检法测算_03_2010年各地区一般预算平衡表 6" xfId="15181"/>
    <cellStyle name="差_行政公检法测算_03_2010年各地区一般预算平衡表_04财力类2010" xfId="15182"/>
    <cellStyle name="差_行政公检法测算_03_2010年各地区一般预算平衡表_04财力类2010 2" xfId="15183"/>
    <cellStyle name="差_行政公检法测算_03_2010年各地区一般预算平衡表_04财力类2010 3" xfId="15184"/>
    <cellStyle name="差_行政公检法测算_03_2010年各地区一般预算平衡表_2010年地方财政一般预算分级平衡情况表（汇总）0524 2" xfId="15185"/>
    <cellStyle name="差_市辖区测算-新科目（20080626）_民生政策最低支出需求_财力性转移支付2010年预算参考数_华东 2 4" xfId="15186"/>
    <cellStyle name="好_Book1_财力性转移支付2010年预算参考数_华东 2 3" xfId="15187"/>
    <cellStyle name="差_行政公检法测算_03_2010年各地区一般预算平衡表_净集中" xfId="15188"/>
    <cellStyle name="差_卫生部门_禁止开发区名单" xfId="15189"/>
    <cellStyle name="差_行政公检法测算_03_2010年各地区一般预算平衡表_净集中 2" xfId="15190"/>
    <cellStyle name="差_行政公检法测算_03_2010年各地区一般预算平衡表_净集中 3" xfId="15191"/>
    <cellStyle name="差_行政公检法测算_30云南" xfId="15192"/>
    <cellStyle name="差_行政公检法测算_30云南 2" xfId="15193"/>
    <cellStyle name="差_行政公检法测算_30云南 2 2" xfId="15194"/>
    <cellStyle name="好_2006年27重庆_财力性转移支付2010年预算参考数 5" xfId="15195"/>
    <cellStyle name="差_行政公检法测算_30云南 3" xfId="15196"/>
    <cellStyle name="好_青海 缺口县区测算(地方填报)_财力性转移支付2010年预算参考数_华东 2 2" xfId="15197"/>
    <cellStyle name="差_县区合并测算20080421_不含人员经费系数_财力性转移支付2010年预算参考数_03_2010年各地区一般预算平衡表_2010年地方财政一般预算分级平衡情况表（汇总）0524 2 4" xfId="15198"/>
    <cellStyle name="差_行政公检法测算_30云南 3 2" xfId="15199"/>
    <cellStyle name="好_2008年县级公安保障标准落实奖励经费分配测算 4" xfId="15200"/>
    <cellStyle name="差_行政公检法测算_30云南 4" xfId="15201"/>
    <cellStyle name="好_34青海_1_财力性转移支付2010年预算参考数_华东" xfId="15202"/>
    <cellStyle name="好_青海 缺口县区测算(地方填报)_财力性转移支付2010年预算参考数_华东 2 3" xfId="15203"/>
    <cellStyle name="差_行政公检法测算_不含人员经费系数" xfId="15204"/>
    <cellStyle name="差_卫生(按照总人口测算）—20080416_财力性转移支付2010年预算参考数_03_2010年各地区一般预算平衡表_2010年地方财政一般预算分级平衡情况表（汇总）0524 3" xfId="15205"/>
    <cellStyle name="差_行政公检法测算_不含人员经费系数 2" xfId="15206"/>
    <cellStyle name="差_行政公检法测算_不含人员经费系数 2 2 2" xfId="15207"/>
    <cellStyle name="差_行政公检法测算_不含人员经费系数 2 3 2" xfId="15208"/>
    <cellStyle name="好_分县成本差异系数_财力性转移支付2010年预算参考数_合并 2 3" xfId="15209"/>
    <cellStyle name="差_行政公检法测算_不含人员经费系数 3" xfId="15210"/>
    <cellStyle name="差_人员工资和公用经费3_03_2010年各地区一般预算平衡表_04财力类2010" xfId="15211"/>
    <cellStyle name="差_县市旗测算-新科目（20080626）_民生政策最低支出需求_03_2010年各地区一般预算平衡表_2010年地方财政一般预算分级平衡情况表（汇总）0524" xfId="15212"/>
    <cellStyle name="好_34青海_财力性转移支付2010年预算参考数_30云南" xfId="15213"/>
    <cellStyle name="好_行政(燃修费)_县市旗测算-新科目（含人口规模效应）_财力性转移支付2010年预算参考数_03_2010年各地区一般预算平衡表_2010年地方财政一般预算分级平衡情况表（汇总）0524 2 2" xfId="15214"/>
    <cellStyle name="差_行政公检法测算_不含人员经费系数 3 2" xfId="15215"/>
    <cellStyle name="差_人员工资和公用经费3_03_2010年各地区一般预算平衡表_04财力类2010 2" xfId="15216"/>
    <cellStyle name="差_县市旗测算-新科目（20080626）_民生政策最低支出需求_03_2010年各地区一般预算平衡表_2010年地方财政一般预算分级平衡情况表（汇总）0524 2" xfId="15217"/>
    <cellStyle name="好_34青海_财力性转移支付2010年预算参考数_30云南 2" xfId="15218"/>
    <cellStyle name="差_行政公检法测算_不含人员经费系数 4 2" xfId="15219"/>
    <cellStyle name="差_行政公检法测算_不含人员经费系数 5" xfId="15220"/>
    <cellStyle name="好_行政(燃修费)_县市旗测算-新科目（含人口规模效应）_财力性转移支付2010年预算参考数_03_2010年各地区一般预算平衡表_2010年地方财政一般预算分级平衡情况表（汇总）0524 2 4" xfId="15221"/>
    <cellStyle name="差_行政公检法测算_不含人员经费系数_03_2010年各地区一般预算平衡表 3" xfId="15222"/>
    <cellStyle name="差_行政公检法测算_不含人员经费系数_03_2010年各地区一般预算平衡表 4" xfId="15223"/>
    <cellStyle name="差_行政公检法测算_不含人员经费系数_03_2010年各地区一般预算平衡表 5" xfId="15224"/>
    <cellStyle name="差_行政公检法测算_不含人员经费系数_03_2010年各地区一般预算平衡表 6" xfId="15225"/>
    <cellStyle name="差_行政公检法测算_不含人员经费系数_03_2010年各地区一般预算平衡表_04财力类2010" xfId="15226"/>
    <cellStyle name="好_2006年34青海_合并 2 7" xfId="15227"/>
    <cellStyle name="差_行政公检法测算_不含人员经费系数_03_2010年各地区一般预算平衡表_2010年地方财政一般预算分级平衡情况表（汇总）0524 5" xfId="15228"/>
    <cellStyle name="常规 5 2 6" xfId="15229"/>
    <cellStyle name="好_第五部分(才淼、饶永宏）_华东 2 4" xfId="15230"/>
    <cellStyle name="差_行政公检法测算_不含人员经费系数_03_2010年各地区一般预算平衡表_净集中" xfId="15231"/>
    <cellStyle name="差_行政公检法测算_不含人员经费系数_03_2010年各地区一般预算平衡表_净集中 2" xfId="15232"/>
    <cellStyle name="差_行政公检法测算_不含人员经费系数_03_2010年各地区一般预算平衡表_净集中 3" xfId="15233"/>
    <cellStyle name="差_行政公检法测算_不含人员经费系数_30云南" xfId="15234"/>
    <cellStyle name="差_卫生部门_财力性转移支付2010年预算参考数_03_2010年各地区一般预算平衡表_2010年地方财政一般预算分级平衡情况表（汇总）0524 2 3" xfId="15235"/>
    <cellStyle name="好_2007年一般预算支出剔除_隋心对账单定稿0514 2 2" xfId="15236"/>
    <cellStyle name="好_青海 缺口县区测算(地方填报)_财力性转移支付2010年预算参考数_03_2010年各地区一般预算平衡表_净集中 3" xfId="15237"/>
    <cellStyle name="差_行政公检法测算_不含人员经费系数_财力性转移支付2010年预算参考数" xfId="15238"/>
    <cellStyle name="好_分析缺口率 2 3" xfId="15239"/>
    <cellStyle name="差_农林水和城市维护标准支出20080505－县区合计_民生政策最低支出需求_03_2010年各地区一般预算平衡表_净集中" xfId="15240"/>
    <cellStyle name="差_行政公检法测算_不含人员经费系数_财力性转移支付2010年预算参考数 2" xfId="15241"/>
    <cellStyle name="好_分析缺口率 2 3 2" xfId="15242"/>
    <cellStyle name="差_行政公检法测算_不含人员经费系数_财力性转移支付2010年预算参考数 2 2" xfId="15243"/>
    <cellStyle name="差_农林水和城市维护标准支出20080505－县区合计_民生政策最低支出需求_03_2010年各地区一般预算平衡表_净集中 2" xfId="15244"/>
    <cellStyle name="好_青海 缺口县区测算(地方填报)_财力性转移支付2010年预算参考数_隋心对账单定稿0514 2 6" xfId="15245"/>
    <cellStyle name="差_行政公检法测算_不含人员经费系数_财力性转移支付2010年预算参考数 2 2 2" xfId="15246"/>
    <cellStyle name="差_行政公检法测算_不含人员经费系数_财力性转移支付2010年预算参考数 2 3" xfId="15247"/>
    <cellStyle name="差_农林水和城市维护标准支出20080505－县区合计_民生政策最低支出需求_03_2010年各地区一般预算平衡表_净集中 3" xfId="15248"/>
    <cellStyle name="好_青海 缺口县区测算(地方填报)_财力性转移支付2010年预算参考数_隋心对账单定稿0514 2 7" xfId="15249"/>
    <cellStyle name="差_行政公检法测算_不含人员经费系数_财力性转移支付2010年预算参考数 2 3 2" xfId="15250"/>
    <cellStyle name="好_卫生(按照总人口测算）—20080416_财力性转移支付2010年预算参考数_03_2010年各地区一般预算平衡表_2010年地方财政一般预算分级平衡情况表（汇总）0524 2 5" xfId="15251"/>
    <cellStyle name="好_缺口县区测算(按核定人数)_财力性转移支付2010年预算参考数_隋心对账单定稿0514 2 6" xfId="15252"/>
    <cellStyle name="差_河南 缺口县区测算(地方填报白)_03_2010年各地区一般预算平衡表_04财力类2010" xfId="15253"/>
    <cellStyle name="差_行政公检法测算_不含人员经费系数_财力性转移支付2010年预算参考数 2 4" xfId="15254"/>
    <cellStyle name="差_同德_03_2010年各地区一般预算平衡表 2 2" xfId="15255"/>
    <cellStyle name="差_行政公检法测算_不含人员经费系数_财力性转移支付2010年预算参考数 3" xfId="15256"/>
    <cellStyle name="差_行政公检法测算_不含人员经费系数_财力性转移支付2010年预算参考数 3 2" xfId="15257"/>
    <cellStyle name="差_行政公检法测算_不含人员经费系数_财力性转移支付2010年预算参考数 4" xfId="15258"/>
    <cellStyle name="差_行政公检法测算_不含人员经费系数_财力性转移支付2010年预算参考数 4 2" xfId="15259"/>
    <cellStyle name="差_行政公检法测算_不含人员经费系数_财力性转移支付2010年预算参考数 5" xfId="15260"/>
    <cellStyle name="差_市辖区测算-新科目（20080626）_30云南" xfId="15261"/>
    <cellStyle name="差_行政公检法测算_不含人员经费系数_财力性转移支付2010年预算参考数_03_2010年各地区一般预算平衡表" xfId="15262"/>
    <cellStyle name="差_行政公检法测算_不含人员经费系数_财力性转移支付2010年预算参考数_03_2010年各地区一般预算平衡表 2" xfId="15263"/>
    <cellStyle name="差_行政公检法测算_不含人员经费系数_财力性转移支付2010年预算参考数_03_2010年各地区一般预算平衡表 3" xfId="15264"/>
    <cellStyle name="差_行政公检法测算_不含人员经费系数_财力性转移支付2010年预算参考数_03_2010年各地区一般预算平衡表_04财力类2010" xfId="15265"/>
    <cellStyle name="差_行政公检法测算_不含人员经费系数_财力性转移支付2010年预算参考数_03_2010年各地区一般预算平衡表_04财力类2010 2" xfId="15266"/>
    <cellStyle name="差_行政公检法测算_不含人员经费系数_财力性转移支付2010年预算参考数_03_2010年各地区一般预算平衡表_04财力类2010 3" xfId="15267"/>
    <cellStyle name="差_行政公检法测算_不含人员经费系数_财力性转移支付2010年预算参考数_03_2010年各地区一般预算平衡表_2010年地方财政一般预算分级平衡情况表（汇总）0524" xfId="15268"/>
    <cellStyle name="差_行政公检法测算_不含人员经费系数_财力性转移支付2010年预算参考数_03_2010年各地区一般预算平衡表_2010年地方财政一般预算分级平衡情况表（汇总）0524 2" xfId="15269"/>
    <cellStyle name="好_财政供养人员_财力性转移支付2010年预算参考数_合并" xfId="15270"/>
    <cellStyle name="差_行政公检法测算_不含人员经费系数_财力性转移支付2010年预算参考数_03_2010年各地区一般预算平衡表_2010年地方财政一般预算分级平衡情况表（汇总）0524 3" xfId="15271"/>
    <cellStyle name="差_行政公检法测算_不含人员经费系数_财力性转移支付2010年预算参考数_03_2010年各地区一般预算平衡表_净集中" xfId="15272"/>
    <cellStyle name="差_县市旗测算-新科目（20080627） 2 7" xfId="15273"/>
    <cellStyle name="好_河南 缺口县区测算(地方填报白)_03_2010年各地区一般预算平衡表 2 2" xfId="15274"/>
    <cellStyle name="差_行政公检法测算_不含人员经费系数_财力性转移支付2010年预算参考数_03_2010年各地区一般预算平衡表_净集中 2" xfId="15275"/>
    <cellStyle name="差_行政公检法测算_不含人员经费系数_财力性转移支付2010年预算参考数_03_2010年各地区一般预算平衡表_净集中 3" xfId="15276"/>
    <cellStyle name="差_行政公检法测算_不含人员经费系数_财力性转移支付2010年预算参考数_30云南" xfId="15277"/>
    <cellStyle name="差_农林水和城市维护标准支出20080505－县区合计_不含人员经费系数_财力性转移支付2010年预算参考数_30云南 2" xfId="15278"/>
    <cellStyle name="好_其他部门(按照总人口测算）—20080416_民生政策最低支出需求_小册子（2010）张 2" xfId="15279"/>
    <cellStyle name="差_行政公检法测算_不含人员经费系数_财力性转移支付2010年预算参考数_30云南 2" xfId="15280"/>
    <cellStyle name="差_农林水和城市维护标准支出20080505－县区合计_不含人员经费系数_财力性转移支付2010年预算参考数_30云南 2 2" xfId="15281"/>
    <cellStyle name="好_其他部门(按照总人口测算）—20080416_民生政策最低支出需求_小册子（2010）张 2 2" xfId="15282"/>
    <cellStyle name="差_行政公检法测算_不含人员经费系数_财力性转移支付2010年预算参考数_30云南 2 2" xfId="15283"/>
    <cellStyle name="差_缺口县区测算（11.13）_03_2010年各地区一般预算平衡表_04财力类2010" xfId="15284"/>
    <cellStyle name="差_行政公检法测算_不含人员经费系数_财力性转移支付2010年预算参考数_30云南 3" xfId="15285"/>
    <cellStyle name="差_行政公检法测算_不含人员经费系数_财力性转移支付2010年预算参考数_30云南 4" xfId="15286"/>
    <cellStyle name="差_行政公检法测算_不含人员经费系数_财力性转移支付2010年预算参考数_合并 2" xfId="15287"/>
    <cellStyle name="差_县市旗测算20080508_县市旗测算-新科目（含人口规模效应）_财力性转移支付2010年预算参考数_合并 2 2" xfId="15288"/>
    <cellStyle name="差_行政公检法测算_不含人员经费系数_财力性转移支付2010年预算参考数_华东 2" xfId="15289"/>
    <cellStyle name="好_平邑_财力性转移支付2010年预算参考数_华东 2 7" xfId="15290"/>
    <cellStyle name="差_行政公检法测算_不含人员经费系数_财力性转移支付2010年预算参考数_隋心对账单定稿0514" xfId="15291"/>
    <cellStyle name="差_行政公检法测算_不含人员经费系数_财力性转移支付2010年预算参考数_隋心对账单定稿0514 2" xfId="15292"/>
    <cellStyle name="好_教育(按照总人口测算）—20080416_不含人员经费系数_财力性转移支付2010年预算参考数_小册子（2010）张" xfId="15293"/>
    <cellStyle name="差_行政公检法测算_不含人员经费系数_财力性转移支付2010年预算参考数_小册子（2010）张" xfId="15294"/>
    <cellStyle name="差_行政公检法测算_不含人员经费系数_财力性转移支付2010年预算参考数_小册子（2010）张 2" xfId="15295"/>
    <cellStyle name="好_汇总-县级财政报表附表_华东 3" xfId="15296"/>
    <cellStyle name="差_行政公检法测算_不含人员经费系数_财力性转移支付2010年预算参考数_小册子（2010）张 2 2" xfId="15297"/>
    <cellStyle name="差_行政公检法测算_不含人员经费系数_财力性转移支付2010年预算参考数_小册子（2010）张 4" xfId="15298"/>
    <cellStyle name="差_行政公检法测算_不含人员经费系数_合并" xfId="15299"/>
    <cellStyle name="差_行政公检法测算_不含人员经费系数_合并 2" xfId="15300"/>
    <cellStyle name="差_其他部门(按照总人口测算）—20080416_不含人员经费系数_03_2010年各地区一般预算平衡表_2010年地方财政一般预算分级平衡情况表（汇总）0524 4" xfId="15301"/>
    <cellStyle name="差_行政公检法测算_不含人员经费系数_华东 2" xfId="15302"/>
    <cellStyle name="好_一般预算支出口径剔除表_财力性转移支付2010年预算参考数_华东 3" xfId="15303"/>
    <cellStyle name="差_行政公检法测算_不含人员经费系数_隋心对账单定稿0514" xfId="15304"/>
    <cellStyle name="好_Book2 2 4" xfId="15305"/>
    <cellStyle name="差_行政公检法测算_不含人员经费系数_隋心对账单定稿0514 2" xfId="15306"/>
    <cellStyle name="差_行政公检法测算_不含人员经费系数_小册子（2010）张 2 2" xfId="15307"/>
    <cellStyle name="差_县区合并测算20080423(按照各省比重）_财力性转移支付2010年预算参考数_隋心对账单定稿0514 2 7" xfId="15308"/>
    <cellStyle name="差_行政公检法测算_不含人员经费系数_小册子（2010）张 3" xfId="15309"/>
    <cellStyle name="差_行政公检法测算_不含人员经费系数_小册子（2010）张 3 2" xfId="15310"/>
    <cellStyle name="差_行政公检法测算_不含人员经费系数_小册子（2010）张 4" xfId="15311"/>
    <cellStyle name="差_行政公检法测算_财力性转移支付2010年预算参考数" xfId="15312"/>
    <cellStyle name="差_行政公检法测算_财力性转移支付2010年预算参考数 2" xfId="15313"/>
    <cellStyle name="差_行政公检法测算_财力性转移支付2010年预算参考数 2 2" xfId="15314"/>
    <cellStyle name="差_行政公检法测算_财力性转移支付2010年预算参考数 2 2 2" xfId="15315"/>
    <cellStyle name="好_2006年33甘肃_华东 2 5" xfId="15316"/>
    <cellStyle name="好_测算结果汇总_03_2010年各地区一般预算平衡表_2010年地方财政一般预算分级平衡情况表（汇总）0524 5" xfId="15317"/>
    <cellStyle name="差_行政公检法测算_财力性转移支付2010年预算参考数 2 3" xfId="15318"/>
    <cellStyle name="差_行政公检法测算_财力性转移支付2010年预算参考数 2 3 2" xfId="15319"/>
    <cellStyle name="差_行政公检法测算_财力性转移支付2010年预算参考数 2 4" xfId="15320"/>
    <cellStyle name="差_行政公检法测算_财力性转移支付2010年预算参考数 3" xfId="15321"/>
    <cellStyle name="差_行政公检法测算_财力性转移支付2010年预算参考数 4" xfId="15322"/>
    <cellStyle name="好_文体广播事业(按照总人口测算）—20080416_不含人员经费系数_财力性转移支付2010年预算参考数_30云南" xfId="15323"/>
    <cellStyle name="差_行政公检法测算_财力性转移支付2010年预算参考数 4 2" xfId="15324"/>
    <cellStyle name="好_平邑_03_2010年各地区一般预算平衡表_2010年地方财政一般预算分级平衡情况表（汇总）0524 4" xfId="15325"/>
    <cellStyle name="差_行政公检法测算_财力性转移支付2010年预算参考数 5" xfId="15326"/>
    <cellStyle name="好_文体广播事业(按照总人口测算）—20080416_民生政策最低支出需求_财力性转移支付2010年预算参考数_03_2010年各地区一般预算平衡表 3" xfId="15327"/>
    <cellStyle name="差_行政公检法测算_财力性转移支付2010年预算参考数_03_2010年各地区一般预算平衡表" xfId="15328"/>
    <cellStyle name="好_教育(按照总人口测算）—20080416_财力性转移支付2010年预算参考数_03_2010年各地区一般预算平衡表_04财力类2010 2" xfId="15329"/>
    <cellStyle name="差_行政公检法测算_财力性转移支付2010年预算参考数_03_2010年各地区一般预算平衡表 2" xfId="15330"/>
    <cellStyle name="好_2006年34青海_03_2010年各地区一般预算平衡表_2010年地方财政一般预算分级平衡情况表（汇总）0524 2 7" xfId="15331"/>
    <cellStyle name="差_行政公检法测算_财力性转移支付2010年预算参考数_03_2010年各地区一般预算平衡表 3" xfId="15332"/>
    <cellStyle name="差_行政公检法测算_财力性转移支付2010年预算参考数_03_2010年各地区一般预算平衡表 4" xfId="15333"/>
    <cellStyle name="差_行政公检法测算_财力性转移支付2010年预算参考数_03_2010年各地区一般预算平衡表 5" xfId="15334"/>
    <cellStyle name="差_行政公检法测算_财力性转移支付2010年预算参考数_03_2010年各地区一般预算平衡表 6" xfId="15335"/>
    <cellStyle name="差_行政公检法测算_财力性转移支付2010年预算参考数_03_2010年各地区一般预算平衡表_04财力类2010" xfId="15336"/>
    <cellStyle name="差_行政公检法测算_财力性转移支付2010年预算参考数_03_2010年各地区一般预算平衡表_04财力类2010 2" xfId="15337"/>
    <cellStyle name="差_山东省民生支出标准_财力性转移支付2010年预算参考数 3" xfId="15338"/>
    <cellStyle name="差_县市旗测算20080508_民生政策最低支出需求_财力性转移支付2010年预算参考数_华东 2 6" xfId="15339"/>
    <cellStyle name="差_行政公检法测算_财力性转移支付2010年预算参考数_03_2010年各地区一般预算平衡表_04财力类2010 3" xfId="15340"/>
    <cellStyle name="差_山东省民生支出标准_财力性转移支付2010年预算参考数 4" xfId="15341"/>
    <cellStyle name="差_县市旗测算20080508_民生政策最低支出需求_财力性转移支付2010年预算参考数_华东 2 7" xfId="15342"/>
    <cellStyle name="差_行政公检法测算_财力性转移支付2010年预算参考数_03_2010年各地区一般预算平衡表_2010年地方财政一般预算分级平衡情况表（汇总）0524" xfId="15343"/>
    <cellStyle name="差_县市旗测算-新科目（20080627）_财力性转移支付2010年预算参考数_合并 2 4" xfId="15344"/>
    <cellStyle name="差_行政公检法测算_财力性转移支付2010年预算参考数_03_2010年各地区一般预算平衡表_净集中" xfId="15345"/>
    <cellStyle name="差_市辖区测算20080510_不含人员经费系数_华东" xfId="15346"/>
    <cellStyle name="差_行政公检法测算_财力性转移支付2010年预算参考数_03_2010年各地区一般预算平衡表_净集中 2" xfId="15347"/>
    <cellStyle name="差_市辖区测算20080510_不含人员经费系数_华东 2" xfId="15348"/>
    <cellStyle name="差_行政公检法测算_财力性转移支付2010年预算参考数_03_2010年各地区一般预算平衡表_净集中 3" xfId="15349"/>
    <cellStyle name="差_行政公检法测算_财力性转移支付2010年预算参考数_30云南" xfId="15350"/>
    <cellStyle name="差_行政公检法测算_财力性转移支付2010年预算参考数_30云南 2" xfId="15351"/>
    <cellStyle name="差_行政公检法测算_财力性转移支付2010年预算参考数_30云南 2 2" xfId="15352"/>
    <cellStyle name="差_行政公检法测算_财力性转移支付2010年预算参考数_30云南 3" xfId="15353"/>
    <cellStyle name="差_行政公检法测算_财力性转移支付2010年预算参考数_30云南 3 2" xfId="15354"/>
    <cellStyle name="差_农林水和城市维护标准支出20080505－县区合计_县市旗测算-新科目（含人口规模效应）_财力性转移支付2010年预算参考数_小册子（2010）张" xfId="15355"/>
    <cellStyle name="差_行政公检法测算_财力性转移支付2010年预算参考数_合并" xfId="15356"/>
    <cellStyle name="好_行政公检法测算_民生政策最低支出需求_财力性转移支付2010年预算参考数_03_2010年各地区一般预算平衡表" xfId="15357"/>
    <cellStyle name="好_汇总_财力性转移支付2010年预算参考数_合并 2 3" xfId="15358"/>
    <cellStyle name="差_行政公检法测算_财力性转移支付2010年预算参考数_合并 2" xfId="15359"/>
    <cellStyle name="差_人员工资和公用经费2_财力性转移支付2010年预算参考数_03_2010年各地区一般预算平衡表 3" xfId="15360"/>
    <cellStyle name="好_行政公检法测算_民生政策最低支出需求_财力性转移支付2010年预算参考数_03_2010年各地区一般预算平衡表 2" xfId="15361"/>
    <cellStyle name="差_行政公检法测算_财力性转移支付2010年预算参考数_华东" xfId="15362"/>
    <cellStyle name="差_行政公检法测算_财力性转移支付2010年预算参考数_华东 2" xfId="15363"/>
    <cellStyle name="差_人员工资和公用经费2_合并" xfId="15364"/>
    <cellStyle name="差_行政公检法测算_财力性转移支付2010年预算参考数_隋心对账单定稿0514" xfId="15365"/>
    <cellStyle name="常规 2 2 2 6 2 2 3" xfId="15366"/>
    <cellStyle name="差_行政公检法测算_财力性转移支付2010年预算参考数_隋心对账单定稿0514 2" xfId="15367"/>
    <cellStyle name="差_人员工资和公用经费2_合并 2" xfId="15368"/>
    <cellStyle name="差_行政公检法测算_财力性转移支付2010年预算参考数_小册子（2010）张" xfId="15369"/>
    <cellStyle name="好_14安徽_华东 2 3" xfId="15370"/>
    <cellStyle name="差_行政公检法测算_财力性转移支付2010年预算参考数_小册子（2010）张 2" xfId="15371"/>
    <cellStyle name="差_行政公检法测算_财力性转移支付2010年预算参考数_小册子（2010）张 3" xfId="15372"/>
    <cellStyle name="差_行政公检法测算_财力性转移支付2010年预算参考数_小册子（2010）张 3 2" xfId="15373"/>
    <cellStyle name="差_行政公检法测算_财力性转移支付2010年预算参考数_小册子（2010）张 4" xfId="15374"/>
    <cellStyle name="差_行政公检法测算_合并" xfId="15375"/>
    <cellStyle name="好_行政(燃修费)_不含人员经费系数_财力性转移支付2010年预算参考数_03_2010年各地区一般预算平衡表_2010年地方财政一般预算分级平衡情况表（汇总）0524 2 3" xfId="15376"/>
    <cellStyle name="差_行政公检法测算_合并 2" xfId="15377"/>
    <cellStyle name="差_行政公检法测算_华东" xfId="15378"/>
    <cellStyle name="差_核定人数对比_03_2010年各地区一般预算平衡表_04财力类2010 3" xfId="15379"/>
    <cellStyle name="好_2007年收支情况及2008年收支预计表(汇总表)_财力性转移支付2010年预算参考数_合并 2 4" xfId="15380"/>
    <cellStyle name="差_行政公检法测算_华东 2" xfId="15381"/>
    <cellStyle name="好_缺口县区测算(财政部标准)_03_2010年各地区一般预算平衡表_净集中" xfId="15382"/>
    <cellStyle name="差_行政公检法测算_民生政策最低支出需求" xfId="15383"/>
    <cellStyle name="差_行政公检法测算_民生政策最低支出需求 2" xfId="15384"/>
    <cellStyle name="差_基础数据表_5.2010年云南省国家一般生态功能区转移支付补助测算表（州市本级）" xfId="15385"/>
    <cellStyle name="好_缺口县区测算(按核定人数)_合并 2 5" xfId="15386"/>
    <cellStyle name="差_行政公检法测算_民生政策最低支出需求 2 2" xfId="15387"/>
    <cellStyle name="差_基础数据表_5.2010年云南省国家一般生态功能区转移支付补助测算表（州市本级） 2" xfId="15388"/>
    <cellStyle name="差_行政公检法测算_民生政策最低支出需求 2 2 2" xfId="15389"/>
    <cellStyle name="常规 13 11" xfId="15390"/>
    <cellStyle name="差_行政公检法测算_民生政策最低支出需求 2 3" xfId="15391"/>
    <cellStyle name="差_行政公检法测算_民生政策最低支出需求 2 3 2" xfId="15392"/>
    <cellStyle name="差_行政公检法测算_民生政策最低支出需求 3" xfId="15393"/>
    <cellStyle name="好_缺口县区测算(按核定人数)_合并 2 6" xfId="15394"/>
    <cellStyle name="差_行政公检法测算_民生政策最低支出需求 3 2" xfId="15395"/>
    <cellStyle name="好_市辖区测算-新科目（20080626）_县市旗测算-新科目（含人口规模效应）_财力性转移支付2010年预算参考数" xfId="15396"/>
    <cellStyle name="差_行政公检法测算_民生政策最低支出需求 4" xfId="15397"/>
    <cellStyle name="好_缺口县区测算(按核定人数)_合并 2 7" xfId="15398"/>
    <cellStyle name="好_市辖区测算-新科目（20080626）_县市旗测算-新科目（含人口规模效应）_财力性转移支付2010年预算参考数 2" xfId="15399"/>
    <cellStyle name="差_行政公检法测算_民生政策最低支出需求 4 2" xfId="15400"/>
    <cellStyle name="差_行政公检法测算_民生政策最低支出需求 5" xfId="15401"/>
    <cellStyle name="差_行政公检法测算_民生政策最低支出需求_03_2010年各地区一般预算平衡表" xfId="15402"/>
    <cellStyle name="差_文体广播事业(按照总人口测算）—20080416_财力性转移支付2010年预算参考数_华东" xfId="15403"/>
    <cellStyle name="差_行政公检法测算_民生政策最低支出需求_03_2010年各地区一般预算平衡表 2" xfId="15404"/>
    <cellStyle name="差_文体广播事业(按照总人口测算）—20080416_财力性转移支付2010年预算参考数_华东 2" xfId="15405"/>
    <cellStyle name="差_行政公检法测算_民生政策最低支出需求_03_2010年各地区一般预算平衡表 6" xfId="15406"/>
    <cellStyle name="注释 2 2 9" xfId="15407"/>
    <cellStyle name="差_县市旗测算20080508_民生政策最低支出需求_财力性转移支付2010年预算参考数_合并 2 5" xfId="15408"/>
    <cellStyle name="好_27重庆_03_2010年各地区一般预算平衡表_2010年地方财政一般预算分级平衡情况表（汇总）0524 2 4" xfId="15409"/>
    <cellStyle name="差_行政公检法测算_民生政策最低支出需求_03_2010年各地区一般预算平衡表_04财力类2010" xfId="15410"/>
    <cellStyle name="差_其他部门(按照总人口测算）—20080416_30云南" xfId="15411"/>
    <cellStyle name="差_行政公检法测算_民生政策最低支出需求_03_2010年各地区一般预算平衡表_04财力类2010 2" xfId="15412"/>
    <cellStyle name="差_其他部门(按照总人口测算）—20080416_30云南 2" xfId="15413"/>
    <cellStyle name="差_行政公检法测算_民生政策最低支出需求_03_2010年各地区一般预算平衡表_04财力类2010 3" xfId="15414"/>
    <cellStyle name="差_其他部门(按照总人口测算）—20080416_30云南 3" xfId="15415"/>
    <cellStyle name="差_行政公检法测算_民生政策最低支出需求_03_2010年各地区一般预算平衡表_2010年地方财政一般预算分级平衡情况表（汇总）0524" xfId="15416"/>
    <cellStyle name="差_县市旗测算-新科目（20080626）_财力性转移支付2010年预算参考数 2 7" xfId="15417"/>
    <cellStyle name="差_县市旗测算-新科目（20080626）_民生政策最低支出需求_财力性转移支付2010年预算参考数_隋心对账单定稿0514" xfId="15418"/>
    <cellStyle name="差_行政公检法测算_民生政策最低支出需求_03_2010年各地区一般预算平衡表_2010年地方财政一般预算分级平衡情况表（汇总）0524 2" xfId="15419"/>
    <cellStyle name="差_县市旗测算-新科目（20080626）_民生政策最低支出需求_财力性转移支付2010年预算参考数_隋心对账单定稿0514 2" xfId="15420"/>
    <cellStyle name="差_行政公检法测算_民生政策最低支出需求_03_2010年各地区一般预算平衡表_2010年地方财政一般预算分级平衡情况表（汇总）0524 3" xfId="15421"/>
    <cellStyle name="差_文体广播事业(按照总人口测算）—20080416_财力性转移支付2010年预算参考数_隋心对账单定稿0514" xfId="15422"/>
    <cellStyle name="差_行政公检法测算_民生政策最低支出需求_03_2010年各地区一般预算平衡表_2010年地方财政一般预算分级平衡情况表（汇总）0524 4" xfId="15423"/>
    <cellStyle name="差_行政公检法测算_民生政策最低支出需求_03_2010年各地区一般预算平衡表_2010年地方财政一般预算分级平衡情况表（汇总）0524 5" xfId="15424"/>
    <cellStyle name="差_行政公检法测算_民生政策最低支出需求_03_2010年各地区一般预算平衡表_净集中" xfId="15425"/>
    <cellStyle name="差_行政公检法测算_民生政策最低支出需求_30云南" xfId="15426"/>
    <cellStyle name="常规 6 2 2" xfId="15427"/>
    <cellStyle name="差_行政公检法测算_民生政策最低支出需求_30云南 2" xfId="15428"/>
    <cellStyle name="差_河南 缺口县区测算(地方填报白)_小册子（2010）张 4" xfId="15429"/>
    <cellStyle name="常规 3 36" xfId="15430"/>
    <cellStyle name="常规 6 2 2 2" xfId="15431"/>
    <cellStyle name="差_行政公检法测算_民生政策最低支出需求_30云南 2 2" xfId="15432"/>
    <cellStyle name="差_行政公检法测算_民生政策最低支出需求_30云南 3" xfId="15433"/>
    <cellStyle name="常规 3 37" xfId="15434"/>
    <cellStyle name="常规 6 2 2 3" xfId="15435"/>
    <cellStyle name="差_行政公检法测算_民生政策最低支出需求_30云南 4" xfId="15436"/>
    <cellStyle name="差_平邑_03_2010年各地区一般预算平衡表_04财力类2010 2" xfId="15437"/>
    <cellStyle name="常规 3 38" xfId="15438"/>
    <cellStyle name="常规 6 2 2 4" xfId="15439"/>
    <cellStyle name="差_行政公检法测算_民生政策最低支出需求_财力性转移支付2010年预算参考数" xfId="15440"/>
    <cellStyle name="差_行政公检法测算_民生政策最低支出需求_财力性转移支付2010年预算参考数 2" xfId="15441"/>
    <cellStyle name="差_市辖区测算-新科目（20080626）_县市旗测算-新科目（含人口规模效应）_小册子（2010）张 3" xfId="15442"/>
    <cellStyle name="差_行政公检法测算_民生政策最低支出需求_财力性转移支付2010年预算参考数 2 2" xfId="15443"/>
    <cellStyle name="差_市辖区测算-新科目（20080626）_县市旗测算-新科目（含人口规模效应）_小册子（2010）张 3 2" xfId="15444"/>
    <cellStyle name="好_2006年28四川_03_2010年各地区一般预算平衡表_2010年地方财政一般预算分级平衡情况表（汇总）0524 5" xfId="15445"/>
    <cellStyle name="差_行政公检法测算_民生政策最低支出需求_财力性转移支付2010年预算参考数 2 2 2" xfId="15446"/>
    <cellStyle name="差_文体广播事业(按照总人口测算）—20080416_03_2010年各地区一般预算平衡表_04财力类2010 3" xfId="15447"/>
    <cellStyle name="差_行政公检法测算_民生政策最低支出需求_财力性转移支付2010年预算参考数 2 3" xfId="15448"/>
    <cellStyle name="差_行政公检法测算_民生政策最低支出需求_财力性转移支付2010年预算参考数 2 3 2" xfId="15449"/>
    <cellStyle name="好_教育(按照总人口测算）—20080416_民生政策最低支出需求_03_2010年各地区一般预算平衡表 6" xfId="15450"/>
    <cellStyle name="差_行政公检法测算_民生政策最低支出需求_财力性转移支付2010年预算参考数 2 4" xfId="15451"/>
    <cellStyle name="好_行政（人员）_财力性转移支付2010年预算参考数_30云南 2" xfId="15452"/>
    <cellStyle name="差_行政公检法测算_民生政策最低支出需求_财力性转移支付2010年预算参考数 3" xfId="15453"/>
    <cellStyle name="差_市辖区测算-新科目（20080626）_县市旗测算-新科目（含人口规模效应）_小册子（2010）张 4" xfId="15454"/>
    <cellStyle name="差_行政公检法测算_民生政策最低支出需求_财力性转移支付2010年预算参考数 4" xfId="15455"/>
    <cellStyle name="好_汇总 2" xfId="15456"/>
    <cellStyle name="差_行政公检法测算_民生政策最低支出需求_财力性转移支付2010年预算参考数 4 2" xfId="15457"/>
    <cellStyle name="好_汇总 2 2" xfId="15458"/>
    <cellStyle name="差_行政公检法测算_民生政策最低支出需求_财力性转移支付2010年预算参考数 6" xfId="15459"/>
    <cellStyle name="好_汇总 4" xfId="15460"/>
    <cellStyle name="差_行政公检法测算_民生政策最低支出需求_财力性转移支付2010年预算参考数_03_2010年各地区一般预算平衡表" xfId="15461"/>
    <cellStyle name="差_行政公检法测算_民生政策最低支出需求_财力性转移支付2010年预算参考数_03_2010年各地区一般预算平衡表 2" xfId="15462"/>
    <cellStyle name="差_行政公检法测算_民生政策最低支出需求_财力性转移支付2010年预算参考数_03_2010年各地区一般预算平衡表 3" xfId="15463"/>
    <cellStyle name="差_行政公检法测算_民生政策最低支出需求_财力性转移支付2010年预算参考数_03_2010年各地区一般预算平衡表 4" xfId="15464"/>
    <cellStyle name="差_行政公检法测算_民生政策最低支出需求_财力性转移支付2010年预算参考数_03_2010年各地区一般预算平衡表 5" xfId="15465"/>
    <cellStyle name="差_行政公检法测算_民生政策最低支出需求_财力性转移支付2010年预算参考数_03_2010年各地区一般预算平衡表 6" xfId="15466"/>
    <cellStyle name="差_行政公检法测算_民生政策最低支出需求_财力性转移支付2010年预算参考数_03_2010年各地区一般预算平衡表_2010年地方财政一般预算分级平衡情况表（汇总）0524 3" xfId="15467"/>
    <cellStyle name="差_农林水和城市维护标准支出20080505－县区合计_县市旗测算-新科目（含人口规模效应）_财力性转移支付2010年预算参考数" xfId="15468"/>
    <cellStyle name="差_行政公检法测算_民生政策最低支出需求_财力性转移支付2010年预算参考数_03_2010年各地区一般预算平衡表_2010年地方财政一般预算分级平衡情况表（汇总）0524 4" xfId="15469"/>
    <cellStyle name="差_行政公检法测算_民生政策最低支出需求_财力性转移支付2010年预算参考数_03_2010年各地区一般预算平衡表_2010年地方财政一般预算分级平衡情况表（汇总）0524 5" xfId="15470"/>
    <cellStyle name="好_汇总_财力性转移支付2010年预算参考数_30云南 2" xfId="15471"/>
    <cellStyle name="差_行政公检法测算_民生政策最低支出需求_财力性转移支付2010年预算参考数_03_2010年各地区一般预算平衡表_净集中" xfId="15472"/>
    <cellStyle name="差_县市旗测算20080508_不含人员经费系数_财力性转移支付2010年预算参考数_03_2010年各地区一般预算平衡表_2010年地方财政一般预算分级平衡情况表（汇总）0524 2 6" xfId="15473"/>
    <cellStyle name="差_行政公检法测算_民生政策最低支出需求_财力性转移支付2010年预算参考数_03_2010年各地区一般预算平衡表_净集中 2" xfId="15474"/>
    <cellStyle name="好_2007年政法部门业务指标_禁止开发区名单" xfId="15475"/>
    <cellStyle name="差_行政公检法测算_民生政策最低支出需求_财力性转移支付2010年预算参考数_03_2010年各地区一般预算平衡表_净集中 3" xfId="15476"/>
    <cellStyle name="差_行政公检法测算_民生政策最低支出需求_财力性转移支付2010年预算参考数_30云南" xfId="15477"/>
    <cellStyle name="好_测算结果汇总_财力性转移支付2010年预算参考数_合并 2 4" xfId="15478"/>
    <cellStyle name="差_行政公检法测算_民生政策最低支出需求_财力性转移支付2010年预算参考数_30云南 2" xfId="15479"/>
    <cellStyle name="差_行政公检法测算_民生政策最低支出需求_财力性转移支付2010年预算参考数_30云南 2 2" xfId="15480"/>
    <cellStyle name="差_行政公检法测算_民生政策最低支出需求_财力性转移支付2010年预算参考数_30云南 3" xfId="15481"/>
    <cellStyle name="差_行政公检法测算_民生政策最低支出需求_财力性转移支付2010年预算参考数_30云南 3 2" xfId="15482"/>
    <cellStyle name="好_2008年全省汇总收支计算表_30云南 3" xfId="15483"/>
    <cellStyle name="差_行政公检法测算_民生政策最低支出需求_财力性转移支付2010年预算参考数_30云南 4" xfId="15484"/>
    <cellStyle name="好_缺口县区测算(按2007支出增长25%测算)_03_2010年各地区一般预算平衡表_净集中" xfId="15485"/>
    <cellStyle name="差_行政公检法测算_民生政策最低支出需求_财力性转移支付2010年预算参考数_合并" xfId="15486"/>
    <cellStyle name="差_行政公检法测算_民生政策最低支出需求_财力性转移支付2010年预算参考数_合并 2" xfId="15487"/>
    <cellStyle name="差_行政公检法测算_民生政策最低支出需求_财力性转移支付2010年预算参考数_华东" xfId="15488"/>
    <cellStyle name="差_其他部门(按照总人口测算）—20080416_不含人员经费系数_财力性转移支付2010年预算参考数_03_2010年各地区一般预算平衡表_2010年地方财政一般预算分级平衡情况表（汇总）0524 3" xfId="15489"/>
    <cellStyle name="差_市辖区测算20080510_财力性转移支付2010年预算参考数" xfId="15490"/>
    <cellStyle name="差_行政公检法测算_民生政策最低支出需求_财力性转移支付2010年预算参考数_华东 2" xfId="15491"/>
    <cellStyle name="差_市辖区测算20080510_财力性转移支付2010年预算参考数 2" xfId="15492"/>
    <cellStyle name="好_09黑龙江_财力性转移支付2010年预算参考数_合并" xfId="15493"/>
    <cellStyle name="好_2006年22湖南_合并 2 7" xfId="15494"/>
    <cellStyle name="差_行政公检法测算_民生政策最低支出需求_财力性转移支付2010年预算参考数_隋心对账单定稿0514 2" xfId="15495"/>
    <cellStyle name="差_县区合并测算20080421_民生政策最低支出需求_03_2010年各地区一般预算平衡表 5" xfId="15496"/>
    <cellStyle name="差_行政公检法测算_民生政策最低支出需求_财力性转移支付2010年预算参考数_小册子（2010）张" xfId="15497"/>
    <cellStyle name="差_行政公检法测算_民生政策最低支出需求_财力性转移支付2010年预算参考数_小册子（2010）张 2" xfId="15498"/>
    <cellStyle name="差_行政公检法测算_民生政策最低支出需求_财力性转移支付2010年预算参考数_小册子（2010）张 2 2" xfId="15499"/>
    <cellStyle name="常规 55" xfId="15500"/>
    <cellStyle name="常规 60" xfId="15501"/>
    <cellStyle name="差_行政公检法测算_民生政策最低支出需求_财力性转移支付2010年预算参考数_小册子（2010）张 3" xfId="15502"/>
    <cellStyle name="差_行政公检法测算_民生政策最低支出需求_财力性转移支付2010年预算参考数_小册子（2010）张 3 2" xfId="15503"/>
    <cellStyle name="差_行政公检法测算_民生政策最低支出需求_合并" xfId="15504"/>
    <cellStyle name="差_行政公检法测算_民生政策最低支出需求_合并 2" xfId="15505"/>
    <cellStyle name="差_县市旗测算-新科目（20080626）_民生政策最低支出需求_小册子（2010）张" xfId="15506"/>
    <cellStyle name="好_Book1_Book1" xfId="15507"/>
    <cellStyle name="好_第五部分(才淼、饶永宏） 2_2.云南省生态功能区转移支付总表" xfId="15508"/>
    <cellStyle name="好_缺口县区测算（11.13）_财力性转移支付2010年预算参考数_03_2010年各地区一般预算平衡表_2010年地方财政一般预算分级平衡情况表（汇总）0524 2 3" xfId="15509"/>
    <cellStyle name="差_行政公检法测算_民生政策最低支出需求_华东" xfId="15510"/>
    <cellStyle name="差_行政公检法测算_民生政策最低支出需求_华东 2" xfId="15511"/>
    <cellStyle name="常规 2 27" xfId="15512"/>
    <cellStyle name="常规 2 32" xfId="15513"/>
    <cellStyle name="好_行政公检法测算_民生政策最低支出需求_隋心对账单定稿0514" xfId="15514"/>
    <cellStyle name="差_行政公检法测算_民生政策最低支出需求_小册子（2010）张" xfId="15515"/>
    <cellStyle name="超链接 4 2" xfId="15516"/>
    <cellStyle name="差_行政公检法测算_民生政策最低支出需求_小册子（2010）张 2" xfId="15517"/>
    <cellStyle name="差_行政公检法测算_民生政策最低支出需求_小册子（2010）张 2 2" xfId="15518"/>
    <cellStyle name="差_行政公检法测算_民生政策最低支出需求_小册子（2010）张 3" xfId="15519"/>
    <cellStyle name="差_行政公检法测算_民生政策最低支出需求_小册子（2010）张 3 2" xfId="15520"/>
    <cellStyle name="好_安徽 缺口县区测算(地方填报)1_财力性转移支付2010年预算参考数 2 4" xfId="15521"/>
    <cellStyle name="好_华东 2 7" xfId="15522"/>
    <cellStyle name="差_行政公检法测算_民生政策最低支出需求_小册子（2010）张 4" xfId="15523"/>
    <cellStyle name="好_2006年22湖南_03_2010年各地区一般预算平衡表 2 2" xfId="15524"/>
    <cellStyle name="差_行政公检法测算_隋心对账单定稿0514" xfId="15525"/>
    <cellStyle name="好_其他部门(按照总人口测算）—20080416_不含人员经费系数_财力性转移支付2010年预算参考数_华东 2 4" xfId="15526"/>
    <cellStyle name="差_行政公检法测算_隋心对账单定稿0514 2" xfId="15527"/>
    <cellStyle name="差_卫生(按照总人口测算）—20080416_县市旗测算-新科目（含人口规模效应）_财力性转移支付2010年预算参考数_隋心对账单定稿0514 2 5" xfId="15528"/>
    <cellStyle name="差_行政公检法测算_县市旗测算-新科目（含人口规模效应） 2" xfId="15529"/>
    <cellStyle name="好_教育(按照总人口测算）—20080416_民生政策最低支出需求_财力性转移支付2010年预算参考数_30云南 2" xfId="15530"/>
    <cellStyle name="差_行政公检法测算_县市旗测算-新科目（含人口规模效应） 2 2 2" xfId="15531"/>
    <cellStyle name="差_卫生(按照总人口测算）—20080416_民生政策最低支出需求_财力性转移支付2010年预算参考数_30云南 2" xfId="15532"/>
    <cellStyle name="差_行政公检法测算_县市旗测算-新科目（含人口规模效应） 2 4" xfId="15533"/>
    <cellStyle name="差_行政公检法测算_县市旗测算-新科目（含人口规模效应） 3" xfId="15534"/>
    <cellStyle name="好_教育(按照总人口测算）—20080416_民生政策最低支出需求_财力性转移支付2010年预算参考数_30云南 3" xfId="15535"/>
    <cellStyle name="差_行政公检法测算_县市旗测算-新科目（含人口规模效应） 4" xfId="15536"/>
    <cellStyle name="好_教育(按照总人口测算）—20080416_民生政策最低支出需求_财力性转移支付2010年预算参考数_30云南 4" xfId="15537"/>
    <cellStyle name="差_行政公检法测算_县市旗测算-新科目（含人口规模效应） 5" xfId="15538"/>
    <cellStyle name="差_行政公检法测算_县市旗测算-新科目（含人口规模效应）_03_2010年各地区一般预算平衡表" xfId="15539"/>
    <cellStyle name="差_行政公检法测算_县市旗测算-新科目（含人口规模效应）_03_2010年各地区一般预算平衡表 6" xfId="15540"/>
    <cellStyle name="差_行政公检法测算_县市旗测算-新科目（含人口规模效应）_03_2010年各地区一般预算平衡表_04财力类2010" xfId="15541"/>
    <cellStyle name="差_行政公检法测算_县市旗测算-新科目（含人口规模效应）_03_2010年各地区一般预算平衡表_2010年地方财政一般预算分级平衡情况表（汇总）0524" xfId="15542"/>
    <cellStyle name="好_2008年全省汇总收支计算表_财力性转移支付2010年预算参考数_03_2010年各地区一般预算平衡表_净集中 2" xfId="15543"/>
    <cellStyle name="好_行政(燃修费)_县市旗测算-新科目（含人口规模效应） 2" xfId="15544"/>
    <cellStyle name="差_行政公检法测算_县市旗测算-新科目（含人口规模效应）_03_2010年各地区一般预算平衡表_2010年地方财政一般预算分级平衡情况表（汇总）0524 2" xfId="15545"/>
    <cellStyle name="好_0605石屏县 2_2.云南省生态功能区转移支付总表" xfId="15546"/>
    <cellStyle name="好_行政(燃修费)_县市旗测算-新科目（含人口规模效应） 2 2" xfId="15547"/>
    <cellStyle name="差_行政公检法测算_县市旗测算-新科目（含人口规模效应）_03_2010年各地区一般预算平衡表_2010年地方财政一般预算分级平衡情况表（汇总）0524 3" xfId="15548"/>
    <cellStyle name="好_行政(燃修费)_县市旗测算-新科目（含人口规模效应） 2 3" xfId="15549"/>
    <cellStyle name="差_行政公检法测算_县市旗测算-新科目（含人口规模效应）_03_2010年各地区一般预算平衡表_2010年地方财政一般预算分级平衡情况表（汇总）0524 4" xfId="15550"/>
    <cellStyle name="好_行政(燃修费)_县市旗测算-新科目（含人口规模效应） 2 4" xfId="15551"/>
    <cellStyle name="差_行政公检法测算_县市旗测算-新科目（含人口规模效应）_03_2010年各地区一般预算平衡表_2010年地方财政一般预算分级平衡情况表（汇总）0524 5" xfId="15552"/>
    <cellStyle name="好_行政(燃修费)_县市旗测算-新科目（含人口规模效应） 2 5" xfId="15553"/>
    <cellStyle name="差_行政公检法测算_县市旗测算-新科目（含人口规模效应）_03_2010年各地区一般预算平衡表_净集中" xfId="15554"/>
    <cellStyle name="差_行政公检法测算_县市旗测算-新科目（含人口规模效应）_03_2010年各地区一般预算平衡表_净集中 2" xfId="15555"/>
    <cellStyle name="好_分析缺口率_华东" xfId="15556"/>
    <cellStyle name="差_行政公检法测算_县市旗测算-新科目（含人口规模效应）_30云南" xfId="15557"/>
    <cellStyle name="差_行政公检法测算_县市旗测算-新科目（含人口规模效应）_30云南 2" xfId="15558"/>
    <cellStyle name="差_行政公检法测算_县市旗测算-新科目（含人口规模效应）_30云南 2 2" xfId="15559"/>
    <cellStyle name="好_检验表_华东 3" xfId="15560"/>
    <cellStyle name="好_教育(按照总人口测算）—20080416_县市旗测算-新科目（含人口规模效应）_03_2010年各地区一般预算平衡表 5" xfId="15561"/>
    <cellStyle name="差_行政公检法测算_县市旗测算-新科目（含人口规模效应）_30云南 3" xfId="15562"/>
    <cellStyle name="差_缺口县区测算（11.13）_03_2010年各地区一般预算平衡表_2010年地方财政一般预算分级平衡情况表（汇总）0524" xfId="15563"/>
    <cellStyle name="差_行政公检法测算_县市旗测算-新科目（含人口规模效应）_30云南 3 2" xfId="15564"/>
    <cellStyle name="差_缺口县区测算（11.13）_03_2010年各地区一般预算平衡表_2010年地方财政一般预算分级平衡情况表（汇总）0524 2" xfId="15565"/>
    <cellStyle name="常规 12 15" xfId="15566"/>
    <cellStyle name="常规 12 20" xfId="15567"/>
    <cellStyle name="好_2007一般预算支出口径剔除表_03_2010年各地区一般预算平衡表 4" xfId="15568"/>
    <cellStyle name="差_行政公检法测算_县市旗测算-新科目（含人口规模效应）_财力性转移支付2010年预算参考数" xfId="15569"/>
    <cellStyle name="差_行政公检法测算_县市旗测算-新科目（含人口规模效应）_财力性转移支付2010年预算参考数 2" xfId="15570"/>
    <cellStyle name="差_行政公检法测算_县市旗测算-新科目（含人口规模效应）_财力性转移支付2010年预算参考数 2 2" xfId="15571"/>
    <cellStyle name="差_县区合并测算20080423(按照各省比重）_民生政策最低支出需求_合并 2 6" xfId="15572"/>
    <cellStyle name="差_行政公检法测算_县市旗测算-新科目（含人口规模效应）_财力性转移支付2010年预算参考数 2 2 2" xfId="15573"/>
    <cellStyle name="好_缺口县区测算(按核定人数)_财力性转移支付2010年预算参考数_03_2010年各地区一般预算平衡表_净集中 3" xfId="15574"/>
    <cellStyle name="差_县区合并测算20080423(按照各省比重）_民生政策最低支出需求_合并 2 7" xfId="15575"/>
    <cellStyle name="差_行政公检法测算_县市旗测算-新科目（含人口规模效应）_财力性转移支付2010年预算参考数 2 3" xfId="15576"/>
    <cellStyle name="好_2009年一般性转移支付标准工资_奖励补助测算5.22测试" xfId="15577"/>
    <cellStyle name="常规 2 2 2 14 6" xfId="15578"/>
    <cellStyle name="差_行政公检法测算_县市旗测算-新科目（含人口规模效应）_财力性转移支付2010年预算参考数 2 3 2" xfId="15579"/>
    <cellStyle name="好_2009年一般性转移支付标准工资_奖励补助测算5.22测试 2" xfId="15580"/>
    <cellStyle name="差_行政公检法测算_县市旗测算-新科目（含人口规模效应）_财力性转移支付2010年预算参考数 2 4" xfId="15581"/>
    <cellStyle name="好_总人口_财力性转移支付2010年预算参考数_合并" xfId="15582"/>
    <cellStyle name="差_行政公检法测算_县市旗测算-新科目（含人口规模效应）_财力性转移支付2010年预算参考数 3" xfId="15583"/>
    <cellStyle name="差_县区合并测算20080423(按照各省比重）_不含人员经费系数_合并 2 2" xfId="15584"/>
    <cellStyle name="好_总人口_财力性转移支付2010年预算参考数_合并 2" xfId="15585"/>
    <cellStyle name="差_行政公检法测算_县市旗测算-新科目（含人口规模效应）_财力性转移支付2010年预算参考数 3 2" xfId="15586"/>
    <cellStyle name="差_行政公检法测算_县市旗测算-新科目（含人口规模效应）_财力性转移支付2010年预算参考数 4" xfId="15587"/>
    <cellStyle name="差_县区合并测算20080423(按照各省比重）_不含人员经费系数_合并 2 3" xfId="15588"/>
    <cellStyle name="差_行政公检法测算_县市旗测算-新科目（含人口规模效应）_财力性转移支付2010年预算参考数 4 2" xfId="15589"/>
    <cellStyle name="差_行政公检法测算_县市旗测算-新科目（含人口规模效应）_财力性转移支付2010年预算参考数 5" xfId="15590"/>
    <cellStyle name="差_县区合并测算20080423(按照各省比重）_不含人员经费系数_合并 2 4" xfId="15591"/>
    <cellStyle name="差_行政公检法测算_县市旗测算-新科目（含人口规模效应）_财力性转移支付2010年预算参考数_03_2010年各地区一般预算平衡表" xfId="15592"/>
    <cellStyle name="好_2008年支出核定_隋心对账单定稿0514 2" xfId="15593"/>
    <cellStyle name="差_行政公检法测算_县市旗测算-新科目（含人口规模效应）_财力性转移支付2010年预算参考数_03_2010年各地区一般预算平衡表 2" xfId="15594"/>
    <cellStyle name="好_2008年支出核定_隋心对账单定稿0514 2 2" xfId="15595"/>
    <cellStyle name="差_行政公检法测算_县市旗测算-新科目（含人口规模效应）_财力性转移支付2010年预算参考数_03_2010年各地区一般预算平衡表 3" xfId="15596"/>
    <cellStyle name="好_2008年支出核定_隋心对账单定稿0514 2 3" xfId="15597"/>
    <cellStyle name="差_行政公检法测算_县市旗测算-新科目（含人口规模效应）_财力性转移支付2010年预算参考数_03_2010年各地区一般预算平衡表_04财力类2010 2" xfId="15598"/>
    <cellStyle name="差_行政公检法测算_县市旗测算-新科目（含人口规模效应）_财力性转移支付2010年预算参考数_03_2010年各地区一般预算平衡表_04财力类2010 3" xfId="15599"/>
    <cellStyle name="差_行政公检法测算_县市旗测算-新科目（含人口规模效应）_财力性转移支付2010年预算参考数_03_2010年各地区一般预算平衡表_2010年地方财政一般预算分级平衡情况表（汇总）0524" xfId="15600"/>
    <cellStyle name="好_附表_财力性转移支付2010年预算参考数_03_2010年各地区一般预算平衡表_04财力类2010" xfId="15601"/>
    <cellStyle name="好_2008年一般预算支出预计_小册子（2010）张" xfId="15602"/>
    <cellStyle name="差_行政公检法测算_县市旗测算-新科目（含人口规模效应）_财力性转移支付2010年预算参考数_03_2010年各地区一般预算平衡表_2010年地方财政一般预算分级平衡情况表（汇总）0524 2" xfId="15603"/>
    <cellStyle name="好_附表_财力性转移支付2010年预算参考数_03_2010年各地区一般预算平衡表_04财力类2010 2" xfId="15604"/>
    <cellStyle name="差_行政公检法测算_县市旗测算-新科目（含人口规模效应）_财力性转移支付2010年预算参考数_03_2010年各地区一般预算平衡表_2010年地方财政一般预算分级平衡情况表（汇总）0524 3" xfId="15605"/>
    <cellStyle name="好_附表_财力性转移支付2010年预算参考数_03_2010年各地区一般预算平衡表_04财力类2010 3" xfId="15606"/>
    <cellStyle name="差_行政公检法测算_县市旗测算-新科目（含人口规模效应）_财力性转移支付2010年预算参考数_03_2010年各地区一般预算平衡表_2010年地方财政一般预算分级平衡情况表（汇总）0524 4" xfId="15607"/>
    <cellStyle name="好_市辖区测算20080510_县市旗测算-新科目（含人口规模效应）_财力性转移支付2010年预算参考数_03_2010年各地区一般预算平衡表 2 2" xfId="15608"/>
    <cellStyle name="差_行政公检法测算_县市旗测算-新科目（含人口规模效应）_财力性转移支付2010年预算参考数_03_2010年各地区一般预算平衡表_2010年地方财政一般预算分级平衡情况表（汇总）0524 5" xfId="15609"/>
    <cellStyle name="差_云南省2008年转移支付测算——州市本级考核部分及政策性测算_财力性转移支付2010年预算参考数" xfId="15610"/>
    <cellStyle name="差_行政公检法测算_县市旗测算-新科目（含人口规模效应）_财力性转移支付2010年预算参考数_30云南" xfId="15611"/>
    <cellStyle name="差_行政公检法测算_县市旗测算-新科目（含人口规模效应）_财力性转移支付2010年预算参考数_30云南 2 2" xfId="15612"/>
    <cellStyle name="差_行政公检法测算_县市旗测算-新科目（含人口规模效应）_财力性转移支付2010年预算参考数_合并 2" xfId="15613"/>
    <cellStyle name="好_行政公检法测算_财力性转移支付2010年预算参考数_合并 2 4" xfId="15614"/>
    <cellStyle name="好_青海 缺口县区测算(地方填报)_华东 2 3" xfId="15615"/>
    <cellStyle name="差_行政公检法测算_县市旗测算-新科目（含人口规模效应）_财力性转移支付2010年预算参考数_华东" xfId="15616"/>
    <cellStyle name="差_行政公检法测算_县市旗测算-新科目（含人口规模效应）_财力性转移支付2010年预算参考数_华东 2" xfId="15617"/>
    <cellStyle name="差_行政公检法测算_县市旗测算-新科目（含人口规模效应）_财力性转移支付2010年预算参考数_小册子（2010）张" xfId="15618"/>
    <cellStyle name="差_行政公检法测算_县市旗测算-新科目（含人口规模效应）_财力性转移支付2010年预算参考数_小册子（2010）张 2" xfId="15619"/>
    <cellStyle name="差_卫生部门_财力性转移支付2010年预算参考数 3" xfId="15620"/>
    <cellStyle name="差_行政公检法测算_县市旗测算-新科目（含人口规模效应）_财力性转移支付2010年预算参考数_小册子（2010）张 2 2" xfId="15621"/>
    <cellStyle name="差_卫生部门_财力性转移支付2010年预算参考数 3 2" xfId="15622"/>
    <cellStyle name="差_行政公检法测算_县市旗测算-新科目（含人口规模效应）_财力性转移支付2010年预算参考数_小册子（2010）张 3" xfId="15623"/>
    <cellStyle name="差_卫生部门_财力性转移支付2010年预算参考数 4" xfId="15624"/>
    <cellStyle name="差_行政公检法测算_县市旗测算-新科目（含人口规模效应）_财力性转移支付2010年预算参考数_小册子（2010）张 3 2" xfId="15625"/>
    <cellStyle name="差_卫生部门_财力性转移支付2010年预算参考数 4 2" xfId="15626"/>
    <cellStyle name="差_行政公检法测算_县市旗测算-新科目（含人口规模效应）_合并" xfId="15627"/>
    <cellStyle name="差_行政公检法测算_县市旗测算-新科目（含人口规模效应）_合并 2" xfId="15628"/>
    <cellStyle name="差_行政公检法测算_县市旗测算-新科目（含人口规模效应）_华东" xfId="15629"/>
    <cellStyle name="差_市辖区测算-新科目（20080626）_县市旗测算-新科目（含人口规模效应）_财力性转移支付2010年预算参考数_03_2010年各地区一般预算平衡表 5" xfId="15630"/>
    <cellStyle name="差_行政公检法测算_县市旗测算-新科目（含人口规模效应）_华东 2" xfId="15631"/>
    <cellStyle name="差_行政公检法测算_县市旗测算-新科目（含人口规模效应）_隋心对账单定稿0514" xfId="15632"/>
    <cellStyle name="差_行政公检法测算_县市旗测算-新科目（含人口规模效应）_隋心对账单定稿0514 2" xfId="15633"/>
    <cellStyle name="差_行政公检法测算_县市旗测算-新科目（含人口规模效应）_小册子（2010）张" xfId="15634"/>
    <cellStyle name="差_行政公检法测算_县市旗测算-新科目（含人口规模效应）_小册子（2010）张 2" xfId="15635"/>
    <cellStyle name="好_市辖区测算20080510_县市旗测算-新科目（含人口规模效应）_03_2010年各地区一般预算平衡表_2010年地方财政一般预算分级平衡情况表（汇总）0524 2" xfId="15636"/>
    <cellStyle name="好_530629_2006年县级财政报表附表_华东 2 7" xfId="15637"/>
    <cellStyle name="差_行政公检法测算_县市旗测算-新科目（含人口规模效应）_小册子（2010）张 2 2" xfId="15638"/>
    <cellStyle name="差_行政公检法测算_县市旗测算-新科目（含人口规模效应）_小册子（2010）张 3" xfId="15639"/>
    <cellStyle name="差_行政公检法测算_县市旗测算-新科目（含人口规模效应）_小册子（2010）张 3 2" xfId="15640"/>
    <cellStyle name="差_行政公检法测算_县市旗测算-新科目（含人口规模效应）_小册子（2010）张 4" xfId="15641"/>
    <cellStyle name="好_危改资金测算_合并 2 4" xfId="15642"/>
    <cellStyle name="好_2006年27重庆_财力性转移支付2010年预算参考数 2 2" xfId="15643"/>
    <cellStyle name="差_行政公检法测算_小册子（2010）张" xfId="15644"/>
    <cellStyle name="差_行政公检法测算_小册子（2010）张 2" xfId="15645"/>
    <cellStyle name="差_行政公检法测算_小册子（2010）张 2 2" xfId="15646"/>
    <cellStyle name="差_行政公检法测算_小册子（2010）张 3" xfId="15647"/>
    <cellStyle name="差_行政公检法测算_小册子（2010）张 3 2" xfId="15648"/>
    <cellStyle name="差_其他部门(按照总人口测算）—20080416_县市旗测算-新科目（含人口规模效应）_30云南" xfId="15649"/>
    <cellStyle name="好_34青海_财力性转移支付2010年预算参考数_03_2010年各地区一般预算平衡表_净集中 3" xfId="15650"/>
    <cellStyle name="差_行政公检法测算_小册子（2010）张 4" xfId="15651"/>
    <cellStyle name="差_合并" xfId="15652"/>
    <cellStyle name="好_测算结果汇总 4" xfId="15653"/>
    <cellStyle name="差_河南 缺口县区测算(地方填报) 2" xfId="15654"/>
    <cellStyle name="差_县区合并测算20080421_县市旗测算-新科目（含人口规模效应）_财力性转移支付2010年预算参考数 2 7" xfId="15655"/>
    <cellStyle name="好_附表_合并 2" xfId="15656"/>
    <cellStyle name="好_县区合并测算20080421_县市旗测算-新科目（含人口规模效应）_财力性转移支付2010年预算参考数_合并 2 7" xfId="15657"/>
    <cellStyle name="好_行政(燃修费)_不含人员经费系数_隋心对账单定稿0514 2 7" xfId="15658"/>
    <cellStyle name="差_河南 缺口县区测算(地方填报) 2 2" xfId="15659"/>
    <cellStyle name="好_附表_合并 2 2" xfId="15660"/>
    <cellStyle name="差_河南 缺口县区测算(地方填报) 2 2 2" xfId="15661"/>
    <cellStyle name="差_汇总表_财力性转移支付2010年预算参考数" xfId="15662"/>
    <cellStyle name="差_文体广播事业(按照总人口测算）—20080416_财力性转移支付2010年预算参考数 2 5" xfId="15663"/>
    <cellStyle name="差_河南 缺口县区测算(地方填报) 2 3" xfId="15664"/>
    <cellStyle name="好_附表_合并 2 3" xfId="15665"/>
    <cellStyle name="差_河南 缺口县区测算(地方填报) 2 3 2" xfId="15666"/>
    <cellStyle name="差_河南 缺口县区测算(地方填报) 2 4" xfId="15667"/>
    <cellStyle name="好_附表_合并 2 4" xfId="15668"/>
    <cellStyle name="差_河南 缺口县区测算(地方填报) 3" xfId="15669"/>
    <cellStyle name="好_附表_合并 3" xfId="15670"/>
    <cellStyle name="差_河南 缺口县区测算(地方填报) 3 2" xfId="15671"/>
    <cellStyle name="差_同德_财力性转移支付2010年预算参考数_隋心对账单定稿0514 2 4" xfId="15672"/>
    <cellStyle name="好_1_华东 2 6" xfId="15673"/>
    <cellStyle name="差_河南 缺口县区测算(地方填报) 4 2" xfId="15674"/>
    <cellStyle name="好_县区合并测算20080423(按照各省比重）_不含人员经费系数_合并 3" xfId="15675"/>
    <cellStyle name="差_农林水和城市维护标准支出20080505－县区合计_民生政策最低支出需求_03_2010年各地区一般预算平衡表" xfId="15676"/>
    <cellStyle name="差_平邑_财力性转移支付2010年预算参考数_小册子（2010）张 2 2" xfId="15677"/>
    <cellStyle name="好_行政公检法测算_县市旗测算-新科目（含人口规模效应）_隋心对账单定稿0514 2" xfId="15678"/>
    <cellStyle name="差_河南 缺口县区测算(地方填报) 5" xfId="15679"/>
    <cellStyle name="差_平邑_财力性转移支付2010年预算参考数_小册子（2010）张 3" xfId="15680"/>
    <cellStyle name="差_河南 缺口县区测算(地方填报)_03_2010年各地区一般预算平衡表" xfId="15681"/>
    <cellStyle name="差_河南 缺口县区测算(地方填报)_03_2010年各地区一般预算平衡表 2" xfId="15682"/>
    <cellStyle name="差_卫生(按照总人口测算）—20080416_县市旗测算-新科目（含人口规模效应）_财力性转移支付2010年预算参考数_30云南" xfId="15683"/>
    <cellStyle name="好_核定人数对比_财力性转移支付2010年预算参考数_03_2010年各地区一般预算平衡表_净集中" xfId="15684"/>
    <cellStyle name="差_河南 缺口县区测算(地方填报)_03_2010年各地区一般预算平衡表 3" xfId="15685"/>
    <cellStyle name="差_河南 缺口县区测算(地方填报)_03_2010年各地区一般预算平衡表 4" xfId="15686"/>
    <cellStyle name="差_教育(按照总人口测算）—20080416_小册子（2010）张 2 2" xfId="15687"/>
    <cellStyle name="差_河南 缺口县区测算(地方填报)_03_2010年各地区一般预算平衡表 5" xfId="15688"/>
    <cellStyle name="差_河南 缺口县区测算(地方填报)_03_2010年各地区一般预算平衡表 6" xfId="15689"/>
    <cellStyle name="差_县市旗测算-新科目（20080626）_县市旗测算-新科目（含人口规模效应）_财力性转移支付2010年预算参考数 3 2" xfId="15690"/>
    <cellStyle name="好_核定人数下发表_财力性转移支付2010年预算参考数_隋心对账单定稿0514 2 2" xfId="15691"/>
    <cellStyle name="好_行政(燃修费)_民生政策最低支出需求_财力性转移支付2010年预算参考数_合并" xfId="15692"/>
    <cellStyle name="好_行政（人员）_民生政策最低支出需求_华东 2 6" xfId="15693"/>
    <cellStyle name="差_河南 缺口县区测算(地方填报)_03_2010年各地区一般预算平衡表_04财力类2010" xfId="15694"/>
    <cellStyle name="差_县市旗测算20080508_不含人员经费系数_财力性转移支付2010年预算参考数 2 4" xfId="15695"/>
    <cellStyle name="好_教育(按照总人口测算）—20080416_财力性转移支付2010年预算参考数_合并 2 6" xfId="15696"/>
    <cellStyle name="差_河南 缺口县区测算(地方填报)_03_2010年各地区一般预算平衡表_04财力类2010 2" xfId="15697"/>
    <cellStyle name="差_县市旗测算-新科目（20080626）_财力性转移支付2010年预算参考数_合并 2 3" xfId="15698"/>
    <cellStyle name="好_行政(燃修费)_民生政策最低支出需求_财力性转移支付2010年预算参考数_合并 2" xfId="15699"/>
    <cellStyle name="差_河南 缺口县区测算(地方填报)_03_2010年各地区一般预算平衡表_04财力类2010 3" xfId="15700"/>
    <cellStyle name="差_县市旗测算-新科目（20080626）_财力性转移支付2010年预算参考数_合并 2 4" xfId="15701"/>
    <cellStyle name="好_行政(燃修费)_民生政策最低支出需求_财力性转移支付2010年预算参考数_合并 3" xfId="15702"/>
    <cellStyle name="差_河南 缺口县区测算(地方填报)_03_2010年各地区一般预算平衡表_2010年地方财政一般预算分级平衡情况表（汇总）0524" xfId="15703"/>
    <cellStyle name="差_河南 缺口县区测算(地方填报)_03_2010年各地区一般预算平衡表_2010年地方财政一般预算分级平衡情况表（汇总）0524 2" xfId="15704"/>
    <cellStyle name="差_河南 缺口县区测算(地方填报)_03_2010年各地区一般预算平衡表_2010年地方财政一般预算分级平衡情况表（汇总）0524 3" xfId="15705"/>
    <cellStyle name="差_河南 缺口县区测算(地方填报)_03_2010年各地区一般预算平衡表_2010年地方财政一般预算分级平衡情况表（汇总）0524 4" xfId="15706"/>
    <cellStyle name="差_河南 缺口县区测算(地方填报)_03_2010年各地区一般预算平衡表_2010年地方财政一般预算分级平衡情况表（汇总）0524 5" xfId="15707"/>
    <cellStyle name="好_11大理" xfId="15708"/>
    <cellStyle name="差_河南 缺口县区测算(地方填报)_30云南" xfId="15709"/>
    <cellStyle name="差_河南 缺口县区测算(地方填报)_30云南 2" xfId="15710"/>
    <cellStyle name="好_附表_财力性转移支付2010年预算参考数_小册子（2010）张 3" xfId="15711"/>
    <cellStyle name="好_核定人数对比 4" xfId="15712"/>
    <cellStyle name="好_丽江汇总 3" xfId="15713"/>
    <cellStyle name="差_河南 缺口县区测算(地方填报)_30云南 2 2" xfId="15714"/>
    <cellStyle name="好_附表_财力性转移支付2010年预算参考数_小册子（2010）张 3 2" xfId="15715"/>
    <cellStyle name="好_核定人数对比 4 2" xfId="15716"/>
    <cellStyle name="差_河南 缺口县区测算(地方填报)_30云南 3" xfId="15717"/>
    <cellStyle name="差_危改资金测算_30云南 2" xfId="15718"/>
    <cellStyle name="好_核定人数对比 5" xfId="15719"/>
    <cellStyle name="好_丽江汇总 4" xfId="15720"/>
    <cellStyle name="差_河南 缺口县区测算(地方填报)_30云南 3 2" xfId="15721"/>
    <cellStyle name="差_危改资金测算_30云南 2 2" xfId="15722"/>
    <cellStyle name="差_河南 缺口县区测算(地方填报)_30云南 4" xfId="15723"/>
    <cellStyle name="差_危改资金测算_30云南 3" xfId="15724"/>
    <cellStyle name="好_丽江汇总 5" xfId="15725"/>
    <cellStyle name="差_河南 缺口县区测算(地方填报)_财力性转移支付2010年预算参考数" xfId="15726"/>
    <cellStyle name="差_河南 缺口县区测算(地方填报)_财力性转移支付2010年预算参考数 2" xfId="15727"/>
    <cellStyle name="差_河南 缺口县区测算(地方填报)_财力性转移支付2010年预算参考数 2 3 2" xfId="15728"/>
    <cellStyle name="差_河南 缺口县区测算(地方填报)_财力性转移支付2010年预算参考数 3" xfId="15729"/>
    <cellStyle name="差_河南 缺口县区测算(地方填报)_财力性转移支付2010年预算参考数 3 2" xfId="15730"/>
    <cellStyle name="好_2008年支出调整_03_2010年各地区一般预算平衡表 2" xfId="15731"/>
    <cellStyle name="差_河南 缺口县区测算(地方填报)_财力性转移支付2010年预算参考数 4" xfId="15732"/>
    <cellStyle name="好_2009年一般性转移支付标准工资_~5676413 2" xfId="15733"/>
    <cellStyle name="差_河南 缺口县区测算(地方填报)_财力性转移支付2010年预算参考数 4 2" xfId="15734"/>
    <cellStyle name="好_09黑龙江_财力性转移支付2010年预算参考数_合并 2 6" xfId="15735"/>
    <cellStyle name="好_2008年支出调整_03_2010年各地区一般预算平衡表 2 2" xfId="15736"/>
    <cellStyle name="好_2006年28四川 2 2" xfId="15737"/>
    <cellStyle name="好_2008年支出调整_03_2010年各地区一般预算平衡表 3" xfId="15738"/>
    <cellStyle name="差_河南 缺口县区测算(地方填报)_财力性转移支付2010年预算参考数 5" xfId="15739"/>
    <cellStyle name="好_2009年一般性转移支付标准工资_~5676413 3" xfId="15740"/>
    <cellStyle name="差_河南 缺口县区测算(地方填报)_财力性转移支付2010年预算参考数_03_2010年各地区一般预算平衡表 3" xfId="15741"/>
    <cellStyle name="差_县市旗测算-新科目（20080627）_民生政策最低支出需求_03_2010年各地区一般预算平衡表_04财力类2010" xfId="15742"/>
    <cellStyle name="差_河南 缺口县区测算(地方填报)_财力性转移支付2010年预算参考数_03_2010年各地区一般预算平衡表 4" xfId="15743"/>
    <cellStyle name="差_河南 缺口县区测算(地方填报)_财力性转移支付2010年预算参考数_03_2010年各地区一般预算平衡表 5" xfId="15744"/>
    <cellStyle name="差_河南 缺口县区测算(地方填报)_财力性转移支付2010年预算参考数_03_2010年各地区一般预算平衡表 6" xfId="15745"/>
    <cellStyle name="差_河南 缺口县区测算(地方填报)_财力性转移支付2010年预算参考数_03_2010年各地区一般预算平衡表_04财力类2010 3" xfId="15746"/>
    <cellStyle name="差_河南 缺口县区测算(地方填报)_财力性转移支付2010年预算参考数_03_2010年各地区一般预算平衡表_2010年地方财政一般预算分级平衡情况表（汇总）0524" xfId="15747"/>
    <cellStyle name="好_县市旗测算20080508_不含人员经费系数_03_2010年各地区一般预算平衡表_04财力类2010" xfId="15748"/>
    <cellStyle name="差_河南 缺口县区测算(地方填报)_财力性转移支付2010年预算参考数_03_2010年各地区一般预算平衡表_2010年地方财政一般预算分级平衡情况表（汇总）0524 2" xfId="15749"/>
    <cellStyle name="差_河南 缺口县区测算(地方填报)_财力性转移支付2010年预算参考数_03_2010年各地区一般预算平衡表_2010年地方财政一般预算分级平衡情况表（汇总）0524 4" xfId="15750"/>
    <cellStyle name="差_河南 缺口县区测算(地方填报)_财力性转移支付2010年预算参考数_03_2010年各地区一般预算平衡表_2010年地方财政一般预算分级平衡情况表（汇总）0524 5" xfId="15751"/>
    <cellStyle name="好_分县成本差异系数_不含人员经费系数_财力性转移支付2010年预算参考数_03_2010年各地区一般预算平衡表 2" xfId="15752"/>
    <cellStyle name="差_县区合并测算20080423(按照各省比重）_民生政策最低支出需求_财力性转移支付2010年预算参考数_03_2010年各地区一般预算平衡表 2" xfId="15753"/>
    <cellStyle name="差_河南 缺口县区测算(地方填报)_财力性转移支付2010年预算参考数_03_2010年各地区一般预算平衡表_净集中" xfId="15754"/>
    <cellStyle name="差_县区合并测算20080423(按照各省比重）_民生政策最低支出需求_华东 2 4" xfId="15755"/>
    <cellStyle name="差_河南 缺口县区测算(地方填报)_财力性转移支付2010年预算参考数_03_2010年各地区一般预算平衡表_净集中 2" xfId="15756"/>
    <cellStyle name="差_县区合并测算20080423(按照各省比重）_民生政策最低支出需求_财力性转移支付2010年预算参考数_03_2010年各地区一般预算平衡表 2 2" xfId="15757"/>
    <cellStyle name="差_河南 缺口县区测算(地方填报)_财力性转移支付2010年预算参考数_03_2010年各地区一般预算平衡表_净集中 3" xfId="15758"/>
    <cellStyle name="好_县市旗测算20080508_财力性转移支付2010年预算参考数_隋心对账单定稿0514 2" xfId="15759"/>
    <cellStyle name="差_河南 缺口县区测算(地方填报)_财力性转移支付2010年预算参考数_30云南" xfId="15760"/>
    <cellStyle name="好_农林水和城市维护标准支出20080505－县区合计_不含人员经费系数_财力性转移支付2010年预算参考数_03_2010年各地区一般预算平衡表_2010年地方财政一般预算分级平衡情况表（汇总）0524 2" xfId="15761"/>
    <cellStyle name="差_河南 缺口县区测算(地方填报)_财力性转移支付2010年预算参考数_30云南 3 2" xfId="15762"/>
    <cellStyle name="差_河南 缺口县区测算(地方填报)_财力性转移支付2010年预算参考数_合并" xfId="15763"/>
    <cellStyle name="好_教育(按照总人口测算）—20080416_不含人员经费系数_财力性转移支付2010年预算参考数_合并 2" xfId="15764"/>
    <cellStyle name="好_其他部门(按照总人口测算）—20080416_民生政策最低支出需求_财力性转移支付2010年预算参考数_华东 2 2" xfId="15765"/>
    <cellStyle name="差_河南 缺口县区测算(地方填报)_财力性转移支付2010年预算参考数_合并 2" xfId="15766"/>
    <cellStyle name="好_教育(按照总人口测算）—20080416_不含人员经费系数_财力性转移支付2010年预算参考数_合并 2 2" xfId="15767"/>
    <cellStyle name="差_河南 缺口县区测算(地方填报)_财力性转移支付2010年预算参考数_华东 2" xfId="15768"/>
    <cellStyle name="好_缺口县区测算(财政部标准)_财力性转移支付2010年预算参考数_03_2010年各地区一般预算平衡表_净集中 3" xfId="15769"/>
    <cellStyle name="差_河南 缺口县区测算(地方填报)_财力性转移支付2010年预算参考数_隋心对账单定稿0514" xfId="15770"/>
    <cellStyle name="差_河南 缺口县区测算(地方填报)_财力性转移支付2010年预算参考数_隋心对账单定稿0514 2" xfId="15771"/>
    <cellStyle name="差_河南 缺口县区测算(地方填报)_财力性转移支付2010年预算参考数_小册子（2010）张" xfId="15772"/>
    <cellStyle name="好_卫生(按照总人口测算）—20080416_民生政策最低支出需求_财力性转移支付2010年预算参考数_03_2010年各地区一般预算平衡表_2010年地方财政一般预算分级平衡情况表（汇总）0524 5" xfId="15773"/>
    <cellStyle name="差_河南 缺口县区测算(地方填报)_财力性转移支付2010年预算参考数_小册子（2010）张 2" xfId="15774"/>
    <cellStyle name="差_河南 缺口县区测算(地方填报)_财力性转移支付2010年预算参考数_小册子（2010）张 2 2" xfId="15775"/>
    <cellStyle name="差_河南 缺口县区测算(地方填报)_财力性转移支付2010年预算参考数_小册子（2010）张 3" xfId="15776"/>
    <cellStyle name="差_河南 缺口县区测算(地方填报)_财力性转移支付2010年预算参考数_小册子（2010）张 3 2" xfId="15777"/>
    <cellStyle name="差_河南 缺口县区测算(地方填报)_财力性转移支付2010年预算参考数_小册子（2010）张 4" xfId="15778"/>
    <cellStyle name="差_河南 缺口县区测算(地方填报)_合并 2" xfId="15779"/>
    <cellStyle name="差_文体广播事业(按照总人口测算）—20080416_县市旗测算-新科目（含人口规模效应）_财力性转移支付2010年预算参考数_合并 2 2" xfId="15780"/>
    <cellStyle name="好_丽江汇总 6" xfId="15781"/>
    <cellStyle name="差_河南 缺口县区测算(地方填报)_华东" xfId="15782"/>
    <cellStyle name="差_河南 缺口县区测算(地方填报)_隋心对账单定稿0514 2" xfId="15783"/>
    <cellStyle name="好_33甘肃_华东 2 7" xfId="15784"/>
    <cellStyle name="差_河南 缺口县区测算(地方填报)_小册子（2010）张" xfId="15785"/>
    <cellStyle name="差_河南 缺口县区测算(地方填报)_小册子（2010）张 2" xfId="15786"/>
    <cellStyle name="好_05潍坊_华东" xfId="15787"/>
    <cellStyle name="差_河南 缺口县区测算(地方填报)_小册子（2010）张 3" xfId="15788"/>
    <cellStyle name="差_河南 缺口县区测算(地方填报)_小册子（2010）张 4" xfId="15789"/>
    <cellStyle name="差_河南 缺口县区测算(地方填报白) 2 2" xfId="15790"/>
    <cellStyle name="差_文体广播部门_合并 2" xfId="15791"/>
    <cellStyle name="差_县区合并测算20080423(按照各省比重）_不含人员经费系数_财力性转移支付2010年预算参考数 2" xfId="15792"/>
    <cellStyle name="差_河南 缺口县区测算(地方填报白) 2 2 2" xfId="15793"/>
    <cellStyle name="差_县区合并测算20080423(按照各省比重）_不含人员经费系数_财力性转移支付2010年预算参考数 2 2" xfId="15794"/>
    <cellStyle name="好_汇总表_财力性转移支付2010年预算参考数_小册子（2010）张" xfId="15795"/>
    <cellStyle name="差_河南 缺口县区测算(地方填报白) 2 3" xfId="15796"/>
    <cellStyle name="差_县区合并测算20080423(按照各省比重）_不含人员经费系数_财力性转移支付2010年预算参考数 3" xfId="15797"/>
    <cellStyle name="差_河南 缺口县区测算(地方填报白) 2 3 2" xfId="15798"/>
    <cellStyle name="差_县区合并测算20080423(按照各省比重）_不含人员经费系数_财力性转移支付2010年预算参考数 3 2" xfId="15799"/>
    <cellStyle name="差_河南 缺口县区测算(地方填报白) 2 4" xfId="15800"/>
    <cellStyle name="差_县区合并测算20080423(按照各省比重）_不含人员经费系数_财力性转移支付2010年预算参考数 4" xfId="15801"/>
    <cellStyle name="差_河南 缺口县区测算(地方填报白) 3 2" xfId="15802"/>
    <cellStyle name="差_河南 缺口县区测算(地方填报白)_03_2010年各地区一般预算平衡表 2" xfId="15803"/>
    <cellStyle name="差_卫生(按照总人口测算）—20080416_不含人员经费系数_财力性转移支付2010年预算参考数_隋心对账单定稿0514 2 4" xfId="15804"/>
    <cellStyle name="好_总人口_财力性转移支付2010年预算参考数_03_2010年各地区一般预算平衡表_04财力类2010 2" xfId="15805"/>
    <cellStyle name="差_下半年禁毒办案经费分配2544.3万元 2 3" xfId="15806"/>
    <cellStyle name="差_河南 缺口县区测算(地方填报白)_03_2010年各地区一般预算平衡表 3" xfId="15807"/>
    <cellStyle name="差_卫生(按照总人口测算）—20080416_不含人员经费系数_财力性转移支付2010年预算参考数_隋心对账单定稿0514 2 5" xfId="15808"/>
    <cellStyle name="好_总人口_财力性转移支付2010年预算参考数_03_2010年各地区一般预算平衡表_04财力类2010 3" xfId="15809"/>
    <cellStyle name="差_下半年禁毒办案经费分配2544.3万元 2 4" xfId="15810"/>
    <cellStyle name="差_河南 缺口县区测算(地方填报白)_03_2010年各地区一般预算平衡表 4" xfId="15811"/>
    <cellStyle name="差_卫生(按照总人口测算）—20080416_不含人员经费系数_财力性转移支付2010年预算参考数_隋心对账单定稿0514 2 6" xfId="15812"/>
    <cellStyle name="差_河南 缺口县区测算(地方填报白)_03_2010年各地区一般预算平衡表 5" xfId="15813"/>
    <cellStyle name="差_卫生(按照总人口测算）—20080416_不含人员经费系数_财力性转移支付2010年预算参考数_隋心对账单定稿0514 2 7" xfId="15814"/>
    <cellStyle name="差_河南 缺口县区测算(地方填报白)_03_2010年各地区一般预算平衡表 6" xfId="15815"/>
    <cellStyle name="差_河南 缺口县区测算(地方填报白)_03_2010年各地区一般预算平衡表_04财力类2010 2" xfId="15816"/>
    <cellStyle name="差_市辖区测算-新科目（20080626）_财力性转移支付2010年预算参考数_03_2010年各地区一般预算平衡表" xfId="15817"/>
    <cellStyle name="差_河南 缺口县区测算(地方填报白)_03_2010年各地区一般预算平衡表_04财力类2010 3" xfId="15818"/>
    <cellStyle name="好_00省级(打印) 2 2" xfId="15819"/>
    <cellStyle name="差_市辖区测算20080510_小册子（2010）张" xfId="15820"/>
    <cellStyle name="差_河南 缺口县区测算(地方填报白)_03_2010年各地区一般预算平衡表_2010年地方财政一般预算分级平衡情况表（汇总）0524" xfId="15821"/>
    <cellStyle name="差_同德_03_2010年各地区一般预算平衡表_净集中" xfId="15822"/>
    <cellStyle name="好_22湖南_财力性转移支付2010年预算参考数 2" xfId="15823"/>
    <cellStyle name="差_市辖区测算20080510_小册子（2010）张 2" xfId="15824"/>
    <cellStyle name="差_河南 缺口县区测算(地方填报白)_03_2010年各地区一般预算平衡表_2010年地方财政一般预算分级平衡情况表（汇总）0524 2" xfId="15825"/>
    <cellStyle name="差_同德_03_2010年各地区一般预算平衡表_净集中 2" xfId="15826"/>
    <cellStyle name="好_22湖南_财力性转移支付2010年预算参考数 2 2" xfId="15827"/>
    <cellStyle name="差_市辖区测算20080510_小册子（2010）张 3" xfId="15828"/>
    <cellStyle name="差_河南 缺口县区测算(地方填报白)_03_2010年各地区一般预算平衡表_2010年地方财政一般预算分级平衡情况表（汇总）0524 3" xfId="15829"/>
    <cellStyle name="差_同德_03_2010年各地区一般预算平衡表_净集中 3" xfId="15830"/>
    <cellStyle name="好_22湖南_财力性转移支付2010年预算参考数 2 3" xfId="15831"/>
    <cellStyle name="差_河南 缺口县区测算(地方填报白)_03_2010年各地区一般预算平衡表_2010年地方财政一般预算分级平衡情况表（汇总）0524 4" xfId="15832"/>
    <cellStyle name="好_22湖南_财力性转移支付2010年预算参考数 2 4" xfId="15833"/>
    <cellStyle name="差_河南 缺口县区测算(地方填报白)_03_2010年各地区一般预算平衡表_2010年地方财政一般预算分级平衡情况表（汇总）0524 5" xfId="15834"/>
    <cellStyle name="好_22湖南_财力性转移支付2010年预算参考数 2 5" xfId="15835"/>
    <cellStyle name="差_河南 缺口县区测算(地方填报白)_03_2010年各地区一般预算平衡表_净集中" xfId="15836"/>
    <cellStyle name="差_河南 缺口县区测算(地方填报白)_03_2010年各地区一般预算平衡表_净集中 2" xfId="15837"/>
    <cellStyle name="差_河南 缺口县区测算(地方填报白)_03_2010年各地区一般预算平衡表_净集中 3" xfId="15838"/>
    <cellStyle name="差_河南 缺口县区测算(地方填报白)_30云南 2 2" xfId="15839"/>
    <cellStyle name="好_行政(燃修费)_小册子（2010）张 2 2" xfId="15840"/>
    <cellStyle name="好_缺口县区测算_03_2010年各地区一般预算平衡表 4" xfId="15841"/>
    <cellStyle name="差_河南 缺口县区测算(地方填报白)_30云南 3 2" xfId="15842"/>
    <cellStyle name="好_行政(燃修费)_小册子（2010）张 3 2" xfId="15843"/>
    <cellStyle name="差_河南 缺口县区测算(地方填报白)_30云南 4" xfId="15844"/>
    <cellStyle name="好_行政(燃修费)_小册子（2010）张 4" xfId="15845"/>
    <cellStyle name="差_河南 缺口县区测算(地方填报白)_财力性转移支付2010年预算参考数" xfId="15846"/>
    <cellStyle name="差_河南 缺口县区测算(地方填报白)_财力性转移支付2010年预算参考数 2" xfId="15847"/>
    <cellStyle name="好_2008年全省汇总收支计算表_财力性转移支付2010年预算参考数_03_2010年各地区一般预算平衡表_2010年地方财政一般预算分级平衡情况表（汇总）0524 5" xfId="15848"/>
    <cellStyle name="差_河南 缺口县区测算(地方填报白)_财力性转移支付2010年预算参考数 2 2" xfId="15849"/>
    <cellStyle name="差_河南 缺口县区测算(地方填报白)_财力性转移支付2010年预算参考数 2 2 2" xfId="15850"/>
    <cellStyle name="好_30云南_1 2 7" xfId="15851"/>
    <cellStyle name="好_30云南_1_财力性转移支付2010年预算参考数_03_2010年各地区一般预算平衡表_2010年地方财政一般预算分级平衡情况表（汇总）0524" xfId="15852"/>
    <cellStyle name="差_河南 缺口县区测算(地方填报白)_财力性转移支付2010年预算参考数 2 3" xfId="15853"/>
    <cellStyle name="差_市辖区测算-新科目（20080626）_民生政策最低支出需求_小册子（2010）张 2" xfId="15854"/>
    <cellStyle name="差_河南 缺口县区测算(地方填报白)_财力性转移支付2010年预算参考数 2 3 2" xfId="15855"/>
    <cellStyle name="差_市辖区测算-新科目（20080626）_民生政策最低支出需求_小册子（2010）张 2 2" xfId="15856"/>
    <cellStyle name="好_卫生(按照总人口测算）—20080416_03_2010年各地区一般预算平衡表_2010年地方财政一般预算分级平衡情况表（汇总）0524 2 4" xfId="15857"/>
    <cellStyle name="好_行政(燃修费)_不含人员经费系数_财力性转移支付2010年预算参考数_03_2010年各地区一般预算平衡表_04财力类2010" xfId="15858"/>
    <cellStyle name="差_河南 缺口县区测算(地方填报白)_财力性转移支付2010年预算参考数 2 4" xfId="15859"/>
    <cellStyle name="差_市辖区测算-新科目（20080626）_民生政策最低支出需求_小册子（2010）张 3" xfId="15860"/>
    <cellStyle name="差_河南 缺口县区测算(地方填报白)_财力性转移支付2010年预算参考数 3" xfId="15861"/>
    <cellStyle name="差_市辖区测算-新科目（20080626）_不含人员经费系数_财力性转移支付2010年预算参考数_03_2010年各地区一般预算平衡表 2" xfId="15862"/>
    <cellStyle name="差_河南 缺口县区测算(地方填报白)_财力性转移支付2010年预算参考数 3 2" xfId="15863"/>
    <cellStyle name="差_市辖区测算-新科目（20080626）_不含人员经费系数_财力性转移支付2010年预算参考数_03_2010年各地区一般预算平衡表 2 2" xfId="15864"/>
    <cellStyle name="差_县市旗测算20080508_财力性转移支付2010年预算参考数_华东 2 6" xfId="15865"/>
    <cellStyle name="差_河南 缺口县区测算(地方填报白)_财力性转移支付2010年预算参考数 4" xfId="15866"/>
    <cellStyle name="差_山东省民生支出标准_华东" xfId="15867"/>
    <cellStyle name="差_市辖区测算-新科目（20080626）_不含人员经费系数_财力性转移支付2010年预算参考数_03_2010年各地区一般预算平衡表 3" xfId="15868"/>
    <cellStyle name="差_河南 缺口县区测算(地方填报白)_财力性转移支付2010年预算参考数 4 2" xfId="15869"/>
    <cellStyle name="差_山东省民生支出标准_华东 2" xfId="15870"/>
    <cellStyle name="差_河南 缺口县区测算(地方填报白)_财力性转移支付2010年预算参考数 5" xfId="15871"/>
    <cellStyle name="差_市辖区测算-新科目（20080626）_不含人员经费系数_财力性转移支付2010年预算参考数_03_2010年各地区一般预算平衡表 4" xfId="15872"/>
    <cellStyle name="差_河南 缺口县区测算(地方填报白)_财力性转移支付2010年预算参考数_03_2010年各地区一般预算平衡表" xfId="15873"/>
    <cellStyle name="差_河南 缺口县区测算(地方填报白)_财力性转移支付2010年预算参考数_03_2010年各地区一般预算平衡表 2" xfId="15874"/>
    <cellStyle name="差_河南 缺口县区测算(地方填报白)_财力性转移支付2010年预算参考数_03_2010年各地区一般预算平衡表 3" xfId="15875"/>
    <cellStyle name="差_危改资金测算_隋心对账单定稿0514 2 2" xfId="15876"/>
    <cellStyle name="差_河南 缺口县区测算(地方填报白)_财力性转移支付2010年预算参考数_03_2010年各地区一般预算平衡表 4" xfId="15877"/>
    <cellStyle name="差_危改资金测算_隋心对账单定稿0514 2 3" xfId="15878"/>
    <cellStyle name="好_530629_2006年县级财政报表附表_合并 2" xfId="15879"/>
    <cellStyle name="差_河南 缺口县区测算(地方填报白)_财力性转移支付2010年预算参考数_03_2010年各地区一般预算平衡表 5" xfId="15880"/>
    <cellStyle name="差_危改资金测算_隋心对账单定稿0514 2 4" xfId="15881"/>
    <cellStyle name="差_河南 缺口县区测算(地方填报白)_财力性转移支付2010年预算参考数_03_2010年各地区一般预算平衡表 6" xfId="15882"/>
    <cellStyle name="差_危改资金测算_隋心对账单定稿0514 2 5" xfId="15883"/>
    <cellStyle name="差_河南 缺口县区测算(地方填报白)_财力性转移支付2010年预算参考数_03_2010年各地区一般预算平衡表_04财力类2010" xfId="15884"/>
    <cellStyle name="差_河南 缺口县区测算(地方填报白)_财力性转移支付2010年预算参考数_03_2010年各地区一般预算平衡表_04财力类2010 2" xfId="15885"/>
    <cellStyle name="差_河南 缺口县区测算(地方填报白)_财力性转移支付2010年预算参考数_03_2010年各地区一般预算平衡表_04财力类2010 3" xfId="15886"/>
    <cellStyle name="差_河南 缺口县区测算(地方填报白)_财力性转移支付2010年预算参考数_03_2010年各地区一般预算平衡表_2010年地方财政一般预算分级平衡情况表（汇总）0524" xfId="15887"/>
    <cellStyle name="好_汇总表4_财力性转移支付2010年预算参考数_华东" xfId="15888"/>
    <cellStyle name="差_河南 缺口县区测算(地方填报白)_财力性转移支付2010年预算参考数_03_2010年各地区一般预算平衡表_2010年地方财政一般预算分级平衡情况表（汇总）0524 2" xfId="15889"/>
    <cellStyle name="好_汇总表4_财力性转移支付2010年预算参考数_华东 2" xfId="15890"/>
    <cellStyle name="差_河南 缺口县区测算(地方填报白)_财力性转移支付2010年预算参考数_03_2010年各地区一般预算平衡表_2010年地方财政一般预算分级平衡情况表（汇总）0524 3" xfId="15891"/>
    <cellStyle name="好_1_财力性转移支付2010年预算参考数_03_2010年各地区一般预算平衡表_04财力类2010 2" xfId="15892"/>
    <cellStyle name="好_汇总表4_财力性转移支付2010年预算参考数_华东 3" xfId="15893"/>
    <cellStyle name="差_河南 缺口县区测算(地方填报白)_财力性转移支付2010年预算参考数_03_2010年各地区一般预算平衡表_2010年地方财政一般预算分级平衡情况表（汇总）0524 5" xfId="15894"/>
    <cellStyle name="差_河南 缺口县区测算(地方填报白)_财力性转移支付2010年预算参考数_03_2010年各地区一般预算平衡表_净集中" xfId="15895"/>
    <cellStyle name="好 2 2 11 2" xfId="15896"/>
    <cellStyle name="差_河南 缺口县区测算(地方填报白)_财力性转移支付2010年预算参考数_03_2010年各地区一般预算平衡表_净集中 2" xfId="15897"/>
    <cellStyle name="好 2 2 11 2 2" xfId="15898"/>
    <cellStyle name="差_河南 缺口县区测算(地方填报白)_财力性转移支付2010年预算参考数_30云南 2" xfId="15899"/>
    <cellStyle name="差_核定人数下发表_合并" xfId="15900"/>
    <cellStyle name="差_河南 缺口县区测算(地方填报白)_财力性转移支付2010年预算参考数_30云南 2 2" xfId="15901"/>
    <cellStyle name="差_核定人数下发表_合并 2" xfId="15902"/>
    <cellStyle name="好_09黑龙江_财力性转移支付2010年预算参考数_华东 2 3" xfId="15903"/>
    <cellStyle name="好_行政(燃修费)_财力性转移支付2010年预算参考数 2 4" xfId="15904"/>
    <cellStyle name="差_河南 缺口县区测算(地方填报白)_财力性转移支付2010年预算参考数_30云南 3" xfId="15905"/>
    <cellStyle name="差_河南 缺口县区测算(地方填报白)_财力性转移支付2010年预算参考数_30云南 3 2" xfId="15906"/>
    <cellStyle name="好_0605石屏县_合并 2 6" xfId="15907"/>
    <cellStyle name="常规 2 4 5" xfId="15908"/>
    <cellStyle name="差_河南 缺口县区测算(地方填报白)_财力性转移支付2010年预算参考数_合并" xfId="15909"/>
    <cellStyle name="好_2006年28四川_财力性转移支付2010年预算参考数_华东 2 2" xfId="15910"/>
    <cellStyle name="差_河南 缺口县区测算(地方填报白)_财力性转移支付2010年预算参考数_合并 2" xfId="15911"/>
    <cellStyle name="差_河南 缺口县区测算(地方填报白)_财力性转移支付2010年预算参考数_华东" xfId="15912"/>
    <cellStyle name="差_县区合并测算20080423(按照各省比重）_民生政策最低支出需求_03_2010年各地区一般预算平衡表 5" xfId="15913"/>
    <cellStyle name="好_2007年一般预算支出剔除_财力性转移支付2010年预算参考数_小册子（2010）张" xfId="15914"/>
    <cellStyle name="差_河南 缺口县区测算(地方填报白)_财力性转移支付2010年预算参考数_华东 2" xfId="15915"/>
    <cellStyle name="好_2007年一般预算支出剔除_财力性转移支付2010年预算参考数_小册子（2010）张 2" xfId="15916"/>
    <cellStyle name="好_第五部分(才淼、饶永宏） 3" xfId="15917"/>
    <cellStyle name="差_河南 缺口县区测算(地方填报白)_财力性转移支付2010年预算参考数_隋心对账单定稿0514" xfId="15918"/>
    <cellStyle name="差_河南 缺口县区测算(地方填报白)_财力性转移支付2010年预算参考数_小册子（2010）张 2 2" xfId="15919"/>
    <cellStyle name="好_2006年30云南_合并" xfId="15920"/>
    <cellStyle name="差_河南 缺口县区测算(地方填报白)_财力性转移支付2010年预算参考数_小册子（2010）张 3 2" xfId="15921"/>
    <cellStyle name="差_河南 缺口县区测算(地方填报白)_合并" xfId="15922"/>
    <cellStyle name="差_青海 缺口县区测算(地方填报)_财力性转移支付2010年预算参考数 2 3 2" xfId="15923"/>
    <cellStyle name="差_河南 缺口县区测算(地方填报白)_合并 2" xfId="15924"/>
    <cellStyle name="好_行政（人员）_财力性转移支付2010年预算参考数_03_2010年各地区一般预算平衡表_净集中" xfId="15925"/>
    <cellStyle name="差_河南 缺口县区测算(地方填报白)_华东" xfId="15926"/>
    <cellStyle name="好_汇总-县级财政报表附表" xfId="15927"/>
    <cellStyle name="好_34青海_财力性转移支付2010年预算参考数_华东" xfId="15928"/>
    <cellStyle name="差_河南 缺口县区测算(地方填报白)_华东 2" xfId="15929"/>
    <cellStyle name="好_汇总-县级财政报表附表 2" xfId="15930"/>
    <cellStyle name="好_其他部门(按照总人口测算）—20080416_财力性转移支付2010年预算参考数_03_2010年各地区一般预算平衡表" xfId="15931"/>
    <cellStyle name="差_河南 缺口县区测算(地方填报白)_隋心对账单定稿0514" xfId="15932"/>
    <cellStyle name="差_河南 缺口县区测算(地方填报白)_隋心对账单定稿0514 2" xfId="15933"/>
    <cellStyle name="差_河南 缺口县区测算(地方填报白)_小册子（2010）张" xfId="15934"/>
    <cellStyle name="差_人员工资和公用经费2_隋心对账单定稿0514 2" xfId="15935"/>
    <cellStyle name="差_县市旗测算-新科目（20080626） 2 6" xfId="15936"/>
    <cellStyle name="差_河南 缺口县区测算(地方填报白)_小册子（2010）张 2" xfId="15937"/>
    <cellStyle name="常规 3 29" xfId="15938"/>
    <cellStyle name="常规 3 34" xfId="15939"/>
    <cellStyle name="差_河南 缺口县区测算(地方填报白)_小册子（2010）张 2 2" xfId="15940"/>
    <cellStyle name="好_2006年34青海_财力性转移支付2010年预算参考数" xfId="15941"/>
    <cellStyle name="差_河南 缺口县区测算(地方填报白)_小册子（2010）张 3" xfId="15942"/>
    <cellStyle name="差_县市旗测算20080508_不含人员经费系数_03_2010年各地区一般预算平衡表_2010年地方财政一般预算分级平衡情况表（汇总）0524" xfId="15943"/>
    <cellStyle name="常规 3 35" xfId="15944"/>
    <cellStyle name="常规 3 40" xfId="15945"/>
    <cellStyle name="差_河南 缺口县区测算(地方填报白)_小册子（2010）张 3 2" xfId="15946"/>
    <cellStyle name="差_县市旗测算20080508_不含人员经费系数_03_2010年各地区一般预算平衡表_2010年地方财政一般预算分级平衡情况表（汇总）0524 2" xfId="15947"/>
    <cellStyle name="差_核定人数对比 2 2 2" xfId="15948"/>
    <cellStyle name="常规 11 2 3 8" xfId="15949"/>
    <cellStyle name="差_核定人数对比 2 3" xfId="15950"/>
    <cellStyle name="好_分县成本差异系数_不含人员经费系数_隋心对账单定稿0514 2 5" xfId="15951"/>
    <cellStyle name="差_核定人数对比 2 3 2" xfId="15952"/>
    <cellStyle name="好_缺口县区测算(按2007支出增长25%测算)_合并 2 3" xfId="15953"/>
    <cellStyle name="差_核定人数对比 3 2" xfId="15954"/>
    <cellStyle name="差_卫生(按照总人口测算）—20080416_03_2010年各地区一般预算平衡表_2010年地方财政一般预算分级平衡情况表（汇总）0524 2 5" xfId="15955"/>
    <cellStyle name="好_行政（人员）_不含人员经费系数_华东 2 6" xfId="15956"/>
    <cellStyle name="好_市辖区测算20080510_县市旗测算-新科目（含人口规模效应）_财力性转移支付2010年预算参考数_华东 2 4" xfId="15957"/>
    <cellStyle name="差_核定人数对比 4" xfId="15958"/>
    <cellStyle name="差_缺口县区测算（11.13）_财力性转移支付2010年预算参考数_隋心对账单定稿0514" xfId="15959"/>
    <cellStyle name="好_农林水和城市维护标准支出20080505－县区合计_合并 2 3" xfId="15960"/>
    <cellStyle name="差_核定人数对比 4 2" xfId="15961"/>
    <cellStyle name="差_缺口县区测算（11.13）_财力性转移支付2010年预算参考数_隋心对账单定稿0514 2" xfId="15962"/>
    <cellStyle name="好_市辖区测算20080510_县市旗测算-新科目（含人口规模效应）_财力性转移支付2010年预算参考数_华东 2 5" xfId="15963"/>
    <cellStyle name="差_核定人数对比 5" xfId="15964"/>
    <cellStyle name="好_33甘肃 2" xfId="15965"/>
    <cellStyle name="好_农林水和城市维护标准支出20080505－县区合计_合并 2 4" xfId="15966"/>
    <cellStyle name="差_核定人数对比_03_2010年各地区一般预算平衡表 2" xfId="15967"/>
    <cellStyle name="好_2006年全省财力计算表（中央、决算）_合并 2 5" xfId="15968"/>
    <cellStyle name="差_核定人数对比_03_2010年各地区一般预算平衡表 3" xfId="15969"/>
    <cellStyle name="好_2006年全省财力计算表（中央、决算）_合并 2 6" xfId="15970"/>
    <cellStyle name="差_核定人数对比_03_2010年各地区一般预算平衡表 4" xfId="15971"/>
    <cellStyle name="好_2006年全省财力计算表（中央、决算）_合并 2 7" xfId="15972"/>
    <cellStyle name="差_核定人数对比_03_2010年各地区一般预算平衡表 5" xfId="15973"/>
    <cellStyle name="常规 2 4 2" xfId="15974"/>
    <cellStyle name="差_核定人数对比_03_2010年各地区一般预算平衡表 6" xfId="15975"/>
    <cellStyle name="常规 2 4 3" xfId="15976"/>
    <cellStyle name="差_核定人数对比_03_2010年各地区一般预算平衡表_04财力类2010" xfId="15977"/>
    <cellStyle name="差_核定人数对比_03_2010年各地区一般预算平衡表_04财力类2010 2" xfId="15978"/>
    <cellStyle name="差_危改资金测算 5" xfId="15979"/>
    <cellStyle name="好_2007年收支情况及2008年收支预计表(汇总表)_财力性转移支付2010年预算参考数_合并 2 3" xfId="15980"/>
    <cellStyle name="好_报省站昆明市2010年村干部离任审计统计表" xfId="15981"/>
    <cellStyle name="差_核定人数对比_03_2010年各地区一般预算平衡表_2010年地方财政一般预算分级平衡情况表（汇总）0524" xfId="15982"/>
    <cellStyle name="好_2006年33甘肃_隋心对账单定稿0514 2" xfId="15983"/>
    <cellStyle name="差_核定人数对比_03_2010年各地区一般预算平衡表_2010年地方财政一般预算分级平衡情况表（汇总）0524 2" xfId="15984"/>
    <cellStyle name="好_2006年33甘肃_隋心对账单定稿0514 2 2" xfId="15985"/>
    <cellStyle name="好_测算结果 4" xfId="15986"/>
    <cellStyle name="差_核定人数对比_03_2010年各地区一般预算平衡表_2010年地方财政一般预算分级平衡情况表（汇总）0524 3" xfId="15987"/>
    <cellStyle name="好_2006年33甘肃_隋心对账单定稿0514 2 3" xfId="15988"/>
    <cellStyle name="好_测算结果 5" xfId="15989"/>
    <cellStyle name="差_核定人数对比_03_2010年各地区一般预算平衡表_2010年地方财政一般预算分级平衡情况表（汇总）0524 4" xfId="15990"/>
    <cellStyle name="好_2006年33甘肃_隋心对账单定稿0514 2 4" xfId="15991"/>
    <cellStyle name="差_核定人数对比_03_2010年各地区一般预算平衡表_2010年地方财政一般预算分级平衡情况表（汇总）0524 5" xfId="15992"/>
    <cellStyle name="好_2006年33甘肃_隋心对账单定稿0514 2 5" xfId="15993"/>
    <cellStyle name="差_核定人数对比_03_2010年各地区一般预算平衡表_净集中" xfId="15994"/>
    <cellStyle name="差_核定人数对比_03_2010年各地区一般预算平衡表_净集中 2" xfId="15995"/>
    <cellStyle name="差_核定人数对比_03_2010年各地区一般预算平衡表_净集中 3" xfId="15996"/>
    <cellStyle name="差_核定人数对比_30云南" xfId="15997"/>
    <cellStyle name="差_核定人数对比_30云南 2" xfId="15998"/>
    <cellStyle name="差_总人口 2 3" xfId="15999"/>
    <cellStyle name="差_核定人数对比_30云南 2 2" xfId="16000"/>
    <cellStyle name="差_总人口 2 3 2" xfId="16001"/>
    <cellStyle name="差_核定人数对比_30云南 3" xfId="16002"/>
    <cellStyle name="差_总人口 2 4" xfId="16003"/>
    <cellStyle name="差_核定人数对比_30云南 3 2" xfId="16004"/>
    <cellStyle name="差_教育(按照总人口测算）—20080416_不含人员经费系数_华东" xfId="16005"/>
    <cellStyle name="差_核定人数对比_30云南 4" xfId="16006"/>
    <cellStyle name="差_总人口 2 5" xfId="16007"/>
    <cellStyle name="差_核定人数对比_财力性转移支付2010年预算参考数" xfId="16008"/>
    <cellStyle name="差_核定人数对比_财力性转移支付2010年预算参考数 2" xfId="16009"/>
    <cellStyle name="差_核定人数对比_财力性转移支付2010年预算参考数 2 2" xfId="16010"/>
    <cellStyle name="差_核定人数对比_财力性转移支付2010年预算参考数 2 2 2" xfId="16011"/>
    <cellStyle name="差_核定人数对比_财力性转移支付2010年预算参考数 2 3" xfId="16012"/>
    <cellStyle name="好_平邑_财力性转移支付2010年预算参考数_03_2010年各地区一般预算平衡表 2" xfId="16013"/>
    <cellStyle name="差_核定人数对比_财力性转移支付2010年预算参考数 2 3 2" xfId="16014"/>
    <cellStyle name="好_平邑_财力性转移支付2010年预算参考数_03_2010年各地区一般预算平衡表 2 2" xfId="16015"/>
    <cellStyle name="差_核定人数对比_财力性转移支付2010年预算参考数 2 4" xfId="16016"/>
    <cellStyle name="好_平邑_财力性转移支付2010年预算参考数_03_2010年各地区一般预算平衡表 3" xfId="16017"/>
    <cellStyle name="好_青海 缺口县区测算(地方填报)_财力性转移支付2010年预算参考数_03_2010年各地区一般预算平衡表_2010年地方财政一般预算分级平衡情况表（汇总）0524" xfId="16018"/>
    <cellStyle name="差_核定人数对比_财力性转移支付2010年预算参考数 3 2" xfId="16019"/>
    <cellStyle name="差_核定人数对比_财力性转移支付2010年预算参考数 4" xfId="16020"/>
    <cellStyle name="差_核定人数对比_财力性转移支付2010年预算参考数 5" xfId="16021"/>
    <cellStyle name="差_核定人数对比_财力性转移支付2010年预算参考数_03_2010年各地区一般预算平衡表" xfId="16022"/>
    <cellStyle name="好_2006年水利统计指标统计表_财力性转移支付2010年预算参考数_03_2010年各地区一般预算平衡表_2010年地方财政一般预算分级平衡情况表（汇总）0524 2 5" xfId="16023"/>
    <cellStyle name="好_行政(燃修费)_不含人员经费系数_财力性转移支付2010年预算参考数_华东 2 2" xfId="16024"/>
    <cellStyle name="差_核定人数对比_财力性转移支付2010年预算参考数_03_2010年各地区一般预算平衡表 2" xfId="16025"/>
    <cellStyle name="差_一般预算支出口径剔除表_03_2010年各地区一般预算平衡表" xfId="16026"/>
    <cellStyle name="差_核定人数对比_财力性转移支付2010年预算参考数_03_2010年各地区一般预算平衡表_2010年地方财政一般预算分级平衡情况表（汇总）0524" xfId="16027"/>
    <cellStyle name="好_河南 缺口县区测算(地方填报白) 2 4" xfId="16028"/>
    <cellStyle name="差_核定人数对比_财力性转移支付2010年预算参考数_03_2010年各地区一般预算平衡表_2010年地方财政一般预算分级平衡情况表（汇总）0524 2" xfId="16029"/>
    <cellStyle name="差_核定人数对比_财力性转移支付2010年预算参考数_03_2010年各地区一般预算平衡表_2010年地方财政一般预算分级平衡情况表（汇总）0524 3" xfId="16030"/>
    <cellStyle name="差_核定人数对比_财力性转移支付2010年预算参考数_03_2010年各地区一般预算平衡表_2010年地方财政一般预算分级平衡情况表（汇总）0524 4" xfId="16031"/>
    <cellStyle name="好_农林水和城市维护标准支出20080505－县区合计_华东 2" xfId="16032"/>
    <cellStyle name="差_核定人数对比_财力性转移支付2010年预算参考数_03_2010年各地区一般预算平衡表_2010年地方财政一般预算分级平衡情况表（汇总）0524 5" xfId="16033"/>
    <cellStyle name="好_农林水和城市维护标准支出20080505－县区合计_华东 3" xfId="16034"/>
    <cellStyle name="差_核定人数对比_财力性转移支付2010年预算参考数_03_2010年各地区一般预算平衡表_净集中" xfId="16035"/>
    <cellStyle name="差_核定人数对比_财力性转移支付2010年预算参考数_03_2010年各地区一般预算平衡表_净集中 2" xfId="16036"/>
    <cellStyle name="差_核定人数对比_财力性转移支付2010年预算参考数_03_2010年各地区一般预算平衡表_净集中 3" xfId="16037"/>
    <cellStyle name="差_核定人数对比_财力性转移支付2010年预算参考数_30云南" xfId="16038"/>
    <cellStyle name="好_行政（人员）_县市旗测算-新科目（含人口规模效应）_华东 2" xfId="16039"/>
    <cellStyle name="差_核定人数对比_财力性转移支付2010年预算参考数_30云南 2" xfId="16040"/>
    <cellStyle name="好_0702砚山县2008年地税 3" xfId="16041"/>
    <cellStyle name="好_行政（人员）_县市旗测算-新科目（含人口规模效应）_华东 2 2" xfId="16042"/>
    <cellStyle name="差_核定人数对比_财力性转移支付2010年预算参考数_30云南 2 2" xfId="16043"/>
    <cellStyle name="好_0702砚山县2008年地税 3 2" xfId="16044"/>
    <cellStyle name="差_核定人数对比_财力性转移支付2010年预算参考数_30云南 3" xfId="16045"/>
    <cellStyle name="好_分县成本差异系数_民生政策最低支出需求_财力性转移支付2010年预算参考数_30云南" xfId="16046"/>
    <cellStyle name="好_0702砚山县2008年地税 4" xfId="16047"/>
    <cellStyle name="好_行政（人员）_县市旗测算-新科目（含人口规模效应）_华东 2 3" xfId="16048"/>
    <cellStyle name="差_核定人数对比_财力性转移支付2010年预算参考数_30云南 3 2" xfId="16049"/>
    <cellStyle name="好_分县成本差异系数_民生政策最低支出需求_财力性转移支付2010年预算参考数_30云南 2" xfId="16050"/>
    <cellStyle name="好_农林水和城市维护标准支出20080505－县区合计_县市旗测算-新科目（含人口规模效应）_30云南" xfId="16051"/>
    <cellStyle name="差_核定人数对比_财力性转移支付2010年预算参考数_合并" xfId="16052"/>
    <cellStyle name="差_核定人数对比_财力性转移支付2010年预算参考数_合并 2" xfId="16053"/>
    <cellStyle name="好_行政公检法测算_不含人员经费系数_财力性转移支付2010年预算参考数 3" xfId="16054"/>
    <cellStyle name="差_核定人数对比_财力性转移支付2010年预算参考数_华东 2" xfId="16055"/>
    <cellStyle name="常规 10 2 2" xfId="16056"/>
    <cellStyle name="好_分县成本差异系数_不含人员经费系数_03_2010年各地区一般预算平衡表_净集中 2" xfId="16057"/>
    <cellStyle name="差_核定人数对比_财力性转移支付2010年预算参考数_隋心对账单定稿0514" xfId="16058"/>
    <cellStyle name="差_核定人数对比_财力性转移支付2010年预算参考数_隋心对账单定稿0514 2" xfId="16059"/>
    <cellStyle name="差_核定人数对比_财力性转移支付2010年预算参考数_小册子（2010）张 2" xfId="16060"/>
    <cellStyle name="差_文体广播事业(按照总人口测算）—20080416_03_2010年各地区一般预算平衡表_2010年地方财政一般预算分级平衡情况表（汇总）0524 2 3" xfId="16061"/>
    <cellStyle name="好_市辖区测算20080510_民生政策最低支出需求_合并" xfId="16062"/>
    <cellStyle name="好_14安徽_财力性转移支付2010年预算参考数_03_2010年各地区一般预算平衡表 2" xfId="16063"/>
    <cellStyle name="好_缺口县区测算(按2007支出增长25%测算)_财力性转移支付2010年预算参考数 3" xfId="16064"/>
    <cellStyle name="差_核定人数对比_财力性转移支付2010年预算参考数_小册子（2010）张 2 2" xfId="16065"/>
    <cellStyle name="好_市辖区测算20080510_民生政策最低支出需求_合并 2" xfId="16066"/>
    <cellStyle name="好_14安徽_财力性转移支付2010年预算参考数_03_2010年各地区一般预算平衡表 2 2" xfId="16067"/>
    <cellStyle name="好_缺口县区测算(按2007支出增长25%测算)_财力性转移支付2010年预算参考数 3 2" xfId="16068"/>
    <cellStyle name="差_核定人数对比_财力性转移支付2010年预算参考数_小册子（2010）张 3" xfId="16069"/>
    <cellStyle name="差_文体广播事业(按照总人口测算）—20080416_03_2010年各地区一般预算平衡表_2010年地方财政一般预算分级平衡情况表（汇总）0524 2 4" xfId="16070"/>
    <cellStyle name="好_14安徽_财力性转移支付2010年预算参考数_03_2010年各地区一般预算平衡表 3" xfId="16071"/>
    <cellStyle name="好_缺口县区测算(按2007支出增长25%测算)_财力性转移支付2010年预算参考数 4" xfId="16072"/>
    <cellStyle name="差_核定人数对比_财力性转移支付2010年预算参考数_小册子（2010）张 3 2" xfId="16073"/>
    <cellStyle name="好_河南 缺口县区测算(地方填报白)_03_2010年各地区一般预算平衡表_2010年地方财政一般预算分级平衡情况表（汇总）0524 3" xfId="16074"/>
    <cellStyle name="好_缺口县区测算(按2007支出增长25%测算)_财力性转移支付2010年预算参考数 4 2" xfId="16075"/>
    <cellStyle name="差_核定人数对比_财力性转移支付2010年预算参考数_小册子（2010）张 4" xfId="16076"/>
    <cellStyle name="差_文体广播事业(按照总人口测算）—20080416_03_2010年各地区一般预算平衡表_2010年地方财政一般预算分级平衡情况表（汇总）0524 2 5" xfId="16077"/>
    <cellStyle name="好_14安徽_财力性转移支付2010年预算参考数_03_2010年各地区一般预算平衡表 4" xfId="16078"/>
    <cellStyle name="好_缺口县区测算(按2007支出增长25%测算)_财力性转移支付2010年预算参考数 5" xfId="16079"/>
    <cellStyle name="差_核定人数对比_合并 2" xfId="16080"/>
    <cellStyle name="差_核定人数对比_华东" xfId="16081"/>
    <cellStyle name="好_教育(按照总人口测算）—20080416_民生政策最低支出需求 3" xfId="16082"/>
    <cellStyle name="差_核定人数对比_华东 2" xfId="16083"/>
    <cellStyle name="差_核定人数对比_隋心对账单定稿0514" xfId="16084"/>
    <cellStyle name="差_核定人数对比_隋心对账单定稿0514 2" xfId="16085"/>
    <cellStyle name="好_行政（人员）_民生政策最低支出需求_财力性转移支付2010年预算参考数_03_2010年各地区一般预算平衡表_2010年地方财政一般预算分级平衡情况表（汇总）0524 4" xfId="16086"/>
    <cellStyle name="差_核定人数对比_小册子（2010）张 2 2" xfId="16087"/>
    <cellStyle name="差_核定人数对比_小册子（2010）张 3 2" xfId="16088"/>
    <cellStyle name="差_核定人数对比_小册子（2010）张 4" xfId="16089"/>
    <cellStyle name="差_文体广播事业(按照总人口测算）—20080416_民生政策最低支出需求_华东 2" xfId="16090"/>
    <cellStyle name="好_2_合并 2 7" xfId="16091"/>
    <cellStyle name="差_核定人数下发表" xfId="16092"/>
    <cellStyle name="差_核定人数下发表 2" xfId="16093"/>
    <cellStyle name="差_核定人数下发表 2 2" xfId="16094"/>
    <cellStyle name="差_核定人数下发表 2 3" xfId="16095"/>
    <cellStyle name="差_核定人数下发表 2 3 2" xfId="16096"/>
    <cellStyle name="差_云南省2008年中小学教职工情况（教育厅提供20090101加工整理） 6" xfId="16097"/>
    <cellStyle name="差_核定人数下发表 2 4" xfId="16098"/>
    <cellStyle name="差_核定人数下发表 3" xfId="16099"/>
    <cellStyle name="差_核定人数下发表 4" xfId="16100"/>
    <cellStyle name="差_核定人数下发表 4 2" xfId="16101"/>
    <cellStyle name="好_2007年收支情况及2008年收支预计表(汇总表)_隋心对账单定稿0514 2 4" xfId="16102"/>
    <cellStyle name="差_核定人数下发表 5" xfId="16103"/>
    <cellStyle name="差_核定人数下发表_03_2010年各地区一般预算平衡表" xfId="16104"/>
    <cellStyle name="差_教育(按照总人口测算）—20080416_不含人员经费系数_财力性转移支付2010年预算参考数 2 2 2" xfId="16105"/>
    <cellStyle name="差_文体广播事业(按照总人口测算）—20080416_民生政策最低支出需求_财力性转移支付2010年预算参考数_03_2010年各地区一般预算平衡表 2 2" xfId="16106"/>
    <cellStyle name="差_核定人数下发表_03_2010年各地区一般预算平衡表 2" xfId="16107"/>
    <cellStyle name="差_核定人数下发表_03_2010年各地区一般预算平衡表 3" xfId="16108"/>
    <cellStyle name="差_核定人数下发表_03_2010年各地区一般预算平衡表 4" xfId="16109"/>
    <cellStyle name="差_危改资金测算_财力性转移支付2010年预算参考数_小册子（2010）张 2" xfId="16110"/>
    <cellStyle name="好_行政公检法测算_民生政策最低支出需求_03_2010年各地区一般预算平衡表_2010年地方财政一般预算分级平衡情况表（汇总）0524 2" xfId="16111"/>
    <cellStyle name="差_核定人数下发表_03_2010年各地区一般预算平衡表 5" xfId="16112"/>
    <cellStyle name="差_危改资金测算_财力性转移支付2010年预算参考数_小册子（2010）张 3" xfId="16113"/>
    <cellStyle name="好_行政公检法测算_民生政策最低支出需求_03_2010年各地区一般预算平衡表_2010年地方财政一般预算分级平衡情况表（汇总）0524 3" xfId="16114"/>
    <cellStyle name="差_县市旗测算-新科目（20080626）_隋心对账单定稿0514 2 4" xfId="16115"/>
    <cellStyle name="差_县市旗测算-新科目（20080627）_县市旗测算-新科目（含人口规模效应）_小册子（2010）张 2 2" xfId="16116"/>
    <cellStyle name="差_核定人数下发表_03_2010年各地区一般预算平衡表_04财力类2010 2" xfId="16117"/>
    <cellStyle name="好_汇总表_财力性转移支付2010年预算参考数_30云南 2" xfId="16118"/>
    <cellStyle name="差_县市旗测算-新科目（20080626）_隋心对账单定稿0514 2 5" xfId="16119"/>
    <cellStyle name="差_核定人数下发表_03_2010年各地区一般预算平衡表_04财力类2010 3" xfId="16120"/>
    <cellStyle name="好_汇总表_财力性转移支付2010年预算参考数_30云南 3" xfId="16121"/>
    <cellStyle name="差_核定人数下发表_03_2010年各地区一般预算平衡表_2010年地方财政一般预算分级平衡情况表（汇总）0524" xfId="16122"/>
    <cellStyle name="差_核定人数下发表_03_2010年各地区一般预算平衡表_2010年地方财政一般预算分级平衡情况表（汇总）0524 2" xfId="16123"/>
    <cellStyle name="好_核定人数对比_03_2010年各地区一般预算平衡表_04财力类2010" xfId="16124"/>
    <cellStyle name="差_核定人数下发表_03_2010年各地区一般预算平衡表_2010年地方财政一般预算分级平衡情况表（汇总）0524 3" xfId="16125"/>
    <cellStyle name="差_核定人数下发表_03_2010年各地区一般预算平衡表_2010年地方财政一般预算分级平衡情况表（汇总）0524 4" xfId="16126"/>
    <cellStyle name="差_核定人数下发表_03_2010年各地区一般预算平衡表_2010年地方财政一般预算分级平衡情况表（汇总）0524 5" xfId="16127"/>
    <cellStyle name="差_核定人数下发表_03_2010年各地区一般预算平衡表_净集中" xfId="16128"/>
    <cellStyle name="差_核定人数下发表_30云南" xfId="16129"/>
    <cellStyle name="好_行政（人员）_民生政策最低支出需求_财力性转移支付2010年预算参考数_隋心对账单定稿0514 2 2" xfId="16130"/>
    <cellStyle name="差_核定人数下发表_30云南 2" xfId="16131"/>
    <cellStyle name="好_缺口县区测算(财政部标准)_03_2010年各地区一般预算平衡表 5" xfId="16132"/>
    <cellStyle name="差_核定人数下发表_30云南 2 2" xfId="16133"/>
    <cellStyle name="差_核定人数下发表_30云南 3" xfId="16134"/>
    <cellStyle name="好_缺口县区测算(财政部标准)_03_2010年各地区一般预算平衡表 6" xfId="16135"/>
    <cellStyle name="差_核定人数下发表_30云南 3 2" xfId="16136"/>
    <cellStyle name="差_核定人数下发表_30云南 4" xfId="16137"/>
    <cellStyle name="差_核定人数下发表_财力性转移支付2010年预算参考数 2 3 2" xfId="16138"/>
    <cellStyle name="差_核定人数下发表_财力性转移支付2010年预算参考数 4" xfId="16139"/>
    <cellStyle name="差_核定人数下发表_财力性转移支付2010年预算参考数 4 2" xfId="16140"/>
    <cellStyle name="好_Book1_03_2010年各地区一般预算平衡表_04财力类2010" xfId="16141"/>
    <cellStyle name="差_核定人数下发表_财力性转移支付2010年预算参考数 5" xfId="16142"/>
    <cellStyle name="差_核定人数下发表_财力性转移支付2010年预算参考数_03_2010年各地区一般预算平衡表" xfId="16143"/>
    <cellStyle name="差_核定人数下发表_财力性转移支付2010年预算参考数_03_2010年各地区一般预算平衡表 2" xfId="16144"/>
    <cellStyle name="好_汇总表_合并 2 3" xfId="16145"/>
    <cellStyle name="差_核定人数下发表_财力性转移支付2010年预算参考数_03_2010年各地区一般预算平衡表 3" xfId="16146"/>
    <cellStyle name="好_汇总表_合并 2 4" xfId="16147"/>
    <cellStyle name="好_教育(按照总人口测算）—20080416_不含人员经费系数_财力性转移支付2010年预算参考数_隋心对账单定稿0514 2" xfId="16148"/>
    <cellStyle name="差_核定人数下发表_财力性转移支付2010年预算参考数_03_2010年各地区一般预算平衡表 4" xfId="16149"/>
    <cellStyle name="好_汇总表_合并 2 5" xfId="16150"/>
    <cellStyle name="好_教育(按照总人口测算）—20080416_不含人员经费系数_财力性转移支付2010年预算参考数_隋心对账单定稿0514 3" xfId="16151"/>
    <cellStyle name="差_核定人数下发表_财力性转移支付2010年预算参考数_03_2010年各地区一般预算平衡表_04财力类2010" xfId="16152"/>
    <cellStyle name="差_县市旗测算-新科目（20080627）_民生政策最低支出需求_03_2010年各地区一般预算平衡表_2010年地方财政一般预算分级平衡情况表（汇总）0524 2 7" xfId="16153"/>
    <cellStyle name="好_Book1_Book1_Book1_Book1_Book1" xfId="16154"/>
    <cellStyle name="差_核定人数下发表_财力性转移支付2010年预算参考数_03_2010年各地区一般预算平衡表_2010年地方财政一般预算分级平衡情况表（汇总）0524" xfId="16155"/>
    <cellStyle name="差_核定人数下发表_财力性转移支付2010年预算参考数_03_2010年各地区一般预算平衡表_2010年地方财政一般预算分级平衡情况表（汇总）0524 2" xfId="16156"/>
    <cellStyle name="好_M01-2(州市补助收入)_华东 2 6" xfId="16157"/>
    <cellStyle name="差_核定人数下发表_财力性转移支付2010年预算参考数_03_2010年各地区一般预算平衡表_2010年地方财政一般预算分级平衡情况表（汇总）0524 3" xfId="16158"/>
    <cellStyle name="好_M01-2(州市补助收入)_华东 2 7" xfId="16159"/>
    <cellStyle name="好_缺口县区测算(按2007支出增长25%测算)_财力性转移支付2010年预算参考数_小册子（2010）张" xfId="16160"/>
    <cellStyle name="差_核定人数下发表_财力性转移支付2010年预算参考数_03_2010年各地区一般预算平衡表_2010年地方财政一般预算分级平衡情况表（汇总）0524 4" xfId="16161"/>
    <cellStyle name="差_核定人数下发表_财力性转移支付2010年预算参考数_03_2010年各地区一般预算平衡表_净集中" xfId="16162"/>
    <cellStyle name="差_核定人数下发表_财力性转移支付2010年预算参考数_03_2010年各地区一般预算平衡表_净集中 2" xfId="16163"/>
    <cellStyle name="差_县区合并测算20080423(按照各省比重）_民生政策最低支出需求_03_2010年各地区一般预算平衡表_2010年地方财政一般预算分级平衡情况表（汇总）0524 2 6" xfId="16164"/>
    <cellStyle name="差_核定人数下发表_财力性转移支付2010年预算参考数_30云南 2 2" xfId="16165"/>
    <cellStyle name="差_文体广播事业(按照总人口测算）—20080416_民生政策最低支出需求_财力性转移支付2010年预算参考数 2 2 2" xfId="16166"/>
    <cellStyle name="差_核定人数下发表_财力性转移支付2010年预算参考数_30云南 3 2" xfId="16167"/>
    <cellStyle name="差_文体广播事业(按照总人口测算）—20080416_民生政策最低支出需求_财力性转移支付2010年预算参考数 2 3 2" xfId="16168"/>
    <cellStyle name="差_核定人数下发表_财力性转移支付2010年预算参考数_合并" xfId="16169"/>
    <cellStyle name="差_核定人数下发表_财力性转移支付2010年预算参考数_合并 2" xfId="16170"/>
    <cellStyle name="差_核定人数下发表_财力性转移支付2010年预算参考数_小册子（2010）张" xfId="16171"/>
    <cellStyle name="差_核定人数下发表_财力性转移支付2010年预算参考数_小册子（2010）张 2" xfId="16172"/>
    <cellStyle name="差_核定人数下发表_财力性转移支付2010年预算参考数_小册子（2010）张 2 2" xfId="16173"/>
    <cellStyle name="好_2006年水利统计指标统计表_财力性转移支付2010年预算参考数" xfId="16174"/>
    <cellStyle name="差_核定人数下发表_财力性转移支付2010年预算参考数_小册子（2010）张 3" xfId="16175"/>
    <cellStyle name="好_县区合并测算20080421_民生政策最低支出需求_财力性转移支付2010年预算参考数 5" xfId="16176"/>
    <cellStyle name="差_核定人数下发表_财力性转移支付2010年预算参考数_小册子（2010）张 3 2" xfId="16177"/>
    <cellStyle name="差_核定人数下发表_财力性转移支付2010年预算参考数_小册子（2010）张 4" xfId="16178"/>
    <cellStyle name="差_核定人数下发表_华东" xfId="16179"/>
    <cellStyle name="差_核定人数下发表_华东 2" xfId="16180"/>
    <cellStyle name="差_核定人数下发表_隋心对账单定稿0514" xfId="16181"/>
    <cellStyle name="差_核定人数下发表_隋心对账单定稿0514 2" xfId="16182"/>
    <cellStyle name="好_2006年22湖南_财力性转移支付2010年预算参考数_合并 2 7" xfId="16183"/>
    <cellStyle name="差_核定人数下发表_小册子（2010）张" xfId="16184"/>
    <cellStyle name="差_核定人数下发表_小册子（2010）张 2" xfId="16185"/>
    <cellStyle name="好_20河南_财力性转移支付2010年预算参考数_03_2010年各地区一般预算平衡表" xfId="16186"/>
    <cellStyle name="好_30云南_1_财力性转移支付2010年预算参考数_03_2010年各地区一般预算平衡表_2010年地方财政一般预算分级平衡情况表（汇总）0524 5" xfId="16187"/>
    <cellStyle name="差_核定人数下发表_小册子（2010）张 2 2" xfId="16188"/>
    <cellStyle name="好_农林水和城市维护标准支出20080505－县区合计 3" xfId="16189"/>
    <cellStyle name="好_20河南_财力性转移支付2010年预算参考数_03_2010年各地区一般预算平衡表 2" xfId="16190"/>
    <cellStyle name="好_农林水和城市维护标准支出20080505－县区合计_县市旗测算-新科目（含人口规模效应）_03_2010年各地区一般预算平衡表_2010年地方财政一般预算分级平衡情况表（汇总）0524 3" xfId="16191"/>
    <cellStyle name="差_核定人数下发表_小册子（2010）张 3" xfId="16192"/>
    <cellStyle name="差_核定人数下发表_小册子（2010）张 3 2" xfId="16193"/>
    <cellStyle name="差_核定人数下发表_小册子（2010）张 4" xfId="16194"/>
    <cellStyle name="差_华东" xfId="16195"/>
    <cellStyle name="好_Book2_隋心对账单定稿0514 2" xfId="16196"/>
    <cellStyle name="差_华东 2" xfId="16197"/>
    <cellStyle name="好_Book2_隋心对账单定稿0514 2 2" xfId="16198"/>
    <cellStyle name="好_行政（人员）_县市旗测算-新科目（含人口规模效应）_03_2010年各地区一般预算平衡表 3" xfId="16199"/>
    <cellStyle name="差_汇总" xfId="16200"/>
    <cellStyle name="差_危改资金测算_财力性转移支付2010年预算参考数_03_2010年各地区一般预算平衡表_2010年地方财政一般预算分级平衡情况表（汇总）0524 2 2" xfId="16201"/>
    <cellStyle name="差_卫生(按照总人口测算）—20080416 4" xfId="16202"/>
    <cellStyle name="好_文体广播事业(按照总人口测算）—20080416_不含人员经费系数_03_2010年各地区一般预算平衡表_2010年地方财政一般预算分级平衡情况表（汇总）0524 2 3" xfId="16203"/>
    <cellStyle name="差_汇总 2" xfId="16204"/>
    <cellStyle name="差_卫生(按照总人口测算）—20080416_财力性转移支付2010年预算参考数_隋心对账单定稿0514 2 4" xfId="16205"/>
    <cellStyle name="差_县区合并测算20080423(按照各省比重）_民生政策最低支出需求_财力性转移支付2010年预算参考数 2 6" xfId="16206"/>
    <cellStyle name="差_卫生(按照总人口测算）—20080416 4 2" xfId="16207"/>
    <cellStyle name="好_平邑 2 3" xfId="16208"/>
    <cellStyle name="好_文体广播事业(按照总人口测算）—20080416_不含人员经费系数_03_2010年各地区一般预算平衡表_2010年地方财政一般预算分级平衡情况表（汇总）0524 2 4" xfId="16209"/>
    <cellStyle name="差_汇总 3" xfId="16210"/>
    <cellStyle name="差_卫生(按照总人口测算）—20080416_财力性转移支付2010年预算参考数_隋心对账单定稿0514 2 5" xfId="16211"/>
    <cellStyle name="差_县区合并测算20080423(按照各省比重）_民生政策最低支出需求_财力性转移支付2010年预算参考数 2 7" xfId="16212"/>
    <cellStyle name="好_平邑 2 4" xfId="16213"/>
    <cellStyle name="差_汇总 3 2" xfId="16214"/>
    <cellStyle name="差_县区合并测算20080423(按照各省比重）_县市旗测算-新科目（含人口规模效应）_财力性转移支付2010年预算参考数_华东 2 6" xfId="16215"/>
    <cellStyle name="好_文体广播事业(按照总人口测算）—20080416_不含人员经费系数_03_2010年各地区一般预算平衡表_2010年地方财政一般预算分级平衡情况表（汇总）0524 2 5" xfId="16216"/>
    <cellStyle name="差_汇总 4" xfId="16217"/>
    <cellStyle name="差_卫生(按照总人口测算）—20080416_财力性转移支付2010年预算参考数_隋心对账单定稿0514 2 6" xfId="16218"/>
    <cellStyle name="好_平邑 2 5" xfId="16219"/>
    <cellStyle name="好_文体广播事业(按照总人口测算）—20080416_不含人员经费系数_03_2010年各地区一般预算平衡表_2010年地方财政一般预算分级平衡情况表（汇总）0524 2 7" xfId="16220"/>
    <cellStyle name="差_汇总 6" xfId="16221"/>
    <cellStyle name="好_平邑 2 7" xfId="16222"/>
    <cellStyle name="差_汇总 8" xfId="16223"/>
    <cellStyle name="差_文体广播事业(按照总人口测算）—20080416_民生政策最低支出需求_财力性转移支付2010年预算参考数_小册子（2010）张 2 2" xfId="16224"/>
    <cellStyle name="差_县市旗测算-新科目（20080627）_华东 2 3" xfId="16225"/>
    <cellStyle name="差_汇总_03_2010年各地区一般预算平衡表" xfId="16226"/>
    <cellStyle name="差_汇总_03_2010年各地区一般预算平衡表 2" xfId="16227"/>
    <cellStyle name="差_汇总_03_2010年各地区一般预算平衡表 3" xfId="16228"/>
    <cellStyle name="差_汇总_03_2010年各地区一般预算平衡表_04财力类2010 2" xfId="16229"/>
    <cellStyle name="差_市辖区测算-新科目（20080626）_民生政策最低支出需求_财力性转移支付2010年预算参考数_03_2010年各地区一般预算平衡表_2010年地方财政一般预算分级平衡情况表（汇总）0524" xfId="16230"/>
    <cellStyle name="好_Book2_财力性转移支付2010年预算参考数_华东 2 4" xfId="16231"/>
    <cellStyle name="差_汇总_03_2010年各地区一般预算平衡表_04财力类2010 3" xfId="16232"/>
    <cellStyle name="好_Book2_财力性转移支付2010年预算参考数_华东 2 5" xfId="16233"/>
    <cellStyle name="差_汇总_03_2010年各地区一般预算平衡表_2010年地方财政一般预算分级平衡情况表（汇总）0524" xfId="16234"/>
    <cellStyle name="差_汇总_03_2010年各地区一般预算平衡表_2010年地方财政一般预算分级平衡情况表（汇总）0524 2" xfId="16235"/>
    <cellStyle name="差_县区合并测算20080421_民生政策最低支出需求_03_2010年各地区一般预算平衡表_2010年地方财政一般预算分级平衡情况表（汇总）0524 2 7" xfId="16236"/>
    <cellStyle name="好_平邑_隋心对账单定稿0514 2 4" xfId="16237"/>
    <cellStyle name="差_汇总_03_2010年各地区一般预算平衡表_2010年地方财政一般预算分级平衡情况表（汇总）0524 4" xfId="16238"/>
    <cellStyle name="好_平邑_隋心对账单定稿0514 2 6" xfId="16239"/>
    <cellStyle name="差_汇总_03_2010年各地区一般预算平衡表_净集中" xfId="16240"/>
    <cellStyle name="差_汇总_03_2010年各地区一般预算平衡表_净集中 2" xfId="16241"/>
    <cellStyle name="差_汇总_03_2010年各地区一般预算平衡表_净集中 3" xfId="16242"/>
    <cellStyle name="差_汇总_财力性转移支付2010年预算参考数 2 2 2" xfId="16243"/>
    <cellStyle name="差_市辖区测算20080510_县市旗测算-新科目（含人口规模效应）_财力性转移支付2010年预算参考数_03_2010年各地区一般预算平衡表_2010年地方财政一般预算分级平衡情况表（汇总）0524" xfId="16244"/>
    <cellStyle name="差_汇总_财力性转移支付2010年预算参考数 2 3" xfId="16245"/>
    <cellStyle name="差_汇总_财力性转移支付2010年预算参考数 2 3 2" xfId="16246"/>
    <cellStyle name="差_汇总_财力性转移支付2010年预算参考数 2 4" xfId="16247"/>
    <cellStyle name="差_市辖区测算20080510_民生政策最低支出需求_小册子（2010）张 3 2" xfId="16248"/>
    <cellStyle name="好_测算结果汇总_财力性转移支付2010年预算参考数_30云南 2 2" xfId="16249"/>
    <cellStyle name="差_汇总_财力性转移支付2010年预算参考数 5" xfId="16250"/>
    <cellStyle name="好_2 2 4" xfId="16251"/>
    <cellStyle name="差_汇总_财力性转移支付2010年预算参考数_03_2010年各地区一般预算平衡表" xfId="16252"/>
    <cellStyle name="差_县区合并测算20080423(按照各省比重）_民生政策最低支出需求_03_2010年各地区一般预算平衡表_2010年地方财政一般预算分级平衡情况表（汇总）0524 2 4" xfId="16253"/>
    <cellStyle name="差_汇总_财力性转移支付2010年预算参考数_03_2010年各地区一般预算平衡表 4" xfId="16254"/>
    <cellStyle name="差_汇总_财力性转移支付2010年预算参考数_03_2010年各地区一般预算平衡表 5" xfId="16255"/>
    <cellStyle name="差_汇总_财力性转移支付2010年预算参考数_03_2010年各地区一般预算平衡表 6" xfId="16256"/>
    <cellStyle name="差_汇总_财力性转移支付2010年预算参考数_03_2010年各地区一般预算平衡表_04财力类2010" xfId="16257"/>
    <cellStyle name="差_汇总_财力性转移支付2010年预算参考数_03_2010年各地区一般预算平衡表_04财力类2010 2" xfId="16258"/>
    <cellStyle name="好_一般预算支出口径剔除表_03_2010年各地区一般预算平衡表_04财力类2010 2" xfId="16259"/>
    <cellStyle name="常规 2 2 3 5" xfId="16260"/>
    <cellStyle name="好_20河南_隋心对账单定稿0514" xfId="16261"/>
    <cellStyle name="差_汇总_财力性转移支付2010年预算参考数_03_2010年各地区一般预算平衡表_04财力类2010 3" xfId="16262"/>
    <cellStyle name="好_一般预算支出口径剔除表_03_2010年各地区一般预算平衡表_04财力类2010 3" xfId="16263"/>
    <cellStyle name="常规 2 2 3 6" xfId="16264"/>
    <cellStyle name="差_汇总_财力性转移支付2010年预算参考数_03_2010年各地区一般预算平衡表_2010年地方财政一般预算分级平衡情况表（汇总）0524 5" xfId="16265"/>
    <cellStyle name="差_文体广播事业(按照总人口测算）—20080416_县市旗测算-新科目（含人口规模效应）_小册子（2010）张 2 2" xfId="16266"/>
    <cellStyle name="差_汇总_财力性转移支付2010年预算参考数_03_2010年各地区一般预算平衡表_净集中" xfId="16267"/>
    <cellStyle name="差_汇总_财力性转移支付2010年预算参考数_03_2010年各地区一般预算平衡表_净集中 2" xfId="16268"/>
    <cellStyle name="好_市辖区测算20080510_财力性转移支付2010年预算参考数_03_2010年各地区一般预算平衡表_2010年地方财政一般预算分级平衡情况表（汇总）0524" xfId="16269"/>
    <cellStyle name="差_汇总_财力性转移支付2010年预算参考数_03_2010年各地区一般预算平衡表_净集中 3" xfId="16270"/>
    <cellStyle name="差_汇总_财力性转移支付2010年预算参考数_30云南" xfId="16271"/>
    <cellStyle name="好_一般预算支出口径剔除表_30云南" xfId="16272"/>
    <cellStyle name="差_县区合并测算20080421_民生政策最低支出需求_财力性转移支付2010年预算参考数 3 2" xfId="16273"/>
    <cellStyle name="好_2008年一般预算支出预计_30云南 2 2" xfId="16274"/>
    <cellStyle name="好_缺口县区测算（11.13）_合并 3" xfId="16275"/>
    <cellStyle name="差_汇总_财力性转移支付2010年预算参考数_30云南 2 2" xfId="16276"/>
    <cellStyle name="差_汇总_财力性转移支付2010年预算参考数_30云南 3 2" xfId="16277"/>
    <cellStyle name="差_卫生(按照总人口测算）—20080416_财力性转移支付2010年预算参考数 2 5" xfId="16278"/>
    <cellStyle name="差_汇总_财力性转移支付2010年预算参考数_合并" xfId="16279"/>
    <cellStyle name="差_汇总_财力性转移支付2010年预算参考数_合并 2" xfId="16280"/>
    <cellStyle name="差_汇总_财力性转移支付2010年预算参考数_华东" xfId="16281"/>
    <cellStyle name="差_汇总_财力性转移支付2010年预算参考数_华东 2" xfId="16282"/>
    <cellStyle name="差_汇总_财力性转移支付2010年预算参考数_隋心对账单定稿0514" xfId="16283"/>
    <cellStyle name="差_市辖区测算-新科目（20080626）_县市旗测算-新科目（含人口规模效应）_财力性转移支付2010年预算参考数_03_2010年各地区一般预算平衡表_04财力类2010 3" xfId="16284"/>
    <cellStyle name="差_汇总_财力性转移支付2010年预算参考数_隋心对账单定稿0514 2" xfId="16285"/>
    <cellStyle name="差_汇总_财力性转移支付2010年预算参考数_小册子（2010）张" xfId="16286"/>
    <cellStyle name="差_汇总_财力性转移支付2010年预算参考数_小册子（2010）张 2" xfId="16287"/>
    <cellStyle name="差_汇总_财力性转移支付2010年预算参考数_小册子（2010）张 2 2" xfId="16288"/>
    <cellStyle name="好_附表_财力性转移支付2010年预算参考数_华东" xfId="16289"/>
    <cellStyle name="差_汇总_财力性转移支付2010年预算参考数_小册子（2010）张 3" xfId="16290"/>
    <cellStyle name="差_汇总_财力性转移支付2010年预算参考数_小册子（2010）张 3 2" xfId="16291"/>
    <cellStyle name="好_一般预算支出口径剔除表_小册子（2010）张 3 2" xfId="16292"/>
    <cellStyle name="好_2008年支出调整_财力性转移支付2010年预算参考数_隋心对账单定稿0514" xfId="16293"/>
    <cellStyle name="差_汇总_合并" xfId="16294"/>
    <cellStyle name="差_汇总_合并 2" xfId="16295"/>
    <cellStyle name="差_汇总_华东" xfId="16296"/>
    <cellStyle name="差_汇总_禁止开发区名单 2" xfId="16297"/>
    <cellStyle name="差_青海 缺口县区测算(地方填报)_财力性转移支付2010年预算参考数_隋心对账单定稿0514" xfId="16298"/>
    <cellStyle name="差_汇总_隋心对账单定稿0514" xfId="16299"/>
    <cellStyle name="差_汇总表" xfId="16300"/>
    <cellStyle name="差_其他部门(按照总人口测算）—20080416_财力性转移支付2010年预算参考数_30云南 2 2" xfId="16301"/>
    <cellStyle name="好_0502通海县_合并 2 5" xfId="16302"/>
    <cellStyle name="差_汇总表 2 2 2" xfId="16303"/>
    <cellStyle name="好_行政公检法测算_03_2010年各地区一般预算平衡表_04财力类2010" xfId="16304"/>
    <cellStyle name="差_汇总表 2 3" xfId="16305"/>
    <cellStyle name="差_卫生(按照总人口测算）—20080416_不含人员经费系数_隋心对账单定稿0514 2 7" xfId="16306"/>
    <cellStyle name="差_县市旗测算-新科目（20080627）_财力性转移支付2010年预算参考数_合并 2" xfId="16307"/>
    <cellStyle name="差_汇总表 2 3 2" xfId="16308"/>
    <cellStyle name="差_县市旗测算-新科目（20080627）_财力性转移支付2010年预算参考数_合并 2 2" xfId="16309"/>
    <cellStyle name="差_汇总表 2 4" xfId="16310"/>
    <cellStyle name="差_汇总表 3 2" xfId="16311"/>
    <cellStyle name="好_行政(燃修费)_民生政策最低支出需求_小册子（2010）张 3" xfId="16312"/>
    <cellStyle name="差_汇总表 4 2" xfId="16313"/>
    <cellStyle name="好_县区合并测算20080421_县市旗测算-新科目（含人口规模效应） 2 2" xfId="16314"/>
    <cellStyle name="好_5334_2006年迪庆县级财政报表附表 7" xfId="16315"/>
    <cellStyle name="差_汇总表 5" xfId="16316"/>
    <cellStyle name="好_教育(按照总人口测算）—20080416_03_2010年各地区一般预算平衡表" xfId="16317"/>
    <cellStyle name="差_汇总表_03_2010年各地区一般预算平衡表 2" xfId="16318"/>
    <cellStyle name="差_汇总表_03_2010年各地区一般预算平衡表 3" xfId="16319"/>
    <cellStyle name="差_汇总表_03_2010年各地区一般预算平衡表 4" xfId="16320"/>
    <cellStyle name="差_汇总表_03_2010年各地区一般预算平衡表 5" xfId="16321"/>
    <cellStyle name="差_汇总表_03_2010年各地区一般预算平衡表 6" xfId="16322"/>
    <cellStyle name="差_汇总表_03_2010年各地区一般预算平衡表_04财力类2010" xfId="16323"/>
    <cellStyle name="差_自行调整差异系数顺序 2 2" xfId="16324"/>
    <cellStyle name="常规 4 2" xfId="16325"/>
    <cellStyle name="差_卫生部门_隋心对账单定稿0514 2 5" xfId="16326"/>
    <cellStyle name="好_2008年一般预算支出预计 3" xfId="16327"/>
    <cellStyle name="差_汇总表_03_2010年各地区一般预算平衡表_04财力类2010 2" xfId="16328"/>
    <cellStyle name="常规 4 2 2" xfId="16329"/>
    <cellStyle name="差_汇总表_03_2010年各地区一般预算平衡表_04财力类2010 3" xfId="16330"/>
    <cellStyle name="常规 4 2 3" xfId="16331"/>
    <cellStyle name="差_汇总表_03_2010年各地区一般预算平衡表_2010年地方财政一般预算分级平衡情况表（汇总）0524 2" xfId="16332"/>
    <cellStyle name="差_县市旗测算-新科目（20080627）_财力性转移支付2010年预算参考数_华东 2 2" xfId="16333"/>
    <cellStyle name="好_不含人员经费系数_财力性转移支付2010年预算参考数 2 7" xfId="16334"/>
    <cellStyle name="差_县市旗测算-新科目（20080627）_财力性转移支付2010年预算参考数_华东 2 3" xfId="16335"/>
    <cellStyle name="差_汇总表_03_2010年各地区一般预算平衡表_2010年地方财政一般预算分级平衡情况表（汇总）0524 3" xfId="16336"/>
    <cellStyle name="好_2006年33甘肃 2" xfId="16337"/>
    <cellStyle name="差_县市旗测算-新科目（20080627）_财力性转移支付2010年预算参考数_华东 2 4" xfId="16338"/>
    <cellStyle name="差_汇总表_03_2010年各地区一般预算平衡表_2010年地方财政一般预算分级平衡情况表（汇总）0524 4" xfId="16339"/>
    <cellStyle name="好_2006年33甘肃 3" xfId="16340"/>
    <cellStyle name="差_县市旗测算-新科目（20080627）_财力性转移支付2010年预算参考数_华东 2 5" xfId="16341"/>
    <cellStyle name="差_汇总表_03_2010年各地区一般预算平衡表_2010年地方财政一般预算分级平衡情况表（汇总）0524 5" xfId="16342"/>
    <cellStyle name="好_2006年33甘肃 4" xfId="16343"/>
    <cellStyle name="差_汇总表_03_2010年各地区一般预算平衡表_净集中" xfId="16344"/>
    <cellStyle name="差_汇总表_03_2010年各地区一般预算平衡表_净集中 2" xfId="16345"/>
    <cellStyle name="常规 12 5" xfId="16346"/>
    <cellStyle name="差_汇总表_03_2010年各地区一般预算平衡表_净集中 3" xfId="16347"/>
    <cellStyle name="常规 12 6" xfId="16348"/>
    <cellStyle name="好_分县成本差异系数_民生政策最低支出需求" xfId="16349"/>
    <cellStyle name="差_汇总表_30云南" xfId="16350"/>
    <cellStyle name="差_汇总表_30云南 2" xfId="16351"/>
    <cellStyle name="差_汇总表_30云南 2 2" xfId="16352"/>
    <cellStyle name="差_汇总表_30云南 3 2" xfId="16353"/>
    <cellStyle name="差_自行调整差异系数顺序_30云南 2" xfId="16354"/>
    <cellStyle name="好_行政（人员）_县市旗测算-新科目（含人口规模效应）_华东 2 6" xfId="16355"/>
    <cellStyle name="差_汇总表_30云南 4" xfId="16356"/>
    <cellStyle name="好_12滨州_隋心对账单定稿0514 2 2" xfId="16357"/>
    <cellStyle name="差_汇总表_财力性转移支付2010年预算参考数 2" xfId="16358"/>
    <cellStyle name="差_汇总表_财力性转移支付2010年预算参考数 2 3" xfId="16359"/>
    <cellStyle name="常规 13" xfId="16360"/>
    <cellStyle name="差_汇总表_财力性转移支付2010年预算参考数 2 3 2" xfId="16361"/>
    <cellStyle name="常规 13 2" xfId="16362"/>
    <cellStyle name="常规 4 37" xfId="16363"/>
    <cellStyle name="差_汇总表_财力性转移支付2010年预算参考数 2 4" xfId="16364"/>
    <cellStyle name="常规 14" xfId="16365"/>
    <cellStyle name="差_汇总表_财力性转移支付2010年预算参考数 3" xfId="16366"/>
    <cellStyle name="差_农林水和城市维护标准支出20080505－县区合计_县市旗测算-新科目（含人口规模效应） 2" xfId="16367"/>
    <cellStyle name="差_汇总表_财力性转移支付2010年预算参考数 3 2" xfId="16368"/>
    <cellStyle name="差_农林水和城市维护标准支出20080505－县区合计_县市旗测算-新科目（含人口规模效应） 2 2" xfId="16369"/>
    <cellStyle name="常规 57" xfId="16370"/>
    <cellStyle name="常规 62" xfId="16371"/>
    <cellStyle name="差_汇总表_财力性转移支付2010年预算参考数 5" xfId="16372"/>
    <cellStyle name="差_农林水和城市维护标准支出20080505－县区合计_县市旗测算-新科目（含人口规模效应） 4" xfId="16373"/>
    <cellStyle name="好_汇总表_财力性转移支付2010年预算参考数_华东 2 3" xfId="16374"/>
    <cellStyle name="差_汇总表_财力性转移支付2010年预算参考数_03_2010年各地区一般预算平衡表" xfId="16375"/>
    <cellStyle name="差_汇总表_财力性转移支付2010年预算参考数_03_2010年各地区一般预算平衡表 2" xfId="16376"/>
    <cellStyle name="差_汇总表_财力性转移支付2010年预算参考数_03_2010年各地区一般预算平衡表 3" xfId="16377"/>
    <cellStyle name="差_汇总表_财力性转移支付2010年预算参考数_03_2010年各地区一般预算平衡表 4" xfId="16378"/>
    <cellStyle name="差_汇总表_财力性转移支付2010年预算参考数_03_2010年各地区一般预算平衡表 5" xfId="16379"/>
    <cellStyle name="差_青海 缺口县区测算(地方填报)_财力性转移支付2010年预算参考数_合并" xfId="16380"/>
    <cellStyle name="差_汇总表_财力性转移支付2010年预算参考数_03_2010年各地区一般预算平衡表 6" xfId="16381"/>
    <cellStyle name="差_自行调整差异系数顺序_财力性转移支付2010年预算参考数_隋心对账单定稿0514" xfId="16382"/>
    <cellStyle name="差_汇总表_财力性转移支付2010年预算参考数_03_2010年各地区一般预算平衡表_04财力类2010" xfId="16383"/>
    <cellStyle name="差_汇总表_财力性转移支付2010年预算参考数_03_2010年各地区一般预算平衡表_04财力类2010 2" xfId="16384"/>
    <cellStyle name="差_县市旗测算20080508_财力性转移支付2010年预算参考数_合并 2 7" xfId="16385"/>
    <cellStyle name="差_汇总表_财力性转移支付2010年预算参考数_03_2010年各地区一般预算平衡表_04财力类2010 3" xfId="16386"/>
    <cellStyle name="差_汇总表_财力性转移支付2010年预算参考数_03_2010年各地区一般预算平衡表_2010年地方财政一般预算分级平衡情况表（汇总）0524" xfId="16387"/>
    <cellStyle name="差_汇总表_财力性转移支付2010年预算参考数_03_2010年各地区一般预算平衡表_净集中" xfId="16388"/>
    <cellStyle name="差_汇总表_财力性转移支付2010年预算参考数_03_2010年各地区一般预算平衡表_净集中 2" xfId="16389"/>
    <cellStyle name="差_汇总表_财力性转移支付2010年预算参考数_30云南" xfId="16390"/>
    <cellStyle name="差_汇总表_财力性转移支付2010年预算参考数_30云南 2" xfId="16391"/>
    <cellStyle name="差_云南 缺口县区测算(地方填报)_财力性转移支付2010年预算参考数 2 6" xfId="16392"/>
    <cellStyle name="差_汇总表_财力性转移支付2010年预算参考数_30云南 2 2" xfId="16393"/>
    <cellStyle name="差_县市旗测算-新科目（20080626）_县市旗测算-新科目（含人口规模效应）_03_2010年各地区一般预算平衡表_2010年地方财政一般预算分级平衡情况表（汇总）0524 5" xfId="16394"/>
    <cellStyle name="差_县市旗测算-新科目（20080627）_民生政策最低支出需求_合并 2 4" xfId="16395"/>
    <cellStyle name="差_汇总表_财力性转移支付2010年预算参考数_30云南 3" xfId="16396"/>
    <cellStyle name="差_云南 缺口县区测算(地方填报)_财力性转移支付2010年预算参考数 2 7" xfId="16397"/>
    <cellStyle name="差_汇总表_财力性转移支付2010年预算参考数_30云南 3 2" xfId="16398"/>
    <cellStyle name="差_汇总表_财力性转移支付2010年预算参考数_30云南 4" xfId="16399"/>
    <cellStyle name="差_农林水和城市维护标准支出20080505－县区合计_财力性转移支付2010年预算参考数 2 2" xfId="16400"/>
    <cellStyle name="差_汇总表_财力性转移支付2010年预算参考数_华东" xfId="16401"/>
    <cellStyle name="好_2006年28四川_财力性转移支付2010年预算参考数_华东 2 7" xfId="16402"/>
    <cellStyle name="差_汇总表_财力性转移支付2010年预算参考数_华东 2" xfId="16403"/>
    <cellStyle name="差_汇总表_财力性转移支付2010年预算参考数_隋心对账单定稿0514" xfId="16404"/>
    <cellStyle name="好_2007年一般预算支出剔除_合并 2 7" xfId="16405"/>
    <cellStyle name="好_青海 缺口县区测算(地方填报)_隋心对账单定稿0514 2 6" xfId="16406"/>
    <cellStyle name="差_汇总表_财力性转移支付2010年预算参考数_隋心对账单定稿0514 2" xfId="16407"/>
    <cellStyle name="差_汇总表_财力性转移支付2010年预算参考数_小册子（2010）张" xfId="16408"/>
    <cellStyle name="好_汇总表4_合并 2 4" xfId="16409"/>
    <cellStyle name="差_汇总表_财力性转移支付2010年预算参考数_小册子（2010）张 2" xfId="16410"/>
    <cellStyle name="差_汇总表_财力性转移支付2010年预算参考数_小册子（2010）张 2 2" xfId="16411"/>
    <cellStyle name="好_汇总表_03_2010年各地区一般预算平衡表_净集中" xfId="16412"/>
    <cellStyle name="差_汇总表_财力性转移支付2010年预算参考数_小册子（2010）张 3" xfId="16413"/>
    <cellStyle name="好_文体广播事业(按照总人口测算）—20080416_民生政策最低支出需求_财力性转移支付2010年预算参考数_03_2010年各地区一般预算平衡表_2010年地方财政一般预算分级平衡情况表（汇总）0524 2 5" xfId="16414"/>
    <cellStyle name="差_市辖区测算20080510_民生政策最低支出需求_财力性转移支付2010年预算参考数_30云南 2 2" xfId="16415"/>
    <cellStyle name="差_汇总表_财力性转移支付2010年预算参考数_小册子（2010）张 3 2" xfId="16416"/>
    <cellStyle name="差_汇总表_财力性转移支付2010年预算参考数_小册子（2010）张 4" xfId="16417"/>
    <cellStyle name="差_汇总表_合并" xfId="16418"/>
    <cellStyle name="好_县区合并测算20080423(按照各省比重）_县市旗测算-新科目（含人口规模效应）_03_2010年各地区一般预算平衡表_2010年地方财政一般预算分级平衡情况表（汇总）0524 2 5" xfId="16419"/>
    <cellStyle name="差_汇总表_合并 2" xfId="16420"/>
    <cellStyle name="差_汇总表_华东 2" xfId="16421"/>
    <cellStyle name="好_核定人数对比_03_2010年各地区一般预算平衡表_净集中 2" xfId="16422"/>
    <cellStyle name="差_汇总表_隋心对账单定稿0514" xfId="16423"/>
    <cellStyle name="差_汇总表_隋心对账单定稿0514 2" xfId="16424"/>
    <cellStyle name="差_汇总表_小册子（2010）张" xfId="16425"/>
    <cellStyle name="差_其他部门(按照总人口测算）—20080416_县市旗测算-新科目（含人口规模效应）_财力性转移支付2010年预算参考数_03_2010年各地区一般预算平衡表" xfId="16426"/>
    <cellStyle name="好_530629_2006年县级财政报表附表_华东 2 6" xfId="16427"/>
    <cellStyle name="差_汇总表_小册子（2010）张 2" xfId="16428"/>
    <cellStyle name="差_其他部门(按照总人口测算）—20080416_县市旗测算-新科目（含人口规模效应）_财力性转移支付2010年预算参考数_03_2010年各地区一般预算平衡表 2" xfId="16429"/>
    <cellStyle name="差_汇总表_小册子（2010）张 2 2" xfId="16430"/>
    <cellStyle name="差_汇总表_小册子（2010）张 3" xfId="16431"/>
    <cellStyle name="差_其他部门(按照总人口测算）—20080416_县市旗测算-新科目（含人口规模效应）_财力性转移支付2010年预算参考数_03_2010年各地区一般预算平衡表 3" xfId="16432"/>
    <cellStyle name="差_汇总表_小册子（2010）张 3 2" xfId="16433"/>
    <cellStyle name="差_汇总表_小册子（2010）张 4" xfId="16434"/>
    <cellStyle name="差_其他部门(按照总人口测算）—20080416_县市旗测算-新科目（含人口规模效应）_财力性转移支付2010年预算参考数_03_2010年各地区一般预算平衡表 4" xfId="16435"/>
    <cellStyle name="差_汇总表4" xfId="16436"/>
    <cellStyle name="差_汇总表4 2" xfId="16437"/>
    <cellStyle name="差_汇总表4 2 2" xfId="16438"/>
    <cellStyle name="差_县区合并测算20080421_不含人员经费系数 2 6" xfId="16439"/>
    <cellStyle name="差_汇总表4 2 2 2" xfId="16440"/>
    <cellStyle name="差_缺口县区测算(财政部标准)_财力性转移支付2010年预算参考数_03_2010年各地区一般预算平衡表" xfId="16441"/>
    <cellStyle name="好_教育(按照总人口测算）—20080416_03_2010年各地区一般预算平衡表_净集中 3" xfId="16442"/>
    <cellStyle name="差_汇总表4 2 3" xfId="16443"/>
    <cellStyle name="差_县区合并测算20080421_不含人员经费系数 2 7" xfId="16444"/>
    <cellStyle name="差_汇总表4 2 3 2" xfId="16445"/>
    <cellStyle name="差_汇总表4 3" xfId="16446"/>
    <cellStyle name="差_汇总表4 3 2" xfId="16447"/>
    <cellStyle name="差_汇总表4 4" xfId="16448"/>
    <cellStyle name="差_汇总表4 4 2" xfId="16449"/>
    <cellStyle name="好_行政(燃修费)_民生政策最低支出需求_华东 2 3" xfId="16450"/>
    <cellStyle name="差_汇总表4 5" xfId="16451"/>
    <cellStyle name="差_汇总表4_03_2010年各地区一般预算平衡表 3" xfId="16452"/>
    <cellStyle name="差_汇总表4_03_2010年各地区一般预算平衡表 4" xfId="16453"/>
    <cellStyle name="差_汇总表4_03_2010年各地区一般预算平衡表 5" xfId="16454"/>
    <cellStyle name="差_汇总表4_03_2010年各地区一般预算平衡表 6" xfId="16455"/>
    <cellStyle name="差_汇总表4_03_2010年各地区一般预算平衡表_04财力类2010" xfId="16456"/>
    <cellStyle name="差_汇总表4_03_2010年各地区一般预算平衡表_04财力类2010 2" xfId="16457"/>
    <cellStyle name="好_2007年收支情况及2008年收支预计表(汇总表)_03_2010年各地区一般预算平衡表_2010年地方财政一般预算分级平衡情况表（汇总）0524 2 4" xfId="16458"/>
    <cellStyle name="差_汇总表4_03_2010年各地区一般预算平衡表_04财力类2010 3" xfId="16459"/>
    <cellStyle name="好_2007年收支情况及2008年收支预计表(汇总表)_03_2010年各地区一般预算平衡表_2010年地方财政一般预算分级平衡情况表（汇总）0524 2 5" xfId="16460"/>
    <cellStyle name="差_汇总表4_03_2010年各地区一般预算平衡表_2010年地方财政一般预算分级平衡情况表（汇总）0524" xfId="16461"/>
    <cellStyle name="好_地方配套按人均增幅控制8.31（调整结案率后）xl 3" xfId="16462"/>
    <cellStyle name="差_汇总表4_03_2010年各地区一般预算平衡表_2010年地方财政一般预算分级平衡情况表（汇总）0524 2" xfId="16463"/>
    <cellStyle name="好_2008年支出调整_财力性转移支付2010年预算参考数 4" xfId="16464"/>
    <cellStyle name="差_汇总表4_03_2010年各地区一般预算平衡表_2010年地方财政一般预算分级平衡情况表（汇总）0524 3" xfId="16465"/>
    <cellStyle name="好_2008年支出调整_财力性转移支付2010年预算参考数 5" xfId="16466"/>
    <cellStyle name="差_汇总表4_03_2010年各地区一般预算平衡表_净集中" xfId="16467"/>
    <cellStyle name="差_缺口县区测算(财政部标准) 2 2 2" xfId="16468"/>
    <cellStyle name="好_2008计算资料（8月5） 5" xfId="16469"/>
    <cellStyle name="好_Sheet1 2 2" xfId="16470"/>
    <cellStyle name="差_汇总表4_03_2010年各地区一般预算平衡表_净集中 2" xfId="16471"/>
    <cellStyle name="差_汇总表4_30云南" xfId="16472"/>
    <cellStyle name="差_汇总表4_30云南 2" xfId="16473"/>
    <cellStyle name="好_2006年28四川_财力性转移支付2010年预算参考数 2 3" xfId="16474"/>
    <cellStyle name="差_汇总表4_30云南 2 2" xfId="16475"/>
    <cellStyle name="好_2006年28四川_财力性转移支付2010年预算参考数 2 3 2" xfId="16476"/>
    <cellStyle name="差_汇总表4_30云南 3" xfId="16477"/>
    <cellStyle name="好_2006年28四川_财力性转移支付2010年预算参考数 2 4" xfId="16478"/>
    <cellStyle name="千位分隔[0] 2 33" xfId="16479"/>
    <cellStyle name="千位分隔[0] 2 28" xfId="16480"/>
    <cellStyle name="差_汇总表4_30云南 3 2" xfId="16481"/>
    <cellStyle name="差_汇总表4_财力性转移支付2010年预算参考数 2" xfId="16482"/>
    <cellStyle name="差_县区合并测算20080421_不含人员经费系数_03_2010年各地区一般预算平衡表_2010年地方财政一般预算分级平衡情况表（汇总）0524 2 3" xfId="16483"/>
    <cellStyle name="好_行政(燃修费)_县市旗测算-新科目（含人口规模效应）_财力性转移支付2010年预算参考数_30云南 2" xfId="16484"/>
    <cellStyle name="差_汇总表4_财力性转移支付2010年预算参考数 2 2" xfId="16485"/>
    <cellStyle name="好_2009年一般性转移支付标准工资_奖励补助测算7.25 (version 1) (version 1) 3" xfId="16486"/>
    <cellStyle name="好_行政(燃修费)_县市旗测算-新科目（含人口规模效应）_财力性转移支付2010年预算参考数_30云南 2 2" xfId="16487"/>
    <cellStyle name="差_汇总表4_财力性转移支付2010年预算参考数 2 2 2" xfId="16488"/>
    <cellStyle name="差_汇总表4_财力性转移支付2010年预算参考数 2 3" xfId="16489"/>
    <cellStyle name="好_2009年一般性转移支付标准工资_奖励补助测算7.25 (version 1) (version 1) 4" xfId="16490"/>
    <cellStyle name="差_汇总表4_财力性转移支付2010年预算参考数 2 3 2" xfId="16491"/>
    <cellStyle name="差_汇总表4_财力性转移支付2010年预算参考数 2 4" xfId="16492"/>
    <cellStyle name="差_汇总表4_财力性转移支付2010年预算参考数 3" xfId="16493"/>
    <cellStyle name="差_县区合并测算20080421_不含人员经费系数_03_2010年各地区一般预算平衡表_2010年地方财政一般预算分级平衡情况表（汇总）0524 2 4" xfId="16494"/>
    <cellStyle name="好_行政(燃修费)_县市旗测算-新科目（含人口规模效应）_财力性转移支付2010年预算参考数_30云南 3" xfId="16495"/>
    <cellStyle name="差_汇总表4_财力性转移支付2010年预算参考数 3 2" xfId="16496"/>
    <cellStyle name="好_行政(燃修费)_县市旗测算-新科目（含人口规模效应）_财力性转移支付2010年预算参考数_30云南 3 2" xfId="16497"/>
    <cellStyle name="差_汇总表4_财力性转移支付2010年预算参考数_03_2010年各地区一般预算平衡表" xfId="16498"/>
    <cellStyle name="差_农林水和城市维护标准支出20080505－县区合计_03_2010年各地区一般预算平衡表_04财力类2010" xfId="16499"/>
    <cellStyle name="差_汇总表4_财力性转移支付2010年预算参考数_03_2010年各地区一般预算平衡表 2" xfId="16500"/>
    <cellStyle name="差_农林水和城市维护标准支出20080505－县区合计_03_2010年各地区一般预算平衡表_04财力类2010 2" xfId="16501"/>
    <cellStyle name="差_汇总表4_财力性转移支付2010年预算参考数_03_2010年各地区一般预算平衡表 3" xfId="16502"/>
    <cellStyle name="差_农林水和城市维护标准支出20080505－县区合计_03_2010年各地区一般预算平衡表_04财力类2010 3" xfId="16503"/>
    <cellStyle name="差_汇总表4_财力性转移支付2010年预算参考数_03_2010年各地区一般预算平衡表 4" xfId="16504"/>
    <cellStyle name="差_汇总表4_财力性转移支付2010年预算参考数_03_2010年各地区一般预算平衡表 5" xfId="16505"/>
    <cellStyle name="差_汇总表4_财力性转移支付2010年预算参考数_03_2010年各地区一般预算平衡表 6" xfId="16506"/>
    <cellStyle name="差_汇总表4_财力性转移支付2010年预算参考数_03_2010年各地区一般预算平衡表_04财力类2010" xfId="16507"/>
    <cellStyle name="差_汇总表4_财力性转移支付2010年预算参考数_03_2010年各地区一般预算平衡表_04财力类2010 2" xfId="16508"/>
    <cellStyle name="差_汇总表4_财力性转移支付2010年预算参考数_03_2010年各地区一般预算平衡表_04财力类2010 3" xfId="16509"/>
    <cellStyle name="差_人员工资和公用经费3_小册子（2010）张 2 2" xfId="16510"/>
    <cellStyle name="差_汇总表4_财力性转移支付2010年预算参考数_03_2010年各地区一般预算平衡表_2010年地方财政一般预算分级平衡情况表（汇总）0524" xfId="16511"/>
    <cellStyle name="差_汇总表4_财力性转移支付2010年预算参考数_03_2010年各地区一般预算平衡表_2010年地方财政一般预算分级平衡情况表（汇总）0524 2" xfId="16512"/>
    <cellStyle name="差_汇总表4_财力性转移支付2010年预算参考数_03_2010年各地区一般预算平衡表_2010年地方财政一般预算分级平衡情况表（汇总）0524 3" xfId="16513"/>
    <cellStyle name="好_教育(按照总人口测算）—20080416_隋心对账单定稿0514" xfId="16514"/>
    <cellStyle name="差_汇总表4_财力性转移支付2010年预算参考数_03_2010年各地区一般预算平衡表_2010年地方财政一般预算分级平衡情况表（汇总）0524 4" xfId="16515"/>
    <cellStyle name="差_汇总表4_财力性转移支付2010年预算参考数_03_2010年各地区一般预算平衡表_2010年地方财政一般预算分级平衡情况表（汇总）0524 5" xfId="16516"/>
    <cellStyle name="差_汇总表4_财力性转移支付2010年预算参考数_30云南 2" xfId="16517"/>
    <cellStyle name="好_成本差异系数_财力性转移支付2010年预算参考数_03_2010年各地区一般预算平衡表_2010年地方财政一般预算分级平衡情况表（汇总）0524 3" xfId="16518"/>
    <cellStyle name="好_民生政策最低支出需求_财力性转移支付2010年预算参考数 2 3" xfId="16519"/>
    <cellStyle name="好_农林水和城市维护标准支出20080505－县区合计_03_2010年各地区一般预算平衡表 6" xfId="16520"/>
    <cellStyle name="差_汇总表4_财力性转移支付2010年预算参考数_30云南 2 2" xfId="16521"/>
    <cellStyle name="强调文字颜色 1 2 9" xfId="16522"/>
    <cellStyle name="好_民生政策最低支出需求_财力性转移支付2010年预算参考数 2 3 2" xfId="16523"/>
    <cellStyle name="差_汇总表4_财力性转移支付2010年预算参考数_30云南 3" xfId="16524"/>
    <cellStyle name="好_成本差异系数_财力性转移支付2010年预算参考数_03_2010年各地区一般预算平衡表_2010年地方财政一般预算分级平衡情况表（汇总）0524 4" xfId="16525"/>
    <cellStyle name="好_民生政策最低支出需求_财力性转移支付2010年预算参考数 2 4" xfId="16526"/>
    <cellStyle name="差_汇总表4_财力性转移支付2010年预算参考数_30云南 3 2" xfId="16527"/>
    <cellStyle name="差_汇总表4_财力性转移支付2010年预算参考数_30云南 4" xfId="16528"/>
    <cellStyle name="好_成本差异系数_财力性转移支付2010年预算参考数_03_2010年各地区一般预算平衡表_2010年地方财政一般预算分级平衡情况表（汇总）0524 5" xfId="16529"/>
    <cellStyle name="好_民生政策最低支出需求_财力性转移支付2010年预算参考数 2 5" xfId="16530"/>
    <cellStyle name="差_汇总表4_财力性转移支付2010年预算参考数_合并" xfId="16531"/>
    <cellStyle name="差_汇总表4_财力性转移支付2010年预算参考数_华东" xfId="16532"/>
    <cellStyle name="好_行政(燃修费)_民生政策最低支出需求_财力性转移支付2010年预算参考数 2 7" xfId="16533"/>
    <cellStyle name="差_汇总表4_财力性转移支付2010年预算参考数_华东 2" xfId="16534"/>
    <cellStyle name="差_汇总表4_财力性转移支付2010年预算参考数_隋心对账单定稿0514 2" xfId="16535"/>
    <cellStyle name="差_县区合并测算20080423(按照各省比重）_民生政策最低支出需求 4" xfId="16536"/>
    <cellStyle name="差_汇总表4_财力性转移支付2010年预算参考数_小册子（2010）张" xfId="16537"/>
    <cellStyle name="差_汇总表4_财力性转移支付2010年预算参考数_小册子（2010）张 2 2" xfId="16538"/>
    <cellStyle name="好_教育(按照总人口测算）—20080416_民生政策最低支出需求_财力性转移支付2010年预算参考数 2 7" xfId="16539"/>
    <cellStyle name="差_汇总表4_财力性转移支付2010年预算参考数_小册子（2010）张 3 2" xfId="16540"/>
    <cellStyle name="好_2006年27重庆_财力性转移支付2010年预算参考数_华东 2 3" xfId="16541"/>
    <cellStyle name="差_汇总表4_合并" xfId="16542"/>
    <cellStyle name="差_汇总表4_合并 2" xfId="16543"/>
    <cellStyle name="差_汇总表4_华东" xfId="16544"/>
    <cellStyle name="差_市辖区测算20080510_县市旗测算-新科目（含人口规模效应） 2 2" xfId="16545"/>
    <cellStyle name="差_汇总表4_华东 2" xfId="16546"/>
    <cellStyle name="好_人员工资和公用经费2 2" xfId="16547"/>
    <cellStyle name="差_汇总表4_隋心对账单定稿0514" xfId="16548"/>
    <cellStyle name="好_0502通海县 8" xfId="16549"/>
    <cellStyle name="好_人员工资和公用经费2 2 2" xfId="16550"/>
    <cellStyle name="差_汇总表4_隋心对账单定稿0514 2" xfId="16551"/>
    <cellStyle name="差_汇总表4_小册子（2010）张" xfId="16552"/>
    <cellStyle name="差_市辖区测算-新科目（20080626）_民生政策最低支出需求_隋心对账单定稿0514 2 4" xfId="16553"/>
    <cellStyle name="常规 2 2 2 14 2 8" xfId="16554"/>
    <cellStyle name="差_汇总表4_小册子（2010）张 3 2" xfId="16555"/>
    <cellStyle name="差_汇总-县级财政报表附表" xfId="16556"/>
    <cellStyle name="好_安徽 缺口县区测算(地方填报)1_03_2010年各地区一般预算平衡表_2010年地方财政一般预算分级平衡情况表（汇总）0524 2 4" xfId="16557"/>
    <cellStyle name="差_汇总-县级财政报表附表 2 2 2" xfId="16558"/>
    <cellStyle name="差_汇总-县级财政报表附表 2 3 2" xfId="16559"/>
    <cellStyle name="好_能值与重要性合成分类_2.2009年云南省生态功能区转移支付总表" xfId="16560"/>
    <cellStyle name="差_汇总-县级财政报表附表 2_2.2009年云南省生态功能区转移支付总表" xfId="16561"/>
    <cellStyle name="好_云南省2008年中小学教师人数统计表" xfId="16562"/>
    <cellStyle name="差_其他部门(按照总人口测算）—20080416_财力性转移支付2010年预算参考数 2 3 2" xfId="16563"/>
    <cellStyle name="差_汇总-县级财政报表附表 2_2.2009年云南省生态功能区转移支付总表 2" xfId="16564"/>
    <cellStyle name="差_汇总-县级财政报表附表 2_2.2010年云南省生态功能区转移支付总表" xfId="16565"/>
    <cellStyle name="差_市辖区测算-新科目（20080626）_不含人员经费系数_财力性转移支付2010年预算参考数_华东 2 7" xfId="16566"/>
    <cellStyle name="差_汇总-县级财政报表附表 2_2.2010年云南省生态功能区转移支付总表 2" xfId="16567"/>
    <cellStyle name="差_汇总-县级财政报表附表 2_2.云南省生态功能区转移支付总表" xfId="16568"/>
    <cellStyle name="差_汇总-县级财政报表附表 2_2.云南省生态功能区转移支付总表 2" xfId="16569"/>
    <cellStyle name="差_汇总-县级财政报表附表 2_4.2010年国家重点生态功能区保护性转移支付生态测算表" xfId="16570"/>
    <cellStyle name="差_汇总-县级财政报表附表 2_5.2010年云南省国家一般生态功能区转移支付补助测算表（州市本级）" xfId="16571"/>
    <cellStyle name="差_市辖区测算-新科目（20080626）_县市旗测算-新科目（含人口规模效应）_财力性转移支付2010年预算参考数_03_2010年各地区一般预算平衡表_净集中 3" xfId="16572"/>
    <cellStyle name="差_汇总-县级财政报表附表 2_5.2010年云南省国家一般生态功能区转移支付补助测算表（州市本级） 2" xfId="16573"/>
    <cellStyle name="好_教育(按照总人口测算）—20080416_03_2010年各地区一般预算平衡表 5" xfId="16574"/>
    <cellStyle name="好_缺口县区测算(按2007支出增长25%测算)_财力性转移支付2010年预算参考数_合并 2 3" xfId="16575"/>
    <cellStyle name="差_汇总-县级财政报表附表 3 2" xfId="16576"/>
    <cellStyle name="差_汇总-县级财政报表附表 4" xfId="16577"/>
    <cellStyle name="好_2006年30云南_华东 2 2" xfId="16578"/>
    <cellStyle name="强调文字颜色 2 7 2" xfId="16579"/>
    <cellStyle name="好_27重庆_财力性转移支付2010年预算参考数_华东 2 5" xfId="16580"/>
    <cellStyle name="差_汇总-县级财政报表附表 4 2" xfId="16581"/>
    <cellStyle name="差_汇总-县级财政报表附表 6" xfId="16582"/>
    <cellStyle name="差_县市旗测算-新科目（20080626）_03_2010年各地区一般预算平衡表_2010年地方财政一般预算分级平衡情况表（汇总）0524 2 3" xfId="16583"/>
    <cellStyle name="好_2006年30云南_华东 2 4" xfId="16584"/>
    <cellStyle name="好_27重庆_财力性转移支付2010年预算参考数_华东 2 7" xfId="16585"/>
    <cellStyle name="差_汇总-县级财政报表附表 7" xfId="16586"/>
    <cellStyle name="好_2006年30云南_华东 2 5" xfId="16587"/>
    <cellStyle name="差_县市旗测算-新科目（20080626）_03_2010年各地区一般预算平衡表_2010年地方财政一般预算分级平衡情况表（汇总）0524 2 4" xfId="16588"/>
    <cellStyle name="好_民生政策最低支出需求_华东" xfId="16589"/>
    <cellStyle name="差_汇总-县级财政报表附表 9" xfId="16590"/>
    <cellStyle name="差_县市旗测算-新科目（20080626）_03_2010年各地区一般预算平衡表_2010年地方财政一般预算分级平衡情况表（汇总）0524 2 6" xfId="16591"/>
    <cellStyle name="好_2006年30云南_华东 2 7" xfId="16592"/>
    <cellStyle name="差_汇总-县级财政报表附表_合并" xfId="16593"/>
    <cellStyle name="差_汇总-县级财政报表附表_合并 2" xfId="16594"/>
    <cellStyle name="差_汇总-县级财政报表附表_华东" xfId="16595"/>
    <cellStyle name="差_汇总-县级财政报表附表_隋心对账单定稿0514" xfId="16596"/>
    <cellStyle name="好_其他部门(按照总人口测算）—20080416_小册子（2010）张 2" xfId="16597"/>
    <cellStyle name="差_汇总-县级财政报表附表_隋心对账单定稿0514 2" xfId="16598"/>
    <cellStyle name="差_基础数据表" xfId="16599"/>
    <cellStyle name="好_28四川_财力性转移支付2010年预算参考数_03_2010年各地区一般预算平衡表_2010年地方财政一般预算分级平衡情况表（汇总）0524 2" xfId="16600"/>
    <cellStyle name="好_28四川_财力性转移支付2010年预算参考数_03_2010年各地区一般预算平衡表_2010年地方财政一般预算分级平衡情况表（汇总）0524 2 2" xfId="16601"/>
    <cellStyle name="差_基础数据表 2" xfId="16602"/>
    <cellStyle name="好_20河南_财力性转移支付2010年预算参考数 3" xfId="16603"/>
    <cellStyle name="好_34青海_财力性转移支付2010年预算参考数_03_2010年各地区一般预算平衡表_04财力类2010" xfId="16604"/>
    <cellStyle name="差_基础数据表 2 2" xfId="16605"/>
    <cellStyle name="好_20河南_财力性转移支付2010年预算参考数 3 2" xfId="16606"/>
    <cellStyle name="好_34青海_财力性转移支付2010年预算参考数_03_2010年各地区一般预算平衡表_04财力类2010 2" xfId="16607"/>
    <cellStyle name="差_基础数据表 3" xfId="16608"/>
    <cellStyle name="好_20河南_财力性转移支付2010年预算参考数 4" xfId="16609"/>
    <cellStyle name="好_28四川_财力性转移支付2010年预算参考数_03_2010年各地区一般预算平衡表_2010年地方财政一般预算分级平衡情况表（汇总）0524 2 3" xfId="16610"/>
    <cellStyle name="差_基础数据表 3 2" xfId="16611"/>
    <cellStyle name="好_20河南_财力性转移支付2010年预算参考数 4 2" xfId="16612"/>
    <cellStyle name="好_历年教师人数 5" xfId="16613"/>
    <cellStyle name="差_基础数据表 4" xfId="16614"/>
    <cellStyle name="好_20河南_财力性转移支付2010年预算参考数 5" xfId="16615"/>
    <cellStyle name="好_28四川_财力性转移支付2010年预算参考数_03_2010年各地区一般预算平衡表_2010年地方财政一般预算分级平衡情况表（汇总）0524 2 4" xfId="16616"/>
    <cellStyle name="差_基础数据表_2.2010年云南省生态功能区转移支付总表" xfId="16617"/>
    <cellStyle name="差_基础数据表_2.2010年云南省生态功能区转移支付总表 2" xfId="16618"/>
    <cellStyle name="好_行政（人员）_民生政策最低支出需求_03_2010年各地区一般预算平衡表_2010年地方财政一般预算分级平衡情况表（汇总）0524 2 3" xfId="16619"/>
    <cellStyle name="差_基础数据表_4.2010年国家重点生态功能区保护性转移支付生态测算表" xfId="16620"/>
    <cellStyle name="差_基础数据表_4.2010年国家重点生态功能区保护性转移支付生态测算表 2" xfId="16621"/>
    <cellStyle name="好_县市旗测算20080508_不含人员经费系数_财力性转移支付2010年预算参考数_03_2010年各地区一般预算平衡表_2010年地方财政一般预算分级平衡情况表（汇总）0524 2 6" xfId="16622"/>
    <cellStyle name="差_一般预算支出口径剔除表_财力性转移支付2010年预算参考数_华东 2 3" xfId="16623"/>
    <cellStyle name="差_基础数据分析 2" xfId="16624"/>
    <cellStyle name="差_县区合并测算20080423(按照各省比重）_县市旗测算-新科目（含人口规模效应）_财力性转移支付2010年预算参考数_小册子（2010）张 2 2" xfId="16625"/>
    <cellStyle name="好_05潍坊 3 2" xfId="16626"/>
    <cellStyle name="差_基础数据分析 2 2" xfId="16627"/>
    <cellStyle name="差_基础数据分析 2 3" xfId="16628"/>
    <cellStyle name="差_基础数据分析 3" xfId="16629"/>
    <cellStyle name="差_基础数据分析 4" xfId="16630"/>
    <cellStyle name="差_绩效的最后结果" xfId="16631"/>
    <cellStyle name="差_县市旗测算20080508_合并 2 2" xfId="16632"/>
    <cellStyle name="差_绩效的最后结果 2" xfId="16633"/>
    <cellStyle name="差_绩效的最后结果 2 2" xfId="16634"/>
    <cellStyle name="差_绩效的最后结果 3" xfId="16635"/>
    <cellStyle name="差_绩效的最后结果 3 2" xfId="16636"/>
    <cellStyle name="差_市辖区测算-新科目（20080626）_不含人员经费系数_财力性转移支付2010年预算参考数_03_2010年各地区一般预算平衡表_2010年地方财政一般预算分级平衡情况表（汇总）0524 5" xfId="16637"/>
    <cellStyle name="差_绩效的最后结果 4" xfId="16638"/>
    <cellStyle name="差_检验表 2 2" xfId="16639"/>
    <cellStyle name="差_卫生部门_财力性转移支付2010年预算参考数_30云南" xfId="16640"/>
    <cellStyle name="差_县市旗测算-新科目（20080626）_不含人员经费系数_财力性转移支付2010年预算参考数_03_2010年各地区一般预算平衡表_净集中 2" xfId="16641"/>
    <cellStyle name="差_检验表 2 3" xfId="16642"/>
    <cellStyle name="差_县市旗测算-新科目（20080626）_不含人员经费系数_财力性转移支付2010年预算参考数_03_2010年各地区一般预算平衡表_净集中 3" xfId="16643"/>
    <cellStyle name="好_1110洱源县_03_2010年各地区一般预算平衡表 2" xfId="16644"/>
    <cellStyle name="差_检验表 2 4" xfId="16645"/>
    <cellStyle name="好_1110洱源县_03_2010年各地区一般预算平衡表 3" xfId="16646"/>
    <cellStyle name="差_检验表 3" xfId="16647"/>
    <cellStyle name="差_检验表 4" xfId="16648"/>
    <cellStyle name="差_检验表 5" xfId="16649"/>
    <cellStyle name="差_检验表 6" xfId="16650"/>
    <cellStyle name="差_市辖区测算-新科目（20080626）_不含人员经费系数_财力性转移支付2010年预算参考数_03_2010年各地区一般预算平衡表" xfId="16651"/>
    <cellStyle name="差_检验表（调整后）" xfId="16652"/>
    <cellStyle name="差_检验表（调整后） 4" xfId="16653"/>
    <cellStyle name="差_县区合并测算20080423(按照各省比重）_县市旗测算-新科目（含人口规模效应）_华东 2 5" xfId="16654"/>
    <cellStyle name="差_检验表（调整后） 5" xfId="16655"/>
    <cellStyle name="差_县区合并测算20080423(按照各省比重）_县市旗测算-新科目（含人口规模效应）_华东 2 6" xfId="16656"/>
    <cellStyle name="好_财政支出对上级的依赖程度" xfId="16657"/>
    <cellStyle name="差_检验表（调整后） 6" xfId="16658"/>
    <cellStyle name="差_县区合并测算20080423(按照各省比重）_县市旗测算-新科目（含人口规模效应）_华东 2 7" xfId="16659"/>
    <cellStyle name="差_检验表（调整后）_合并" xfId="16660"/>
    <cellStyle name="差_总人口_华东 2 4" xfId="16661"/>
    <cellStyle name="好_34青海_1_财力性转移支付2010年预算参考数_03_2010年各地区一般预算平衡表_2010年地方财政一般预算分级平衡情况表（汇总）0524 3" xfId="16662"/>
    <cellStyle name="差_检验表（调整后）_华东" xfId="16663"/>
    <cellStyle name="差_县市旗测算-新科目（20080627）_合并 2 4" xfId="16664"/>
    <cellStyle name="差_检验表（调整后）_隋心对账单定稿0514" xfId="16665"/>
    <cellStyle name="差_检验表_合并" xfId="16666"/>
    <cellStyle name="差_检验表_华东" xfId="16667"/>
    <cellStyle name="差_县市旗测算-新科目（20080626）_不含人员经费系数_财力性转移支付2010年预算参考数_30云南 4" xfId="16668"/>
    <cellStyle name="常规 13 6" xfId="16669"/>
    <cellStyle name="好_总人口_财力性转移支付2010年预算参考数_03_2010年各地区一般预算平衡表_2010年地方财政一般预算分级平衡情况表（汇总）0524 4" xfId="16670"/>
    <cellStyle name="差_检验表_隋心对账单定稿0514" xfId="16671"/>
    <cellStyle name="好_20河南_财力性转移支付2010年预算参考数_合并 2 6" xfId="16672"/>
    <cellStyle name="差_奖励补助测算5.22测试 2" xfId="16673"/>
    <cellStyle name="差_奖励补助测算5.22测试 2 2" xfId="16674"/>
    <cellStyle name="差_奖励补助测算5.22测试 2 3" xfId="16675"/>
    <cellStyle name="差_奖励补助测算5.22测试 2 4" xfId="16676"/>
    <cellStyle name="好_27重庆_财力性转移支付2010年预算参考数_华东" xfId="16677"/>
    <cellStyle name="差_奖励补助测算5.22测试 3" xfId="16678"/>
    <cellStyle name="差_奖励补助测算5.22测试 4" xfId="16679"/>
    <cellStyle name="好_分县成本差异系数_民生政策最低支出需求_小册子（2010）张" xfId="16680"/>
    <cellStyle name="差_奖励补助测算5.23新" xfId="16681"/>
    <cellStyle name="好_行政公检法测算_不含人员经费系数_合并 2 3" xfId="16682"/>
    <cellStyle name="差_奖励补助测算5.23新 2" xfId="16683"/>
    <cellStyle name="差_奖励补助测算5.23新 2 2" xfId="16684"/>
    <cellStyle name="好_农林水和城市维护标准支出20080505－县区合计_县市旗测算-新科目（含人口规模效应）_隋心对账单定稿0514 2 7" xfId="16685"/>
    <cellStyle name="差_奖励补助测算5.23新 2 4" xfId="16686"/>
    <cellStyle name="差_奖励补助测算5.23新 3" xfId="16687"/>
    <cellStyle name="差_奖励补助测算5.23新 4" xfId="16688"/>
    <cellStyle name="差_奖励补助测算5.24冯铸" xfId="16689"/>
    <cellStyle name="差_奖励补助测算5.24冯铸 2" xfId="16690"/>
    <cellStyle name="常规 11 4" xfId="16691"/>
    <cellStyle name="差_奖励补助测算5.24冯铸 2 2" xfId="16692"/>
    <cellStyle name="常规 11 4 2" xfId="16693"/>
    <cellStyle name="差_奖励补助测算5.24冯铸 2 3" xfId="16694"/>
    <cellStyle name="常规 11 4 3" xfId="16695"/>
    <cellStyle name="差_奖励补助测算5.24冯铸 2 4" xfId="16696"/>
    <cellStyle name="常规 11 4 4" xfId="16697"/>
    <cellStyle name="差_奖励补助测算7.23" xfId="16698"/>
    <cellStyle name="差_奖励补助测算7.23 2" xfId="16699"/>
    <cellStyle name="差_奖励补助测算7.23 2 2" xfId="16700"/>
    <cellStyle name="差_市辖区测算20080510_县市旗测算-新科目（含人口规模效应）_财力性转移支付2010年预算参考数_03_2010年各地区一般预算平衡表_净集中 3" xfId="16701"/>
    <cellStyle name="差_奖励补助测算7.23 2 3" xfId="16702"/>
    <cellStyle name="差_县区合并测算20080421_县市旗测算-新科目（含人口规模效应）_03_2010年各地区一般预算平衡表_净集中 2" xfId="16703"/>
    <cellStyle name="差_县区合并测算20080421_不含人员经费系数_03_2010年各地区一般预算平衡表_2010年地方财政一般预算分级平衡情况表（汇总）0524 2 2" xfId="16704"/>
    <cellStyle name="差_奖励补助测算7.23 2 4" xfId="16705"/>
    <cellStyle name="差_县区合并测算20080421_县市旗测算-新科目（含人口规模效应）_03_2010年各地区一般预算平衡表_净集中 3" xfId="16706"/>
    <cellStyle name="常规 7 4 10" xfId="16707"/>
    <cellStyle name="差_奖励补助测算7.23 4" xfId="16708"/>
    <cellStyle name="差_奖励补助测算7.25" xfId="16709"/>
    <cellStyle name="差_奖励补助测算7.25 (version 1) (version 1)" xfId="16710"/>
    <cellStyle name="差_奖励补助测算7.25 (version 1) (version 1) 2" xfId="16711"/>
    <cellStyle name="差_县市旗测算20080508_03_2010年各地区一般预算平衡表 3" xfId="16712"/>
    <cellStyle name="差_奖励补助测算7.25 (version 1) (version 1) 2 2" xfId="16713"/>
    <cellStyle name="差_奖励补助测算7.25 (version 1) (version 1) 3" xfId="16714"/>
    <cellStyle name="差_县市旗测算20080508_03_2010年各地区一般预算平衡表 4" xfId="16715"/>
    <cellStyle name="差_奖励补助测算7.25 (version 1) (version 1) 4" xfId="16716"/>
    <cellStyle name="差_县市旗测算20080508_03_2010年各地区一般预算平衡表 5" xfId="16717"/>
    <cellStyle name="差_奖励补助测算7.25 2" xfId="16718"/>
    <cellStyle name="差_奖励补助测算7.25 2 2" xfId="16719"/>
    <cellStyle name="差_奖励补助测算7.25 2 3" xfId="16720"/>
    <cellStyle name="差_奖励补助测算7.25 2 4" xfId="16721"/>
    <cellStyle name="差_奖励补助测算7.25 3" xfId="16722"/>
    <cellStyle name="差_奖励补助测算7.25 4" xfId="16723"/>
    <cellStyle name="好_0605石屏县_隋心对账单定稿0514 2 2" xfId="16724"/>
    <cellStyle name="差_教师绩效工资测算表（离退休按各地上报数测算）2009年1月1日 2" xfId="16725"/>
    <cellStyle name="差_教师绩效工资测算表（离退休按各地上报数测算）2009年1月1日 2 2" xfId="16726"/>
    <cellStyle name="好_汇总表4_华东" xfId="16727"/>
    <cellStyle name="差_教师绩效工资测算表（离退休按各地上报数测算）2009年1月1日 2 3" xfId="16728"/>
    <cellStyle name="差_教师绩效工资测算表（离退休按各地上报数测算）2009年1月1日 2 4" xfId="16729"/>
    <cellStyle name="差_教师绩效工资测算表（离退休按各地上报数测算）2009年1月1日 4" xfId="16730"/>
    <cellStyle name="差_教师绩效工资测算表（离退休按各地上报数测算）2009年1月1日 5" xfId="16731"/>
    <cellStyle name="差_教师绩效工资测算表（离退休按各地上报数测算）2009年1月1日 6" xfId="16732"/>
    <cellStyle name="差_教育(按照总人口测算）—20080416" xfId="16733"/>
    <cellStyle name="差_教育(按照总人口测算）—20080416 2" xfId="16734"/>
    <cellStyle name="差_教育(按照总人口测算）—20080416_不含人员经费系数_30云南" xfId="16735"/>
    <cellStyle name="好_卫生(按照总人口测算）—20080416_县市旗测算-新科目（含人口规模效应）_财力性转移支付2010年预算参考数_隋心对账单定稿0514 2 7" xfId="16736"/>
    <cellStyle name="好_成本差异系数_财力性转移支付2010年预算参考数_隋心对账单定稿0514 2 5" xfId="16737"/>
    <cellStyle name="差_教育(按照总人口测算）—20080416 2 2" xfId="16738"/>
    <cellStyle name="差_教育(按照总人口测算）—20080416_不含人员经费系数_30云南 2" xfId="16739"/>
    <cellStyle name="差_教育(按照总人口测算）—20080416 2 2 2" xfId="16740"/>
    <cellStyle name="差_教育(按照总人口测算）—20080416_不含人员经费系数_30云南 2 2" xfId="16741"/>
    <cellStyle name="差_人员工资和公用经费3_财力性转移支付2010年预算参考数_03_2010年各地区一般预算平衡表_04财力类2010" xfId="16742"/>
    <cellStyle name="差_教育(按照总人口测算）—20080416 2 3" xfId="16743"/>
    <cellStyle name="差_教育(按照总人口测算）—20080416_不含人员经费系数_30云南 3" xfId="16744"/>
    <cellStyle name="差_教育(按照总人口测算）—20080416 2 4" xfId="16745"/>
    <cellStyle name="差_教育(按照总人口测算）—20080416_不含人员经费系数_30云南 4" xfId="16746"/>
    <cellStyle name="好_其他部门(按照总人口测算）—20080416_民生政策最低支出需求_03_2010年各地区一般预算平衡表 2 2" xfId="16747"/>
    <cellStyle name="差_教育(按照总人口测算）—20080416 3" xfId="16748"/>
    <cellStyle name="好_成本差异系数_财力性转移支付2010年预算参考数_隋心对账单定稿0514 2 6" xfId="16749"/>
    <cellStyle name="差_教育(按照总人口测算）—20080416 3 2" xfId="16750"/>
    <cellStyle name="差_教育(按照总人口测算）—20080416 4" xfId="16751"/>
    <cellStyle name="好_成本差异系数_财力性转移支付2010年预算参考数_隋心对账单定稿0514 2 7" xfId="16752"/>
    <cellStyle name="差_教育(按照总人口测算）—20080416 4 2" xfId="16753"/>
    <cellStyle name="差_教育(按照总人口测算）—20080416 5" xfId="16754"/>
    <cellStyle name="差_教育(按照总人口测算）—20080416_03_2010年各地区一般预算平衡表" xfId="16755"/>
    <cellStyle name="差_教育(按照总人口测算）—20080416_03_2010年各地区一般预算平衡表 2" xfId="16756"/>
    <cellStyle name="差_文体广播事业(按照总人口测算）—20080416_县市旗测算-新科目（含人口规模效应）_财力性转移支付2010年预算参考数" xfId="16757"/>
    <cellStyle name="差_教育(按照总人口测算）—20080416_03_2010年各地区一般预算平衡表 3" xfId="16758"/>
    <cellStyle name="好_2006年水利统计指标统计表_财力性转移支付2010年预算参考数_合并" xfId="16759"/>
    <cellStyle name="差_教育(按照总人口测算）—20080416_03_2010年各地区一般预算平衡表 4" xfId="16760"/>
    <cellStyle name="差_教育(按照总人口测算）—20080416_03_2010年各地区一般预算平衡表 5" xfId="16761"/>
    <cellStyle name="差_教育(按照总人口测算）—20080416_03_2010年各地区一般预算平衡表_04财力类2010" xfId="16762"/>
    <cellStyle name="差_教育(按照总人口测算）—20080416_03_2010年各地区一般预算平衡表_04财力类2010 3" xfId="16763"/>
    <cellStyle name="差_卫生(按照总人口测算）—20080416_县市旗测算-新科目（含人口规模效应）_财力性转移支付2010年预算参考数_隋心对账单定稿0514" xfId="16764"/>
    <cellStyle name="差_教育(按照总人口测算）—20080416_03_2010年各地区一般预算平衡表_2010年地方财政一般预算分级平衡情况表（汇总）0524 3" xfId="16765"/>
    <cellStyle name="好_行政公检法测算_县市旗测算-新科目（含人口规模效应）_合并 2 4" xfId="16766"/>
    <cellStyle name="差_教育(按照总人口测算）—20080416_03_2010年各地区一般预算平衡表_2010年地方财政一般预算分级平衡情况表（汇总）0524 4" xfId="16767"/>
    <cellStyle name="差_县市旗测算-新科目（20080626）_县市旗测算-新科目（含人口规模效应）_财力性转移支付2010年预算参考数_30云南 2 2" xfId="16768"/>
    <cellStyle name="好_行政公检法测算_县市旗测算-新科目（含人口规模效应）_合并 2 5" xfId="16769"/>
    <cellStyle name="差_教育(按照总人口测算）—20080416_03_2010年各地区一般预算平衡表_2010年地方财政一般预算分级平衡情况表（汇总）0524 5" xfId="16770"/>
    <cellStyle name="好_行政公检法测算_县市旗测算-新科目（含人口规模效应）_合并 2 6" xfId="16771"/>
    <cellStyle name="差_教育(按照总人口测算）—20080416_03_2010年各地区一般预算平衡表_净集中" xfId="16772"/>
    <cellStyle name="差_教育(按照总人口测算）—20080416_30云南" xfId="16773"/>
    <cellStyle name="好_农林水和城市维护标准支出20080505－县区合计_县市旗测算-新科目（含人口规模效应）_财力性转移支付2010年预算参考数_合并 2 4" xfId="16774"/>
    <cellStyle name="差_教育(按照总人口测算）—20080416_30云南 2" xfId="16775"/>
    <cellStyle name="好_教育(按照总人口测算）—20080416_不含人员经费系数_财力性转移支付2010年预算参考数_华东" xfId="16776"/>
    <cellStyle name="差_教育(按照总人口测算）—20080416_30云南 2 2" xfId="16777"/>
    <cellStyle name="差_卫生(按照总人口测算）—20080416_县市旗测算-新科目（含人口规模效应）_财力性转移支付2010年预算参考数_03_2010年各地区一般预算平衡表_2010年地方财政一般预算分级平衡情况表（汇总）0524 3" xfId="16778"/>
    <cellStyle name="好_教育(按照总人口测算）—20080416_不含人员经费系数_财力性转移支付2010年预算参考数_华东 2" xfId="16779"/>
    <cellStyle name="差_教育(按照总人口测算）—20080416_30云南 4" xfId="16780"/>
    <cellStyle name="差_县市旗测算-新科目（20080626）_不含人员经费系数_小册子（2010）张" xfId="16781"/>
    <cellStyle name="差_教育(按照总人口测算）—20080416_不含人员经费系数" xfId="16782"/>
    <cellStyle name="好_09黑龙江_财力性转移支付2010年预算参考数_03_2010年各地区一般预算平衡表_净集中 3" xfId="16783"/>
    <cellStyle name="差_教育(按照总人口测算）—20080416_不含人员经费系数 2" xfId="16784"/>
    <cellStyle name="差_教育(按照总人口测算）—20080416_不含人员经费系数 2 2" xfId="16785"/>
    <cellStyle name="差_缺口县区测算(财政部标准)_财力性转移支付2010年预算参考数 4" xfId="16786"/>
    <cellStyle name="好_2006年28四川_财力性转移支付2010年预算参考数_03_2010年各地区一般预算平衡表_2010年地方财政一般预算分级平衡情况表（汇总）0524 2 7" xfId="16787"/>
    <cellStyle name="差_教育(按照总人口测算）—20080416_不含人员经费系数 2 2 2" xfId="16788"/>
    <cellStyle name="差_缺口县区测算(财政部标准)_财力性转移支付2010年预算参考数 4 2" xfId="16789"/>
    <cellStyle name="差_教育(按照总人口测算）—20080416_不含人员经费系数 2 3" xfId="16790"/>
    <cellStyle name="差_缺口县区测算(财政部标准)_财力性转移支付2010年预算参考数 5" xfId="16791"/>
    <cellStyle name="差_教育(按照总人口测算）—20080416_不含人员经费系数 2 4" xfId="16792"/>
    <cellStyle name="差_教育(按照总人口测算）—20080416_不含人员经费系数 3 2" xfId="16793"/>
    <cellStyle name="差_缺口县区测算(按2007支出增长25%测算)_小册子（2010）张 3" xfId="16794"/>
    <cellStyle name="差_县市旗测算-新科目（20080627）_财力性转移支付2010年预算参考数_03_2010年各地区一般预算平衡表 3" xfId="16795"/>
    <cellStyle name="好_分县成本差异系数_不含人员经费系数_财力性转移支付2010年预算参考数 2 3" xfId="16796"/>
    <cellStyle name="差_教育(按照总人口测算）—20080416_不含人员经费系数 4" xfId="16797"/>
    <cellStyle name="好_2008年全省汇总收支计算表_财力性转移支付2010年预算参考数_03_2010年各地区一般预算平衡表_2010年地方财政一般预算分级平衡情况表（汇总）0524 2 3" xfId="16798"/>
    <cellStyle name="差_教育(按照总人口测算）—20080416_不含人员经费系数 4 2" xfId="16799"/>
    <cellStyle name="差_教育(按照总人口测算）—20080416_不含人员经费系数 5" xfId="16800"/>
    <cellStyle name="好_2008年全省汇总收支计算表_财力性转移支付2010年预算参考数_03_2010年各地区一般预算平衡表_2010年地方财政一般预算分级平衡情况表（汇总）0524 2 4" xfId="16801"/>
    <cellStyle name="差_教育(按照总人口测算）—20080416_不含人员经费系数_03_2010年各地区一般预算平衡表" xfId="16802"/>
    <cellStyle name="差_教育(按照总人口测算）—20080416_不含人员经费系数_03_2010年各地区一般预算平衡表 2" xfId="16803"/>
    <cellStyle name="差_教育(按照总人口测算）—20080416_不含人员经费系数_03_2010年各地区一般预算平衡表 3" xfId="16804"/>
    <cellStyle name="差_教育(按照总人口测算）—20080416_不含人员经费系数_03_2010年各地区一般预算平衡表 4" xfId="16805"/>
    <cellStyle name="好_缺口县区测算(按核定人数)_财力性转移支付2010年预算参考数_03_2010年各地区一般预算平衡表_04财力类2010" xfId="16806"/>
    <cellStyle name="差_教育(按照总人口测算）—20080416_不含人员经费系数_03_2010年各地区一般预算平衡表 5" xfId="16807"/>
    <cellStyle name="差_县市旗测算-新科目（20080627）_民生政策最低支出需求_财力性转移支付2010年预算参考数_小册子（2010）张 2" xfId="16808"/>
    <cellStyle name="差_教育(按照总人口测算）—20080416_不含人员经费系数_03_2010年各地区一般预算平衡表 6" xfId="16809"/>
    <cellStyle name="差_县市旗测算-新科目（20080627）_民生政策最低支出需求_财力性转移支付2010年预算参考数_小册子（2010）张 3" xfId="16810"/>
    <cellStyle name="差_教育(按照总人口测算）—20080416_不含人员经费系数_03_2010年各地区一般预算平衡表_04财力类2010 3" xfId="16811"/>
    <cellStyle name="差_市辖区测算20080510_03_2010年各地区一般预算平衡表_2010年地方财政一般预算分级平衡情况表（汇总）0524 4" xfId="16812"/>
    <cellStyle name="差_教育(按照总人口测算）—20080416_不含人员经费系数_03_2010年各地区一般预算平衡表_2010年地方财政一般预算分级平衡情况表（汇总）0524" xfId="16813"/>
    <cellStyle name="差_山东省民生支出标准_小册子（2010）张 2" xfId="16814"/>
    <cellStyle name="差_教育(按照总人口测算）—20080416_不含人员经费系数_03_2010年各地区一般预算平衡表_2010年地方财政一般预算分级平衡情况表（汇总）0524 2" xfId="16815"/>
    <cellStyle name="差_山东省民生支出标准_小册子（2010）张 2 2" xfId="16816"/>
    <cellStyle name="差_教育(按照总人口测算）—20080416_不含人员经费系数_03_2010年各地区一般预算平衡表_2010年地方财政一般预算分级平衡情况表（汇总）0524 4" xfId="16817"/>
    <cellStyle name="差_教育(按照总人口测算）—20080416_不含人员经费系数_03_2010年各地区一般预算平衡表_2010年地方财政一般预算分级平衡情况表（汇总）0524 5" xfId="16818"/>
    <cellStyle name="差_卫生(按照总人口测算）—20080416_不含人员经费系数_财力性转移支付2010年预算参考数_合并 2" xfId="16819"/>
    <cellStyle name="差_教育(按照总人口测算）—20080416_不含人员经费系数_03_2010年各地区一般预算平衡表_净集中" xfId="16820"/>
    <cellStyle name="差_教育(按照总人口测算）—20080416_不含人员经费系数_03_2010年各地区一般预算平衡表_净集中 2" xfId="16821"/>
    <cellStyle name="差_教育(按照总人口测算）—20080416_不含人员经费系数_03_2010年各地区一般预算平衡表_净集中 3" xfId="16822"/>
    <cellStyle name="差_教育(按照总人口测算）—20080416_不含人员经费系数_财力性转移支付2010年预算参考数 2" xfId="16823"/>
    <cellStyle name="差_文体广播事业(按照总人口测算）—20080416_财力性转移支付2010年预算参考数_03_2010年各地区一般预算平衡表_04财力类2010 3" xfId="16824"/>
    <cellStyle name="差_文体广播事业(按照总人口测算）—20080416_民生政策最低支出需求_财力性转移支付2010年预算参考数_03_2010年各地区一般预算平衡表" xfId="16825"/>
    <cellStyle name="差_教育(按照总人口测算）—20080416_不含人员经费系数_财力性转移支付2010年预算参考数 2 2" xfId="16826"/>
    <cellStyle name="差_文体广播事业(按照总人口测算）—20080416_民生政策最低支出需求_财力性转移支付2010年预算参考数_03_2010年各地区一般预算平衡表 2" xfId="16827"/>
    <cellStyle name="差_教育(按照总人口测算）—20080416_不含人员经费系数_财力性转移支付2010年预算参考数 2 3" xfId="16828"/>
    <cellStyle name="差_文体广播事业(按照总人口测算）—20080416_民生政策最低支出需求_财力性转移支付2010年预算参考数_03_2010年各地区一般预算平衡表 3" xfId="16829"/>
    <cellStyle name="差_教育(按照总人口测算）—20080416_不含人员经费系数_财力性转移支付2010年预算参考数 2 3 2" xfId="16830"/>
    <cellStyle name="好_2006年基础数据 3" xfId="16831"/>
    <cellStyle name="差_教育(按照总人口测算）—20080416_不含人员经费系数_财力性转移支付2010年预算参考数 2 4" xfId="16832"/>
    <cellStyle name="差_文体广播事业(按照总人口测算）—20080416_民生政策最低支出需求_财力性转移支付2010年预算参考数_03_2010年各地区一般预算平衡表 4" xfId="16833"/>
    <cellStyle name="差_教育(按照总人口测算）—20080416_不含人员经费系数_财力性转移支付2010年预算参考数 3" xfId="16834"/>
    <cellStyle name="差_教育(按照总人口测算）—20080416_不含人员经费系数_财力性转移支付2010年预算参考数 3 2" xfId="16835"/>
    <cellStyle name="差_教育(按照总人口测算）—20080416_不含人员经费系数_财力性转移支付2010年预算参考数 4" xfId="16836"/>
    <cellStyle name="差_教育(按照总人口测算）—20080416_不含人员经费系数_财力性转移支付2010年预算参考数 5" xfId="16837"/>
    <cellStyle name="差_教育(按照总人口测算）—20080416_不含人员经费系数_财力性转移支付2010年预算参考数_03_2010年各地区一般预算平衡表" xfId="16838"/>
    <cellStyle name="差_县区合并测算20080423(按照各省比重）_财力性转移支付2010年预算参考数_03_2010年各地区一般预算平衡表_04财力类2010 2" xfId="16839"/>
    <cellStyle name="常规 14 35" xfId="16840"/>
    <cellStyle name="常规 14 40" xfId="16841"/>
    <cellStyle name="差_教育(按照总人口测算）—20080416_不含人员经费系数_财力性转移支付2010年预算参考数_03_2010年各地区一般预算平衡表 2" xfId="16842"/>
    <cellStyle name="差_市辖区测算-新科目（20080626）_不含人员经费系数_隋心对账单定稿0514 2 7" xfId="16843"/>
    <cellStyle name="差_教育(按照总人口测算）—20080416_不含人员经费系数_财力性转移支付2010年预算参考数_03_2010年各地区一般预算平衡表 3" xfId="16844"/>
    <cellStyle name="差_教育(按照总人口测算）—20080416_不含人员经费系数_财力性转移支付2010年预算参考数_03_2010年各地区一般预算平衡表 4" xfId="16845"/>
    <cellStyle name="差_教育(按照总人口测算）—20080416_不含人员经费系数_财力性转移支付2010年预算参考数_03_2010年各地区一般预算平衡表 5" xfId="16846"/>
    <cellStyle name="差_教育(按照总人口测算）—20080416_不含人员经费系数_财力性转移支付2010年预算参考数_03_2010年各地区一般预算平衡表 6" xfId="16847"/>
    <cellStyle name="差_教育(按照总人口测算）—20080416_不含人员经费系数_财力性转移支付2010年预算参考数_03_2010年各地区一般预算平衡表_04财力类2010" xfId="16848"/>
    <cellStyle name="差_县区合并测算20080423(按照各省比重）_不含人员经费系数 3" xfId="16849"/>
    <cellStyle name="好_分析缺口率_03_2010年各地区一般预算平衡表_04财力类2010 2" xfId="16850"/>
    <cellStyle name="差_教育(按照总人口测算）—20080416_不含人员经费系数_财力性转移支付2010年预算参考数_03_2010年各地区一般预算平衡表_04财力类2010 2" xfId="16851"/>
    <cellStyle name="差_县区合并测算20080423(按照各省比重）_不含人员经费系数 3 2" xfId="16852"/>
    <cellStyle name="好_2006年34青海_03_2010年各地区一般预算平衡表 4" xfId="16853"/>
    <cellStyle name="差_教育(按照总人口测算）—20080416_不含人员经费系数_财力性转移支付2010年预算参考数_03_2010年各地区一般预算平衡表_04财力类2010 3" xfId="16854"/>
    <cellStyle name="好_2006年34青海_03_2010年各地区一般预算平衡表 5" xfId="16855"/>
    <cellStyle name="差_教育(按照总人口测算）—20080416_不含人员经费系数_财力性转移支付2010年预算参考数_03_2010年各地区一般预算平衡表_2010年地方财政一般预算分级平衡情况表（汇总）0524" xfId="16856"/>
    <cellStyle name="好_行政(燃修费)_民生政策最低支出需求_财力性转移支付2010年预算参考数_30云南" xfId="16857"/>
    <cellStyle name="差_教育(按照总人口测算）—20080416_不含人员经费系数_财力性转移支付2010年预算参考数_03_2010年各地区一般预算平衡表_2010年地方财政一般预算分级平衡情况表（汇总）0524 2" xfId="16858"/>
    <cellStyle name="好_行政(燃修费)_民生政策最低支出需求_财力性转移支付2010年预算参考数_30云南 2" xfId="16859"/>
    <cellStyle name="差_教育(按照总人口测算）—20080416_不含人员经费系数_财力性转移支付2010年预算参考数_03_2010年各地区一般预算平衡表_2010年地方财政一般预算分级平衡情况表（汇总）0524 3" xfId="16860"/>
    <cellStyle name="好_行政(燃修费)_民生政策最低支出需求_财力性转移支付2010年预算参考数_30云南 3" xfId="16861"/>
    <cellStyle name="差_教育(按照总人口测算）—20080416_不含人员经费系数_财力性转移支付2010年预算参考数_03_2010年各地区一般预算平衡表_2010年地方财政一般预算分级平衡情况表（汇总）0524 4" xfId="16862"/>
    <cellStyle name="差_教育(按照总人口测算）—20080416_不含人员经费系数_财力性转移支付2010年预算参考数_03_2010年各地区一般预算平衡表_2010年地方财政一般预算分级平衡情况表（汇总）0524 5" xfId="16863"/>
    <cellStyle name="差_文体广播事业(按照总人口测算）—20080416_民生政策最低支出需求_03_2010年各地区一般预算平衡表_2010年地方财政一般预算分级平衡情况表（汇总）0524 2 2" xfId="16864"/>
    <cellStyle name="差_教育(按照总人口测算）—20080416_不含人员经费系数_财力性转移支付2010年预算参考数_03_2010年各地区一般预算平衡表_净集中" xfId="16865"/>
    <cellStyle name="差_教育(按照总人口测算）—20080416_不含人员经费系数_财力性转移支付2010年预算参考数_03_2010年各地区一般预算平衡表_净集中 2" xfId="16866"/>
    <cellStyle name="差_教育(按照总人口测算）—20080416_不含人员经费系数_财力性转移支付2010年预算参考数_03_2010年各地区一般预算平衡表_净集中 3" xfId="16867"/>
    <cellStyle name="差_教育(按照总人口测算）—20080416_不含人员经费系数_财力性转移支付2010年预算参考数_30云南" xfId="16868"/>
    <cellStyle name="差_卫生(按照总人口测算）—20080416_民生政策最低支出需求_财力性转移支付2010年预算参考数_华东 2 3" xfId="16869"/>
    <cellStyle name="差_教育(按照总人口测算）—20080416_不含人员经费系数_财力性转移支付2010年预算参考数_30云南 2" xfId="16870"/>
    <cellStyle name="差_教育(按照总人口测算）—20080416_不含人员经费系数_财力性转移支付2010年预算参考数_30云南 2 2" xfId="16871"/>
    <cellStyle name="差_教育(按照总人口测算）—20080416_不含人员经费系数_财力性转移支付2010年预算参考数_30云南 3" xfId="16872"/>
    <cellStyle name="差_教育(按照总人口测算）—20080416_不含人员经费系数_财力性转移支付2010年预算参考数_30云南 4" xfId="16873"/>
    <cellStyle name="差_教育(按照总人口测算）—20080416_不含人员经费系数_财力性转移支付2010年预算参考数_合并" xfId="16874"/>
    <cellStyle name="差_教育(按照总人口测算）—20080416_不含人员经费系数_财力性转移支付2010年预算参考数_合并 2" xfId="16875"/>
    <cellStyle name="差_教育(按照总人口测算）—20080416_不含人员经费系数_财力性转移支付2010年预算参考数_华东 2" xfId="16876"/>
    <cellStyle name="差_市辖区测算-新科目（20080626）_不含人员经费系数_合并 2 6" xfId="16877"/>
    <cellStyle name="好_分县成本差异系数_民生政策最低支出需求_财力性转移支付2010年预算参考数_合并 2 7" xfId="16878"/>
    <cellStyle name="差_教育(按照总人口测算）—20080416_不含人员经费系数_财力性转移支付2010年预算参考数_隋心对账单定稿0514 2" xfId="16879"/>
    <cellStyle name="差_教育(按照总人口测算）—20080416_不含人员经费系数_财力性转移支付2010年预算参考数_小册子（2010）张" xfId="16880"/>
    <cellStyle name="差_教育(按照总人口测算）—20080416_不含人员经费系数_财力性转移支付2010年预算参考数_小册子（2010）张 2" xfId="16881"/>
    <cellStyle name="好_34青海_1_财力性转移支付2010年预算参考数 4" xfId="16882"/>
    <cellStyle name="差_教育(按照总人口测算）—20080416_不含人员经费系数_财力性转移支付2010年预算参考数_小册子（2010）张 3" xfId="16883"/>
    <cellStyle name="好_34青海_1_财力性转移支付2010年预算参考数 5" xfId="16884"/>
    <cellStyle name="差_教育(按照总人口测算）—20080416_不含人员经费系数_财力性转移支付2010年预算参考数_小册子（2010）张 3 2" xfId="16885"/>
    <cellStyle name="差_文体广播事业(按照总人口测算）—20080416_县市旗测算-新科目（含人口规模效应）_隋心对账单定稿0514 2 6" xfId="16886"/>
    <cellStyle name="好_行政(燃修费)_县市旗测算-新科目（含人口规模效应）_财力性转移支付2010年预算参考数_小册子（2010）张" xfId="16887"/>
    <cellStyle name="好_汇总表_财力性转移支付2010年预算参考数_03_2010年各地区一般预算平衡表_2010年地方财政一般预算分级平衡情况表（汇总）0524" xfId="16888"/>
    <cellStyle name="差_教育(按照总人口测算）—20080416_不含人员经费系数_财力性转移支付2010年预算参考数_小册子（2010）张 4" xfId="16889"/>
    <cellStyle name="差_教育(按照总人口测算）—20080416_不含人员经费系数_合并" xfId="16890"/>
    <cellStyle name="差_文体广播事业(按照总人口测算）—20080416_县市旗测算-新科目（含人口规模效应）_财力性转移支付2010年预算参考数_小册子（2010）张" xfId="16891"/>
    <cellStyle name="差_教育(按照总人口测算）—20080416_不含人员经费系数_合并 2" xfId="16892"/>
    <cellStyle name="差_文体广播事业(按照总人口测算）—20080416_县市旗测算-新科目（含人口规模效应）_财力性转移支付2010年预算参考数_小册子（2010）张 2" xfId="16893"/>
    <cellStyle name="差_教育(按照总人口测算）—20080416_不含人员经费系数_华东 2" xfId="16894"/>
    <cellStyle name="好_Book2_财力性转移支付2010年预算参考数_华东 2 7" xfId="16895"/>
    <cellStyle name="好_汇总_隋心对账单定稿0514 2 3" xfId="16896"/>
    <cellStyle name="差_教育(按照总人口测算）—20080416_不含人员经费系数_隋心对账单定稿0514" xfId="16897"/>
    <cellStyle name="差_其他部门(按照总人口测算）—20080416_不含人员经费系数_财力性转移支付2010年预算参考数_华东 2" xfId="16898"/>
    <cellStyle name="差_教育(按照总人口测算）—20080416_不含人员经费系数_隋心对账单定稿0514 2" xfId="16899"/>
    <cellStyle name="常规 14 5" xfId="16900"/>
    <cellStyle name="差_教育(按照总人口测算）—20080416_不含人员经费系数_小册子（2010）张" xfId="16901"/>
    <cellStyle name="差_教育(按照总人口测算）—20080416_不含人员经费系数_小册子（2010）张 2" xfId="16902"/>
    <cellStyle name="好_Book1_S111111-cg_Book1_Book1_Book1" xfId="16903"/>
    <cellStyle name="差_教育(按照总人口测算）—20080416_不含人员经费系数_小册子（2010）张 2 2" xfId="16904"/>
    <cellStyle name="差_县市旗测算20080508_县市旗测算-新科目（含人口规模效应）_财力性转移支付2010年预算参考数_03_2010年各地区一般预算平衡表_2010年地方财政一般预算分级平衡情况表（汇总）0524" xfId="16905"/>
    <cellStyle name="好_Book1_S111111-cg_Book1_Book1_Book1 2" xfId="16906"/>
    <cellStyle name="差_教育(按照总人口测算）—20080416_不含人员经费系数_小册子（2010）张 3" xfId="16907"/>
    <cellStyle name="差_教育(按照总人口测算）—20080416_不含人员经费系数_小册子（2010）张 3 2" xfId="16908"/>
    <cellStyle name="差_教育(按照总人口测算）—20080416_不含人员经费系数_小册子（2010）张 4" xfId="16909"/>
    <cellStyle name="差_教育(按照总人口测算）—20080416_财力性转移支付2010年预算参考数" xfId="16910"/>
    <cellStyle name="差_教育(按照总人口测算）—20080416_财力性转移支付2010年预算参考数 2" xfId="16911"/>
    <cellStyle name="好_财政供养人员_财力性转移支付2010年预算参考数_隋心对账单定稿0514 2 3" xfId="16912"/>
    <cellStyle name="差_教育(按照总人口测算）—20080416_财力性转移支付2010年预算参考数 2 2" xfId="16913"/>
    <cellStyle name="差_教育(按照总人口测算）—20080416_财力性转移支付2010年预算参考数 2 2 2" xfId="16914"/>
    <cellStyle name="差_教育(按照总人口测算）—20080416_财力性转移支付2010年预算参考数 2 3" xfId="16915"/>
    <cellStyle name="差_县区合并测算20080421_不含人员经费系数_小册子（2010）张 2 2" xfId="16916"/>
    <cellStyle name="差_教育(按照总人口测算）—20080416_财力性转移支付2010年预算参考数 2 4" xfId="16917"/>
    <cellStyle name="差_县区合并测算20080421_03_2010年各地区一般预算平衡表_2010年地方财政一般预算分级平衡情况表（汇总）0524 2 2" xfId="16918"/>
    <cellStyle name="差_教育(按照总人口测算）—20080416_财力性转移支付2010年预算参考数 4" xfId="16919"/>
    <cellStyle name="好_财政供养人员_财力性转移支付2010年预算参考数_隋心对账单定稿0514 2 5" xfId="16920"/>
    <cellStyle name="差_农林水和城市维护标准支出20080505－县区合计_县市旗测算-新科目（含人口规模效应）_03_2010年各地区一般预算平衡表_2010年地方财政一般预算分级平衡情况表（汇总）0524 5" xfId="16921"/>
    <cellStyle name="差_教育(按照总人口测算）—20080416_财力性转移支付2010年预算参考数 4 2" xfId="16922"/>
    <cellStyle name="差_县区合并测算20080423(按照各省比重）_民生政策最低支出需求_30云南 3" xfId="16923"/>
    <cellStyle name="好 2 2 5" xfId="16924"/>
    <cellStyle name="差_教育(按照总人口测算）—20080416_财力性转移支付2010年预算参考数_03_2010年各地区一般预算平衡表" xfId="16925"/>
    <cellStyle name="好_农林水和城市维护标准支出20080505－县区合计_不含人员经费系数_财力性转移支付2010年预算参考数_03_2010年各地区一般预算平衡表_04财力类2010 2" xfId="16926"/>
    <cellStyle name="差_教育(按照总人口测算）—20080416_财力性转移支付2010年预算参考数_03_2010年各地区一般预算平衡表 2" xfId="16927"/>
    <cellStyle name="差_教育(按照总人口测算）—20080416_财力性转移支付2010年预算参考数_03_2010年各地区一般预算平衡表 3" xfId="16928"/>
    <cellStyle name="差_教育(按照总人口测算）—20080416_财力性转移支付2010年预算参考数_03_2010年各地区一般预算平衡表 4" xfId="16929"/>
    <cellStyle name="差_教育(按照总人口测算）—20080416_财力性转移支付2010年预算参考数_03_2010年各地区一般预算平衡表 5" xfId="16930"/>
    <cellStyle name="差_教育(按照总人口测算）—20080416_财力性转移支付2010年预算参考数_03_2010年各地区一般预算平衡表 6" xfId="16931"/>
    <cellStyle name="差_教育(按照总人口测算）—20080416_财力性转移支付2010年预算参考数_03_2010年各地区一般预算平衡表_04财力类2010" xfId="16932"/>
    <cellStyle name="好_行政公检法测算_民生政策最低支出需求_隋心对账单定稿0514 2 6" xfId="16933"/>
    <cellStyle name="差_教育(按照总人口测算）—20080416_财力性转移支付2010年预算参考数_03_2010年各地区一般预算平衡表_04财力类2010 2" xfId="16934"/>
    <cellStyle name="差_总人口_财力性转移支付2010年预算参考数" xfId="16935"/>
    <cellStyle name="差_教育(按照总人口测算）—20080416_财力性转移支付2010年预算参考数_03_2010年各地区一般预算平衡表_2010年地方财政一般预算分级平衡情况表（汇总）0524" xfId="16936"/>
    <cellStyle name="差_教育(按照总人口测算）—20080416_财力性转移支付2010年预算参考数_03_2010年各地区一般预算平衡表_2010年地方财政一般预算分级平衡情况表（汇总）0524 2" xfId="16937"/>
    <cellStyle name="差_教育(按照总人口测算）—20080416_财力性转移支付2010年预算参考数_03_2010年各地区一般预算平衡表_2010年地方财政一般预算分级平衡情况表（汇总）0524 3" xfId="16938"/>
    <cellStyle name="差_教育(按照总人口测算）—20080416_财力性转移支付2010年预算参考数_03_2010年各地区一般预算平衡表_2010年地方财政一般预算分级平衡情况表（汇总）0524 4" xfId="16939"/>
    <cellStyle name="差_缺口县区测算" xfId="16940"/>
    <cellStyle name="差_教育(按照总人口测算）—20080416_财力性转移支付2010年预算参考数_03_2010年各地区一般预算平衡表_2010年地方财政一般预算分级平衡情况表（汇总）0524 5" xfId="16941"/>
    <cellStyle name="差_教育(按照总人口测算）—20080416_财力性转移支付2010年预算参考数_03_2010年各地区一般预算平衡表_净集中" xfId="16942"/>
    <cellStyle name="差_其他部门(按照总人口测算）—20080416_不含人员经费系数_财力性转移支付2010年预算参考数_30云南 2 2" xfId="16943"/>
    <cellStyle name="差_教育(按照总人口测算）—20080416_财力性转移支付2010年预算参考数_03_2010年各地区一般预算平衡表_净集中 2" xfId="16944"/>
    <cellStyle name="差_教育(按照总人口测算）—20080416_财力性转移支付2010年预算参考数_03_2010年各地区一般预算平衡表_净集中 3" xfId="16945"/>
    <cellStyle name="差_教育(按照总人口测算）—20080416_财力性转移支付2010年预算参考数_30云南" xfId="16946"/>
    <cellStyle name="好_卫生(按照总人口测算）—20080416_民生政策最低支出需求_财力性转移支付2010年预算参考数 2 7" xfId="16947"/>
    <cellStyle name="差_教育(按照总人口测算）—20080416_财力性转移支付2010年预算参考数_30云南 2" xfId="16948"/>
    <cellStyle name="差_县市旗测算-新科目（20080627）_县市旗测算-新科目（含人口规模效应）_财力性转移支付2010年预算参考数_隋心对账单定稿0514" xfId="16949"/>
    <cellStyle name="好_一般预算支出口径剔除表_华东 2 4" xfId="16950"/>
    <cellStyle name="差_教育(按照总人口测算）—20080416_财力性转移支付2010年预算参考数_30云南 2 2" xfId="16951"/>
    <cellStyle name="差_县市旗测算-新科目（20080627）_县市旗测算-新科目（含人口规模效应）_财力性转移支付2010年预算参考数_隋心对账单定稿0514 2" xfId="16952"/>
    <cellStyle name="好 2 2 11 2 9" xfId="16953"/>
    <cellStyle name="好_卫生(按照总人口测算）—20080416_民生政策最低支出需求_财力性转移支付2010年预算参考数 2 8" xfId="16954"/>
    <cellStyle name="差_教育(按照总人口测算）—20080416_财力性转移支付2010年预算参考数_30云南 3" xfId="16955"/>
    <cellStyle name="差_教育(按照总人口测算）—20080416_财力性转移支付2010年预算参考数_30云南 3 2" xfId="16956"/>
    <cellStyle name="差_教育(按照总人口测算）—20080416_财力性转移支付2010年预算参考数_30云南 4" xfId="16957"/>
    <cellStyle name="差_教育(按照总人口测算）—20080416_财力性转移支付2010年预算参考数_华东" xfId="16958"/>
    <cellStyle name="好_县市旗测算20080508_不含人员经费系数_财力性转移支付2010年预算参考数 2 8" xfId="16959"/>
    <cellStyle name="差_教育(按照总人口测算）—20080416_财力性转移支付2010年预算参考数_华东 2" xfId="16960"/>
    <cellStyle name="好_Book1_隋心对账单定稿0514 2 5" xfId="16961"/>
    <cellStyle name="差_教育(按照总人口测算）—20080416_财力性转移支付2010年预算参考数_隋心对账单定稿0514" xfId="16962"/>
    <cellStyle name="差_缺口县区测算(按2007支出增长25%测算)_财力性转移支付2010年预算参考数" xfId="16963"/>
    <cellStyle name="差_教育(按照总人口测算）—20080416_财力性转移支付2010年预算参考数_隋心对账单定稿0514 2" xfId="16964"/>
    <cellStyle name="差_缺口县区测算(按2007支出增长25%测算)_财力性转移支付2010年预算参考数 2" xfId="16965"/>
    <cellStyle name="差_教育(按照总人口测算）—20080416_财力性转移支付2010年预算参考数_小册子（2010）张" xfId="16966"/>
    <cellStyle name="好_2006年全省财力计算表（中央、决算）_隋心对账单定稿0514 2 7" xfId="16967"/>
    <cellStyle name="好_20河南_华东 2 7" xfId="16968"/>
    <cellStyle name="差_教育(按照总人口测算）—20080416_合并" xfId="16969"/>
    <cellStyle name="差_教育(按照总人口测算）—20080416_合并 2" xfId="16970"/>
    <cellStyle name="差_教育(按照总人口测算）—20080416_华东" xfId="16971"/>
    <cellStyle name="差_教育(按照总人口测算）—20080416_华东 2" xfId="16972"/>
    <cellStyle name="好_20河南_财力性转移支付2010年预算参考数_合并 2 4" xfId="16973"/>
    <cellStyle name="好_县区合并测算20080421_不含人员经费系数_华东 2 4" xfId="16974"/>
    <cellStyle name="差_教育(按照总人口测算）—20080416_民生政策最低支出需求" xfId="16975"/>
    <cellStyle name="差_教育(按照总人口测算）—20080416_民生政策最低支出需求 2" xfId="16976"/>
    <cellStyle name="好_分县成本差异系数_不含人员经费系数_财力性转移支付2010年预算参考数_隋心对账单定稿0514 3" xfId="16977"/>
    <cellStyle name="差_教育(按照总人口测算）—20080416_民生政策最低支出需求 2 2" xfId="16978"/>
    <cellStyle name="差_教育(按照总人口测算）—20080416_民生政策最低支出需求 2 2 2" xfId="16979"/>
    <cellStyle name="差_教育(按照总人口测算）—20080416_民生政策最低支出需求 2 3" xfId="16980"/>
    <cellStyle name="差_教育(按照总人口测算）—20080416_民生政策最低支出需求 2 3 2" xfId="16981"/>
    <cellStyle name="差_其他部门(按照总人口测算）—20080416_民生政策最低支出需求_03_2010年各地区一般预算平衡表_2010年地方财政一般预算分级平衡情况表（汇总）0524 5" xfId="16982"/>
    <cellStyle name="差_教育(按照总人口测算）—20080416_民生政策最低支出需求 2 4" xfId="16983"/>
    <cellStyle name="差_教育(按照总人口测算）—20080416_民生政策最低支出需求 3" xfId="16984"/>
    <cellStyle name="差_教育(按照总人口测算）—20080416_民生政策最低支出需求 3 2" xfId="16985"/>
    <cellStyle name="差_教育(按照总人口测算）—20080416_民生政策最低支出需求 4" xfId="16986"/>
    <cellStyle name="好_行政（人员）_财力性转移支付2010年预算参考数_合并 2" xfId="16987"/>
    <cellStyle name="差_教育(按照总人口测算）—20080416_民生政策最低支出需求 4 2" xfId="16988"/>
    <cellStyle name="差_缺口县区测算(按核定人数)_财力性转移支付2010年预算参考数 4" xfId="16989"/>
    <cellStyle name="好_行政（人员）_财力性转移支付2010年预算参考数_合并 2 2" xfId="16990"/>
    <cellStyle name="差_教育(按照总人口测算）—20080416_民生政策最低支出需求 5" xfId="16991"/>
    <cellStyle name="好_Book2_财力性转移支付2010年预算参考数_03_2010年各地区一般预算平衡表_2010年地方财政一般预算分级平衡情况表（汇总）0524" xfId="16992"/>
    <cellStyle name="好_成本差异系数_财力性转移支付2010年预算参考数_03_2010年各地区一般预算平衡表 2" xfId="16993"/>
    <cellStyle name="好_行政（人员）_财力性转移支付2010年预算参考数_合并 3" xfId="16994"/>
    <cellStyle name="差_教育(按照总人口测算）—20080416_民生政策最低支出需求_03_2010年各地区一般预算平衡表" xfId="16995"/>
    <cellStyle name="差_教育(按照总人口测算）—20080416_民生政策最低支出需求_03_2010年各地区一般预算平衡表 2" xfId="16996"/>
    <cellStyle name="差_教育(按照总人口测算）—20080416_民生政策最低支出需求_03_2010年各地区一般预算平衡表 3" xfId="16997"/>
    <cellStyle name="差_教育(按照总人口测算）—20080416_民生政策最低支出需求_03_2010年各地区一般预算平衡表 4" xfId="16998"/>
    <cellStyle name="差_教育(按照总人口测算）—20080416_民生政策最低支出需求_03_2010年各地区一般预算平衡表 5" xfId="16999"/>
    <cellStyle name="差_教育(按照总人口测算）—20080416_民生政策最低支出需求_03_2010年各地区一般预算平衡表_04财力类2010" xfId="17000"/>
    <cellStyle name="好_行政(燃修费)_不含人员经费系数_财力性转移支付2010年预算参考数_03_2010年各地区一般预算平衡表_2010年地方财政一般预算分级平衡情况表（汇总）0524 2 7" xfId="17001"/>
    <cellStyle name="差_教育(按照总人口测算）—20080416_民生政策最低支出需求_03_2010年各地区一般预算平衡表_04财力类2010 2" xfId="17002"/>
    <cellStyle name="常规 2 2 6 2 6" xfId="17003"/>
    <cellStyle name="差_教育(按照总人口测算）—20080416_民生政策最低支出需求_03_2010年各地区一般预算平衡表_04财力类2010 3" xfId="17004"/>
    <cellStyle name="常规 2 2 6 2 7" xfId="17005"/>
    <cellStyle name="差_教育(按照总人口测算）—20080416_民生政策最低支出需求_03_2010年各地区一般预算平衡表_2010年地方财政一般预算分级平衡情况表（汇总）0524" xfId="17006"/>
    <cellStyle name="好_行政(燃修费)_民生政策最低支出需求_03_2010年各地区一般预算平衡表 6" xfId="17007"/>
    <cellStyle name="差_教育(按照总人口测算）—20080416_民生政策最低支出需求_03_2010年各地区一般预算平衡表_2010年地方财政一般预算分级平衡情况表（汇总）0524 2" xfId="17008"/>
    <cellStyle name="差_教育(按照总人口测算）—20080416_民生政策最低支出需求_03_2010年各地区一般预算平衡表_2010年地方财政一般预算分级平衡情况表（汇总）0524 3" xfId="17009"/>
    <cellStyle name="差_教育(按照总人口测算）—20080416_民生政策最低支出需求_03_2010年各地区一般预算平衡表_2010年地方财政一般预算分级平衡情况表（汇总）0524 4" xfId="17010"/>
    <cellStyle name="好_行政(燃修费)_不含人员经费系数_30云南 2" xfId="17011"/>
    <cellStyle name="差_教育(按照总人口测算）—20080416_民生政策最低支出需求_03_2010年各地区一般预算平衡表_2010年地方财政一般预算分级平衡情况表（汇总）0524 5" xfId="17012"/>
    <cellStyle name="好_行政(燃修费)_不含人员经费系数_30云南 3" xfId="17013"/>
    <cellStyle name="差_教育(按照总人口测算）—20080416_民生政策最低支出需求_03_2010年各地区一般预算平衡表_净集中" xfId="17014"/>
    <cellStyle name="差_市辖区测算-新科目（20080626）_县市旗测算-新科目（含人口规模效应）_03_2010年各地区一般预算平衡表_2010年地方财政一般预算分级平衡情况表（汇总）0524 2" xfId="17015"/>
    <cellStyle name="差_教育(按照总人口测算）—20080416_民生政策最低支出需求_03_2010年各地区一般预算平衡表_净集中 2" xfId="17016"/>
    <cellStyle name="差_市辖区测算-新科目（20080626）_县市旗测算-新科目（含人口规模效应）_03_2010年各地区一般预算平衡表_2010年地方财政一般预算分级平衡情况表（汇总）0524 2 2" xfId="17017"/>
    <cellStyle name="差_教育(按照总人口测算）—20080416_民生政策最低支出需求_30云南 4" xfId="17018"/>
    <cellStyle name="好_汇总表_03_2010年各地区一般预算平衡表_2010年地方财政一般预算分级平衡情况表（汇总）0524 4" xfId="17019"/>
    <cellStyle name="差_教育(按照总人口测算）—20080416_民生政策最低支出需求_财力性转移支付2010年预算参考数" xfId="17020"/>
    <cellStyle name="好_农林水和城市维护标准支出20080505－县区合计_不含人员经费系数_财力性转移支付2010年预算参考数_合并 2 6" xfId="17021"/>
    <cellStyle name="差_教育(按照总人口测算）—20080416_民生政策最低支出需求_财力性转移支付2010年预算参考数 2" xfId="17022"/>
    <cellStyle name="好_行政(燃修费)_民生政策最低支出需求 2 6" xfId="17023"/>
    <cellStyle name="差_教育(按照总人口测算）—20080416_民生政策最低支出需求_财力性转移支付2010年预算参考数 2 2" xfId="17024"/>
    <cellStyle name="差_教育(按照总人口测算）—20080416_民生政策最低支出需求_财力性转移支付2010年预算参考数 2 2 2" xfId="17025"/>
    <cellStyle name="差_教育(按照总人口测算）—20080416_民生政策最低支出需求_财力性转移支付2010年预算参考数 2 3" xfId="17026"/>
    <cellStyle name="差_教育(按照总人口测算）—20080416_民生政策最低支出需求_财力性转移支付2010年预算参考数 2 3 2" xfId="17027"/>
    <cellStyle name="差_教育(按照总人口测算）—20080416_民生政策最低支出需求_财力性转移支付2010年预算参考数 2 4" xfId="17028"/>
    <cellStyle name="差_教育(按照总人口测算）—20080416_民生政策最低支出需求_财力性转移支付2010年预算参考数 3" xfId="17029"/>
    <cellStyle name="好_行政(燃修费)_民生政策最低支出需求 2 7" xfId="17030"/>
    <cellStyle name="差_教育(按照总人口测算）—20080416_民生政策最低支出需求_财力性转移支付2010年预算参考数 3 2" xfId="17031"/>
    <cellStyle name="差_教育(按照总人口测算）—20080416_民生政策最低支出需求_财力性转移支付2010年预算参考数 4" xfId="17032"/>
    <cellStyle name="好_行政(燃修费)_民生政策最低支出需求 2 8" xfId="17033"/>
    <cellStyle name="差_教育(按照总人口测算）—20080416_民生政策最低支出需求_财力性转移支付2010年预算参考数 4 2" xfId="17034"/>
    <cellStyle name="差_教育(按照总人口测算）—20080416_民生政策最低支出需求_财力性转移支付2010年预算参考数 5" xfId="17035"/>
    <cellStyle name="差_教育(按照总人口测算）—20080416_民生政策最低支出需求_财力性转移支付2010年预算参考数_03_2010年各地区一般预算平衡表" xfId="17036"/>
    <cellStyle name="差_教育(按照总人口测算）—20080416_民生政策最低支出需求_财力性转移支付2010年预算参考数_03_2010年各地区一般预算平衡表 2" xfId="17037"/>
    <cellStyle name="好_成本差异系数（含人口规模）_财力性转移支付2010年预算参考数_03_2010年各地区一般预算平衡表_04财力类2010" xfId="17038"/>
    <cellStyle name="差_教育(按照总人口测算）—20080416_民生政策最低支出需求_财力性转移支付2010年预算参考数_03_2010年各地区一般预算平衡表 3" xfId="17039"/>
    <cellStyle name="差_教育(按照总人口测算）—20080416_民生政策最低支出需求_财力性转移支付2010年预算参考数_03_2010年各地区一般预算平衡表 4" xfId="17040"/>
    <cellStyle name="差_教育(按照总人口测算）—20080416_民生政策最低支出需求_财力性转移支付2010年预算参考数_03_2010年各地区一般预算平衡表 5" xfId="17041"/>
    <cellStyle name="差_教育(按照总人口测算）—20080416_民生政策最低支出需求_财力性转移支付2010年预算参考数_03_2010年各地区一般预算平衡表_2010年地方财政一般预算分级平衡情况表（汇总）0524" xfId="17042"/>
    <cellStyle name="好 2 2 2 2 2 3" xfId="17043"/>
    <cellStyle name="差_教育(按照总人口测算）—20080416_民生政策最低支出需求_财力性转移支付2010年预算参考数_30云南" xfId="17044"/>
    <cellStyle name="好_农林水和城市维护标准支出20080505－县区合计_民生政策最低支出需求_财力性转移支付2010年预算参考数_华东 2 3" xfId="17045"/>
    <cellStyle name="差_教育(按照总人口测算）—20080416_民生政策最低支出需求_财力性转移支付2010年预算参考数_30云南 2" xfId="17046"/>
    <cellStyle name="差_教育(按照总人口测算）—20080416_民生政策最低支出需求_财力性转移支付2010年预算参考数_30云南 3" xfId="17047"/>
    <cellStyle name="好_行政公检法测算_县市旗测算-新科目（含人口规模效应）_合并 2 2" xfId="17048"/>
    <cellStyle name="差_教育(按照总人口测算）—20080416_民生政策最低支出需求_财力性转移支付2010年预算参考数_30云南 3 2" xfId="17049"/>
    <cellStyle name="好_2007年一般预算支出剔除_财力性转移支付2010年预算参考数_03_2010年各地区一般预算平衡表 6" xfId="17050"/>
    <cellStyle name="差_县市旗测算-新科目（20080627）_不含人员经费系数_03_2010年各地区一般预算平衡表_2010年地方财政一般预算分级平衡情况表（汇总）0524 2 2" xfId="17051"/>
    <cellStyle name="差_教育(按照总人口测算）—20080416_民生政策最低支出需求_财力性转移支付2010年预算参考数_合并" xfId="17052"/>
    <cellStyle name="好_分县成本差异系数_不含人员经费系数_30云南" xfId="17053"/>
    <cellStyle name="好_农林水和城市维护标准支出20080505－县区合计_财力性转移支付2010年预算参考数_03_2010年各地区一般预算平衡表_2010年地方财政一般预算分级平衡情况表（汇总）0524 2 3" xfId="17054"/>
    <cellStyle name="差_教育(按照总人口测算）—20080416_民生政策最低支出需求_财力性转移支付2010年预算参考数_合并 2" xfId="17055"/>
    <cellStyle name="好_分县成本差异系数_不含人员经费系数_30云南 2" xfId="17056"/>
    <cellStyle name="差_教育(按照总人口测算）—20080416_民生政策最低支出需求_财力性转移支付2010年预算参考数_华东" xfId="17057"/>
    <cellStyle name="差_县市旗测算20080508" xfId="17058"/>
    <cellStyle name="差_教育(按照总人口测算）—20080416_民生政策最低支出需求_财力性转移支付2010年预算参考数_华东 2" xfId="17059"/>
    <cellStyle name="差_县市旗测算20080508 2" xfId="17060"/>
    <cellStyle name="差_教育(按照总人口测算）—20080416_民生政策最低支出需求_财力性转移支付2010年预算参考数_小册子（2010）张" xfId="17061"/>
    <cellStyle name="差_教育(按照总人口测算）—20080416_民生政策最低支出需求_财力性转移支付2010年预算参考数_小册子（2010）张 3" xfId="17062"/>
    <cellStyle name="差_总人口_03_2010年各地区一般预算平衡表_2010年地方财政一般预算分级平衡情况表（汇总）0524" xfId="17063"/>
    <cellStyle name="差_教育(按照总人口测算）—20080416_民生政策最低支出需求_财力性转移支付2010年预算参考数_小册子（2010）张 3 2" xfId="17064"/>
    <cellStyle name="差_总人口_03_2010年各地区一般预算平衡表_2010年地方财政一般预算分级平衡情况表（汇总）0524 2" xfId="17065"/>
    <cellStyle name="差_教育(按照总人口测算）—20080416_民生政策最低支出需求_财力性转移支付2010年预算参考数_小册子（2010）张 4" xfId="17066"/>
    <cellStyle name="差_教育(按照总人口测算）—20080416_民生政策最低支出需求_合并" xfId="17067"/>
    <cellStyle name="差_教育(按照总人口测算）—20080416_民生政策最低支出需求_华东 2" xfId="17068"/>
    <cellStyle name="好_(财政总决算简表-2010年)数据-分县收支（国库处提供）" xfId="17069"/>
    <cellStyle name="差_教育(按照总人口测算）—20080416_民生政策最低支出需求_隋心对账单定稿0514" xfId="17070"/>
    <cellStyle name="常规 3 19" xfId="17071"/>
    <cellStyle name="常规 3 24" xfId="17072"/>
    <cellStyle name="差_教育(按照总人口测算）—20080416_民生政策最低支出需求_隋心对账单定稿0514 2" xfId="17073"/>
    <cellStyle name="差_缺口县区测算（11.13）_30云南 3" xfId="17074"/>
    <cellStyle name="差_教育(按照总人口测算）—20080416_民生政策最低支出需求_小册子（2010）张" xfId="17075"/>
    <cellStyle name="好_成本差异系数（含人口规模）_合并 2 3" xfId="17076"/>
    <cellStyle name="差_教育(按照总人口测算）—20080416_民生政策最低支出需求_小册子（2010）张 2" xfId="17077"/>
    <cellStyle name="好_县市旗测算-新科目（20080626）_民生政策最低支出需求_财力性转移支付2010年预算参考数_隋心对账单定稿0514 3" xfId="17078"/>
    <cellStyle name="差_教育(按照总人口测算）—20080416_民生政策最低支出需求_小册子（2010）张 2 2" xfId="17079"/>
    <cellStyle name="差_教育(按照总人口测算）—20080416_民生政策最低支出需求_小册子（2010）张 4" xfId="17080"/>
    <cellStyle name="差_教育(按照总人口测算）—20080416_隋心对账单定稿0514" xfId="17081"/>
    <cellStyle name="差_教育(按照总人口测算）—20080416_隋心对账单定稿0514 2" xfId="17082"/>
    <cellStyle name="差_教育(按照总人口测算）—20080416_县市旗测算-新科目（含人口规模效应）" xfId="17083"/>
    <cellStyle name="好_行政公检法测算_民生政策最低支出需求_财力性转移支付2010年预算参考数_合并 2 5" xfId="17084"/>
    <cellStyle name="好_教育(按照总人口测算）—20080416_县市旗测算-新科目（含人口规模效应）_华东" xfId="17085"/>
    <cellStyle name="差_教育(按照总人口测算）—20080416_县市旗测算-新科目（含人口规模效应） 2" xfId="17086"/>
    <cellStyle name="好_教育(按照总人口测算）—20080416_县市旗测算-新科目（含人口规模效应）_华东 2" xfId="17087"/>
    <cellStyle name="差_教育(按照总人口测算）—20080416_县市旗测算-新科目（含人口规模效应） 2 2" xfId="17088"/>
    <cellStyle name="好_教育(按照总人口测算）—20080416_县市旗测算-新科目（含人口规模效应）_华东 2 2" xfId="17089"/>
    <cellStyle name="差_教育(按照总人口测算）—20080416_县市旗测算-新科目（含人口规模效应） 2 2 2" xfId="17090"/>
    <cellStyle name="差_市辖区测算20080510_隋心对账单定稿0514" xfId="17091"/>
    <cellStyle name="差_教育(按照总人口测算）—20080416_县市旗测算-新科目（含人口规模效应） 2 3" xfId="17092"/>
    <cellStyle name="好_教育(按照总人口测算）—20080416_县市旗测算-新科目（含人口规模效应）_华东 2 3" xfId="17093"/>
    <cellStyle name="差_教育(按照总人口测算）—20080416_县市旗测算-新科目（含人口规模效应） 2 3 2" xfId="17094"/>
    <cellStyle name="差_教育(按照总人口测算）—20080416_县市旗测算-新科目（含人口规模效应） 2 4" xfId="17095"/>
    <cellStyle name="好_教育(按照总人口测算）—20080416_县市旗测算-新科目（含人口规模效应）_华东 2 4" xfId="17096"/>
    <cellStyle name="差_教育(按照总人口测算）—20080416_县市旗测算-新科目（含人口规模效应） 3" xfId="17097"/>
    <cellStyle name="差_县市旗测算-新科目（20080627）_不含人员经费系数_财力性转移支付2010年预算参考数_03_2010年各地区一般预算平衡表_04财力类2010 2" xfId="17098"/>
    <cellStyle name="好_教育(按照总人口测算）—20080416_县市旗测算-新科目（含人口规模效应）_华东 3" xfId="17099"/>
    <cellStyle name="差_教育(按照总人口测算）—20080416_县市旗测算-新科目（含人口规模效应） 3 2" xfId="17100"/>
    <cellStyle name="差_教育(按照总人口测算）—20080416_县市旗测算-新科目（含人口规模效应） 4" xfId="17101"/>
    <cellStyle name="差_平邑_财力性转移支付2010年预算参考数_30云南" xfId="17102"/>
    <cellStyle name="差_县市旗测算-新科目（20080627）_不含人员经费系数_财力性转移支付2010年预算参考数_03_2010年各地区一般预算平衡表_04财力类2010 3" xfId="17103"/>
    <cellStyle name="差_教育(按照总人口测算）—20080416_县市旗测算-新科目（含人口规模效应） 4 2" xfId="17104"/>
    <cellStyle name="差_平邑_财力性转移支付2010年预算参考数_30云南 2" xfId="17105"/>
    <cellStyle name="差_县区合并测算20080423(按照各省比重）_民生政策最低支出需求_财力性转移支付2010年预算参考数_03_2010年各地区一般预算平衡表_2010年地方财政一般预算分级平衡情况表（汇总）0524 2 5" xfId="17106"/>
    <cellStyle name="差_教育(按照总人口测算）—20080416_县市旗测算-新科目（含人口规模效应） 5" xfId="17107"/>
    <cellStyle name="好_市辖区测算-新科目（20080626）_财力性转移支付2010年预算参考数 3" xfId="17108"/>
    <cellStyle name="差_教育(按照总人口测算）—20080416_县市旗测算-新科目（含人口规模效应）_03_2010年各地区一般预算平衡表" xfId="17109"/>
    <cellStyle name="差_教育(按照总人口测算）—20080416_县市旗测算-新科目（含人口规模效应）_03_2010年各地区一般预算平衡表 2" xfId="17110"/>
    <cellStyle name="差_教育(按照总人口测算）—20080416_县市旗测算-新科目（含人口规模效应）_03_2010年各地区一般预算平衡表 3" xfId="17111"/>
    <cellStyle name="差_教育(按照总人口测算）—20080416_县市旗测算-新科目（含人口规模效应）_03_2010年各地区一般预算平衡表 4" xfId="17112"/>
    <cellStyle name="差_教育(按照总人口测算）—20080416_县市旗测算-新科目（含人口规模效应）_03_2010年各地区一般预算平衡表 5" xfId="17113"/>
    <cellStyle name="差_教育(按照总人口测算）—20080416_县市旗测算-新科目（含人口规模效应）_03_2010年各地区一般预算平衡表 6" xfId="17114"/>
    <cellStyle name="差_教育(按照总人口测算）—20080416_县市旗测算-新科目（含人口规模效应）_03_2010年各地区一般预算平衡表_04财力类2010 2" xfId="17115"/>
    <cellStyle name="差_教育(按照总人口测算）—20080416_县市旗测算-新科目（含人口规模效应）_03_2010年各地区一般预算平衡表_2010年地方财政一般预算分级平衡情况表（汇总）0524" xfId="17116"/>
    <cellStyle name="差_县区合并测算20080423(按照各省比重）_隋心对账单定稿0514 2 2" xfId="17117"/>
    <cellStyle name="好_分县成本差异系数_03_2010年各地区一般预算平衡表_2010年地方财政一般预算分级平衡情况表（汇总）0524 2 5" xfId="17118"/>
    <cellStyle name="差_教育(按照总人口测算）—20080416_县市旗测算-新科目（含人口规模效应）_03_2010年各地区一般预算平衡表_2010年地方财政一般预算分级平衡情况表（汇总）0524 2" xfId="17119"/>
    <cellStyle name="差_教育(按照总人口测算）—20080416_县市旗测算-新科目（含人口规模效应）_03_2010年各地区一般预算平衡表_2010年地方财政一般预算分级平衡情况表（汇总）0524 3" xfId="17120"/>
    <cellStyle name="差_教育(按照总人口测算）—20080416_县市旗测算-新科目（含人口规模效应）_03_2010年各地区一般预算平衡表_2010年地方财政一般预算分级平衡情况表（汇总）0524 4" xfId="17121"/>
    <cellStyle name="差_教育(按照总人口测算）—20080416_县市旗测算-新科目（含人口规模效应）_03_2010年各地区一般预算平衡表_净集中" xfId="17122"/>
    <cellStyle name="差_教育(按照总人口测算）—20080416_县市旗测算-新科目（含人口规模效应）_03_2010年各地区一般预算平衡表_净集中 2" xfId="17123"/>
    <cellStyle name="差_农林水和城市维护标准支出20080505－县区合计_县市旗测算-新科目（含人口规模效应）_隋心对账单定稿0514" xfId="17124"/>
    <cellStyle name="差_教育(按照总人口测算）—20080416_县市旗测算-新科目（含人口规模效应）_30云南" xfId="17125"/>
    <cellStyle name="差_教育(按照总人口测算）—20080416_县市旗测算-新科目（含人口规模效应）_30云南 2" xfId="17126"/>
    <cellStyle name="好_河南 缺口县区测算(地方填报)_财力性转移支付2010年预算参考数_隋心对账单定稿0514 2 5" xfId="17127"/>
    <cellStyle name="好_汇总表4 5" xfId="17128"/>
    <cellStyle name="差_教育(按照总人口测算）—20080416_县市旗测算-新科目（含人口规模效应）_30云南 2 2" xfId="17129"/>
    <cellStyle name="好_34青海_03_2010年各地区一般预算平衡表" xfId="17130"/>
    <cellStyle name="差_教育(按照总人口测算）—20080416_县市旗测算-新科目（含人口规模效应）_30云南 3" xfId="17131"/>
    <cellStyle name="好_河南 缺口县区测算(地方填报)_财力性转移支付2010年预算参考数_隋心对账单定稿0514 2 6" xfId="17132"/>
    <cellStyle name="差_教育(按照总人口测算）—20080416_县市旗测算-新科目（含人口规模效应）_30云南 3 2" xfId="17133"/>
    <cellStyle name="差_教育(按照总人口测算）—20080416_县市旗测算-新科目（含人口规模效应）_30云南 4" xfId="17134"/>
    <cellStyle name="好_河南 缺口县区测算(地方填报)_财力性转移支付2010年预算参考数_隋心对账单定稿0514 2 7" xfId="17135"/>
    <cellStyle name="差_教育(按照总人口测算）—20080416_县市旗测算-新科目（含人口规模效应）_财力性转移支付2010年预算参考数" xfId="17136"/>
    <cellStyle name="好_30云南 2 2" xfId="17137"/>
    <cellStyle name="差_教育(按照总人口测算）—20080416_县市旗测算-新科目（含人口规模效应）_财力性转移支付2010年预算参考数 2" xfId="17138"/>
    <cellStyle name="好_30云南 2 2 2" xfId="17139"/>
    <cellStyle name="差_教育(按照总人口测算）—20080416_县市旗测算-新科目（含人口规模效应）_财力性转移支付2010年预算参考数 2 2" xfId="17140"/>
    <cellStyle name="差_教育(按照总人口测算）—20080416_县市旗测算-新科目（含人口规模效应）_财力性转移支付2010年预算参考数 2 2 2" xfId="17141"/>
    <cellStyle name="差_教育(按照总人口测算）—20080416_县市旗测算-新科目（含人口规模效应）_财力性转移支付2010年预算参考数 2 3" xfId="17142"/>
    <cellStyle name="差_教育(按照总人口测算）—20080416_县市旗测算-新科目（含人口规模效应）_财力性转移支付2010年预算参考数 2 3 2" xfId="17143"/>
    <cellStyle name="差_教育(按照总人口测算）—20080416_县市旗测算-新科目（含人口规模效应）_财力性转移支付2010年预算参考数 2 4" xfId="17144"/>
    <cellStyle name="差_其他部门(按照总人口测算）—20080416_县市旗测算-新科目（含人口规模效应）_财力性转移支付2010年预算参考数 3 2" xfId="17145"/>
    <cellStyle name="差_教育(按照总人口测算）—20080416_县市旗测算-新科目（含人口规模效应）_财力性转移支付2010年预算参考数 3" xfId="17146"/>
    <cellStyle name="好_行政（人员）_小册子（2010）张 2" xfId="17147"/>
    <cellStyle name="差_教育(按照总人口测算）—20080416_县市旗测算-新科目（含人口规模效应）_财力性转移支付2010年预算参考数 3 2" xfId="17148"/>
    <cellStyle name="好_行政（人员）_小册子（2010）张 2 2" xfId="17149"/>
    <cellStyle name="差_教育(按照总人口测算）—20080416_县市旗测算-新科目（含人口规模效应）_财力性转移支付2010年预算参考数 4" xfId="17150"/>
    <cellStyle name="好_行政（人员）_小册子（2010）张 3" xfId="17151"/>
    <cellStyle name="差_教育(按照总人口测算）—20080416_县市旗测算-新科目（含人口规模效应）_财力性转移支付2010年预算参考数 4 2" xfId="17152"/>
    <cellStyle name="好_1_03_2010年各地区一般预算平衡表_2010年地方财政一般预算分级平衡情况表（汇总）0524 3" xfId="17153"/>
    <cellStyle name="好_行政（人员）_小册子（2010）张 3 2" xfId="17154"/>
    <cellStyle name="好_农林水和城市维护标准支出20080505－县区合计_民生政策最低支出需求_03_2010年各地区一般预算平衡表_2010年地方财政一般预算分级平衡情况表（汇总）0524 2 5" xfId="17155"/>
    <cellStyle name="差_教育(按照总人口测算）—20080416_县市旗测算-新科目（含人口规模效应）_财力性转移支付2010年预算参考数 5" xfId="17156"/>
    <cellStyle name="差_教育(按照总人口测算）—20080416_县市旗测算-新科目（含人口规模效应）_财力性转移支付2010年预算参考数_03_2010年各地区一般预算平衡表" xfId="17157"/>
    <cellStyle name="差_教育(按照总人口测算）—20080416_县市旗测算-新科目（含人口规模效应）_财力性转移支付2010年预算参考数_03_2010年各地区一般预算平衡表 2" xfId="17158"/>
    <cellStyle name="差_县市旗测算20080508_县市旗测算-新科目（含人口规模效应）_财力性转移支付2010年预算参考数_华东" xfId="17159"/>
    <cellStyle name="差_教育(按照总人口测算）—20080416_县市旗测算-新科目（含人口规模效应）_财力性转移支付2010年预算参考数_03_2010年各地区一般预算平衡表 3" xfId="17160"/>
    <cellStyle name="差_教育(按照总人口测算）—20080416_县市旗测算-新科目（含人口规模效应）_财力性转移支付2010年预算参考数_03_2010年各地区一般预算平衡表 4" xfId="17161"/>
    <cellStyle name="差_教育(按照总人口测算）—20080416_县市旗测算-新科目（含人口规模效应）_财力性转移支付2010年预算参考数_03_2010年各地区一般预算平衡表 5" xfId="17162"/>
    <cellStyle name="差_教育(按照总人口测算）—20080416_县市旗测算-新科目（含人口规模效应）_财力性转移支付2010年预算参考数_03_2010年各地区一般预算平衡表 6" xfId="17163"/>
    <cellStyle name="差_县区合并测算20080421_县市旗测算-新科目（含人口规模效应）_隋心对账单定稿0514 2 2" xfId="17164"/>
    <cellStyle name="差_教育(按照总人口测算）—20080416_县市旗测算-新科目（含人口规模效应）_财力性转移支付2010年预算参考数_03_2010年各地区一般预算平衡表_04财力类2010" xfId="17165"/>
    <cellStyle name="差_县市旗测算-新科目（20080626）_财力性转移支付2010年预算参考数 2 4" xfId="17166"/>
    <cellStyle name="差_教育(按照总人口测算）—20080416_县市旗测算-新科目（含人口规模效应）_财力性转移支付2010年预算参考数_03_2010年各地区一般预算平衡表_2010年地方财政一般预算分级平衡情况表（汇总）0524" xfId="17167"/>
    <cellStyle name="差_文体广播事业(按照总人口测算）—20080416_县市旗测算-新科目（含人口规模效应）_财力性转移支付2010年预算参考数_小册子（2010）张 3" xfId="17168"/>
    <cellStyle name="差_教育(按照总人口测算）—20080416_县市旗测算-新科目（含人口规模效应）_财力性转移支付2010年预算参考数_03_2010年各地区一般预算平衡表_2010年地方财政一般预算分级平衡情况表（汇总）0524 2" xfId="17169"/>
    <cellStyle name="差_教育(按照总人口测算）—20080416_县市旗测算-新科目（含人口规模效应）_财力性转移支付2010年预算参考数_03_2010年各地区一般预算平衡表_2010年地方财政一般预算分级平衡情况表（汇总）0524 3" xfId="17170"/>
    <cellStyle name="差_缺口县区测算(按2007支出增长25%测算)_财力性转移支付2010年预算参考数_03_2010年各地区一般预算平衡表_净集中" xfId="17171"/>
    <cellStyle name="差_卫生(按照总人口测算）—20080416_县市旗测算-新科目（含人口规模效应）_03_2010年各地区一般预算平衡表_2010年地方财政一般预算分级平衡情况表（汇总）0524" xfId="17172"/>
    <cellStyle name="差_教育(按照总人口测算）—20080416_县市旗测算-新科目（含人口规模效应）_财力性转移支付2010年预算参考数_03_2010年各地区一般预算平衡表_净集中" xfId="17173"/>
    <cellStyle name="好_34青海_1_03_2010年各地区一般预算平衡表_2010年地方财政一般预算分级平衡情况表（汇总）0524 2 3" xfId="17174"/>
    <cellStyle name="差_教育(按照总人口测算）—20080416_县市旗测算-新科目（含人口规模效应）_财力性转移支付2010年预算参考数_30云南" xfId="17175"/>
    <cellStyle name="好_30云南_1_小册子（2010）张" xfId="17176"/>
    <cellStyle name="差_教育(按照总人口测算）—20080416_县市旗测算-新科目（含人口规模效应）_财力性转移支付2010年预算参考数_30云南 2" xfId="17177"/>
    <cellStyle name="好_30云南_1_小册子（2010）张 2" xfId="17178"/>
    <cellStyle name="差_教育(按照总人口测算）—20080416_县市旗测算-新科目（含人口规模效应）_财力性转移支付2010年预算参考数_30云南 2 2" xfId="17179"/>
    <cellStyle name="好_27重庆_隋心对账单定稿0514 2 7" xfId="17180"/>
    <cellStyle name="好_30云南_1_小册子（2010）张 2 2" xfId="17181"/>
    <cellStyle name="差_教育(按照总人口测算）—20080416_县市旗测算-新科目（含人口规模效应）_财力性转移支付2010年预算参考数_30云南 3" xfId="17182"/>
    <cellStyle name="差_县区合并测算20080423(按照各省比重）_县市旗测算-新科目（含人口规模效应）_财力性转移支付2010年预算参考数 3 2" xfId="17183"/>
    <cellStyle name="好_30云南_1_小册子（2010）张 3" xfId="17184"/>
    <cellStyle name="差_教育(按照总人口测算）—20080416_县市旗测算-新科目（含人口规模效应）_财力性转移支付2010年预算参考数_30云南 3 2" xfId="17185"/>
    <cellStyle name="差_县区合并测算20080423(按照各省比重）_不含人员经费系数_隋心对账单定稿0514 2 4" xfId="17186"/>
    <cellStyle name="好_30云南_1_小册子（2010）张 3 2" xfId="17187"/>
    <cellStyle name="差_教育(按照总人口测算）—20080416_县市旗测算-新科目（含人口规模效应）_财力性转移支付2010年预算参考数_30云南 4" xfId="17188"/>
    <cellStyle name="好_30云南_1_小册子（2010）张 4" xfId="17189"/>
    <cellStyle name="差_教育(按照总人口测算）—20080416_县市旗测算-新科目（含人口规模效应）_财力性转移支付2010年预算参考数_合并" xfId="17190"/>
    <cellStyle name="好_行政（人员）_民生政策最低支出需求_财力性转移支付2010年预算参考数 2 7" xfId="17191"/>
    <cellStyle name="差_教育(按照总人口测算）—20080416_县市旗测算-新科目（含人口规模效应）_财力性转移支付2010年预算参考数_合并 2" xfId="17192"/>
    <cellStyle name="差_文体广播事业(按照总人口测算）—20080416_不含人员经费系数_30云南" xfId="17193"/>
    <cellStyle name="差_教育(按照总人口测算）—20080416_县市旗测算-新科目（含人口规模效应）_财力性转移支付2010年预算参考数_华东" xfId="17194"/>
    <cellStyle name="差_教育(按照总人口测算）—20080416_县市旗测算-新科目（含人口规模效应）_财力性转移支付2010年预算参考数_华东 2" xfId="17195"/>
    <cellStyle name="差_教育(按照总人口测算）—20080416_县市旗测算-新科目（含人口规模效应）_财力性转移支付2010年预算参考数_隋心对账单定稿0514 2" xfId="17196"/>
    <cellStyle name="好_奖励补助测算7.23 4" xfId="17197"/>
    <cellStyle name="差_教育(按照总人口测算）—20080416_县市旗测算-新科目（含人口规模效应）_合并 2" xfId="17198"/>
    <cellStyle name="差_农林水和城市维护标准支出20080505－县区合计_县市旗测算-新科目（含人口规模效应）_03_2010年各地区一般预算平衡表 5" xfId="17199"/>
    <cellStyle name="差_教育(按照总人口测算）—20080416_县市旗测算-新科目（含人口规模效应）_华东" xfId="17200"/>
    <cellStyle name="差_教育(按照总人口测算）—20080416_县市旗测算-新科目（含人口规模效应）_华东 2" xfId="17201"/>
    <cellStyle name="差_教育(按照总人口测算）—20080416_县市旗测算-新科目（含人口规模效应）_小册子（2010）张" xfId="17202"/>
    <cellStyle name="差_教育(按照总人口测算）—20080416_县市旗测算-新科目（含人口规模效应）_小册子（2010）张 2" xfId="17203"/>
    <cellStyle name="差_教育(按照总人口测算）—20080416_县市旗测算-新科目（含人口规模效应）_小册子（2010）张 2 2" xfId="17204"/>
    <cellStyle name="差_教育(按照总人口测算）—20080416_县市旗测算-新科目（含人口规模效应）_小册子（2010）张 3" xfId="17205"/>
    <cellStyle name="差_教育(按照总人口测算）—20080416_县市旗测算-新科目（含人口规模效应）_小册子（2010）张 3 2" xfId="17206"/>
    <cellStyle name="差_教育(按照总人口测算）—20080416_县市旗测算-新科目（含人口规模效应）_小册子（2010）张 4" xfId="17207"/>
    <cellStyle name="好_河南 缺口县区测算(地方填报白)_隋心对账单定稿0514 2 2" xfId="17208"/>
    <cellStyle name="好_市辖区测算-新科目（20080626）_县市旗测算-新科目（含人口规模效应）_03_2010年各地区一般预算平衡表 5" xfId="17209"/>
    <cellStyle name="差_教育(按照总人口测算）—20080416_小册子（2010）张" xfId="17210"/>
    <cellStyle name="差_教育(按照总人口测算）—20080416_小册子（2010）张 2" xfId="17211"/>
    <cellStyle name="差_教育(按照总人口测算）—20080416_小册子（2010）张 3" xfId="17212"/>
    <cellStyle name="差_教育(按照总人口测算）—20080416_小册子（2010）张 3 2" xfId="17213"/>
    <cellStyle name="差_民生政策最低支出需求_财力性转移支付2010年预算参考数_隋心对账单定稿0514" xfId="17214"/>
    <cellStyle name="差_教育厅提供义务教育及高中教师人数（2009年1月6日）" xfId="17215"/>
    <cellStyle name="差_县区合并测算20080421_县市旗测算-新科目（含人口规模效应）_合并" xfId="17216"/>
    <cellStyle name="差_总人口_03_2010年各地区一般预算平衡表_2010年地方财政一般预算分级平衡情况表（汇总）0524 5" xfId="17217"/>
    <cellStyle name="好_地方配套按人均增幅控制8.30xl 3" xfId="17218"/>
    <cellStyle name="差_教育厅提供义务教育及高中教师人数（2009年1月6日） 2" xfId="17219"/>
    <cellStyle name="差_县区合并测算20080421_县市旗测算-新科目（含人口规模效应）_合并 2" xfId="17220"/>
    <cellStyle name="差_教育厅提供义务教育及高中教师人数（2009年1月6日） 2 2" xfId="17221"/>
    <cellStyle name="差_县区合并测算20080421_县市旗测算-新科目（含人口规模效应）_合并 2 2" xfId="17222"/>
    <cellStyle name="差_教育厅提供义务教育及高中教师人数（2009年1月6日） 6" xfId="17223"/>
    <cellStyle name="差_卫生(按照总人口测算）—20080416_03_2010年各地区一般预算平衡表 5" xfId="17224"/>
    <cellStyle name="差_教育厅提供义务教育及高中教师人数（2009年1月6日） 7" xfId="17225"/>
    <cellStyle name="差_卫生(按照总人口测算）—20080416_03_2010年各地区一般预算平衡表 6" xfId="17226"/>
    <cellStyle name="差_教育厅提供义务教育及高中教师人数（2009年1月6日） 8" xfId="17227"/>
    <cellStyle name="差_历年教师人数 2 2" xfId="17228"/>
    <cellStyle name="差_历年教师人数 2 3" xfId="17229"/>
    <cellStyle name="差_历年教师人数 2 4" xfId="17230"/>
    <cellStyle name="好_缺口县区测算(按2007支出增长25%测算)_财力性转移支付2010年预算参考数_华东 2 2" xfId="17231"/>
    <cellStyle name="差_历年教师人数 4" xfId="17232"/>
    <cellStyle name="好_缺口县区测算(财政部标准)_财力性转移支付2010年预算参考数_03_2010年各地区一般预算平衡表_04财力类2010" xfId="17233"/>
    <cellStyle name="差_历年教师人数 6" xfId="17234"/>
    <cellStyle name="差_丽江汇总" xfId="17235"/>
    <cellStyle name="常规 3 26" xfId="17236"/>
    <cellStyle name="常规 3 31" xfId="17237"/>
    <cellStyle name="差_丽江汇总 2" xfId="17238"/>
    <cellStyle name="好_2006年22湖南_财力性转移支付2010年预算参考数_隋心对账单定稿0514 2 6" xfId="17239"/>
    <cellStyle name="差_丽江汇总 2 2" xfId="17240"/>
    <cellStyle name="差_丽江汇总 2 3" xfId="17241"/>
    <cellStyle name="差_丽江汇总 2 4" xfId="17242"/>
    <cellStyle name="差_丽江汇总 3" xfId="17243"/>
    <cellStyle name="差_县市旗测算-新科目（20080626）_30云南" xfId="17244"/>
    <cellStyle name="好_2006年22湖南_财力性转移支付2010年预算参考数_隋心对账单定稿0514 2 7" xfId="17245"/>
    <cellStyle name="差_丽江汇总 4" xfId="17246"/>
    <cellStyle name="差_丽江汇总 5" xfId="17247"/>
    <cellStyle name="差_丽江汇总 6" xfId="17248"/>
    <cellStyle name="差_丽江汇总_华东" xfId="17249"/>
    <cellStyle name="差_卫生(按照总人口测算）—20080416_民生政策最低支出需求_小册子（2010）张 2" xfId="17250"/>
    <cellStyle name="常规 147" xfId="17251"/>
    <cellStyle name="常规 5 7" xfId="17252"/>
    <cellStyle name="好_28四川_财力性转移支付2010年预算参考数_隋心对账单定稿0514 2" xfId="17253"/>
    <cellStyle name="差_丽江汇总_隋心对账单定稿0514" xfId="17254"/>
    <cellStyle name="差_民生政策最低支出需求 2 2" xfId="17255"/>
    <cellStyle name="好_人员工资和公用经费3_合并 2 6" xfId="17256"/>
    <cellStyle name="好_成本差异系数（含人口规模）_财力性转移支付2010年预算参考数_小册子（2010）张 2 2" xfId="17257"/>
    <cellStyle name="差_民生政策最低支出需求 2 2 2" xfId="17258"/>
    <cellStyle name="差_民生政策最低支出需求 2 3" xfId="17259"/>
    <cellStyle name="差_民生政策最低支出需求 2 3 2" xfId="17260"/>
    <cellStyle name="差_民生政策最低支出需求 2 4" xfId="17261"/>
    <cellStyle name="差_民生政策最低支出需求 3 2" xfId="17262"/>
    <cellStyle name="好_成本差异系数（含人口规模）_财力性转移支付2010年预算参考数_小册子（2010）张 3 2" xfId="17263"/>
    <cellStyle name="差_民生政策最低支出需求 5" xfId="17264"/>
    <cellStyle name="差_民生政策最低支出需求_03_2010年各地区一般预算平衡表" xfId="17265"/>
    <cellStyle name="好_河南 缺口县区测算(地方填报)_财力性转移支付2010年预算参考数_隋心对账单定稿0514" xfId="17266"/>
    <cellStyle name="差_民生政策最低支出需求_03_2010年各地区一般预算平衡表 6" xfId="17267"/>
    <cellStyle name="好_核定人数对比_财力性转移支付2010年预算参考数_03_2010年各地区一般预算平衡表" xfId="17268"/>
    <cellStyle name="差_民生政策最低支出需求_03_2010年各地区一般预算平衡表_04财力类2010" xfId="17269"/>
    <cellStyle name="差_民生政策最低支出需求_03_2010年各地区一般预算平衡表_04财力类2010 2" xfId="17270"/>
    <cellStyle name="好_缺口县区测算(按核定人数)_30云南" xfId="17271"/>
    <cellStyle name="差_民生政策最低支出需求_03_2010年各地区一般预算平衡表_04财力类2010 3" xfId="17272"/>
    <cellStyle name="差_民生政策最低支出需求_03_2010年各地区一般预算平衡表_2010年地方财政一般预算分级平衡情况表（汇总）0524" xfId="17273"/>
    <cellStyle name="常规 21 2 2 2 3" xfId="17274"/>
    <cellStyle name="差_民生政策最低支出需求_03_2010年各地区一般预算平衡表_2010年地方财政一般预算分级平衡情况表（汇总）0524 2" xfId="17275"/>
    <cellStyle name="差_民生政策最低支出需求_03_2010年各地区一般预算平衡表_2010年地方财政一般预算分级平衡情况表（汇总）0524 3" xfId="17276"/>
    <cellStyle name="差_农林水和城市维护标准支出20080505－县区合计_民生政策最低支出需求_华东" xfId="17277"/>
    <cellStyle name="差_缺口县区测算（11.13）_财力性转移支付2010年预算参考数_03_2010年各地区一般预算平衡表_净集中 2" xfId="17278"/>
    <cellStyle name="差_民生政策最低支出需求_03_2010年各地区一般预算平衡表_2010年地方财政一般预算分级平衡情况表（汇总）0524 4" xfId="17279"/>
    <cellStyle name="差_缺口县区测算（11.13）_财力性转移支付2010年预算参考数_03_2010年各地区一般预算平衡表_净集中 3" xfId="17280"/>
    <cellStyle name="差_民生政策最低支出需求_03_2010年各地区一般预算平衡表_2010年地方财政一般预算分级平衡情况表（汇总）0524 5" xfId="17281"/>
    <cellStyle name="差_民生政策最低支出需求_03_2010年各地区一般预算平衡表_净集中 2" xfId="17282"/>
    <cellStyle name="差_民生政策最低支出需求_03_2010年各地区一般预算平衡表_净集中 3" xfId="17283"/>
    <cellStyle name="差_人员工资和公用经费2_30云南 3 2" xfId="17284"/>
    <cellStyle name="差_民生政策最低支出需求_30云南" xfId="17285"/>
    <cellStyle name="常规 9 35" xfId="17286"/>
    <cellStyle name="常规 9 40" xfId="17287"/>
    <cellStyle name="差_民生政策最低支出需求_30云南 2" xfId="17288"/>
    <cellStyle name="差_民生政策最低支出需求_30云南 2 2" xfId="17289"/>
    <cellStyle name="差_民生政策最低支出需求_30云南 3" xfId="17290"/>
    <cellStyle name="差_民生政策最低支出需求_30云南 4" xfId="17291"/>
    <cellStyle name="差_民生政策最低支出需求_财力性转移支付2010年预算参考数 2" xfId="17292"/>
    <cellStyle name="差_民生政策最低支出需求_财力性转移支付2010年预算参考数 2 3 2" xfId="17293"/>
    <cellStyle name="差_民生政策最低支出需求_财力性转移支付2010年预算参考数 3" xfId="17294"/>
    <cellStyle name="差_民生政策最低支出需求_财力性转移支付2010年预算参考数 3 2" xfId="17295"/>
    <cellStyle name="差_市辖区测算-新科目（20080626）_县市旗测算-新科目（含人口规模效应）_财力性转移支付2010年预算参考数 2 5" xfId="17296"/>
    <cellStyle name="常规 2 2 2 6 2 2 8" xfId="17297"/>
    <cellStyle name="差_民生政策最低支出需求_财力性转移支付2010年预算参考数 4" xfId="17298"/>
    <cellStyle name="好_测算结果 2" xfId="17299"/>
    <cellStyle name="差_民生政策最低支出需求_财力性转移支付2010年预算参考数 5" xfId="17300"/>
    <cellStyle name="好_测算结果 3" xfId="17301"/>
    <cellStyle name="差_民生政策最低支出需求_财力性转移支付2010年预算参考数_03_2010年各地区一般预算平衡表 3" xfId="17302"/>
    <cellStyle name="差_民生政策最低支出需求_财力性转移支付2010年预算参考数_03_2010年各地区一般预算平衡表 5" xfId="17303"/>
    <cellStyle name="差_民生政策最低支出需求_财力性转移支付2010年预算参考数_03_2010年各地区一般预算平衡表 6" xfId="17304"/>
    <cellStyle name="差_民生政策最低支出需求_财力性转移支付2010年预算参考数_03_2010年各地区一般预算平衡表_04财力类2010" xfId="17305"/>
    <cellStyle name="差_民生政策最低支出需求_财力性转移支付2010年预算参考数_03_2010年各地区一般预算平衡表_04财力类2010 2" xfId="17306"/>
    <cellStyle name="差_民生政策最低支出需求_财力性转移支付2010年预算参考数_03_2010年各地区一般预算平衡表_04财力类2010 3" xfId="17307"/>
    <cellStyle name="好_2008年支出核定_隋心对账单定稿0514" xfId="17308"/>
    <cellStyle name="差_民生政策最低支出需求_财力性转移支付2010年预算参考数_03_2010年各地区一般预算平衡表_2010年地方财政一般预算分级平衡情况表（汇总）0524 2" xfId="17309"/>
    <cellStyle name="差_卫生(按照总人口测算）—20080416_财力性转移支付2010年预算参考数_03_2010年各地区一般预算平衡表_04财力类2010" xfId="17310"/>
    <cellStyle name="差_民生政策最低支出需求_财力性转移支付2010年预算参考数_03_2010年各地区一般预算平衡表_2010年地方财政一般预算分级平衡情况表（汇总）0524 3" xfId="17311"/>
    <cellStyle name="差_民生政策最低支出需求_财力性转移支付2010年预算参考数_03_2010年各地区一般预算平衡表_2010年地方财政一般预算分级平衡情况表（汇总）0524 4" xfId="17312"/>
    <cellStyle name="差_农林水和城市维护标准支出20080505－县区合计_不含人员经费系数_03_2010年各地区一般预算平衡表_04财力类2010" xfId="17313"/>
    <cellStyle name="差_民生政策最低支出需求_财力性转移支付2010年预算参考数_03_2010年各地区一般预算平衡表_2010年地方财政一般预算分级平衡情况表（汇总）0524 5" xfId="17314"/>
    <cellStyle name="差_民生政策最低支出需求_财力性转移支付2010年预算参考数_30云南" xfId="17315"/>
    <cellStyle name="差_农林水和城市维护标准支出20080505－县区合计_小册子（2010）张 2" xfId="17316"/>
    <cellStyle name="差_民生政策最低支出需求_财力性转移支付2010年预算参考数_30云南 2" xfId="17317"/>
    <cellStyle name="差_农林水和城市维护标准支出20080505－县区合计_小册子（2010）张 2 2" xfId="17318"/>
    <cellStyle name="差_民生政策最低支出需求_财力性转移支付2010年预算参考数_30云南 2 2" xfId="17319"/>
    <cellStyle name="好_附表_财力性转移支付2010年预算参考数 2 3" xfId="17320"/>
    <cellStyle name="差_民生政策最低支出需求_财力性转移支付2010年预算参考数_30云南 3" xfId="17321"/>
    <cellStyle name="差_民生政策最低支出需求_财力性转移支付2010年预算参考数_30云南 3 2" xfId="17322"/>
    <cellStyle name="差_民生政策最低支出需求_财力性转移支付2010年预算参考数_30云南 4" xfId="17323"/>
    <cellStyle name="差_民生政策最低支出需求_财力性转移支付2010年预算参考数_合并" xfId="17324"/>
    <cellStyle name="差_县市旗测算20080508_财力性转移支付2010年预算参考数_03_2010年各地区一般预算平衡表 5" xfId="17325"/>
    <cellStyle name="差_云南省2008年转移支付测算——州市本级考核部分及政策性测算" xfId="17326"/>
    <cellStyle name="差_民生政策最低支出需求_财力性转移支付2010年预算参考数_合并 2" xfId="17327"/>
    <cellStyle name="差_云南省2008年转移支付测算——州市本级考核部分及政策性测算 2" xfId="17328"/>
    <cellStyle name="好_汇总表4_隋心对账单定稿0514 2 6" xfId="17329"/>
    <cellStyle name="差_民生政策最低支出需求_财力性转移支付2010年预算参考数_华东" xfId="17330"/>
    <cellStyle name="差_县区合并测算20080423(按照各省比重）_民生政策最低支出需求_合并 2 4" xfId="17331"/>
    <cellStyle name="差_民生政策最低支出需求_财力性转移支付2010年预算参考数_隋心对账单定稿0514 2" xfId="17332"/>
    <cellStyle name="差_县区合并测算20080421_财力性转移支付2010年预算参考数_03_2010年各地区一般预算平衡表_2010年地方财政一般预算分级平衡情况表（汇总）0524 2 7" xfId="17333"/>
    <cellStyle name="好_行政（人员）_不含人员经费系数_财力性转移支付2010年预算参考数_合并 2 4" xfId="17334"/>
    <cellStyle name="差_民生政策最低支出需求_财力性转移支付2010年预算参考数_小册子（2010）张" xfId="17335"/>
    <cellStyle name="差_民生政策最低支出需求_财力性转移支付2010年预算参考数_小册子（2010）张 2" xfId="17336"/>
    <cellStyle name="好_22湖南_财力性转移支付2010年预算参考数_华东 2 7" xfId="17337"/>
    <cellStyle name="差_民生政策最低支出需求_财力性转移支付2010年预算参考数_小册子（2010）张 3" xfId="17338"/>
    <cellStyle name="差_民生政策最低支出需求_财力性转移支付2010年预算参考数_小册子（2010）张 3 2" xfId="17339"/>
    <cellStyle name="好_行政（人员）_县市旗测算-新科目（含人口规模效应） 2 3" xfId="17340"/>
    <cellStyle name="差_民生政策最低支出需求_财力性转移支付2010年预算参考数_小册子（2010）张 4" xfId="17341"/>
    <cellStyle name="差_民生政策最低支出需求_合并" xfId="17342"/>
    <cellStyle name="差_民生政策最低支出需求_合并 2" xfId="17343"/>
    <cellStyle name="好_行政(燃修费)_财力性转移支付2010年预算参考数" xfId="17344"/>
    <cellStyle name="差_民生政策最低支出需求_华东 2" xfId="17345"/>
    <cellStyle name="好_测算结果_财力性转移支付2010年预算参考数_03_2010年各地区一般预算平衡表_2010年地方财政一般预算分级平衡情况表（汇总）0524 2 2" xfId="17346"/>
    <cellStyle name="好_县市旗测算20080508_财力性转移支付2010年预算参考数 2" xfId="17347"/>
    <cellStyle name="差_民生政策最低支出需求_隋心对账单定稿0514" xfId="17348"/>
    <cellStyle name="好_县市旗测算20080508_财力性转移支付2010年预算参考数 2 2" xfId="17349"/>
    <cellStyle name="差_民生政策最低支出需求_隋心对账单定稿0514 2" xfId="17350"/>
    <cellStyle name="差_民生政策最低支出需求_小册子（2010）张 2 2" xfId="17351"/>
    <cellStyle name="检查单元格 2 5" xfId="17352"/>
    <cellStyle name="差_民生政策最低支出需求_小册子（2010）张 3" xfId="17353"/>
    <cellStyle name="差_民生政策最低支出需求_小册子（2010）张 3 2" xfId="17354"/>
    <cellStyle name="差_能值与重要性合成分类" xfId="17355"/>
    <cellStyle name="差_能值与重要性合成分类 2" xfId="17356"/>
    <cellStyle name="好_其他部门(按照总人口测算）—20080416_合并 2 5" xfId="17357"/>
    <cellStyle name="差_能值与重要性合成分类_2.2009年云南省生态功能区转移支付总表" xfId="17358"/>
    <cellStyle name="差_能值与重要性合成分类_2.2009年云南省生态功能区转移支付总表 2" xfId="17359"/>
    <cellStyle name="差_能值与重要性合成分类_2.2010年云南省生态功能区转移支付总表" xfId="17360"/>
    <cellStyle name="差_能值与重要性合成分类_2.2010年云南省生态功能区转移支付总表 2" xfId="17361"/>
    <cellStyle name="差_能值与重要性合成分类_2.云南省生态功能区转移支付总表" xfId="17362"/>
    <cellStyle name="好_农林水和城市维护标准支出20080505－县区合计_不含人员经费系数_财力性转移支付2010年预算参考数_03_2010年各地区一般预算平衡表_净集中 2" xfId="17363"/>
    <cellStyle name="差_能值与重要性合成分类_2.云南省生态功能区转移支付总表 2" xfId="17364"/>
    <cellStyle name="差_能值与重要性合成分类_4.2010年国家重点生态功能区保护性转移支付生态测算表" xfId="17365"/>
    <cellStyle name="差_年度可用财力情况" xfId="17366"/>
    <cellStyle name="差_年度可用财力情况 2" xfId="17367"/>
    <cellStyle name="差_一般预算支出口径剔除表_合并 2 4" xfId="17368"/>
    <cellStyle name="差_年度可用财力情况 2 2" xfId="17369"/>
    <cellStyle name="差_年度可用财力情况 3 2" xfId="17370"/>
    <cellStyle name="差_农林水和城市维护标准支出20080505－县区合计" xfId="17371"/>
    <cellStyle name="常规 29 2 4" xfId="17372"/>
    <cellStyle name="好_汇总表4_财力性转移支付2010年预算参考数 3" xfId="17373"/>
    <cellStyle name="差_农林水和城市维护标准支出20080505－县区合计 2" xfId="17374"/>
    <cellStyle name="差_总人口_隋心对账单定稿0514 2 4" xfId="17375"/>
    <cellStyle name="好_汇总表4_财力性转移支付2010年预算参考数 3 2" xfId="17376"/>
    <cellStyle name="好_其他部门(按照总人口测算）—20080416_财力性转移支付2010年预算参考数_华东 2 4" xfId="17377"/>
    <cellStyle name="好_山东省民生支出标准_03_2010年各地区一般预算平衡表 4" xfId="17378"/>
    <cellStyle name="差_农林水和城市维护标准支出20080505－县区合计 2 2" xfId="17379"/>
    <cellStyle name="差_农林水和城市维护标准支出20080505－县区合计 2 2 2" xfId="17380"/>
    <cellStyle name="差_农林水和城市维护标准支出20080505－县区合计 2 3 2" xfId="17381"/>
    <cellStyle name="差_市辖区测算-新科目（20080626）_财力性转移支付2010年预算参考数 2 4" xfId="17382"/>
    <cellStyle name="差_危改资金测算_财力性转移支付2010年预算参考数_03_2010年各地区一般预算平衡表_净集中 3" xfId="17383"/>
    <cellStyle name="好_山东省民生支出标准_03_2010年各地区一般预算平衡表 6" xfId="17384"/>
    <cellStyle name="差_农林水和城市维护标准支出20080505－县区合计 2 4" xfId="17385"/>
    <cellStyle name="差_农林水和城市维护标准支出20080505－县区合计 5" xfId="17386"/>
    <cellStyle name="差_总人口_隋心对账单定稿0514 2 7" xfId="17387"/>
    <cellStyle name="好_其他部门(按照总人口测算）—20080416_财力性转移支付2010年预算参考数_华东 2 7" xfId="17388"/>
    <cellStyle name="差_农林水和城市维护标准支出20080505－县区合计_03_2010年各地区一般预算平衡表" xfId="17389"/>
    <cellStyle name="差_市辖区测算-新科目（20080626）_民生政策最低支出需求 2 5" xfId="17390"/>
    <cellStyle name="差_县市旗测算20080508 2 6" xfId="17391"/>
    <cellStyle name="好_2006年水利统计指标统计表_03_2010年各地区一般预算平衡表_2010年地方财政一般预算分级平衡情况表（汇总）0524 2 4" xfId="17392"/>
    <cellStyle name="差_农林水和城市维护标准支出20080505－县区合计_03_2010年各地区一般预算平衡表 2" xfId="17393"/>
    <cellStyle name="常规 19 6" xfId="17394"/>
    <cellStyle name="常规 24 6" xfId="17395"/>
    <cellStyle name="好_缺口县区测算(按核定人数)_03_2010年各地区一般预算平衡表_净集中 3" xfId="17396"/>
    <cellStyle name="差_农林水和城市维护标准支出20080505－县区合计_03_2010年各地区一般预算平衡表 3" xfId="17397"/>
    <cellStyle name="常规 19 7" xfId="17398"/>
    <cellStyle name="常规 24 7" xfId="17399"/>
    <cellStyle name="差_农林水和城市维护标准支出20080505－县区合计_03_2010年各地区一般预算平衡表 4" xfId="17400"/>
    <cellStyle name="常规 19 8" xfId="17401"/>
    <cellStyle name="常规 24 8" xfId="17402"/>
    <cellStyle name="差_农林水和城市维护标准支出20080505－县区合计_03_2010年各地区一般预算平衡表 5" xfId="17403"/>
    <cellStyle name="常规 19 9" xfId="17404"/>
    <cellStyle name="常规 24 9" xfId="17405"/>
    <cellStyle name="好_行政公检法测算_县市旗测算-新科目（含人口规模效应）_财力性转移支付2010年预算参考数_30云南" xfId="17406"/>
    <cellStyle name="差_农林水和城市维护标准支出20080505－县区合计_03_2010年各地区一般预算平衡表 6" xfId="17407"/>
    <cellStyle name="差_农林水和城市维护标准支出20080505－县区合计_03_2010年各地区一般预算平衡表_2010年地方财政一般预算分级平衡情况表（汇总）0524" xfId="17408"/>
    <cellStyle name="差_农林水和城市维护标准支出20080505－县区合计_03_2010年各地区一般预算平衡表_2010年地方财政一般预算分级平衡情况表（汇总）0524 2" xfId="17409"/>
    <cellStyle name="差_农林水和城市维护标准支出20080505－县区合计_03_2010年各地区一般预算平衡表_2010年地方财政一般预算分级平衡情况表（汇总）0524 3" xfId="17410"/>
    <cellStyle name="差_农林水和城市维护标准支出20080505－县区合计_03_2010年各地区一般预算平衡表_2010年地方财政一般预算分级平衡情况表（汇总）0524 4" xfId="17411"/>
    <cellStyle name="差_农林水和城市维护标准支出20080505－县区合计_03_2010年各地区一般预算平衡表_2010年地方财政一般预算分级平衡情况表（汇总）0524 5" xfId="17412"/>
    <cellStyle name="差_农林水和城市维护标准支出20080505－县区合计_03_2010年各地区一般预算平衡表_净集中" xfId="17413"/>
    <cellStyle name="差_农林水和城市维护标准支出20080505－县区合计_03_2010年各地区一般预算平衡表_净集中 2" xfId="17414"/>
    <cellStyle name="差_农林水和城市维护标准支出20080505－县区合计_03_2010年各地区一般预算平衡表_净集中 3" xfId="17415"/>
    <cellStyle name="差_农林水和城市维护标准支出20080505－县区合计_30云南 3" xfId="17416"/>
    <cellStyle name="好_行政（人员）_不含人员经费系数_03_2010年各地区一般预算平衡表_2010年地方财政一般预算分级平衡情况表（汇总）0524 2 5" xfId="17417"/>
    <cellStyle name="差_农林水和城市维护标准支出20080505－县区合计_30云南 3 2" xfId="17418"/>
    <cellStyle name="好_行政（人员）_03_2010年各地区一般预算平衡表_04财力类2010 3" xfId="17419"/>
    <cellStyle name="差_农林水和城市维护标准支出20080505－县区合计_30云南 4" xfId="17420"/>
    <cellStyle name="好_行政（人员）_不含人员经费系数_03_2010年各地区一般预算平衡表_2010年地方财政一般预算分级平衡情况表（汇总）0524 2 6" xfId="17421"/>
    <cellStyle name="差_农林水和城市维护标准支出20080505－县区合计_不含人员经费系数" xfId="17422"/>
    <cellStyle name="好_行政(燃修费)_03_2010年各地区一般预算平衡表_04财力类2010" xfId="17423"/>
    <cellStyle name="差_农林水和城市维护标准支出20080505－县区合计_不含人员经费系数 2 2" xfId="17424"/>
    <cellStyle name="差_农林水和城市维护标准支出20080505－县区合计_不含人员经费系数 2 2 2" xfId="17425"/>
    <cellStyle name="差_农林水和城市维护标准支出20080505－县区合计_不含人员经费系数 2 4" xfId="17426"/>
    <cellStyle name="差_农林水和城市维护标准支出20080505－县区合计_不含人员经费系数_03_2010年各地区一般预算平衡表 2" xfId="17427"/>
    <cellStyle name="常规 2 2 3 6 12" xfId="17428"/>
    <cellStyle name="好_2007一般预算支出口径剔除表_财力性转移支付2010年预算参考数_隋心对账单定稿0514 2 2" xfId="17429"/>
    <cellStyle name="差_农林水和城市维护标准支出20080505－县区合计_不含人员经费系数_03_2010年各地区一般预算平衡表 3" xfId="17430"/>
    <cellStyle name="差_县市旗测算20080508_小册子（2010）张 3 2" xfId="17431"/>
    <cellStyle name="常规 2 2 3 6 13" xfId="17432"/>
    <cellStyle name="好_2007一般预算支出口径剔除表_财力性转移支付2010年预算参考数_隋心对账单定稿0514 2 3" xfId="17433"/>
    <cellStyle name="差_农林水和城市维护标准支出20080505－县区合计_不含人员经费系数_03_2010年各地区一般预算平衡表 4" xfId="17434"/>
    <cellStyle name="好_2007一般预算支出口径剔除表_财力性转移支付2010年预算参考数_隋心对账单定稿0514 2 4" xfId="17435"/>
    <cellStyle name="差_农林水和城市维护标准支出20080505－县区合计_不含人员经费系数_03_2010年各地区一般预算平衡表_04财力类2010 2" xfId="17436"/>
    <cellStyle name="差_农林水和城市维护标准支出20080505－县区合计_不含人员经费系数_03_2010年各地区一般预算平衡表_04财力类2010 3" xfId="17437"/>
    <cellStyle name="差_其他部门(按照总人口测算）—20080416_县市旗测算-新科目（含人口规模效应）_财力性转移支付2010年预算参考数_小册子（2010）张 3 2" xfId="17438"/>
    <cellStyle name="差_农林水和城市维护标准支出20080505－县区合计_不含人员经费系数_03_2010年各地区一般预算平衡表_2010年地方财政一般预算分级平衡情况表（汇总）0524 2" xfId="17439"/>
    <cellStyle name="差_农林水和城市维护标准支出20080505－县区合计_不含人员经费系数_03_2010年各地区一般预算平衡表_2010年地方财政一般预算分级平衡情况表（汇总）0524 3" xfId="17440"/>
    <cellStyle name="差_农林水和城市维护标准支出20080505－县区合计_不含人员经费系数_03_2010年各地区一般预算平衡表_2010年地方财政一般预算分级平衡情况表（汇总）0524 4" xfId="17441"/>
    <cellStyle name="差_农林水和城市维护标准支出20080505－县区合计_不含人员经费系数_03_2010年各地区一般预算平衡表_2010年地方财政一般预算分级平衡情况表（汇总）0524 5" xfId="17442"/>
    <cellStyle name="差_农林水和城市维护标准支出20080505－县区合计_不含人员经费系数_03_2010年各地区一般预算平衡表_净集中 2" xfId="17443"/>
    <cellStyle name="差_农林水和城市维护标准支出20080505－县区合计_不含人员经费系数_03_2010年各地区一般预算平衡表_净集中 3" xfId="17444"/>
    <cellStyle name="差_农林水和城市维护标准支出20080505－县区合计_不含人员经费系数_30云南" xfId="17445"/>
    <cellStyle name="好_2006年30云南_隋心对账单定稿0514 2 6" xfId="17446"/>
    <cellStyle name="好_行政（人员）_不含人员经费系数_财力性转移支付2010年预算参考数_03_2010年各地区一般预算平衡表 4" xfId="17447"/>
    <cellStyle name="差_农林水和城市维护标准支出20080505－县区合计_不含人员经费系数_30云南 2" xfId="17448"/>
    <cellStyle name="差_农林水和城市维护标准支出20080505－县区合计_不含人员经费系数_30云南 2 2" xfId="17449"/>
    <cellStyle name="差_农林水和城市维护标准支出20080505－县区合计_不含人员经费系数_30云南 3" xfId="17450"/>
    <cellStyle name="差_农林水和城市维护标准支出20080505－县区合计_不含人员经费系数_30云南 3 2" xfId="17451"/>
    <cellStyle name="差_县区合并测算20080423(按照各省比重）_民生政策最低支出需求_03_2010年各地区一般预算平衡表 6" xfId="17452"/>
    <cellStyle name="好_0706丘北县" xfId="17453"/>
    <cellStyle name="差_农林水和城市维护标准支出20080505－县区合计_不含人员经费系数_30云南 4" xfId="17454"/>
    <cellStyle name="好_1_财力性转移支付2010年预算参考数 2" xfId="17455"/>
    <cellStyle name="差_农林水和城市维护标准支出20080505－县区合计_不含人员经费系数_财力性转移支付2010年预算参考数" xfId="17456"/>
    <cellStyle name="差_农林水和城市维护标准支出20080505－县区合计_不含人员经费系数_财力性转移支付2010年预算参考数 2" xfId="17457"/>
    <cellStyle name="差_县区合并测算20080423(按照各省比重）_不含人员经费系数_财力性转移支付2010年预算参考数_华东 2 4" xfId="17458"/>
    <cellStyle name="差_农林水和城市维护标准支出20080505－县区合计_不含人员经费系数_财力性转移支付2010年预算参考数 2 2" xfId="17459"/>
    <cellStyle name="好_14安徽_03_2010年各地区一般预算平衡表_净集中 3" xfId="17460"/>
    <cellStyle name="差_农林水和城市维护标准支出20080505－县区合计_不含人员经费系数_财力性转移支付2010年预算参考数 2 2 2" xfId="17461"/>
    <cellStyle name="差_农林水和城市维护标准支出20080505－县区合计_不含人员经费系数_财力性转移支付2010年预算参考数 2 3" xfId="17462"/>
    <cellStyle name="差_农林水和城市维护标准支出20080505－县区合计_不含人员经费系数_财力性转移支付2010年预算参考数 2 3 2" xfId="17463"/>
    <cellStyle name="差_农林水和城市维护标准支出20080505－县区合计_不含人员经费系数_财力性转移支付2010年预算参考数 2 4" xfId="17464"/>
    <cellStyle name="差_农林水和城市维护标准支出20080505－县区合计_不含人员经费系数_财力性转移支付2010年预算参考数 3" xfId="17465"/>
    <cellStyle name="差_县区合并测算20080423(按照各省比重）_不含人员经费系数_财力性转移支付2010年预算参考数_华东 2 5" xfId="17466"/>
    <cellStyle name="差_农林水和城市维护标准支出20080505－县区合计_不含人员经费系数_财力性转移支付2010年预算参考数 3 2" xfId="17467"/>
    <cellStyle name="差_云南省2008年转移支付测算——州市本级考核部分及政策性测算_财力性转移支付2010年预算参考数_合并 2 7" xfId="17468"/>
    <cellStyle name="差_农林水和城市维护标准支出20080505－县区合计_不含人员经费系数_财力性转移支付2010年预算参考数 4" xfId="17469"/>
    <cellStyle name="差_县区合并测算20080423(按照各省比重）_不含人员经费系数_财力性转移支付2010年预算参考数_华东 2 6" xfId="17470"/>
    <cellStyle name="差_农林水和城市维护标准支出20080505－县区合计_不含人员经费系数_财力性转移支付2010年预算参考数 4 2" xfId="17471"/>
    <cellStyle name="差_农林水和城市维护标准支出20080505－县区合计_不含人员经费系数_财力性转移支付2010年预算参考数 5" xfId="17472"/>
    <cellStyle name="差_县区合并测算20080423(按照各省比重）_不含人员经费系数_财力性转移支付2010年预算参考数_华东 2 7" xfId="17473"/>
    <cellStyle name="差_农林水和城市维护标准支出20080505－县区合计_不含人员经费系数_财力性转移支付2010年预算参考数_03_2010年各地区一般预算平衡表" xfId="17474"/>
    <cellStyle name="好_行政公检法测算_县市旗测算-新科目（含人口规模效应）_财力性转移支付2010年预算参考数 2 3" xfId="17475"/>
    <cellStyle name="差_农林水和城市维护标准支出20080505－县区合计_不含人员经费系数_财力性转移支付2010年预算参考数_03_2010年各地区一般预算平衡表 2" xfId="17476"/>
    <cellStyle name="好_2006年全省财力计算表（中央、决算）_华东 2 4" xfId="17477"/>
    <cellStyle name="差_农林水和城市维护标准支出20080505－县区合计_不含人员经费系数_财力性转移支付2010年预算参考数_03_2010年各地区一般预算平衡表 3" xfId="17478"/>
    <cellStyle name="好_2006年全省财力计算表（中央、决算）_华东 2 5" xfId="17479"/>
    <cellStyle name="差_农林水和城市维护标准支出20080505－县区合计_不含人员经费系数_财力性转移支付2010年预算参考数_03_2010年各地区一般预算平衡表 6" xfId="17480"/>
    <cellStyle name="差_农林水和城市维护标准支出20080505－县区合计_不含人员经费系数_财力性转移支付2010年预算参考数_03_2010年各地区一般预算平衡表_04财力类2010" xfId="17481"/>
    <cellStyle name="差_农林水和城市维护标准支出20080505－县区合计_不含人员经费系数_财力性转移支付2010年预算参考数_03_2010年各地区一般预算平衡表_2010年地方财政一般预算分级平衡情况表（汇总）0524" xfId="17482"/>
    <cellStyle name="差_农林水和城市维护标准支出20080505－县区合计_不含人员经费系数_财力性转移支付2010年预算参考数_03_2010年各地区一般预算平衡表_2010年地方财政一般预算分级平衡情况表（汇总）0524 2" xfId="17483"/>
    <cellStyle name="差_一般预算支出口径剔除表_隋心对账单定稿0514 2 6" xfId="17484"/>
    <cellStyle name="好_行政（人员）_民生政策最低支出需求_财力性转移支付2010年预算参考数 5" xfId="17485"/>
    <cellStyle name="差_农林水和城市维护标准支出20080505－县区合计_不含人员经费系数_财力性转移支付2010年预算参考数_03_2010年各地区一般预算平衡表_2010年地方财政一般预算分级平衡情况表（汇总）0524 5" xfId="17486"/>
    <cellStyle name="好_2_小册子（2010）张 3" xfId="17487"/>
    <cellStyle name="差_农林水和城市维护标准支出20080505－县区合计_不含人员经费系数_财力性转移支付2010年预算参考数_03_2010年各地区一般预算平衡表_净集中" xfId="17488"/>
    <cellStyle name="常规 11 37" xfId="17489"/>
    <cellStyle name="差_农林水和城市维护标准支出20080505－县区合计_不含人员经费系数_财力性转移支付2010年预算参考数_03_2010年各地区一般预算平衡表_净集中 2" xfId="17490"/>
    <cellStyle name="差_农林水和城市维护标准支出20080505－县区合计_不含人员经费系数_财力性转移支付2010年预算参考数_03_2010年各地区一般预算平衡表_净集中 3" xfId="17491"/>
    <cellStyle name="差_农林水和城市维护标准支出20080505－县区合计_不含人员经费系数_财力性转移支付2010年预算参考数_30云南" xfId="17492"/>
    <cellStyle name="好_其他部门(按照总人口测算）—20080416_民生政策最低支出需求_小册子（2010）张" xfId="17493"/>
    <cellStyle name="差_农林水和城市维护标准支出20080505－县区合计_不含人员经费系数_财力性转移支付2010年预算参考数_30云南 3" xfId="17494"/>
    <cellStyle name="好_其他部门(按照总人口测算）—20080416_民生政策最低支出需求_小册子（2010）张 3" xfId="17495"/>
    <cellStyle name="差_农林水和城市维护标准支出20080505－县区合计_不含人员经费系数_财力性转移支付2010年预算参考数_30云南 3 2" xfId="17496"/>
    <cellStyle name="好_其他部门(按照总人口测算）—20080416_民生政策最低支出需求_小册子（2010）张 3 2" xfId="17497"/>
    <cellStyle name="差_农林水和城市维护标准支出20080505－县区合计_不含人员经费系数_财力性转移支付2010年预算参考数_30云南 4" xfId="17498"/>
    <cellStyle name="好_其他部门(按照总人口测算）—20080416_民生政策最低支出需求_小册子（2010）张 4" xfId="17499"/>
    <cellStyle name="差_农林水和城市维护标准支出20080505－县区合计_不含人员经费系数_财力性转移支付2010年预算参考数_合并" xfId="17500"/>
    <cellStyle name="差_农林水和城市维护标准支出20080505－县区合计_不含人员经费系数_财力性转移支付2010年预算参考数_合并 2" xfId="17501"/>
    <cellStyle name="差_农林水和城市维护标准支出20080505－县区合计_不含人员经费系数_财力性转移支付2010年预算参考数_华东" xfId="17502"/>
    <cellStyle name="差_市辖区测算-新科目（20080626）_县市旗测算-新科目（含人口规模效应）_合并" xfId="17503"/>
    <cellStyle name="差_市辖区测算-新科目（20080626）_县市旗测算-新科目（含人口规模效应）_合并 2" xfId="17504"/>
    <cellStyle name="差_农林水和城市维护标准支出20080505－县区合计_不含人员经费系数_财力性转移支付2010年预算参考数_华东 2" xfId="17505"/>
    <cellStyle name="好_农林水和城市维护标准支出20080505－县区合计 4" xfId="17506"/>
    <cellStyle name="好_20河南_财力性转移支付2010年预算参考数_03_2010年各地区一般预算平衡表 3" xfId="17507"/>
    <cellStyle name="好_农林水和城市维护标准支出20080505－县区合计_县市旗测算-新科目（含人口规模效应）_03_2010年各地区一般预算平衡表_2010年地方财政一般预算分级平衡情况表（汇总）0524 4" xfId="17508"/>
    <cellStyle name="差_农林水和城市维护标准支出20080505－县区合计_不含人员经费系数_财力性转移支付2010年预算参考数_隋心对账单定稿0514" xfId="17509"/>
    <cellStyle name="差_农林水和城市维护标准支出20080505－县区合计_不含人员经费系数_财力性转移支付2010年预算参考数_隋心对账单定稿0514 2" xfId="17510"/>
    <cellStyle name="差_农林水和城市维护标准支出20080505－县区合计_不含人员经费系数_财力性转移支付2010年预算参考数_小册子（2010）张" xfId="17511"/>
    <cellStyle name="好_00省级(打印) 7" xfId="17512"/>
    <cellStyle name="差_农林水和城市维护标准支出20080505－县区合计_不含人员经费系数_财力性转移支付2010年预算参考数_小册子（2010）张 2" xfId="17513"/>
    <cellStyle name="差_农林水和城市维护标准支出20080505－县区合计_不含人员经费系数_财力性转移支付2010年预算参考数_小册子（2010）张 2 2" xfId="17514"/>
    <cellStyle name="差_农林水和城市维护标准支出20080505－县区合计_不含人员经费系数_财力性转移支付2010年预算参考数_小册子（2010）张 3" xfId="17515"/>
    <cellStyle name="差_农林水和城市维护标准支出20080505－县区合计_不含人员经费系数_财力性转移支付2010年预算参考数_小册子（2010）张 3 2" xfId="17516"/>
    <cellStyle name="好_03昭通_合并 2 7" xfId="17517"/>
    <cellStyle name="好_附表_隋心对账单定稿0514" xfId="17518"/>
    <cellStyle name="差_农林水和城市维护标准支出20080505－县区合计_不含人员经费系数_华东" xfId="17519"/>
    <cellStyle name="差_农林水和城市维护标准支出20080505－县区合计_不含人员经费系数_华东 2" xfId="17520"/>
    <cellStyle name="好_汇总_03_2010年各地区一般预算平衡表 5" xfId="17521"/>
    <cellStyle name="差_农林水和城市维护标准支出20080505－县区合计_不含人员经费系数_隋心对账单定稿0514" xfId="17522"/>
    <cellStyle name="差_县区合并测算20080421_不含人员经费系数_财力性转移支付2010年预算参考数_合并 2 3" xfId="17523"/>
    <cellStyle name="差_农林水和城市维护标准支出20080505－县区合计_不含人员经费系数_隋心对账单定稿0514 2" xfId="17524"/>
    <cellStyle name="差_农林水和城市维护标准支出20080505－县区合计_不含人员经费系数_小册子（2010）张" xfId="17525"/>
    <cellStyle name="差_县市旗测算20080508_财力性转移支付2010年预算参考数_华东" xfId="17526"/>
    <cellStyle name="差_农林水和城市维护标准支出20080505－县区合计_不含人员经费系数_小册子（2010）张 2" xfId="17527"/>
    <cellStyle name="差_县市旗测算20080508_财力性转移支付2010年预算参考数_华东 2" xfId="17528"/>
    <cellStyle name="差_农林水和城市维护标准支出20080505－县区合计_不含人员经费系数_小册子（2010）张 2 2" xfId="17529"/>
    <cellStyle name="差_市辖区测算20080510_县市旗测算-新科目（含人口规模效应）_财力性转移支付2010年预算参考数 3" xfId="17530"/>
    <cellStyle name="差_县市旗测算20080508_财力性转移支付2010年预算参考数_华东 2 2" xfId="17531"/>
    <cellStyle name="差_农林水和城市维护标准支出20080505－县区合计_不含人员经费系数_小册子（2010）张 3" xfId="17532"/>
    <cellStyle name="差_农林水和城市维护标准支出20080505－县区合计_不含人员经费系数_小册子（2010）张 4" xfId="17533"/>
    <cellStyle name="差_农林水和城市维护标准支出20080505－县区合计_财力性转移支付2010年预算参考数" xfId="17534"/>
    <cellStyle name="常规 26 14" xfId="17535"/>
    <cellStyle name="差_农林水和城市维护标准支出20080505－县区合计_财力性转移支付2010年预算参考数 2" xfId="17536"/>
    <cellStyle name="差_农林水和城市维护标准支出20080505－县区合计_财力性转移支付2010年预算参考数 2 3" xfId="17537"/>
    <cellStyle name="差_农林水和城市维护标准支出20080505－县区合计_财力性转移支付2010年预算参考数 3 2" xfId="17538"/>
    <cellStyle name="好_行政公检法测算 4" xfId="17539"/>
    <cellStyle name="差_农林水和城市维护标准支出20080505－县区合计_财力性转移支付2010年预算参考数 4" xfId="17540"/>
    <cellStyle name="差_农林水和城市维护标准支出20080505－县区合计_财力性转移支付2010年预算参考数 4 2" xfId="17541"/>
    <cellStyle name="差_农林水和城市维护标准支出20080505－县区合计_财力性转移支付2010年预算参考数 5" xfId="17542"/>
    <cellStyle name="差_农林水和城市维护标准支出20080505－县区合计_财力性转移支付2010年预算参考数_03_2010年各地区一般预算平衡表 2" xfId="17543"/>
    <cellStyle name="常规 17 39" xfId="17544"/>
    <cellStyle name="常规 22 39" xfId="17545"/>
    <cellStyle name="差_农林水和城市维护标准支出20080505－县区合计_财力性转移支付2010年预算参考数_03_2010年各地区一般预算平衡表 3" xfId="17546"/>
    <cellStyle name="差_农林水和城市维护标准支出20080505－县区合计_财力性转移支付2010年预算参考数_03_2010年各地区一般预算平衡表 4" xfId="17547"/>
    <cellStyle name="差_农林水和城市维护标准支出20080505－县区合计_财力性转移支付2010年预算参考数_03_2010年各地区一般预算平衡表 5" xfId="17548"/>
    <cellStyle name="差_农林水和城市维护标准支出20080505－县区合计_财力性转移支付2010年预算参考数_03_2010年各地区一般预算平衡表_04财力类2010" xfId="17549"/>
    <cellStyle name="差_县区合并测算20080421_民生政策最低支出需求_小册子（2010）张 2" xfId="17550"/>
    <cellStyle name="差_农林水和城市维护标准支出20080505－县区合计_财力性转移支付2010年预算参考数_03_2010年各地区一般预算平衡表_04财力类2010 2" xfId="17551"/>
    <cellStyle name="差_县区合并测算20080421_民生政策最低支出需求_小册子（2010）张 2 2" xfId="17552"/>
    <cellStyle name="差_农林水和城市维护标准支出20080505－县区合计_财力性转移支付2010年预算参考数_03_2010年各地区一般预算平衡表_04财力类2010 3" xfId="17553"/>
    <cellStyle name="差_农林水和城市维护标准支出20080505－县区合计_财力性转移支付2010年预算参考数_03_2010年各地区一般预算平衡表_2010年地方财政一般预算分级平衡情况表（汇总）0524 4" xfId="17554"/>
    <cellStyle name="差_农林水和城市维护标准支出20080505－县区合计_财力性转移支付2010年预算参考数_03_2010年各地区一般预算平衡表_2010年地方财政一般预算分级平衡情况表（汇总）0524 5" xfId="17555"/>
    <cellStyle name="差_农林水和城市维护标准支出20080505－县区合计_财力性转移支付2010年预算参考数_03_2010年各地区一般预算平衡表_净集中" xfId="17556"/>
    <cellStyle name="好_07临沂_隋心对账单定稿0514 2 5" xfId="17557"/>
    <cellStyle name="好_分县成本差异系数_财力性转移支付2010年预算参考数 4" xfId="17558"/>
    <cellStyle name="差_农林水和城市维护标准支出20080505－县区合计_财力性转移支付2010年预算参考数_03_2010年各地区一般预算平衡表_净集中 2" xfId="17559"/>
    <cellStyle name="好_农林水和城市维护标准支出20080505－县区合计_不含人员经费系数_财力性转移支付2010年预算参考数_03_2010年各地区一般预算平衡表 5" xfId="17560"/>
    <cellStyle name="差_农林水和城市维护标准支出20080505－县区合计_财力性转移支付2010年预算参考数_03_2010年各地区一般预算平衡表_净集中 3" xfId="17561"/>
    <cellStyle name="好_农林水和城市维护标准支出20080505－县区合计_不含人员经费系数_财力性转移支付2010年预算参考数_03_2010年各地区一般预算平衡表 6" xfId="17562"/>
    <cellStyle name="差_农林水和城市维护标准支出20080505－县区合计_财力性转移支付2010年预算参考数_30云南" xfId="17563"/>
    <cellStyle name="差_农林水和城市维护标准支出20080505－县区合计_财力性转移支付2010年预算参考数_30云南 3" xfId="17564"/>
    <cellStyle name="差_农林水和城市维护标准支出20080505－县区合计_财力性转移支付2010年预算参考数_30云南 3 2" xfId="17565"/>
    <cellStyle name="常规 4 3 2 3" xfId="17566"/>
    <cellStyle name="差_农林水和城市维护标准支出20080505－县区合计_财力性转移支付2010年预算参考数_30云南 4" xfId="17567"/>
    <cellStyle name="好_530623_2006年县级财政报表附表 2_2.云南省生态功能区转移支付总表" xfId="17568"/>
    <cellStyle name="差_农林水和城市维护标准支出20080505－县区合计_财力性转移支付2010年预算参考数_合并" xfId="17569"/>
    <cellStyle name="差_农林水和城市维护标准支出20080505－县区合计_财力性转移支付2010年预算参考数_合并 2" xfId="17570"/>
    <cellStyle name="差_农林水和城市维护标准支出20080505－县区合计_财力性转移支付2010年预算参考数_华东" xfId="17571"/>
    <cellStyle name="常规 2 2 14 9" xfId="17572"/>
    <cellStyle name="差_农林水和城市维护标准支出20080505－县区合计_财力性转移支付2010年预算参考数_华东 2" xfId="17573"/>
    <cellStyle name="好_其他部门(按照总人口测算）—20080416_不含人员经费系数_财力性转移支付2010年预算参考数_合并 2 5" xfId="17574"/>
    <cellStyle name="差_农林水和城市维护标准支出20080505－县区合计_财力性转移支付2010年预算参考数_隋心对账单定稿0514" xfId="17575"/>
    <cellStyle name="差_农林水和城市维护标准支出20080505－县区合计_财力性转移支付2010年预算参考数_隋心对账单定稿0514 2" xfId="17576"/>
    <cellStyle name="常规 2 3 2 5 2 5" xfId="17577"/>
    <cellStyle name="差_农林水和城市维护标准支出20080505－县区合计_财力性转移支付2010年预算参考数_小册子（2010）张" xfId="17578"/>
    <cellStyle name="差_县市旗测算20080508_不含人员经费系数_财力性转移支付2010年预算参考数_小册子（2010）张 3" xfId="17579"/>
    <cellStyle name="差_农林水和城市维护标准支出20080505－县区合计_财力性转移支付2010年预算参考数_小册子（2010）张 2" xfId="17580"/>
    <cellStyle name="差_县市旗测算20080508_不含人员经费系数_财力性转移支付2010年预算参考数_小册子（2010）张 3 2" xfId="17581"/>
    <cellStyle name="差_县市旗测算20080508_03_2010年各地区一般预算平衡表_04财力类2010" xfId="17582"/>
    <cellStyle name="差_县市旗测算20080508_县市旗测算-新科目（含人口规模效应）_财力性转移支付2010年预算参考数_03_2010年各地区一般预算平衡表_2010年地方财政一般预算分级平衡情况表（汇总）0524 2 5" xfId="17583"/>
    <cellStyle name="差_农林水和城市维护标准支出20080505－县区合计_财力性转移支付2010年预算参考数_小册子（2010）张 2 2" xfId="17584"/>
    <cellStyle name="差_县市旗测算20080508_03_2010年各地区一般预算平衡表_04财力类2010 2" xfId="17585"/>
    <cellStyle name="好_汇总_财力性转移支付2010年预算参考数_华东 2 6" xfId="17586"/>
    <cellStyle name="差_农林水和城市维护标准支出20080505－县区合计_财力性转移支付2010年预算参考数_小册子（2010）张 3" xfId="17587"/>
    <cellStyle name="差_县市旗测算20080508_县市旗测算-新科目（含人口规模效应）_财力性转移支付2010年预算参考数_03_2010年各地区一般预算平衡表_2010年地方财政一般预算分级平衡情况表（汇总）0524 2 6" xfId="17588"/>
    <cellStyle name="差_农林水和城市维护标准支出20080505－县区合计_财力性转移支付2010年预算参考数_小册子（2010）张 3 2" xfId="17589"/>
    <cellStyle name="差_农林水和城市维护标准支出20080505－县区合计_财力性转移支付2010年预算参考数_小册子（2010）张 4" xfId="17590"/>
    <cellStyle name="差_县市旗测算20080508_县市旗测算-新科目（含人口规模效应）_财力性转移支付2010年预算参考数_03_2010年各地区一般预算平衡表_2010年地方财政一般预算分级平衡情况表（汇总）0524 2 7" xfId="17591"/>
    <cellStyle name="差_农林水和城市维护标准支出20080505－县区合计_合并" xfId="17592"/>
    <cellStyle name="差_农林水和城市维护标准支出20080505－县区合计_合并 2" xfId="17593"/>
    <cellStyle name="差_农林水和城市维护标准支出20080505－县区合计_华东" xfId="17594"/>
    <cellStyle name="差_农林水和城市维护标准支出20080505－县区合计_华东 2" xfId="17595"/>
    <cellStyle name="差_农林水和城市维护标准支出20080505－县区合计_民生政策最低支出需求 2" xfId="17596"/>
    <cellStyle name="好_1110洱源县_03_2010年各地区一般预算平衡表_2010年地方财政一般预算分级平衡情况表（汇总）0524 2 2" xfId="17597"/>
    <cellStyle name="好_行政公检法测算_财力性转移支付2010年预算参考数_03_2010年各地区一般预算平衡表_净集中 3" xfId="17598"/>
    <cellStyle name="差_农林水和城市维护标准支出20080505－县区合计_民生政策最低支出需求 2 2" xfId="17599"/>
    <cellStyle name="差_农林水和城市维护标准支出20080505－县区合计_民生政策最低支出需求 2 2 2" xfId="17600"/>
    <cellStyle name="差_农林水和城市维护标准支出20080505－县区合计_民生政策最低支出需求 2 3" xfId="17601"/>
    <cellStyle name="差_农林水和城市维护标准支出20080505－县区合计_民生政策最低支出需求 2 4" xfId="17602"/>
    <cellStyle name="差_农林水和城市维护标准支出20080505－县区合计_民生政策最低支出需求 3" xfId="17603"/>
    <cellStyle name="好_1110洱源县_03_2010年各地区一般预算平衡表_2010年地方财政一般预算分级平衡情况表（汇总）0524 2 3" xfId="17604"/>
    <cellStyle name="差_农林水和城市维护标准支出20080505－县区合计_民生政策最低支出需求 3 2" xfId="17605"/>
    <cellStyle name="好_1110洱源县 2 6" xfId="17606"/>
    <cellStyle name="差_农林水和城市维护标准支出20080505－县区合计_民生政策最低支出需求 4" xfId="17607"/>
    <cellStyle name="差_市辖区测算20080510_合并" xfId="17608"/>
    <cellStyle name="好_1110洱源县_03_2010年各地区一般预算平衡表_2010年地方财政一般预算分级平衡情况表（汇总）0524 2 4" xfId="17609"/>
    <cellStyle name="差_农林水和城市维护标准支出20080505－县区合计_民生政策最低支出需求 5" xfId="17610"/>
    <cellStyle name="好_1110洱源县_03_2010年各地区一般预算平衡表_2010年地方财政一般预算分级平衡情况表（汇总）0524 2 5" xfId="17611"/>
    <cellStyle name="差_农林水和城市维护标准支出20080505－县区合计_民生政策最低支出需求_03_2010年各地区一般预算平衡表 2" xfId="17612"/>
    <cellStyle name="好_行政公检法测算_县市旗测算-新科目（含人口规模效应）_隋心对账单定稿0514 2 2" xfId="17613"/>
    <cellStyle name="差_农林水和城市维护标准支出20080505－县区合计_民生政策最低支出需求_03_2010年各地区一般预算平衡表 3" xfId="17614"/>
    <cellStyle name="好_行政公检法测算_县市旗测算-新科目（含人口规模效应）_隋心对账单定稿0514 2 3" xfId="17615"/>
    <cellStyle name="差_农林水和城市维护标准支出20080505－县区合计_民生政策最低支出需求_03_2010年各地区一般预算平衡表 4" xfId="17616"/>
    <cellStyle name="好_行政公检法测算_县市旗测算-新科目（含人口规模效应）_隋心对账单定稿0514 2 4" xfId="17617"/>
    <cellStyle name="差_农林水和城市维护标准支出20080505－县区合计_民生政策最低支出需求_03_2010年各地区一般预算平衡表 5" xfId="17618"/>
    <cellStyle name="好_行政公检法测算_县市旗测算-新科目（含人口规模效应）_隋心对账单定稿0514 2 5" xfId="17619"/>
    <cellStyle name="差_农林水和城市维护标准支出20080505－县区合计_民生政策最低支出需求_03_2010年各地区一般预算平衡表 6" xfId="17620"/>
    <cellStyle name="好_行政公检法测算_县市旗测算-新科目（含人口规模效应）_隋心对账单定稿0514 2 6" xfId="17621"/>
    <cellStyle name="差_农林水和城市维护标准支出20080505－县区合计_民生政策最低支出需求_03_2010年各地区一般预算平衡表_04财力类2010 2" xfId="17622"/>
    <cellStyle name="常规 23 2 2 6" xfId="17623"/>
    <cellStyle name="好_危改资金测算_03_2010年各地区一般预算平衡表_2010年地方财政一般预算分级平衡情况表（汇总）0524 2 7" xfId="17624"/>
    <cellStyle name="好_其他部门(按照总人口测算）—20080416_县市旗测算-新科目（含人口规模效应）_合并 3" xfId="17625"/>
    <cellStyle name="差_农林水和城市维护标准支出20080505－县区合计_民生政策最低支出需求_03_2010年各地区一般预算平衡表_04财力类2010 3" xfId="17626"/>
    <cellStyle name="常规 23 2 2 7" xfId="17627"/>
    <cellStyle name="差_农林水和城市维护标准支出20080505－县区合计_民生政策最低支出需求_03_2010年各地区一般预算平衡表_2010年地方财政一般预算分级平衡情况表（汇总）0524" xfId="17628"/>
    <cellStyle name="差_农林水和城市维护标准支出20080505－县区合计_民生政策最低支出需求_03_2010年各地区一般预算平衡表_2010年地方财政一般预算分级平衡情况表（汇总）0524 2" xfId="17629"/>
    <cellStyle name="差_县市旗测算20080508_不含人员经费系数 2 5" xfId="17630"/>
    <cellStyle name="好_分县成本差异系数_财力性转移支付2010年预算参考数_小册子（2010）张 3" xfId="17631"/>
    <cellStyle name="差_农林水和城市维护标准支出20080505－县区合计_民生政策最低支出需求_03_2010年各地区一般预算平衡表_2010年地方财政一般预算分级平衡情况表（汇总）0524 3" xfId="17632"/>
    <cellStyle name="差_县市旗测算20080508_不含人员经费系数 2 6" xfId="17633"/>
    <cellStyle name="好_核定人数下发表_隋心对账单定稿0514 2" xfId="17634"/>
    <cellStyle name="差_农林水和城市维护标准支出20080505－县区合计_民生政策最低支出需求_03_2010年各地区一般预算平衡表_2010年地方财政一般预算分级平衡情况表（汇总）0524 5" xfId="17635"/>
    <cellStyle name="差_农林水和城市维护标准支出20080505－县区合计_民生政策最低支出需求_30云南 2" xfId="17636"/>
    <cellStyle name="差_农林水和城市维护标准支出20080505－县区合计_民生政策最低支出需求_30云南 2 2" xfId="17637"/>
    <cellStyle name="好_行政（人员）_民生政策最低支出需求_30云南 3" xfId="17638"/>
    <cellStyle name="差_农林水和城市维护标准支出20080505－县区合计_民生政策最低支出需求_30云南 3" xfId="17639"/>
    <cellStyle name="差_农林水和城市维护标准支出20080505－县区合计_民生政策最低支出需求_30云南 3 2" xfId="17640"/>
    <cellStyle name="差_农林水和城市维护标准支出20080505－县区合计_民生政策最低支出需求_财力性转移支付2010年预算参考数" xfId="17641"/>
    <cellStyle name="差_县市旗测算20080508_隋心对账单定稿0514 2 2" xfId="17642"/>
    <cellStyle name="差_农林水和城市维护标准支出20080505－县区合计_民生政策最低支出需求_财力性转移支付2010年预算参考数 2" xfId="17643"/>
    <cellStyle name="常规 27 29" xfId="17644"/>
    <cellStyle name="常规 27 34" xfId="17645"/>
    <cellStyle name="差_农林水和城市维护标准支出20080505－县区合计_民生政策最低支出需求_财力性转移支付2010年预算参考数 2 2" xfId="17646"/>
    <cellStyle name="好_2007一般预算支出口径剔除表 2 4" xfId="17647"/>
    <cellStyle name="差_农林水和城市维护标准支出20080505－县区合计_民生政策最低支出需求_财力性转移支付2010年预算参考数 2 2 2" xfId="17648"/>
    <cellStyle name="好_教育(按照总人口测算）—20080416_民生政策最低支出需求_财力性转移支付2010年预算参考数_03_2010年各地区一般预算平衡表 3" xfId="17649"/>
    <cellStyle name="差_农林水和城市维护标准支出20080505－县区合计_民生政策最低支出需求_财力性转移支付2010年预算参考数 2 3" xfId="17650"/>
    <cellStyle name="常规 45 2" xfId="17651"/>
    <cellStyle name="常规 50 2" xfId="17652"/>
    <cellStyle name="好_2_财力性转移支付2010年预算参考数_03_2010年各地区一般预算平衡表" xfId="17653"/>
    <cellStyle name="好_2007一般预算支出口径剔除表 2 5" xfId="17654"/>
    <cellStyle name="差_农林水和城市维护标准支出20080505－县区合计_民生政策最低支出需求_财力性转移支付2010年预算参考数 2 3 2" xfId="17655"/>
    <cellStyle name="好_2_财力性转移支付2010年预算参考数_03_2010年各地区一般预算平衡表 2" xfId="17656"/>
    <cellStyle name="差_农林水和城市维护标准支出20080505－县区合计_民生政策最低支出需求_财力性转移支付2010年预算参考数 2 4" xfId="17657"/>
    <cellStyle name="好_2006年水利统计指标统计表_03_2010年各地区一般预算平衡表" xfId="17658"/>
    <cellStyle name="好_2007一般预算支出口径剔除表 2 6" xfId="17659"/>
    <cellStyle name="差_农林水和城市维护标准支出20080505－县区合计_民生政策最低支出需求_财力性转移支付2010年预算参考数 3" xfId="17660"/>
    <cellStyle name="好_市辖区测算-新科目（20080626）_民生政策最低支出需求_财力性转移支付2010年预算参考数_华东 2" xfId="17661"/>
    <cellStyle name="常规 27 35" xfId="17662"/>
    <cellStyle name="常规 27 40" xfId="17663"/>
    <cellStyle name="差_农林水和城市维护标准支出20080505－县区合计_民生政策最低支出需求_财力性转移支付2010年预算参考数 3 2" xfId="17664"/>
    <cellStyle name="差_农林水和城市维护标准支出20080505－县区合计_民生政策最低支出需求_财力性转移支付2010年预算参考数 4" xfId="17665"/>
    <cellStyle name="好_市辖区测算-新科目（20080626）_民生政策最低支出需求_财力性转移支付2010年预算参考数_华东 3" xfId="17666"/>
    <cellStyle name="常规 27 36" xfId="17667"/>
    <cellStyle name="差_农林水和城市维护标准支出20080505－县区合计_民生政策最低支出需求_财力性转移支付2010年预算参考数 4 2" xfId="17668"/>
    <cellStyle name="差_农林水和城市维护标准支出20080505－县区合计_民生政策最低支出需求_财力性转移支付2010年预算参考数 5" xfId="17669"/>
    <cellStyle name="常规 27 37" xfId="17670"/>
    <cellStyle name="常规 6 3 2" xfId="17671"/>
    <cellStyle name="差_农林水和城市维护标准支出20080505－县区合计_民生政策最低支出需求_财力性转移支付2010年预算参考数_03_2010年各地区一般预算平衡表 3" xfId="17672"/>
    <cellStyle name="差_农林水和城市维护标准支出20080505－县区合计_民生政策最低支出需求_财力性转移支付2010年预算参考数_03_2010年各地区一般预算平衡表 4" xfId="17673"/>
    <cellStyle name="常规 72 2" xfId="17674"/>
    <cellStyle name="差_农林水和城市维护标准支出20080505－县区合计_民生政策最低支出需求_财力性转移支付2010年预算参考数_03_2010年各地区一般预算平衡表 5" xfId="17675"/>
    <cellStyle name="差_农林水和城市维护标准支出20080505－县区合计_民生政策最低支出需求_财力性转移支付2010年预算参考数_03_2010年各地区一般预算平衡表 6" xfId="17676"/>
    <cellStyle name="差_其他部门(按照总人口测算）—20080416_民生政策最低支出需求_财力性转移支付2010年预算参考数_03_2010年各地区一般预算平衡表_2010年地方财政一般预算分级平衡情况表（汇总）0524 2" xfId="17677"/>
    <cellStyle name="好_市辖区测算20080510_不含人员经费系数_03_2010年各地区一般预算平衡表_2010年地方财政一般预算分级平衡情况表（汇总）0524 2 2" xfId="17678"/>
    <cellStyle name="差_农林水和城市维护标准支出20080505－县区合计_民生政策最低支出需求_财力性转移支付2010年预算参考数_03_2010年各地区一般预算平衡表_04财力类2010" xfId="17679"/>
    <cellStyle name="差_农林水和城市维护标准支出20080505－县区合计_民生政策最低支出需求_财力性转移支付2010年预算参考数_03_2010年各地区一般预算平衡表_04财力类2010 2" xfId="17680"/>
    <cellStyle name="好_缺口县区测算（11.13）_03_2010年各地区一般预算平衡表_04财力类2010 3" xfId="17681"/>
    <cellStyle name="差_农林水和城市维护标准支出20080505－县区合计_民生政策最低支出需求_财力性转移支付2010年预算参考数_03_2010年各地区一般预算平衡表_04财力类2010 3" xfId="17682"/>
    <cellStyle name="差_农林水和城市维护标准支出20080505－县区合计_民生政策最低支出需求_财力性转移支付2010年预算参考数_03_2010年各地区一般预算平衡表_2010年地方财政一般预算分级平衡情况表（汇总）0524" xfId="17683"/>
    <cellStyle name="好_汇总 2 3" xfId="17684"/>
    <cellStyle name="差_农林水和城市维护标准支出20080505－县区合计_民生政策最低支出需求_财力性转移支付2010年预算参考数_03_2010年各地区一般预算平衡表_2010年地方财政一般预算分级平衡情况表（汇总）0524 2" xfId="17685"/>
    <cellStyle name="差_农林水和城市维护标准支出20080505－县区合计_民生政策最低支出需求_财力性转移支付2010年预算参考数_03_2010年各地区一般预算平衡表_2010年地方财政一般预算分级平衡情况表（汇总）0524 3" xfId="17686"/>
    <cellStyle name="差_农林水和城市维护标准支出20080505－县区合计_民生政策最低支出需求_财力性转移支付2010年预算参考数_03_2010年各地区一般预算平衡表_2010年地方财政一般预算分级平衡情况表（汇总）0524 4" xfId="17687"/>
    <cellStyle name="差_农林水和城市维护标准支出20080505－县区合计_民生政策最低支出需求_财力性转移支付2010年预算参考数_03_2010年各地区一般预算平衡表_2010年地方财政一般预算分级平衡情况表（汇总）0524 5" xfId="17688"/>
    <cellStyle name="差_农林水和城市维护标准支出20080505－县区合计_民生政策最低支出需求_财力性转移支付2010年预算参考数_03_2010年各地区一般预算平衡表_净集中" xfId="17689"/>
    <cellStyle name="好_奖励补助测算7.25 (version 1) (version 1) 2 4" xfId="17690"/>
    <cellStyle name="差_农林水和城市维护标准支出20080505－县区合计_民生政策最低支出需求_财力性转移支付2010年预算参考数_03_2010年各地区一般预算平衡表_净集中 2" xfId="17691"/>
    <cellStyle name="差_农林水和城市维护标准支出20080505－县区合计_民生政策最低支出需求_财力性转移支付2010年预算参考数_03_2010年各地区一般预算平衡表_净集中 3" xfId="17692"/>
    <cellStyle name="差_农林水和城市维护标准支出20080505－县区合计_民生政策最低支出需求_财力性转移支付2010年预算参考数_30云南" xfId="17693"/>
    <cellStyle name="差_总人口_财力性转移支付2010年预算参考数_03_2010年各地区一般预算平衡表_2010年地方财政一般预算分级平衡情况表（汇总）0524 2" xfId="17694"/>
    <cellStyle name="差_农林水和城市维护标准支出20080505－县区合计_民生政策最低支出需求_财力性转移支付2010年预算参考数_30云南 2" xfId="17695"/>
    <cellStyle name="差_总人口_财力性转移支付2010年预算参考数_03_2010年各地区一般预算平衡表_2010年地方财政一般预算分级平衡情况表（汇总）0524 2 2" xfId="17696"/>
    <cellStyle name="差_农林水和城市维护标准支出20080505－县区合计_民生政策最低支出需求_财力性转移支付2010年预算参考数_30云南 2 2" xfId="17697"/>
    <cellStyle name="好_其他部门(按照总人口测算）—20080416_隋心对账单定稿0514" xfId="17698"/>
    <cellStyle name="差_农林水和城市维护标准支出20080505－县区合计_民生政策最低支出需求_财力性转移支付2010年预算参考数_30云南 3" xfId="17699"/>
    <cellStyle name="差_总人口_财力性转移支付2010年预算参考数_03_2010年各地区一般预算平衡表_2010年地方财政一般预算分级平衡情况表（汇总）0524 2 3" xfId="17700"/>
    <cellStyle name="差_农林水和城市维护标准支出20080505－县区合计_民生政策最低支出需求_财力性转移支付2010年预算参考数_30云南 3 2" xfId="17701"/>
    <cellStyle name="差_卫生(按照总人口测算）—20080416_民生政策最低支出需求_03_2010年各地区一般预算平衡表" xfId="17702"/>
    <cellStyle name="差_农林水和城市维护标准支出20080505－县区合计_民生政策最低支出需求_财力性转移支付2010年预算参考数_30云南 4" xfId="17703"/>
    <cellStyle name="差_总人口_财力性转移支付2010年预算参考数_03_2010年各地区一般预算平衡表_2010年地方财政一般预算分级平衡情况表（汇总）0524 2 4" xfId="17704"/>
    <cellStyle name="差_农林水和城市维护标准支出20080505－县区合计_民生政策最低支出需求_财力性转移支付2010年预算参考数_合并 2" xfId="17705"/>
    <cellStyle name="差_农林水和城市维护标准支出20080505－县区合计_民生政策最低支出需求_财力性转移支付2010年预算参考数_华东 2" xfId="17706"/>
    <cellStyle name="差_农林水和城市维护标准支出20080505－县区合计_民生政策最低支出需求_财力性转移支付2010年预算参考数_隋心对账单定稿0514" xfId="17707"/>
    <cellStyle name="差_农林水和城市维护标准支出20080505－县区合计_民生政策最低支出需求_财力性转移支付2010年预算参考数_隋心对账单定稿0514 2" xfId="17708"/>
    <cellStyle name="差_农林水和城市维护标准支出20080505－县区合计_民生政策最低支出需求_财力性转移支付2010年预算参考数_小册子（2010）张" xfId="17709"/>
    <cellStyle name="差_农林水和城市维护标准支出20080505－县区合计_民生政策最低支出需求_财力性转移支付2010年预算参考数_小册子（2010）张 2" xfId="17710"/>
    <cellStyle name="差_农林水和城市维护标准支出20080505－县区合计_民生政策最低支出需求_财力性转移支付2010年预算参考数_小册子（2010）张 2 2" xfId="17711"/>
    <cellStyle name="差_农林水和城市维护标准支出20080505－县区合计_民生政策最低支出需求_财力性转移支付2010年预算参考数_小册子（2010）张 3" xfId="17712"/>
    <cellStyle name="差_农林水和城市维护标准支出20080505－县区合计_民生政策最低支出需求_财力性转移支付2010年预算参考数_小册子（2010）张 3 2" xfId="17713"/>
    <cellStyle name="差_农林水和城市维护标准支出20080505－县区合计_民生政策最低支出需求_华东 2" xfId="17714"/>
    <cellStyle name="差_农林水和城市维护标准支出20080505－县区合计_民生政策最低支出需求_隋心对账单定稿0514" xfId="17715"/>
    <cellStyle name="常规 10 10" xfId="17716"/>
    <cellStyle name="差_农林水和城市维护标准支出20080505－县区合计_民生政策最低支出需求_隋心对账单定稿0514 2" xfId="17717"/>
    <cellStyle name="差_卫生部门_财力性转移支付2010年预算参考数_小册子（2010）张 3" xfId="17718"/>
    <cellStyle name="差_农林水和城市维护标准支出20080505－县区合计_民生政策最低支出需求_小册子（2010）张 3" xfId="17719"/>
    <cellStyle name="差_农林水和城市维护标准支出20080505－县区合计_民生政策最低支出需求_小册子（2010）张 3 2" xfId="17720"/>
    <cellStyle name="差_农林水和城市维护标准支出20080505－县区合计_民生政策最低支出需求_小册子（2010）张 4" xfId="17721"/>
    <cellStyle name="差_农林水和城市维护标准支出20080505－县区合计_隋心对账单定稿0514" xfId="17722"/>
    <cellStyle name="差_农林水和城市维护标准支出20080505－县区合计_隋心对账单定稿0514 2" xfId="17723"/>
    <cellStyle name="差_农林水和城市维护标准支出20080505－县区合计_县市旗测算-新科目（含人口规模效应）" xfId="17724"/>
    <cellStyle name="差_农林水和城市维护标准支出20080505－县区合计_县市旗测算-新科目（含人口规模效应） 2 2 2" xfId="17725"/>
    <cellStyle name="差_农林水和城市维护标准支出20080505－县区合计_县市旗测算-新科目（含人口规模效应） 2 3" xfId="17726"/>
    <cellStyle name="好_市辖区测算20080510_民生政策最低支出需求_30云南 2" xfId="17727"/>
    <cellStyle name="常规 58" xfId="17728"/>
    <cellStyle name="常规 63" xfId="17729"/>
    <cellStyle name="差_农林水和城市维护标准支出20080505－县区合计_县市旗测算-新科目（含人口规模效应） 2 3 2" xfId="17730"/>
    <cellStyle name="好_市辖区测算20080510_民生政策最低支出需求_30云南 2 2" xfId="17731"/>
    <cellStyle name="常规 9 37" xfId="17732"/>
    <cellStyle name="好_民生政策最低支出需求_30云南 3" xfId="17733"/>
    <cellStyle name="差_农林水和城市维护标准支出20080505－县区合计_县市旗测算-新科目（含人口规模效应） 2 4" xfId="17734"/>
    <cellStyle name="好_市辖区测算20080510_民生政策最低支出需求_30云南 3" xfId="17735"/>
    <cellStyle name="常规 59" xfId="17736"/>
    <cellStyle name="常规 64" xfId="17737"/>
    <cellStyle name="差_农林水和城市维护标准支出20080505－县区合计_县市旗测算-新科目（含人口规模效应） 4 2" xfId="17738"/>
    <cellStyle name="差_农林水和城市维护标准支出20080505－县区合计_县市旗测算-新科目（含人口规模效应） 5" xfId="17739"/>
    <cellStyle name="好_汇总表_财力性转移支付2010年预算参考数_华东 2 4" xfId="17740"/>
    <cellStyle name="差_农林水和城市维护标准支出20080505－县区合计_县市旗测算-新科目（含人口规模效应）_03_2010年各地区一般预算平衡表" xfId="17741"/>
    <cellStyle name="好_2006年水利统计指标统计表 2 4" xfId="17742"/>
    <cellStyle name="差_农林水和城市维护标准支出20080505－县区合计_县市旗测算-新科目（含人口规模效应）_03_2010年各地区一般预算平衡表 4" xfId="17743"/>
    <cellStyle name="差_农林水和城市维护标准支出20080505－县区合计_县市旗测算-新科目（含人口规模效应）_03_2010年各地区一般预算平衡表 6" xfId="17744"/>
    <cellStyle name="好_汇总表4_03_2010年各地区一般预算平衡表_04财力类2010 2" xfId="17745"/>
    <cellStyle name="差_农林水和城市维护标准支出20080505－县区合计_县市旗测算-新科目（含人口规模效应）_03_2010年各地区一般预算平衡表_04财力类2010 2" xfId="17746"/>
    <cellStyle name="差_农林水和城市维护标准支出20080505－县区合计_县市旗测算-新科目（含人口规模效应）_03_2010年各地区一般预算平衡表_04财力类2010 3" xfId="17747"/>
    <cellStyle name="差_农林水和城市维护标准支出20080505－县区合计_县市旗测算-新科目（含人口规模效应）_03_2010年各地区一般预算平衡表_2010年地方财政一般预算分级平衡情况表（汇总）0524 3" xfId="17748"/>
    <cellStyle name="好 2 2 3" xfId="17749"/>
    <cellStyle name="差_农林水和城市维护标准支出20080505－县区合计_县市旗测算-新科目（含人口规模效应）_03_2010年各地区一般预算平衡表_2010年地方财政一般预算分级平衡情况表（汇总）0524 4" xfId="17750"/>
    <cellStyle name="差_县区合并测算20080423(按照各省比重）_民生政策最低支出需求_30云南 2" xfId="17751"/>
    <cellStyle name="好 2 2 4" xfId="17752"/>
    <cellStyle name="差_农林水和城市维护标准支出20080505－县区合计_县市旗测算-新科目（含人口规模效应）_03_2010年各地区一般预算平衡表_净集中" xfId="17753"/>
    <cellStyle name="差_农林水和城市维护标准支出20080505－县区合计_县市旗测算-新科目（含人口规模效应）_03_2010年各地区一般预算平衡表_净集中 2" xfId="17754"/>
    <cellStyle name="差_县区合并测算20080423(按照各省比重）_财力性转移支付2010年预算参考数_华东" xfId="17755"/>
    <cellStyle name="好_分析缺口率_隋心对账单定稿0514 2 5" xfId="17756"/>
    <cellStyle name="差_农林水和城市维护标准支出20080505－县区合计_县市旗测算-新科目（含人口规模效应）_03_2010年各地区一般预算平衡表_净集中 3" xfId="17757"/>
    <cellStyle name="好_分析缺口率_隋心对账单定稿0514 2 6" xfId="17758"/>
    <cellStyle name="差_农林水和城市维护标准支出20080505－县区合计_县市旗测算-新科目（含人口规模效应）_30云南" xfId="17759"/>
    <cellStyle name="常规 7 2 3 2" xfId="17760"/>
    <cellStyle name="差_农林水和城市维护标准支出20080505－县区合计_县市旗测算-新科目（含人口规模效应）_30云南 2 2" xfId="17761"/>
    <cellStyle name="差_农林水和城市维护标准支出20080505－县区合计_县市旗测算-新科目（含人口规模效应）_30云南 3 2" xfId="17762"/>
    <cellStyle name="差_农林水和城市维护标准支出20080505－县区合计_县市旗测算-新科目（含人口规模效应）_财力性转移支付2010年预算参考数 2" xfId="17763"/>
    <cellStyle name="差_卫生(按照总人口测算）—20080416_财力性转移支付2010年预算参考数_华东 2 4" xfId="17764"/>
    <cellStyle name="差_农林水和城市维护标准支出20080505－县区合计_县市旗测算-新科目（含人口规模效应）_财力性转移支付2010年预算参考数 2 2" xfId="17765"/>
    <cellStyle name="差_农林水和城市维护标准支出20080505－县区合计_县市旗测算-新科目（含人口规模效应）_财力性转移支付2010年预算参考数 2 3" xfId="17766"/>
    <cellStyle name="好_Book1_财力性转移支付2010年预算参考数_03_2010年各地区一般预算平衡表_2010年地方财政一般预算分级平衡情况表（汇总）0524" xfId="17767"/>
    <cellStyle name="差_农林水和城市维护标准支出20080505－县区合计_县市旗测算-新科目（含人口规模效应）_财力性转移支付2010年预算参考数 2 3 2" xfId="17768"/>
    <cellStyle name="好_Book1_财力性转移支付2010年预算参考数_03_2010年各地区一般预算平衡表_2010年地方财政一般预算分级平衡情况表（汇总）0524 2" xfId="17769"/>
    <cellStyle name="差_农林水和城市维护标准支出20080505－县区合计_县市旗测算-新科目（含人口规模效应）_财力性转移支付2010年预算参考数 2 4" xfId="17770"/>
    <cellStyle name="好_教育(按照总人口测算）—20080416_县市旗测算-新科目（含人口规模效应）_隋心对账单定稿0514" xfId="17771"/>
    <cellStyle name="差_农林水和城市维护标准支出20080505－县区合计_县市旗测算-新科目（含人口规模效应）_财力性转移支付2010年预算参考数 3" xfId="17772"/>
    <cellStyle name="差_卫生(按照总人口测算）—20080416_财力性转移支付2010年预算参考数_华东 2 5" xfId="17773"/>
    <cellStyle name="差_农林水和城市维护标准支出20080505－县区合计_县市旗测算-新科目（含人口规模效应）_财力性转移支付2010年预算参考数 3 2" xfId="17774"/>
    <cellStyle name="差_县市旗测算-新科目（20080627）_县市旗测算-新科目（含人口规模效应）_华东" xfId="17775"/>
    <cellStyle name="差_农林水和城市维护标准支出20080505－县区合计_县市旗测算-新科目（含人口规模效应）_财力性转移支付2010年预算参考数 4" xfId="17776"/>
    <cellStyle name="差_卫生(按照总人口测算）—20080416_财力性转移支付2010年预算参考数_华东 2 6" xfId="17777"/>
    <cellStyle name="好_2010年标准财政收入" xfId="17778"/>
    <cellStyle name="差_农林水和城市维护标准支出20080505－县区合计_县市旗测算-新科目（含人口规模效应）_财力性转移支付2010年预算参考数 4 2" xfId="17779"/>
    <cellStyle name="差_文体广播事业(按照总人口测算）—20080416_30云南 4" xfId="17780"/>
    <cellStyle name="好_2010年标准财政收入 2" xfId="17781"/>
    <cellStyle name="差_农林水和城市维护标准支出20080505－县区合计_县市旗测算-新科目（含人口规模效应）_财力性转移支付2010年预算参考数 5" xfId="17782"/>
    <cellStyle name="差_卫生(按照总人口测算）—20080416_财力性转移支付2010年预算参考数_华东 2 7" xfId="17783"/>
    <cellStyle name="差_农林水和城市维护标准支出20080505－县区合计_县市旗测算-新科目（含人口规模效应）_财力性转移支付2010年预算参考数_03_2010年各地区一般预算平衡表 2" xfId="17784"/>
    <cellStyle name="好_文体广播事业(按照总人口测算）—20080416_财力性转移支付2010年预算参考数_03_2010年各地区一般预算平衡表_2010年地方财政一般预算分级平衡情况表（汇总）0524 2 2" xfId="17785"/>
    <cellStyle name="差_农林水和城市维护标准支出20080505－县区合计_县市旗测算-新科目（含人口规模效应）_财力性转移支付2010年预算参考数_03_2010年各地区一般预算平衡表 3" xfId="17786"/>
    <cellStyle name="好_30云南_1_华东 2 2" xfId="17787"/>
    <cellStyle name="好_文体广播事业(按照总人口测算）—20080416_财力性转移支付2010年预算参考数_03_2010年各地区一般预算平衡表_2010年地方财政一般预算分级平衡情况表（汇总）0524 2 3" xfId="17788"/>
    <cellStyle name="差_农林水和城市维护标准支出20080505－县区合计_县市旗测算-新科目（含人口规模效应）_财力性转移支付2010年预算参考数_03_2010年各地区一般预算平衡表 4" xfId="17789"/>
    <cellStyle name="好_30云南_1_华东 2 3" xfId="17790"/>
    <cellStyle name="好_文体广播事业(按照总人口测算）—20080416_财力性转移支付2010年预算参考数_03_2010年各地区一般预算平衡表_2010年地方财政一般预算分级平衡情况表（汇总）0524 2 4" xfId="17791"/>
    <cellStyle name="差_农林水和城市维护标准支出20080505－县区合计_县市旗测算-新科目（含人口规模效应）_财力性转移支付2010年预算参考数_03_2010年各地区一般预算平衡表 5" xfId="17792"/>
    <cellStyle name="好_30云南_1_华东 2 4" xfId="17793"/>
    <cellStyle name="好_文体广播事业(按照总人口测算）—20080416_财力性转移支付2010年预算参考数_03_2010年各地区一般预算平衡表_2010年地方财政一般预算分级平衡情况表（汇总）0524 2 5" xfId="17794"/>
    <cellStyle name="差_农林水和城市维护标准支出20080505－县区合计_县市旗测算-新科目（含人口规模效应）_财力性转移支付2010年预算参考数_03_2010年各地区一般预算平衡表 6" xfId="17795"/>
    <cellStyle name="好_30云南_1_华东 2 5" xfId="17796"/>
    <cellStyle name="差_农林水和城市维护标准支出20080505－县区合计_县市旗测算-新科目（含人口规模效应）_财力性转移支付2010年预算参考数_03_2010年各地区一般预算平衡表_04财力类2010" xfId="17797"/>
    <cellStyle name="差_农林水和城市维护标准支出20080505－县区合计_县市旗测算-新科目（含人口规模效应）_财力性转移支付2010年预算参考数_03_2010年各地区一般预算平衡表_04财力类2010 2" xfId="17798"/>
    <cellStyle name="差_农林水和城市维护标准支出20080505－县区合计_县市旗测算-新科目（含人口规模效应）_财力性转移支付2010年预算参考数_03_2010年各地区一般预算平衡表_04财力类2010 3" xfId="17799"/>
    <cellStyle name="差_人员工资和公用经费_30云南" xfId="17800"/>
    <cellStyle name="差_农林水和城市维护标准支出20080505－县区合计_县市旗测算-新科目（含人口规模效应）_财力性转移支付2010年预算参考数_03_2010年各地区一般预算平衡表_2010年地方财政一般预算分级平衡情况表（汇总）0524" xfId="17801"/>
    <cellStyle name="好_行政(燃修费)_民生政策最低支出需求_隋心对账单定稿0514 2 4" xfId="17802"/>
    <cellStyle name="差_农林水和城市维护标准支出20080505－县区合计_县市旗测算-新科目（含人口规模效应）_财力性转移支付2010年预算参考数_03_2010年各地区一般预算平衡表_2010年地方财政一般预算分级平衡情况表（汇总）0524 2" xfId="17803"/>
    <cellStyle name="差_农林水和城市维护标准支出20080505－县区合计_县市旗测算-新科目（含人口规模效应）_财力性转移支付2010年预算参考数_03_2010年各地区一般预算平衡表_2010年地方财政一般预算分级平衡情况表（汇总）0524 3" xfId="17804"/>
    <cellStyle name="差_农林水和城市维护标准支出20080505－县区合计_县市旗测算-新科目（含人口规模效应）_财力性转移支付2010年预算参考数_03_2010年各地区一般预算平衡表_2010年地方财政一般预算分级平衡情况表（汇总）0524 4" xfId="17805"/>
    <cellStyle name="差_市辖区测算20080510_县市旗测算-新科目（含人口规模效应）_03_2010年各地区一般预算平衡表" xfId="17806"/>
    <cellStyle name="差_农林水和城市维护标准支出20080505－县区合计_县市旗测算-新科目（含人口规模效应）_财力性转移支付2010年预算参考数_03_2010年各地区一般预算平衡表_2010年地方财政一般预算分级平衡情况表（汇总）0524 5" xfId="17807"/>
    <cellStyle name="差_农林水和城市维护标准支出20080505－县区合计_县市旗测算-新科目（含人口规模效应）_财力性转移支付2010年预算参考数_03_2010年各地区一般预算平衡表_净集中" xfId="17808"/>
    <cellStyle name="差_农林水和城市维护标准支出20080505－县区合计_县市旗测算-新科目（含人口规模效应）_财力性转移支付2010年预算参考数_03_2010年各地区一般预算平衡表_净集中 2" xfId="17809"/>
    <cellStyle name="差_农林水和城市维护标准支出20080505－县区合计_县市旗测算-新科目（含人口规模效应）_财力性转移支付2010年预算参考数_03_2010年各地区一般预算平衡表_净集中 3" xfId="17810"/>
    <cellStyle name="差_农林水和城市维护标准支出20080505－县区合计_县市旗测算-新科目（含人口规模效应）_财力性转移支付2010年预算参考数_30云南" xfId="17811"/>
    <cellStyle name="差_市辖区测算20080510_县市旗测算-新科目（含人口规模效应）_财力性转移支付2010年预算参考数_隋心对账单定稿0514 2" xfId="17812"/>
    <cellStyle name="差_农林水和城市维护标准支出20080505－县区合计_县市旗测算-新科目（含人口规模效应）_财力性转移支付2010年预算参考数_30云南 2" xfId="17813"/>
    <cellStyle name="差_青海 缺口县区测算(地方填报)_财力性转移支付2010年预算参考数 4" xfId="17814"/>
    <cellStyle name="差_青海 缺口县区测算(地方填报)_财力性转移支付2010年预算参考数 4 2" xfId="17815"/>
    <cellStyle name="差_农林水和城市维护标准支出20080505－县区合计_县市旗测算-新科目（含人口规模效应）_财力性转移支付2010年预算参考数_30云南 2 2" xfId="17816"/>
    <cellStyle name="好_2006年22湖南_03_2010年各地区一般预算平衡表_2010年地方财政一般预算分级平衡情况表（汇总）0524 2 6" xfId="17817"/>
    <cellStyle name="差_农林水和城市维护标准支出20080505－县区合计_县市旗测算-新科目（含人口规模效应）_财力性转移支付2010年预算参考数_30云南 3" xfId="17818"/>
    <cellStyle name="差_青海 缺口县区测算(地方填报)_财力性转移支付2010年预算参考数 5" xfId="17819"/>
    <cellStyle name="差_农林水和城市维护标准支出20080505－县区合计_县市旗测算-新科目（含人口规模效应）_财力性转移支付2010年预算参考数_30云南 3 2" xfId="17820"/>
    <cellStyle name="差_农林水和城市维护标准支出20080505－县区合计_县市旗测算-新科目（含人口规模效应）_财力性转移支付2010年预算参考数_合并" xfId="17821"/>
    <cellStyle name="好_2006年水利统计指标统计表_财力性转移支付2010年预算参考数_03_2010年各地区一般预算平衡表_04财力类2010 3" xfId="17822"/>
    <cellStyle name="差_农林水和城市维护标准支出20080505－县区合计_县市旗测算-新科目（含人口规模效应）_财力性转移支付2010年预算参考数_合并 2" xfId="17823"/>
    <cellStyle name="差_农林水和城市维护标准支出20080505－县区合计_县市旗测算-新科目（含人口规模效应）_财力性转移支付2010年预算参考数_华东 2" xfId="17824"/>
    <cellStyle name="好_行政公检法测算_不含人员经费系数_财力性转移支付2010年预算参考数_03_2010年各地区一般预算平衡表" xfId="17825"/>
    <cellStyle name="好_教育(按照总人口测算）—20080416_民生政策最低支出需求_财力性转移支付2010年预算参考数_合并 2 4" xfId="17826"/>
    <cellStyle name="差_农林水和城市维护标准支出20080505－县区合计_县市旗测算-新科目（含人口规模效应）_财力性转移支付2010年预算参考数_隋心对账单定稿0514" xfId="17827"/>
    <cellStyle name="常规 10 3 4" xfId="17828"/>
    <cellStyle name="差_农林水和城市维护标准支出20080505－县区合计_县市旗测算-新科目（含人口规模效应）_财力性转移支付2010年预算参考数_隋心对账单定稿0514 2" xfId="17829"/>
    <cellStyle name="好_行政公检法测算_民生政策最低支出需求_隋心对账单定稿0514 3" xfId="17830"/>
    <cellStyle name="差_农林水和城市维护标准支出20080505－县区合计_县市旗测算-新科目（含人口规模效应）_财力性转移支付2010年预算参考数_小册子（2010）张 2" xfId="17831"/>
    <cellStyle name="差_县区合并测算20080423(按照各省比重）_县市旗测算-新科目（含人口规模效应）_隋心对账单定稿0514 2 7" xfId="17832"/>
    <cellStyle name="差_县市旗测算-新科目（20080626）_县市旗测算-新科目（含人口规模效应）_03_2010年各地区一般预算平衡表_2010年地方财政一般预算分级平衡情况表（汇总）0524" xfId="17833"/>
    <cellStyle name="好_34青海_1 4" xfId="17834"/>
    <cellStyle name="好_教育(按照总人口测算）—20080416_不含人员经费系数_财力性转移支付2010年预算参考数_03_2010年各地区一般预算平衡表 4" xfId="17835"/>
    <cellStyle name="差_农林水和城市维护标准支出20080505－县区合计_县市旗测算-新科目（含人口规模效应）_财力性转移支付2010年预算参考数_小册子（2010）张 2 2" xfId="17836"/>
    <cellStyle name="差_县市旗测算-新科目（20080626）_县市旗测算-新科目（含人口规模效应）_03_2010年各地区一般预算平衡表_2010年地方财政一般预算分级平衡情况表（汇总）0524 2" xfId="17837"/>
    <cellStyle name="好_34青海_1 4 2" xfId="17838"/>
    <cellStyle name="差_农林水和城市维护标准支出20080505－县区合计_县市旗测算-新科目（含人口规模效应）_财力性转移支付2010年预算参考数_小册子（2010）张 3" xfId="17839"/>
    <cellStyle name="好_34青海_1 5" xfId="17840"/>
    <cellStyle name="好_教育(按照总人口测算）—20080416_不含人员经费系数_财力性转移支付2010年预算参考数_03_2010年各地区一般预算平衡表 5" xfId="17841"/>
    <cellStyle name="差_农林水和城市维护标准支出20080505－县区合计_县市旗测算-新科目（含人口规模效应）_财力性转移支付2010年预算参考数_小册子（2010）张 3 2" xfId="17842"/>
    <cellStyle name="差_农林水和城市维护标准支出20080505－县区合计_县市旗测算-新科目（含人口规模效应）_财力性转移支付2010年预算参考数_小册子（2010）张 4" xfId="17843"/>
    <cellStyle name="好_教育(按照总人口测算）—20080416_不含人员经费系数_财力性转移支付2010年预算参考数_03_2010年各地区一般预算平衡表 6" xfId="17844"/>
    <cellStyle name="差_农林水和城市维护标准支出20080505－县区合计_县市旗测算-新科目（含人口规模效应）_华东 2" xfId="17845"/>
    <cellStyle name="差_农林水和城市维护标准支出20080505－县区合计_县市旗测算-新科目（含人口规模效应）_隋心对账单定稿0514 2" xfId="17846"/>
    <cellStyle name="差_农林水和城市维护标准支出20080505－县区合计_县市旗测算-新科目（含人口规模效应）_小册子（2010）张" xfId="17847"/>
    <cellStyle name="差_农林水和城市维护标准支出20080505－县区合计_县市旗测算-新科目（含人口规模效应）_小册子（2010）张 2" xfId="17848"/>
    <cellStyle name="差_农林水和城市维护标准支出20080505－县区合计_县市旗测算-新科目（含人口规模效应）_小册子（2010）张 2 2" xfId="17849"/>
    <cellStyle name="差_农林水和城市维护标准支出20080505－县区合计_县市旗测算-新科目（含人口规模效应）_小册子（2010）张 3" xfId="17850"/>
    <cellStyle name="差_缺口县区测算(财政部标准)_03_2010年各地区一般预算平衡表" xfId="17851"/>
    <cellStyle name="差_缺口县区测算(财政部标准)_03_2010年各地区一般预算平衡表 2" xfId="17852"/>
    <cellStyle name="差_农林水和城市维护标准支出20080505－县区合计_县市旗测算-新科目（含人口规模效应）_小册子（2010）张 3 2" xfId="17853"/>
    <cellStyle name="好_行政(燃修费)_县市旗测算-新科目（含人口规模效应）_小册子（2010）张" xfId="17854"/>
    <cellStyle name="差_农林水和城市维护标准支出20080505－县区合计_小册子（2010）张" xfId="17855"/>
    <cellStyle name="差_农林水和城市维护标准支出20080505－县区合计_小册子（2010）张 3" xfId="17856"/>
    <cellStyle name="差_农林水和城市维护标准支出20080505－县区合计_小册子（2010）张 3 2" xfId="17857"/>
    <cellStyle name="差_农林水和城市维护标准支出20080505－县区合计_小册子（2010）张 4" xfId="17858"/>
    <cellStyle name="好_分县成本差异系数_不含人员经费系数_03_2010年各地区一般预算平衡表_04财力类2010" xfId="17859"/>
    <cellStyle name="差_平邑 2" xfId="17860"/>
    <cellStyle name="差_平邑 2 2" xfId="17861"/>
    <cellStyle name="差_平邑 2 3" xfId="17862"/>
    <cellStyle name="差_平邑 2 3 2" xfId="17863"/>
    <cellStyle name="好_2008年全省汇总收支计算表_财力性转移支付2010年预算参考数_03_2010年各地区一般预算平衡表_净集中 3" xfId="17864"/>
    <cellStyle name="好_行政(燃修费)_县市旗测算-新科目（含人口规模效应） 3" xfId="17865"/>
    <cellStyle name="差_平邑 2 4" xfId="17866"/>
    <cellStyle name="差_平邑 3" xfId="17867"/>
    <cellStyle name="好_27重庆_财力性转移支付2010年预算参考数" xfId="17868"/>
    <cellStyle name="差_平邑 3 2" xfId="17869"/>
    <cellStyle name="好_27重庆_财力性转移支付2010年预算参考数 2" xfId="17870"/>
    <cellStyle name="差_平邑 4" xfId="17871"/>
    <cellStyle name="差_县市旗测算-新科目（20080627）_县市旗测算-新科目（含人口规模效应）_03_2010年各地区一般预算平衡表_净集中 2" xfId="17872"/>
    <cellStyle name="差_平邑 4 2" xfId="17873"/>
    <cellStyle name="差_山东省民生支出标准_03_2010年各地区一般预算平衡表_净集中 3" xfId="17874"/>
    <cellStyle name="差_平邑_03_2010年各地区一般预算平衡表" xfId="17875"/>
    <cellStyle name="差_平邑_03_2010年各地区一般预算平衡表 2" xfId="17876"/>
    <cellStyle name="差_平邑_03_2010年各地区一般预算平衡表 5" xfId="17877"/>
    <cellStyle name="差_平邑_03_2010年各地区一般预算平衡表_04财力类2010" xfId="17878"/>
    <cellStyle name="差_文体广播事业(按照总人口测算）—20080416_民生政策最低支出需求_合并 2 4" xfId="17879"/>
    <cellStyle name="差_平邑_03_2010年各地区一般预算平衡表_04财力类2010 3" xfId="17880"/>
    <cellStyle name="常规 6 2 2 5" xfId="17881"/>
    <cellStyle name="常规 3 39" xfId="17882"/>
    <cellStyle name="好_行政(燃修费)_华东" xfId="17883"/>
    <cellStyle name="差_平邑_03_2010年各地区一般预算平衡表_2010年地方财政一般预算分级平衡情况表（汇总）0524" xfId="17884"/>
    <cellStyle name="好_人员工资和公用经费_财力性转移支付2010年预算参考数_03_2010年各地区一般预算平衡表_2010年地方财政一般预算分级平衡情况表（汇总）0524 2 4" xfId="17885"/>
    <cellStyle name="好_12滨州_30云南 3" xfId="17886"/>
    <cellStyle name="好_财政供养人员_03_2010年各地区一般预算平衡表_2010年地方财政一般预算分级平衡情况表（汇总）0524 2 6" xfId="17887"/>
    <cellStyle name="好_县区合并测算20080423(按照各省比重）_合并" xfId="17888"/>
    <cellStyle name="差_平邑_03_2010年各地区一般预算平衡表_2010年地方财政一般预算分级平衡情况表（汇总）0524 2" xfId="17889"/>
    <cellStyle name="差_平邑_03_2010年各地区一般预算平衡表_2010年地方财政一般预算分级平衡情况表（汇总）0524 4" xfId="17890"/>
    <cellStyle name="差_平邑_03_2010年各地区一般预算平衡表_2010年地方财政一般预算分级平衡情况表（汇总）0524 5" xfId="17891"/>
    <cellStyle name="差_平邑_03_2010年各地区一般预算平衡表_净集中" xfId="17892"/>
    <cellStyle name="差_平邑_03_2010年各地区一般预算平衡表_净集中 2" xfId="17893"/>
    <cellStyle name="差_平邑_03_2010年各地区一般预算平衡表_净集中 3" xfId="17894"/>
    <cellStyle name="差_平邑_30云南 3" xfId="17895"/>
    <cellStyle name="差_平邑_30云南 3 2" xfId="17896"/>
    <cellStyle name="好_2006年34青海_03_2010年各地区一般预算平衡表_2010年地方财政一般预算分级平衡情况表（汇总）0524 2 5" xfId="17897"/>
    <cellStyle name="差_平邑_财力性转移支付2010年预算参考数" xfId="17898"/>
    <cellStyle name="差_市辖区测算20080510_民生政策最低支出需求_财力性转移支付2010年预算参考数_03_2010年各地区一般预算平衡表_2010年地方财政一般预算分级平衡情况表（汇总）0524 2" xfId="17899"/>
    <cellStyle name="好_34青海_1_03_2010年各地区一般预算平衡表_2010年地方财政一般预算分级平衡情况表（汇总）0524 4" xfId="17900"/>
    <cellStyle name="差_平邑_财力性转移支付2010年预算参考数 2" xfId="17901"/>
    <cellStyle name="好_2006年22湖南_财力性转移支付2010年预算参考数_03_2010年各地区一般预算平衡表_2010年地方财政一般预算分级平衡情况表（汇总）0524 2 7" xfId="17902"/>
    <cellStyle name="差_平邑_财力性转移支付2010年预算参考数 2 2 2" xfId="17903"/>
    <cellStyle name="差_平邑_财力性转移支付2010年预算参考数 2 3" xfId="17904"/>
    <cellStyle name="差_平邑_财力性转移支付2010年预算参考数 2 3 2" xfId="17905"/>
    <cellStyle name="差_平邑_财力性转移支付2010年预算参考数 2 4" xfId="17906"/>
    <cellStyle name="差_平邑_财力性转移支付2010年预算参考数 3" xfId="17907"/>
    <cellStyle name="差_平邑_财力性转移支付2010年预算参考数 3 2" xfId="17908"/>
    <cellStyle name="差_平邑_财力性转移支付2010年预算参考数 4" xfId="17909"/>
    <cellStyle name="差_云南 缺口县区测算(地方填报) 2" xfId="17910"/>
    <cellStyle name="差_云南省2008年转移支付测算——州市本级考核部分及政策性测算_财力性转移支付2010年预算参考数_03_2010年各地区一般预算平衡表 2 2" xfId="17911"/>
    <cellStyle name="差_平邑_财力性转移支付2010年预算参考数 4 2" xfId="17912"/>
    <cellStyle name="差_云南 缺口县区测算(地方填报) 2 2" xfId="17913"/>
    <cellStyle name="差_平邑_财力性转移支付2010年预算参考数 5" xfId="17914"/>
    <cellStyle name="差_云南 缺口县区测算(地方填报) 3" xfId="17915"/>
    <cellStyle name="差_平邑_财力性转移支付2010年预算参考数_03_2010年各地区一般预算平衡表 2" xfId="17916"/>
    <cellStyle name="差_县市旗测算20080508_不含人员经费系数_财力性转移支付2010年预算参考数_03_2010年各地区一般预算平衡表 5" xfId="17917"/>
    <cellStyle name="好_平邑_03_2010年各地区一般预算平衡表 3" xfId="17918"/>
    <cellStyle name="差_平邑_财力性转移支付2010年预算参考数_03_2010年各地区一般预算平衡表 3" xfId="17919"/>
    <cellStyle name="差_县市旗测算20080508_不含人员经费系数_财力性转移支付2010年预算参考数_03_2010年各地区一般预算平衡表 6" xfId="17920"/>
    <cellStyle name="好_平邑_03_2010年各地区一般预算平衡表 4" xfId="17921"/>
    <cellStyle name="差_平邑_财力性转移支付2010年预算参考数_03_2010年各地区一般预算平衡表 4" xfId="17922"/>
    <cellStyle name="好_平邑_03_2010年各地区一般预算平衡表 5" xfId="17923"/>
    <cellStyle name="差_平邑_财力性转移支付2010年预算参考数_03_2010年各地区一般预算平衡表 5" xfId="17924"/>
    <cellStyle name="好_平邑_03_2010年各地区一般预算平衡表 6" xfId="17925"/>
    <cellStyle name="差_平邑_财力性转移支付2010年预算参考数_03_2010年各地区一般预算平衡表 6" xfId="17926"/>
    <cellStyle name="好_2006年水利统计指标统计表_财力性转移支付2010年预算参考数_03_2010年各地区一般预算平衡表_2010年地方财政一般预算分级平衡情况表（汇总）0524 2 2" xfId="17927"/>
    <cellStyle name="差_平邑_财力性转移支付2010年预算参考数_03_2010年各地区一般预算平衡表_04财力类2010 2" xfId="17928"/>
    <cellStyle name="差_县市旗测算20080508_不含人员经费系数_财力性转移支付2010年预算参考数_隋心对账单定稿0514 2 2" xfId="17929"/>
    <cellStyle name="差_平邑_财力性转移支付2010年预算参考数_03_2010年各地区一般预算平衡表_04财力类2010 3" xfId="17930"/>
    <cellStyle name="差_县市旗测算20080508_不含人员经费系数_财力性转移支付2010年预算参考数_隋心对账单定稿0514 2 3" xfId="17931"/>
    <cellStyle name="差_平邑_财力性转移支付2010年预算参考数_03_2010年各地区一般预算平衡表_2010年地方财政一般预算分级平衡情况表（汇总）0524" xfId="17932"/>
    <cellStyle name="差_县区合并测算20080421_县市旗测算-新科目（含人口规模效应）_财力性转移支付2010年预算参考数_小册子（2010）张 2" xfId="17933"/>
    <cellStyle name="好 2 2 2 3" xfId="17934"/>
    <cellStyle name="差_平邑_财力性转移支付2010年预算参考数_03_2010年各地区一般预算平衡表_2010年地方财政一般预算分级平衡情况表（汇总）0524 2" xfId="17935"/>
    <cellStyle name="差_平邑_财力性转移支付2010年预算参考数_03_2010年各地区一般预算平衡表_2010年地方财政一般预算分级平衡情况表（汇总）0524 3" xfId="17936"/>
    <cellStyle name="差_平邑_财力性转移支付2010年预算参考数_03_2010年各地区一般预算平衡表_2010年地方财政一般预算分级平衡情况表（汇总）0524 4" xfId="17937"/>
    <cellStyle name="差_平邑_财力性转移支付2010年预算参考数_03_2010年各地区一般预算平衡表_2010年地方财政一般预算分级平衡情况表（汇总）0524 5" xfId="17938"/>
    <cellStyle name="差_平邑_财力性转移支付2010年预算参考数_03_2010年各地区一般预算平衡表_净集中" xfId="17939"/>
    <cellStyle name="差_平邑_财力性转移支付2010年预算参考数_03_2010年各地区一般预算平衡表_净集中 2" xfId="17940"/>
    <cellStyle name="差_平邑_财力性转移支付2010年预算参考数_03_2010年各地区一般预算平衡表_净集中 3" xfId="17941"/>
    <cellStyle name="差_平邑_财力性转移支付2010年预算参考数_30云南 2 2" xfId="17942"/>
    <cellStyle name="差_平邑_财力性转移支付2010年预算参考数_30云南 3" xfId="17943"/>
    <cellStyle name="差_县区合并测算20080423(按照各省比重）_民生政策最低支出需求_财力性转移支付2010年预算参考数_03_2010年各地区一般预算平衡表_2010年地方财政一般预算分级平衡情况表（汇总）0524 2 6" xfId="17944"/>
    <cellStyle name="差_平邑_财力性转移支付2010年预算参考数_30云南 3 2" xfId="17945"/>
    <cellStyle name="差_平邑_财力性转移支付2010年预算参考数_30云南 4" xfId="17946"/>
    <cellStyle name="差_县区合并测算20080423(按照各省比重）_民生政策最低支出需求_财力性转移支付2010年预算参考数_03_2010年各地区一般预算平衡表_2010年地方财政一般预算分级平衡情况表（汇总）0524 2 7" xfId="17947"/>
    <cellStyle name="好_其他部门(按照总人口测算）—20080416_民生政策最低支出需求_30云南" xfId="17948"/>
    <cellStyle name="差_平邑_财力性转移支付2010年预算参考数_合并" xfId="17949"/>
    <cellStyle name="差_平邑_财力性转移支付2010年预算参考数_合并 2" xfId="17950"/>
    <cellStyle name="差_平邑_财力性转移支付2010年预算参考数_华东" xfId="17951"/>
    <cellStyle name="差_平邑_财力性转移支付2010年预算参考数_华东 2" xfId="17952"/>
    <cellStyle name="差_县区合并测算20080421_不含人员经费系数_财力性转移支付2010年预算参考数_30云南 3" xfId="17953"/>
    <cellStyle name="差_平邑_财力性转移支付2010年预算参考数_小册子（2010）张 3 2" xfId="17954"/>
    <cellStyle name="差_平邑_合并" xfId="17955"/>
    <cellStyle name="差_平邑_合并 2" xfId="17956"/>
    <cellStyle name="差_平邑_华东 2" xfId="17957"/>
    <cellStyle name="差_平邑_隋心对账单定稿0514" xfId="17958"/>
    <cellStyle name="差_危改资金测算_财力性转移支付2010年预算参考数_隋心对账单定稿0514 2 3" xfId="17959"/>
    <cellStyle name="差_平邑_小册子（2010）张" xfId="17960"/>
    <cellStyle name="差_卫生(按照总人口测算）—20080416_不含人员经费系数_小册子（2010）张 2" xfId="17961"/>
    <cellStyle name="差_平邑_小册子（2010）张 2" xfId="17962"/>
    <cellStyle name="差_卫生(按照总人口测算）—20080416_不含人员经费系数_小册子（2010）张 2 2" xfId="17963"/>
    <cellStyle name="差_平邑_小册子（2010）张 2 2" xfId="17964"/>
    <cellStyle name="差_平邑_小册子（2010）张 3" xfId="17965"/>
    <cellStyle name="差_平邑_小册子（2010）张 3 2" xfId="17966"/>
    <cellStyle name="好_测算结果_合并 2 4" xfId="17967"/>
    <cellStyle name="差_平邑_小册子（2010）张 4" xfId="17968"/>
    <cellStyle name="差_其他部门(按照总人口测算）—20080416" xfId="17969"/>
    <cellStyle name="差_其他部门(按照总人口测算）—20080416 2" xfId="17970"/>
    <cellStyle name="差_县市旗测算20080508_民生政策最低支出需求_03_2010年各地区一般预算平衡表_2010年地方财政一般预算分级平衡情况表（汇总）0524 2 5" xfId="17971"/>
    <cellStyle name="差_缺口县区测算(财政部标准)_03_2010年各地区一般预算平衡表 6" xfId="17972"/>
    <cellStyle name="差_其他部门(按照总人口测算）—20080416 2 2 2" xfId="17973"/>
    <cellStyle name="好_附表_小册子（2010）张 3 2" xfId="17974"/>
    <cellStyle name="差_其他部门(按照总人口测算）—20080416 3" xfId="17975"/>
    <cellStyle name="差_县市旗测算20080508_民生政策最低支出需求_03_2010年各地区一般预算平衡表_2010年地方财政一般预算分级平衡情况表（汇总）0524 2 6" xfId="17976"/>
    <cellStyle name="差_其他部门(按照总人口测算）—20080416 4" xfId="17977"/>
    <cellStyle name="差_县区合并测算20080421_小册子（2010）张 2 2" xfId="17978"/>
    <cellStyle name="差_县市旗测算20080508_民生政策最低支出需求_03_2010年各地区一般预算平衡表_2010年地方财政一般预算分级平衡情况表（汇总）0524 2 7" xfId="17979"/>
    <cellStyle name="差_其他部门(按照总人口测算）—20080416 4 2" xfId="17980"/>
    <cellStyle name="常规 5 2 8" xfId="17981"/>
    <cellStyle name="好_第五部分(才淼、饶永宏）_华东 2 6" xfId="17982"/>
    <cellStyle name="差_其他部门(按照总人口测算）—20080416_03_2010年各地区一般预算平衡表 2" xfId="17983"/>
    <cellStyle name="差_其他部门(按照总人口测算）—20080416_03_2010年各地区一般预算平衡表 3" xfId="17984"/>
    <cellStyle name="差_其他部门(按照总人口测算）—20080416_03_2010年各地区一般预算平衡表 4" xfId="17985"/>
    <cellStyle name="差_其他部门(按照总人口测算）—20080416_03_2010年各地区一般预算平衡表 5" xfId="17986"/>
    <cellStyle name="差_其他部门(按照总人口测算）—20080416_03_2010年各地区一般预算平衡表 6" xfId="17987"/>
    <cellStyle name="差_缺口县区测算(按核定人数)_财力性转移支付2010年预算参考数_合并" xfId="17988"/>
    <cellStyle name="差_其他部门(按照总人口测算）—20080416_03_2010年各地区一般预算平衡表_04财力类2010" xfId="17989"/>
    <cellStyle name="好_2_财力性转移支付2010年预算参考数_合并 2 7" xfId="17990"/>
    <cellStyle name="差_其他部门(按照总人口测算）—20080416_03_2010年各地区一般预算平衡表_04财力类2010 2" xfId="17991"/>
    <cellStyle name="差_其他部门(按照总人口测算）—20080416_03_2010年各地区一般预算平衡表_04财力类2010 3" xfId="17992"/>
    <cellStyle name="差_其他部门(按照总人口测算）—20080416_03_2010年各地区一般预算平衡表_2010年地方财政一般预算分级平衡情况表（汇总）0524 2" xfId="17993"/>
    <cellStyle name="差_其他部门(按照总人口测算）—20080416_03_2010年各地区一般预算平衡表_2010年地方财政一般预算分级平衡情况表（汇总）0524 4" xfId="17994"/>
    <cellStyle name="差_其他部门(按照总人口测算）—20080416_03_2010年各地区一般预算平衡表_2010年地方财政一般预算分级平衡情况表（汇总）0524 5" xfId="17995"/>
    <cellStyle name="差_其他部门(按照总人口测算）—20080416_03_2010年各地区一般预算平衡表_净集中 2" xfId="17996"/>
    <cellStyle name="差_其他部门(按照总人口测算）—20080416_03_2010年各地区一般预算平衡表_净集中 3" xfId="17997"/>
    <cellStyle name="好_汇总表_财力性转移支付2010年预算参考数_03_2010年各地区一般预算平衡表_04财力类2010 2" xfId="17998"/>
    <cellStyle name="差_其他部门(按照总人口测算）—20080416_30云南 2 2" xfId="17999"/>
    <cellStyle name="差_其他部门(按照总人口测算）—20080416_30云南 3 2" xfId="18000"/>
    <cellStyle name="差_其他部门(按照总人口测算）—20080416_30云南 4" xfId="18001"/>
    <cellStyle name="差_其他部门(按照总人口测算）—20080416_不含人员经费系数" xfId="18002"/>
    <cellStyle name="差_其他部门(按照总人口测算）—20080416_不含人员经费系数 2" xfId="18003"/>
    <cellStyle name="差_其他部门(按照总人口测算）—20080416_不含人员经费系数 2 2" xfId="18004"/>
    <cellStyle name="差_其他部门(按照总人口测算）—20080416_不含人员经费系数 2 2 2" xfId="18005"/>
    <cellStyle name="差_其他部门(按照总人口测算）—20080416_不含人员经费系数 2 3" xfId="18006"/>
    <cellStyle name="差_其他部门(按照总人口测算）—20080416_不含人员经费系数 2 3 2" xfId="18007"/>
    <cellStyle name="差_其他部门(按照总人口测算）—20080416_不含人员经费系数 2 4" xfId="18008"/>
    <cellStyle name="差_其他部门(按照总人口测算）—20080416_不含人员经费系数 3" xfId="18009"/>
    <cellStyle name="差_其他部门(按照总人口测算）—20080416_不含人员经费系数 3 2" xfId="18010"/>
    <cellStyle name="差_其他部门(按照总人口测算）—20080416_不含人员经费系数 4" xfId="18011"/>
    <cellStyle name="好_其他部门(按照总人口测算）—20080416_财力性转移支付2010年预算参考数_合并" xfId="18012"/>
    <cellStyle name="差_其他部门(按照总人口测算）—20080416_不含人员经费系数 4 2" xfId="18013"/>
    <cellStyle name="差_卫生(按照总人口测算）—20080416_不含人员经费系数_03_2010年各地区一般预算平衡表 3" xfId="18014"/>
    <cellStyle name="好_其他部门(按照总人口测算）—20080416_财力性转移支付2010年预算参考数_合并 2" xfId="18015"/>
    <cellStyle name="差_其他部门(按照总人口测算）—20080416_不含人员经费系数 5" xfId="18016"/>
    <cellStyle name="差_其他部门(按照总人口测算）—20080416_不含人员经费系数_03_2010年各地区一般预算平衡表 2" xfId="18017"/>
    <cellStyle name="好_0605石屏县_隋心对账单定稿0514" xfId="18018"/>
    <cellStyle name="差_其他部门(按照总人口测算）—20080416_不含人员经费系数_03_2010年各地区一般预算平衡表 3" xfId="18019"/>
    <cellStyle name="差_其他部门(按照总人口测算）—20080416_不含人员经费系数_03_2010年各地区一般预算平衡表 4" xfId="18020"/>
    <cellStyle name="差_其他部门(按照总人口测算）—20080416_不含人员经费系数_03_2010年各地区一般预算平衡表 5" xfId="18021"/>
    <cellStyle name="差_其他部门(按照总人口测算）—20080416_不含人员经费系数_03_2010年各地区一般预算平衡表 6" xfId="18022"/>
    <cellStyle name="差_其他部门(按照总人口测算）—20080416_不含人员经费系数_03_2010年各地区一般预算平衡表_04财力类2010" xfId="18023"/>
    <cellStyle name="好_行政公检法测算_县市旗测算-新科目（含人口规模效应）_华东 2" xfId="18024"/>
    <cellStyle name="差_其他部门(按照总人口测算）—20080416_不含人员经费系数_03_2010年各地区一般预算平衡表_04财力类2010 2" xfId="18025"/>
    <cellStyle name="差_自行调整差异系数顺序_财力性转移支付2010年预算参考数_03_2010年各地区一般预算平衡表_2010年地方财政一般预算分级平衡情况表（汇总）0524 2 5" xfId="18026"/>
    <cellStyle name="好_行政(燃修费)_县市旗测算-新科目（含人口规模效应）_财力性转移支付2010年预算参考数 5" xfId="18027"/>
    <cellStyle name="好_行政公检法测算_县市旗测算-新科目（含人口规模效应）_华东 2 2" xfId="18028"/>
    <cellStyle name="差_其他部门(按照总人口测算）—20080416_不含人员经费系数_03_2010年各地区一般预算平衡表_04财力类2010 3" xfId="18029"/>
    <cellStyle name="差_自行调整差异系数顺序_财力性转移支付2010年预算参考数_03_2010年各地区一般预算平衡表_2010年地方财政一般预算分级平衡情况表（汇总）0524 2 6" xfId="18030"/>
    <cellStyle name="好_行政公检法测算_县市旗测算-新科目（含人口规模效应）_华东 2 3" xfId="18031"/>
    <cellStyle name="差_其他部门(按照总人口测算）—20080416_不含人员经费系数_03_2010年各地区一般预算平衡表_2010年地方财政一般预算分级平衡情况表（汇总）0524" xfId="18032"/>
    <cellStyle name="好_2006年水利统计指标统计表_华东 2 4" xfId="18033"/>
    <cellStyle name="差_同德_03_2010年各地区一般预算平衡表_2010年地方财政一般预算分级平衡情况表（汇总）0524 2 7" xfId="18034"/>
    <cellStyle name="好_缺口县区测算(按核定人数)_财力性转移支付2010年预算参考数_华东 2 5" xfId="18035"/>
    <cellStyle name="差_其他部门(按照总人口测算）—20080416_不含人员经费系数_03_2010年各地区一般预算平衡表_2010年地方财政一般预算分级平衡情况表（汇总）0524 2" xfId="18036"/>
    <cellStyle name="差_其他部门(按照总人口测算）—20080416_不含人员经费系数_03_2010年各地区一般预算平衡表_2010年地方财政一般预算分级平衡情况表（汇总）0524 3" xfId="18037"/>
    <cellStyle name="差_其他部门(按照总人口测算）—20080416_不含人员经费系数_03_2010年各地区一般预算平衡表_净集中" xfId="18038"/>
    <cellStyle name="差_其他部门(按照总人口测算）—20080416_不含人员经费系数_03_2010年各地区一般预算平衡表_净集中 2" xfId="18039"/>
    <cellStyle name="好_2006年28四川 2 6" xfId="18040"/>
    <cellStyle name="差_其他部门(按照总人口测算）—20080416_不含人员经费系数_30云南" xfId="18041"/>
    <cellStyle name="差_市辖区测算-新科目（20080626）_财力性转移支付2010年预算参考数_03_2010年各地区一般预算平衡表_04财力类2010 2" xfId="18042"/>
    <cellStyle name="差_其他部门(按照总人口测算）—20080416_不含人员经费系数_30云南 3" xfId="18043"/>
    <cellStyle name="差_其他部门(按照总人口测算）—20080416_不含人员经费系数_30云南 3 2" xfId="18044"/>
    <cellStyle name="差_其他部门(按照总人口测算）—20080416_不含人员经费系数_30云南 4" xfId="18045"/>
    <cellStyle name="差_其他部门(按照总人口测算）—20080416_不含人员经费系数_财力性转移支付2010年预算参考数" xfId="18046"/>
    <cellStyle name="差_其他部门(按照总人口测算）—20080416_不含人员经费系数_财力性转移支付2010年预算参考数 2" xfId="18047"/>
    <cellStyle name="差_其他部门(按照总人口测算）—20080416_不含人员经费系数_财力性转移支付2010年预算参考数 2 2" xfId="18048"/>
    <cellStyle name="差_其他部门(按照总人口测算）—20080416_不含人员经费系数_财力性转移支付2010年预算参考数 2 2 2" xfId="18049"/>
    <cellStyle name="差_其他部门(按照总人口测算）—20080416_不含人员经费系数_财力性转移支付2010年预算参考数 2 3" xfId="18050"/>
    <cellStyle name="差_其他部门(按照总人口测算）—20080416_不含人员经费系数_财力性转移支付2010年预算参考数 2 3 2" xfId="18051"/>
    <cellStyle name="差_其他部门(按照总人口测算）—20080416_不含人员经费系数_财力性转移支付2010年预算参考数 2 4" xfId="18052"/>
    <cellStyle name="好_缺口县区测算（11.13）_财力性转移支付2010年预算参考数 2" xfId="18053"/>
    <cellStyle name="差_其他部门(按照总人口测算）—20080416_不含人员经费系数_财力性转移支付2010年预算参考数 3" xfId="18054"/>
    <cellStyle name="差_市辖区测算20080510_民生政策最低支出需求 2" xfId="18055"/>
    <cellStyle name="差_其他部门(按照总人口测算）—20080416_不含人员经费系数_财力性转移支付2010年预算参考数 3 2" xfId="18056"/>
    <cellStyle name="差_市辖区测算20080510_民生政策最低支出需求 2 2" xfId="18057"/>
    <cellStyle name="好_测算结果_财力性转移支付2010年预算参考数_03_2010年各地区一般预算平衡表 4" xfId="18058"/>
    <cellStyle name="差_其他部门(按照总人口测算）—20080416_不含人员经费系数_财力性转移支付2010年预算参考数 4" xfId="18059"/>
    <cellStyle name="差_市辖区测算20080510_民生政策最低支出需求 3" xfId="18060"/>
    <cellStyle name="差_其他部门(按照总人口测算）—20080416_不含人员经费系数_财力性转移支付2010年预算参考数 4 2" xfId="18061"/>
    <cellStyle name="差_市辖区测算20080510_民生政策最低支出需求 3 2" xfId="18062"/>
    <cellStyle name="差_其他部门(按照总人口测算）—20080416_不含人员经费系数_财力性转移支付2010年预算参考数_03_2010年各地区一般预算平衡表" xfId="18063"/>
    <cellStyle name="差_其他部门(按照总人口测算）—20080416_不含人员经费系数_财力性转移支付2010年预算参考数_03_2010年各地区一般预算平衡表 2" xfId="18064"/>
    <cellStyle name="差_其他部门(按照总人口测算）—20080416_不含人员经费系数_财力性转移支付2010年预算参考数_03_2010年各地区一般预算平衡表 5" xfId="18065"/>
    <cellStyle name="常规 21 2 2 4" xfId="18066"/>
    <cellStyle name="差_其他部门(按照总人口测算）—20080416_不含人员经费系数_财力性转移支付2010年预算参考数_03_2010年各地区一般预算平衡表 6" xfId="18067"/>
    <cellStyle name="常规 21 2 2 5" xfId="18068"/>
    <cellStyle name="差_其他部门(按照总人口测算）—20080416_不含人员经费系数_财力性转移支付2010年预算参考数_03_2010年各地区一般预算平衡表_04财力类2010" xfId="18069"/>
    <cellStyle name="差_其他部门(按照总人口测算）—20080416_不含人员经费系数_财力性转移支付2010年预算参考数_03_2010年各地区一般预算平衡表_04财力类2010 2" xfId="18070"/>
    <cellStyle name="差_其他部门(按照总人口测算）—20080416_不含人员经费系数_财力性转移支付2010年预算参考数_03_2010年各地区一般预算平衡表_04财力类2010 3" xfId="18071"/>
    <cellStyle name="差_卫生(按照总人口测算）—20080416_民生政策最低支出需求_财力性转移支付2010年预算参考数_隋心对账单定稿0514 2 4" xfId="18072"/>
    <cellStyle name="差_其他部门(按照总人口测算）—20080416_不含人员经费系数_财力性转移支付2010年预算参考数_03_2010年各地区一般预算平衡表_2010年地方财政一般预算分级平衡情况表（汇总）0524" xfId="18073"/>
    <cellStyle name="差_一般预算支出口径剔除表_03_2010年各地区一般预算平衡表_净集中 3" xfId="18074"/>
    <cellStyle name="差_其他部门(按照总人口测算）—20080416_不含人员经费系数_财力性转移支付2010年预算参考数_03_2010年各地区一般预算平衡表_2010年地方财政一般预算分级平衡情况表（汇总）0524 4" xfId="18075"/>
    <cellStyle name="差_其他部门(按照总人口测算）—20080416_不含人员经费系数_财力性转移支付2010年预算参考数_03_2010年各地区一般预算平衡表_2010年地方财政一般预算分级平衡情况表（汇总）0524 5" xfId="18076"/>
    <cellStyle name="差_危改资金测算_财力性转移支付2010年预算参考数_03_2010年各地区一般预算平衡表_04财力类2010 2" xfId="18077"/>
    <cellStyle name="差_其他部门(按照总人口测算）—20080416_不含人员经费系数_财力性转移支付2010年预算参考数_03_2010年各地区一般预算平衡表_净集中 2" xfId="18078"/>
    <cellStyle name="差_其他部门(按照总人口测算）—20080416_不含人员经费系数_财力性转移支付2010年预算参考数_03_2010年各地区一般预算平衡表_净集中 3" xfId="18079"/>
    <cellStyle name="差_其他部门(按照总人口测算）—20080416_不含人员经费系数_财力性转移支付2010年预算参考数_30云南" xfId="18080"/>
    <cellStyle name="差_人员工资和公用经费2_财力性转移支付2010年预算参考数_小册子（2010）张 3" xfId="18081"/>
    <cellStyle name="差_其他部门(按照总人口测算）—20080416_不含人员经费系数_财力性转移支付2010年预算参考数_30云南 2" xfId="18082"/>
    <cellStyle name="差_人员工资和公用经费2_财力性转移支付2010年预算参考数_小册子（2010）张 3 2" xfId="18083"/>
    <cellStyle name="差_其他部门(按照总人口测算）—20080416_不含人员经费系数_财力性转移支付2010年预算参考数_30云南 3" xfId="18084"/>
    <cellStyle name="差_其他部门(按照总人口测算）—20080416_不含人员经费系数_财力性转移支付2010年预算参考数_30云南 3 2" xfId="18085"/>
    <cellStyle name="差_其他部门(按照总人口测算）—20080416_不含人员经费系数_财力性转移支付2010年预算参考数_30云南 4" xfId="18086"/>
    <cellStyle name="差_县区合并测算20080423(按照各省比重）_县市旗测算-新科目（含人口规模效应）_小册子（2010）张 2" xfId="18087"/>
    <cellStyle name="差_其他部门(按照总人口测算）—20080416_不含人员经费系数_财力性转移支付2010年预算参考数_合并" xfId="18088"/>
    <cellStyle name="差_云南 缺口县区测算(地方填报)_合并 2" xfId="18089"/>
    <cellStyle name="差_其他部门(按照总人口测算）—20080416_不含人员经费系数_财力性转移支付2010年预算参考数_合并 2" xfId="18090"/>
    <cellStyle name="差_云南 缺口县区测算(地方填报)_合并 2 2" xfId="18091"/>
    <cellStyle name="好_河南 缺口县区测算(地方填报白)_财力性转移支付2010年预算参考数_03_2010年各地区一般预算平衡表 6" xfId="18092"/>
    <cellStyle name="差_其他部门(按照总人口测算）—20080416_不含人员经费系数_财力性转移支付2010年预算参考数_华东" xfId="18093"/>
    <cellStyle name="差_其他部门(按照总人口测算）—20080416_不含人员经费系数_财力性转移支付2010年预算参考数_隋心对账单定稿0514" xfId="18094"/>
    <cellStyle name="差_其他部门(按照总人口测算）—20080416_不含人员经费系数_财力性转移支付2010年预算参考数_隋心对账单定稿0514 2" xfId="18095"/>
    <cellStyle name="差_县市旗测算-新科目（20080627）_县市旗测算-新科目（含人口规模效应）_华东 2 4" xfId="18096"/>
    <cellStyle name="好_Book2_03_2010年各地区一般预算平衡表_2010年地方财政一般预算分级平衡情况表（汇总）0524 2 3" xfId="18097"/>
    <cellStyle name="差_其他部门(按照总人口测算）—20080416_不含人员经费系数_财力性转移支付2010年预算参考数_小册子（2010）张 3" xfId="18098"/>
    <cellStyle name="差_其他部门(按照总人口测算）—20080416_不含人员经费系数_财力性转移支付2010年预算参考数_小册子（2010）张 3 2" xfId="18099"/>
    <cellStyle name="差_其他部门(按照总人口测算）—20080416_不含人员经费系数_财力性转移支付2010年预算参考数_小册子（2010）张 4" xfId="18100"/>
    <cellStyle name="差_其他部门(按照总人口测算）—20080416_不含人员经费系数_合并 2" xfId="18101"/>
    <cellStyle name="差_其他部门(按照总人口测算）—20080416_不含人员经费系数_华东" xfId="18102"/>
    <cellStyle name="差_其他部门(按照总人口测算）—20080416_不含人员经费系数_华东 2" xfId="18103"/>
    <cellStyle name="差_缺口县区测算(按核定人数)_03_2010年各地区一般预算平衡表 4" xfId="18104"/>
    <cellStyle name="差_其他部门(按照总人口测算）—20080416_不含人员经费系数_隋心对账单定稿0514" xfId="18105"/>
    <cellStyle name="差_其他部门(按照总人口测算）—20080416_不含人员经费系数_小册子（2010）张" xfId="18106"/>
    <cellStyle name="常规 15 9" xfId="18107"/>
    <cellStyle name="常规 20 9" xfId="18108"/>
    <cellStyle name="好_汇总表4_华东 2 2" xfId="18109"/>
    <cellStyle name="差_其他部门(按照总人口测算）—20080416_不含人员经费系数_小册子（2010）张 2" xfId="18110"/>
    <cellStyle name="差_县市旗测算20080508_不含人员经费系数_财力性转移支付2010年预算参考数_03_2010年各地区一般预算平衡表_净集中" xfId="18111"/>
    <cellStyle name="差_其他部门(按照总人口测算）—20080416_不含人员经费系数_小册子（2010）张 2 2" xfId="18112"/>
    <cellStyle name="差_县市旗测算20080508_不含人员经费系数_财力性转移支付2010年预算参考数_03_2010年各地区一般预算平衡表_净集中 2" xfId="18113"/>
    <cellStyle name="差_其他部门(按照总人口测算）—20080416_不含人员经费系数_小册子（2010）张 3" xfId="18114"/>
    <cellStyle name="差_其他部门(按照总人口测算）—20080416_不含人员经费系数_小册子（2010）张 3 2" xfId="18115"/>
    <cellStyle name="差_其他部门(按照总人口测算）—20080416_不含人员经费系数_小册子（2010）张 4" xfId="18116"/>
    <cellStyle name="差_县区合并测算20080423(按照各省比重）_县市旗测算-新科目（含人口规模效应）_财力性转移支付2010年预算参考数_30云南 2" xfId="18117"/>
    <cellStyle name="好_山东省民生支出标准_财力性转移支付2010年预算参考数_03_2010年各地区一般预算平衡表_2010年地方财政一般预算分级平衡情况表（汇总）0524 2 2" xfId="18118"/>
    <cellStyle name="差_其他部门(按照总人口测算）—20080416_财力性转移支付2010年预算参考数" xfId="18119"/>
    <cellStyle name="差_其他部门(按照总人口测算）—20080416_财力性转移支付2010年预算参考数 2 2" xfId="18120"/>
    <cellStyle name="差_其他部门(按照总人口测算）—20080416_财力性转移支付2010年预算参考数 2 2 2" xfId="18121"/>
    <cellStyle name="差_其他部门(按照总人口测算）—20080416_财力性转移支付2010年预算参考数 2 3" xfId="18122"/>
    <cellStyle name="差_其他部门(按照总人口测算）—20080416_财力性转移支付2010年预算参考数 2 4" xfId="18123"/>
    <cellStyle name="好_核定人数下发表_03_2010年各地区一般预算平衡表_04财力类2010" xfId="18124"/>
    <cellStyle name="差_其他部门(按照总人口测算）—20080416_财力性转移支付2010年预算参考数 3" xfId="18125"/>
    <cellStyle name="常规 21 10" xfId="18126"/>
    <cellStyle name="差_其他部门(按照总人口测算）—20080416_财力性转移支付2010年预算参考数 3 2" xfId="18127"/>
    <cellStyle name="差_其他部门(按照总人口测算）—20080416_财力性转移支付2010年预算参考数 4" xfId="18128"/>
    <cellStyle name="常规 21 11" xfId="18129"/>
    <cellStyle name="差_其他部门(按照总人口测算）—20080416_财力性转移支付2010年预算参考数 4 2" xfId="18130"/>
    <cellStyle name="差_其他部门(按照总人口测算）—20080416_财力性转移支付2010年预算参考数 5" xfId="18131"/>
    <cellStyle name="常规 21 12" xfId="18132"/>
    <cellStyle name="差_其他部门(按照总人口测算）—20080416_财力性转移支付2010年预算参考数_03_2010年各地区一般预算平衡表" xfId="18133"/>
    <cellStyle name="差_其他部门(按照总人口测算）—20080416_财力性转移支付2010年预算参考数_03_2010年各地区一般预算平衡表 2" xfId="18134"/>
    <cellStyle name="好_5334_2006年迪庆县级财政报表附表_合并 2 3" xfId="18135"/>
    <cellStyle name="差_其他部门(按照总人口测算）—20080416_财力性转移支付2010年预算参考数_03_2010年各地区一般预算平衡表 3" xfId="18136"/>
    <cellStyle name="好_5334_2006年迪庆县级财政报表附表_合并 2 4" xfId="18137"/>
    <cellStyle name="差_其他部门(按照总人口测算）—20080416_财力性转移支付2010年预算参考数_03_2010年各地区一般预算平衡表 4" xfId="18138"/>
    <cellStyle name="好_5334_2006年迪庆县级财政报表附表_合并 2 5" xfId="18139"/>
    <cellStyle name="好_行政公检法测算_县市旗测算-新科目（含人口规模效应）_华东" xfId="18140"/>
    <cellStyle name="差_其他部门(按照总人口测算）—20080416_财力性转移支付2010年预算参考数_03_2010年各地区一般预算平衡表 5" xfId="18141"/>
    <cellStyle name="好_5334_2006年迪庆县级财政报表附表_合并 2 6" xfId="18142"/>
    <cellStyle name="差_其他部门(按照总人口测算）—20080416_财力性转移支付2010年预算参考数_03_2010年各地区一般预算平衡表 6" xfId="18143"/>
    <cellStyle name="好_5334_2006年迪庆县级财政报表附表_合并 2 7" xfId="18144"/>
    <cellStyle name="差_其他部门(按照总人口测算）—20080416_财力性转移支付2010年预算参考数_03_2010年各地区一般预算平衡表_04财力类2010" xfId="18145"/>
    <cellStyle name="好_行政公检法测算_03_2010年各地区一般预算平衡表 5" xfId="18146"/>
    <cellStyle name="差_其他部门(按照总人口测算）—20080416_财力性转移支付2010年预算参考数_03_2010年各地区一般预算平衡表_04财力类2010 2" xfId="18147"/>
    <cellStyle name="差_山东省民生支出标准_财力性转移支付2010年预算参考数_03_2010年各地区一般预算平衡表_2010年地方财政一般预算分级平衡情况表（汇总）0524" xfId="18148"/>
    <cellStyle name="好_测算结果汇总_03_2010年各地区一般预算平衡表_04财力类2010" xfId="18149"/>
    <cellStyle name="好_民生政策最低支出需求_华东 2 5" xfId="18150"/>
    <cellStyle name="好_其他部门(按照总人口测算）—20080416_民生政策最低支出需求_03_2010年各地区一般预算平衡表" xfId="18151"/>
    <cellStyle name="差_其他部门(按照总人口测算）—20080416_财力性转移支付2010年预算参考数_03_2010年各地区一般预算平衡表_04财力类2010 3" xfId="18152"/>
    <cellStyle name="好_民生政策最低支出需求_华东 2 6" xfId="18153"/>
    <cellStyle name="差_其他部门(按照总人口测算）—20080416_财力性转移支付2010年预算参考数_03_2010年各地区一般预算平衡表_2010年地方财政一般预算分级平衡情况表（汇总）0524 4" xfId="18154"/>
    <cellStyle name="差_其他部门(按照总人口测算）—20080416_财力性转移支付2010年预算参考数_03_2010年各地区一般预算平衡表_2010年地方财政一般预算分级平衡情况表（汇总）0524 5" xfId="18155"/>
    <cellStyle name="差_其他部门(按照总人口测算）—20080416_财力性转移支付2010年预算参考数_03_2010年各地区一般预算平衡表_净集中" xfId="18156"/>
    <cellStyle name="好_成本差异系数（含人口规模）_财力性转移支付2010年预算参考数 3" xfId="18157"/>
    <cellStyle name="差_其他部门(按照总人口测算）—20080416_财力性转移支付2010年预算参考数_30云南" xfId="18158"/>
    <cellStyle name="好_2008年支出调整_财力性转移支付2010年预算参考数_隋心对账单定稿0514 2 3" xfId="18159"/>
    <cellStyle name="好_附表_财力性转移支付2010年预算参考数_03_2010年各地区一般预算平衡表 2" xfId="18160"/>
    <cellStyle name="差_其他部门(按照总人口测算）—20080416_财力性转移支付2010年预算参考数_30云南 2" xfId="18161"/>
    <cellStyle name="好_附表_财力性转移支付2010年预算参考数_03_2010年各地区一般预算平衡表 2 2" xfId="18162"/>
    <cellStyle name="差_其他部门(按照总人口测算）—20080416_财力性转移支付2010年预算参考数_30云南 3" xfId="18163"/>
    <cellStyle name="好_附表_财力性转移支付2010年预算参考数_03_2010年各地区一般预算平衡表 2 3" xfId="18164"/>
    <cellStyle name="差_其他部门(按照总人口测算）—20080416_财力性转移支付2010年预算参考数_30云南 3 2" xfId="18165"/>
    <cellStyle name="差_其他部门(按照总人口测算）—20080416_财力性转移支付2010年预算参考数_30云南 4" xfId="18166"/>
    <cellStyle name="差_其他部门(按照总人口测算）—20080416_财力性转移支付2010年预算参考数_合并" xfId="18167"/>
    <cellStyle name="差_其他部门(按照总人口测算）—20080416_财力性转移支付2010年预算参考数_合并 2" xfId="18168"/>
    <cellStyle name="差_其他部门(按照总人口测算）—20080416_财力性转移支付2010年预算参考数_华东" xfId="18169"/>
    <cellStyle name="差_人员工资和公用经费3_财力性转移支付2010年预算参考数 2 3 2" xfId="18170"/>
    <cellStyle name="常规 11 2 6" xfId="18171"/>
    <cellStyle name="差_其他部门(按照总人口测算）—20080416_财力性转移支付2010年预算参考数_华东 2" xfId="18172"/>
    <cellStyle name="差_其他部门(按照总人口测算）—20080416_财力性转移支付2010年预算参考数_隋心对账单定稿0514" xfId="18173"/>
    <cellStyle name="差_其他部门(按照总人口测算）—20080416_财力性转移支付2010年预算参考数_隋心对账单定稿0514 2" xfId="18174"/>
    <cellStyle name="好_汇总-县级财政报表附表 4" xfId="18175"/>
    <cellStyle name="差_其他部门(按照总人口测算）—20080416_财力性转移支付2010年预算参考数_小册子（2010）张" xfId="18176"/>
    <cellStyle name="差_其他部门(按照总人口测算）—20080416_财力性转移支付2010年预算参考数_小册子（2010）张 2" xfId="18177"/>
    <cellStyle name="差_市辖区测算-新科目（20080626）_隋心对账单定稿0514 2 5" xfId="18178"/>
    <cellStyle name="差_其他部门(按照总人口测算）—20080416_财力性转移支付2010年预算参考数_小册子（2010）张 2 2" xfId="18179"/>
    <cellStyle name="差_其他部门(按照总人口测算）—20080416_财力性转移支付2010年预算参考数_小册子（2010）张 3" xfId="18180"/>
    <cellStyle name="差_市辖区测算-新科目（20080626）_隋心对账单定稿0514 2 6" xfId="18181"/>
    <cellStyle name="差_重点民生支出需求测算表社保（农村低保）081112_华东" xfId="18182"/>
    <cellStyle name="差_其他部门(按照总人口测算）—20080416_财力性转移支付2010年预算参考数_小册子（2010）张 3 2" xfId="18183"/>
    <cellStyle name="差_重点民生支出需求测算表社保（农村低保）081112_华东 2" xfId="18184"/>
    <cellStyle name="差_其他部门(按照总人口测算）—20080416_财力性转移支付2010年预算参考数_小册子（2010）张 4" xfId="18185"/>
    <cellStyle name="差_市辖区测算-新科目（20080626）_隋心对账单定稿0514 2 7" xfId="18186"/>
    <cellStyle name="差_县市旗测算-新科目（20080626）_民生政策最低支出需求_隋心对账单定稿0514 2" xfId="18187"/>
    <cellStyle name="差_自行调整差异系数顺序_财力性转移支付2010年预算参考数_合并 2 2" xfId="18188"/>
    <cellStyle name="差_其他部门(按照总人口测算）—20080416_华东" xfId="18189"/>
    <cellStyle name="差_其他部门(按照总人口测算）—20080416_华东 2" xfId="18190"/>
    <cellStyle name="差_其他部门(按照总人口测算）—20080416_民生政策最低支出需求 2" xfId="18191"/>
    <cellStyle name="差_其他部门(按照总人口测算）—20080416_民生政策最低支出需求 2 2" xfId="18192"/>
    <cellStyle name="差_其他部门(按照总人口测算）—20080416_民生政策最低支出需求 2 2 2" xfId="18193"/>
    <cellStyle name="差_其他部门(按照总人口测算）—20080416_民生政策最低支出需求 2 3" xfId="18194"/>
    <cellStyle name="好_行政(燃修费)_民生政策最低支出需求 2 2" xfId="18195"/>
    <cellStyle name="好_分县成本差异系数_民生政策最低支出需求_财力性转移支付2010年预算参考数_03_2010年各地区一般预算平衡表_2010年地方财政一般预算分级平衡情况表（汇总）0524 2 5" xfId="18196"/>
    <cellStyle name="差_其他部门(按照总人口测算）—20080416_民生政策最低支出需求 2 3 2" xfId="18197"/>
    <cellStyle name="好_行政(燃修费)_民生政策最低支出需求 2 2 2" xfId="18198"/>
    <cellStyle name="差_其他部门(按照总人口测算）—20080416_民生政策最低支出需求 2 4" xfId="18199"/>
    <cellStyle name="好_行政(燃修费)_民生政策最低支出需求 2 3" xfId="18200"/>
    <cellStyle name="差_其他部门(按照总人口测算）—20080416_民生政策最低支出需求 3" xfId="18201"/>
    <cellStyle name="差_其他部门(按照总人口测算）—20080416_民生政策最低支出需求 3 2" xfId="18202"/>
    <cellStyle name="差_总人口_30云南" xfId="18203"/>
    <cellStyle name="好_22湖南_华东 2 7" xfId="18204"/>
    <cellStyle name="差_其他部门(按照总人口测算）—20080416_民生政策最低支出需求 4 2" xfId="18205"/>
    <cellStyle name="差_其他部门(按照总人口测算）—20080416_民生政策最低支出需求 5" xfId="18206"/>
    <cellStyle name="好_2008计算资料（8月5）_小册子（2010）张" xfId="18207"/>
    <cellStyle name="差_其他部门(按照总人口测算）—20080416_民生政策最低支出需求_03_2010年各地区一般预算平衡表" xfId="18208"/>
    <cellStyle name="差_其他部门(按照总人口测算）—20080416_民生政策最低支出需求_03_2010年各地区一般预算平衡表 2" xfId="18209"/>
    <cellStyle name="好_2_03_2010年各地区一般预算平衡表_2010年地方财政一般预算分级平衡情况表（汇总）0524 2 4" xfId="18210"/>
    <cellStyle name="差_其他部门(按照总人口测算）—20080416_民生政策最低支出需求_03_2010年各地区一般预算平衡表 3" xfId="18211"/>
    <cellStyle name="好_2_03_2010年各地区一般预算平衡表_2010年地方财政一般预算分级平衡情况表（汇总）0524 2 5" xfId="18212"/>
    <cellStyle name="差_其他部门(按照总人口测算）—20080416_民生政策最低支出需求_03_2010年各地区一般预算平衡表 4" xfId="18213"/>
    <cellStyle name="好_2_03_2010年各地区一般预算平衡表_2010年地方财政一般预算分级平衡情况表（汇总）0524 2 6" xfId="18214"/>
    <cellStyle name="差_其他部门(按照总人口测算）—20080416_民生政策最低支出需求_03_2010年各地区一般预算平衡表 5" xfId="18215"/>
    <cellStyle name="好_2_03_2010年各地区一般预算平衡表_2010年地方财政一般预算分级平衡情况表（汇总）0524 2 7" xfId="18216"/>
    <cellStyle name="差_其他部门(按照总人口测算）—20080416_民生政策最低支出需求_03_2010年各地区一般预算平衡表 6" xfId="18217"/>
    <cellStyle name="好_12滨州_财力性转移支付2010年预算参考数" xfId="18218"/>
    <cellStyle name="差_其他部门(按照总人口测算）—20080416_民生政策最低支出需求_03_2010年各地区一般预算平衡表_04财力类2010" xfId="18219"/>
    <cellStyle name="好_2007年收支情况及2008年收支预计表(汇总表)_华东 2 5" xfId="18220"/>
    <cellStyle name="差_其他部门(按照总人口测算）—20080416_民生政策最低支出需求_03_2010年各地区一般预算平衡表_04财力类2010 2" xfId="18221"/>
    <cellStyle name="常规 4 3 2 6" xfId="18222"/>
    <cellStyle name="差_其他部门(按照总人口测算）—20080416_民生政策最低支出需求_03_2010年各地区一般预算平衡表_2010年地方财政一般预算分级平衡情况表（汇总）0524" xfId="18223"/>
    <cellStyle name="差_县市旗测算-新科目（20080627）_合并 2 7" xfId="18224"/>
    <cellStyle name="差_其他部门(按照总人口测算）—20080416_民生政策最低支出需求_03_2010年各地区一般预算平衡表_2010年地方财政一般预算分级平衡情况表（汇总）0524 2" xfId="18225"/>
    <cellStyle name="好_分县成本差异系数_不含人员经费系数_财力性转移支付2010年预算参考数_03_2010年各地区一般预算平衡表" xfId="18226"/>
    <cellStyle name="差_其他部门(按照总人口测算）—20080416_民生政策最低支出需求_03_2010年各地区一般预算平衡表_2010年地方财政一般预算分级平衡情况表（汇总）0524 3" xfId="18227"/>
    <cellStyle name="差_其他部门(按照总人口测算）—20080416_民生政策最低支出需求_03_2010年各地区一般预算平衡表_净集中" xfId="18228"/>
    <cellStyle name="差_其他部门(按照总人口测算）—20080416_民生政策最低支出需求_03_2010年各地区一般预算平衡表_净集中 2" xfId="18229"/>
    <cellStyle name="差_其他部门(按照总人口测算）—20080416_民生政策最低支出需求_03_2010年各地区一般预算平衡表_净集中 3" xfId="18230"/>
    <cellStyle name="差_其他部门(按照总人口测算）—20080416_民生政策最低支出需求_30云南" xfId="18231"/>
    <cellStyle name="差_县市旗测算20080508_民生政策最低支出需求 3 2" xfId="18232"/>
    <cellStyle name="好_青海 缺口县区测算(地方填报)_财力性转移支付2010年预算参考数_03_2010年各地区一般预算平衡表 2 2" xfId="18233"/>
    <cellStyle name="差_其他部门(按照总人口测算）—20080416_民生政策最低支出需求_30云南 2" xfId="18234"/>
    <cellStyle name="差_其他部门(按照总人口测算）—20080416_民生政策最低支出需求_30云南 2 2" xfId="18235"/>
    <cellStyle name="差_其他部门(按照总人口测算）—20080416_民生政策最低支出需求_30云南 3" xfId="18236"/>
    <cellStyle name="差_其他部门(按照总人口测算）—20080416_民生政策最低支出需求_30云南 4" xfId="18237"/>
    <cellStyle name="差_其他部门(按照总人口测算）—20080416_民生政策最低支出需求_财力性转移支付2010年预算参考数" xfId="18238"/>
    <cellStyle name="差_其他部门(按照总人口测算）—20080416_民生政策最低支出需求_财力性转移支付2010年预算参考数 2" xfId="18239"/>
    <cellStyle name="差_其他部门(按照总人口测算）—20080416_民生政策最低支出需求_财力性转移支付2010年预算参考数 2 2" xfId="18240"/>
    <cellStyle name="差_其他部门(按照总人口测算）—20080416_民生政策最低支出需求_财力性转移支付2010年预算参考数 2 2 2" xfId="18241"/>
    <cellStyle name="好_2006年全省财力计算表（中央、决算）_隋心对账单定稿0514 2 5" xfId="18242"/>
    <cellStyle name="好_20河南_华东 2 5" xfId="18243"/>
    <cellStyle name="差_其他部门(按照总人口测算）—20080416_民生政策最低支出需求_财力性转移支付2010年预算参考数 2 3" xfId="18244"/>
    <cellStyle name="差_其他部门(按照总人口测算）—20080416_民生政策最低支出需求_财力性转移支付2010年预算参考数 2 3 2" xfId="18245"/>
    <cellStyle name="差_县市旗测算-新科目（20080626）_县市旗测算-新科目（含人口规模效应）_03_2010年各地区一般预算平衡表 5" xfId="18246"/>
    <cellStyle name="好_民生政策最低支出需求_财力性转移支付2010年预算参考数_隋心对账单定稿0514 2 5" xfId="18247"/>
    <cellStyle name="差_其他部门(按照总人口测算）—20080416_民生政策最低支出需求_财力性转移支付2010年预算参考数 2 4" xfId="18248"/>
    <cellStyle name="差_其他部门(按照总人口测算）—20080416_民生政策最低支出需求_财力性转移支付2010年预算参考数 3" xfId="18249"/>
    <cellStyle name="差_其他部门(按照总人口测算）—20080416_民生政策最低支出需求_财力性转移支付2010年预算参考数 3 2" xfId="18250"/>
    <cellStyle name="好_河南 缺口县区测算(地方填报) 2 5" xfId="18251"/>
    <cellStyle name="差_其他部门(按照总人口测算）—20080416_民生政策最低支出需求_财力性转移支付2010年预算参考数 4 2" xfId="18252"/>
    <cellStyle name="差_其他部门(按照总人口测算）—20080416_民生政策最低支出需求_财力性转移支付2010年预算参考数_03_2010年各地区一般预算平衡表" xfId="18253"/>
    <cellStyle name="差_其他部门(按照总人口测算）—20080416_民生政策最低支出需求_财力性转移支付2010年预算参考数_03_2010年各地区一般预算平衡表 2" xfId="18254"/>
    <cellStyle name="好_行政公检法测算_不含人员经费系数_03_2010年各地区一般预算平衡表 6" xfId="18255"/>
    <cellStyle name="差_其他部门(按照总人口测算）—20080416_民生政策最低支出需求_财力性转移支付2010年预算参考数_03_2010年各地区一般预算平衡表 3" xfId="18256"/>
    <cellStyle name="差_其他部门(按照总人口测算）—20080416_民生政策最低支出需求_财力性转移支付2010年预算参考数_03_2010年各地区一般预算平衡表 4" xfId="18257"/>
    <cellStyle name="差_其他部门(按照总人口测算）—20080416_民生政策最低支出需求_财力性转移支付2010年预算参考数_03_2010年各地区一般预算平衡表 5" xfId="18258"/>
    <cellStyle name="差_其他部门(按照总人口测算）—20080416_民生政策最低支出需求_财力性转移支付2010年预算参考数_03_2010年各地区一般预算平衡表 6" xfId="18259"/>
    <cellStyle name="差_其他部门(按照总人口测算）—20080416_民生政策最低支出需求_财力性转移支付2010年预算参考数_03_2010年各地区一般预算平衡表_04财力类2010" xfId="18260"/>
    <cellStyle name="差_一般预算支出口径剔除表_03_2010年各地区一般预算平衡表_2010年地方财政一般预算分级平衡情况表（汇总）0524 2 2" xfId="18261"/>
    <cellStyle name="差_其他部门(按照总人口测算）—20080416_民生政策最低支出需求_财力性转移支付2010年预算参考数_03_2010年各地区一般预算平衡表_04财力类2010 2" xfId="18262"/>
    <cellStyle name="差_其他部门(按照总人口测算）—20080416_民生政策最低支出需求_财力性转移支付2010年预算参考数_03_2010年各地区一般预算平衡表_04财力类2010 3" xfId="18263"/>
    <cellStyle name="差_其他部门(按照总人口测算）—20080416_民生政策最低支出需求_财力性转移支付2010年预算参考数_03_2010年各地区一般预算平衡表_2010年地方财政一般预算分级平衡情况表（汇总）0524" xfId="18264"/>
    <cellStyle name="差_其他部门(按照总人口测算）—20080416_民生政策最低支出需求_财力性转移支付2010年预算参考数_03_2010年各地区一般预算平衡表_2010年地方财政一般预算分级平衡情况表（汇总）0524 3" xfId="18265"/>
    <cellStyle name="差_其他部门(按照总人口测算）—20080416_民生政策最低支出需求_财力性转移支付2010年预算参考数_03_2010年各地区一般预算平衡表_2010年地方财政一般预算分级平衡情况表（汇总）0524 4" xfId="18266"/>
    <cellStyle name="差_青海 缺口县区测算(地方填报)_03_2010年各地区一般预算平衡表_04财力类2010" xfId="18267"/>
    <cellStyle name="差_其他部门(按照总人口测算）—20080416_民生政策最低支出需求_财力性转移支付2010年预算参考数_03_2010年各地区一般预算平衡表_2010年地方财政一般预算分级平衡情况表（汇总）0524 5" xfId="18268"/>
    <cellStyle name="好_平邑_隋心对账单定稿0514" xfId="18269"/>
    <cellStyle name="差_其他部门(按照总人口测算）—20080416_民生政策最低支出需求_财力性转移支付2010年预算参考数_03_2010年各地区一般预算平衡表_净集中 3" xfId="18270"/>
    <cellStyle name="差_其他部门(按照总人口测算）—20080416_民生政策最低支出需求_财力性转移支付2010年预算参考数_合并" xfId="18271"/>
    <cellStyle name="好_缺口县区测算(按核定人数)_03_2010年各地区一般预算平衡表_2010年地方财政一般预算分级平衡情况表（汇总）0524 4" xfId="18272"/>
    <cellStyle name="差_其他部门(按照总人口测算）—20080416_民生政策最低支出需求_财力性转移支付2010年预算参考数_华东" xfId="18273"/>
    <cellStyle name="好_行政公检法测算_不含人员经费系数_合并 2 6" xfId="18274"/>
    <cellStyle name="差_其他部门(按照总人口测算）—20080416_民生政策最低支出需求_财力性转移支付2010年预算参考数_隋心对账单定稿0514" xfId="18275"/>
    <cellStyle name="常规 2 8 4" xfId="18276"/>
    <cellStyle name="差_其他部门(按照总人口测算）—20080416_民生政策最低支出需求_财力性转移支付2010年预算参考数_隋心对账单定稿0514 2" xfId="18277"/>
    <cellStyle name="差_其他部门(按照总人口测算）—20080416_民生政策最低支出需求_财力性转移支付2010年预算参考数_小册子（2010）张" xfId="18278"/>
    <cellStyle name="差_同德_财力性转移支付2010年预算参考数_隋心对账单定稿0514 2 2" xfId="18279"/>
    <cellStyle name="好_1_华东 2 4" xfId="18280"/>
    <cellStyle name="差_其他部门(按照总人口测算）—20080416_民生政策最低支出需求_财力性转移支付2010年预算参考数_小册子（2010）张 2 2" xfId="18281"/>
    <cellStyle name="差_其他部门(按照总人口测算）—20080416_民生政策最低支出需求_财力性转移支付2010年预算参考数_小册子（2010）张 3" xfId="18282"/>
    <cellStyle name="差_一般预算支出口径剔除表_财力性转移支付2010年预算参考数_合并 2 4" xfId="18283"/>
    <cellStyle name="好_2008年预计支出与2007年对比 2 5" xfId="18284"/>
    <cellStyle name="差_其他部门(按照总人口测算）—20080416_民生政策最低支出需求_财力性转移支付2010年预算参考数_小册子（2010）张 3 2" xfId="18285"/>
    <cellStyle name="差_其他部门(按照总人口测算）—20080416_民生政策最低支出需求_财力性转移支付2010年预算参考数_小册子（2010）张 4" xfId="18286"/>
    <cellStyle name="差_县区合并测算20080421_财力性转移支付2010年预算参考数_03_2010年各地区一般预算平衡表" xfId="18287"/>
    <cellStyle name="差_一般预算支出口径剔除表_财力性转移支付2010年预算参考数_合并 2 5" xfId="18288"/>
    <cellStyle name="好_2008年预计支出与2007年对比 2 6" xfId="18289"/>
    <cellStyle name="差_其他部门(按照总人口测算）—20080416_民生政策最低支出需求_合并" xfId="18290"/>
    <cellStyle name="差_其他部门(按照总人口测算）—20080416_民生政策最低支出需求_合并 2" xfId="18291"/>
    <cellStyle name="好_河南 缺口县区测算(地方填报)_隋心对账单定稿0514 2 7" xfId="18292"/>
    <cellStyle name="差_其他部门(按照总人口测算）—20080416_民生政策最低支出需求_华东" xfId="18293"/>
    <cellStyle name="差_其他部门(按照总人口测算）—20080416_民生政策最低支出需求_华东 2" xfId="18294"/>
    <cellStyle name="好_11大理_财力性转移支付2010年预算参考数_30云南" xfId="18295"/>
    <cellStyle name="好_其他部门(按照总人口测算）—20080416_县市旗测算-新科目（含人口规模效应）_03_2010年各地区一般预算平衡表_2010年地方财政一般预算分级平衡情况表（汇总）0524 2 3" xfId="18296"/>
    <cellStyle name="差_其他部门(按照总人口测算）—20080416_民生政策最低支出需求_隋心对账单定稿0514" xfId="18297"/>
    <cellStyle name="好_县区合并测算20080421_不含人员经费系数_财力性转移支付2010年预算参考数_03_2010年各地区一般预算平衡表 5" xfId="18298"/>
    <cellStyle name="差_其他部门(按照总人口测算）—20080416_民生政策最低支出需求_隋心对账单定稿0514 2" xfId="18299"/>
    <cellStyle name="差_其他部门(按照总人口测算）—20080416_民生政策最低支出需求_小册子（2010）张" xfId="18300"/>
    <cellStyle name="差_其他部门(按照总人口测算）—20080416_民生政策最低支出需求_小册子（2010）张 2" xfId="18301"/>
    <cellStyle name="差_其他部门(按照总人口测算）—20080416_民生政策最低支出需求_小册子（2010）张 2 2" xfId="18302"/>
    <cellStyle name="差_其他部门(按照总人口测算）—20080416_民生政策最低支出需求_小册子（2010）张 3" xfId="18303"/>
    <cellStyle name="差_其他部门(按照总人口测算）—20080416_民生政策最低支出需求_小册子（2010）张 3 2" xfId="18304"/>
    <cellStyle name="差_其他部门(按照总人口测算）—20080416_民生政策最低支出需求_小册子（2010）张 4" xfId="18305"/>
    <cellStyle name="差_其他部门(按照总人口测算）—20080416_隋心对账单定稿0514 2" xfId="18306"/>
    <cellStyle name="好_财政供养人员_合并 2 7" xfId="18307"/>
    <cellStyle name="好_行政公检法测算_不含人员经费系数_财力性转移支付2010年预算参考数_03_2010年各地区一般预算平衡表 4" xfId="18308"/>
    <cellStyle name="好_缺口县区测算(财政部标准)_03_2010年各地区一般预算平衡表_2010年地方财政一般预算分级平衡情况表（汇总）0524 2 5" xfId="18309"/>
    <cellStyle name="差_其他部门(按照总人口测算）—20080416_县市旗测算-新科目（含人口规模效应） 2" xfId="18310"/>
    <cellStyle name="差_其他部门(按照总人口测算）—20080416_县市旗测算-新科目（含人口规模效应） 2 2 2" xfId="18311"/>
    <cellStyle name="差_卫生(按照总人口测算）—20080416_03_2010年各地区一般预算平衡表_2010年地方财政一般预算分级平衡情况表（汇总）0524 2 4" xfId="18312"/>
    <cellStyle name="好_行政（人员）_不含人员经费系数_华东 2 5" xfId="18313"/>
    <cellStyle name="差_其他部门(按照总人口测算）—20080416_县市旗测算-新科目（含人口规模效应） 2 3" xfId="18314"/>
    <cellStyle name="差_云南省2008年转移支付测算——州市本级考核部分及政策性测算_合并 2 6" xfId="18315"/>
    <cellStyle name="差_其他部门(按照总人口测算）—20080416_县市旗测算-新科目（含人口规模效应） 2 3 2" xfId="18316"/>
    <cellStyle name="好_2_财力性转移支付2010年预算参考数_30云南 3" xfId="18317"/>
    <cellStyle name="好_行政(燃修费)_县市旗测算-新科目（含人口规模效应）_财力性转移支付2010年预算参考数_03_2010年各地区一般预算平衡表 2 3" xfId="18318"/>
    <cellStyle name="差_其他部门(按照总人口测算）—20080416_县市旗测算-新科目（含人口规模效应） 2 4" xfId="18319"/>
    <cellStyle name="差_云南省2008年转移支付测算——州市本级考核部分及政策性测算_合并 2 7" xfId="18320"/>
    <cellStyle name="差_其他部门(按照总人口测算）—20080416_县市旗测算-新科目（含人口规模效应） 3" xfId="18321"/>
    <cellStyle name="差_其他部门(按照总人口测算）—20080416_县市旗测算-新科目（含人口规模效应） 3 2" xfId="18322"/>
    <cellStyle name="差_其他部门(按照总人口测算）—20080416_县市旗测算-新科目（含人口规模效应） 4" xfId="18323"/>
    <cellStyle name="差_其他部门(按照总人口测算）—20080416_县市旗测算-新科目（含人口规模效应） 4 2" xfId="18324"/>
    <cellStyle name="差_其他部门(按照总人口测算）—20080416_县市旗测算-新科目（含人口规模效应） 5" xfId="18325"/>
    <cellStyle name="差_其他部门(按照总人口测算）—20080416_县市旗测算-新科目（含人口规模效应）_03_2010年各地区一般预算平衡表" xfId="18326"/>
    <cellStyle name="差_其他部门(按照总人口测算）—20080416_县市旗测算-新科目（含人口规模效应）_03_2010年各地区一般预算平衡表 2" xfId="18327"/>
    <cellStyle name="差_其他部门(按照总人口测算）—20080416_县市旗测算-新科目（含人口规模效应）_03_2010年各地区一般预算平衡表 3" xfId="18328"/>
    <cellStyle name="好_M01-1_2010年省对民族地县第二批转移支付测算表" xfId="18329"/>
    <cellStyle name="差_其他部门(按照总人口测算）—20080416_县市旗测算-新科目（含人口规模效应）_03_2010年各地区一般预算平衡表 4" xfId="18330"/>
    <cellStyle name="好_Sheet1_2.云南省生态功能区转移支付总表" xfId="18331"/>
    <cellStyle name="差_其他部门(按照总人口测算）—20080416_县市旗测算-新科目（含人口规模效应）_03_2010年各地区一般预算平衡表 5" xfId="18332"/>
    <cellStyle name="差_其他部门(按照总人口测算）—20080416_县市旗测算-新科目（含人口规模效应）_03_2010年各地区一般预算平衡表_04财力类2010" xfId="18333"/>
    <cellStyle name="差_其他部门(按照总人口测算）—20080416_县市旗测算-新科目（含人口规模效应）_03_2010年各地区一般预算平衡表_04财力类2010 2" xfId="18334"/>
    <cellStyle name="好_农林水和城市维护标准支出20080505－县区合计_民生政策最低支出需求 4" xfId="18335"/>
    <cellStyle name="差_其他部门(按照总人口测算）—20080416_县市旗测算-新科目（含人口规模效应）_03_2010年各地区一般预算平衡表_04财力类2010 3" xfId="18336"/>
    <cellStyle name="好_农林水和城市维护标准支出20080505－县区合计_民生政策最低支出需求 5" xfId="18337"/>
    <cellStyle name="差_其他部门(按照总人口测算）—20080416_县市旗测算-新科目（含人口规模效应）_03_2010年各地区一般预算平衡表_2010年地方财政一般预算分级平衡情况表（汇总）0524" xfId="18338"/>
    <cellStyle name="差_其他部门(按照总人口测算）—20080416_县市旗测算-新科目（含人口规模效应）_03_2010年各地区一般预算平衡表_2010年地方财政一般预算分级平衡情况表（汇总）0524 2" xfId="18339"/>
    <cellStyle name="差_其他部门(按照总人口测算）—20080416_县市旗测算-新科目（含人口规模效应）_03_2010年各地区一般预算平衡表_2010年地方财政一般预算分级平衡情况表（汇总）0524 3" xfId="18340"/>
    <cellStyle name="差_其他部门(按照总人口测算）—20080416_县市旗测算-新科目（含人口规模效应）_03_2010年各地区一般预算平衡表_2010年地方财政一般预算分级平衡情况表（汇总）0524 4" xfId="18341"/>
    <cellStyle name="差_其他部门(按照总人口测算）—20080416_县市旗测算-新科目（含人口规模效应）_03_2010年各地区一般预算平衡表_2010年地方财政一般预算分级平衡情况表（汇总）0524 5" xfId="18342"/>
    <cellStyle name="差_其他部门(按照总人口测算）—20080416_县市旗测算-新科目（含人口规模效应）_03_2010年各地区一般预算平衡表_净集中" xfId="18343"/>
    <cellStyle name="好_14安徽_小册子（2010）张 2" xfId="18344"/>
    <cellStyle name="差_其他部门(按照总人口测算）—20080416_县市旗测算-新科目（含人口规模效应）_03_2010年各地区一般预算平衡表_净集中 2" xfId="18345"/>
    <cellStyle name="好_人员工资和公用经费3 2 5" xfId="18346"/>
    <cellStyle name="好_行政(燃修费)_不含人员经费系数_财力性转移支付2010年预算参考数 3" xfId="18347"/>
    <cellStyle name="好_农林水和城市维护标准支出20080505－县区合计_财力性转移支付2010年预算参考数_03_2010年各地区一般预算平衡表_2010年地方财政一般预算分级平衡情况表（汇总）0524" xfId="18348"/>
    <cellStyle name="差_其他部门(按照总人口测算）—20080416_县市旗测算-新科目（含人口规模效应）_03_2010年各地区一般预算平衡表_净集中 3" xfId="18349"/>
    <cellStyle name="好_人员工资和公用经费3 2 6" xfId="18350"/>
    <cellStyle name="常规 5_03支出类2010" xfId="18351"/>
    <cellStyle name="好_行政(燃修费)_不含人员经费系数_财力性转移支付2010年预算参考数 4" xfId="18352"/>
    <cellStyle name="差_其他部门(按照总人口测算）—20080416_县市旗测算-新科目（含人口规模效应）_30云南 2" xfId="18353"/>
    <cellStyle name="差_缺口县区测算_财力性转移支付2010年预算参考数_03_2010年各地区一般预算平衡表 6" xfId="18354"/>
    <cellStyle name="差_其他部门(按照总人口测算）—20080416_县市旗测算-新科目（含人口规模效应）_30云南 2 2" xfId="18355"/>
    <cellStyle name="差_其他部门(按照总人口测算）—20080416_县市旗测算-新科目（含人口规模效应）_30云南 3" xfId="18356"/>
    <cellStyle name="好_民生政策最低支出需求_财力性转移支付2010年预算参考数 5" xfId="18357"/>
    <cellStyle name="好_农林水和城市维护标准支出20080505－县区合计_民生政策最低支出需求_财力性转移支付2010年预算参考数_03_2010年各地区一般预算平衡表_净集中 3" xfId="18358"/>
    <cellStyle name="差_其他部门(按照总人口测算）—20080416_县市旗测算-新科目（含人口规模效应）_30云南 3 2" xfId="18359"/>
    <cellStyle name="好_其他部门(按照总人口测算）—20080416_民生政策最低支出需求_财力性转移支付2010年预算参考数_03_2010年各地区一般预算平衡表 2 3" xfId="18360"/>
    <cellStyle name="差_其他部门(按照总人口测算）—20080416_县市旗测算-新科目（含人口规模效应）_30云南 4" xfId="18361"/>
    <cellStyle name="差_其他部门(按照总人口测算）—20080416_县市旗测算-新科目（含人口规模效应）_财力性转移支付2010年预算参考数" xfId="18362"/>
    <cellStyle name="差_其他部门(按照总人口测算）—20080416_县市旗测算-新科目（含人口规模效应）_财力性转移支付2010年预算参考数 2" xfId="18363"/>
    <cellStyle name="差_其他部门(按照总人口测算）—20080416_县市旗测算-新科目（含人口规模效应）_财力性转移支付2010年预算参考数 2 2" xfId="18364"/>
    <cellStyle name="差_其他部门(按照总人口测算）—20080416_县市旗测算-新科目（含人口规模效应）_财力性转移支付2010年预算参考数 2 2 2" xfId="18365"/>
    <cellStyle name="好_分县成本差异系数_不含人员经费系数_财力性转移支付2010年预算参考数_华东 2 3" xfId="18366"/>
    <cellStyle name="差_其他部门(按照总人口测算）—20080416_县市旗测算-新科目（含人口规模效应）_财力性转移支付2010年预算参考数 2 3" xfId="18367"/>
    <cellStyle name="差_县市旗测算20080508_县市旗测算-新科目（含人口规模效应）_小册子（2010）张 2" xfId="18368"/>
    <cellStyle name="差_其他部门(按照总人口测算）—20080416_县市旗测算-新科目（含人口规模效应）_财力性转移支付2010年预算参考数 2 3 2" xfId="18369"/>
    <cellStyle name="差_县市旗测算20080508_县市旗测算-新科目（含人口规模效应）_小册子（2010）张 2 2" xfId="18370"/>
    <cellStyle name="差_其他部门(按照总人口测算）—20080416_县市旗测算-新科目（含人口规模效应）_财力性转移支付2010年预算参考数 2 4" xfId="18371"/>
    <cellStyle name="差_县市旗测算20080508_县市旗测算-新科目（含人口规模效应）_小册子（2010）张 3" xfId="18372"/>
    <cellStyle name="差_县市旗测算-新科目（20080627）_华东" xfId="18373"/>
    <cellStyle name="差_其他部门(按照总人口测算）—20080416_县市旗测算-新科目（含人口规模效应）_财力性转移支付2010年预算参考数 3" xfId="18374"/>
    <cellStyle name="差_其他部门(按照总人口测算）—20080416_县市旗测算-新科目（含人口规模效应）_财力性转移支付2010年预算参考数 4" xfId="18375"/>
    <cellStyle name="差_其他部门(按照总人口测算）—20080416_县市旗测算-新科目（含人口规模效应）_财力性转移支付2010年预算参考数 4 2" xfId="18376"/>
    <cellStyle name="差_其他部门(按照总人口测算）—20080416_县市旗测算-新科目（含人口规模效应）_财力性转移支付2010年预算参考数 5" xfId="18377"/>
    <cellStyle name="差_其他部门(按照总人口测算）—20080416_县市旗测算-新科目（含人口规模效应）_财力性转移支付2010年预算参考数_03_2010年各地区一般预算平衡表 5" xfId="18378"/>
    <cellStyle name="好_缺口县区测算_财力性转移支付2010年预算参考数_03_2010年各地区一般预算平衡表_2010年地方财政一般预算分级平衡情况表（汇总）0524 2 7" xfId="18379"/>
    <cellStyle name="好_缺口县区测算（11.13）_财力性转移支付2010年预算参考数_合并 2 2" xfId="18380"/>
    <cellStyle name="差_其他部门(按照总人口测算）—20080416_县市旗测算-新科目（含人口规模效应）_财力性转移支付2010年预算参考数_03_2010年各地区一般预算平衡表 6" xfId="18381"/>
    <cellStyle name="好_Book2_财力性转移支付2010年预算参考数_30云南" xfId="18382"/>
    <cellStyle name="好_缺口县区测算_财力性转移支付2010年预算参考数_03_2010年各地区一般预算平衡表_2010年地方财政一般预算分级平衡情况表（汇总）0524 2 8" xfId="18383"/>
    <cellStyle name="好_缺口县区测算（11.13）_财力性转移支付2010年预算参考数_合并 2 3" xfId="18384"/>
    <cellStyle name="好_缺口县区测算（11.13）_小册子（2010）张" xfId="18385"/>
    <cellStyle name="差_其他部门(按照总人口测算）—20080416_县市旗测算-新科目（含人口规模效应）_财力性转移支付2010年预算参考数_03_2010年各地区一般预算平衡表_04财力类2010" xfId="18386"/>
    <cellStyle name="差_其他部门(按照总人口测算）—20080416_县市旗测算-新科目（含人口规模效应）_财力性转移支付2010年预算参考数_03_2010年各地区一般预算平衡表_04财力类2010 2" xfId="18387"/>
    <cellStyle name="好_09黑龙江_财力性转移支付2010年预算参考数_03_2010年各地区一般预算平衡表_2010年地方财政一般预算分级平衡情况表（汇总）0524 2 4" xfId="18388"/>
    <cellStyle name="差_其他部门(按照总人口测算）—20080416_县市旗测算-新科目（含人口规模效应）_财力性转移支付2010年预算参考数_03_2010年各地区一般预算平衡表_04财力类2010 3" xfId="18389"/>
    <cellStyle name="好_09黑龙江_财力性转移支付2010年预算参考数_03_2010年各地区一般预算平衡表_2010年地方财政一般预算分级平衡情况表（汇总）0524 2 5" xfId="18390"/>
    <cellStyle name="好_缺口县区测算(按核定人数)" xfId="18391"/>
    <cellStyle name="差_其他部门(按照总人口测算）—20080416_县市旗测算-新科目（含人口规模效应）_财力性转移支付2010年预算参考数_03_2010年各地区一般预算平衡表_2010年地方财政一般预算分级平衡情况表（汇总）0524" xfId="18392"/>
    <cellStyle name="差_其他部门(按照总人口测算）—20080416_县市旗测算-新科目（含人口规模效应）_财力性转移支付2010年预算参考数_03_2010年各地区一般预算平衡表_2010年地方财政一般预算分级平衡情况表（汇总）0524 2" xfId="18393"/>
    <cellStyle name="差_其他部门(按照总人口测算）—20080416_县市旗测算-新科目（含人口规模效应）_财力性转移支付2010年预算参考数_03_2010年各地区一般预算平衡表_净集中 2" xfId="18394"/>
    <cellStyle name="差_其他部门(按照总人口测算）—20080416_县市旗测算-新科目（含人口规模效应）_财力性转移支付2010年预算参考数_03_2010年各地区一般预算平衡表_净集中 3" xfId="18395"/>
    <cellStyle name="好_成本差异系数（含人口规模）_合并 2 2" xfId="18396"/>
    <cellStyle name="差_其他部门(按照总人口测算）—20080416_县市旗测算-新科目（含人口规模效应）_财力性转移支付2010年预算参考数_30云南" xfId="18397"/>
    <cellStyle name="差_其他部门(按照总人口测算）—20080416_县市旗测算-新科目（含人口规模效应）_财力性转移支付2010年预算参考数_30云南 2" xfId="18398"/>
    <cellStyle name="差_其他部门(按照总人口测算）—20080416_县市旗测算-新科目（含人口规模效应）_财力性转移支付2010年预算参考数_30云南 3" xfId="18399"/>
    <cellStyle name="好_缺口县区测算（11.13）_30云南 2" xfId="18400"/>
    <cellStyle name="差_其他部门(按照总人口测算）—20080416_县市旗测算-新科目（含人口规模效应）_财力性转移支付2010年预算参考数_30云南 3 2" xfId="18401"/>
    <cellStyle name="差_卫生(按照总人口测算）—20080416_不含人员经费系数_财力性转移支付2010年预算参考数_华东 2 5" xfId="18402"/>
    <cellStyle name="好_缺口县区测算（11.13）_30云南 2 2" xfId="18403"/>
    <cellStyle name="差_其他部门(按照总人口测算）—20080416_县市旗测算-新科目（含人口规模效应）_财力性转移支付2010年预算参考数_30云南 4" xfId="18404"/>
    <cellStyle name="好_缺口县区测算（11.13）_30云南 3" xfId="18405"/>
    <cellStyle name="差_其他部门(按照总人口测算）—20080416_县市旗测算-新科目（含人口规模效应）_财力性转移支付2010年预算参考数_隋心对账单定稿0514 2" xfId="18406"/>
    <cellStyle name="差_其他部门(按照总人口测算）—20080416_县市旗测算-新科目（含人口规模效应）_财力性转移支付2010年预算参考数_小册子（2010）张" xfId="18407"/>
    <cellStyle name="差_其他部门(按照总人口测算）—20080416_县市旗测算-新科目（含人口规模效应）_财力性转移支付2010年预算参考数_小册子（2010）张 2" xfId="18408"/>
    <cellStyle name="好_Book1_1_Book1_Book1_Book1_Book1" xfId="18409"/>
    <cellStyle name="差_其他部门(按照总人口测算）—20080416_县市旗测算-新科目（含人口规模效应）_财力性转移支付2010年预算参考数_小册子（2010）张 2 2" xfId="18410"/>
    <cellStyle name="差_总人口_财力性转移支付2010年预算参考数_华东" xfId="18411"/>
    <cellStyle name="好_Book1_1_Book1_Book1_Book1_Book1 2" xfId="18412"/>
    <cellStyle name="差_其他部门(按照总人口测算）—20080416_县市旗测算-新科目（含人口规模效应）_财力性转移支付2010年预算参考数_小册子（2010）张 3" xfId="18413"/>
    <cellStyle name="差_其他部门(按照总人口测算）—20080416_县市旗测算-新科目（含人口规模效应）_财力性转移支付2010年预算参考数_小册子（2010）张 4" xfId="18414"/>
    <cellStyle name="差_其他部门(按照总人口测算）—20080416_县市旗测算-新科目（含人口规模效应）_合并" xfId="18415"/>
    <cellStyle name="差_其他部门(按照总人口测算）—20080416_县市旗测算-新科目（含人口规模效应）_合并 2" xfId="18416"/>
    <cellStyle name="差_其他部门(按照总人口测算）—20080416_县市旗测算-新科目（含人口规模效应）_华东" xfId="18417"/>
    <cellStyle name="差_其他部门(按照总人口测算）—20080416_县市旗测算-新科目（含人口规模效应）_隋心对账单定稿0514" xfId="18418"/>
    <cellStyle name="常规 12 2 3" xfId="18419"/>
    <cellStyle name="差_其他部门(按照总人口测算）—20080416_县市旗测算-新科目（含人口规模效应）_隋心对账单定稿0514 2" xfId="18420"/>
    <cellStyle name="差_其他部门(按照总人口测算）—20080416_县市旗测算-新科目（含人口规模效应）_小册子（2010）张" xfId="18421"/>
    <cellStyle name="差_文体广播事业(按照总人口测算）—20080416_县市旗测算-新科目（含人口规模效应）_03_2010年各地区一般预算平衡表_2010年地方财政一般预算分级平衡情况表（汇总）0524 2" xfId="18422"/>
    <cellStyle name="差_其他部门(按照总人口测算）—20080416_县市旗测算-新科目（含人口规模效应）_小册子（2010）张 2" xfId="18423"/>
    <cellStyle name="差_文体广播事业(按照总人口测算）—20080416_县市旗测算-新科目（含人口规模效应）_03_2010年各地区一般预算平衡表_2010年地方财政一般预算分级平衡情况表（汇总）0524 2 2" xfId="18424"/>
    <cellStyle name="好_2006年在职人员情况 4" xfId="18425"/>
    <cellStyle name="差_其他部门(按照总人口测算）—20080416_县市旗测算-新科目（含人口规模效应）_小册子（2010）张 2 2" xfId="18426"/>
    <cellStyle name="着色 4" xfId="18427"/>
    <cellStyle name="好_2007一般预算支出口径剔除表_财力性转移支付2010年预算参考数_03_2010年各地区一般预算平衡表_净集中 3" xfId="18428"/>
    <cellStyle name="差_其他部门(按照总人口测算）—20080416_县市旗测算-新科目（含人口规模效应）_小册子（2010）张 3" xfId="18429"/>
    <cellStyle name="差_文体广播事业(按照总人口测算）—20080416_县市旗测算-新科目（含人口规模效应）_03_2010年各地区一般预算平衡表_2010年地方财政一般预算分级平衡情况表（汇总）0524 2 3" xfId="18430"/>
    <cellStyle name="好_30云南_1_30云南" xfId="18431"/>
    <cellStyle name="差_其他部门(按照总人口测算）—20080416_县市旗测算-新科目（含人口规模效应）_小册子（2010）张 3 2" xfId="18432"/>
    <cellStyle name="好_30云南_1_30云南 2" xfId="18433"/>
    <cellStyle name="好_测算结果_小册子（2010）张" xfId="18434"/>
    <cellStyle name="差_其他部门(按照总人口测算）—20080416_县市旗测算-新科目（含人口规模效应）_小册子（2010）张 4" xfId="18435"/>
    <cellStyle name="差_文体广播事业(按照总人口测算）—20080416_县市旗测算-新科目（含人口规模效应）_03_2010年各地区一般预算平衡表_2010年地方财政一般预算分级平衡情况表（汇总）0524 2 4" xfId="18436"/>
    <cellStyle name="常规 8 2" xfId="18437"/>
    <cellStyle name="差_其他部门(按照总人口测算）—20080416_小册子（2010）张 2" xfId="18438"/>
    <cellStyle name="差_县市旗测算20080508 2 3 2" xfId="18439"/>
    <cellStyle name="差_市辖区测算-新科目（20080626）_民生政策最低支出需求 2 2 2" xfId="18440"/>
    <cellStyle name="常规 21 6" xfId="18441"/>
    <cellStyle name="好_34青海_1_财力性转移支付2010年预算参考数_30云南 3" xfId="18442"/>
    <cellStyle name="差_其他部门(按照总人口测算）—20080416_小册子（2010）张 2 2" xfId="18443"/>
    <cellStyle name="好_文体广播事业(按照总人口测算）—20080416_财力性转移支付2010年预算参考数_华东 2 5" xfId="18444"/>
    <cellStyle name="常规 21 6 2" xfId="18445"/>
    <cellStyle name="好_34青海_1_财力性转移支付2010年预算参考数_30云南 3 2" xfId="18446"/>
    <cellStyle name="差_其他部门(按照总人口测算）—20080416_小册子（2010）张 3" xfId="18447"/>
    <cellStyle name="常规 21 7" xfId="18448"/>
    <cellStyle name="差_其他部门(按照总人口测算）—20080416_小册子（2010）张 3 2" xfId="18449"/>
    <cellStyle name="差_其他部门(按照总人口测算）—20080416_小册子（2010）张 4" xfId="18450"/>
    <cellStyle name="常规 21 8" xfId="18451"/>
    <cellStyle name="差_青海 缺口县区测算(地方填报)" xfId="18452"/>
    <cellStyle name="差_青海 缺口县区测算(地方填报) 2 2" xfId="18453"/>
    <cellStyle name="差_青海 缺口县区测算(地方填报) 2 3" xfId="18454"/>
    <cellStyle name="差_青海 缺口县区测算(地方填报) 2 3 2" xfId="18455"/>
    <cellStyle name="好_行政（人员）_县市旗测算-新科目（含人口规模效应）_03_2010年各地区一般预算平衡表_净集中 3" xfId="18456"/>
    <cellStyle name="差_青海 缺口县区测算(地方填报) 3" xfId="18457"/>
    <cellStyle name="差_青海 缺口县区测算(地方填报) 3 2" xfId="18458"/>
    <cellStyle name="好_汇总表_财力性转移支付2010年预算参考数_03_2010年各地区一般预算平衡表_2010年地方财政一般预算分级平衡情况表（汇总）0524 2 4" xfId="18459"/>
    <cellStyle name="好_教育(按照总人口测算）—20080416_民生政策最低支出需求_财力性转移支付2010年预算参考数_小册子（2010）张 3" xfId="18460"/>
    <cellStyle name="差_青海 缺口县区测算(地方填报) 4" xfId="18461"/>
    <cellStyle name="差_青海 缺口县区测算(地方填报) 4 2" xfId="18462"/>
    <cellStyle name="差_青海 缺口县区测算(地方填报) 5" xfId="18463"/>
    <cellStyle name="好_行政公检法测算_县市旗测算-新科目（含人口规模效应）_30云南 2" xfId="18464"/>
    <cellStyle name="差_青海 缺口县区测算(地方填报)_03_2010年各地区一般预算平衡表 3" xfId="18465"/>
    <cellStyle name="差_市辖区测算-新科目（20080626） 2" xfId="18466"/>
    <cellStyle name="差_青海 缺口县区测算(地方填报)_03_2010年各地区一般预算平衡表 4" xfId="18467"/>
    <cellStyle name="差_市辖区测算-新科目（20080626） 3" xfId="18468"/>
    <cellStyle name="差_青海 缺口县区测算(地方填报)_03_2010年各地区一般预算平衡表 5" xfId="18469"/>
    <cellStyle name="差_市辖区测算-新科目（20080626） 4" xfId="18470"/>
    <cellStyle name="差_青海 缺口县区测算(地方填报)_03_2010年各地区一般预算平衡表 6" xfId="18471"/>
    <cellStyle name="差_市辖区测算-新科目（20080626） 5" xfId="18472"/>
    <cellStyle name="差_青海 缺口县区测算(地方填报)_03_2010年各地区一般预算平衡表_04财力类2010 2" xfId="18473"/>
    <cellStyle name="差_青海 缺口县区测算(地方填报)_03_2010年各地区一般预算平衡表_04财力类2010 3" xfId="18474"/>
    <cellStyle name="好_卫生部门_财力性转移支付2010年预算参考数_合并 2 4" xfId="18475"/>
    <cellStyle name="差_青海 缺口县区测算(地方填报)_03_2010年各地区一般预算平衡表_2010年地方财政一般预算分级平衡情况表（汇总）0524" xfId="18476"/>
    <cellStyle name="差_市辖区测算-新科目（20080626）_不含人员经费系数_财力性转移支付2010年预算参考数_03_2010年各地区一般预算平衡表_净集中" xfId="18477"/>
    <cellStyle name="好_2006年22湖南_财力性转移支付2010年预算参考数_03_2010年各地区一般预算平衡表 3" xfId="18478"/>
    <cellStyle name="差_青海 缺口县区测算(地方填报)_03_2010年各地区一般预算平衡表_2010年地方财政一般预算分级平衡情况表（汇总）0524 5" xfId="18479"/>
    <cellStyle name="差_青海 缺口县区测算(地方填报)_03_2010年各地区一般预算平衡表_净集中" xfId="18480"/>
    <cellStyle name="好_缺口县区测算(按2007支出增长25%测算)_财力性转移支付2010年预算参考数_合并 2 5" xfId="18481"/>
    <cellStyle name="差_青海 缺口县区测算(地方填报)_03_2010年各地区一般预算平衡表_净集中 2" xfId="18482"/>
    <cellStyle name="差_青海 缺口县区测算(地方填报)_03_2010年各地区一般预算平衡表_净集中 3" xfId="18483"/>
    <cellStyle name="差_青海 缺口县区测算(地方填报)_30云南" xfId="18484"/>
    <cellStyle name="差_危改资金测算_03_2010年各地区一般预算平衡表_2010年地方财政一般预算分级平衡情况表（汇总）0524 3" xfId="18485"/>
    <cellStyle name="差_青海 缺口县区测算(地方填报)_30云南 2" xfId="18486"/>
    <cellStyle name="好_安徽 缺口县区测算(地方填报)1_财力性转移支付2010年预算参考数_合并 2 4" xfId="18487"/>
    <cellStyle name="差_青海 缺口县区测算(地方填报)_30云南 3" xfId="18488"/>
    <cellStyle name="好_安徽 缺口县区测算(地方填报)1_财力性转移支付2010年预算参考数_合并 2 5" xfId="18489"/>
    <cellStyle name="差_青海 缺口县区测算(地方填报)_30云南 3 2" xfId="18490"/>
    <cellStyle name="差_青海 缺口县区测算(地方填报)_财力性转移支付2010年预算参考数" xfId="18491"/>
    <cellStyle name="差_县区合并测算20080423(按照各省比重）_民生政策最低支出需求_30云南 3 2" xfId="18492"/>
    <cellStyle name="好_农林水和城市维护标准支出20080505－县区合计_县市旗测算-新科目（含人口规模效应）_财力性转移支付2010年预算参考数_华东" xfId="18493"/>
    <cellStyle name="差_青海 缺口县区测算(地方填报)_财力性转移支付2010年预算参考数 2" xfId="18494"/>
    <cellStyle name="好_农林水和城市维护标准支出20080505－县区合计_县市旗测算-新科目（含人口规模效应）_财力性转移支付2010年预算参考数_华东 2" xfId="18495"/>
    <cellStyle name="差_青海 缺口县区测算(地方填报)_财力性转移支付2010年预算参考数 2 2" xfId="18496"/>
    <cellStyle name="好_农林水和城市维护标准支出20080505－县区合计_县市旗测算-新科目（含人口规模效应）_财力性转移支付2010年预算参考数_华东 2 2" xfId="18497"/>
    <cellStyle name="差_青海 缺口县区测算(地方填报)_财力性转移支付2010年预算参考数 2 2 2" xfId="18498"/>
    <cellStyle name="差_青海 缺口县区测算(地方填报)_财力性转移支付2010年预算参考数 2 3" xfId="18499"/>
    <cellStyle name="好_农林水和城市维护标准支出20080505－县区合计_县市旗测算-新科目（含人口规模效应）_财力性转移支付2010年预算参考数_华东 2 3" xfId="18500"/>
    <cellStyle name="差_青海 缺口县区测算(地方填报)_财力性转移支付2010年预算参考数 2 4" xfId="18501"/>
    <cellStyle name="好_农林水和城市维护标准支出20080505－县区合计_县市旗测算-新科目（含人口规模效应）_财力性转移支付2010年预算参考数_华东 2 4" xfId="18502"/>
    <cellStyle name="差_青海 缺口县区测算(地方填报)_财力性转移支付2010年预算参考数 3" xfId="18503"/>
    <cellStyle name="好_农林水和城市维护标准支出20080505－县区合计_县市旗测算-新科目（含人口规模效应）_财力性转移支付2010年预算参考数_华东 3" xfId="18504"/>
    <cellStyle name="差_青海 缺口县区测算(地方填报)_财力性转移支付2010年预算参考数 3 2" xfId="18505"/>
    <cellStyle name="好_0605石屏县_隋心对账单定稿0514 2 7" xfId="18506"/>
    <cellStyle name="差_青海 缺口县区测算(地方填报)_财力性转移支付2010年预算参考数_03_2010年各地区一般预算平衡表" xfId="18507"/>
    <cellStyle name="差_青海 缺口县区测算(地方填报)_财力性转移支付2010年预算参考数_03_2010年各地区一般预算平衡表 2" xfId="18508"/>
    <cellStyle name="差_青海 缺口县区测算(地方填报)_财力性转移支付2010年预算参考数_03_2010年各地区一般预算平衡表 3" xfId="18509"/>
    <cellStyle name="差_青海 缺口县区测算(地方填报)_财力性转移支付2010年预算参考数_03_2010年各地区一般预算平衡表 5" xfId="18510"/>
    <cellStyle name="差_青海 缺口县区测算(地方填报)_财力性转移支付2010年预算参考数_03_2010年各地区一般预算平衡表 6" xfId="18511"/>
    <cellStyle name="差_青海 缺口县区测算(地方填报)_财力性转移支付2010年预算参考数_03_2010年各地区一般预算平衡表_04财力类2010" xfId="18512"/>
    <cellStyle name="好_测算结果_03_2010年各地区一般预算平衡表 5" xfId="18513"/>
    <cellStyle name="好_分县成本差异系数_民生政策最低支出需求_财力性转移支付2010年预算参考数_隋心对账单定稿0514 2 4" xfId="18514"/>
    <cellStyle name="差_青海 缺口县区测算(地方填报)_财力性转移支付2010年预算参考数_03_2010年各地区一般预算平衡表_04财力类2010 2" xfId="18515"/>
    <cellStyle name="差_青海 缺口县区测算(地方填报)_财力性转移支付2010年预算参考数_03_2010年各地区一般预算平衡表_04财力类2010 3" xfId="18516"/>
    <cellStyle name="好_5334_2006年迪庆县级财政报表附表 2_2.2010年云南省生态功能区转移支付总表" xfId="18517"/>
    <cellStyle name="差_青海 缺口县区测算(地方填报)_财力性转移支付2010年预算参考数_03_2010年各地区一般预算平衡表_2010年地方财政一般预算分级平衡情况表（汇总）0524" xfId="18518"/>
    <cellStyle name="好_行政公检法测算_民生政策最低支出需求_03_2010年各地区一般预算平衡表_净集中 3" xfId="18519"/>
    <cellStyle name="差_青海 缺口县区测算(地方填报)_财力性转移支付2010年预算参考数_03_2010年各地区一般预算平衡表_2010年地方财政一般预算分级平衡情况表（汇总）0524 2" xfId="18520"/>
    <cellStyle name="好_汇总-县级财政报表附表_隋心对账单定稿0514" xfId="18521"/>
    <cellStyle name="差_青海 缺口县区测算(地方填报)_财力性转移支付2010年预算参考数_03_2010年各地区一般预算平衡表_2010年地方财政一般预算分级平衡情况表（汇总）0524 3" xfId="18522"/>
    <cellStyle name="差_青海 缺口县区测算(地方填报)_财力性转移支付2010年预算参考数_03_2010年各地区一般预算平衡表_2010年地方财政一般预算分级平衡情况表（汇总）0524 4" xfId="18523"/>
    <cellStyle name="差_青海 缺口县区测算(地方填报)_财力性转移支付2010年预算参考数_03_2010年各地区一般预算平衡表_2010年地方财政一般预算分级平衡情况表（汇总）0524 5" xfId="18524"/>
    <cellStyle name="差_青海 缺口县区测算(地方填报)_财力性转移支付2010年预算参考数_03_2010年各地区一般预算平衡表_净集中" xfId="18525"/>
    <cellStyle name="差_缺口县区测算(按2007支出增长25%测算)_财力性转移支付2010年预算参考数_华东 2" xfId="18526"/>
    <cellStyle name="差_青海 缺口县区测算(地方填报)_财力性转移支付2010年预算参考数_30云南" xfId="18527"/>
    <cellStyle name="好_11大理_03_2010年各地区一般预算平衡表_04财力类2010" xfId="18528"/>
    <cellStyle name="好_其他部门(按照总人口测算）—20080416_财力性转移支付2010年预算参考数_03_2010年各地区一般预算平衡表_04财力类2010 3" xfId="18529"/>
    <cellStyle name="差_青海 缺口县区测算(地方填报)_财力性转移支付2010年预算参考数_30云南 2" xfId="18530"/>
    <cellStyle name="好_11大理_03_2010年各地区一般预算平衡表_04财力类2010 2" xfId="18531"/>
    <cellStyle name="差_青海 缺口县区测算(地方填报)_财力性转移支付2010年预算参考数_30云南 3" xfId="18532"/>
    <cellStyle name="好_11大理_03_2010年各地区一般预算平衡表_04财力类2010 3" xfId="18533"/>
    <cellStyle name="好_2007年一般预算支出剔除_财力性转移支付2010年预算参考数" xfId="18534"/>
    <cellStyle name="差_青海 缺口县区测算(地方填报)_财力性转移支付2010年预算参考数_30云南 4" xfId="18535"/>
    <cellStyle name="差_青海 缺口县区测算(地方填报)_财力性转移支付2010年预算参考数_合并 2" xfId="18536"/>
    <cellStyle name="好_历年教师人数 6" xfId="18537"/>
    <cellStyle name="差_青海 缺口县区测算(地方填报)_财力性转移支付2010年预算参考数_华东" xfId="18538"/>
    <cellStyle name="差_青海 缺口县区测算(地方填报)_财力性转移支付2010年预算参考数_华东 2" xfId="18539"/>
    <cellStyle name="差_青海 缺口县区测算(地方填报)_财力性转移支付2010年预算参考数_隋心对账单定稿0514 2" xfId="18540"/>
    <cellStyle name="差_青海 缺口县区测算(地方填报)_财力性转移支付2010年预算参考数_小册子（2010）张 3" xfId="18541"/>
    <cellStyle name="差_青海 缺口县区测算(地方填报)_财力性转移支付2010年预算参考数_小册子（2010）张 3 2" xfId="18542"/>
    <cellStyle name="差_青海 缺口县区测算(地方填报)_财力性转移支付2010年预算参考数_小册子（2010）张 4" xfId="18543"/>
    <cellStyle name="差_青海 缺口县区测算(地方填报)_合并" xfId="18544"/>
    <cellStyle name="常规 25 19" xfId="18545"/>
    <cellStyle name="常规 25 24" xfId="18546"/>
    <cellStyle name="好_20河南_财力性转移支付2010年预算参考数_03_2010年各地区一般预算平衡表_净集中 2" xfId="18547"/>
    <cellStyle name="好_河南 缺口县区测算(地方填报白)" xfId="18548"/>
    <cellStyle name="差_青海 缺口县区测算(地方填报)_合并 2" xfId="18549"/>
    <cellStyle name="好_河南 缺口县区测算(地方填报白) 2" xfId="18550"/>
    <cellStyle name="差_青海 缺口县区测算(地方填报)_华东" xfId="18551"/>
    <cellStyle name="差_县区合并测算20080423(按照各省比重）_民生政策最低支出需求_财力性转移支付2010年预算参考数_隋心对账单定稿0514 2 2" xfId="18552"/>
    <cellStyle name="好_2006年22湖南 4" xfId="18553"/>
    <cellStyle name="好_卫生(按照总人口测算）—20080416_县市旗测算-新科目（含人口规模效应）_华东 3" xfId="18554"/>
    <cellStyle name="好_分年度可用财力情况 3" xfId="18555"/>
    <cellStyle name="差_青海 缺口县区测算(地方填报)_隋心对账单定稿0514" xfId="18556"/>
    <cellStyle name="差_县区合并测算20080423(按照各省比重）_不含人员经费系数_财力性转移支付2010年预算参考数_30云南 2" xfId="18557"/>
    <cellStyle name="差_青海 缺口县区测算(地方填报)_隋心对账单定稿0514 2" xfId="18558"/>
    <cellStyle name="差_县区合并测算20080423(按照各省比重）_不含人员经费系数_财力性转移支付2010年预算参考数_30云南 2 2" xfId="18559"/>
    <cellStyle name="差_总人口_财力性转移支付2010年预算参考数_30云南 3" xfId="18560"/>
    <cellStyle name="差_青海 缺口县区测算(地方填报)_小册子（2010）张" xfId="18561"/>
    <cellStyle name="差_青海 缺口县区测算(地方填报)_小册子（2010）张 2" xfId="18562"/>
    <cellStyle name="差_青海 缺口县区测算(地方填报)_小册子（2010）张 2 2" xfId="18563"/>
    <cellStyle name="差_青海 缺口县区测算(地方填报)_小册子（2010）张 3" xfId="18564"/>
    <cellStyle name="差_青海 缺口县区测算(地方填报)_小册子（2010）张 3 2" xfId="18565"/>
    <cellStyle name="差_青海 缺口县区测算(地方填报)_小册子（2010）张 4" xfId="18566"/>
    <cellStyle name="差_全省公共卫生与基层医疗卫生事业单位绩效工资测算表！ 2" xfId="18567"/>
    <cellStyle name="好_34青海_1_合并" xfId="18568"/>
    <cellStyle name="差_全省公共卫生与基层医疗卫生事业单位绩效工资测算表！ 3 2" xfId="18569"/>
    <cellStyle name="好_青海 缺口县区测算(地方填报)_财力性转移支付2010年预算参考数 2 7" xfId="18570"/>
    <cellStyle name="差_全省公共卫生与基层医疗卫生事业单位绩效工资测算表！ 4" xfId="18571"/>
    <cellStyle name="好_2007年收支情况及2008年收支预计表(汇总表)_03_2010年各地区一般预算平衡表_净集中 3" xfId="18572"/>
    <cellStyle name="差_缺口县区测算 2 2 2" xfId="18573"/>
    <cellStyle name="差_缺口县区测算 2 3" xfId="18574"/>
    <cellStyle name="差_缺口县区测算 2 4" xfId="18575"/>
    <cellStyle name="差_缺口县区测算 3 2" xfId="18576"/>
    <cellStyle name="好_附表_财力性转移支付2010年预算参考数 2 4" xfId="18577"/>
    <cellStyle name="差_缺口县区测算 4" xfId="18578"/>
    <cellStyle name="好_2007一般预算支出口径剔除表_03_2010年各地区一般预算平衡表 2 2" xfId="18579"/>
    <cellStyle name="好_测算结果_03_2010年各地区一般预算平衡表_2010年地方财政一般预算分级平衡情况表（汇总）0524 2 5" xfId="18580"/>
    <cellStyle name="差_缺口县区测算 4 2" xfId="18581"/>
    <cellStyle name="差_缺口县区测算 5" xfId="18582"/>
    <cellStyle name="好_测算结果_03_2010年各地区一般预算平衡表_2010年地方财政一般预算分级平衡情况表（汇总）0524 2 6" xfId="18583"/>
    <cellStyle name="差_缺口县区测算（11.13）" xfId="18584"/>
    <cellStyle name="差_缺口县区测算（11.13） 2" xfId="18585"/>
    <cellStyle name="好_分县成本差异系数_民生政策最低支出需求_03_2010年各地区一般预算平衡表_2010年地方财政一般预算分级平衡情况表（汇总）0524 2 4" xfId="18586"/>
    <cellStyle name="差_缺口县区测算（11.13） 2 2" xfId="18587"/>
    <cellStyle name="差_缺口县区测算（11.13） 2 2 2" xfId="18588"/>
    <cellStyle name="差_缺口县区测算（11.13） 2 4" xfId="18589"/>
    <cellStyle name="好_县区合并测算20080423(按照各省比重）_县市旗测算-新科目（含人口规模效应）_华东 2 7" xfId="18590"/>
    <cellStyle name="差_县区合并测算20080423(按照各省比重）_民生政策最低支出需求_财力性转移支付2010年预算参考数_华东 2" xfId="18591"/>
    <cellStyle name="差_缺口县区测算（11.13） 3" xfId="18592"/>
    <cellStyle name="好_分县成本差异系数_民生政策最低支出需求_03_2010年各地区一般预算平衡表_2010年地方财政一般预算分级平衡情况表（汇总）0524 2 5" xfId="18593"/>
    <cellStyle name="差_缺口县区测算（11.13） 3 2" xfId="18594"/>
    <cellStyle name="差_缺口县区测算（11.13） 4" xfId="18595"/>
    <cellStyle name="好_分县成本差异系数_民生政策最低支出需求_03_2010年各地区一般预算平衡表_2010年地方财政一般预算分级平衡情况表（汇总）0524 2 6" xfId="18596"/>
    <cellStyle name="差_缺口县区测算（11.13） 4 2" xfId="18597"/>
    <cellStyle name="差_缺口县区测算（11.13） 5" xfId="18598"/>
    <cellStyle name="好_分县成本差异系数_民生政策最低支出需求_03_2010年各地区一般预算平衡表_2010年地方财政一般预算分级平衡情况表（汇总）0524 2 7" xfId="18599"/>
    <cellStyle name="差_缺口县区测算（11.13）_03_2010年各地区一般预算平衡表" xfId="18600"/>
    <cellStyle name="差_缺口县区测算（11.13）_03_2010年各地区一般预算平衡表 2" xfId="18601"/>
    <cellStyle name="常规 18 13" xfId="18602"/>
    <cellStyle name="常规 23 13" xfId="18603"/>
    <cellStyle name="差_缺口县区测算（11.13）_03_2010年各地区一般预算平衡表 3" xfId="18604"/>
    <cellStyle name="常规 18 14" xfId="18605"/>
    <cellStyle name="常规 23 14" xfId="18606"/>
    <cellStyle name="差_缺口县区测算（11.13）_03_2010年各地区一般预算平衡表 4" xfId="18607"/>
    <cellStyle name="常规 18 15" xfId="18608"/>
    <cellStyle name="常规 18 20" xfId="18609"/>
    <cellStyle name="常规 23 15" xfId="18610"/>
    <cellStyle name="常规 23 20" xfId="18611"/>
    <cellStyle name="差_缺口县区测算（11.13）_03_2010年各地区一般预算平衡表 6" xfId="18612"/>
    <cellStyle name="常规 18 17" xfId="18613"/>
    <cellStyle name="常规 18 22" xfId="18614"/>
    <cellStyle name="常规 23 17" xfId="18615"/>
    <cellStyle name="常规 23 22" xfId="18616"/>
    <cellStyle name="差_缺口县区测算（11.13）_03_2010年各地区一般预算平衡表_04财力类2010 2" xfId="18617"/>
    <cellStyle name="好_行政（人员）_不含人员经费系数_华东" xfId="18618"/>
    <cellStyle name="差_缺口县区测算（11.13）_03_2010年各地区一般预算平衡表_04财力类2010 3" xfId="18619"/>
    <cellStyle name="差_缺口县区测算（11.13）_03_2010年各地区一般预算平衡表_2010年地方财政一般预算分级平衡情况表（汇总）0524 3" xfId="18620"/>
    <cellStyle name="常规 12 16" xfId="18621"/>
    <cellStyle name="常规 12 21" xfId="18622"/>
    <cellStyle name="好_2007一般预算支出口径剔除表_03_2010年各地区一般预算平衡表 5" xfId="18623"/>
    <cellStyle name="差_缺口县区测算（11.13）_03_2010年各地区一般预算平衡表_2010年地方财政一般预算分级平衡情况表（汇总）0524 5" xfId="18624"/>
    <cellStyle name="差_县级公安机关公用经费标准奖励测算方案（定稿） 2" xfId="18625"/>
    <cellStyle name="常规 12 18" xfId="18626"/>
    <cellStyle name="常规 12 23" xfId="18627"/>
    <cellStyle name="差_缺口县区测算（11.13）_03_2010年各地区一般预算平衡表_净集中" xfId="18628"/>
    <cellStyle name="好_2006年全省财力计算表（中央、决算） 2 6" xfId="18629"/>
    <cellStyle name="差_缺口县区测算（11.13）_30云南 2" xfId="18630"/>
    <cellStyle name="差_缺口县区测算（11.13）_30云南 2 2" xfId="18631"/>
    <cellStyle name="好_04财力类 4" xfId="18632"/>
    <cellStyle name="差_缺口县区测算（11.13）_30云南 3 2" xfId="18633"/>
    <cellStyle name="差_缺口县区测算（11.13）_30云南 4" xfId="18634"/>
    <cellStyle name="差_缺口县区测算（11.13）_财力性转移支付2010年预算参考数" xfId="18635"/>
    <cellStyle name="差_缺口县区测算（11.13）_财力性转移支付2010年预算参考数 2" xfId="18636"/>
    <cellStyle name="差_缺口县区测算（11.13）_财力性转移支付2010年预算参考数 2 2" xfId="18637"/>
    <cellStyle name="差_县市旗测算-新科目（20080627）_县市旗测算-新科目（含人口规模效应）_财力性转移支付2010年预算参考数_03_2010年各地区一般预算平衡表_2010年地方财政一般预算分级平衡情况表（汇总）0524 2 3" xfId="18638"/>
    <cellStyle name="差_人员工资和公用经费_03_2010年各地区一般预算平衡表_净集中" xfId="18639"/>
    <cellStyle name="差_县市旗测算-新科目（20080627）_县市旗测算-新科目（含人口规模效应）_财力性转移支付2010年预算参考数_03_2010年各地区一般预算平衡表_2010年地方财政一般预算分级平衡情况表（汇总）0524 2 4" xfId="18640"/>
    <cellStyle name="差_缺口县区测算（11.13）_财力性转移支付2010年预算参考数 2 3" xfId="18641"/>
    <cellStyle name="好_2007一般预算支出口径剔除表_03_2010年各地区一般预算平衡表_2010年地方财政一般预算分级平衡情况表（汇总）0524 2" xfId="18642"/>
    <cellStyle name="好_核定人数下发表_03_2010年各地区一般预算平衡表 2" xfId="18643"/>
    <cellStyle name="差_人员工资和公用经费_03_2010年各地区一般预算平衡表_净集中 2" xfId="18644"/>
    <cellStyle name="差_缺口县区测算（11.13）_财力性转移支付2010年预算参考数 2 3 2" xfId="18645"/>
    <cellStyle name="好_2007一般预算支出口径剔除表_03_2010年各地区一般预算平衡表_2010年地方财政一般预算分级平衡情况表（汇总）0524 2 2" xfId="18646"/>
    <cellStyle name="好_核定人数下发表_03_2010年各地区一般预算平衡表 2 2" xfId="18647"/>
    <cellStyle name="差_县市旗测算-新科目（20080627）_县市旗测算-新科目（含人口规模效应）_财力性转移支付2010年预算参考数_03_2010年各地区一般预算平衡表_2010年地方财政一般预算分级平衡情况表（汇总）0524 2 5" xfId="18648"/>
    <cellStyle name="差_缺口县区测算（11.13）_财力性转移支付2010年预算参考数 2 4" xfId="18649"/>
    <cellStyle name="好_2007一般预算支出口径剔除表_03_2010年各地区一般预算平衡表_2010年地方财政一般预算分级平衡情况表（汇总）0524 3" xfId="18650"/>
    <cellStyle name="好_核定人数下发表_03_2010年各地区一般预算平衡表 3" xfId="18651"/>
    <cellStyle name="差_缺口县区测算（11.13）_财力性转移支付2010年预算参考数 3" xfId="18652"/>
    <cellStyle name="差_缺口县区测算（11.13）_财力性转移支付2010年预算参考数 3 2" xfId="18653"/>
    <cellStyle name="差_缺口县区测算（11.13）_财力性转移支付2010年预算参考数 4" xfId="18654"/>
    <cellStyle name="好_11大理_财力性转移支付2010年预算参考数_华东" xfId="18655"/>
    <cellStyle name="差_缺口县区测算（11.13）_财力性转移支付2010年预算参考数 4 2" xfId="18656"/>
    <cellStyle name="好_核定人数下发表 2 6" xfId="18657"/>
    <cellStyle name="差_缺口县区测算（11.13）_财力性转移支付2010年预算参考数 5" xfId="18658"/>
    <cellStyle name="差_缺口县区测算（11.13）_财力性转移支付2010年预算参考数_03_2010年各地区一般预算平衡表 3" xfId="18659"/>
    <cellStyle name="差_缺口县区测算(按2007支出增长25%测算)_财力性转移支付2010年预算参考数_小册子（2010）张 2 2" xfId="18660"/>
    <cellStyle name="差_缺口县区测算（11.13）_财力性转移支付2010年预算参考数_03_2010年各地区一般预算平衡表 4" xfId="18661"/>
    <cellStyle name="差_缺口县区测算（11.13）_财力性转移支付2010年预算参考数_03_2010年各地区一般预算平衡表 6" xfId="18662"/>
    <cellStyle name="差_县区合并测算20080423(按照各省比重）_县市旗测算-新科目（含人口规模效应）_财力性转移支付2010年预算参考数_03_2010年各地区一般预算平衡表_04财力类2010 3" xfId="18663"/>
    <cellStyle name="好_2010年县级基本财力保障测算 2" xfId="18664"/>
    <cellStyle name="差_缺口县区测算（11.13）_财力性转移支付2010年预算参考数_03_2010年各地区一般预算平衡表_2010年地方财政一般预算分级平衡情况表（汇总）0524" xfId="18665"/>
    <cellStyle name="好_卫生(按照总人口测算）—20080416_县市旗测算-新科目（含人口规模效应）_03_2010年各地区一般预算平衡表_2010年地方财政一般预算分级平衡情况表（汇总）0524 2 5" xfId="18666"/>
    <cellStyle name="差_缺口县区测算（11.13）_财力性转移支付2010年预算参考数_03_2010年各地区一般预算平衡表_2010年地方财政一般预算分级平衡情况表（汇总）0524 2" xfId="18667"/>
    <cellStyle name="检查单元格 2 2 2 2 2 6" xfId="18668"/>
    <cellStyle name="差_卫生(按照总人口测算）—20080416_不含人员经费系数_03_2010年各地区一般预算平衡表_2010年地方财政一般预算分级平衡情况表（汇总）0524 2 3" xfId="18669"/>
    <cellStyle name="好_卫生(按照总人口测算）—20080416_县市旗测算-新科目（含人口规模效应）_03_2010年各地区一般预算平衡表_2010年地方财政一般预算分级平衡情况表（汇总）0524 2 6" xfId="18670"/>
    <cellStyle name="差_缺口县区测算（11.13）_财力性转移支付2010年预算参考数_03_2010年各地区一般预算平衡表_2010年地方财政一般预算分级平衡情况表（汇总）0524 3" xfId="18671"/>
    <cellStyle name="检查单元格 2 2 2 2 2 7" xfId="18672"/>
    <cellStyle name="差_卫生(按照总人口测算）—20080416_不含人员经费系数_03_2010年各地区一般预算平衡表_2010年地方财政一般预算分级平衡情况表（汇总）0524 2 4" xfId="18673"/>
    <cellStyle name="好_卫生(按照总人口测算）—20080416_县市旗测算-新科目（含人口规模效应）_03_2010年各地区一般预算平衡表_2010年地方财政一般预算分级平衡情况表（汇总）0524 2 7" xfId="18674"/>
    <cellStyle name="差_缺口县区测算（11.13）_财力性转移支付2010年预算参考数_03_2010年各地区一般预算平衡表_2010年地方财政一般预算分级平衡情况表（汇总）0524 4" xfId="18675"/>
    <cellStyle name="检查单元格 2 2 2 2 2 8" xfId="18676"/>
    <cellStyle name="差_卫生(按照总人口测算）—20080416_不含人员经费系数_03_2010年各地区一般预算平衡表_2010年地方财政一般预算分级平衡情况表（汇总）0524 2 5" xfId="18677"/>
    <cellStyle name="好_卫生(按照总人口测算）—20080416_县市旗测算-新科目（含人口规模效应）_03_2010年各地区一般预算平衡表_2010年地方财政一般预算分级平衡情况表（汇总）0524 2 8" xfId="18678"/>
    <cellStyle name="差_缺口县区测算（11.13）_财力性转移支付2010年预算参考数_03_2010年各地区一般预算平衡表_2010年地方财政一般预算分级平衡情况表（汇总）0524 5" xfId="18679"/>
    <cellStyle name="检查单元格 2 2 2 2 2 9" xfId="18680"/>
    <cellStyle name="差_卫生(按照总人口测算）—20080416_不含人员经费系数_03_2010年各地区一般预算平衡表_2010年地方财政一般预算分级平衡情况表（汇总）0524 2 6" xfId="18681"/>
    <cellStyle name="差_缺口县区测算（11.13）_财力性转移支付2010年预算参考数_03_2010年各地区一般预算平衡表_净集中" xfId="18682"/>
    <cellStyle name="好_核定人数下发表_财力性转移支付2010年预算参考数_03_2010年各地区一般预算平衡表_2010年地方财政一般预算分级平衡情况表（汇总）0524 2 2" xfId="18683"/>
    <cellStyle name="好_行政（人员）_民生政策最低支出需求_财力性转移支付2010年预算参考数_合并 2 2" xfId="18684"/>
    <cellStyle name="检查单元格 2 9" xfId="18685"/>
    <cellStyle name="差_缺口县区测算（11.13）_财力性转移支付2010年预算参考数_30云南 2 2" xfId="18686"/>
    <cellStyle name="好_教育(按照总人口测算）—20080416_民生政策最低支出需求_30云南 2" xfId="18687"/>
    <cellStyle name="差_缺口县区测算（11.13）_财力性转移支付2010年预算参考数_30云南 3" xfId="18688"/>
    <cellStyle name="好_行政（人员）_民生政策最低支出需求_财力性转移支付2010年预算参考数_合并 3" xfId="18689"/>
    <cellStyle name="差_缺口县区测算（11.13）_财力性转移支付2010年预算参考数_30云南 3 2" xfId="18690"/>
    <cellStyle name="差_缺口县区测算（11.13）_财力性转移支付2010年预算参考数_30云南 4" xfId="18691"/>
    <cellStyle name="差_缺口县区测算（11.13）_财力性转移支付2010年预算参考数_合并 2" xfId="18692"/>
    <cellStyle name="好_汇总表4_03_2010年各地区一般预算平衡表_净集中" xfId="18693"/>
    <cellStyle name="差_缺口县区测算（11.13）_财力性转移支付2010年预算参考数_华东 2" xfId="18694"/>
    <cellStyle name="差_一般预算支出口径剔除表_财力性转移支付2010年预算参考数_03_2010年各地区一般预算平衡表_2010年地方财政一般预算分级平衡情况表（汇总）0524 2 2" xfId="18695"/>
    <cellStyle name="差_缺口县区测算（11.13）_财力性转移支付2010年预算参考数_小册子（2010）张" xfId="18696"/>
    <cellStyle name="差_缺口县区测算（11.13）_财力性转移支付2010年预算参考数_小册子（2010）张 2" xfId="18697"/>
    <cellStyle name="差_市辖区测算20080510_县市旗测算-新科目（含人口规模效应）_财力性转移支付2010年预算参考数_小册子（2010）张" xfId="18698"/>
    <cellStyle name="差_缺口县区测算（11.13）_财力性转移支付2010年预算参考数_小册子（2010）张 2 2" xfId="18699"/>
    <cellStyle name="差_市辖区测算20080510_县市旗测算-新科目（含人口规模效应）_财力性转移支付2010年预算参考数_小册子（2010）张 2" xfId="18700"/>
    <cellStyle name="差_缺口县区测算（11.13）_财力性转移支付2010年预算参考数_小册子（2010）张 3" xfId="18701"/>
    <cellStyle name="差_缺口县区测算（11.13）_财力性转移支付2010年预算参考数_小册子（2010）张 3 2" xfId="18702"/>
    <cellStyle name="差_缺口县区测算（11.13）_财力性转移支付2010年预算参考数_小册子（2010）张 4" xfId="18703"/>
    <cellStyle name="差_缺口县区测算（11.13）_合并" xfId="18704"/>
    <cellStyle name="好_县区合并测算20080421_县市旗测算-新科目（含人口规模效应） 5" xfId="18705"/>
    <cellStyle name="差_缺口县区测算（11.13）_隋心对账单定稿0514" xfId="18706"/>
    <cellStyle name="差_缺口县区测算（11.13）_隋心对账单定稿0514 2" xfId="18707"/>
    <cellStyle name="差_缺口县区测算（11.13）_小册子（2010）张" xfId="18708"/>
    <cellStyle name="好_行政(燃修费)_民生政策最低支出需求_财力性转移支付2010年预算参考数_华东" xfId="18709"/>
    <cellStyle name="好_县市旗测算-新科目（20080626）_民生政策最低支出需求_财力性转移支付2010年预算参考数_合并 2 3" xfId="18710"/>
    <cellStyle name="差_缺口县区测算（11.13）_小册子（2010）张 2" xfId="18711"/>
    <cellStyle name="好_行政(燃修费)_民生政策最低支出需求_财力性转移支付2010年预算参考数_华东 2" xfId="18712"/>
    <cellStyle name="好_教育(按照总人口测算）—20080416_县市旗测算-新科目（含人口规模效应）_财力性转移支付2010年预算参考数 4" xfId="18713"/>
    <cellStyle name="差_缺口县区测算（11.13）_小册子（2010）张 2 2" xfId="18714"/>
    <cellStyle name="常规 11 2 26" xfId="18715"/>
    <cellStyle name="常规 11 2 31" xfId="18716"/>
    <cellStyle name="好_行政(燃修费)_民生政策最低支出需求_财力性转移支付2010年预算参考数_华东 2 2" xfId="18717"/>
    <cellStyle name="好_行政（人员）_县市旗测算-新科目（含人口规模效应）_财力性转移支付2010年预算参考数_03_2010年各地区一般预算平衡表_净集中" xfId="18718"/>
    <cellStyle name="好_教育(按照总人口测算）—20080416_县市旗测算-新科目（含人口规模效应）_财力性转移支付2010年预算参考数 4 2" xfId="18719"/>
    <cellStyle name="差_缺口县区测算（11.13）_小册子（2010）张 3 2" xfId="18720"/>
    <cellStyle name="好_县市旗测算-新科目（20080626）_民生政策最低支出需求_财力性转移支付2010年预算参考数_合并 2 5" xfId="18721"/>
    <cellStyle name="差_缺口县区测算（11.13）_小册子（2010）张 4" xfId="18722"/>
    <cellStyle name="差_缺口县区测算(按2007支出增长25%测算) 2 3" xfId="18723"/>
    <cellStyle name="差_文体广播事业(按照总人口测算）—20080416_不含人员经费系数_03_2010年各地区一般预算平衡表_净集中 2" xfId="18724"/>
    <cellStyle name="差_缺口县区测算(按2007支出增长25%测算) 2 3 2" xfId="18725"/>
    <cellStyle name="差_缺口县区测算(按2007支出增长25%测算) 2 4" xfId="18726"/>
    <cellStyle name="差_文体广播事业(按照总人口测算）—20080416_不含人员经费系数_03_2010年各地区一般预算平衡表_净集中 3" xfId="18727"/>
    <cellStyle name="差_缺口县区测算(按2007支出增长25%测算) 4 2" xfId="18728"/>
    <cellStyle name="差_缺口县区测算(按2007支出增长25%测算) 5" xfId="18729"/>
    <cellStyle name="差_缺口县区测算(按2007支出增长25%测算)_03_2010年各地区一般预算平衡表" xfId="18730"/>
    <cellStyle name="差_缺口县区测算(按2007支出增长25%测算)_03_2010年各地区一般预算平衡表 2" xfId="18731"/>
    <cellStyle name="好_28四川_财力性转移支付2010年预算参考数_03_2010年各地区一般预算平衡表_2010年地方财政一般预算分级平衡情况表（汇总）0524" xfId="18732"/>
    <cellStyle name="差_缺口县区测算(按2007支出增长25%测算)_03_2010年各地区一般预算平衡表 3" xfId="18733"/>
    <cellStyle name="差_缺口县区测算(按2007支出增长25%测算)_03_2010年各地区一般预算平衡表 4" xfId="18734"/>
    <cellStyle name="差_缺口县区测算(按2007支出增长25%测算)_03_2010年各地区一般预算平衡表 5" xfId="18735"/>
    <cellStyle name="好_汇总表_30云南 2" xfId="18736"/>
    <cellStyle name="差_缺口县区测算(按2007支出增长25%测算)_03_2010年各地区一般预算平衡表 6" xfId="18737"/>
    <cellStyle name="好_汇总表_30云南 3" xfId="18738"/>
    <cellStyle name="差_缺口县区测算(按2007支出增长25%测算)_03_2010年各地区一般预算平衡表_04财力类2010" xfId="18739"/>
    <cellStyle name="差_缺口县区测算(按2007支出增长25%测算)_03_2010年各地区一般预算平衡表_04财力类2010 2" xfId="18740"/>
    <cellStyle name="差_缺口县区测算(按2007支出增长25%测算)_03_2010年各地区一般预算平衡表_04财力类2010 3" xfId="18741"/>
    <cellStyle name="差_缺口县区测算(按2007支出增长25%测算)_03_2010年各地区一般预算平衡表_2010年地方财政一般预算分级平衡情况表（汇总）0524" xfId="18742"/>
    <cellStyle name="差_缺口县区测算(按2007支出增长25%测算)_03_2010年各地区一般预算平衡表_2010年地方财政一般预算分级平衡情况表（汇总）0524 2" xfId="18743"/>
    <cellStyle name="差_缺口县区测算(按2007支出增长25%测算)_03_2010年各地区一般预算平衡表_2010年地方财政一般预算分级平衡情况表（汇总）0524 3" xfId="18744"/>
    <cellStyle name="差_缺口县区测算(按2007支出增长25%测算)_03_2010年各地区一般预算平衡表_2010年地方财政一般预算分级平衡情况表（汇总）0524 4" xfId="18745"/>
    <cellStyle name="差_缺口县区测算(按2007支出增长25%测算)_03_2010年各地区一般预算平衡表_2010年地方财政一般预算分级平衡情况表（汇总）0524 5" xfId="18746"/>
    <cellStyle name="差_缺口县区测算(按2007支出增长25%测算)_03_2010年各地区一般预算平衡表_净集中" xfId="18747"/>
    <cellStyle name="差_缺口县区测算(按2007支出增长25%测算)_03_2010年各地区一般预算平衡表_净集中 2" xfId="18748"/>
    <cellStyle name="好_其他部门(按照总人口测算）—20080416_小册子（2010）张 3" xfId="18749"/>
    <cellStyle name="差_缺口县区测算(按2007支出增长25%测算)_03_2010年各地区一般预算平衡表_净集中 3" xfId="18750"/>
    <cellStyle name="好_其他部门(按照总人口测算）—20080416_小册子（2010）张 4" xfId="18751"/>
    <cellStyle name="差_缺口县区测算(按2007支出增长25%测算)_30云南 3 2" xfId="18752"/>
    <cellStyle name="差_缺口县区测算(按2007支出增长25%测算)_财力性转移支付2010年预算参考数 2 2" xfId="18753"/>
    <cellStyle name="常规 3 14" xfId="18754"/>
    <cellStyle name="差_缺口县区测算(按2007支出增长25%测算)_财力性转移支付2010年预算参考数 2 2 2" xfId="18755"/>
    <cellStyle name="差_缺口县区测算(按2007支出增长25%测算)_财力性转移支付2010年预算参考数 2 3" xfId="18756"/>
    <cellStyle name="常规 3 15" xfId="18757"/>
    <cellStyle name="常规 3 20" xfId="18758"/>
    <cellStyle name="差_缺口县区测算(按2007支出增长25%测算)_财力性转移支付2010年预算参考数 2 3 2" xfId="18759"/>
    <cellStyle name="差_缺口县区测算(按2007支出增长25%测算)_财力性转移支付2010年预算参考数 2 4" xfId="18760"/>
    <cellStyle name="常规 3 16" xfId="18761"/>
    <cellStyle name="常规 3 21" xfId="18762"/>
    <cellStyle name="差_缺口县区测算(按2007支出增长25%测算)_财力性转移支付2010年预算参考数 3" xfId="18763"/>
    <cellStyle name="好_市辖区测算-新科目（20080626）_合并 2 5" xfId="18764"/>
    <cellStyle name="差_缺口县区测算(按2007支出增长25%测算)_财力性转移支付2010年预算参考数 3 2" xfId="18765"/>
    <cellStyle name="差_缺口县区测算(按2007支出增长25%测算)_财力性转移支付2010年预算参考数 4" xfId="18766"/>
    <cellStyle name="差_缺口县区测算(按2007支出增长25%测算)_财力性转移支付2010年预算参考数 4 2" xfId="18767"/>
    <cellStyle name="好_2006年全省财力计算表（中央、决算） 2_2.云南省生态功能区转移支付总表" xfId="18768"/>
    <cellStyle name="差_缺口县区测算(按2007支出增长25%测算)_财力性转移支付2010年预算参考数 5" xfId="18769"/>
    <cellStyle name="差_缺口县区测算(按2007支出增长25%测算)_财力性转移支付2010年预算参考数_03_2010年各地区一般预算平衡表" xfId="18770"/>
    <cellStyle name="差_缺口县区测算(按2007支出增长25%测算)_财力性转移支付2010年预算参考数_03_2010年各地区一般预算平衡表 2" xfId="18771"/>
    <cellStyle name="差_缺口县区测算(按2007支出增长25%测算)_财力性转移支付2010年预算参考数_03_2010年各地区一般预算平衡表 3" xfId="18772"/>
    <cellStyle name="差_缺口县区测算(按2007支出增长25%测算)_财力性转移支付2010年预算参考数_03_2010年各地区一般预算平衡表 4" xfId="18773"/>
    <cellStyle name="差_缺口县区测算(按2007支出增长25%测算)_财力性转移支付2010年预算参考数_03_2010年各地区一般预算平衡表 5" xfId="18774"/>
    <cellStyle name="差_缺口县区测算(按2007支出增长25%测算)_财力性转移支付2010年预算参考数_03_2010年各地区一般预算平衡表 6" xfId="18775"/>
    <cellStyle name="差_缺口县区测算(按2007支出增长25%测算)_财力性转移支付2010年预算参考数_03_2010年各地区一般预算平衡表_04财力类2010" xfId="18776"/>
    <cellStyle name="差_县市旗测算-新科目（20080627）_不含人员经费系数_合并 2 7" xfId="18777"/>
    <cellStyle name="差_缺口县区测算(按2007支出增长25%测算)_财力性转移支付2010年预算参考数_03_2010年各地区一般预算平衡表_04财力类2010 2" xfId="18778"/>
    <cellStyle name="好_2008年全省汇总收支计算表_财力性转移支付2010年预算参考数_合并 2 4" xfId="18779"/>
    <cellStyle name="差_缺口县区测算(按2007支出增长25%测算)_财力性转移支付2010年预算参考数_03_2010年各地区一般预算平衡表_04财力类2010 3" xfId="18780"/>
    <cellStyle name="好_2008年全省汇总收支计算表_财力性转移支付2010年预算参考数_合并 2 5" xfId="18781"/>
    <cellStyle name="差_缺口县区测算(按2007支出增长25%测算)_财力性转移支付2010年预算参考数_03_2010年各地区一般预算平衡表_2010年地方财政一般预算分级平衡情况表（汇总）0524" xfId="18782"/>
    <cellStyle name="差_缺口县区测算(按2007支出增长25%测算)_财力性转移支付2010年预算参考数_03_2010年各地区一般预算平衡表_2010年地方财政一般预算分级平衡情况表（汇总）0524 2" xfId="18783"/>
    <cellStyle name="差_缺口县区测算(按2007支出增长25%测算)_财力性转移支付2010年预算参考数_03_2010年各地区一般预算平衡表_2010年地方财政一般预算分级平衡情况表（汇总）0524 3" xfId="18784"/>
    <cellStyle name="常规 2 2 6 2 2 2" xfId="18785"/>
    <cellStyle name="差_缺口县区测算(按2007支出增长25%测算)_财力性转移支付2010年预算参考数_03_2010年各地区一般预算平衡表_2010年地方财政一般预算分级平衡情况表（汇总）0524 5" xfId="18786"/>
    <cellStyle name="常规 2 2 6 2 2 4" xfId="18787"/>
    <cellStyle name="好_2007年收支情况及2008年收支预计表(汇总表)_财力性转移支付2010年预算参考数_03_2010年各地区一般预算平衡表_净集中 2" xfId="18788"/>
    <cellStyle name="差_缺口县区测算(按2007支出增长25%测算)_财力性转移支付2010年预算参考数_03_2010年各地区一般预算平衡表_净集中 2" xfId="18789"/>
    <cellStyle name="差_卫生(按照总人口测算）—20080416_县市旗测算-新科目（含人口规模效应）_03_2010年各地区一般预算平衡表_2010年地方财政一般预算分级平衡情况表（汇总）0524 2" xfId="18790"/>
    <cellStyle name="差_缺口县区测算(按2007支出增长25%测算)_财力性转移支付2010年预算参考数_30云南" xfId="18791"/>
    <cellStyle name="好_07临沂_隋心对账单定稿0514 2 3" xfId="18792"/>
    <cellStyle name="好_分县成本差异系数_财力性转移支付2010年预算参考数 2" xfId="18793"/>
    <cellStyle name="差_缺口县区测算(按2007支出增长25%测算)_财力性转移支付2010年预算参考数_30云南 2" xfId="18794"/>
    <cellStyle name="好_分县成本差异系数_财力性转移支付2010年预算参考数 2 2" xfId="18795"/>
    <cellStyle name="差_缺口县区测算(按2007支出增长25%测算)_财力性转移支付2010年预算参考数_30云南 2 2" xfId="18796"/>
    <cellStyle name="好_分县成本差异系数_财力性转移支付2010年预算参考数 2 2 2" xfId="18797"/>
    <cellStyle name="差_缺口县区测算(按2007支出增长25%测算)_财力性转移支付2010年预算参考数_30云南 3" xfId="18798"/>
    <cellStyle name="好_分县成本差异系数_财力性转移支付2010年预算参考数 2 3" xfId="18799"/>
    <cellStyle name="差_缺口县区测算(按2007支出增长25%测算)_财力性转移支付2010年预算参考数_30云南 4" xfId="18800"/>
    <cellStyle name="好_分县成本差异系数_财力性转移支付2010年预算参考数 2 4" xfId="18801"/>
    <cellStyle name="差_缺口县区测算(按2007支出增长25%测算)_财力性转移支付2010年预算参考数_合并" xfId="18802"/>
    <cellStyle name="差_缺口县区测算(按2007支出增长25%测算)_财力性转移支付2010年预算参考数_合并 2" xfId="18803"/>
    <cellStyle name="差_文体广播事业(按照总人口测算）—20080416_民生政策最低支出需求_合并 2 3" xfId="18804"/>
    <cellStyle name="差_缺口县区测算(按2007支出增长25%测算)_财力性转移支付2010年预算参考数_华东" xfId="18805"/>
    <cellStyle name="差_缺口县区测算(按2007支出增长25%测算)_财力性转移支付2010年预算参考数_小册子（2010）张" xfId="18806"/>
    <cellStyle name="差_市辖区测算-新科目（20080626）_县市旗测算-新科目（含人口规模效应）_财力性转移支付2010年预算参考数 2 3" xfId="18807"/>
    <cellStyle name="常规 2 2 2 6 2 2 6" xfId="18808"/>
    <cellStyle name="差_缺口县区测算(按2007支出增长25%测算)_财力性转移支付2010年预算参考数_小册子（2010）张 2" xfId="18809"/>
    <cellStyle name="差_市辖区测算-新科目（20080626）_县市旗测算-新科目（含人口规模效应）_财力性转移支付2010年预算参考数 2 3 2" xfId="18810"/>
    <cellStyle name="好_2012年结算单（最终稿） 2 6" xfId="18811"/>
    <cellStyle name="差_缺口县区测算(按2007支出增长25%测算)_华东" xfId="18812"/>
    <cellStyle name="差_缺口县区测算(按2007支出增长25%测算)_隋心对账单定稿0514" xfId="18813"/>
    <cellStyle name="好_农林水和城市维护标准支出20080505－县区合计_隋心对账单定稿0514 2 2" xfId="18814"/>
    <cellStyle name="差_缺口县区测算(按2007支出增长25%测算)_隋心对账单定稿0514 2" xfId="18815"/>
    <cellStyle name="差_缺口县区测算(按2007支出增长25%测算)_小册子（2010）张" xfId="18816"/>
    <cellStyle name="差_县市旗测算-新科目（20080627）_财力性转移支付2010年预算参考数_03_2010年各地区一般预算平衡表" xfId="18817"/>
    <cellStyle name="好_测算结果_财力性转移支付2010年预算参考数_合并" xfId="18818"/>
    <cellStyle name="好_分县成本差异系数_不含人员经费系数_财力性转移支付2010年预算参考数 2" xfId="18819"/>
    <cellStyle name="差_缺口县区测算(按2007支出增长25%测算)_小册子（2010）张 2" xfId="18820"/>
    <cellStyle name="差_县市旗测算-新科目（20080627）_财力性转移支付2010年预算参考数_03_2010年各地区一般预算平衡表 2" xfId="18821"/>
    <cellStyle name="好_测算结果_财力性转移支付2010年预算参考数_合并 2" xfId="18822"/>
    <cellStyle name="好_分县成本差异系数_不含人员经费系数_财力性转移支付2010年预算参考数 2 2" xfId="18823"/>
    <cellStyle name="差_县市旗测算-新科目（20080627）_财力性转移支付2010年预算参考数_03_2010年各地区一般预算平衡表 2 2" xfId="18824"/>
    <cellStyle name="差_一般预算支出口径剔除表_03_2010年各地区一般预算平衡表_04财力类2010 3" xfId="18825"/>
    <cellStyle name="好_测算结果_财力性转移支付2010年预算参考数_合并 2 2" xfId="18826"/>
    <cellStyle name="好_分县成本差异系数_不含人员经费系数_财力性转移支付2010年预算参考数 2 2 2" xfId="18827"/>
    <cellStyle name="差_缺口县区测算(按2007支出增长25%测算)_小册子（2010）张 2 2" xfId="18828"/>
    <cellStyle name="好_教育(按照总人口测算）—20080416_财力性转移支付2010年预算参考数_03_2010年各地区一般预算平衡表_04财力类2010" xfId="18829"/>
    <cellStyle name="差_缺口县区测算(按2007支出增长25%测算)_小册子（2010）张 3 2" xfId="18830"/>
    <cellStyle name="好_分县成本差异系数_不含人员经费系数_财力性转移支付2010年预算参考数 2 3 2" xfId="18831"/>
    <cellStyle name="差_缺口县区测算(按2007支出增长25%测算)_小册子（2010）张 4" xfId="18832"/>
    <cellStyle name="差_县市旗测算-新科目（20080627）_财力性转移支付2010年预算参考数_03_2010年各地区一般预算平衡表 4" xfId="18833"/>
    <cellStyle name="好_分县成本差异系数_不含人员经费系数_财力性转移支付2010年预算参考数 2 4" xfId="18834"/>
    <cellStyle name="差_缺口县区测算(按核定人数) 2 3" xfId="18835"/>
    <cellStyle name="差_缺口县区测算(按核定人数) 2 3 2" xfId="18836"/>
    <cellStyle name="差_缺口县区测算(按核定人数) 2 4" xfId="18837"/>
    <cellStyle name="好_Book1_财力性转移支付2010年预算参考数_合并" xfId="18838"/>
    <cellStyle name="差_缺口县区测算(按核定人数) 4 2" xfId="18839"/>
    <cellStyle name="好_00省级(打印)_华东" xfId="18840"/>
    <cellStyle name="差_缺口县区测算(按核定人数)_03_2010年各地区一般预算平衡表" xfId="18841"/>
    <cellStyle name="差_缺口县区测算(按核定人数)_03_2010年各地区一般预算平衡表 2" xfId="18842"/>
    <cellStyle name="差_缺口县区测算(按核定人数)_03_2010年各地区一般预算平衡表 3" xfId="18843"/>
    <cellStyle name="差_缺口县区测算(按核定人数)_03_2010年各地区一般预算平衡表 5" xfId="18844"/>
    <cellStyle name="差_缺口县区测算(按核定人数)_03_2010年各地区一般预算平衡表 6" xfId="18845"/>
    <cellStyle name="差_缺口县区测算(按核定人数)_03_2010年各地区一般预算平衡表_04财力类2010" xfId="18846"/>
    <cellStyle name="差_文体广播事业(按照总人口测算）—20080416_县市旗测算-新科目（含人口规模效应）_财力性转移支付2010年预算参考数 2 5" xfId="18847"/>
    <cellStyle name="差_缺口县区测算(按核定人数)_03_2010年各地区一般预算平衡表_04财力类2010 3" xfId="18848"/>
    <cellStyle name="常规 7 2 39" xfId="18849"/>
    <cellStyle name="好_缺口县区测算(按核定人数)_财力性转移支付2010年预算参考数_合并 2" xfId="18850"/>
    <cellStyle name="差_缺口县区测算(按核定人数)_03_2010年各地区一般预算平衡表_2010年地方财政一般预算分级平衡情况表（汇总）0524 3" xfId="18851"/>
    <cellStyle name="好_汇总-县级财政报表附表 2_2.2010年云南省生态功能区转移支付总表" xfId="18852"/>
    <cellStyle name="差_缺口县区测算(按核定人数)_03_2010年各地区一般预算平衡表_2010年地方财政一般预算分级平衡情况表（汇总）0524 4" xfId="18853"/>
    <cellStyle name="差_缺口县区测算(按核定人数)_03_2010年各地区一般预算平衡表_2010年地方财政一般预算分级平衡情况表（汇总）0524 5" xfId="18854"/>
    <cellStyle name="好_28四川_03_2010年各地区一般预算平衡表_净集中" xfId="18855"/>
    <cellStyle name="好_其他部门(按照总人口测算）—20080416_不含人员经费系数_财力性转移支付2010年预算参考数_03_2010年各地区一般预算平衡表_2010年地方财政一般预算分级平衡情况表（汇总）0524" xfId="18856"/>
    <cellStyle name="差_缺口县区测算(按核定人数)_03_2010年各地区一般预算平衡表_净集中" xfId="18857"/>
    <cellStyle name="差_缺口县区测算(按核定人数)_03_2010年各地区一般预算平衡表_净集中 2" xfId="18858"/>
    <cellStyle name="差_缺口县区测算(按核定人数)_03_2010年各地区一般预算平衡表_净集中 3" xfId="18859"/>
    <cellStyle name="差_缺口县区测算(按核定人数)_30云南" xfId="18860"/>
    <cellStyle name="差_县区合并测算20080421_县市旗测算-新科目（含人口规模效应）_财力性转移支付2010年预算参考数_30云南 3 2" xfId="18861"/>
    <cellStyle name="差_缺口县区测算(按核定人数)_30云南 2" xfId="18862"/>
    <cellStyle name="差_县市旗测算20080508_财力性转移支付2010年预算参考数 2 3" xfId="18863"/>
    <cellStyle name="差_缺口县区测算(按核定人数)_30云南 2 2" xfId="18864"/>
    <cellStyle name="差_县市旗测算20080508_财力性转移支付2010年预算参考数 2 3 2" xfId="18865"/>
    <cellStyle name="常规 2 3 2 19" xfId="18866"/>
    <cellStyle name="常规 2 3 2 24" xfId="18867"/>
    <cellStyle name="差_缺口县区测算(按核定人数)_30云南 3" xfId="18868"/>
    <cellStyle name="差_县市旗测算20080508_财力性转移支付2010年预算参考数 2 4" xfId="18869"/>
    <cellStyle name="差_缺口县区测算(按核定人数)_30云南 3 2" xfId="18870"/>
    <cellStyle name="差_缺口县区测算(按核定人数)_30云南 4" xfId="18871"/>
    <cellStyle name="差_县市旗测算20080508_财力性转移支付2010年预算参考数 2 5" xfId="18872"/>
    <cellStyle name="好_核定人数对比_30云南 2" xfId="18873"/>
    <cellStyle name="差_缺口县区测算(按核定人数)_财力性转移支付2010年预算参考数" xfId="18874"/>
    <cellStyle name="差_缺口县区测算(按核定人数)_财力性转移支付2010年预算参考数 2" xfId="18875"/>
    <cellStyle name="差_缺口县区测算(按核定人数)_财力性转移支付2010年预算参考数 2 2" xfId="18876"/>
    <cellStyle name="差_缺口县区测算(按核定人数)_财力性转移支付2010年预算参考数 2 2 2" xfId="18877"/>
    <cellStyle name="差_自行调整差异系数顺序_财力性转移支付2010年预算参考数_03_2010年各地区一般预算平衡表_净集中" xfId="18878"/>
    <cellStyle name="差_缺口县区测算(按核定人数)_财力性转移支付2010年预算参考数 2 4" xfId="18879"/>
    <cellStyle name="好_河南 缺口县区测算(地方填报白)_合并 3" xfId="18880"/>
    <cellStyle name="差_缺口县区测算(按核定人数)_财力性转移支付2010年预算参考数 3" xfId="18881"/>
    <cellStyle name="差_缺口县区测算(按核定人数)_财力性转移支付2010年预算参考数 3 2" xfId="18882"/>
    <cellStyle name="差_缺口县区测算(按核定人数)_财力性转移支付2010年预算参考数 4 2" xfId="18883"/>
    <cellStyle name="好_2_财力性转移支付2010年预算参考数 2 5" xfId="18884"/>
    <cellStyle name="差_缺口县区测算(按核定人数)_财力性转移支付2010年预算参考数 5" xfId="18885"/>
    <cellStyle name="好_行政（人员）_财力性转移支付2010年预算参考数_合并 2 3" xfId="18886"/>
    <cellStyle name="差_缺口县区测算(按核定人数)_财力性转移支付2010年预算参考数_03_2010年各地区一般预算平衡表 2" xfId="18887"/>
    <cellStyle name="差_县市旗测算-新科目（20080626）_不含人员经费系数 2" xfId="18888"/>
    <cellStyle name="差_缺口县区测算(按核定人数)_财力性转移支付2010年预算参考数_03_2010年各地区一般预算平衡表 3" xfId="18889"/>
    <cellStyle name="差_县市旗测算-新科目（20080626）_不含人员经费系数 3" xfId="18890"/>
    <cellStyle name="差_缺口县区测算(按核定人数)_财力性转移支付2010年预算参考数_03_2010年各地区一般预算平衡表 4" xfId="18891"/>
    <cellStyle name="差_县市旗测算-新科目（20080626）_不含人员经费系数 4" xfId="18892"/>
    <cellStyle name="差_缺口县区测算(按核定人数)_财力性转移支付2010年预算参考数_03_2010年各地区一般预算平衡表 5" xfId="18893"/>
    <cellStyle name="差_县市旗测算-新科目（20080626）_不含人员经费系数 5" xfId="18894"/>
    <cellStyle name="差_缺口县区测算(按核定人数)_财力性转移支付2010年预算参考数_03_2010年各地区一般预算平衡表 6" xfId="18895"/>
    <cellStyle name="差_缺口县区测算(按核定人数)_财力性转移支付2010年预算参考数_03_2010年各地区一般预算平衡表_04财力类2010 2" xfId="18896"/>
    <cellStyle name="差_缺口县区测算(按核定人数)_财力性转移支付2010年预算参考数_03_2010年各地区一般预算平衡表_04财力类2010 3" xfId="18897"/>
    <cellStyle name="好_分县成本差异系数_财力性转移支付2010年预算参考数_华东" xfId="18898"/>
    <cellStyle name="差_缺口县区测算(按核定人数)_财力性转移支付2010年预算参考数_03_2010年各地区一般预算平衡表_2010年地方财政一般预算分级平衡情况表（汇总）0524" xfId="18899"/>
    <cellStyle name="常规 9 29" xfId="18900"/>
    <cellStyle name="常规 9 34" xfId="18901"/>
    <cellStyle name="差_缺口县区测算(按核定人数)_财力性转移支付2010年预算参考数_03_2010年各地区一般预算平衡表_2010年地方财政一般预算分级平衡情况表（汇总）0524 2" xfId="18902"/>
    <cellStyle name="好_1_财力性转移支付2010年预算参考数_隋心对账单定稿0514 2 3" xfId="18903"/>
    <cellStyle name="差_缺口县区测算(按核定人数)_财力性转移支付2010年预算参考数_03_2010年各地区一般预算平衡表_2010年地方财政一般预算分级平衡情况表（汇总）0524 3" xfId="18904"/>
    <cellStyle name="好_1_财力性转移支付2010年预算参考数_隋心对账单定稿0514 2 4" xfId="18905"/>
    <cellStyle name="差_缺口县区测算(按核定人数)_财力性转移支付2010年预算参考数_03_2010年各地区一般预算平衡表_2010年地方财政一般预算分级平衡情况表（汇总）0524 5" xfId="18906"/>
    <cellStyle name="好_1_财力性转移支付2010年预算参考数_隋心对账单定稿0514 2 6" xfId="18907"/>
    <cellStyle name="好_缺口县区测算(按核定人数)_合并 2" xfId="18908"/>
    <cellStyle name="差_缺口县区测算(按核定人数)_财力性转移支付2010年预算参考数_03_2010年各地区一般预算平衡表_净集中" xfId="18909"/>
    <cellStyle name="好_行政（人员）_财力性转移支付2010年预算参考数 4" xfId="18910"/>
    <cellStyle name="好_汇总表4_财力性转移支付2010年预算参考数_隋心对账单定稿0514 2 6" xfId="18911"/>
    <cellStyle name="差_缺口县区测算(按核定人数)_财力性转移支付2010年预算参考数_03_2010年各地区一般预算平衡表_净集中 2" xfId="18912"/>
    <cellStyle name="差_缺口县区测算(按核定人数)_财力性转移支付2010年预算参考数_03_2010年各地区一般预算平衡表_净集中 3" xfId="18913"/>
    <cellStyle name="好_县市旗测算20080508_财力性转移支付2010年预算参考数" xfId="18914"/>
    <cellStyle name="差_缺口县区测算(按核定人数)_财力性转移支付2010年预算参考数_30云南 2 2" xfId="18915"/>
    <cellStyle name="好_09黑龙江_合并 2 4" xfId="18916"/>
    <cellStyle name="差_缺口县区测算(按核定人数)_财力性转移支付2010年预算参考数_30云南 3 2" xfId="18917"/>
    <cellStyle name="好_缺口县区测算（11.13）_财力性转移支付2010年预算参考数_30云南 3" xfId="18918"/>
    <cellStyle name="差_缺口县区测算(按核定人数)_财力性转移支付2010年预算参考数_30云南 4" xfId="18919"/>
    <cellStyle name="好_行政（人员）_隋心对账单定稿0514 2 5" xfId="18920"/>
    <cellStyle name="差_缺口县区测算(按核定人数)_财力性转移支付2010年预算参考数_合并 2" xfId="18921"/>
    <cellStyle name="差_缺口县区测算(按核定人数)_财力性转移支付2010年预算参考数_华东" xfId="18922"/>
    <cellStyle name="差_缺口县区测算(按核定人数)_财力性转移支付2010年预算参考数_华东 2" xfId="18923"/>
    <cellStyle name="差_缺口县区测算(按核定人数)_财力性转移支付2010年预算参考数_隋心对账单定稿0514" xfId="18924"/>
    <cellStyle name="差_缺口县区测算(按核定人数)_财力性转移支付2010年预算参考数_隋心对账单定稿0514 2" xfId="18925"/>
    <cellStyle name="好_其他部门(按照总人口测算）—20080416_不含人员经费系数_03_2010年各地区一般预算平衡表" xfId="18926"/>
    <cellStyle name="差_缺口县区测算(按核定人数)_财力性转移支付2010年预算参考数_小册子（2010）张 3 2" xfId="18927"/>
    <cellStyle name="好_27重庆_30云南 2 2" xfId="18928"/>
    <cellStyle name="差_市辖区测算-新科目（20080626）_合并 2 7" xfId="18929"/>
    <cellStyle name="差_缺口县区测算(按核定人数)_合并" xfId="18930"/>
    <cellStyle name="好_M03a 3" xfId="18931"/>
    <cellStyle name="差_缺口县区测算(按核定人数)_华东" xfId="18932"/>
    <cellStyle name="差_同德_03_2010年各地区一般预算平衡表 3" xfId="18933"/>
    <cellStyle name="差_缺口县区测算(按核定人数)_华东 2" xfId="18934"/>
    <cellStyle name="差_缺口县区测算(按核定人数)_隋心对账单定稿0514" xfId="18935"/>
    <cellStyle name="差_缺口县区测算(按核定人数)_隋心对账单定稿0514 2" xfId="18936"/>
    <cellStyle name="常规 2 2 3 6 2 2 8" xfId="18937"/>
    <cellStyle name="好_2006年27重庆_财力性转移支付2010年预算参考数_03_2010年各地区一般预算平衡表 4" xfId="18938"/>
    <cellStyle name="差_缺口县区测算(按核定人数)_小册子（2010）张" xfId="18939"/>
    <cellStyle name="差_缺口县区测算(按核定人数)_小册子（2010）张 2" xfId="18940"/>
    <cellStyle name="差_县区合并测算20080423(按照各省比重）_民生政策最低支出需求_小册子（2010）张" xfId="18941"/>
    <cellStyle name="差_缺口县区测算(按核定人数)_小册子（2010）张 2 2" xfId="18942"/>
    <cellStyle name="差_县区合并测算20080423(按照各省比重）_民生政策最低支出需求_小册子（2010）张 2" xfId="18943"/>
    <cellStyle name="差_缺口县区测算(按核定人数)_小册子（2010）张 3" xfId="18944"/>
    <cellStyle name="差_缺口县区测算(按核定人数)_小册子（2010）张 3 2" xfId="18945"/>
    <cellStyle name="差_缺口县区测算(按核定人数)_小册子（2010）张 4" xfId="18946"/>
    <cellStyle name="差_缺口县区测算(财政部标准)" xfId="18947"/>
    <cellStyle name="差_缺口县区测算(财政部标准) 2" xfId="18948"/>
    <cellStyle name="好_Sheet1" xfId="18949"/>
    <cellStyle name="差_缺口县区测算(财政部标准) 2 3" xfId="18950"/>
    <cellStyle name="好_Sheet1 3" xfId="18951"/>
    <cellStyle name="差_缺口县区测算(财政部标准) 2 3 2" xfId="18952"/>
    <cellStyle name="好_Sheet1 3 2" xfId="18953"/>
    <cellStyle name="差_缺口县区测算(财政部标准) 2 4" xfId="18954"/>
    <cellStyle name="好_Sheet1 4" xfId="18955"/>
    <cellStyle name="差_缺口县区测算(财政部标准) 3" xfId="18956"/>
    <cellStyle name="好_Sheet2" xfId="18957"/>
    <cellStyle name="差_缺口县区测算(财政部标准) 3 2" xfId="18958"/>
    <cellStyle name="差_文体广播事业(按照总人口测算）—20080416_县市旗测算-新科目（含人口规模效应）_合并 2 3" xfId="18959"/>
    <cellStyle name="好_2006年27重庆_财力性转移支付2010年预算参考数 2 7" xfId="18960"/>
    <cellStyle name="好_27重庆_财力性转移支付2010年预算参考数_30云南 2" xfId="18961"/>
    <cellStyle name="差_缺口县区测算(财政部标准) 4" xfId="18962"/>
    <cellStyle name="好_Sheet3" xfId="18963"/>
    <cellStyle name="差_缺口县区测算(财政部标准) 4 2" xfId="18964"/>
    <cellStyle name="好_27重庆_财力性转移支付2010年预算参考数_30云南 2 2" xfId="18965"/>
    <cellStyle name="好_27重庆_财力性转移支付2010年预算参考数_30云南 3" xfId="18966"/>
    <cellStyle name="差_缺口县区测算(财政部标准) 5" xfId="18967"/>
    <cellStyle name="好_Sheet4" xfId="18968"/>
    <cellStyle name="差_缺口县区测算(财政部标准)_03_2010年各地区一般预算平衡表 3" xfId="18969"/>
    <cellStyle name="差_缺口县区测算(财政部标准)_03_2010年各地区一般预算平衡表 4" xfId="18970"/>
    <cellStyle name="差_缺口县区测算(财政部标准)_03_2010年各地区一般预算平衡表_04财力类2010" xfId="18971"/>
    <cellStyle name="差_缺口县区测算(财政部标准)_03_2010年各地区一般预算平衡表_04财力类2010 3" xfId="18972"/>
    <cellStyle name="差_缺口县区测算(财政部标准)_03_2010年各地区一般预算平衡表_2010年地方财政一般预算分级平衡情况表（汇总）0524" xfId="18973"/>
    <cellStyle name="差_缺口县区测算(财政部标准)_03_2010年各地区一般预算平衡表_2010年地方财政一般预算分级平衡情况表（汇总）0524 2" xfId="18974"/>
    <cellStyle name="差_缺口县区测算(财政部标准)_03_2010年各地区一般预算平衡表_净集中 2" xfId="18975"/>
    <cellStyle name="差_缺口县区测算(财政部标准)_03_2010年各地区一般预算平衡表_净集中 3" xfId="18976"/>
    <cellStyle name="差_缺口县区测算(财政部标准)_30云南" xfId="18977"/>
    <cellStyle name="差_缺口县区测算(财政部标准)_30云南 2" xfId="18978"/>
    <cellStyle name="差_缺口县区测算(财政部标准)_30云南 2 2" xfId="18979"/>
    <cellStyle name="常规 38 3" xfId="18980"/>
    <cellStyle name="常规 43 3" xfId="18981"/>
    <cellStyle name="常规 7 38" xfId="18982"/>
    <cellStyle name="差_缺口县区测算(财政部标准)_30云南 3" xfId="18983"/>
    <cellStyle name="差_缺口县区测算(财政部标准)_30云南 3 2" xfId="18984"/>
    <cellStyle name="常规 39 3" xfId="18985"/>
    <cellStyle name="差_缺口县区测算(财政部标准)_30云南 4" xfId="18986"/>
    <cellStyle name="差_缺口县区测算(财政部标准)_财力性转移支付2010年预算参考数" xfId="18987"/>
    <cellStyle name="差_缺口县区测算(财政部标准)_财力性转移支付2010年预算参考数 2" xfId="18988"/>
    <cellStyle name="好_2006年28四川_财力性转移支付2010年预算参考数_03_2010年各地区一般预算平衡表_2010年地方财政一般预算分级平衡情况表（汇总）0524 2 5" xfId="18989"/>
    <cellStyle name="差_缺口县区测算(财政部标准)_财力性转移支付2010年预算参考数 2 2" xfId="18990"/>
    <cellStyle name="差_县区合并测算20080421_民生政策最低支出需求_隋心对账单定稿0514" xfId="18991"/>
    <cellStyle name="差_缺口县区测算(财政部标准)_财力性转移支付2010年预算参考数 2 2 2" xfId="18992"/>
    <cellStyle name="差_县区合并测算20080421_民生政策最低支出需求_隋心对账单定稿0514 2" xfId="18993"/>
    <cellStyle name="差_缺口县区测算(财政部标准)_财力性转移支付2010年预算参考数 2 3" xfId="18994"/>
    <cellStyle name="差_缺口县区测算(财政部标准)_财力性转移支付2010年预算参考数 2 3 2" xfId="18995"/>
    <cellStyle name="差_缺口县区测算(财政部标准)_财力性转移支付2010年预算参考数 2 4" xfId="18996"/>
    <cellStyle name="差_危改资金测算" xfId="18997"/>
    <cellStyle name="差_缺口县区测算(财政部标准)_财力性转移支付2010年预算参考数 3" xfId="18998"/>
    <cellStyle name="好_2006年28四川_财力性转移支付2010年预算参考数_03_2010年各地区一般预算平衡表_2010年地方财政一般预算分级平衡情况表（汇总）0524 2 6" xfId="18999"/>
    <cellStyle name="差_缺口县区测算(财政部标准)_财力性转移支付2010年预算参考数_03_2010年各地区一般预算平衡表 2" xfId="19000"/>
    <cellStyle name="差_缺口县区测算(财政部标准)_财力性转移支付2010年预算参考数_03_2010年各地区一般预算平衡表 3" xfId="19001"/>
    <cellStyle name="差_缺口县区测算(财政部标准)_财力性转移支付2010年预算参考数_03_2010年各地区一般预算平衡表 4" xfId="19002"/>
    <cellStyle name="差_缺口县区测算(财政部标准)_财力性转移支付2010年预算参考数_03_2010年各地区一般预算平衡表 5" xfId="19003"/>
    <cellStyle name="差_缺口县区测算(财政部标准)_财力性转移支付2010年预算参考数_03_2010年各地区一般预算平衡表 6" xfId="19004"/>
    <cellStyle name="差_缺口县区测算(财政部标准)_财力性转移支付2010年预算参考数_03_2010年各地区一般预算平衡表_04财力类2010" xfId="19005"/>
    <cellStyle name="差_缺口县区测算(财政部标准)_财力性转移支付2010年预算参考数_03_2010年各地区一般预算平衡表_04财力类2010 2" xfId="19006"/>
    <cellStyle name="好_09黑龙江 2 5" xfId="19007"/>
    <cellStyle name="好_2007年一般预算支出剔除_财力性转移支付2010年预算参考数_华东 2 5" xfId="19008"/>
    <cellStyle name="差_缺口县区测算(财政部标准)_财力性转移支付2010年预算参考数_03_2010年各地区一般预算平衡表_04财力类2010 3" xfId="19009"/>
    <cellStyle name="好_09黑龙江 2 6" xfId="19010"/>
    <cellStyle name="好_2007年一般预算支出剔除_财力性转移支付2010年预算参考数_华东 2 6" xfId="19011"/>
    <cellStyle name="差_缺口县区测算(财政部标准)_财力性转移支付2010年预算参考数_03_2010年各地区一般预算平衡表_2010年地方财政一般预算分级平衡情况表（汇总）0524" xfId="19012"/>
    <cellStyle name="差_缺口县区测算(财政部标准)_财力性转移支付2010年预算参考数_03_2010年各地区一般预算平衡表_2010年地方财政一般预算分级平衡情况表（汇总）0524 2" xfId="19013"/>
    <cellStyle name="差_缺口县区测算(财政部标准)_财力性转移支付2010年预算参考数_03_2010年各地区一般预算平衡表_2010年地方财政一般预算分级平衡情况表（汇总）0524 3" xfId="19014"/>
    <cellStyle name="差_缺口县区测算(财政部标准)_财力性转移支付2010年预算参考数_03_2010年各地区一般预算平衡表_2010年地方财政一般预算分级平衡情况表（汇总）0524 4" xfId="19015"/>
    <cellStyle name="差_缺口县区测算(财政部标准)_财力性转移支付2010年预算参考数_03_2010年各地区一般预算平衡表_2010年地方财政一般预算分级平衡情况表（汇总）0524 5" xfId="19016"/>
    <cellStyle name="差_缺口县区测算(财政部标准)_财力性转移支付2010年预算参考数_03_2010年各地区一般预算平衡表_净集中 2" xfId="19017"/>
    <cellStyle name="差_缺口县区测算(财政部标准)_财力性转移支付2010年预算参考数_03_2010年各地区一般预算平衡表_净集中 3" xfId="19018"/>
    <cellStyle name="差_缺口县区测算(财政部标准)_财力性转移支付2010年预算参考数_30云南" xfId="19019"/>
    <cellStyle name="差_缺口县区测算(财政部标准)_财力性转移支付2010年预算参考数_30云南 2" xfId="19020"/>
    <cellStyle name="差_缺口县区测算_03_2010年各地区一般预算平衡表_净集中" xfId="19021"/>
    <cellStyle name="差_缺口县区测算(财政部标准)_财力性转移支付2010年预算参考数_30云南 2 2" xfId="19022"/>
    <cellStyle name="差_缺口县区测算_03_2010年各地区一般预算平衡表_净集中 2" xfId="19023"/>
    <cellStyle name="差_缺口县区测算(财政部标准)_财力性转移支付2010年预算参考数_30云南 3" xfId="19024"/>
    <cellStyle name="差_缺口县区测算(财政部标准)_财力性转移支付2010年预算参考数_30云南 3 2" xfId="19025"/>
    <cellStyle name="差_缺口县区测算(财政部标准)_财力性转移支付2010年预算参考数_30云南 4" xfId="19026"/>
    <cellStyle name="好_市辖区测算-新科目（20080626）_县市旗测算-新科目（含人口规模效应）_财力性转移支付2010年预算参考数_华东 2 3" xfId="19027"/>
    <cellStyle name="好_绩效的最后结果" xfId="19028"/>
    <cellStyle name="差_缺口县区测算(财政部标准)_财力性转移支付2010年预算参考数_合并" xfId="19029"/>
    <cellStyle name="差_缺口县区测算(财政部标准)_财力性转移支付2010年预算参考数_合并 2" xfId="19030"/>
    <cellStyle name="差_缺口县区测算(财政部标准)_财力性转移支付2010年预算参考数_华东" xfId="19031"/>
    <cellStyle name="差_总人口_03_2010年各地区一般预算平衡表_2010年地方财政一般预算分级平衡情况表（汇总）0524 2 5" xfId="19032"/>
    <cellStyle name="差_缺口县区测算(财政部标准)_财力性转移支付2010年预算参考数_华东 2" xfId="19033"/>
    <cellStyle name="差_缺口县区测算(财政部标准)_财力性转移支付2010年预算参考数_隋心对账单定稿0514" xfId="19034"/>
    <cellStyle name="差_缺口县区测算(财政部标准)_财力性转移支付2010年预算参考数_隋心对账单定稿0514 2" xfId="19035"/>
    <cellStyle name="差_缺口县区测算(财政部标准)_财力性转移支付2010年预算参考数_小册子（2010）张" xfId="19036"/>
    <cellStyle name="差_缺口县区测算(财政部标准)_财力性转移支付2010年预算参考数_小册子（2010）张 2" xfId="19037"/>
    <cellStyle name="差_下半年禁毒办案经费分配2544.3万元" xfId="19038"/>
    <cellStyle name="差_缺口县区测算(财政部标准)_财力性转移支付2010年预算参考数_小册子（2010）张 2 2" xfId="19039"/>
    <cellStyle name="差_下半年禁毒办案经费分配2544.3万元 2" xfId="19040"/>
    <cellStyle name="差_缺口县区测算(财政部标准)_财力性转移支付2010年预算参考数_小册子（2010）张 3" xfId="19041"/>
    <cellStyle name="差_缺口县区测算(财政部标准)_财力性转移支付2010年预算参考数_小册子（2010）张 3 2" xfId="19042"/>
    <cellStyle name="差_缺口县区测算(财政部标准)_财力性转移支付2010年预算参考数_小册子（2010）张 4" xfId="19043"/>
    <cellStyle name="差_缺口县区测算(财政部标准)_合并" xfId="19044"/>
    <cellStyle name="好_2007一般预算支出口径剔除表_财力性转移支付2010年预算参考数_华东 2 2" xfId="19045"/>
    <cellStyle name="差_缺口县区测算(财政部标准)_合并 2" xfId="19046"/>
    <cellStyle name="差_缺口县区测算(财政部标准)_华东" xfId="19047"/>
    <cellStyle name="差_缺口县区测算(财政部标准)_华东 2" xfId="19048"/>
    <cellStyle name="好_28四川_财力性转移支付2010年预算参考数_合并" xfId="19049"/>
    <cellStyle name="差_缺口县区测算(财政部标准)_隋心对账单定稿0514" xfId="19050"/>
    <cellStyle name="差_缺口县区测算(财政部标准)_隋心对账单定稿0514 2" xfId="19051"/>
    <cellStyle name="好_2010年县级基本财力保障测算 3" xfId="19052"/>
    <cellStyle name="差_缺口县区测算(财政部标准)_小册子（2010）张" xfId="19053"/>
    <cellStyle name="差_缺口县区测算(财政部标准)_小册子（2010）张 2" xfId="19054"/>
    <cellStyle name="好_2006年水利统计指标统计表_03_2010年各地区一般预算平衡表 4" xfId="19055"/>
    <cellStyle name="差_缺口县区测算(财政部标准)_小册子（2010）张 3" xfId="19056"/>
    <cellStyle name="好_2006年水利统计指标统计表_03_2010年各地区一般预算平衡表 5" xfId="19057"/>
    <cellStyle name="差_缺口县区测算(财政部标准)_小册子（2010）张 3 2" xfId="19058"/>
    <cellStyle name="好_汇总表4_财力性转移支付2010年预算参考数_30云南 3" xfId="19059"/>
    <cellStyle name="差_缺口县区测算(财政部标准)_小册子（2010）张 4" xfId="19060"/>
    <cellStyle name="好_2006年水利统计指标统计表_03_2010年各地区一般预算平衡表 6" xfId="19061"/>
    <cellStyle name="好_河南 缺口县区测算(地方填报白)_财力性转移支付2010年预算参考数_03_2010年各地区一般预算平衡表" xfId="19062"/>
    <cellStyle name="差_缺口县区测算_03_2010年各地区一般预算平衡表" xfId="19063"/>
    <cellStyle name="差_缺口县区测算_03_2010年各地区一般预算平衡表 2" xfId="19064"/>
    <cellStyle name="差_缺口县区测算_03_2010年各地区一般预算平衡表 3" xfId="19065"/>
    <cellStyle name="差_同德_合并 2 2" xfId="19066"/>
    <cellStyle name="差_同德_合并 2 4" xfId="19067"/>
    <cellStyle name="差_缺口县区测算_03_2010年各地区一般预算平衡表 5" xfId="19068"/>
    <cellStyle name="好_2006年水利统计指标统计表_03_2010年各地区一般预算平衡表_2010年地方财政一般预算分级平衡情况表（汇总）0524 3" xfId="19069"/>
    <cellStyle name="差_同德_合并 2 5" xfId="19070"/>
    <cellStyle name="差_缺口县区测算_03_2010年各地区一般预算平衡表 6" xfId="19071"/>
    <cellStyle name="好_2006年水利统计指标统计表_03_2010年各地区一般预算平衡表_2010年地方财政一般预算分级平衡情况表（汇总）0524 4" xfId="19072"/>
    <cellStyle name="差_缺口县区测算_03_2010年各地区一般预算平衡表_04财力类2010 2" xfId="19073"/>
    <cellStyle name="差_缺口县区测算_03_2010年各地区一般预算平衡表_04财力类2010 3" xfId="19074"/>
    <cellStyle name="差_缺口县区测算_03_2010年各地区一般预算平衡表_2010年地方财政一般预算分级平衡情况表（汇总）0524" xfId="19075"/>
    <cellStyle name="差_缺口县区测算_03_2010年各地区一般预算平衡表_2010年地方财政一般预算分级平衡情况表（汇总）0524 2" xfId="19076"/>
    <cellStyle name="差_缺口县区测算_03_2010年各地区一般预算平衡表_2010年地方财政一般预算分级平衡情况表（汇总）0524 3" xfId="19077"/>
    <cellStyle name="差_缺口县区测算_03_2010年各地区一般预算平衡表_2010年地方财政一般预算分级平衡情况表（汇总）0524 5" xfId="19078"/>
    <cellStyle name="好_分析缺口率_小册子（2010）张 3" xfId="19079"/>
    <cellStyle name="好_行政公检法测算_财力性转移支付2010年预算参考数_华东 2 2" xfId="19080"/>
    <cellStyle name="差_缺口县区测算_03_2010年各地区一般预算平衡表_净集中 3" xfId="19081"/>
    <cellStyle name="差_缺口县区测算_30云南" xfId="19082"/>
    <cellStyle name="差_卫生(按照总人口测算）—20080416_县市旗测算-新科目（含人口规模效应）_财力性转移支付2010年预算参考数_合并 2 2" xfId="19083"/>
    <cellStyle name="好_2006年22湖南_03_2010年各地区一般预算平衡表 5" xfId="19084"/>
    <cellStyle name="差_缺口县区测算_30云南 2" xfId="19085"/>
    <cellStyle name="差_缺口县区测算_30云南 2 2" xfId="19086"/>
    <cellStyle name="差_缺口县区测算_30云南 3" xfId="19087"/>
    <cellStyle name="差_缺口县区测算_30云南 3 2" xfId="19088"/>
    <cellStyle name="差_缺口县区测算_财力性转移支付2010年预算参考数" xfId="19089"/>
    <cellStyle name="差_缺口县区测算_财力性转移支付2010年预算参考数 2" xfId="19090"/>
    <cellStyle name="差_缺口县区测算_财力性转移支付2010年预算参考数 2 2" xfId="19091"/>
    <cellStyle name="差_县市旗测算-新科目（20080627）_县市旗测算-新科目（含人口规模效应）_财力性转移支付2010年预算参考数 5" xfId="19092"/>
    <cellStyle name="常规 26 10" xfId="19093"/>
    <cellStyle name="差_缺口县区测算_财力性转移支付2010年预算参考数 2 2 2" xfId="19094"/>
    <cellStyle name="常规 26 11" xfId="19095"/>
    <cellStyle name="差_缺口县区测算_财力性转移支付2010年预算参考数 2 3" xfId="19096"/>
    <cellStyle name="好_平邑_隋心对账单定稿0514 2" xfId="19097"/>
    <cellStyle name="常规 26 12" xfId="19098"/>
    <cellStyle name="差_缺口县区测算_财力性转移支付2010年预算参考数 2 4" xfId="19099"/>
    <cellStyle name="好_平邑_隋心对账单定稿0514 3" xfId="19100"/>
    <cellStyle name="差_缺口县区测算_财力性转移支付2010年预算参考数 3" xfId="19101"/>
    <cellStyle name="好_教育(按照总人口测算）—20080416_不含人员经费系数_华东 2 2" xfId="19102"/>
    <cellStyle name="差_缺口县区测算_财力性转移支付2010年预算参考数 3 2" xfId="19103"/>
    <cellStyle name="好_市辖区测算20080510_不含人员经费系数_财力性转移支付2010年预算参考数_30云南 2 2" xfId="19104"/>
    <cellStyle name="好_2006年33甘肃 2 7" xfId="19105"/>
    <cellStyle name="好_Book2_财力性转移支付2010年预算参考数_华东" xfId="19106"/>
    <cellStyle name="差_缺口县区测算_财力性转移支付2010年预算参考数 4" xfId="19107"/>
    <cellStyle name="好_教育(按照总人口测算）—20080416_不含人员经费系数_华东 2 3" xfId="19108"/>
    <cellStyle name="差_缺口县区测算_财力性转移支付2010年预算参考数 4 2" xfId="19109"/>
    <cellStyle name="差_缺口县区测算_财力性转移支付2010年预算参考数 5" xfId="19110"/>
    <cellStyle name="好_教育(按照总人口测算）—20080416_不含人员经费系数_华东 2 4" xfId="19111"/>
    <cellStyle name="强调文字颜色 3 2 2 2 2 9" xfId="19112"/>
    <cellStyle name="差_缺口县区测算_财力性转移支付2010年预算参考数_03_2010年各地区一般预算平衡表 3" xfId="19113"/>
    <cellStyle name="好_检验表 2 3" xfId="19114"/>
    <cellStyle name="好_农林水和城市维护标准支出20080505－县区合计_不含人员经费系数_合并 2 6" xfId="19115"/>
    <cellStyle name="差_缺口县区测算_财力性转移支付2010年预算参考数_03_2010年各地区一般预算平衡表 4" xfId="19116"/>
    <cellStyle name="好_检验表 2 4" xfId="19117"/>
    <cellStyle name="好_农林水和城市维护标准支出20080505－县区合计_不含人员经费系数_合并 2 7" xfId="19118"/>
    <cellStyle name="差_缺口县区测算_财力性转移支付2010年预算参考数_03_2010年各地区一般预算平衡表 5" xfId="19119"/>
    <cellStyle name="差_缺口县区测算_财力性转移支付2010年预算参考数_03_2010年各地区一般预算平衡表_04财力类2010" xfId="19120"/>
    <cellStyle name="好_行政（人员）_民生政策最低支出需求_合并 2 6" xfId="19121"/>
    <cellStyle name="差_缺口县区测算_财力性转移支付2010年预算参考数_03_2010年各地区一般预算平衡表_04财力类2010 2" xfId="19122"/>
    <cellStyle name="差_缺口县区测算_财力性转移支付2010年预算参考数_03_2010年各地区一般预算平衡表_04财力类2010 3" xfId="19123"/>
    <cellStyle name="差_缺口县区测算_财力性转移支付2010年预算参考数_03_2010年各地区一般预算平衡表_2010年地方财政一般预算分级平衡情况表（汇总）0524 3" xfId="19124"/>
    <cellStyle name="差_缺口县区测算_财力性转移支付2010年预算参考数_03_2010年各地区一般预算平衡表_净集中" xfId="19125"/>
    <cellStyle name="差_缺口县区测算_财力性转移支付2010年预算参考数_03_2010年各地区一般预算平衡表_净集中 2" xfId="19126"/>
    <cellStyle name="差_缺口县区测算_财力性转移支付2010年预算参考数_30云南" xfId="19127"/>
    <cellStyle name="差_县区合并测算20080421_财力性转移支付2010年预算参考数_03_2010年各地区一般预算平衡表 3" xfId="19128"/>
    <cellStyle name="差_缺口县区测算_财力性转移支付2010年预算参考数_30云南 2 2" xfId="19129"/>
    <cellStyle name="好_成本差异系数（含人口规模）_30云南" xfId="19130"/>
    <cellStyle name="差_缺口县区测算_财力性转移支付2010年预算参考数_30云南 3 2" xfId="19131"/>
    <cellStyle name="好_行政(燃修费)_县市旗测算-新科目（含人口规模效应）_财力性转移支付2010年预算参考数_华东 2" xfId="19132"/>
    <cellStyle name="差_缺口县区测算_财力性转移支付2010年预算参考数_合并" xfId="19133"/>
    <cellStyle name="差_缺口县区测算_财力性转移支付2010年预算参考数_合并 2" xfId="19134"/>
    <cellStyle name="好_缺口县区测算(财政部标准)_财力性转移支付2010年预算参考数_合并 2 6" xfId="19135"/>
    <cellStyle name="好_2008年全省汇总收支计算表_03_2010年各地区一般预算平衡表_2010年地方财政一般预算分级平衡情况表（汇总）0524 2 7" xfId="19136"/>
    <cellStyle name="差_缺口县区测算_财力性转移支付2010年预算参考数_华东" xfId="19137"/>
    <cellStyle name="差_缺口县区测算_财力性转移支付2010年预算参考数_小册子（2010）张" xfId="19138"/>
    <cellStyle name="常规 4 29" xfId="19139"/>
    <cellStyle name="常规 4 34" xfId="19140"/>
    <cellStyle name="适中 2 2 2 2 6" xfId="19141"/>
    <cellStyle name="差_缺口县区测算_财力性转移支付2010年预算参考数_小册子（2010）张 2" xfId="19142"/>
    <cellStyle name="差_缺口县区测算_财力性转移支付2010年预算参考数_小册子（2010）张 2 2" xfId="19143"/>
    <cellStyle name="好_其他部门(按照总人口测算）—20080416_县市旗测算-新科目（含人口规模效应）_隋心对账单定稿0514 2 6" xfId="19144"/>
    <cellStyle name="差_缺口县区测算_财力性转移支付2010年预算参考数_小册子（2010）张 3 2" xfId="19145"/>
    <cellStyle name="差_缺口县区测算_合并" xfId="19146"/>
    <cellStyle name="差_市辖区测算-新科目（20080626）_不含人员经费系数_财力性转移支付2010年预算参考数_隋心对账单定稿0514" xfId="19147"/>
    <cellStyle name="差_缺口县区测算_合并 2" xfId="19148"/>
    <cellStyle name="差_市辖区测算-新科目（20080626）_不含人员经费系数_财力性转移支付2010年预算参考数_隋心对账单定稿0514 2" xfId="19149"/>
    <cellStyle name="差_缺口县区测算_华东" xfId="19150"/>
    <cellStyle name="差_缺口县区测算_华东 2" xfId="19151"/>
    <cellStyle name="差_缺口县区测算_隋心对账单定稿0514" xfId="19152"/>
    <cellStyle name="好_行政公检法测算_财力性转移支付2010年预算参考数_隋心对账单定稿0514 2 5" xfId="19153"/>
    <cellStyle name="差_缺口县区测算_隋心对账单定稿0514 2" xfId="19154"/>
    <cellStyle name="差_缺口县区测算_小册子（2010）张" xfId="19155"/>
    <cellStyle name="差_缺口县区测算_小册子（2010）张 2" xfId="19156"/>
    <cellStyle name="差_缺口县区测算_小册子（2010）张 2 2" xfId="19157"/>
    <cellStyle name="好_2006年22湖南_03_2010年各地区一般预算平衡表_2010年地方财政一般预算分级平衡情况表（汇总）0524 2 7" xfId="19158"/>
    <cellStyle name="差_缺口县区测算_小册子（2010）张 3" xfId="19159"/>
    <cellStyle name="差_缺口县区测算_小册子（2010）张 3 2" xfId="19160"/>
    <cellStyle name="差_缺口县区测算_小册子（2010）张 4" xfId="19161"/>
    <cellStyle name="差_人员工资和公用经费" xfId="19162"/>
    <cellStyle name="差_人员工资和公用经费 2" xfId="19163"/>
    <cellStyle name="好_Book2_03_2010年各地区一般预算平衡表_2010年地方财政一般预算分级平衡情况表（汇总）0524 4" xfId="19164"/>
    <cellStyle name="好_分县成本差异系数_03_2010年各地区一般预算平衡表_04财力类2010 3" xfId="19165"/>
    <cellStyle name="差_人员工资和公用经费 2 2" xfId="19166"/>
    <cellStyle name="差_人员工资和公用经费 2 2 2" xfId="19167"/>
    <cellStyle name="好_其他部门(按照总人口测算）—20080416_民生政策最低支出需求_财力性转移支付2010年预算参考数_03_2010年各地区一般预算平衡表_2010年地方财政一般预算分级平衡情况表（汇总）0524 4" xfId="19168"/>
    <cellStyle name="差_人员工资和公用经费 2 3" xfId="19169"/>
    <cellStyle name="差_人员工资和公用经费 2 3 2" xfId="19170"/>
    <cellStyle name="好_分析缺口率_财力性转移支付2010年预算参考数_03_2010年各地区一般预算平衡表 4" xfId="19171"/>
    <cellStyle name="差_人员工资和公用经费 2 4" xfId="19172"/>
    <cellStyle name="差_人员工资和公用经费 3" xfId="19173"/>
    <cellStyle name="好_Book2_03_2010年各地区一般预算平衡表_2010年地方财政一般预算分级平衡情况表（汇总）0524 5" xfId="19174"/>
    <cellStyle name="差_人员工资和公用经费 3 2" xfId="19175"/>
    <cellStyle name="好_03昭通_隋心对账单定稿0514 2 5" xfId="19176"/>
    <cellStyle name="差_人员工资和公用经费 4" xfId="19177"/>
    <cellStyle name="差_人员工资和公用经费 4 2" xfId="19178"/>
    <cellStyle name="差_人员工资和公用经费 5" xfId="19179"/>
    <cellStyle name="差_人员工资和公用经费_03_2010年各地区一般预算平衡表" xfId="19180"/>
    <cellStyle name="好_教育(按照总人口测算）—20080416_民生政策最低支出需求_财力性转移支付2010年预算参考数 5" xfId="19181"/>
    <cellStyle name="差_人员工资和公用经费_03_2010年各地区一般预算平衡表 2" xfId="19182"/>
    <cellStyle name="差_人员工资和公用经费_03_2010年各地区一般预算平衡表 3" xfId="19183"/>
    <cellStyle name="差_人员工资和公用经费_03_2010年各地区一般预算平衡表 4" xfId="19184"/>
    <cellStyle name="差_人员工资和公用经费_03_2010年各地区一般预算平衡表 5" xfId="19185"/>
    <cellStyle name="差_人员工资和公用经费_03_2010年各地区一般预算平衡表 6" xfId="19186"/>
    <cellStyle name="差_人员工资和公用经费_03_2010年各地区一般预算平衡表_04财力类2010" xfId="19187"/>
    <cellStyle name="差_人员工资和公用经费_03_2010年各地区一般预算平衡表_04财力类2010 2" xfId="19188"/>
    <cellStyle name="差_人员工资和公用经费_03_2010年各地区一般预算平衡表_04财力类2010 3" xfId="19189"/>
    <cellStyle name="好_青海 缺口县区测算(地方填报)_03_2010年各地区一般预算平衡表_2010年地方财政一般预算分级平衡情况表（汇总）0524 2" xfId="19190"/>
    <cellStyle name="差_人员工资和公用经费_03_2010年各地区一般预算平衡表_2010年地方财政一般预算分级平衡情况表（汇总）0524" xfId="19191"/>
    <cellStyle name="差_人员工资和公用经费_03_2010年各地区一般预算平衡表_2010年地方财政一般预算分级平衡情况表（汇总）0524 2" xfId="19192"/>
    <cellStyle name="好_14安徽_隋心对账单定稿0514 2 6" xfId="19193"/>
    <cellStyle name="差_人员工资和公用经费_03_2010年各地区一般预算平衡表_2010年地方财政一般预算分级平衡情况表（汇总）0524 3" xfId="19194"/>
    <cellStyle name="好_14安徽_隋心对账单定稿0514 2 7" xfId="19195"/>
    <cellStyle name="差_人员工资和公用经费_03_2010年各地区一般预算平衡表_2010年地方财政一般预算分级平衡情况表（汇总）0524 5" xfId="19196"/>
    <cellStyle name="差_人员工资和公用经费_03_2010年各地区一般预算平衡表_净集中 3" xfId="19197"/>
    <cellStyle name="好_2007一般预算支出口径剔除表_03_2010年各地区一般预算平衡表_2010年地方财政一般预算分级平衡情况表（汇总）0524 2 3" xfId="19198"/>
    <cellStyle name="好_核定人数下发表_03_2010年各地区一般预算平衡表 2 3" xfId="19199"/>
    <cellStyle name="差_人员工资和公用经费_30云南 2" xfId="19200"/>
    <cellStyle name="好_缺口县区测算（11.13）_03_2010年各地区一般预算平衡表 6" xfId="19201"/>
    <cellStyle name="差_人员工资和公用经费_30云南 2 2" xfId="19202"/>
    <cellStyle name="好_教育(按照总人口测算）—20080416_县市旗测算-新科目（含人口规模效应）_财力性转移支付2010年预算参考数_华东 2 5" xfId="19203"/>
    <cellStyle name="差_人员工资和公用经费_30云南 3 2" xfId="19204"/>
    <cellStyle name="差_人员工资和公用经费_30云南 4" xfId="19205"/>
    <cellStyle name="差_人员工资和公用经费_财力性转移支付2010年预算参考数" xfId="19206"/>
    <cellStyle name="差_人员工资和公用经费_财力性转移支付2010年预算参考数 2" xfId="19207"/>
    <cellStyle name="差_人员工资和公用经费_财力性转移支付2010年预算参考数 2 2" xfId="19208"/>
    <cellStyle name="差_人员工资和公用经费_财力性转移支付2010年预算参考数 2 2 2" xfId="19209"/>
    <cellStyle name="差_人员工资和公用经费_财力性转移支付2010年预算参考数 2 3" xfId="19210"/>
    <cellStyle name="差_人员工资和公用经费_财力性转移支付2010年预算参考数 2 3 2" xfId="19211"/>
    <cellStyle name="差_人员工资和公用经费_财力性转移支付2010年预算参考数 2 4" xfId="19212"/>
    <cellStyle name="差_人员工资和公用经费_财力性转移支付2010年预算参考数 3" xfId="19213"/>
    <cellStyle name="好_22湖南 2" xfId="19214"/>
    <cellStyle name="好_卫生(按照总人口测算）—20080416_财力性转移支付2010年预算参考数_03_2010年各地区一般预算平衡表 6" xfId="19215"/>
    <cellStyle name="差_人员工资和公用经费_财力性转移支付2010年预算参考数 3 2" xfId="19216"/>
    <cellStyle name="好_22湖南 2 2" xfId="19217"/>
    <cellStyle name="差_人员工资和公用经费_财力性转移支付2010年预算参考数 5" xfId="19218"/>
    <cellStyle name="好_22湖南 4" xfId="19219"/>
    <cellStyle name="好_行政（人员）_03_2010年各地区一般预算平衡表_04财力类2010" xfId="19220"/>
    <cellStyle name="好_总人口_03_2010年各地区一般预算平衡表_2010年地方财政一般预算分级平衡情况表（汇总）0524 2 2" xfId="19221"/>
    <cellStyle name="差_人员工资和公用经费_财力性转移支付2010年预算参考数_03_2010年各地区一般预算平衡表" xfId="19222"/>
    <cellStyle name="差_市辖区测算20080510_不含人员经费系数_03_2010年各地区一般预算平衡表 3" xfId="19223"/>
    <cellStyle name="差_文体广播事业(按照总人口测算）—20080416_不含人员经费系数_财力性转移支付2010年预算参考数_合并 2 6" xfId="19224"/>
    <cellStyle name="差_人员工资和公用经费_财力性转移支付2010年预算参考数_03_2010年各地区一般预算平衡表 2" xfId="19225"/>
    <cellStyle name="差_人员工资和公用经费_财力性转移支付2010年预算参考数_03_2010年各地区一般预算平衡表 3" xfId="19226"/>
    <cellStyle name="差_人员工资和公用经费_财力性转移支付2010年预算参考数_03_2010年各地区一般预算平衡表 4" xfId="19227"/>
    <cellStyle name="差_人员工资和公用经费_财力性转移支付2010年预算参考数_03_2010年各地区一般预算平衡表 5" xfId="19228"/>
    <cellStyle name="差_人员工资和公用经费_财力性转移支付2010年预算参考数_03_2010年各地区一般预算平衡表 6" xfId="19229"/>
    <cellStyle name="差_人员工资和公用经费_财力性转移支付2010年预算参考数_03_2010年各地区一般预算平衡表_04财力类2010 3" xfId="19230"/>
    <cellStyle name="差_人员工资和公用经费_财力性转移支付2010年预算参考数_03_2010年各地区一般预算平衡表_2010年地方财政一般预算分级平衡情况表（汇总）0524" xfId="19231"/>
    <cellStyle name="常规 2 2 3 15" xfId="19232"/>
    <cellStyle name="常规 2 2 3 20" xfId="19233"/>
    <cellStyle name="差_人员工资和公用经费_财力性转移支付2010年预算参考数_03_2010年各地区一般预算平衡表_2010年地方财政一般预算分级平衡情况表（汇总）0524 2" xfId="19234"/>
    <cellStyle name="差_人员工资和公用经费_财力性转移支付2010年预算参考数_03_2010年各地区一般预算平衡表_2010年地方财政一般预算分级平衡情况表（汇总）0524 4" xfId="19235"/>
    <cellStyle name="差_人员工资和公用经费_财力性转移支付2010年预算参考数_03_2010年各地区一般预算平衡表_净集中 3" xfId="19236"/>
    <cellStyle name="差_人员工资和公用经费_财力性转移支付2010年预算参考数_30云南" xfId="19237"/>
    <cellStyle name="差_人员工资和公用经费_财力性转移支付2010年预算参考数_30云南 2" xfId="19238"/>
    <cellStyle name="好 2 2 2 2 2 5" xfId="19239"/>
    <cellStyle name="差_人员工资和公用经费_财力性转移支付2010年预算参考数_30云南 2 2" xfId="19240"/>
    <cellStyle name="好_核定人数下发表_财力性转移支付2010年预算参考数_30云南" xfId="19241"/>
    <cellStyle name="差_人员工资和公用经费_财力性转移支付2010年预算参考数_30云南 3" xfId="19242"/>
    <cellStyle name="好 2 2 2 2 2 6" xfId="19243"/>
    <cellStyle name="差_人员工资和公用经费_财力性转移支付2010年预算参考数_30云南 3 2" xfId="19244"/>
    <cellStyle name="差_人员工资和公用经费_财力性转移支付2010年预算参考数_30云南 4" xfId="19245"/>
    <cellStyle name="好 2 2 2 2 2 7" xfId="19246"/>
    <cellStyle name="好_2008年支出调整" xfId="19247"/>
    <cellStyle name="差_人员工资和公用经费_财力性转移支付2010年预算参考数_合并" xfId="19248"/>
    <cellStyle name="好_2006年30云南_隋心对账单定稿0514 2 4" xfId="19249"/>
    <cellStyle name="好_行政（人员）_不含人员经费系数_财力性转移支付2010年预算参考数_03_2010年各地区一般预算平衡表 2" xfId="19250"/>
    <cellStyle name="差_人员工资和公用经费_财力性转移支付2010年预算参考数_合并 2" xfId="19251"/>
    <cellStyle name="好_行政（人员）_不含人员经费系数_财力性转移支付2010年预算参考数_03_2010年各地区一般预算平衡表 2 2" xfId="19252"/>
    <cellStyle name="差_人员工资和公用经费_财力性转移支付2010年预算参考数_华东" xfId="19253"/>
    <cellStyle name="差_人员工资和公用经费_财力性转移支付2010年预算参考数_华东 2" xfId="19254"/>
    <cellStyle name="好_安徽 缺口县区测算(地方填报)1_隋心对账单定稿0514 2 4" xfId="19255"/>
    <cellStyle name="好_教育(按照总人口测算）—20080416_03_2010年各地区一般预算平衡表_2010年地方财政一般预算分级平衡情况表（汇总）0524 2 5" xfId="19256"/>
    <cellStyle name="好_其他部门(按照总人口测算）—20080416_县市旗测算-新科目（含人口规模效应）_财力性转移支付2010年预算参考数_合并 3" xfId="19257"/>
    <cellStyle name="差_人员工资和公用经费_财力性转移支付2010年预算参考数_小册子（2010）张 3" xfId="19258"/>
    <cellStyle name="差_人员工资和公用经费_财力性转移支付2010年预算参考数_小册子（2010）张 4" xfId="19259"/>
    <cellStyle name="差_人员工资和公用经费_合并 2" xfId="19260"/>
    <cellStyle name="好_2_财力性转移支付2010年预算参考数 5" xfId="19261"/>
    <cellStyle name="差_人员工资和公用经费_华东 2" xfId="19262"/>
    <cellStyle name="差_人员工资和公用经费_隋心对账单定稿0514" xfId="19263"/>
    <cellStyle name="差_卫生(按照总人口测算）—20080416_财力性转移支付2010年预算参考数_03_2010年各地区一般预算平衡表_2010年地方财政一般预算分级平衡情况表（汇总）0524 2 6" xfId="19264"/>
    <cellStyle name="差_人员工资和公用经费_隋心对账单定稿0514 2" xfId="19265"/>
    <cellStyle name="好_同德 2 5" xfId="19266"/>
    <cellStyle name="差_人员工资和公用经费_小册子（2010）张" xfId="19267"/>
    <cellStyle name="好_汇总_财力性转移支付2010年预算参考数_隋心对账单定稿0514 2 2" xfId="19268"/>
    <cellStyle name="差_人员工资和公用经费_小册子（2010）张 2" xfId="19269"/>
    <cellStyle name="差_自行调整差异系数顺序_财力性转移支付2010年预算参考数_华东 2 3" xfId="19270"/>
    <cellStyle name="差_人员工资和公用经费_小册子（2010）张 2 2" xfId="19271"/>
    <cellStyle name="差_人员工资和公用经费_小册子（2010）张 3" xfId="19272"/>
    <cellStyle name="差_县市旗测算-新科目（20080627）_县市旗测算-新科目（含人口规模效应）_财力性转移支付2010年预算参考数_03_2010年各地区一般预算平衡表_04财力类2010 2" xfId="19273"/>
    <cellStyle name="差_自行调整差异系数顺序_财力性转移支付2010年预算参考数_华东 2 4" xfId="19274"/>
    <cellStyle name="差_人员工资和公用经费_小册子（2010）张 3 2" xfId="19275"/>
    <cellStyle name="差_云南 缺口县区测算(地方填报) 2 6" xfId="19276"/>
    <cellStyle name="差_人员工资和公用经费2" xfId="19277"/>
    <cellStyle name="差_人员工资和公用经费2 2" xfId="19278"/>
    <cellStyle name="差_人员工资和公用经费2 2 2" xfId="19279"/>
    <cellStyle name="差_人员工资和公用经费2 2 2 2" xfId="19280"/>
    <cellStyle name="差_人员工资和公用经费2 2 3" xfId="19281"/>
    <cellStyle name="差_人员工资和公用经费2 2 3 2" xfId="19282"/>
    <cellStyle name="差_人员工资和公用经费2 2 4" xfId="19283"/>
    <cellStyle name="差_人员工资和公用经费2 3" xfId="19284"/>
    <cellStyle name="差_人员工资和公用经费2 3 2" xfId="19285"/>
    <cellStyle name="差_人员工资和公用经费2 4" xfId="19286"/>
    <cellStyle name="差_人员工资和公用经费2 4 2" xfId="19287"/>
    <cellStyle name="差_人员工资和公用经费2 5" xfId="19288"/>
    <cellStyle name="差_人员工资和公用经费2_03_2010年各地区一般预算平衡表" xfId="19289"/>
    <cellStyle name="差_卫生(按照总人口测算）—20080416_民生政策最低支出需求 3" xfId="19290"/>
    <cellStyle name="差_人员工资和公用经费2_03_2010年各地区一般预算平衡表 2" xfId="19291"/>
    <cellStyle name="差_同德_财力性转移支付2010年预算参考数_03_2010年各地区一般预算平衡表_2010年地方财政一般预算分级平衡情况表（汇总）0524" xfId="19292"/>
    <cellStyle name="差_人员工资和公用经费2_03_2010年各地区一般预算平衡表 3" xfId="19293"/>
    <cellStyle name="差_人员工资和公用经费2_03_2010年各地区一般预算平衡表 4" xfId="19294"/>
    <cellStyle name="差_人员工资和公用经费2_03_2010年各地区一般预算平衡表 5" xfId="19295"/>
    <cellStyle name="差_人员工资和公用经费2_03_2010年各地区一般预算平衡表 6" xfId="19296"/>
    <cellStyle name="好_09黑龙江_华东 2" xfId="19297"/>
    <cellStyle name="差_重点支出奖励（6.19） 3" xfId="19298"/>
    <cellStyle name="差_人员工资和公用经费2_03_2010年各地区一般预算平衡表_04财力类2010" xfId="19299"/>
    <cellStyle name="好_2006年22湖南_华东 2 5" xfId="19300"/>
    <cellStyle name="差_人员工资和公用经费2_03_2010年各地区一般预算平衡表_04财力类2010 2" xfId="19301"/>
    <cellStyle name="差_人员工资和公用经费2_03_2010年各地区一般预算平衡表_04财力类2010 3" xfId="19302"/>
    <cellStyle name="差_人员工资和公用经费2_03_2010年各地区一般预算平衡表_2010年地方财政一般预算分级平衡情况表（汇总）0524" xfId="19303"/>
    <cellStyle name="差_人员工资和公用经费2_03_2010年各地区一般预算平衡表_2010年地方财政一般预算分级平衡情况表（汇总）0524 2" xfId="19304"/>
    <cellStyle name="差_人员工资和公用经费2_03_2010年各地区一般预算平衡表_2010年地方财政一般预算分级平衡情况表（汇总）0524 3" xfId="19305"/>
    <cellStyle name="差_人员工资和公用经费2_03_2010年各地区一般预算平衡表_2010年地方财政一般预算分级平衡情况表（汇总）0524 4" xfId="19306"/>
    <cellStyle name="差_人员工资和公用经费2_03_2010年各地区一般预算平衡表_2010年地方财政一般预算分级平衡情况表（汇总）0524 5" xfId="19307"/>
    <cellStyle name="差_人员工资和公用经费2_03_2010年各地区一般预算平衡表_净集中" xfId="19308"/>
    <cellStyle name="差_人员工资和公用经费2_03_2010年各地区一般预算平衡表_净集中 2" xfId="19309"/>
    <cellStyle name="差_文体广播事业(按照总人口测算）—20080416_民生政策最低支出需求_03_2010年各地区一般预算平衡表_2010年地方财政一般预算分级平衡情况表（汇总）0524 2 3" xfId="19310"/>
    <cellStyle name="差_人员工资和公用经费2_03_2010年各地区一般预算平衡表_净集中 3" xfId="19311"/>
    <cellStyle name="差_文体广播事业(按照总人口测算）—20080416_民生政策最低支出需求_03_2010年各地区一般预算平衡表_2010年地方财政一般预算分级平衡情况表（汇总）0524 2 4" xfId="19312"/>
    <cellStyle name="差_人员工资和公用经费2_财力性转移支付2010年预算参考数" xfId="19313"/>
    <cellStyle name="好_2006年22湖南 2 3" xfId="19314"/>
    <cellStyle name="差_人员工资和公用经费2_财力性转移支付2010年预算参考数 2" xfId="19315"/>
    <cellStyle name="好_2006年22湖南 2 3 2" xfId="19316"/>
    <cellStyle name="差_人员工资和公用经费2_财力性转移支付2010年预算参考数 2 2" xfId="19317"/>
    <cellStyle name="差_人员工资和公用经费2_财力性转移支付2010年预算参考数 2 2 2" xfId="19318"/>
    <cellStyle name="好_测算结果 2 5" xfId="19319"/>
    <cellStyle name="好_分县成本差异系数_隋心对账单定稿0514" xfId="19320"/>
    <cellStyle name="差_人员工资和公用经费2_财力性转移支付2010年预算参考数 3" xfId="19321"/>
    <cellStyle name="差_人员工资和公用经费2_财力性转移支付2010年预算参考数 3 2" xfId="19322"/>
    <cellStyle name="差_县区合并测算20080421_财力性转移支付2010年预算参考数 2 6" xfId="19323"/>
    <cellStyle name="差_人员工资和公用经费2_财力性转移支付2010年预算参考数 4 2" xfId="19324"/>
    <cellStyle name="好_2008年支出调整_03_2010年各地区一般预算平衡表_2010年地方财政一般预算分级平衡情况表（汇总）0524 2 7" xfId="19325"/>
    <cellStyle name="好_28四川_财力性转移支付2010年预算参考数 2" xfId="19326"/>
    <cellStyle name="差_人员工资和公用经费2_财力性转移支付2010年预算参考数 5" xfId="19327"/>
    <cellStyle name="差_人员工资和公用经费2_财力性转移支付2010年预算参考数_03_2010年各地区一般预算平衡表 2" xfId="19328"/>
    <cellStyle name="差_人员工资和公用经费2_财力性转移支付2010年预算参考数_03_2010年各地区一般预算平衡表 4" xfId="19329"/>
    <cellStyle name="好_行政公检法测算_民生政策最低支出需求_财力性转移支付2010年预算参考数_03_2010年各地区一般预算平衡表 3" xfId="19330"/>
    <cellStyle name="好_其他部门(按照总人口测算）—20080416_财力性转移支付2010年预算参考数_合并 2 2" xfId="19331"/>
    <cellStyle name="差_人员工资和公用经费2_财力性转移支付2010年预算参考数_03_2010年各地区一般预算平衡表_04财力类2010" xfId="19332"/>
    <cellStyle name="好_其他部门(按照总人口测算）—20080416_民生政策最低支出需求_03_2010年各地区一般预算平衡表_2010年地方财政一般预算分级平衡情况表（汇总）0524 2 5" xfId="19333"/>
    <cellStyle name="差_人员工资和公用经费2_财力性转移支付2010年预算参考数_03_2010年各地区一般预算平衡表_04财力类2010 2" xfId="19334"/>
    <cellStyle name="差_人员工资和公用经费2_财力性转移支付2010年预算参考数_03_2010年各地区一般预算平衡表_04财力类2010 3" xfId="19335"/>
    <cellStyle name="差_人员工资和公用经费2_财力性转移支付2010年预算参考数_03_2010年各地区一般预算平衡表_2010年地方财政一般预算分级平衡情况表（汇总）0524" xfId="19336"/>
    <cellStyle name="差_人员工资和公用经费2_财力性转移支付2010年预算参考数_03_2010年各地区一般预算平衡表_2010年地方财政一般预算分级平衡情况表（汇总）0524 2" xfId="19337"/>
    <cellStyle name="差_人员工资和公用经费2_财力性转移支付2010年预算参考数_03_2010年各地区一般预算平衡表_2010年地方财政一般预算分级平衡情况表（汇总）0524 3" xfId="19338"/>
    <cellStyle name="差_人员工资和公用经费2_财力性转移支付2010年预算参考数_03_2010年各地区一般预算平衡表_2010年地方财政一般预算分级平衡情况表（汇总）0524 5" xfId="19339"/>
    <cellStyle name="好_30云南_1_财力性转移支付2010年预算参考数_小册子（2010）张 3" xfId="19340"/>
    <cellStyle name="差_人员工资和公用经费2_财力性转移支付2010年预算参考数_30云南" xfId="19341"/>
    <cellStyle name="差_人员工资和公用经费2_财力性转移支付2010年预算参考数_30云南 2" xfId="19342"/>
    <cellStyle name="差_人员工资和公用经费2_财力性转移支付2010年预算参考数_30云南 3" xfId="19343"/>
    <cellStyle name="差_人员工资和公用经费2_财力性转移支付2010年预算参考数_30云南 3 2" xfId="19344"/>
    <cellStyle name="差_人员工资和公用经费2_财力性转移支付2010年预算参考数_30云南 4" xfId="19345"/>
    <cellStyle name="差_人员工资和公用经费2_财力性转移支付2010年预算参考数_合并" xfId="19346"/>
    <cellStyle name="好_2008年支出调整_03_2010年各地区一般预算平衡表_2010年地方财政一般预算分级平衡情况表（汇总）0524" xfId="19347"/>
    <cellStyle name="差_人员工资和公用经费2_财力性转移支付2010年预算参考数_合并 2" xfId="19348"/>
    <cellStyle name="常规 2 2 3 6 8" xfId="19349"/>
    <cellStyle name="常规 7 15" xfId="19350"/>
    <cellStyle name="常规 7 20" xfId="19351"/>
    <cellStyle name="好_2008年支出调整_03_2010年各地区一般预算平衡表_2010年地方财政一般预算分级平衡情况表（汇总）0524 2" xfId="19352"/>
    <cellStyle name="差_人员工资和公用经费2_财力性转移支付2010年预算参考数_华东" xfId="19353"/>
    <cellStyle name="差_县区合并测算20080423(按照各省比重）_县市旗测算-新科目（含人口规模效应）_财力性转移支付2010年预算参考数_隋心对账单定稿0514 2 6" xfId="19354"/>
    <cellStyle name="常规 2 3 2" xfId="19355"/>
    <cellStyle name="好_农林水和城市维护标准支出20080505－县区合计_不含人员经费系数_财力性转移支付2010年预算参考数_隋心对账单定稿0514 2 5" xfId="19356"/>
    <cellStyle name="差_人员工资和公用经费2_财力性转移支付2010年预算参考数_华东 2" xfId="19357"/>
    <cellStyle name="常规 2 3 2 2" xfId="19358"/>
    <cellStyle name="差_人员工资和公用经费2_财力性转移支付2010年预算参考数_小册子（2010）张" xfId="19359"/>
    <cellStyle name="差_人员工资和公用经费2_财力性转移支付2010年预算参考数_小册子（2010）张 4" xfId="19360"/>
    <cellStyle name="差_人员工资和公用经费2_华东 2" xfId="19361"/>
    <cellStyle name="好_0605石屏 4" xfId="19362"/>
    <cellStyle name="差_人员工资和公用经费2_隋心对账单定稿0514" xfId="19363"/>
    <cellStyle name="差_人员工资和公用经费2_小册子（2010）张" xfId="19364"/>
    <cellStyle name="好_教育(按照总人口测算）—20080416_不含人员经费系数_财力性转移支付2010年预算参考数 5" xfId="19365"/>
    <cellStyle name="差_人员工资和公用经费2_小册子（2010）张 2" xfId="19366"/>
    <cellStyle name="差_人员工资和公用经费2_小册子（2010）张 2 2" xfId="19367"/>
    <cellStyle name="差_人员工资和公用经费2_小册子（2010）张 3 2" xfId="19368"/>
    <cellStyle name="差_人员工资和公用经费2_小册子（2010）张 4" xfId="19369"/>
    <cellStyle name="差_人员工资和公用经费3" xfId="19370"/>
    <cellStyle name="差_人员工资和公用经费3 2" xfId="19371"/>
    <cellStyle name="差_人员工资和公用经费3 2 2" xfId="19372"/>
    <cellStyle name="好_34青海_03_2010年各地区一般预算平衡表_净集中" xfId="19373"/>
    <cellStyle name="差_人员工资和公用经费3 2 2 2" xfId="19374"/>
    <cellStyle name="好_34青海_03_2010年各地区一般预算平衡表_净集中 2" xfId="19375"/>
    <cellStyle name="好_其他部门(按照总人口测算）—20080416_华东" xfId="19376"/>
    <cellStyle name="差_人员工资和公用经费3 2 3" xfId="19377"/>
    <cellStyle name="差_文体广播事业(按照总人口测算）—20080416_不含人员经费系数_财力性转移支付2010年预算参考数" xfId="19378"/>
    <cellStyle name="好_县区合并测算20080423(按照各省比重）_30云南 3" xfId="19379"/>
    <cellStyle name="好_11大理_03_2010年各地区一般预算平衡表_2010年地方财政一般预算分级平衡情况表（汇总）0524" xfId="19380"/>
    <cellStyle name="差_人员工资和公用经费3 2 3 2" xfId="19381"/>
    <cellStyle name="差_文体广播事业(按照总人口测算）—20080416_不含人员经费系数_财力性转移支付2010年预算参考数 2" xfId="19382"/>
    <cellStyle name="好_县区合并测算20080423(按照各省比重）_30云南 3 2" xfId="19383"/>
    <cellStyle name="好_11大理_03_2010年各地区一般预算平衡表_2010年地方财政一般预算分级平衡情况表（汇总）0524 2" xfId="19384"/>
    <cellStyle name="好_其他部门(按照总人口测算）—20080416_不含人员经费系数_财力性转移支付2010年预算参考数_小册子（2010）张" xfId="19385"/>
    <cellStyle name="差_人员工资和公用经费3 2 4" xfId="19386"/>
    <cellStyle name="差_人员工资和公用经费3 3" xfId="19387"/>
    <cellStyle name="差_人员工资和公用经费3 3 2" xfId="19388"/>
    <cellStyle name="差_县市旗测算-新科目（20080627）_不含人员经费系数_华东 2 4" xfId="19389"/>
    <cellStyle name="差_人员工资和公用经费3 4" xfId="19390"/>
    <cellStyle name="差_人员工资和公用经费3 4 2" xfId="19391"/>
    <cellStyle name="差_人员工资和公用经费3 5" xfId="19392"/>
    <cellStyle name="差_人员工资和公用经费3_03_2010年各地区一般预算平衡表" xfId="19393"/>
    <cellStyle name="好_34青海_1_财力性转移支付2010年预算参考数_隋心对账单定稿0514 2 2" xfId="19394"/>
    <cellStyle name="差_人员工资和公用经费3_03_2010年各地区一般预算平衡表 2" xfId="19395"/>
    <cellStyle name="差_人员工资和公用经费3_03_2010年各地区一般预算平衡表 3" xfId="19396"/>
    <cellStyle name="差_人员工资和公用经费3_03_2010年各地区一般预算平衡表 4" xfId="19397"/>
    <cellStyle name="差_人员工资和公用经费3_03_2010年各地区一般预算平衡表 5" xfId="19398"/>
    <cellStyle name="差_山东省民生支出标准_隋心对账单定稿0514" xfId="19399"/>
    <cellStyle name="差_县区合并测算20080421_民生政策最低支出需求_财力性转移支付2010年预算参考数_03_2010年各地区一般预算平衡表_2010年地方财政一般预算分级平衡情况表（汇总）0524 2 2" xfId="19400"/>
    <cellStyle name="差_人员工资和公用经费3_03_2010年各地区一般预算平衡表 6" xfId="19401"/>
    <cellStyle name="差_县区合并测算20080421_民生政策最低支出需求_财力性转移支付2010年预算参考数_03_2010年各地区一般预算平衡表_2010年地方财政一般预算分级平衡情况表（汇总）0524 2 3" xfId="19402"/>
    <cellStyle name="差_人员工资和公用经费3_03_2010年各地区一般预算平衡表_2010年地方财政一般预算分级平衡情况表（汇总）0524 3" xfId="19403"/>
    <cellStyle name="差_人员工资和公用经费3_03_2010年各地区一般预算平衡表_2010年地方财政一般预算分级平衡情况表（汇总）0524 5" xfId="19404"/>
    <cellStyle name="差_人员工资和公用经费3_03_2010年各地区一般预算平衡表_净集中" xfId="19405"/>
    <cellStyle name="差_人员工资和公用经费3_03_2010年各地区一般预算平衡表_净集中 2" xfId="19406"/>
    <cellStyle name="差_人员工资和公用经费3_03_2010年各地区一般预算平衡表_净集中 3" xfId="19407"/>
    <cellStyle name="差_人员工资和公用经费3_30云南" xfId="19408"/>
    <cellStyle name="差_市辖区测算20080510_03_2010年各地区一般预算平衡表 3" xfId="19409"/>
    <cellStyle name="差_人员工资和公用经费3_30云南 2" xfId="19410"/>
    <cellStyle name="差_人员工资和公用经费3_30云南 2 2" xfId="19411"/>
    <cellStyle name="好_2006年22湖南_财力性转移支付2010年预算参考数" xfId="19412"/>
    <cellStyle name="差_人员工资和公用经费3_30云南 3" xfId="19413"/>
    <cellStyle name="好_2009年一般性转移支付标准工资 2" xfId="19414"/>
    <cellStyle name="差_人员工资和公用经费3_30云南 4" xfId="19415"/>
    <cellStyle name="好_2009年一般性转移支付标准工资 3" xfId="19416"/>
    <cellStyle name="差_人员工资和公用经费3_财力性转移支付2010年预算参考数" xfId="19417"/>
    <cellStyle name="差_人员工资和公用经费3_财力性转移支付2010年预算参考数 2" xfId="19418"/>
    <cellStyle name="差_人员工资和公用经费3_财力性转移支付2010年预算参考数 2 2" xfId="19419"/>
    <cellStyle name="差_人员工资和公用经费3_财力性转移支付2010年预算参考数 2 3" xfId="19420"/>
    <cellStyle name="差_人员工资和公用经费3_财力性转移支付2010年预算参考数 2 4" xfId="19421"/>
    <cellStyle name="差_人员工资和公用经费3_财力性转移支付2010年预算参考数 3 2" xfId="19422"/>
    <cellStyle name="差_人员工资和公用经费3_财力性转移支付2010年预算参考数 4 2" xfId="19423"/>
    <cellStyle name="差_人员工资和公用经费3_财力性转移支付2010年预算参考数 5" xfId="19424"/>
    <cellStyle name="差_人员工资和公用经费3_财力性转移支付2010年预算参考数_03_2010年各地区一般预算平衡表" xfId="19425"/>
    <cellStyle name="差_人员工资和公用经费3_财力性转移支付2010年预算参考数_03_2010年各地区一般预算平衡表 2" xfId="19426"/>
    <cellStyle name="强调文字颜色 5 10" xfId="19427"/>
    <cellStyle name="差_人员工资和公用经费3_财力性转移支付2010年预算参考数_03_2010年各地区一般预算平衡表 3" xfId="19428"/>
    <cellStyle name="强调文字颜色 5 11" xfId="19429"/>
    <cellStyle name="差_人员工资和公用经费3_财力性转移支付2010年预算参考数_03_2010年各地区一般预算平衡表 4" xfId="19430"/>
    <cellStyle name="差_人员工资和公用经费3_财力性转移支付2010年预算参考数_03_2010年各地区一般预算平衡表 5" xfId="19431"/>
    <cellStyle name="差_人员工资和公用经费3_财力性转移支付2010年预算参考数_03_2010年各地区一般预算平衡表 6" xfId="19432"/>
    <cellStyle name="好_缺口县区测算（11.13）_华东" xfId="19433"/>
    <cellStyle name="差_县市旗测算-新科目（20080626）_不含人员经费系数_财力性转移支付2010年预算参考数_03_2010年各地区一般预算平衡表_2010年地方财政一般预算分级平衡情况表（汇总）0524 3" xfId="19434"/>
    <cellStyle name="常规 25 5" xfId="19435"/>
    <cellStyle name="常规 30 5" xfId="19436"/>
    <cellStyle name="差_人员工资和公用经费3_财力性转移支付2010年预算参考数_03_2010年各地区一般预算平衡表_04财力类2010 2" xfId="19437"/>
    <cellStyle name="好_缺口县区测算（11.13）_03_2010年各地区一般预算平衡表_2010年地方财政一般预算分级平衡情况表（汇总）0524 2 8" xfId="19438"/>
    <cellStyle name="差_人员工资和公用经费3_财力性转移支付2010年预算参考数_03_2010年各地区一般预算平衡表_2010年地方财政一般预算分级平衡情况表（汇总）0524 3" xfId="19439"/>
    <cellStyle name="差_文体广播事业(按照总人口测算）—20080416_县市旗测算-新科目（含人口规模效应）_财力性转移支付2010年预算参考数_30云南 2" xfId="19440"/>
    <cellStyle name="差_人员工资和公用经费3_财力性转移支付2010年预算参考数_03_2010年各地区一般预算平衡表_2010年地方财政一般预算分级平衡情况表（汇总）0524 4" xfId="19441"/>
    <cellStyle name="差_文体广播事业(按照总人口测算）—20080416_县市旗测算-新科目（含人口规模效应）_财力性转移支付2010年预算参考数_30云南 3" xfId="19442"/>
    <cellStyle name="差_人员工资和公用经费3_财力性转移支付2010年预算参考数_03_2010年各地区一般预算平衡表_2010年地方财政一般预算分级平衡情况表（汇总）0524 5" xfId="19443"/>
    <cellStyle name="差_文体广播事业(按照总人口测算）—20080416_县市旗测算-新科目（含人口规模效应）_财力性转移支付2010年预算参考数_30云南 4" xfId="19444"/>
    <cellStyle name="差_人员工资和公用经费3_财力性转移支付2010年预算参考数_03_2010年各地区一般预算平衡表_净集中" xfId="19445"/>
    <cellStyle name="差_山东省民生支出标准_03_2010年各地区一般预算平衡表" xfId="19446"/>
    <cellStyle name="差_人员工资和公用经费3_财力性转移支付2010年预算参考数_03_2010年各地区一般预算平衡表_净集中 2" xfId="19447"/>
    <cellStyle name="差_山东省民生支出标准_03_2010年各地区一般预算平衡表 2" xfId="19448"/>
    <cellStyle name="差_人员工资和公用经费3_财力性转移支付2010年预算参考数_03_2010年各地区一般预算平衡表_净集中 3" xfId="19449"/>
    <cellStyle name="差_山东省民生支出标准_03_2010年各地区一般预算平衡表 3" xfId="19450"/>
    <cellStyle name="好_城建部门_合并" xfId="19451"/>
    <cellStyle name="差_人员工资和公用经费3_财力性转移支付2010年预算参考数_30云南" xfId="19452"/>
    <cellStyle name="差_人员工资和公用经费3_财力性转移支付2010年预算参考数_30云南 2" xfId="19453"/>
    <cellStyle name="差_人员工资和公用经费3_财力性转移支付2010年预算参考数_30云南 2 2" xfId="19454"/>
    <cellStyle name="差_人员工资和公用经费3_财力性转移支付2010年预算参考数_30云南 3" xfId="19455"/>
    <cellStyle name="好_2_财力性转移支付2010年预算参考数_隋心对账单定稿0514 2" xfId="19456"/>
    <cellStyle name="好_民生政策最低支出需求 2" xfId="19457"/>
    <cellStyle name="好_平邑_财力性转移支付2010年预算参考数 2 2" xfId="19458"/>
    <cellStyle name="差_人员工资和公用经费3_财力性转移支付2010年预算参考数_30云南 3 2" xfId="19459"/>
    <cellStyle name="好_2_财力性转移支付2010年预算参考数_隋心对账单定稿0514 2 2" xfId="19460"/>
    <cellStyle name="好_30云南_1_隋心对账单定稿0514 2 5" xfId="19461"/>
    <cellStyle name="好_民生政策最低支出需求 2 2" xfId="19462"/>
    <cellStyle name="好_平邑_财力性转移支付2010年预算参考数 2 2 2" xfId="19463"/>
    <cellStyle name="差_人员工资和公用经费3_财力性转移支付2010年预算参考数_合并" xfId="19464"/>
    <cellStyle name="好_行政（人员）_民生政策最低支出需求_03_2010年各地区一般预算平衡表_04财力类2010 2" xfId="19465"/>
    <cellStyle name="差_人员工资和公用经费3_财力性转移支付2010年预算参考数_合并 2" xfId="19466"/>
    <cellStyle name="差_人员工资和公用经费3_财力性转移支付2010年预算参考数_华东" xfId="19467"/>
    <cellStyle name="差_卫生(按照总人口测算）—20080416_不含人员经费系数_隋心对账单定稿0514 2 3" xfId="19468"/>
    <cellStyle name="差_人员工资和公用经费3_财力性转移支付2010年预算参考数_华东 2" xfId="19469"/>
    <cellStyle name="好_28四川_财力性转移支付2010年预算参考数_03_2010年各地区一般预算平衡表_2010年地方财政一般预算分级平衡情况表（汇总）0524 3" xfId="19470"/>
    <cellStyle name="差_人员工资和公用经费3_财力性转移支付2010年预算参考数_隋心对账单定稿0514" xfId="19471"/>
    <cellStyle name="差_县市旗测算20080508_县市旗测算-新科目（含人口规模效应）_华东 2 7" xfId="19472"/>
    <cellStyle name="好_14安徽_财力性转移支付2010年预算参考数_小册子（2010）张 2" xfId="19473"/>
    <cellStyle name="差_人员工资和公用经费3_财力性转移支付2010年预算参考数_隋心对账单定稿0514 2" xfId="19474"/>
    <cellStyle name="差_人员工资和公用经费3_财力性转移支付2010年预算参考数_小册子（2010）张" xfId="19475"/>
    <cellStyle name="差_人员工资和公用经费3_财力性转移支付2010年预算参考数_小册子（2010）张 3" xfId="19476"/>
    <cellStyle name="差_人员工资和公用经费3_财力性转移支付2010年预算参考数_小册子（2010）张 3 2" xfId="19477"/>
    <cellStyle name="好_县市旗测算-新科目（20080626）_县市旗测算-新科目（含人口规模效应）_合并 2" xfId="19478"/>
    <cellStyle name="差_人员工资和公用经费3_财力性转移支付2010年预算参考数_小册子（2010）张 4" xfId="19479"/>
    <cellStyle name="好_山东省民生支出标准_财力性转移支付2010年预算参考数_03_2010年各地区一般预算平衡表_2010年地方财政一般预算分级平衡情况表（汇总）0524 5" xfId="19480"/>
    <cellStyle name="差_人员工资和公用经费3_合并 2" xfId="19481"/>
    <cellStyle name="差_人员工资和公用经费3_华东" xfId="19482"/>
    <cellStyle name="差_人员工资和公用经费3_隋心对账单定稿0514 2" xfId="19483"/>
    <cellStyle name="差_县市旗测算-新科目（20080626）_民生政策最低支出需求_30云南 2" xfId="19484"/>
    <cellStyle name="差_人员工资和公用经费3_小册子（2010）张" xfId="19485"/>
    <cellStyle name="好_14安徽_财力性转移支付2010年预算参考数_隋心对账单定稿0514 2 4" xfId="19486"/>
    <cellStyle name="差_人员工资和公用经费3_小册子（2010）张 2" xfId="19487"/>
    <cellStyle name="差_人员工资和公用经费3_小册子（2010）张 3" xfId="19488"/>
    <cellStyle name="差_人员工资和公用经费3_小册子（2010）张 4" xfId="19489"/>
    <cellStyle name="差_人员数据06+06-05" xfId="19490"/>
    <cellStyle name="差_人员数据06+06-05 2" xfId="19491"/>
    <cellStyle name="差_人员数据06+06-05 2 2" xfId="19492"/>
    <cellStyle name="差_同德_03_2010年各地区一般预算平衡表_2010年地方财政一般预算分级平衡情况表（汇总）0524 5" xfId="19493"/>
    <cellStyle name="差_人员数据06+06-05 3" xfId="19494"/>
    <cellStyle name="差_人员数据06+06-05 4" xfId="19495"/>
    <cellStyle name="差_三季度－表二" xfId="19496"/>
    <cellStyle name="差_云南省2008年转移支付测算——州市本级考核部分及政策性测算_财力性转移支付2010年预算参考数_小册子（2010）张 2" xfId="19497"/>
    <cellStyle name="差_三季度－表二 2" xfId="19498"/>
    <cellStyle name="差_云南省2008年转移支付测算——州市本级考核部分及政策性测算_财力性转移支付2010年预算参考数_小册子（2010）张 2 2" xfId="19499"/>
    <cellStyle name="差_三季度－表二 2 2" xfId="19500"/>
    <cellStyle name="差_卫生(按照总人口测算）—20080416_县市旗测算-新科目（含人口规模效应）_财力性转移支付2010年预算参考数_华东 2 3" xfId="19501"/>
    <cellStyle name="好_不含人员经费系数_财力性转移支付2010年预算参考数_隋心对账单定稿0514 2 5" xfId="19502"/>
    <cellStyle name="好_教育(按照总人口测算）—20080416_不含人员经费系数_财力性转移支付2010年预算参考数_03_2010年各地区一般预算平衡表_2010年地方财政一般预算分级平衡情况表（汇总）0524 2 6" xfId="19503"/>
    <cellStyle name="差_三季度－表二 2 3" xfId="19504"/>
    <cellStyle name="差_市辖区测算20080510_不含人员经费系数_30云南 2" xfId="19505"/>
    <cellStyle name="差_卫生(按照总人口测算）—20080416_县市旗测算-新科目（含人口规模效应）_财力性转移支付2010年预算参考数_华东 2 4" xfId="19506"/>
    <cellStyle name="好_不含人员经费系数_财力性转移支付2010年预算参考数_隋心对账单定稿0514 2 6" xfId="19507"/>
    <cellStyle name="好_教育(按照总人口测算）—20080416_不含人员经费系数_财力性转移支付2010年预算参考数_03_2010年各地区一般预算平衡表_2010年地方财政一般预算分级平衡情况表（汇总）0524 2 7" xfId="19508"/>
    <cellStyle name="差_三季度－表二 2 4" xfId="19509"/>
    <cellStyle name="好_县市旗测算-新科目（20080626）_不含人员经费系数_03_2010年各地区一般预算平衡表_04财力类2010" xfId="19510"/>
    <cellStyle name="差_市辖区测算20080510_不含人员经费系数_30云南 3" xfId="19511"/>
    <cellStyle name="差_卫生(按照总人口测算）—20080416_县市旗测算-新科目（含人口规模效应）_财力性转移支付2010年预算参考数_华东 2 5" xfId="19512"/>
    <cellStyle name="好_不含人员经费系数_财力性转移支付2010年预算参考数_隋心对账单定稿0514 2 7" xfId="19513"/>
    <cellStyle name="好_教育(按照总人口测算）—20080416_不含人员经费系数_财力性转移支付2010年预算参考数_03_2010年各地区一般预算平衡表_2010年地方财政一般预算分级平衡情况表（汇总）0524 2 8" xfId="19514"/>
    <cellStyle name="差_三季度－表二 3" xfId="19515"/>
    <cellStyle name="差_三季度－表二 4" xfId="19516"/>
    <cellStyle name="差_山东省民生支出标准" xfId="19517"/>
    <cellStyle name="差_县市旗测算20080508_03_2010年各地区一般预算平衡表 6" xfId="19518"/>
    <cellStyle name="差_山东省民生支出标准 2" xfId="19519"/>
    <cellStyle name="差_山东省民生支出标准 2 2" xfId="19520"/>
    <cellStyle name="差_山东省民生支出标准 2 2 2" xfId="19521"/>
    <cellStyle name="好_农林水和城市维护标准支出20080505－县区合计_不含人员经费系数_合并 2 4" xfId="19522"/>
    <cellStyle name="差_山东省民生支出标准 2 3" xfId="19523"/>
    <cellStyle name="差_县市旗测算-新科目（20080626）_不含人员经费系数_隋心对账单定稿0514 2" xfId="19524"/>
    <cellStyle name="好_2006年28四川_财力性转移支付2010年预算参考数_30云南 2" xfId="19525"/>
    <cellStyle name="差_县市旗测算-新科目（20080626）_不含人员经费系数_隋心对账单定稿0514 2 2" xfId="19526"/>
    <cellStyle name="好_2006年28四川_财力性转移支付2010年预算参考数_30云南 2 2" xfId="19527"/>
    <cellStyle name="差_山东省民生支出标准 2 3 2" xfId="19528"/>
    <cellStyle name="好_其他部门(按照总人口测算）—20080416 2 6" xfId="19529"/>
    <cellStyle name="差_山东省民生支出标准 2 4" xfId="19530"/>
    <cellStyle name="好_2006年28四川_财力性转移支付2010年预算参考数_30云南 3" xfId="19531"/>
    <cellStyle name="差_山东省民生支出标准 3" xfId="19532"/>
    <cellStyle name="差_山东省民生支出标准 3 2" xfId="19533"/>
    <cellStyle name="好_缺口县区测算（11.13）_财力性转移支付2010年预算参考数_合并" xfId="19534"/>
    <cellStyle name="差_山东省民生支出标准 4 2" xfId="19535"/>
    <cellStyle name="差_山东省民生支出标准 5" xfId="19536"/>
    <cellStyle name="差_山东省民生支出标准_03_2010年各地区一般预算平衡表 4" xfId="19537"/>
    <cellStyle name="差_山东省民生支出标准_03_2010年各地区一般预算平衡表 5" xfId="19538"/>
    <cellStyle name="好_2008年一般预算支出预计" xfId="19539"/>
    <cellStyle name="差_山东省民生支出标准_03_2010年各地区一般预算平衡表 6" xfId="19540"/>
    <cellStyle name="差_山东省民生支出标准_03_2010年各地区一般预算平衡表_04财力类2010" xfId="19541"/>
    <cellStyle name="差_山东省民生支出标准_03_2010年各地区一般预算平衡表_2010年地方财政一般预算分级平衡情况表（汇总）0524" xfId="19542"/>
    <cellStyle name="差_县市旗测算-新科目（20080626） 2 2 2" xfId="19543"/>
    <cellStyle name="差_山东省民生支出标准_03_2010年各地区一般预算平衡表_2010年地方财政一般预算分级平衡情况表（汇总）0524 2" xfId="19544"/>
    <cellStyle name="差_山东省民生支出标准_03_2010年各地区一般预算平衡表_2010年地方财政一般预算分级平衡情况表（汇总）0524 3" xfId="19545"/>
    <cellStyle name="差_山东省民生支出标准_03_2010年各地区一般预算平衡表_2010年地方财政一般预算分级平衡情况表（汇总）0524 4" xfId="19546"/>
    <cellStyle name="差_山东省民生支出标准_30云南" xfId="19547"/>
    <cellStyle name="差_山东省民生支出标准_30云南 2" xfId="19548"/>
    <cellStyle name="好_0605石屏县_财力性转移支付2010年预算参考数_03_2010年各地区一般预算平衡表" xfId="19549"/>
    <cellStyle name="差_山东省民生支出标准_30云南 2 2" xfId="19550"/>
    <cellStyle name="好_0605石屏县_财力性转移支付2010年预算参考数_03_2010年各地区一般预算平衡表 2" xfId="19551"/>
    <cellStyle name="差_山东省民生支出标准_30云南 3" xfId="19552"/>
    <cellStyle name="差_山东省民生支出标准_30云南 3 2" xfId="19553"/>
    <cellStyle name="差_山东省民生支出标准_财力性转移支付2010年预算参考数" xfId="19554"/>
    <cellStyle name="差_山东省民生支出标准_财力性转移支付2010年预算参考数 2" xfId="19555"/>
    <cellStyle name="差_县市旗测算20080508_民生政策最低支出需求_财力性转移支付2010年预算参考数_华东 2 5" xfId="19556"/>
    <cellStyle name="差_山东省民生支出标准_财力性转移支付2010年预算参考数 2 2" xfId="19557"/>
    <cellStyle name="差_山东省民生支出标准_财力性转移支付2010年预算参考数 2 2 2" xfId="19558"/>
    <cellStyle name="差_山东省民生支出标准_财力性转移支付2010年预算参考数 2 3" xfId="19559"/>
    <cellStyle name="差_山东省民生支出标准_财力性转移支付2010年预算参考数 2 3 2" xfId="19560"/>
    <cellStyle name="差_山东省民生支出标准_财力性转移支付2010年预算参考数 3 2" xfId="19561"/>
    <cellStyle name="差_山东省民生支出标准_财力性转移支付2010年预算参考数 4 2" xfId="19562"/>
    <cellStyle name="差_山东省民生支出标准_财力性转移支付2010年预算参考数 5" xfId="19563"/>
    <cellStyle name="差_山东省民生支出标准_财力性转移支付2010年预算参考数_03_2010年各地区一般预算平衡表" xfId="19564"/>
    <cellStyle name="差_山东省民生支出标准_财力性转移支付2010年预算参考数_03_2010年各地区一般预算平衡表 2" xfId="19565"/>
    <cellStyle name="差_山东省民生支出标准_财力性转移支付2010年预算参考数_03_2010年各地区一般预算平衡表 3" xfId="19566"/>
    <cellStyle name="差_山东省民生支出标准_财力性转移支付2010年预算参考数_03_2010年各地区一般预算平衡表 4" xfId="19567"/>
    <cellStyle name="差_山东省民生支出标准_财力性转移支付2010年预算参考数_03_2010年各地区一般预算平衡表 5" xfId="19568"/>
    <cellStyle name="差_山东省民生支出标准_财力性转移支付2010年预算参考数_03_2010年各地区一般预算平衡表 6" xfId="19569"/>
    <cellStyle name="差_山东省民生支出标准_财力性转移支付2010年预算参考数_03_2010年各地区一般预算平衡表_04财力类2010" xfId="19570"/>
    <cellStyle name="差_山东省民生支出标准_财力性转移支付2010年预算参考数_03_2010年各地区一般预算平衡表_04财力类2010 2" xfId="19571"/>
    <cellStyle name="差_山东省民生支出标准_财力性转移支付2010年预算参考数_03_2010年各地区一般预算平衡表_04财力类2010 3" xfId="19572"/>
    <cellStyle name="差_山东省民生支出标准_财力性转移支付2010年预算参考数_03_2010年各地区一般预算平衡表_2010年地方财政一般预算分级平衡情况表（汇总）0524 2" xfId="19573"/>
    <cellStyle name="好_测算结果汇总_03_2010年各地区一般预算平衡表_04财力类2010 2" xfId="19574"/>
    <cellStyle name="好_其他部门(按照总人口测算）—20080416_民生政策最低支出需求_03_2010年各地区一般预算平衡表 2" xfId="19575"/>
    <cellStyle name="差_山东省民生支出标准_财力性转移支付2010年预算参考数_03_2010年各地区一般预算平衡表_2010年地方财政一般预算分级平衡情况表（汇总）0524 3" xfId="19576"/>
    <cellStyle name="好_测算结果汇总_03_2010年各地区一般预算平衡表_04财力类2010 3" xfId="19577"/>
    <cellStyle name="好_其他部门(按照总人口测算）—20080416_民生政策最低支出需求_03_2010年各地区一般预算平衡表 3" xfId="19578"/>
    <cellStyle name="差_山东省民生支出标准_财力性转移支付2010年预算参考数_03_2010年各地区一般预算平衡表_2010年地方财政一般预算分级平衡情况表（汇总）0524 5" xfId="19579"/>
    <cellStyle name="好_其他部门(按照总人口测算）—20080416_民生政策最低支出需求_03_2010年各地区一般预算平衡表 5" xfId="19580"/>
    <cellStyle name="差_山东省民生支出标准_财力性转移支付2010年预算参考数_03_2010年各地区一般预算平衡表_净集中" xfId="19581"/>
    <cellStyle name="差_山东省民生支出标准_财力性转移支付2010年预算参考数_03_2010年各地区一般预算平衡表_净集中 2" xfId="19582"/>
    <cellStyle name="好_分析缺口率_财力性转移支付2010年预算参考数 4" xfId="19583"/>
    <cellStyle name="差_山东省民生支出标准_财力性转移支付2010年预算参考数_03_2010年各地区一般预算平衡表_净集中 3" xfId="19584"/>
    <cellStyle name="好_分析缺口率_财力性转移支付2010年预算参考数 5" xfId="19585"/>
    <cellStyle name="差_山东省民生支出标准_财力性转移支付2010年预算参考数_30云南" xfId="19586"/>
    <cellStyle name="差_山东省民生支出标准_财力性转移支付2010年预算参考数_30云南 2" xfId="19587"/>
    <cellStyle name="差_山东省民生支出标准_财力性转移支付2010年预算参考数_30云南 2 2" xfId="19588"/>
    <cellStyle name="差_山东省民生支出标准_财力性转移支付2010年预算参考数_30云南 3" xfId="19589"/>
    <cellStyle name="差_山东省民生支出标准_财力性转移支付2010年预算参考数_30云南 3 2" xfId="19590"/>
    <cellStyle name="差_山东省民生支出标准_财力性转移支付2010年预算参考数_30云南 4" xfId="19591"/>
    <cellStyle name="差_山东省民生支出标准_财力性转移支付2010年预算参考数_合并" xfId="19592"/>
    <cellStyle name="好_民生政策最低支出需求_财力性转移支付2010年预算参考数 2 6" xfId="19593"/>
    <cellStyle name="差_山东省民生支出标准_财力性转移支付2010年预算参考数_合并 2" xfId="19594"/>
    <cellStyle name="差_山东省民生支出标准_财力性转移支付2010年预算参考数_华东" xfId="19595"/>
    <cellStyle name="差_山东省民生支出标准_财力性转移支付2010年预算参考数_华东 2" xfId="19596"/>
    <cellStyle name="差_县区合并测算20080421_不含人员经费系数_华东 2 6" xfId="19597"/>
    <cellStyle name="好_行政（人员）_民生政策最低支出需求_小册子（2010）张 3" xfId="19598"/>
    <cellStyle name="差_山东省民生支出标准_财力性转移支付2010年预算参考数_隋心对账单定稿0514" xfId="19599"/>
    <cellStyle name="差_自行调整差异系数顺序_财力性转移支付2010年预算参考数_03_2010年各地区一般预算平衡表_2010年地方财政一般预算分级平衡情况表（汇总）0524 2" xfId="19600"/>
    <cellStyle name="好_行政(燃修费)_县市旗测算-新科目（含人口规模效应）_财力性转移支付2010年预算参考数" xfId="19601"/>
    <cellStyle name="差_山东省民生支出标准_财力性转移支付2010年预算参考数_隋心对账单定稿0514 2" xfId="19602"/>
    <cellStyle name="差_自行调整差异系数顺序_财力性转移支付2010年预算参考数_03_2010年各地区一般预算平衡表_2010年地方财政一般预算分级平衡情况表（汇总）0524 2 2" xfId="19603"/>
    <cellStyle name="好_安徽 缺口县区测算(地方填报)1_03_2010年各地区一般预算平衡表_2010年地方财政一般预算分级平衡情况表（汇总）0524 5" xfId="19604"/>
    <cellStyle name="好_行政(燃修费)_县市旗测算-新科目（含人口规模效应）_财力性转移支付2010年预算参考数 2" xfId="19605"/>
    <cellStyle name="差_山东省民生支出标准_财力性转移支付2010年预算参考数_小册子（2010）张" xfId="19606"/>
    <cellStyle name="好_其他部门(按照总人口测算）—20080416_县市旗测算-新科目（含人口规模效应）_华东 3" xfId="19607"/>
    <cellStyle name="差_山东省民生支出标准_财力性转移支付2010年预算参考数_小册子（2010）张 2" xfId="19608"/>
    <cellStyle name="好_检验表 5" xfId="19609"/>
    <cellStyle name="差_山东省民生支出标准_财力性转移支付2010年预算参考数_小册子（2010）张 2 2" xfId="19610"/>
    <cellStyle name="好_缺口县区测算（11.13）_财力性转移支付2010年预算参考数_华东 2 7" xfId="19611"/>
    <cellStyle name="差_卫生(按照总人口测算）—20080416_不含人员经费系数_财力性转移支付2010年预算参考数_华东 2" xfId="19612"/>
    <cellStyle name="差_山东省民生支出标准_财力性转移支付2010年预算参考数_小册子（2010）张 3" xfId="19613"/>
    <cellStyle name="好_检验表 6" xfId="19614"/>
    <cellStyle name="差_山东省民生支出标准_合并" xfId="19615"/>
    <cellStyle name="差_山东省民生支出标准_合并 2" xfId="19616"/>
    <cellStyle name="差_山东省民生支出标准_隋心对账单定稿0514 2" xfId="19617"/>
    <cellStyle name="差_山东省民生支出标准_小册子（2010）张" xfId="19618"/>
    <cellStyle name="差_山东省民生支出标准_小册子（2010）张 3" xfId="19619"/>
    <cellStyle name="差_山东省民生支出标准_小册子（2010）张 3 2" xfId="19620"/>
    <cellStyle name="差_县区合并测算20080423(按照各省比重）_财力性转移支付2010年预算参考数 2 6" xfId="19621"/>
    <cellStyle name="好_1_03_2010年各地区一般预算平衡表_04财力类2010" xfId="19622"/>
    <cellStyle name="好_汇总-县级财政报表附表 2 7" xfId="19623"/>
    <cellStyle name="差_山东省民生支出标准_小册子（2010）张 4" xfId="19624"/>
    <cellStyle name="差_生态特殊支出情况表" xfId="19625"/>
    <cellStyle name="常规 2 3 2 4" xfId="19626"/>
    <cellStyle name="差_生态特殊支出情况表 2" xfId="19627"/>
    <cellStyle name="差_市辖区测算20080510" xfId="19628"/>
    <cellStyle name="差_云南省2008年转移支付测算——州市本级考核部分及政策性测算_财力性转移支付2010年预算参考数_小册子（2010）张 3" xfId="19629"/>
    <cellStyle name="差_市辖区测算20080510 2 2 2" xfId="19630"/>
    <cellStyle name="好_行政(燃修费)_财力性转移支付2010年预算参考数_合并 2 2" xfId="19631"/>
    <cellStyle name="差_市辖区测算20080510 2 3" xfId="19632"/>
    <cellStyle name="好_行政(燃修费)_财力性转移支付2010年预算参考数_合并 3" xfId="19633"/>
    <cellStyle name="差_市辖区测算20080510 2 3 2" xfId="19634"/>
    <cellStyle name="差_市辖区测算20080510 2 4" xfId="19635"/>
    <cellStyle name="好_文体广播事业(按照总人口测算）—20080416_03_2010年各地区一般预算平衡表_04财力类2010 2" xfId="19636"/>
    <cellStyle name="差_市辖区测算20080510 3" xfId="19637"/>
    <cellStyle name="差_卫生(按照总人口测算）—20080416_不含人员经费系数_财力性转移支付2010年预算参考数_03_2010年各地区一般预算平衡表 4" xfId="19638"/>
    <cellStyle name="好_文体广播事业(按照总人口测算）—20080416_03_2010年各地区一般预算平衡表_04财力类2010 3" xfId="19639"/>
    <cellStyle name="差_市辖区测算20080510 4" xfId="19640"/>
    <cellStyle name="差_卫生(按照总人口测算）—20080416_不含人员经费系数_财力性转移支付2010年预算参考数_03_2010年各地区一般预算平衡表 5" xfId="19641"/>
    <cellStyle name="好_09黑龙江_财力性转移支付2010年预算参考数_03_2010年各地区一般预算平衡表_04财力类2010" xfId="19642"/>
    <cellStyle name="差_市辖区测算20080510 4 2" xfId="19643"/>
    <cellStyle name="好_09黑龙江_财力性转移支付2010年预算参考数_03_2010年各地区一般预算平衡表_04财力类2010 2" xfId="19644"/>
    <cellStyle name="差_市辖区测算20080510 5" xfId="19645"/>
    <cellStyle name="差_卫生(按照总人口测算）—20080416_不含人员经费系数_财力性转移支付2010年预算参考数_03_2010年各地区一般预算平衡表 6" xfId="19646"/>
    <cellStyle name="差_县区合并测算20080423(按照各省比重）_民生政策最低支出需求_财力性转移支付2010年预算参考数_小册子（2010）张 3" xfId="19647"/>
    <cellStyle name="差_市辖区测算20080510_03_2010年各地区一般预算平衡表" xfId="19648"/>
    <cellStyle name="差_县市旗测算-新科目（20080627）_不含人员经费系数_隋心对账单定稿0514 2 7" xfId="19649"/>
    <cellStyle name="差_市辖区测算20080510_03_2010年各地区一般预算平衡表 2" xfId="19650"/>
    <cellStyle name="差_自行调整差异系数顺序_财力性转移支付2010年预算参考数_03_2010年各地区一般预算平衡表_04财力类2010 3" xfId="19651"/>
    <cellStyle name="差_市辖区测算20080510_03_2010年各地区一般预算平衡表 4" xfId="19652"/>
    <cellStyle name="差_市辖区测算20080510_03_2010年各地区一般预算平衡表 5" xfId="19653"/>
    <cellStyle name="差_市辖区测算20080510_03_2010年各地区一般预算平衡表 6" xfId="19654"/>
    <cellStyle name="好_2006年34青海_隋心对账单定稿0514 2 2" xfId="19655"/>
    <cellStyle name="差_市辖区测算20080510_03_2010年各地区一般预算平衡表_04财力类2010 2" xfId="19656"/>
    <cellStyle name="好_2007年收支情况及2008年收支预计表(汇总表)_财力性转移支付2010年预算参考数_03_2010年各地区一般预算平衡表 4" xfId="19657"/>
    <cellStyle name="好_分析缺口率_财力性转移支付2010年预算参考数 2 2" xfId="19658"/>
    <cellStyle name="差_市辖区测算20080510_03_2010年各地区一般预算平衡表_04财力类2010 3" xfId="19659"/>
    <cellStyle name="差_市辖区测算-新科目（20080626）_不含人员经费系数_财力性转移支付2010年预算参考数_华东 2 2" xfId="19660"/>
    <cellStyle name="好_2007年收支情况及2008年收支预计表(汇总表)_财力性转移支付2010年预算参考数_03_2010年各地区一般预算平衡表 5" xfId="19661"/>
    <cellStyle name="好_分析缺口率_财力性转移支付2010年预算参考数 2 3" xfId="19662"/>
    <cellStyle name="差_市辖区测算20080510_03_2010年各地区一般预算平衡表_2010年地方财政一般预算分级平衡情况表（汇总）0524" xfId="19663"/>
    <cellStyle name="差_市辖区测算20080510_03_2010年各地区一般预算平衡表_2010年地方财政一般预算分级平衡情况表（汇总）0524 5" xfId="19664"/>
    <cellStyle name="差_市辖区测算20080510_03_2010年各地区一般预算平衡表_净集中" xfId="19665"/>
    <cellStyle name="好_22湖南_03_2010年各地区一般预算平衡表 2" xfId="19666"/>
    <cellStyle name="差_市辖区测算20080510_03_2010年各地区一般预算平衡表_净集中 2" xfId="19667"/>
    <cellStyle name="好_22湖南_03_2010年各地区一般预算平衡表 2 2" xfId="19668"/>
    <cellStyle name="好_分析缺口率 2 6" xfId="19669"/>
    <cellStyle name="差_市辖区测算20080510_03_2010年各地区一般预算平衡表_净集中 3" xfId="19670"/>
    <cellStyle name="好_分析缺口率 2 7" xfId="19671"/>
    <cellStyle name="好_核定人数下发表_财力性转移支付2010年预算参考数_华东 2" xfId="19672"/>
    <cellStyle name="差_市辖区测算20080510_30云南" xfId="19673"/>
    <cellStyle name="差_市辖区测算20080510_30云南 2" xfId="19674"/>
    <cellStyle name="差_市辖区测算20080510_30云南 3" xfId="19675"/>
    <cellStyle name="差_市辖区测算20080510_30云南 3 2" xfId="19676"/>
    <cellStyle name="好_J03 3" xfId="19677"/>
    <cellStyle name="差_市辖区测算20080510_30云南 4" xfId="19678"/>
    <cellStyle name="差_市辖区测算20080510_不含人员经费系数" xfId="19679"/>
    <cellStyle name="好_测算结果_财力性转移支付2010年预算参考数_03_2010年各地区一般预算平衡表_2010年地方财政一般预算分级平衡情况表（汇总）0524 2 5" xfId="19680"/>
    <cellStyle name="差_市辖区测算20080510_不含人员经费系数 2" xfId="19681"/>
    <cellStyle name="差_县市旗测算-新科目（20080627）_不含人员经费系数_03_2010年各地区一般预算平衡表_04财力类2010 3" xfId="19682"/>
    <cellStyle name="差_市辖区测算20080510_不含人员经费系数 2 2 2" xfId="19683"/>
    <cellStyle name="差_市辖区测算20080510_不含人员经费系数 3" xfId="19684"/>
    <cellStyle name="差_市辖区测算20080510_不含人员经费系数 3 2" xfId="19685"/>
    <cellStyle name="差_市辖区测算20080510_不含人员经费系数 4" xfId="19686"/>
    <cellStyle name="差_市辖区测算20080510_不含人员经费系数 4 2" xfId="19687"/>
    <cellStyle name="差_市辖区测算20080510_不含人员经费系数 5" xfId="19688"/>
    <cellStyle name="差_市辖区测算20080510_不含人员经费系数_03_2010年各地区一般预算平衡表" xfId="19689"/>
    <cellStyle name="差_市辖区测算20080510_不含人员经费系数_03_2010年各地区一般预算平衡表 2" xfId="19690"/>
    <cellStyle name="差_文体广播事业(按照总人口测算）—20080416_不含人员经费系数_财力性转移支付2010年预算参考数_合并 2 5" xfId="19691"/>
    <cellStyle name="差_市辖区测算20080510_不含人员经费系数_03_2010年各地区一般预算平衡表 4" xfId="19692"/>
    <cellStyle name="差_文体广播事业(按照总人口测算）—20080416_不含人员经费系数_财力性转移支付2010年预算参考数_合并 2 7" xfId="19693"/>
    <cellStyle name="好_2006年28四川_财力性转移支付2010年预算参考数_隋心对账单定稿0514 2 2" xfId="19694"/>
    <cellStyle name="差_市辖区测算20080510_不含人员经费系数_03_2010年各地区一般预算平衡表_04财力类2010" xfId="19695"/>
    <cellStyle name="差_市辖区测算20080510_不含人员经费系数_03_2010年各地区一般预算平衡表_04财力类2010 2" xfId="19696"/>
    <cellStyle name="差_市辖区测算20080510_不含人员经费系数_03_2010年各地区一般预算平衡表_2010年地方财政一般预算分级平衡情况表（汇总）0524" xfId="19697"/>
    <cellStyle name="差_市辖区测算20080510_不含人员经费系数_03_2010年各地区一般预算平衡表_2010年地方财政一般预算分级平衡情况表（汇总）0524 2" xfId="19698"/>
    <cellStyle name="差_市辖区测算20080510_不含人员经费系数_03_2010年各地区一般预算平衡表_2010年地方财政一般预算分级平衡情况表（汇总）0524 3" xfId="19699"/>
    <cellStyle name="差_市辖区测算20080510_不含人员经费系数_03_2010年各地区一般预算平衡表_2010年地方财政一般预算分级平衡情况表（汇总）0524 4" xfId="19700"/>
    <cellStyle name="差_市辖区测算20080510_不含人员经费系数_03_2010年各地区一般预算平衡表_2010年地方财政一般预算分级平衡情况表（汇总）0524 5" xfId="19701"/>
    <cellStyle name="差_市辖区测算20080510_不含人员经费系数_30云南" xfId="19702"/>
    <cellStyle name="差_县市旗测算-新科目（20080627）_民生政策最低支出需求_财力性转移支付2010年预算参考数 2 7" xfId="19703"/>
    <cellStyle name="差_市辖区测算20080510_不含人员经费系数_30云南 2 2" xfId="19704"/>
    <cellStyle name="好_县市旗测算-新科目（20080626）_不含人员经费系数_03_2010年各地区一般预算平衡表_04财力类2010 2" xfId="19705"/>
    <cellStyle name="差_市辖区测算20080510_不含人员经费系数_30云南 3 2" xfId="19706"/>
    <cellStyle name="差_县区合并测算20080421_财力性转移支付2010年预算参考数 5" xfId="19707"/>
    <cellStyle name="好_2006年27重庆_财力性转移支付2010年预算参考数_03_2010年各地区一般预算平衡表_2010年地方财政一般预算分级平衡情况表（汇总）0524 2 5" xfId="19708"/>
    <cellStyle name="差_市辖区测算20080510_不含人员经费系数_30云南 4" xfId="19709"/>
    <cellStyle name="差_卫生(按照总人口测算）—20080416_县市旗测算-新科目（含人口规模效应）_财力性转移支付2010年预算参考数_华东 2 6" xfId="19710"/>
    <cellStyle name="差_市辖区测算20080510_不含人员经费系数_财力性转移支付2010年预算参考数 3" xfId="19711"/>
    <cellStyle name="差_市辖区测算20080510_不含人员经费系数_财力性转移支付2010年预算参考数 3 2" xfId="19712"/>
    <cellStyle name="差_市辖区测算20080510_不含人员经费系数_财力性转移支付2010年预算参考数 4" xfId="19713"/>
    <cellStyle name="差_市辖区测算20080510_不含人员经费系数_财力性转移支付2010年预算参考数 4 2" xfId="19714"/>
    <cellStyle name="差_市辖区测算20080510_不含人员经费系数_财力性转移支付2010年预算参考数 5" xfId="19715"/>
    <cellStyle name="好_云南省2008年中小学教师人数统计表 2 4" xfId="19716"/>
    <cellStyle name="差_市辖区测算20080510_不含人员经费系数_财力性转移支付2010年预算参考数_03_2010年各地区一般预算平衡表" xfId="19717"/>
    <cellStyle name="差_市辖区测算20080510_不含人员经费系数_财力性转移支付2010年预算参考数_03_2010年各地区一般预算平衡表 3" xfId="19718"/>
    <cellStyle name="差_市辖区测算20080510_不含人员经费系数_财力性转移支付2010年预算参考数_03_2010年各地区一般预算平衡表 4" xfId="19719"/>
    <cellStyle name="差_市辖区测算20080510_不含人员经费系数_财力性转移支付2010年预算参考数_03_2010年各地区一般预算平衡表 5" xfId="19720"/>
    <cellStyle name="差_市辖区测算20080510_不含人员经费系数_财力性转移支付2010年预算参考数_03_2010年各地区一般预算平衡表 6" xfId="19721"/>
    <cellStyle name="差_县市旗测算20080508_民生政策最低支出需求_合并" xfId="19722"/>
    <cellStyle name="好_县区合并测算20080421_不含人员经费系数_03_2010年各地区一般预算平衡表_04财力类2010 3" xfId="19723"/>
    <cellStyle name="差_市辖区测算20080510_不含人员经费系数_财力性转移支付2010年预算参考数_03_2010年各地区一般预算平衡表_04财力类2010" xfId="19724"/>
    <cellStyle name="好_行政（人员）_民生政策最低支出需求_华东" xfId="19725"/>
    <cellStyle name="好_教育(按照总人口测算）—20080416_财力性转移支付2010年预算参考数_合并" xfId="19726"/>
    <cellStyle name="差_市辖区测算20080510_不含人员经费系数_财力性转移支付2010年预算参考数_03_2010年各地区一般预算平衡表_04财力类2010 2" xfId="19727"/>
    <cellStyle name="好_行政（人员）_民生政策最低支出需求_华东 2" xfId="19728"/>
    <cellStyle name="好_行政公检法测算_民生政策最低支出需求_合并 2 4" xfId="19729"/>
    <cellStyle name="好_教育(按照总人口测算）—20080416_财力性转移支付2010年预算参考数_合并 2" xfId="19730"/>
    <cellStyle name="差_市辖区测算20080510_不含人员经费系数_财力性转移支付2010年预算参考数_03_2010年各地区一般预算平衡表_04财力类2010 3" xfId="19731"/>
    <cellStyle name="好_行政（人员）_民生政策最低支出需求_华东 3" xfId="19732"/>
    <cellStyle name="好_行政公检法测算_民生政策最低支出需求_合并 2 5" xfId="19733"/>
    <cellStyle name="好_教育(按照总人口测算）—20080416_财力性转移支付2010年预算参考数_合并 3" xfId="19734"/>
    <cellStyle name="差_市辖区测算20080510_不含人员经费系数_财力性转移支付2010年预算参考数_03_2010年各地区一般预算平衡表_2010年地方财政一般预算分级平衡情况表（汇总）0524 4" xfId="19735"/>
    <cellStyle name="差_县区合并测算20080423(按照各省比重）_县市旗测算-新科目（含人口规模效应）_财力性转移支付2010年预算参考数_华东 2 4" xfId="19736"/>
    <cellStyle name="差_市辖区测算20080510_不含人员经费系数_财力性转移支付2010年预算参考数_03_2010年各地区一般预算平衡表_2010年地方财政一般预算分级平衡情况表（汇总）0524 5" xfId="19737"/>
    <cellStyle name="差_县区合并测算20080423(按照各省比重）_县市旗测算-新科目（含人口规模效应）_财力性转移支付2010年预算参考数_华东 2 5" xfId="19738"/>
    <cellStyle name="差_市辖区测算20080510_不含人员经费系数_财力性转移支付2010年预算参考数_03_2010年各地区一般预算平衡表_净集中" xfId="19739"/>
    <cellStyle name="差_市辖区测算20080510_不含人员经费系数_财力性转移支付2010年预算参考数_03_2010年各地区一般预算平衡表_净集中 2" xfId="19740"/>
    <cellStyle name="差_市辖区测算20080510_不含人员经费系数_财力性转移支付2010年预算参考数_30云南" xfId="19741"/>
    <cellStyle name="差_市辖区测算20080510_不含人员经费系数_财力性转移支付2010年预算参考数_30云南 2" xfId="19742"/>
    <cellStyle name="差_市辖区测算20080510_不含人员经费系数_财力性转移支付2010年预算参考数_30云南 2 2" xfId="19743"/>
    <cellStyle name="差_市辖区测算20080510_不含人员经费系数_财力性转移支付2010年预算参考数_30云南 3" xfId="19744"/>
    <cellStyle name="差_市辖区测算20080510_不含人员经费系数_财力性转移支付2010年预算参考数_30云南 3 2" xfId="19745"/>
    <cellStyle name="好_教师绩效工资测算表（离退休按各地上报数测算）2009年1月1日 6" xfId="19746"/>
    <cellStyle name="差_市辖区测算20080510_不含人员经费系数_财力性转移支付2010年预算参考数_30云南 4" xfId="19747"/>
    <cellStyle name="好_14安徽_隋心对账单定稿0514" xfId="19748"/>
    <cellStyle name="好_教育(按照总人口测算）—20080416_县市旗测算-新科目（含人口规模效应）_财力性转移支付2010年预算参考数_03_2010年各地区一般预算平衡表_净集中 2" xfId="19749"/>
    <cellStyle name="差_市辖区测算20080510_不含人员经费系数_财力性转移支付2010年预算参考数_合并" xfId="19750"/>
    <cellStyle name="差_市辖区测算20080510_不含人员经费系数_财力性转移支付2010年预算参考数_华东" xfId="19751"/>
    <cellStyle name="差_县市旗测算20080508_民生政策最低支出需求_03_2010年各地区一般预算平衡表_净集中" xfId="19752"/>
    <cellStyle name="常规 2" xfId="19753"/>
    <cellStyle name="差_市辖区测算20080510_不含人员经费系数_财力性转移支付2010年预算参考数_华东 2" xfId="19754"/>
    <cellStyle name="差_县市旗测算20080508_民生政策最低支出需求_03_2010年各地区一般预算平衡表_净集中 2" xfId="19755"/>
    <cellStyle name="常规 2 2" xfId="19756"/>
    <cellStyle name="差_市辖区测算20080510_不含人员经费系数_财力性转移支付2010年预算参考数_隋心对账单定稿0514" xfId="19757"/>
    <cellStyle name="差_市辖区测算20080510_不含人员经费系数_财力性转移支付2010年预算参考数_隋心对账单定稿0514 2" xfId="19758"/>
    <cellStyle name="差_市辖区测算20080510_不含人员经费系数_财力性转移支付2010年预算参考数_小册子（2010）张" xfId="19759"/>
    <cellStyle name="好_0605石屏县_财力性转移支付2010年预算参考数_03_2010年各地区一般预算平衡表_2010年地方财政一般预算分级平衡情况表（汇总）0524 2" xfId="19760"/>
    <cellStyle name="差_市辖区测算20080510_不含人员经费系数_财力性转移支付2010年预算参考数_小册子（2010）张 2 2" xfId="19761"/>
    <cellStyle name="好_行政（人员）_县市旗测算-新科目（含人口规模效应）_财力性转移支付2010年预算参考数 2 4" xfId="19762"/>
    <cellStyle name="差_市辖区测算20080510_不含人员经费系数_财力性转移支付2010年预算参考数_小册子（2010）张 3" xfId="19763"/>
    <cellStyle name="好_0605石屏县_财力性转移支付2010年预算参考数_03_2010年各地区一般预算平衡表_2010年地方财政一般预算分级平衡情况表（汇总）0524 2 3" xfId="19764"/>
    <cellStyle name="差_市辖区测算20080510_不含人员经费系数_财力性转移支付2010年预算参考数_小册子（2010）张 3 2" xfId="19765"/>
    <cellStyle name="差_市辖区测算20080510_不含人员经费系数_财力性转移支付2010年预算参考数_小册子（2010）张 4" xfId="19766"/>
    <cellStyle name="好_0605石屏县_财力性转移支付2010年预算参考数_03_2010年各地区一般预算平衡表_2010年地方财政一般预算分级平衡情况表（汇总）0524 2 4" xfId="19767"/>
    <cellStyle name="好_2008年全省汇总收支计算表_财力性转移支付2010年预算参考数_03_2010年各地区一般预算平衡表" xfId="19768"/>
    <cellStyle name="差_市辖区测算20080510_不含人员经费系数_合并" xfId="19769"/>
    <cellStyle name="差_县区合并测算20080423(按照各省比重）_财力性转移支付2010年预算参考数_30云南 2 2" xfId="19770"/>
    <cellStyle name="差_市辖区测算20080510_不含人员经费系数_合并 2" xfId="19771"/>
    <cellStyle name="差_市辖区测算20080510_不含人员经费系数_隋心对账单定稿0514" xfId="19772"/>
    <cellStyle name="好_农林水和城市维护标准支出20080505－县区合计_县市旗测算-新科目（含人口规模效应）_华东 2 7" xfId="19773"/>
    <cellStyle name="差_市辖区测算20080510_不含人员经费系数_隋心对账单定稿0514 2" xfId="19774"/>
    <cellStyle name="好_Book2_财力性转移支付2010年预算参考数 2" xfId="19775"/>
    <cellStyle name="差_市辖区测算20080510_不含人员经费系数_小册子（2010）张" xfId="19776"/>
    <cellStyle name="好_农林水和城市维护标准支出20080505－县区合计_不含人员经费系数_隋心对账单定稿0514 3" xfId="19777"/>
    <cellStyle name="差_市辖区测算20080510_不含人员经费系数_小册子（2010）张 2" xfId="19778"/>
    <cellStyle name="好_Book2_财力性转移支付2010年预算参考数 2 2" xfId="19779"/>
    <cellStyle name="差_市辖区测算20080510_不含人员经费系数_小册子（2010）张 3" xfId="19780"/>
    <cellStyle name="好_Book2_财力性转移支付2010年预算参考数 2 3" xfId="19781"/>
    <cellStyle name="差_市辖区测算20080510_不含人员经费系数_小册子（2010）张 3 2" xfId="19782"/>
    <cellStyle name="好_Book2_财力性转移支付2010年预算参考数 2 3 2" xfId="19783"/>
    <cellStyle name="差_市辖区测算20080510_不含人员经费系数_小册子（2010）张 4" xfId="19784"/>
    <cellStyle name="好_Book2_财力性转移支付2010年预算参考数 2 4" xfId="19785"/>
    <cellStyle name="差_市辖区测算20080510_财力性转移支付2010年预算参考数 2 2" xfId="19786"/>
    <cellStyle name="好_09黑龙江_财力性转移支付2010年预算参考数_合并 2" xfId="19787"/>
    <cellStyle name="差_市辖区测算20080510_财力性转移支付2010年预算参考数 2 2 2" xfId="19788"/>
    <cellStyle name="好_09黑龙江_财力性转移支付2010年预算参考数_合并 2 2" xfId="19789"/>
    <cellStyle name="差_市辖区测算20080510_财力性转移支付2010年预算参考数 2 3" xfId="19790"/>
    <cellStyle name="差_市辖区测算20080510_财力性转移支付2010年预算参考数 2 3 2" xfId="19791"/>
    <cellStyle name="差_市辖区测算20080510_财力性转移支付2010年预算参考数 2 4" xfId="19792"/>
    <cellStyle name="差_市辖区测算20080510_财力性转移支付2010年预算参考数 3" xfId="19793"/>
    <cellStyle name="差_市辖区测算20080510_财力性转移支付2010年预算参考数 4" xfId="19794"/>
    <cellStyle name="差_市辖区测算20080510_财力性转移支付2010年预算参考数 4 2" xfId="19795"/>
    <cellStyle name="差_市辖区测算20080510_财力性转移支付2010年预算参考数 5" xfId="19796"/>
    <cellStyle name="差_市辖区测算20080510_财力性转移支付2010年预算参考数_03_2010年各地区一般预算平衡表" xfId="19797"/>
    <cellStyle name="差_市辖区测算20080510_财力性转移支付2010年预算参考数_03_2010年各地区一般预算平衡表_04财力类2010" xfId="19798"/>
    <cellStyle name="差_市辖区测算20080510_财力性转移支付2010年预算参考数_03_2010年各地区一般预算平衡表_04财力类2010 2" xfId="19799"/>
    <cellStyle name="差_市辖区测算20080510_财力性转移支付2010年预算参考数_03_2010年各地区一般预算平衡表_04财力类2010 3" xfId="19800"/>
    <cellStyle name="差_市辖区测算20080510_财力性转移支付2010年预算参考数_03_2010年各地区一般预算平衡表_2010年地方财政一般预算分级平衡情况表（汇总）0524" xfId="19801"/>
    <cellStyle name="差_市辖区测算20080510_财力性转移支付2010年预算参考数_03_2010年各地区一般预算平衡表_2010年地方财政一般预算分级平衡情况表（汇总）0524 2" xfId="19802"/>
    <cellStyle name="差_市辖区测算20080510_财力性转移支付2010年预算参考数_03_2010年各地区一般预算平衡表_2010年地方财政一般预算分级平衡情况表（汇总）0524 3" xfId="19803"/>
    <cellStyle name="差_市辖区测算20080510_财力性转移支付2010年预算参考数_03_2010年各地区一般预算平衡表_2010年地方财政一般预算分级平衡情况表（汇总）0524 4" xfId="19804"/>
    <cellStyle name="差_市辖区测算20080510_财力性转移支付2010年预算参考数_03_2010年各地区一般预算平衡表_2010年地方财政一般预算分级平衡情况表（汇总）0524 5" xfId="19805"/>
    <cellStyle name="差_市辖区测算20080510_财力性转移支付2010年预算参考数_03_2010年各地区一般预算平衡表_净集中" xfId="19806"/>
    <cellStyle name="差_市辖区测算20080510_财力性转移支付2010年预算参考数_03_2010年各地区一般预算平衡表_净集中 2" xfId="19807"/>
    <cellStyle name="好_青海 缺口县区测算(地方填报)_财力性转移支付2010年预算参考数_03_2010年各地区一般预算平衡表 6" xfId="19808"/>
    <cellStyle name="差_市辖区测算20080510_财力性转移支付2010年预算参考数_03_2010年各地区一般预算平衡表_净集中 3" xfId="19809"/>
    <cellStyle name="差_云南 缺口县区测算(地方填报)" xfId="19810"/>
    <cellStyle name="差_云南省2008年转移支付测算——州市本级考核部分及政策性测算_财力性转移支付2010年预算参考数_03_2010年各地区一般预算平衡表 2" xfId="19811"/>
    <cellStyle name="差_市辖区测算20080510_财力性转移支付2010年预算参考数_30云南" xfId="19812"/>
    <cellStyle name="差_市辖区测算20080510_财力性转移支付2010年预算参考数_30云南 2" xfId="19813"/>
    <cellStyle name="差_市辖区测算20080510_财力性转移支付2010年预算参考数_隋心对账单定稿0514 2" xfId="19814"/>
    <cellStyle name="好_财政供养人员_财力性转移支付2010年预算参考数_合并 2 7" xfId="19815"/>
    <cellStyle name="好_行政(燃修费)_不含人员经费系数_财力性转移支付2010年预算参考数_隋心对账单定稿0514 2 3" xfId="19816"/>
    <cellStyle name="差_市辖区测算20080510_财力性转移支付2010年预算参考数_小册子（2010）张" xfId="19817"/>
    <cellStyle name="差_市辖区测算20080510_财力性转移支付2010年预算参考数_小册子（2010）张 2" xfId="19818"/>
    <cellStyle name="好_县市旗测算20080508_民生政策最低支出需求_03_2010年各地区一般预算平衡表_净集中 2" xfId="19819"/>
    <cellStyle name="差_市辖区测算20080510_财力性转移支付2010年预算参考数_小册子（2010）张 4" xfId="19820"/>
    <cellStyle name="差_市辖区测算20080510_华东" xfId="19821"/>
    <cellStyle name="差_市辖区测算20080510_华东 2" xfId="19822"/>
    <cellStyle name="差_市辖区测算20080510_民生政策最低支出需求" xfId="19823"/>
    <cellStyle name="好_14安徽_财力性转移支付2010年预算参考数_隋心对账单定稿0514 2 5" xfId="19824"/>
    <cellStyle name="好_县市旗测算-新科目（20080627）_民生政策最低支出需求_财力性转移支付2010年预算参考数_03_2010年各地区一般预算平衡表_净集中" xfId="19825"/>
    <cellStyle name="差_市辖区测算20080510_民生政策最低支出需求 2 4" xfId="19826"/>
    <cellStyle name="好_测算结果_财力性转移支付2010年预算参考数_03_2010年各地区一般预算平衡表 6" xfId="19827"/>
    <cellStyle name="差_市辖区测算20080510_民生政策最低支出需求 4 2" xfId="19828"/>
    <cellStyle name="差_市辖区测算20080510_民生政策最低支出需求 5" xfId="19829"/>
    <cellStyle name="差_市辖区测算20080510_民生政策最低支出需求_03_2010年各地区一般预算平衡表" xfId="19830"/>
    <cellStyle name="差_市辖区测算20080510_民生政策最低支出需求_03_2010年各地区一般预算平衡表 4" xfId="19831"/>
    <cellStyle name="好 4 2" xfId="19832"/>
    <cellStyle name="好_其他部门(按照总人口测算）—20080416_县市旗测算-新科目（含人口规模效应）_03_2010年各地区一般预算平衡表 3" xfId="19833"/>
    <cellStyle name="差_市辖区测算20080510_民生政策最低支出需求_03_2010年各地区一般预算平衡表 5" xfId="19834"/>
    <cellStyle name="好 4 3" xfId="19835"/>
    <cellStyle name="好_其他部门(按照总人口测算）—20080416_县市旗测算-新科目（含人口规模效应）_03_2010年各地区一般预算平衡表 4" xfId="19836"/>
    <cellStyle name="差_市辖区测算20080510_民生政策最低支出需求_03_2010年各地区一般预算平衡表 6" xfId="19837"/>
    <cellStyle name="好 4 4" xfId="19838"/>
    <cellStyle name="好_其他部门(按照总人口测算）—20080416_县市旗测算-新科目（含人口规模效应）_03_2010年各地区一般预算平衡表 5" xfId="19839"/>
    <cellStyle name="好_山东省民生支出标准_03_2010年各地区一般预算平衡表_2010年地方财政一般预算分级平衡情况表（汇总）0524 2 6" xfId="19840"/>
    <cellStyle name="差_市辖区测算20080510_民生政策最低支出需求_03_2010年各地区一般预算平衡表_04财力类2010" xfId="19841"/>
    <cellStyle name="差_市辖区测算20080510_民生政策最低支出需求_03_2010年各地区一般预算平衡表_04财力类2010 2" xfId="19842"/>
    <cellStyle name="差_市辖区测算20080510_民生政策最低支出需求_03_2010年各地区一般预算平衡表_04财力类2010 3" xfId="19843"/>
    <cellStyle name="好_27重庆_小册子（2010）张 2" xfId="19844"/>
    <cellStyle name="差_市辖区测算20080510_民生政策最低支出需求_03_2010年各地区一般预算平衡表_2010年地方财政一般预算分级平衡情况表（汇总）0524" xfId="19845"/>
    <cellStyle name="差_市辖区测算20080510_民生政策最低支出需求_03_2010年各地区一般预算平衡表_2010年地方财政一般预算分级平衡情况表（汇总）0524 2" xfId="19846"/>
    <cellStyle name="好_Book2_财力性转移支付2010年预算参考数_03_2010年各地区一般预算平衡表_2010年地方财政一般预算分级平衡情况表（汇总）0524 2 5" xfId="19847"/>
    <cellStyle name="差_市辖区测算20080510_民生政策最低支出需求_03_2010年各地区一般预算平衡表_2010年地方财政一般预算分级平衡情况表（汇总）0524 3" xfId="19848"/>
    <cellStyle name="好_Book2_财力性转移支付2010年预算参考数_03_2010年各地区一般预算平衡表_2010年地方财政一般预算分级平衡情况表（汇总）0524 2 6" xfId="19849"/>
    <cellStyle name="差_市辖区测算20080510_民生政策最低支出需求_03_2010年各地区一般预算平衡表_2010年地方财政一般预算分级平衡情况表（汇总）0524 4" xfId="19850"/>
    <cellStyle name="好_Book2_财力性转移支付2010年预算参考数_03_2010年各地区一般预算平衡表_2010年地方财政一般预算分级平衡情况表（汇总）0524 2 7" xfId="19851"/>
    <cellStyle name="差_市辖区测算20080510_民生政策最低支出需求_03_2010年各地区一般预算平衡表_2010年地方财政一般预算分级平衡情况表（汇总）0524 5" xfId="19852"/>
    <cellStyle name="好_县市旗测算-新科目（20080626）_县市旗测算-新科目（含人口规模效应） 2" xfId="19853"/>
    <cellStyle name="差_卫生(按照总人口测算）—20080416_县市旗测算-新科目（含人口规模效应）_财力性转移支付2010年预算参考数 4 2" xfId="19854"/>
    <cellStyle name="差_县市旗测算20080508_县市旗测算-新科目（含人口规模效应）_财力性转移支付2010年预算参考数_30云南 3 2" xfId="19855"/>
    <cellStyle name="差_市辖区测算20080510_民生政策最低支出需求_03_2010年各地区一般预算平衡表_净集中" xfId="19856"/>
    <cellStyle name="差_市辖区测算20080510_民生政策最低支出需求_03_2010年各地区一般预算平衡表_净集中 2" xfId="19857"/>
    <cellStyle name="差_市辖区测算20080510_民生政策最低支出需求_03_2010年各地区一般预算平衡表_净集中 3" xfId="19858"/>
    <cellStyle name="差_市辖区测算20080510_民生政策最低支出需求_30云南" xfId="19859"/>
    <cellStyle name="好 5 2" xfId="19860"/>
    <cellStyle name="差_市辖区测算20080510_民生政策最低支出需求_30云南 2" xfId="19861"/>
    <cellStyle name="差_市辖区测算20080510_民生政策最低支出需求_30云南 3" xfId="19862"/>
    <cellStyle name="差_市辖区测算20080510_民生政策最低支出需求_30云南 4" xfId="19863"/>
    <cellStyle name="好_行政公检法测算_财力性转移支付2010年预算参考数_30云南" xfId="19864"/>
    <cellStyle name="差_市辖区测算20080510_民生政策最低支出需求_财力性转移支付2010年预算参考数" xfId="19865"/>
    <cellStyle name="差_卫生(按照总人口测算）—20080416_民生政策最低支出需求_财力性转移支付2010年预算参考数_合并 2 7" xfId="19866"/>
    <cellStyle name="差_市辖区测算20080510_民生政策最低支出需求_财力性转移支付2010年预算参考数 2" xfId="19867"/>
    <cellStyle name="差_市辖区测算20080510_民生政策最低支出需求_财力性转移支付2010年预算参考数 2 2" xfId="19868"/>
    <cellStyle name="差_市辖区测算20080510_民生政策最低支出需求_财力性转移支付2010年预算参考数 2 3" xfId="19869"/>
    <cellStyle name="差_市辖区测算20080510_民生政策最低支出需求_财力性转移支付2010年预算参考数 3" xfId="19870"/>
    <cellStyle name="差_市辖区测算20080510_民生政策最低支出需求_财力性转移支付2010年预算参考数 4" xfId="19871"/>
    <cellStyle name="好_0605石屏 3 2" xfId="19872"/>
    <cellStyle name="差_市辖区测算20080510_民生政策最低支出需求_财力性转移支付2010年预算参考数 5" xfId="19873"/>
    <cellStyle name="差_市辖区测算20080510_民生政策最低支出需求_财力性转移支付2010年预算参考数_03_2010年各地区一般预算平衡表" xfId="19874"/>
    <cellStyle name="好_教育(按照总人口测算）—20080416_县市旗测算-新科目（含人口规模效应）_财力性转移支付2010年预算参考数_03_2010年各地区一般预算平衡表 4" xfId="19875"/>
    <cellStyle name="差_市辖区测算20080510_民生政策最低支出需求_财力性转移支付2010年预算参考数_03_2010年各地区一般预算平衡表 2" xfId="19876"/>
    <cellStyle name="差_市辖区测算20080510_民生政策最低支出需求_财力性转移支付2010年预算参考数_03_2010年各地区一般预算平衡表 3" xfId="19877"/>
    <cellStyle name="差_总人口_合并" xfId="19878"/>
    <cellStyle name="差_市辖区测算20080510_民生政策最低支出需求_财力性转移支付2010年预算参考数_03_2010年各地区一般预算平衡表 4" xfId="19879"/>
    <cellStyle name="差_市辖区测算20080510_民生政策最低支出需求_财力性转移支付2010年预算参考数_03_2010年各地区一般预算平衡表 5" xfId="19880"/>
    <cellStyle name="差_市辖区测算20080510_民生政策最低支出需求_财力性转移支付2010年预算参考数_03_2010年各地区一般预算平衡表 6" xfId="19881"/>
    <cellStyle name="差_市辖区测算20080510_民生政策最低支出需求_财力性转移支付2010年预算参考数_03_2010年各地区一般预算平衡表_04财力类2010" xfId="19882"/>
    <cellStyle name="差_市辖区测算20080510_民生政策最低支出需求_财力性转移支付2010年预算参考数_03_2010年各地区一般预算平衡表_04财力类2010 2" xfId="19883"/>
    <cellStyle name="好_2008年支出调整_财力性转移支付2010年预算参考数_30云南 3" xfId="19884"/>
    <cellStyle name="差_市辖区测算20080510_民生政策最低支出需求_财力性转移支付2010年预算参考数_03_2010年各地区一般预算平衡表_04财力类2010 3" xfId="19885"/>
    <cellStyle name="差_市辖区测算20080510_民生政策最低支出需求_财力性转移支付2010年预算参考数_03_2010年各地区一般预算平衡表_2010年地方财政一般预算分级平衡情况表（汇总）0524" xfId="19886"/>
    <cellStyle name="差_市辖区测算20080510_民生政策最低支出需求_财力性转移支付2010年预算参考数_03_2010年各地区一般预算平衡表_2010年地方财政一般预算分级平衡情况表（汇总）0524 3" xfId="19887"/>
    <cellStyle name="好_34青海_1_03_2010年各地区一般预算平衡表_2010年地方财政一般预算分级平衡情况表（汇总）0524 5" xfId="19888"/>
    <cellStyle name="差_市辖区测算20080510_民生政策最低支出需求_财力性转移支付2010年预算参考数_03_2010年各地区一般预算平衡表_2010年地方财政一般预算分级平衡情况表（汇总）0524 4" xfId="19889"/>
    <cellStyle name="差_市辖区测算20080510_民生政策最低支出需求_财力性转移支付2010年预算参考数_03_2010年各地区一般预算平衡表_2010年地方财政一般预算分级平衡情况表（汇总）0524 5" xfId="19890"/>
    <cellStyle name="差_县市旗测算20080508_不含人员经费系数 2" xfId="19891"/>
    <cellStyle name="差_市辖区测算20080510_民生政策最低支出需求_财力性转移支付2010年预算参考数_03_2010年各地区一般预算平衡表_净集中" xfId="19892"/>
    <cellStyle name="好_2007一般预算支出口径剔除表_合并" xfId="19893"/>
    <cellStyle name="差_市辖区测算20080510_民生政策最低支出需求_财力性转移支付2010年预算参考数_03_2010年各地区一般预算平衡表_净集中 2" xfId="19894"/>
    <cellStyle name="好_2006年33甘肃_30云南" xfId="19895"/>
    <cellStyle name="好_2007一般预算支出口径剔除表_合并 2" xfId="19896"/>
    <cellStyle name="差_市辖区测算20080510_民生政策最低支出需求_财力性转移支付2010年预算参考数_30云南" xfId="19897"/>
    <cellStyle name="差_市辖区测算20080510_民生政策最低支出需求_财力性转移支付2010年预算参考数_30云南 2" xfId="19898"/>
    <cellStyle name="差_市辖区测算20080510_民生政策最低支出需求_财力性转移支付2010年预算参考数_30云南 3" xfId="19899"/>
    <cellStyle name="差_市辖区测算20080510_民生政策最低支出需求_财力性转移支付2010年预算参考数_30云南 3 2" xfId="19900"/>
    <cellStyle name="差_市辖区测算20080510_民生政策最低支出需求_财力性转移支付2010年预算参考数_30云南 4" xfId="19901"/>
    <cellStyle name="差_市辖区测算20080510_民生政策最低支出需求_财力性转移支付2010年预算参考数_合并" xfId="19902"/>
    <cellStyle name="差_指标五" xfId="19903"/>
    <cellStyle name="差_市辖区测算20080510_民生政策最低支出需求_财力性转移支付2010年预算参考数_隋心对账单定稿0514" xfId="19904"/>
    <cellStyle name="差_市辖区测算20080510_民生政策最低支出需求_财力性转移支付2010年预算参考数_隋心对账单定稿0514 2" xfId="19905"/>
    <cellStyle name="差_市辖区测算20080510_民生政策最低支出需求_财力性转移支付2010年预算参考数_小册子（2010）张" xfId="19906"/>
    <cellStyle name="差_市辖区测算20080510_民生政策最低支出需求_财力性转移支付2010年预算参考数_小册子（2010）张 2" xfId="19907"/>
    <cellStyle name="常规 3 3 4" xfId="19908"/>
    <cellStyle name="差_市辖区测算20080510_民生政策最低支出需求_财力性转移支付2010年预算参考数_小册子（2010）张 2 2" xfId="19909"/>
    <cellStyle name="好_青海 缺口县区测算(地方填报)_财力性转移支付2010年预算参考数_30云南 3" xfId="19910"/>
    <cellStyle name="差_市辖区测算20080510_民生政策最低支出需求_财力性转移支付2010年预算参考数_小册子（2010）张 3" xfId="19911"/>
    <cellStyle name="常规 3 3 5" xfId="19912"/>
    <cellStyle name="差_市辖区测算20080510_民生政策最低支出需求_财力性转移支付2010年预算参考数_小册子（2010）张 3 2" xfId="19913"/>
    <cellStyle name="差_市辖区测算20080510_民生政策最低支出需求_财力性转移支付2010年预算参考数_小册子（2010）张 4" xfId="19914"/>
    <cellStyle name="常规 3 3 6" xfId="19915"/>
    <cellStyle name="差_市辖区测算20080510_民生政策最低支出需求_合并" xfId="19916"/>
    <cellStyle name="差_市辖区测算20080510_民生政策最低支出需求_合并 2" xfId="19917"/>
    <cellStyle name="差_市辖区测算20080510_民生政策最低支出需求_隋心对账单定稿0514" xfId="19918"/>
    <cellStyle name="好_0502通海县_华东 2 4" xfId="19919"/>
    <cellStyle name="差_市辖区测算20080510_民生政策最低支出需求_隋心对账单定稿0514 2" xfId="19920"/>
    <cellStyle name="差_市辖区测算20080510_民生政策最低支出需求_小册子（2010）张" xfId="19921"/>
    <cellStyle name="常规 26 13" xfId="19922"/>
    <cellStyle name="差_市辖区测算20080510_民生政策最低支出需求_小册子（2010）张 2" xfId="19923"/>
    <cellStyle name="差_市辖区测算20080510_民生政策最低支出需求_小册子（2010）张 2 2" xfId="19924"/>
    <cellStyle name="好_2_03_2010年各地区一般预算平衡表_2010年地方财政一般预算分级平衡情况表（汇总）0524 5" xfId="19925"/>
    <cellStyle name="差_市辖区测算20080510_民生政策最低支出需求_小册子（2010）张 4" xfId="19926"/>
    <cellStyle name="好_县市旗测算-新科目（20080626）_不含人员经费系数_合并 2 6" xfId="19927"/>
    <cellStyle name="好_县区合并测算20080423(按照各省比重）_民生政策最低支出需求_财力性转移支付2010年预算参考数_合并 2 5" xfId="19928"/>
    <cellStyle name="好_测算结果汇总_财力性转移支付2010年预算参考数_30云南 3" xfId="19929"/>
    <cellStyle name="好_缺口县区测算(财政部标准)_华东 3" xfId="19930"/>
    <cellStyle name="差_市辖区测算20080510_隋心对账单定稿0514 2" xfId="19931"/>
    <cellStyle name="差_市辖区测算20080510_县市旗测算-新科目（含人口规模效应）" xfId="19932"/>
    <cellStyle name="差_市辖区测算20080510_县市旗测算-新科目（含人口规模效应） 2" xfId="19933"/>
    <cellStyle name="好_GDP_4.2010年国家重点生态功能区保护性转移支付生态测算表" xfId="19934"/>
    <cellStyle name="好_行政公检法测算_不含人员经费系数 4" xfId="19935"/>
    <cellStyle name="差_市辖区测算20080510_县市旗测算-新科目（含人口规模效应） 2 3" xfId="19936"/>
    <cellStyle name="差_市辖区测算20080510_县市旗测算-新科目（含人口规模效应） 3" xfId="19937"/>
    <cellStyle name="好_行政公检法测算_不含人员经费系数 5" xfId="19938"/>
    <cellStyle name="差_市辖区测算20080510_县市旗测算-新科目（含人口规模效应） 4" xfId="19939"/>
    <cellStyle name="差_市辖区测算20080510_县市旗测算-新科目（含人口规模效应） 4 2" xfId="19940"/>
    <cellStyle name="差_市辖区测算20080510_县市旗测算-新科目（含人口规模效应）_03_2010年各地区一般预算平衡表 2" xfId="19941"/>
    <cellStyle name="差_市辖区测算20080510_县市旗测算-新科目（含人口规模效应）_03_2010年各地区一般预算平衡表_04财力类2010" xfId="19942"/>
    <cellStyle name="差_市辖区测算20080510_县市旗测算-新科目（含人口规模效应）_03_2010年各地区一般预算平衡表_04财力类2010 2" xfId="19943"/>
    <cellStyle name="差_市辖区测算20080510_县市旗测算-新科目（含人口规模效应）_03_2010年各地区一般预算平衡表_04财力类2010 3" xfId="19944"/>
    <cellStyle name="差_市辖区测算20080510_县市旗测算-新科目（含人口规模效应）_03_2010年各地区一般预算平衡表_2010年地方财政一般预算分级平衡情况表（汇总）0524 2" xfId="19945"/>
    <cellStyle name="差_市辖区测算20080510_县市旗测算-新科目（含人口规模效应）_03_2010年各地区一般预算平衡表_2010年地方财政一般预算分级平衡情况表（汇总）0524 3" xfId="19946"/>
    <cellStyle name="差_市辖区测算20080510_县市旗测算-新科目（含人口规模效应）_03_2010年各地区一般预算平衡表_2010年地方财政一般预算分级平衡情况表（汇总）0524 4" xfId="19947"/>
    <cellStyle name="差_市辖区测算20080510_县市旗测算-新科目（含人口规模效应）_03_2010年各地区一般预算平衡表_2010年地方财政一般预算分级平衡情况表（汇总）0524 5" xfId="19948"/>
    <cellStyle name="差_市辖区测算20080510_县市旗测算-新科目（含人口规模效应）_03_2010年各地区一般预算平衡表_净集中" xfId="19949"/>
    <cellStyle name="差_县市旗测算20080508_财力性转移支付2010年预算参考数_03_2010年各地区一般预算平衡表" xfId="19950"/>
    <cellStyle name="好_成本差异系数_隋心对账单定稿0514 2 6" xfId="19951"/>
    <cellStyle name="差_卫生(按照总人口测算）—20080416_财力性转移支付2010年预算参考数_03_2010年各地区一般预算平衡表_净集中" xfId="19952"/>
    <cellStyle name="差_市辖区测算20080510_县市旗测算-新科目（含人口规模效应）_30云南 2 2" xfId="19953"/>
    <cellStyle name="差_县区合并测算20080421_不含人员经费系数_03_2010年各地区一般预算平衡表_04财力类2010" xfId="19954"/>
    <cellStyle name="差_市辖区测算20080510_县市旗测算-新科目（含人口规模效应）_30云南 3" xfId="19955"/>
    <cellStyle name="差_市辖区测算20080510_县市旗测算-新科目（含人口规模效应）_30云南 3 2" xfId="19956"/>
    <cellStyle name="好_2006年34青海_财力性转移支付2010年预算参考数_华东 2 4" xfId="19957"/>
    <cellStyle name="差_市辖区测算20080510_县市旗测算-新科目（含人口规模效应）_30云南 4" xfId="19958"/>
    <cellStyle name="差_市辖区测算20080510_县市旗测算-新科目（含人口规模效应）_财力性转移支付2010年预算参考数" xfId="19959"/>
    <cellStyle name="差_市辖区测算20080510_县市旗测算-新科目（含人口规模效应）_财力性转移支付2010年预算参考数 2" xfId="19960"/>
    <cellStyle name="差_县市旗测算20080508_县市旗测算-新科目（含人口规模效应） 5" xfId="19961"/>
    <cellStyle name="差_市辖区测算20080510_县市旗测算-新科目（含人口规模效应）_财力性转移支付2010年预算参考数 2 2" xfId="19962"/>
    <cellStyle name="差_市辖区测算20080510_县市旗测算-新科目（含人口规模效应）_财力性转移支付2010年预算参考数 2 2 2" xfId="19963"/>
    <cellStyle name="常规 2 2 6 13" xfId="19964"/>
    <cellStyle name="差_市辖区测算20080510_县市旗测算-新科目（含人口规模效应）_财力性转移支付2010年预算参考数 2 3" xfId="19965"/>
    <cellStyle name="差_市辖区测算20080510_县市旗测算-新科目（含人口规模效应）_财力性转移支付2010年预算参考数 4" xfId="19966"/>
    <cellStyle name="差_县市旗测算20080508_财力性转移支付2010年预算参考数_华东 2 3" xfId="19967"/>
    <cellStyle name="差_市辖区测算20080510_县市旗测算-新科目（含人口规模效应）_财力性转移支付2010年预算参考数 5" xfId="19968"/>
    <cellStyle name="差_县市旗测算20080508_财力性转移支付2010年预算参考数_华东 2 4" xfId="19969"/>
    <cellStyle name="差_市辖区测算20080510_县市旗测算-新科目（含人口规模效应）_财力性转移支付2010年预算参考数_03_2010年各地区一般预算平衡表" xfId="19970"/>
    <cellStyle name="差_市辖区测算20080510_县市旗测算-新科目（含人口规模效应）_财力性转移支付2010年预算参考数_03_2010年各地区一般预算平衡表 2" xfId="19971"/>
    <cellStyle name="差_市辖区测算20080510_县市旗测算-新科目（含人口规模效应）_财力性转移支付2010年预算参考数_03_2010年各地区一般预算平衡表 6" xfId="19972"/>
    <cellStyle name="差_云南省2008年转移支付测算——州市本级考核部分及政策性测算_财力性转移支付2010年预算参考数_03_2010年各地区一般预算平衡表_2010年地方财政一般预算分级平衡情况表（汇总）0524 2" xfId="19973"/>
    <cellStyle name="差_市辖区测算20080510_县市旗测算-新科目（含人口规模效应）_财力性转移支付2010年预算参考数_03_2010年各地区一般预算平衡表_04财力类2010 2" xfId="19974"/>
    <cellStyle name="差_市辖区测算20080510_县市旗测算-新科目（含人口规模效应）_财力性转移支付2010年预算参考数_03_2010年各地区一般预算平衡表_04财力类2010 3" xfId="19975"/>
    <cellStyle name="差_市辖区测算20080510_县市旗测算-新科目（含人口规模效应）_财力性转移支付2010年预算参考数_03_2010年各地区一般预算平衡表_2010年地方财政一般预算分级平衡情况表（汇总）0524 5" xfId="19976"/>
    <cellStyle name="差_市辖区测算20080510_县市旗测算-新科目（含人口规模效应）_财力性转移支付2010年预算参考数_03_2010年各地区一般预算平衡表_净集中" xfId="19977"/>
    <cellStyle name="好_不含人员经费系数_03_2010年各地区一般预算平衡表_净集中 3" xfId="19978"/>
    <cellStyle name="差_市辖区测算20080510_县市旗测算-新科目（含人口规模效应）_财力性转移支付2010年预算参考数_03_2010年各地区一般预算平衡表_净集中 2" xfId="19979"/>
    <cellStyle name="差_市辖区测算20080510_县市旗测算-新科目（含人口规模效应）_财力性转移支付2010年预算参考数_30云南" xfId="19980"/>
    <cellStyle name="差_市辖区测算20080510_县市旗测算-新科目（含人口规模效应）_财力性转移支付2010年预算参考数_30云南 2" xfId="19981"/>
    <cellStyle name="差_县市旗测算-新科目（20080626）_不含人员经费系数_财力性转移支付2010年预算参考数_隋心对账单定稿0514" xfId="19982"/>
    <cellStyle name="差_市辖区测算20080510_县市旗测算-新科目（含人口规模效应）_财力性转移支付2010年预算参考数_30云南 3" xfId="19983"/>
    <cellStyle name="好_文体广播事业(按照总人口测算）—20080416_民生政策最低支出需求_财力性转移支付2010年预算参考数_小册子（2010）张 3" xfId="19984"/>
    <cellStyle name="好_教育(按照总人口测算）—20080416_民生政策最低支出需求_财力性转移支付2010年预算参考数_03_2010年各地区一般预算平衡表" xfId="19985"/>
    <cellStyle name="差_市辖区测算20080510_县市旗测算-新科目（含人口规模效应）_财力性转移支付2010年预算参考数_30云南 3 2" xfId="19986"/>
    <cellStyle name="常规 2 2 6 9" xfId="19987"/>
    <cellStyle name="好_文体广播事业(按照总人口测算）—20080416_民生政策最低支出需求_财力性转移支付2010年预算参考数_小册子（2010）张 3 2" xfId="19988"/>
    <cellStyle name="好_教育(按照总人口测算）—20080416_民生政策最低支出需求_财力性转移支付2010年预算参考数_03_2010年各地区一般预算平衡表 2" xfId="19989"/>
    <cellStyle name="差_市辖区测算20080510_县市旗测算-新科目（含人口规模效应）_财力性转移支付2010年预算参考数_30云南 4" xfId="19990"/>
    <cellStyle name="差_市辖区测算20080510_县市旗测算-新科目（含人口规模效应）_财力性转移支付2010年预算参考数_合并" xfId="19991"/>
    <cellStyle name="好_行政公检法测算_民生政策最低支出需求_财力性转移支付2010年预算参考数_30云南" xfId="19992"/>
    <cellStyle name="差_市辖区测算20080510_县市旗测算-新科目（含人口规模效应）_财力性转移支付2010年预算参考数_合并 2" xfId="19993"/>
    <cellStyle name="好_行政公检法测算_民生政策最低支出需求_财力性转移支付2010年预算参考数_30云南 2" xfId="19994"/>
    <cellStyle name="差_市辖区测算20080510_县市旗测算-新科目（含人口规模效应）_财力性转移支付2010年预算参考数_华东" xfId="19995"/>
    <cellStyle name="差_市辖区测算20080510_县市旗测算-新科目（含人口规模效应）_财力性转移支付2010年预算参考数_华东 2" xfId="19996"/>
    <cellStyle name="常规 10 37" xfId="19997"/>
    <cellStyle name="差_市辖区测算20080510_县市旗测算-新科目（含人口规模效应）_财力性转移支付2010年预算参考数_隋心对账单定稿0514" xfId="19998"/>
    <cellStyle name="差_市辖区测算20080510_县市旗测算-新科目（含人口规模效应）_财力性转移支付2010年预算参考数_小册子（2010）张 3" xfId="19999"/>
    <cellStyle name="差_市辖区测算20080510_县市旗测算-新科目（含人口规模效应）_财力性转移支付2010年预算参考数_小册子（2010）张 4" xfId="20000"/>
    <cellStyle name="差_市辖区测算20080510_县市旗测算-新科目（含人口规模效应）_合并" xfId="20001"/>
    <cellStyle name="差_市辖区测算20080510_县市旗测算-新科目（含人口规模效应）_华东" xfId="20002"/>
    <cellStyle name="差_市辖区测算20080510_县市旗测算-新科目（含人口规模效应）_华东 2" xfId="20003"/>
    <cellStyle name="差_市辖区测算20080510_县市旗测算-新科目（含人口规模效应）_隋心对账单定稿0514 2" xfId="20004"/>
    <cellStyle name="差_市辖区测算20080510_县市旗测算-新科目（含人口规模效应）_小册子（2010）张" xfId="20005"/>
    <cellStyle name="差_市辖区测算20080510_县市旗测算-新科目（含人口规模效应）_小册子（2010）张 2" xfId="20006"/>
    <cellStyle name="好_农林水和城市维护标准支出20080505－县区合计_民生政策最低支出需求_隋心对账单定稿0514 2 5" xfId="20007"/>
    <cellStyle name="差_市辖区测算20080510_县市旗测算-新科目（含人口规模效应）_小册子（2010）张 2 2" xfId="20008"/>
    <cellStyle name="差_市辖区测算20080510_县市旗测算-新科目（含人口规模效应）_小册子（2010）张 3" xfId="20009"/>
    <cellStyle name="好_农林水和城市维护标准支出20080505－县区合计_民生政策最低支出需求_隋心对账单定稿0514 2 6" xfId="20010"/>
    <cellStyle name="差_市辖区测算20080510_县市旗测算-新科目（含人口规模效应）_小册子（2010）张 4" xfId="20011"/>
    <cellStyle name="好_农林水和城市维护标准支出20080505－县区合计_民生政策最低支出需求_隋心对账单定稿0514 2 7" xfId="20012"/>
    <cellStyle name="差_市辖区测算20080510_小册子（2010）张 2 2" xfId="20013"/>
    <cellStyle name="好_22湖南_财力性转移支付2010年预算参考数 2 2 2" xfId="20014"/>
    <cellStyle name="差_市辖区测算20080510_小册子（2010）张 3 2" xfId="20015"/>
    <cellStyle name="好_22湖南_财力性转移支付2010年预算参考数 2 3 2" xfId="20016"/>
    <cellStyle name="好_行政（人员）_县市旗测算-新科目（含人口规模效应）_财力性转移支付2010年预算参考数 3" xfId="20017"/>
    <cellStyle name="差_市辖区测算-新科目（20080626） 2 2" xfId="20018"/>
    <cellStyle name="差_市辖区测算-新科目（20080626） 2 3" xfId="20019"/>
    <cellStyle name="差_县区合并测算20080421_民生政策最低支出需求_财力性转移支付2010年预算参考数_03_2010年各地区一般预算平衡表 2" xfId="20020"/>
    <cellStyle name="差_市辖区测算-新科目（20080626） 2 3 2" xfId="20021"/>
    <cellStyle name="差_卫生(按照总人口测算）—20080416_不含人员经费系数_03_2010年各地区一般预算平衡表_2010年地方财政一般预算分级平衡情况表（汇总）0524 2 7" xfId="20022"/>
    <cellStyle name="差_县区合并测算20080421_民生政策最低支出需求_财力性转移支付2010年预算参考数_03_2010年各地区一般预算平衡表 2 2" xfId="20023"/>
    <cellStyle name="差_市辖区测算-新科目（20080626） 2 4" xfId="20024"/>
    <cellStyle name="差_县区合并测算20080421_民生政策最低支出需求_财力性转移支付2010年预算参考数_03_2010年各地区一般预算平衡表 3" xfId="20025"/>
    <cellStyle name="好_农林水和城市维护标准支出20080505－县区合计_民生政策最低支出需求_财力性转移支付2010年预算参考数_03_2010年各地区一般预算平衡表_净集中" xfId="20026"/>
    <cellStyle name="好_其他部门(按照总人口测算）—20080416_民生政策最低支出需求_财力性转移支付2010年预算参考数_03_2010年各地区一般预算平衡表 2" xfId="20027"/>
    <cellStyle name="差_市辖区测算-新科目（20080626） 3 2" xfId="20028"/>
    <cellStyle name="好_行政(燃修费)_不含人员经费系数_华东 2 6" xfId="20029"/>
    <cellStyle name="差_市辖区测算-新科目（20080626）_03_2010年各地区一般预算平衡表" xfId="20030"/>
    <cellStyle name="差_市辖区测算-新科目（20080626）_03_2010年各地区一般预算平衡表 2" xfId="20031"/>
    <cellStyle name="好_2008年一般预算支出预计_隋心对账单定稿0514 2 4" xfId="20032"/>
    <cellStyle name="差_市辖区测算-新科目（20080626）_03_2010年各地区一般预算平衡表 3" xfId="20033"/>
    <cellStyle name="好_2008年一般预算支出预计_隋心对账单定稿0514 2 5" xfId="20034"/>
    <cellStyle name="差_市辖区测算-新科目（20080626）_03_2010年各地区一般预算平衡表 5" xfId="20035"/>
    <cellStyle name="好_2008年一般预算支出预计_隋心对账单定稿0514 2 7" xfId="20036"/>
    <cellStyle name="差_市辖区测算-新科目（20080626）_03_2010年各地区一般预算平衡表 6" xfId="20037"/>
    <cellStyle name="差_一般预算支出口径剔除表_财力性转移支付2010年预算参考数 3 2" xfId="20038"/>
    <cellStyle name="差_市辖区测算-新科目（20080626）_03_2010年各地区一般预算平衡表_2010年地方财政一般预算分级平衡情况表（汇总）0524" xfId="20039"/>
    <cellStyle name="差_市辖区测算-新科目（20080626）_03_2010年各地区一般预算平衡表_2010年地方财政一般预算分级平衡情况表（汇总）0524 2" xfId="20040"/>
    <cellStyle name="差_市辖区测算-新科目（20080626）_03_2010年各地区一般预算平衡表_2010年地方财政一般预算分级平衡情况表（汇总）0524 3" xfId="20041"/>
    <cellStyle name="差_市辖区测算-新科目（20080626）_03_2010年各地区一般预算平衡表_2010年地方财政一般预算分级平衡情况表（汇总）0524 4" xfId="20042"/>
    <cellStyle name="好_检验表（调整后）_合并" xfId="20043"/>
    <cellStyle name="差_市辖区测算-新科目（20080626）_03_2010年各地区一般预算平衡表_2010年地方财政一般预算分级平衡情况表（汇总）0524 5" xfId="20044"/>
    <cellStyle name="好_农林水和城市维护标准支出20080505－县区合计_县市旗测算-新科目（含人口规模效应）_财力性转移支付2010年预算参考数_03_2010年各地区一般预算平衡表" xfId="20045"/>
    <cellStyle name="差_市辖区测算-新科目（20080626）_03_2010年各地区一般预算平衡表_净集中" xfId="20046"/>
    <cellStyle name="差_市辖区测算-新科目（20080626）_03_2010年各地区一般预算平衡表_净集中 2" xfId="20047"/>
    <cellStyle name="差_县区合并测算20080423(按照各省比重）_民生政策最低支出需求_财力性转移支付2010年预算参考数_03_2010年各地区一般预算平衡表_2010年地方财政一般预算分级平衡情况表（汇总）0524 2 3" xfId="20048"/>
    <cellStyle name="差_市辖区测算-新科目（20080626）_03_2010年各地区一般预算平衡表_净集中 3" xfId="20049"/>
    <cellStyle name="差_县区合并测算20080423(按照各省比重）_民生政策最低支出需求_财力性转移支付2010年预算参考数_03_2010年各地区一般预算平衡表_2010年地方财政一般预算分级平衡情况表（汇总）0524 2 4" xfId="20050"/>
    <cellStyle name="差_市辖区测算-新科目（20080626）_30云南 3" xfId="20051"/>
    <cellStyle name="差_市辖区测算-新科目（20080626）_30云南 3 2" xfId="20052"/>
    <cellStyle name="差_市辖区测算-新科目（20080626）_不含人员经费系数 2 2" xfId="20053"/>
    <cellStyle name="差_市辖区测算-新科目（20080626）_不含人员经费系数 2 3" xfId="20054"/>
    <cellStyle name="差_市辖区测算-新科目（20080626）_不含人员经费系数 3" xfId="20055"/>
    <cellStyle name="好 2 2 11 2 4" xfId="20056"/>
    <cellStyle name="差_市辖区测算-新科目（20080626）_不含人员经费系数 3 2" xfId="20057"/>
    <cellStyle name="好_行政公检法测算_03_2010年各地区一般预算平衡表_2010年地方财政一般预算分级平衡情况表（汇总）0524 4" xfId="20058"/>
    <cellStyle name="差_市辖区测算-新科目（20080626）_不含人员经费系数 4" xfId="20059"/>
    <cellStyle name="好 2 2 11 2 5" xfId="20060"/>
    <cellStyle name="好_缺口县区测算_财力性转移支付2010年预算参考数_华东 3" xfId="20061"/>
    <cellStyle name="差_市辖区测算-新科目（20080626）_不含人员经费系数 4 2" xfId="20062"/>
    <cellStyle name="差_市辖区测算-新科目（20080626）_不含人员经费系数 5" xfId="20063"/>
    <cellStyle name="好 2 2 11 2 6" xfId="20064"/>
    <cellStyle name="好_市辖区测算-新科目（20080626）_不含人员经费系数_03_2010年各地区一般预算平衡表_2010年地方财政一般预算分级平衡情况表（汇总）0524 5" xfId="20065"/>
    <cellStyle name="差_市辖区测算-新科目（20080626）_不含人员经费系数_03_2010年各地区一般预算平衡表_2010年地方财政一般预算分级平衡情况表（汇总）0524" xfId="20066"/>
    <cellStyle name="差_市辖区测算-新科目（20080626）_不含人员经费系数_03_2010年各地区一般预算平衡表_2010年地方财政一般预算分级平衡情况表（汇总）0524 2" xfId="20067"/>
    <cellStyle name="差_市辖区测算-新科目（20080626）_不含人员经费系数_03_2010年各地区一般预算平衡表_2010年地方财政一般预算分级平衡情况表（汇总）0524 3" xfId="20068"/>
    <cellStyle name="差_市辖区测算-新科目（20080626）_不含人员经费系数_03_2010年各地区一般预算平衡表_2010年地方财政一般预算分级平衡情况表（汇总）0524 4" xfId="20069"/>
    <cellStyle name="差_市辖区测算-新科目（20080626）_不含人员经费系数_03_2010年各地区一般预算平衡表_2010年地方财政一般预算分级平衡情况表（汇总）0524 5" xfId="20070"/>
    <cellStyle name="差_市辖区测算-新科目（20080626）_不含人员经费系数_03_2010年各地区一般预算平衡表_净集中" xfId="20071"/>
    <cellStyle name="差_市辖区测算-新科目（20080626）_不含人员经费系数_03_2010年各地区一般预算平衡表_净集中 2" xfId="20072"/>
    <cellStyle name="差_市辖区测算-新科目（20080626）_不含人员经费系数_03_2010年各地区一般预算平衡表_净集中 3" xfId="20073"/>
    <cellStyle name="差_市辖区测算-新科目（20080626）_不含人员经费系数_30云南" xfId="20074"/>
    <cellStyle name="好_行政(燃修费)_县市旗测算-新科目（含人口规模效应）_财力性转移支付2010年预算参考数_03_2010年各地区一般预算平衡表_净集中" xfId="20075"/>
    <cellStyle name="好_分县成本差异系数_民生政策最低支出需求_财力性转移支付2010年预算参考数_30云南 3" xfId="20076"/>
    <cellStyle name="差_市辖区测算-新科目（20080626）_不含人员经费系数_30云南 2" xfId="20077"/>
    <cellStyle name="好_行政(燃修费)_县市旗测算-新科目（含人口规模效应）_财力性转移支付2010年预算参考数_03_2010年各地区一般预算平衡表_净集中 2" xfId="20078"/>
    <cellStyle name="差_市辖区测算-新科目（20080626）_不含人员经费系数_30云南 2 2" xfId="20079"/>
    <cellStyle name="好_缺口县区测算_财力性转移支付2010年预算参考数_合并 2 5" xfId="20080"/>
    <cellStyle name="好_分县成本差异系数_民生政策最低支出需求_财力性转移支付2010年预算参考数_30云南 3 2" xfId="20081"/>
    <cellStyle name="好_分县成本差异系数_民生政策最低支出需求_财力性转移支付2010年预算参考数_30云南 4" xfId="20082"/>
    <cellStyle name="差_市辖区测算-新科目（20080626）_不含人员经费系数_30云南 3" xfId="20083"/>
    <cellStyle name="好_行政(燃修费)_县市旗测算-新科目（含人口规模效应）_财力性转移支付2010年预算参考数_03_2010年各地区一般预算平衡表_净集中 3" xfId="20084"/>
    <cellStyle name="差_市辖区测算-新科目（20080626）_不含人员经费系数_财力性转移支付2010年预算参考数 2 2" xfId="20085"/>
    <cellStyle name="好_2006年33甘肃_合并" xfId="20086"/>
    <cellStyle name="差_市辖区测算-新科目（20080626）_不含人员经费系数_财力性转移支付2010年预算参考数 2 3" xfId="20087"/>
    <cellStyle name="差_市辖区测算-新科目（20080626）_不含人员经费系数_财力性转移支付2010年预算参考数 2 4" xfId="20088"/>
    <cellStyle name="差_市辖区测算-新科目（20080626）_不含人员经费系数_财力性转移支付2010年预算参考数 2 5" xfId="20089"/>
    <cellStyle name="差_市辖区测算-新科目（20080626）_不含人员经费系数_财力性转移支付2010年预算参考数 2 6" xfId="20090"/>
    <cellStyle name="差_市辖区测算-新科目（20080626）_不含人员经费系数_财力性转移支付2010年预算参考数 2 7" xfId="20091"/>
    <cellStyle name="差_市辖区测算-新科目（20080626）_不含人员经费系数_财力性转移支付2010年预算参考数 3" xfId="20092"/>
    <cellStyle name="差_卫生(按照总人口测算）—20080416_不含人员经费系数_财力性转移支付2010年预算参考数_华东 2 7" xfId="20093"/>
    <cellStyle name="差_市辖区测算-新科目（20080626）_不含人员经费系数_财力性转移支付2010年预算参考数 4" xfId="20094"/>
    <cellStyle name="差_市辖区测算-新科目（20080626）_不含人员经费系数_财力性转移支付2010年预算参考数 5" xfId="20095"/>
    <cellStyle name="差_市辖区测算-新科目（20080626）_不含人员经费系数_财力性转移支付2010年预算参考数_03_2010年各地区一般预算平衡表 5" xfId="20096"/>
    <cellStyle name="差_市辖区测算-新科目（20080626）_不含人员经费系数_财力性转移支付2010年预算参考数_03_2010年各地区一般预算平衡表 6" xfId="20097"/>
    <cellStyle name="差_市辖区测算-新科目（20080626）_不含人员经费系数_财力性转移支付2010年预算参考数_03_2010年各地区一般预算平衡表_04财力类2010" xfId="20098"/>
    <cellStyle name="差_市辖区测算-新科目（20080626）_不含人员经费系数_财力性转移支付2010年预算参考数_03_2010年各地区一般预算平衡表_04财力类2010 2" xfId="20099"/>
    <cellStyle name="差_市辖区测算-新科目（20080626）_不含人员经费系数_财力性转移支付2010年预算参考数_03_2010年各地区一般预算平衡表_04财力类2010 3" xfId="20100"/>
    <cellStyle name="差_市辖区测算-新科目（20080626）_不含人员经费系数_财力性转移支付2010年预算参考数_03_2010年各地区一般预算平衡表_2010年地方财政一般预算分级平衡情况表（汇总）0524" xfId="20101"/>
    <cellStyle name="好_行政（人员）_县市旗测算-新科目（含人口规模效应）_财力性转移支付2010年预算参考数 2 8" xfId="20102"/>
    <cellStyle name="差_市辖区测算-新科目（20080626）_不含人员经费系数_财力性转移支付2010年预算参考数_03_2010年各地区一般预算平衡表_2010年地方财政一般预算分级平衡情况表（汇总）0524 2" xfId="20103"/>
    <cellStyle name="差_市辖区测算-新科目（20080626）_不含人员经费系数_财力性转移支付2010年预算参考数_03_2010年各地区一般预算平衡表_2010年地方财政一般预算分级平衡情况表（汇总）0524 2 4" xfId="20104"/>
    <cellStyle name="好_农林水和城市维护标准支出20080505－县区合计_民生政策最低支出需求_隋心对账单定稿0514" xfId="20105"/>
    <cellStyle name="差_市辖区测算-新科目（20080626）_不含人员经费系数_财力性转移支付2010年预算参考数_03_2010年各地区一般预算平衡表_2010年地方财政一般预算分级平衡情况表（汇总）0524 2 5" xfId="20106"/>
    <cellStyle name="差_市辖区测算-新科目（20080626）_不含人员经费系数_财力性转移支付2010年预算参考数_03_2010年各地区一般预算平衡表_2010年地方财政一般预算分级平衡情况表（汇总）0524 2 6" xfId="20107"/>
    <cellStyle name="好_34青海_1_03_2010年各地区一般预算平衡表 2" xfId="20108"/>
    <cellStyle name="差_市辖区测算-新科目（20080626）_不含人员经费系数_财力性转移支付2010年预算参考数_03_2010年各地区一般预算平衡表_2010年地方财政一般预算分级平衡情况表（汇总）0524 2 7" xfId="20109"/>
    <cellStyle name="好_1007永仁县" xfId="20110"/>
    <cellStyle name="好_34青海_1_03_2010年各地区一般预算平衡表 3" xfId="20111"/>
    <cellStyle name="差_市辖区测算-新科目（20080626）_不含人员经费系数_财力性转移支付2010年预算参考数_03_2010年各地区一般预算平衡表_2010年地方财政一般预算分级平衡情况表（汇总）0524 3" xfId="20112"/>
    <cellStyle name="差_市辖区测算-新科目（20080626）_不含人员经费系数_财力性转移支付2010年预算参考数_03_2010年各地区一般预算平衡表_2010年地方财政一般预算分级平衡情况表（汇总）0524 4" xfId="20113"/>
    <cellStyle name="差_市辖区测算-新科目（20080626）_不含人员经费系数_财力性转移支付2010年预算参考数_合并" xfId="20114"/>
    <cellStyle name="差_卫生(按照总人口测算）—20080416_不含人员经费系数_财力性转移支付2010年预算参考数_03_2010年各地区一般预算平衡表_2010年地方财政一般预算分级平衡情况表（汇总）0524 2 5" xfId="20115"/>
    <cellStyle name="差_市辖区测算-新科目（20080626）_不含人员经费系数_财力性转移支付2010年预算参考数_合并 2" xfId="20116"/>
    <cellStyle name="差_市辖区测算-新科目（20080626）_不含人员经费系数_财力性转移支付2010年预算参考数_合并 2 2" xfId="20117"/>
    <cellStyle name="好_行政(燃修费)_隋心对账单定稿0514 2 3" xfId="20118"/>
    <cellStyle name="差_市辖区测算-新科目（20080626）_不含人员经费系数_财力性转移支付2010年预算参考数_合并 2 3" xfId="20119"/>
    <cellStyle name="好_行政(燃修费)_隋心对账单定稿0514 2 4" xfId="20120"/>
    <cellStyle name="差_市辖区测算-新科目（20080626）_不含人员经费系数_财力性转移支付2010年预算参考数_华东" xfId="20121"/>
    <cellStyle name="好_教育(按照总人口测算）—20080416_不含人员经费系数_财力性转移支付2010年预算参考数 2 6" xfId="20122"/>
    <cellStyle name="差_市辖区测算-新科目（20080626）_不含人员经费系数_财力性转移支付2010年预算参考数_华东 2" xfId="20123"/>
    <cellStyle name="差_市辖区测算-新科目（20080626）_不含人员经费系数_财力性转移支付2010年预算参考数_华东 2 3" xfId="20124"/>
    <cellStyle name="好_2007年收支情况及2008年收支预计表(汇总表)_财力性转移支付2010年预算参考数_03_2010年各地区一般预算平衡表 6" xfId="20125"/>
    <cellStyle name="好_分析缺口率_财力性转移支付2010年预算参考数 2 4" xfId="20126"/>
    <cellStyle name="差_市辖区测算-新科目（20080626）_不含人员经费系数_财力性转移支付2010年预算参考数_华东 2 4" xfId="20127"/>
    <cellStyle name="好_分析缺口率_财力性转移支付2010年预算参考数 2 5" xfId="20128"/>
    <cellStyle name="差_市辖区测算-新科目（20080626）_不含人员经费系数_财力性转移支付2010年预算参考数_隋心对账单定稿0514 2 2" xfId="20129"/>
    <cellStyle name="差_市辖区测算-新科目（20080626）_不含人员经费系数_财力性转移支付2010年预算参考数_隋心对账单定稿0514 2 3" xfId="20130"/>
    <cellStyle name="好_缺口县区测算(按2007支出增长25%测算)_隋心对账单定稿0514" xfId="20131"/>
    <cellStyle name="差_市辖区测算-新科目（20080626）_不含人员经费系数_财力性转移支付2010年预算参考数_隋心对账单定稿0514 2 4" xfId="20132"/>
    <cellStyle name="差_市辖区测算-新科目（20080626）_不含人员经费系数_财力性转移支付2010年预算参考数_隋心对账单定稿0514 2 5" xfId="20133"/>
    <cellStyle name="差_市辖区测算-新科目（20080626）_不含人员经费系数_财力性转移支付2010年预算参考数_隋心对账单定稿0514 2 6" xfId="20134"/>
    <cellStyle name="差_市辖区测算-新科目（20080626）_不含人员经费系数_财力性转移支付2010年预算参考数_隋心对账单定稿0514 2 7" xfId="20135"/>
    <cellStyle name="差_市辖区测算-新科目（20080626）_不含人员经费系数_财力性转移支付2010年预算参考数_小册子（2010）张" xfId="20136"/>
    <cellStyle name="差_市辖区测算-新科目（20080626）_不含人员经费系数_财力性转移支付2010年预算参考数_小册子（2010）张 2" xfId="20137"/>
    <cellStyle name="好_《2008年云南省财政运行数据资料汇编》付浩" xfId="20138"/>
    <cellStyle name="强调文字颜色 6 2 2 2 2" xfId="20139"/>
    <cellStyle name="差_市辖区测算-新科目（20080626）_不含人员经费系数_财力性转移支付2010年预算参考数_小册子（2010）张 3" xfId="20140"/>
    <cellStyle name="强调文字颜色 6 2 2 2 2 2" xfId="20141"/>
    <cellStyle name="差_市辖区测算-新科目（20080626）_不含人员经费系数_财力性转移支付2010年预算参考数_小册子（2010）张 3 2" xfId="20142"/>
    <cellStyle name="差_市辖区测算-新科目（20080626）_不含人员经费系数_合并" xfId="20143"/>
    <cellStyle name="差_市辖区测算-新科目（20080626）_不含人员经费系数_合并 2" xfId="20144"/>
    <cellStyle name="差_市辖区测算-新科目（20080626）_不含人员经费系数_合并 2 4" xfId="20145"/>
    <cellStyle name="差_同德_03_2010年各地区一般预算平衡表_2010年地方财政一般预算分级平衡情况表（汇总）0524" xfId="20146"/>
    <cellStyle name="好_分县成本差异系数_民生政策最低支出需求_财力性转移支付2010年预算参考数_合并 2 5" xfId="20147"/>
    <cellStyle name="差_市辖区测算-新科目（20080626）_不含人员经费系数_合并 2 5" xfId="20148"/>
    <cellStyle name="好_分县成本差异系数_民生政策最低支出需求_财力性转移支付2010年预算参考数_合并 2 6" xfId="20149"/>
    <cellStyle name="差_市辖区测算-新科目（20080626）_不含人员经费系数_合并 2 7" xfId="20150"/>
    <cellStyle name="差_市辖区测算-新科目（20080626）_不含人员经费系数_华东" xfId="20151"/>
    <cellStyle name="好_28四川_财力性转移支付2010年预算参考数_03_2010年各地区一般预算平衡表 2 2" xfId="20152"/>
    <cellStyle name="差_市辖区测算-新科目（20080626）_不含人员经费系数_华东 2 2" xfId="20153"/>
    <cellStyle name="好_2007年一般预算支出剔除_财力性转移支付2010年预算参考数_隋心对账单定稿0514 2 4" xfId="20154"/>
    <cellStyle name="好_分县成本差异系数_民生政策最低支出需求_财力性转移支付2010年预算参考数_华东 2 3" xfId="20155"/>
    <cellStyle name="差_市辖区测算-新科目（20080626）_不含人员经费系数_华东 2 3" xfId="20156"/>
    <cellStyle name="好_2007年一般预算支出剔除_财力性转移支付2010年预算参考数_隋心对账单定稿0514 2 5" xfId="20157"/>
    <cellStyle name="好_分县成本差异系数_民生政策最低支出需求_财力性转移支付2010年预算参考数_华东 2 4" xfId="20158"/>
    <cellStyle name="差_市辖区测算-新科目（20080626）_不含人员经费系数_华东 2 4" xfId="20159"/>
    <cellStyle name="好_2007年一般预算支出剔除_财力性转移支付2010年预算参考数_隋心对账单定稿0514 2 6" xfId="20160"/>
    <cellStyle name="好_分县成本差异系数_民生政策最低支出需求_财力性转移支付2010年预算参考数_华东 2 5" xfId="20161"/>
    <cellStyle name="差_市辖区测算-新科目（20080626）_不含人员经费系数_华东 2 5" xfId="20162"/>
    <cellStyle name="好_2007年一般预算支出剔除_财力性转移支付2010年预算参考数_隋心对账单定稿0514 2 7" xfId="20163"/>
    <cellStyle name="好_分县成本差异系数_民生政策最低支出需求_财力性转移支付2010年预算参考数_华东 2 6" xfId="20164"/>
    <cellStyle name="差_市辖区测算-新科目（20080626）_不含人员经费系数_华东 2 6" xfId="20165"/>
    <cellStyle name="好_分县成本差异系数_民生政策最低支出需求_财力性转移支付2010年预算参考数_华东 2 7" xfId="20166"/>
    <cellStyle name="差_市辖区测算-新科目（20080626）_不含人员经费系数_华东 2 7" xfId="20167"/>
    <cellStyle name="差_市辖区测算-新科目（20080626）_不含人员经费系数_隋心对账单定稿0514" xfId="20168"/>
    <cellStyle name="差_市辖区测算-新科目（20080626）_不含人员经费系数_隋心对账单定稿0514 2" xfId="20169"/>
    <cellStyle name="好_汇总-县级财政报表附表_隋心对账单定稿0514 2 3" xfId="20170"/>
    <cellStyle name="差_市辖区测算-新科目（20080626）_不含人员经费系数_隋心对账单定稿0514 2 2" xfId="20171"/>
    <cellStyle name="差_市辖区测算-新科目（20080626）_不含人员经费系数_隋心对账单定稿0514 2 3" xfId="20172"/>
    <cellStyle name="差_市辖区测算-新科目（20080626）_不含人员经费系数_隋心对账单定稿0514 2 4" xfId="20173"/>
    <cellStyle name="差_市辖区测算-新科目（20080626）_不含人员经费系数_隋心对账单定稿0514 2 5" xfId="20174"/>
    <cellStyle name="差_市辖区测算-新科目（20080626）_不含人员经费系数_隋心对账单定稿0514 2 6" xfId="20175"/>
    <cellStyle name="差_市辖区测算-新科目（20080626）_不含人员经费系数_小册子（2010）张" xfId="20176"/>
    <cellStyle name="好_1_合并 2 4" xfId="20177"/>
    <cellStyle name="差_市辖区测算-新科目（20080626）_不含人员经费系数_小册子（2010）张 2" xfId="20178"/>
    <cellStyle name="差_市辖区测算-新科目（20080626）_不含人员经费系数_小册子（2010）张 3" xfId="20179"/>
    <cellStyle name="差_市辖区测算-新科目（20080626）_财力性转移支付2010年预算参考数" xfId="20180"/>
    <cellStyle name="差_市辖区测算-新科目（20080626）_财力性转移支付2010年预算参考数 2" xfId="20181"/>
    <cellStyle name="好_2008年预计支出与2007年对比_隋心对账单定稿0514" xfId="20182"/>
    <cellStyle name="好_34青海_1_03_2010年各地区一般预算平衡表_2010年地方财政一般预算分级平衡情况表（汇总）0524 2 5" xfId="20183"/>
    <cellStyle name="差_市辖区测算-新科目（20080626）_财力性转移支付2010年预算参考数 2 3" xfId="20184"/>
    <cellStyle name="差_危改资金测算_财力性转移支付2010年预算参考数_03_2010年各地区一般预算平衡表_净集中 2" xfId="20185"/>
    <cellStyle name="差_市辖区测算-新科目（20080626）_财力性转移支付2010年预算参考数 2 3 2" xfId="20186"/>
    <cellStyle name="差_县区合并测算20080423(按照各省比重）_民生政策最低支出需求 2 6" xfId="20187"/>
    <cellStyle name="差_市辖区测算-新科目（20080626）_财力性转移支付2010年预算参考数 2 5" xfId="20188"/>
    <cellStyle name="差_县区合并测算20080423(按照各省比重）_民生政策最低支出需求_隋心对账单定稿0514" xfId="20189"/>
    <cellStyle name="好_汇总表_03_2010年各地区一般预算平衡表_04财力类2010" xfId="20190"/>
    <cellStyle name="差_市辖区测算-新科目（20080626）_财力性转移支付2010年预算参考数 2 6" xfId="20191"/>
    <cellStyle name="差_市辖区测算-新科目（20080626）_财力性转移支付2010年预算参考数 2 7" xfId="20192"/>
    <cellStyle name="差_市辖区测算-新科目（20080626）_财力性转移支付2010年预算参考数 3" xfId="20193"/>
    <cellStyle name="好_34青海_1_03_2010年各地区一般预算平衡表_2010年地方财政一般预算分级平衡情况表（汇总）0524 2 6" xfId="20194"/>
    <cellStyle name="差_市辖区测算-新科目（20080626）_财力性转移支付2010年预算参考数 4" xfId="20195"/>
    <cellStyle name="好_34青海_1_03_2010年各地区一般预算平衡表_2010年地方财政一般预算分级平衡情况表（汇总）0524 2 7" xfId="20196"/>
    <cellStyle name="差_市辖区测算-新科目（20080626）_财力性转移支付2010年预算参考数 5" xfId="20197"/>
    <cellStyle name="差_市辖区测算-新科目（20080626）_财力性转移支付2010年预算参考数_03_2010年各地区一般预算平衡表 2" xfId="20198"/>
    <cellStyle name="差_市辖区测算-新科目（20080626）_财力性转移支付2010年预算参考数_03_2010年各地区一般预算平衡表 2 2" xfId="20199"/>
    <cellStyle name="差_市辖区测算-新科目（20080626）_财力性转移支付2010年预算参考数_03_2010年各地区一般预算平衡表 3" xfId="20200"/>
    <cellStyle name="差_市辖区测算-新科目（20080626）_财力性转移支付2010年预算参考数_03_2010年各地区一般预算平衡表 4" xfId="20201"/>
    <cellStyle name="差_市辖区测算-新科目（20080626）_财力性转移支付2010年预算参考数_03_2010年各地区一般预算平衡表_04财力类2010" xfId="20202"/>
    <cellStyle name="差_市辖区测算-新科目（20080626）_财力性转移支付2010年预算参考数_03_2010年各地区一般预算平衡表_04财力类2010 3" xfId="20203"/>
    <cellStyle name="差_市辖区测算-新科目（20080626）_财力性转移支付2010年预算参考数_03_2010年各地区一般预算平衡表_2010年地方财政一般预算分级平衡情况表（汇总）0524" xfId="20204"/>
    <cellStyle name="差_市辖区测算-新科目（20080626）_财力性转移支付2010年预算参考数_03_2010年各地区一般预算平衡表_2010年地方财政一般预算分级平衡情况表（汇总）0524 2" xfId="20205"/>
    <cellStyle name="差_市辖区测算-新科目（20080626）_财力性转移支付2010年预算参考数_03_2010年各地区一般预算平衡表_2010年地方财政一般预算分级平衡情况表（汇总）0524 2 2" xfId="20206"/>
    <cellStyle name="常规 13 3 4" xfId="20207"/>
    <cellStyle name="差_市辖区测算-新科目（20080626）_财力性转移支付2010年预算参考数_03_2010年各地区一般预算平衡表_2010年地方财政一般预算分级平衡情况表（汇总）0524 2 3" xfId="20208"/>
    <cellStyle name="常规 13 3 5" xfId="20209"/>
    <cellStyle name="差_市辖区测算-新科目（20080626）_财力性转移支付2010年预算参考数_03_2010年各地区一般预算平衡表_2010年地方财政一般预算分级平衡情况表（汇总）0524 2 7" xfId="20210"/>
    <cellStyle name="差_县市旗测算-新科目（20080627）_财力性转移支付2010年预算参考数_隋心对账单定稿0514 2 5" xfId="20211"/>
    <cellStyle name="常规 13 3 9" xfId="20212"/>
    <cellStyle name="好_530623_2006年县级财政报表附表_隋心对账单定稿0514 2" xfId="20213"/>
    <cellStyle name="差_市辖区测算-新科目（20080626）_财力性转移支付2010年预算参考数_03_2010年各地区一般预算平衡表_2010年地方财政一般预算分级平衡情况表（汇总）0524 4" xfId="20214"/>
    <cellStyle name="好_核定人数对比_财力性转移支付2010年预算参考数_小册子（2010）张" xfId="20215"/>
    <cellStyle name="差_市辖区测算-新科目（20080626）_财力性转移支付2010年预算参考数_03_2010年各地区一般预算平衡表_2010年地方财政一般预算分级平衡情况表（汇总）0524 5" xfId="20216"/>
    <cellStyle name="差_市辖区测算-新科目（20080626）_财力性转移支付2010年预算参考数_03_2010年各地区一般预算平衡表_净集中" xfId="20217"/>
    <cellStyle name="差_县市旗测算20080508_民生政策最低支出需求_财力性转移支付2010年预算参考数 2" xfId="20218"/>
    <cellStyle name="差_市辖区测算-新科目（20080626）_财力性转移支付2010年预算参考数_03_2010年各地区一般预算平衡表_净集中 2" xfId="20219"/>
    <cellStyle name="差_县市旗测算20080508_民生政策最低支出需求_财力性转移支付2010年预算参考数 2 2" xfId="20220"/>
    <cellStyle name="差_市辖区测算-新科目（20080626）_财力性转移支付2010年预算参考数_03_2010年各地区一般预算平衡表_净集中 3" xfId="20221"/>
    <cellStyle name="差_县市旗测算20080508_民生政策最低支出需求_财力性转移支付2010年预算参考数 2 3" xfId="20222"/>
    <cellStyle name="差_市辖区测算-新科目（20080626）_财力性转移支付2010年预算参考数_30云南 2 2" xfId="20223"/>
    <cellStyle name="差_市辖区测算-新科目（20080626）_县市旗测算-新科目（含人口规模效应）_财力性转移支付2010年预算参考数_03_2010年各地区一般预算平衡表_净集中" xfId="20224"/>
    <cellStyle name="差_市辖区测算-新科目（20080626）_财力性转移支付2010年预算参考数_30云南 3" xfId="20225"/>
    <cellStyle name="差_一般预算支出口径剔除表_财力性转移支付2010年预算参考数 2 3 2" xfId="20226"/>
    <cellStyle name="差_市辖区测算-新科目（20080626）_财力性转移支付2010年预算参考数_30云南 4" xfId="20227"/>
    <cellStyle name="好_其他部门(按照总人口测算）—20080416_民生政策最低支出需求_03_2010年各地区一般预算平衡表_2010年地方财政一般预算分级平衡情况表（汇总）0524 2" xfId="20228"/>
    <cellStyle name="差_市辖区测算-新科目（20080626）_财力性转移支付2010年预算参考数_合并" xfId="20229"/>
    <cellStyle name="好_gdp" xfId="20230"/>
    <cellStyle name="好_安徽 缺口县区测算(地方填报)1_财力性转移支付2010年预算参考数_03_2010年各地区一般预算平衡表 5" xfId="20231"/>
    <cellStyle name="差_市辖区测算-新科目（20080626）_财力性转移支付2010年预算参考数_合并 2" xfId="20232"/>
    <cellStyle name="好_gdp 2" xfId="20233"/>
    <cellStyle name="好_民生政策最低支出需求_03_2010年各地区一般预算平衡表_2010年地方财政一般预算分级平衡情况表（汇总）0524 2 8" xfId="20234"/>
    <cellStyle name="差_市辖区测算-新科目（20080626）_财力性转移支付2010年预算参考数_合并 2 2" xfId="20235"/>
    <cellStyle name="好_gdp 2 2" xfId="20236"/>
    <cellStyle name="差_市辖区测算-新科目（20080626）_财力性转移支付2010年预算参考数_合并 2 3" xfId="20237"/>
    <cellStyle name="好_2006年水利统计指标统计表_合并" xfId="20238"/>
    <cellStyle name="好_gdp 2 3" xfId="20239"/>
    <cellStyle name="差_市辖区测算-新科目（20080626）_财力性转移支付2010年预算参考数_合并 2 4" xfId="20240"/>
    <cellStyle name="差_县市旗测算-新科目（20080626）_县市旗测算-新科目（含人口规模效应） 4 2" xfId="20241"/>
    <cellStyle name="好_gdp 2 4" xfId="20242"/>
    <cellStyle name="差_市辖区测算-新科目（20080626）_财力性转移支付2010年预算参考数_合并 2 5" xfId="20243"/>
    <cellStyle name="好_gdp 2 5" xfId="20244"/>
    <cellStyle name="好_其他部门(按照总人口测算）—20080416_县市旗测算-新科目（含人口规模效应）_03_2010年各地区一般预算平衡表_2010年地方财政一般预算分级平衡情况表（汇总）0524 2" xfId="20245"/>
    <cellStyle name="差_市辖区测算-新科目（20080626）_财力性转移支付2010年预算参考数_合并 2 6" xfId="20246"/>
    <cellStyle name="好_gdp 2 6" xfId="20247"/>
    <cellStyle name="好_其他部门(按照总人口测算）—20080416_县市旗测算-新科目（含人口规模效应）_03_2010年各地区一般预算平衡表_2010年地方财政一般预算分级平衡情况表（汇总）0524 3" xfId="20248"/>
    <cellStyle name="差_市辖区测算-新科目（20080626）_财力性转移支付2010年预算参考数_合并 2 7" xfId="20249"/>
    <cellStyle name="好_gdp 2 7" xfId="20250"/>
    <cellStyle name="好_其他部门(按照总人口测算）—20080416_县市旗测算-新科目（含人口规模效应）_03_2010年各地区一般预算平衡表_2010年地方财政一般预算分级平衡情况表（汇总）0524 4" xfId="20251"/>
    <cellStyle name="差_市辖区测算-新科目（20080626）_财力性转移支付2010年预算参考数_华东 2" xfId="20252"/>
    <cellStyle name="好_其他部门(按照总人口测算）—20080416_财力性转移支付2010年预算参考数_03_2010年各地区一般预算平衡表_04财力类2010 2" xfId="20253"/>
    <cellStyle name="差_市辖区测算-新科目（20080626）_财力性转移支付2010年预算参考数_华东 2 3" xfId="20254"/>
    <cellStyle name="好_0502通海县 2_2.云南省生态功能区转移支付总表" xfId="20255"/>
    <cellStyle name="差_市辖区测算-新科目（20080626）_财力性转移支付2010年预算参考数_华东 2 5" xfId="20256"/>
    <cellStyle name="差_市辖区测算-新科目（20080626）_财力性转移支付2010年预算参考数_华东 2 6" xfId="20257"/>
    <cellStyle name="差_市辖区测算-新科目（20080626）_财力性转移支付2010年预算参考数_华东 2 7" xfId="20258"/>
    <cellStyle name="差_市辖区测算-新科目（20080626）_财力性转移支付2010年预算参考数_隋心对账单定稿0514" xfId="20259"/>
    <cellStyle name="好_教育(按照总人口测算）—20080416_合并 2" xfId="20260"/>
    <cellStyle name="差_市辖区测算-新科目（20080626）_财力性转移支付2010年预算参考数_隋心对账单定稿0514 2" xfId="20261"/>
    <cellStyle name="好_教育(按照总人口测算）—20080416_合并 2 2" xfId="20262"/>
    <cellStyle name="差_市辖区测算-新科目（20080626）_财力性转移支付2010年预算参考数_隋心对账单定稿0514 2 2" xfId="20263"/>
    <cellStyle name="差_市辖区测算-新科目（20080626）_财力性转移支付2010年预算参考数_隋心对账单定稿0514 2 3" xfId="20264"/>
    <cellStyle name="差_市辖区测算-新科目（20080626）_财力性转移支付2010年预算参考数_隋心对账单定稿0514 2 4" xfId="20265"/>
    <cellStyle name="差_市辖区测算-新科目（20080626）_财力性转移支付2010年预算参考数_隋心对账单定稿0514 2 5" xfId="20266"/>
    <cellStyle name="差_市辖区测算-新科目（20080626）_财力性转移支付2010年预算参考数_隋心对账单定稿0514 2 6" xfId="20267"/>
    <cellStyle name="差_市辖区测算-新科目（20080626）_财力性转移支付2010年预算参考数_隋心对账单定稿0514 2 7" xfId="20268"/>
    <cellStyle name="差_县区合并测算20080423(按照各省比重）_华东 2" xfId="20269"/>
    <cellStyle name="差_市辖区测算-新科目（20080626）_财力性转移支付2010年预算参考数_小册子（2010）张" xfId="20270"/>
    <cellStyle name="好_行政公检法测算_财力性转移支付2010年预算参考数_03_2010年各地区一般预算平衡表_2010年地方财政一般预算分级平衡情况表（汇总）0524 2 7" xfId="20271"/>
    <cellStyle name="好_行政公检法测算_民生政策最低支出需求_03_2010年各地区一般预算平衡表" xfId="20272"/>
    <cellStyle name="差_市辖区测算-新科目（20080626）_财力性转移支付2010年预算参考数_小册子（2010）张 2 2" xfId="20273"/>
    <cellStyle name="好_行政公检法测算_民生政策最低支出需求_03_2010年各地区一般预算平衡表 2 2" xfId="20274"/>
    <cellStyle name="差_市辖区测算-新科目（20080626）_财力性转移支付2010年预算参考数_小册子（2010）张 3 2" xfId="20275"/>
    <cellStyle name="好_2006年22湖南_财力性转移支付2010年预算参考数_隋心对账单定稿0514" xfId="20276"/>
    <cellStyle name="差_市辖区测算-新科目（20080626）_合并 2" xfId="20277"/>
    <cellStyle name="差_市辖区测算-新科目（20080626）_合并 2 2" xfId="20278"/>
    <cellStyle name="差_市辖区测算-新科目（20080626）_合并 2 3" xfId="20279"/>
    <cellStyle name="差_市辖区测算-新科目（20080626）_合并 2 4" xfId="20280"/>
    <cellStyle name="差_市辖区测算-新科目（20080626）_合并 2 5" xfId="20281"/>
    <cellStyle name="差_市辖区测算-新科目（20080626）_合并 2 6" xfId="20282"/>
    <cellStyle name="好_M03a 2" xfId="20283"/>
    <cellStyle name="差_市辖区测算-新科目（20080626）_华东 2" xfId="20284"/>
    <cellStyle name="差_市辖区测算-新科目（20080626）_民生政策最低支出需求_合并 2 7" xfId="20285"/>
    <cellStyle name="差_市辖区测算-新科目（20080626）_华东 2 2" xfId="20286"/>
    <cellStyle name="差_市辖区测算-新科目（20080626）_华东 2 3" xfId="20287"/>
    <cellStyle name="差_市辖区测算-新科目（20080626）_华东 2 5" xfId="20288"/>
    <cellStyle name="好_教育(按照总人口测算）—20080416_民生政策最低支出需求_财力性转移支付2010年预算参考数_03_2010年各地区一般预算平衡表_2010年地方财政一般预算分级平衡情况表（汇总）0524 2 3" xfId="20289"/>
    <cellStyle name="差_市辖区测算-新科目（20080626）_华东 2 6" xfId="20290"/>
    <cellStyle name="好_教育(按照总人口测算）—20080416_民生政策最低支出需求_财力性转移支付2010年预算参考数_03_2010年各地区一般预算平衡表_2010年地方财政一般预算分级平衡情况表（汇总）0524 2 4" xfId="20291"/>
    <cellStyle name="差_市辖区测算-新科目（20080626）_华东 2 7" xfId="20292"/>
    <cellStyle name="常规 4 2 4 2" xfId="20293"/>
    <cellStyle name="好_教育(按照总人口测算）—20080416_民生政策最低支出需求_财力性转移支付2010年预算参考数_03_2010年各地区一般预算平衡表_2010年地方财政一般预算分级平衡情况表（汇总）0524 2 5" xfId="20294"/>
    <cellStyle name="差_市辖区测算-新科目（20080626）_民生政策最低支出需求" xfId="20295"/>
    <cellStyle name="差_县市旗测算-新科目（20080627）_民生政策最低支出需求_财力性转移支付2010年预算参考数_03_2010年各地区一般预算平衡表_2010年地方财政一般预算分级平衡情况表（汇总）0524 2 6" xfId="20296"/>
    <cellStyle name="差_市辖区测算-新科目（20080626）_民生政策最低支出需求 2" xfId="20297"/>
    <cellStyle name="差_市辖区测算-新科目（20080626）_民生政策最低支出需求 2 3" xfId="20298"/>
    <cellStyle name="差_县市旗测算20080508 2 4" xfId="20299"/>
    <cellStyle name="差_县市旗测算-新科目（20080626）_县市旗测算-新科目（含人口规模效应）_财力性转移支付2010年预算参考数_03_2010年各地区一般预算平衡表_2010年地方财政一般预算分级平衡情况表（汇总）0524" xfId="20300"/>
    <cellStyle name="好_2006年水利统计指标统计表_03_2010年各地区一般预算平衡表_2010年地方财政一般预算分级平衡情况表（汇总）0524 2 2" xfId="20301"/>
    <cellStyle name="差_市辖区测算-新科目（20080626）_民生政策最低支出需求 2 4" xfId="20302"/>
    <cellStyle name="差_县市旗测算20080508 2 5" xfId="20303"/>
    <cellStyle name="好_2006年水利统计指标统计表_03_2010年各地区一般预算平衡表_2010年地方财政一般预算分级平衡情况表（汇总）0524 2 3" xfId="20304"/>
    <cellStyle name="差_市辖区测算-新科目（20080626）_民生政策最低支出需求 2 6" xfId="20305"/>
    <cellStyle name="差_县市旗测算20080508 2 7" xfId="20306"/>
    <cellStyle name="好_2006年水利统计指标统计表_03_2010年各地区一般预算平衡表_2010年地方财政一般预算分级平衡情况表（汇总）0524 2 5" xfId="20307"/>
    <cellStyle name="差_市辖区测算-新科目（20080626）_民生政策最低支出需求 2 7" xfId="20308"/>
    <cellStyle name="好_2006年水利统计指标统计表_03_2010年各地区一般预算平衡表_2010年地方财政一般预算分级平衡情况表（汇总）0524 2 6" xfId="20309"/>
    <cellStyle name="差_市辖区测算-新科目（20080626）_民生政策最低支出需求 3" xfId="20310"/>
    <cellStyle name="差_市辖区测算-新科目（20080626）_民生政策最低支出需求 3 2" xfId="20311"/>
    <cellStyle name="差_市辖区测算-新科目（20080626）_民生政策最低支出需求 4" xfId="20312"/>
    <cellStyle name="差_市辖区测算-新科目（20080626）_民生政策最低支出需求 5" xfId="20313"/>
    <cellStyle name="差_市辖区测算-新科目（20080626）_民生政策最低支出需求_03_2010年各地区一般预算平衡表" xfId="20314"/>
    <cellStyle name="好_530623_2006年县级财政报表附表 2" xfId="20315"/>
    <cellStyle name="好_农林水和城市维护标准支出20080505－县区合计_财力性转移支付2010年预算参考数_03_2010年各地区一般预算平衡表_2010年地方财政一般预算分级平衡情况表（汇总）0524 3" xfId="20316"/>
    <cellStyle name="差_市辖区测算-新科目（20080626）_民生政策最低支出需求_03_2010年各地区一般预算平衡表 2" xfId="20317"/>
    <cellStyle name="好_530623_2006年县级财政报表附表 2 2" xfId="20318"/>
    <cellStyle name="差_市辖区测算-新科目（20080626）_民生政策最低支出需求_03_2010年各地区一般预算平衡表 2 2" xfId="20319"/>
    <cellStyle name="差_市辖区测算-新科目（20080626）_民生政策最低支出需求_03_2010年各地区一般预算平衡表 3" xfId="20320"/>
    <cellStyle name="好_530623_2006年县级财政报表附表 2 3" xfId="20321"/>
    <cellStyle name="差_市辖区测算-新科目（20080626）_民生政策最低支出需求_03_2010年各地区一般预算平衡表 4" xfId="20322"/>
    <cellStyle name="好_530623_2006年县级财政报表附表 2 4" xfId="20323"/>
    <cellStyle name="好_行政公检法测算_民生政策最低支出需求_财力性转移支付2010年预算参考数_03_2010年各地区一般预算平衡表 2 2" xfId="20324"/>
    <cellStyle name="差_市辖区测算-新科目（20080626）_民生政策最低支出需求_03_2010年各地区一般预算平衡表 5" xfId="20325"/>
    <cellStyle name="差_县市旗测算-新科目（20080627）_县市旗测算-新科目（含人口规模效应）_财力性转移支付2010年预算参考数_03_2010年各地区一般预算平衡表 2 2" xfId="20326"/>
    <cellStyle name="好_530623_2006年县级财政报表附表 2 5" xfId="20327"/>
    <cellStyle name="好_行政公检法测算_民生政策最低支出需求_财力性转移支付2010年预算参考数_03_2010年各地区一般预算平衡表 2 3" xfId="20328"/>
    <cellStyle name="差_市辖区测算-新科目（20080626）_民生政策最低支出需求_03_2010年各地区一般预算平衡表 6" xfId="20329"/>
    <cellStyle name="好_2006年28四川_隋心对账单定稿0514 2 2" xfId="20330"/>
    <cellStyle name="好_530623_2006年县级财政报表附表 2 6" xfId="20331"/>
    <cellStyle name="差_市辖区测算-新科目（20080626）_民生政策最低支出需求_03_2010年各地区一般预算平衡表_2010年地方财政一般预算分级平衡情况表（汇总）0524 2 2" xfId="20332"/>
    <cellStyle name="差_市辖区测算-新科目（20080626）_民生政策最低支出需求_03_2010年各地区一般预算平衡表_2010年地方财政一般预算分级平衡情况表（汇总）0524 2 3" xfId="20333"/>
    <cellStyle name="差_市辖区测算-新科目（20080626）_民生政策最低支出需求_03_2010年各地区一般预算平衡表_2010年地方财政一般预算分级平衡情况表（汇总）0524 2 4" xfId="20334"/>
    <cellStyle name="差_市辖区测算-新科目（20080626）_民生政策最低支出需求_03_2010年各地区一般预算平衡表_2010年地方财政一般预算分级平衡情况表（汇总）0524 2 5" xfId="20335"/>
    <cellStyle name="差_市辖区测算-新科目（20080626）_民生政策最低支出需求_03_2010年各地区一般预算平衡表_2010年地方财政一般预算分级平衡情况表（汇总）0524 2 7" xfId="20336"/>
    <cellStyle name="差_市辖区测算-新科目（20080626）_民生政策最低支出需求_03_2010年各地区一般预算平衡表_净集中 3" xfId="20337"/>
    <cellStyle name="好_530629_2006年县级财政报表附表_华东 2 2" xfId="20338"/>
    <cellStyle name="好_Book1_03_2010年各地区一般预算平衡表_净集中 2" xfId="20339"/>
    <cellStyle name="好_行政公检法测算_财力性转移支付2010年预算参考数 3" xfId="20340"/>
    <cellStyle name="差_市辖区测算-新科目（20080626）_民生政策最低支出需求_30云南" xfId="20341"/>
    <cellStyle name="差_县市旗测算-新科目（20080627）_不含人员经费系数_隋心对账单定稿0514" xfId="20342"/>
    <cellStyle name="好_行政(燃修费)_县市旗测算-新科目（含人口规模效应） 4" xfId="20343"/>
    <cellStyle name="差_市辖区测算-新科目（20080626）_民生政策最低支出需求_30云南 2" xfId="20344"/>
    <cellStyle name="差_县市旗测算-新科目（20080627）_不含人员经费系数_隋心对账单定稿0514 2" xfId="20345"/>
    <cellStyle name="差_自行调整差异系数顺序_03_2010年各地区一般预算平衡表_2010年地方财政一般预算分级平衡情况表（汇总）0524 2 6" xfId="20346"/>
    <cellStyle name="差_市辖区测算-新科目（20080626）_民生政策最低支出需求_30云南 2 2" xfId="20347"/>
    <cellStyle name="差_县市旗测算-新科目（20080627）_不含人员经费系数_隋心对账单定稿0514 2 2" xfId="20348"/>
    <cellStyle name="差_市辖区测算-新科目（20080626）_民生政策最低支出需求_30云南 3" xfId="20349"/>
    <cellStyle name="差_自行调整差异系数顺序_03_2010年各地区一般预算平衡表_2010年地方财政一般预算分级平衡情况表（汇总）0524 2 7" xfId="20350"/>
    <cellStyle name="差_市辖区测算-新科目（20080626）_民生政策最低支出需求_30云南 3 2" xfId="20351"/>
    <cellStyle name="好_20河南_财力性转移支付2010年预算参考数_03_2010年各地区一般预算平衡表 5" xfId="20352"/>
    <cellStyle name="差_市辖区测算-新科目（20080626）_民生政策最低支出需求_财力性转移支付2010年预算参考数" xfId="20353"/>
    <cellStyle name="差_市辖区测算-新科目（20080626）_民生政策最低支出需求_财力性转移支付2010年预算参考数 2" xfId="20354"/>
    <cellStyle name="差_县市旗测算-新科目（20080626）_县市旗测算-新科目（含人口规模效应）_财力性转移支付2010年预算参考数_小册子（2010）张" xfId="20355"/>
    <cellStyle name="好_其他部门(按照总人口测算）—20080416_财力性转移支付2010年预算参考数_03_2010年各地区一般预算平衡表_2010年地方财政一般预算分级平衡情况表（汇总）0524 2 6" xfId="20356"/>
    <cellStyle name="差_市辖区测算-新科目（20080626）_民生政策最低支出需求_财力性转移支付2010年预算参考数 2 2" xfId="20357"/>
    <cellStyle name="差_县市旗测算-新科目（20080626）_县市旗测算-新科目（含人口规模效应）_财力性转移支付2010年预算参考数_小册子（2010）张 2" xfId="20358"/>
    <cellStyle name="好_核定人数对比_财力性转移支付2010年预算参考数_30云南" xfId="20359"/>
    <cellStyle name="差_市辖区测算-新科目（20080626）_民生政策最低支出需求_财力性转移支付2010年预算参考数 2 6" xfId="20360"/>
    <cellStyle name="差_市辖区测算-新科目（20080626）_民生政策最低支出需求_财力性转移支付2010年预算参考数 3" xfId="20361"/>
    <cellStyle name="好_其他部门(按照总人口测算）—20080416_财力性转移支付2010年预算参考数_03_2010年各地区一般预算平衡表_2010年地方财政一般预算分级平衡情况表（汇总）0524 2 7" xfId="20362"/>
    <cellStyle name="差_市辖区测算-新科目（20080626）_民生政策最低支出需求_财力性转移支付2010年预算参考数 3 2" xfId="20363"/>
    <cellStyle name="差_市辖区测算-新科目（20080626）_民生政策最低支出需求_财力性转移支付2010年预算参考数 4" xfId="20364"/>
    <cellStyle name="好_其他部门(按照总人口测算）—20080416_财力性转移支付2010年预算参考数_03_2010年各地区一般预算平衡表_2010年地方财政一般预算分级平衡情况表（汇总）0524 2 8" xfId="20365"/>
    <cellStyle name="差_市辖区测算-新科目（20080626）_民生政策最低支出需求_财力性转移支付2010年预算参考数 4 2" xfId="20366"/>
    <cellStyle name="差_市辖区测算-新科目（20080626）_民生政策最低支出需求_财力性转移支付2010年预算参考数 5" xfId="20367"/>
    <cellStyle name="差_市辖区测算-新科目（20080626）_民生政策最低支出需求_财力性转移支付2010年预算参考数_03_2010年各地区一般预算平衡表" xfId="20368"/>
    <cellStyle name="好_2014年横排表 2 3" xfId="20369"/>
    <cellStyle name="好_行政公检法测算 2 8" xfId="20370"/>
    <cellStyle name="差_市辖区测算-新科目（20080626）_民生政策最低支出需求_财力性转移支付2010年预算参考数_03_2010年各地区一般预算平衡表 2" xfId="20371"/>
    <cellStyle name="差_县区合并测算20080421 3" xfId="20372"/>
    <cellStyle name="差_市辖区测算-新科目（20080626）_民生政策最低支出需求_财力性转移支付2010年预算参考数_03_2010年各地区一般预算平衡表 2 2" xfId="20373"/>
    <cellStyle name="差_县区合并测算20080421 3 2" xfId="20374"/>
    <cellStyle name="差_市辖区测算-新科目（20080626）_民生政策最低支出需求_财力性转移支付2010年预算参考数_03_2010年各地区一般预算平衡表 3" xfId="20375"/>
    <cellStyle name="差_县区合并测算20080421 4" xfId="20376"/>
    <cellStyle name="差_市辖区测算-新科目（20080626）_民生政策最低支出需求_财力性转移支付2010年预算参考数_03_2010年各地区一般预算平衡表 4" xfId="20377"/>
    <cellStyle name="差_危改资金测算 2 2 2" xfId="20378"/>
    <cellStyle name="差_县区合并测算20080421 5" xfId="20379"/>
    <cellStyle name="差_市辖区测算-新科目（20080626）_民生政策最低支出需求_财力性转移支付2010年预算参考数_03_2010年各地区一般预算平衡表 5" xfId="20380"/>
    <cellStyle name="差_市辖区测算-新科目（20080626）_民生政策最低支出需求_财力性转移支付2010年预算参考数_03_2010年各地区一般预算平衡表_04财力类2010" xfId="20381"/>
    <cellStyle name="好_Book2_合并 2 2" xfId="20382"/>
    <cellStyle name="差_市辖区测算-新科目（20080626）_民生政策最低支出需求_财力性转移支付2010年预算参考数_03_2010年各地区一般预算平衡表_04财力类2010 2" xfId="20383"/>
    <cellStyle name="差_市辖区测算-新科目（20080626）_民生政策最低支出需求_财力性转移支付2010年预算参考数_03_2010年各地区一般预算平衡表_04财力类2010 3" xfId="20384"/>
    <cellStyle name="差_市辖区测算-新科目（20080626）_民生政策最低支出需求_财力性转移支付2010年预算参考数_03_2010年各地区一般预算平衡表_2010年地方财政一般预算分级平衡情况表（汇总）0524 2" xfId="20385"/>
    <cellStyle name="好_缺口县区测算(财政部标准)_03_2010年各地区一般预算平衡表_04财力类2010" xfId="20386"/>
    <cellStyle name="差_市辖区测算-新科目（20080626）_民生政策最低支出需求_财力性转移支付2010年预算参考数_03_2010年各地区一般预算平衡表_2010年地方财政一般预算分级平衡情况表（汇总）0524 2 3" xfId="20387"/>
    <cellStyle name="好_行政（人员）_合并 2" xfId="20388"/>
    <cellStyle name="好_缺口县区测算(财政部标准)_03_2010年各地区一般预算平衡表_04财力类2010 3" xfId="20389"/>
    <cellStyle name="差_市辖区测算-新科目（20080626）_民生政策最低支出需求_财力性转移支付2010年预算参考数_03_2010年各地区一般预算平衡表_2010年地方财政一般预算分级平衡情况表（汇总）0524 2 4" xfId="20390"/>
    <cellStyle name="好_行政（人员）_合并 3" xfId="20391"/>
    <cellStyle name="差_市辖区测算-新科目（20080626）_民生政策最低支出需求_财力性转移支付2010年预算参考数_03_2010年各地区一般预算平衡表_2010年地方财政一般预算分级平衡情况表（汇总）0524 2 6" xfId="20392"/>
    <cellStyle name="好_2008年预计支出与2007年对比" xfId="20393"/>
    <cellStyle name="差_市辖区测算-新科目（20080626）_民生政策最低支出需求_财力性转移支付2010年预算参考数_03_2010年各地区一般预算平衡表_2010年地方财政一般预算分级平衡情况表（汇总）0524 2 7" xfId="20394"/>
    <cellStyle name="差_市辖区测算-新科目（20080626）_民生政策最低支出需求_财力性转移支付2010年预算参考数_03_2010年各地区一般预算平衡表_2010年地方财政一般预算分级平衡情况表（汇总）0524 3" xfId="20395"/>
    <cellStyle name="差_市辖区测算-新科目（20080626）_民生政策最低支出需求_财力性转移支付2010年预算参考数_03_2010年各地区一般预算平衡表_2010年地方财政一般预算分级平衡情况表（汇总）0524 4" xfId="20396"/>
    <cellStyle name="差_市辖区测算-新科目（20080626）_民生政策最低支出需求_财力性转移支付2010年预算参考数_03_2010年各地区一般预算平衡表_2010年地方财政一般预算分级平衡情况表（汇总）0524 5" xfId="20397"/>
    <cellStyle name="强调文字颜色 2 2 2 2 10" xfId="20398"/>
    <cellStyle name="差_市辖区测算-新科目（20080626）_民生政策最低支出需求_财力性转移支付2010年预算参考数_03_2010年各地区一般预算平衡表_净集中" xfId="20399"/>
    <cellStyle name="差_市辖区测算-新科目（20080626）_民生政策最低支出需求_财力性转移支付2010年预算参考数_03_2010年各地区一般预算平衡表_净集中 2" xfId="20400"/>
    <cellStyle name="差_市辖区测算-新科目（20080626）_民生政策最低支出需求_财力性转移支付2010年预算参考数_03_2010年各地区一般预算平衡表_净集中 3" xfId="20401"/>
    <cellStyle name="好_分县成本差异系数_不含人员经费系数_合并 2 2" xfId="20402"/>
    <cellStyle name="好_山东省民生支出标准_华东 2 4" xfId="20403"/>
    <cellStyle name="差_市辖区测算-新科目（20080626）_民生政策最低支出需求_财力性转移支付2010年预算参考数_30云南 2" xfId="20404"/>
    <cellStyle name="好_山东省民生支出标准_华东 2 5" xfId="20405"/>
    <cellStyle name="差_市辖区测算-新科目（20080626）_民生政策最低支出需求_财力性转移支付2010年预算参考数_30云南 3" xfId="20406"/>
    <cellStyle name="好_2007年一般预算支出剔除_03_2010年各地区一般预算平衡表_04财力类2010" xfId="20407"/>
    <cellStyle name="好_Book1_财力性转移支付2010年预算参考数_30云南 2" xfId="20408"/>
    <cellStyle name="差_市辖区测算-新科目（20080626）_民生政策最低支出需求_财力性转移支付2010年预算参考数_30云南 3 2" xfId="20409"/>
    <cellStyle name="好_2007年一般预算支出剔除_03_2010年各地区一般预算平衡表_04财力类2010 2" xfId="20410"/>
    <cellStyle name="好_Book1_财力性转移支付2010年预算参考数_30云南 2 2" xfId="20411"/>
    <cellStyle name="好_不含人员经费系数_合并" xfId="20412"/>
    <cellStyle name="差_市辖区测算-新科目（20080626）_民生政策最低支出需求_财力性转移支付2010年预算参考数_合并" xfId="20413"/>
    <cellStyle name="差_市辖区测算-新科目（20080626）_民生政策最低支出需求_财力性转移支付2010年预算参考数_华东" xfId="20414"/>
    <cellStyle name="好_缺口县区测算(按2007支出增长25%测算)_华东 2 2" xfId="20415"/>
    <cellStyle name="差_市辖区测算-新科目（20080626）_民生政策最低支出需求_财力性转移支付2010年预算参考数_华东 2" xfId="20416"/>
    <cellStyle name="差_市辖区测算-新科目（20080626）_民生政策最低支出需求_财力性转移支付2010年预算参考数_华东 2 2" xfId="20417"/>
    <cellStyle name="差_市辖区测算-新科目（20080626）_民生政策最低支出需求_财力性转移支付2010年预算参考数_华东 2 3" xfId="20418"/>
    <cellStyle name="好_Book1_财力性转移支付2010年预算参考数_华东 2 2" xfId="20419"/>
    <cellStyle name="差_市辖区测算-新科目（20080626）_民生政策最低支出需求_财力性转移支付2010年预算参考数_隋心对账单定稿0514 2" xfId="20420"/>
    <cellStyle name="差_市辖区测算-新科目（20080626）_民生政策最低支出需求_财力性转移支付2010年预算参考数_隋心对账单定稿0514 2 2" xfId="20421"/>
    <cellStyle name="差_市辖区测算-新科目（20080626）_民生政策最低支出需求_财力性转移支付2010年预算参考数_隋心对账单定稿0514 2 3" xfId="20422"/>
    <cellStyle name="差_市辖区测算-新科目（20080626）_民生政策最低支出需求_财力性转移支付2010年预算参考数_隋心对账单定稿0514 2 4" xfId="20423"/>
    <cellStyle name="差_市辖区测算-新科目（20080626）_民生政策最低支出需求_财力性转移支付2010年预算参考数_隋心对账单定稿0514 2 5" xfId="20424"/>
    <cellStyle name="差_市辖区测算-新科目（20080626）_民生政策最低支出需求_财力性转移支付2010年预算参考数_隋心对账单定稿0514 2 6" xfId="20425"/>
    <cellStyle name="好_缺口县区测算(按核定人数)_合并" xfId="20426"/>
    <cellStyle name="差_市辖区测算-新科目（20080626）_民生政策最低支出需求_财力性转移支付2010年预算参考数_隋心对账单定稿0514 2 7" xfId="20427"/>
    <cellStyle name="差_市辖区测算-新科目（20080626）_民生政策最低支出需求_合并" xfId="20428"/>
    <cellStyle name="差_市辖区测算-新科目（20080626）_民生政策最低支出需求_合并 2" xfId="20429"/>
    <cellStyle name="差_市辖区测算-新科目（20080626）_民生政策最低支出需求_合并 2 2" xfId="20430"/>
    <cellStyle name="差_市辖区测算-新科目（20080626）_民生政策最低支出需求_合并 2 4" xfId="20431"/>
    <cellStyle name="好_县区合并测算20080421_民生政策最低支出需求_财力性转移支付2010年预算参考数_03_2010年各地区一般预算平衡表_2010年地方财政一般预算分级平衡情况表（汇总）0524 2" xfId="20432"/>
    <cellStyle name="差_卫生部门_合并 2" xfId="20433"/>
    <cellStyle name="差_市辖区测算-新科目（20080626）_民生政策最低支出需求_合并 2 5" xfId="20434"/>
    <cellStyle name="差_市辖区测算-新科目（20080626）_民生政策最低支出需求_合并 2 6" xfId="20435"/>
    <cellStyle name="差_市辖区测算-新科目（20080626）_民生政策最低支出需求_华东" xfId="20436"/>
    <cellStyle name="好_14安徽_03_2010年各地区一般预算平衡表_2010年地方财政一般预算分级平衡情况表（汇总）0524" xfId="20437"/>
    <cellStyle name="差_市辖区测算-新科目（20080626）_民生政策最低支出需求_华东 2 3" xfId="20438"/>
    <cellStyle name="常规 2 3 6 2" xfId="20439"/>
    <cellStyle name="好_14安徽_03_2010年各地区一般预算平衡表_2010年地方财政一般预算分级平衡情况表（汇总）0524 2 3" xfId="20440"/>
    <cellStyle name="好_2006年34青海_财力性转移支付2010年预算参考数_03_2010年各地区一般预算平衡表_2010年地方财政一般预算分级平衡情况表（汇总）0524 2 6" xfId="20441"/>
    <cellStyle name="差_市辖区测算-新科目（20080626）_民生政策最低支出需求_华东 2 4" xfId="20442"/>
    <cellStyle name="好_14安徽_03_2010年各地区一般预算平衡表_2010年地方财政一般预算分级平衡情况表（汇总）0524 2 4" xfId="20443"/>
    <cellStyle name="好_2006年34青海_财力性转移支付2010年预算参考数_03_2010年各地区一般预算平衡表_2010年地方财政一般预算分级平衡情况表（汇总）0524 2 7" xfId="20444"/>
    <cellStyle name="差_市辖区测算-新科目（20080626）_民生政策最低支出需求_华东 2 5" xfId="20445"/>
    <cellStyle name="差_县市旗测算20080508_县市旗测算-新科目（含人口规模效应）_财力性转移支付2010年预算参考数 4 2" xfId="20446"/>
    <cellStyle name="好_14安徽_03_2010年各地区一般预算平衡表_2010年地方财政一般预算分级平衡情况表（汇总）0524 2 5" xfId="20447"/>
    <cellStyle name="差_市辖区测算-新科目（20080626）_民生政策最低支出需求_华东 2 6" xfId="20448"/>
    <cellStyle name="好_14安徽_03_2010年各地区一般预算平衡表_2010年地方财政一般预算分级平衡情况表（汇总）0524 2 6" xfId="20449"/>
    <cellStyle name="差_市辖区测算-新科目（20080626）_民生政策最低支出需求_华东 2 7" xfId="20450"/>
    <cellStyle name="好_14安徽_03_2010年各地区一般预算平衡表_2010年地方财政一般预算分级平衡情况表（汇总）0524 2 7" xfId="20451"/>
    <cellStyle name="差_市辖区测算-新科目（20080626）_民生政策最低支出需求_隋心对账单定稿0514 2 3" xfId="20452"/>
    <cellStyle name="常规 2 2 2 14 2 7" xfId="20453"/>
    <cellStyle name="差_市辖区测算-新科目（20080626）_民生政策最低支出需求_隋心对账单定稿0514 2 5" xfId="20454"/>
    <cellStyle name="常规 2 2 2 14 2 9" xfId="20455"/>
    <cellStyle name="差_市辖区测算-新科目（20080626）_民生政策最低支出需求_隋心对账单定稿0514 2 6" xfId="20456"/>
    <cellStyle name="差_市辖区测算-新科目（20080626）_民生政策最低支出需求_小册子（2010）张 4" xfId="20457"/>
    <cellStyle name="好_1_隋心对账单定稿0514" xfId="20458"/>
    <cellStyle name="差_市辖区测算-新科目（20080626）_隋心对账单定稿0514" xfId="20459"/>
    <cellStyle name="差_市辖区测算-新科目（20080626）_隋心对账单定稿0514 2" xfId="20460"/>
    <cellStyle name="千位分隔 7 5" xfId="20461"/>
    <cellStyle name="差_市辖区测算-新科目（20080626）_隋心对账单定稿0514 2 2" xfId="20462"/>
    <cellStyle name="好_成本差异系数_财力性转移支付2010年预算参考数_03_2010年各地区一般预算平衡表 6" xfId="20463"/>
    <cellStyle name="差_市辖区测算-新科目（20080626）_隋心对账单定稿0514 2 3" xfId="20464"/>
    <cellStyle name="差_市辖区测算-新科目（20080626）_隋心对账单定稿0514 2 4" xfId="20465"/>
    <cellStyle name="好_行政(燃修费)_县市旗测算-新科目（含人口规模效应）_03_2010年各地区一般预算平衡表_04财力类2010" xfId="20466"/>
    <cellStyle name="差_市辖区测算-新科目（20080626）_县市旗测算-新科目（含人口规模效应）" xfId="20467"/>
    <cellStyle name="好_测算结果汇总_30云南" xfId="20468"/>
    <cellStyle name="好_农林水和城市维护标准支出20080505－县区合计_03_2010年各地区一般预算平衡表 2 2" xfId="20469"/>
    <cellStyle name="差_市辖区测算-新科目（20080626）_县市旗测算-新科目（含人口规模效应） 2" xfId="20470"/>
    <cellStyle name="好_测算结果汇总_30云南 2" xfId="20471"/>
    <cellStyle name="差_市辖区测算-新科目（20080626）_县市旗测算-新科目（含人口规模效应） 2 5" xfId="20472"/>
    <cellStyle name="差_市辖区测算-新科目（20080626）_县市旗测算-新科目（含人口规模效应） 2 6" xfId="20473"/>
    <cellStyle name="好_2007一般预算支出口径剔除表_03_2010年各地区一般预算平衡表" xfId="20474"/>
    <cellStyle name="差_市辖区测算-新科目（20080626）_县市旗测算-新科目（含人口规模效应） 2 7" xfId="20475"/>
    <cellStyle name="好_行政（人员）_县市旗测算-新科目（含人口规模效应）_财力性转移支付2010年预算参考数_03_2010年各地区一般预算平衡表_净集中 2" xfId="20476"/>
    <cellStyle name="差_市辖区测算-新科目（20080626）_县市旗测算-新科目（含人口规模效应） 3" xfId="20477"/>
    <cellStyle name="好_测算结果汇总_30云南 3" xfId="20478"/>
    <cellStyle name="差_市辖区测算-新科目（20080626）_县市旗测算-新科目（含人口规模效应） 3 2" xfId="20479"/>
    <cellStyle name="好_测算结果汇总_30云南 3 2" xfId="20480"/>
    <cellStyle name="差_市辖区测算-新科目（20080626）_县市旗测算-新科目（含人口规模效应） 5" xfId="20481"/>
    <cellStyle name="差_市辖区测算-新科目（20080626）_县市旗测算-新科目（含人口规模效应）_03_2010年各地区一般预算平衡表" xfId="20482"/>
    <cellStyle name="差_市辖区测算-新科目（20080626）_县市旗测算-新科目（含人口规模效应）_03_2010年各地区一般预算平衡表 2" xfId="20483"/>
    <cellStyle name="差_市辖区测算-新科目（20080626）_县市旗测算-新科目（含人口规模效应）_03_2010年各地区一般预算平衡表 2 2" xfId="20484"/>
    <cellStyle name="差_文体广播事业(按照总人口测算）—20080416_合并 2 3" xfId="20485"/>
    <cellStyle name="差_云南省2008年转移支付测算——州市本级考核部分及政策性测算_财力性转移支付2010年预算参考数_华东 2 7" xfId="20486"/>
    <cellStyle name="差_市辖区测算-新科目（20080626）_县市旗测算-新科目（含人口规模效应）_03_2010年各地区一般预算平衡表 6" xfId="20487"/>
    <cellStyle name="差_市辖区测算-新科目（20080626）_县市旗测算-新科目（含人口规模效应）_03_2010年各地区一般预算平衡表_04财力类2010" xfId="20488"/>
    <cellStyle name="差_市辖区测算-新科目（20080626）_县市旗测算-新科目（含人口规模效应）_03_2010年各地区一般预算平衡表_04财力类2010 2" xfId="20489"/>
    <cellStyle name="差_县市旗测算-新科目（20080626）_县市旗测算-新科目（含人口规模效应）_财力性转移支付2010年预算参考数 2 5" xfId="20490"/>
    <cellStyle name="差_市辖区测算-新科目（20080626）_县市旗测算-新科目（含人口规模效应）_03_2010年各地区一般预算平衡表_2010年地方财政一般预算分级平衡情况表（汇总）0524" xfId="20491"/>
    <cellStyle name="好_2006年水利统计指标统计表 2 5" xfId="20492"/>
    <cellStyle name="差_市辖区测算-新科目（20080626）_县市旗测算-新科目（含人口规模效应）_03_2010年各地区一般预算平衡表_2010年地方财政一般预算分级平衡情况表（汇总）0524 2 4" xfId="20493"/>
    <cellStyle name="差_市辖区测算-新科目（20080626）_县市旗测算-新科目（含人口规模效应）_03_2010年各地区一般预算平衡表_2010年地方财政一般预算分级平衡情况表（汇总）0524 2 6" xfId="20494"/>
    <cellStyle name="好_卫生(按照总人口测算）—20080416_不含人员经费系数_财力性转移支付2010年预算参考数 2 2" xfId="20495"/>
    <cellStyle name="差_县市旗测算-新科目（20080627）_03_2010年各地区一般预算平衡表_2010年地方财政一般预算分级平衡情况表（汇总）0524 2 2" xfId="20496"/>
    <cellStyle name="差_市辖区测算-新科目（20080626）_县市旗测算-新科目（含人口规模效应）_03_2010年各地区一般预算平衡表_2010年地方财政一般预算分级平衡情况表（汇总）0524 3" xfId="20497"/>
    <cellStyle name="好_2006年28四川_财力性转移支付2010年预算参考数_合并 2" xfId="20498"/>
    <cellStyle name="差_市辖区测算-新科目（20080626）_县市旗测算-新科目（含人口规模效应）_03_2010年各地区一般预算平衡表_2010年地方财政一般预算分级平衡情况表（汇总）0524 4" xfId="20499"/>
    <cellStyle name="好_22湖南_03_2010年各地区一般预算平衡表_净集中 2" xfId="20500"/>
    <cellStyle name="差_市辖区测算-新科目（20080626）_县市旗测算-新科目（含人口规模效应）_30云南" xfId="20501"/>
    <cellStyle name="好_行政(燃修费)_民生政策最低支出需求_财力性转移支付2010年预算参考数_合并 2 5" xfId="20502"/>
    <cellStyle name="差_市辖区测算-新科目（20080626）_县市旗测算-新科目（含人口规模效应）_30云南 2" xfId="20503"/>
    <cellStyle name="差_市辖区测算-新科目（20080626）_县市旗测算-新科目（含人口规模效应）_30云南 3" xfId="20504"/>
    <cellStyle name="好_0502通海县_华东 2" xfId="20505"/>
    <cellStyle name="差_市辖区测算-新科目（20080626）_县市旗测算-新科目（含人口规模效应）_30云南 3 2" xfId="20506"/>
    <cellStyle name="好_0502通海县_华东 2 2" xfId="20507"/>
    <cellStyle name="汇总 7 2" xfId="20508"/>
    <cellStyle name="差_市辖区测算-新科目（20080626）_县市旗测算-新科目（含人口规模效应）_30云南 4" xfId="20509"/>
    <cellStyle name="差_市辖区测算-新科目（20080626）_县市旗测算-新科目（含人口规模效应）_财力性转移支付2010年预算参考数 2 2" xfId="20510"/>
    <cellStyle name="常规 2 2 2 6 2 2 5" xfId="20511"/>
    <cellStyle name="差_市辖区测算-新科目（20080626）_县市旗测算-新科目（含人口规模效应）_财力性转移支付2010年预算参考数 2 2 2" xfId="20512"/>
    <cellStyle name="好_缺口县区测算(按核定人数)_财力性转移支付2010年预算参考数_03_2010年各地区一般预算平衡表 4" xfId="20513"/>
    <cellStyle name="差_市辖区测算-新科目（20080626）_县市旗测算-新科目（含人口规模效应）_财力性转移支付2010年预算参考数 2 4" xfId="20514"/>
    <cellStyle name="常规 2 2 2 6 2 2 7" xfId="20515"/>
    <cellStyle name="好_34青海_1_财力性转移支付2010年预算参考数_华东 2" xfId="20516"/>
    <cellStyle name="常规 2 2 2 6 2 2 9" xfId="20517"/>
    <cellStyle name="差_市辖区测算-新科目（20080626）_县市旗测算-新科目（含人口规模效应）_财力性转移支付2010年预算参考数 2 6" xfId="20518"/>
    <cellStyle name="好_13德宏州2008年地税_5.2010年云南省国家一般生态功能区转移支付补助测算表（州市本级）" xfId="20519"/>
    <cellStyle name="差_市辖区测算-新科目（20080626）_县市旗测算-新科目（含人口规模效应）_财力性转移支付2010年预算参考数 2 7" xfId="20520"/>
    <cellStyle name="差_市辖区测算-新科目（20080626）_县市旗测算-新科目（含人口规模效应）_财力性转移支付2010年预算参考数 3" xfId="20521"/>
    <cellStyle name="差_县区合并测算20080421_不含人员经费系数_财力性转移支付2010年预算参考数_03_2010年各地区一般预算平衡表_2010年地方财政一般预算分级平衡情况表（汇总）0524 4" xfId="20522"/>
    <cellStyle name="差_云南省2008年转移支付测算——州市本级考核部分及政策性测算_隋心对账单定稿0514 2 6" xfId="20523"/>
    <cellStyle name="好_县市旗测算-新科目（20080626）_不含人员经费系数_财力性转移支付2010年预算参考数_华东 2 4" xfId="20524"/>
    <cellStyle name="差_市辖区测算-新科目（20080626）_县市旗测算-新科目（含人口规模效应）_财力性转移支付2010年预算参考数 3 2" xfId="20525"/>
    <cellStyle name="差_市辖区测算-新科目（20080626）_县市旗测算-新科目（含人口规模效应）_财力性转移支付2010年预算参考数 4" xfId="20526"/>
    <cellStyle name="差_县区合并测算20080423(按照各省比重） 3 2" xfId="20527"/>
    <cellStyle name="差_县区合并测算20080421_不含人员经费系数_财力性转移支付2010年预算参考数_03_2010年各地区一般预算平衡表_2010年地方财政一般预算分级平衡情况表（汇总）0524 5" xfId="20528"/>
    <cellStyle name="差_县市旗测算-新科目（20080627）_不含人员经费系数_财力性转移支付2010年预算参考数 2 2" xfId="20529"/>
    <cellStyle name="差_云南省2008年转移支付测算——州市本级考核部分及政策性测算_隋心对账单定稿0514 2 7" xfId="20530"/>
    <cellStyle name="差_市辖区测算-新科目（20080626）_县市旗测算-新科目（含人口规模效应）_财力性转移支付2010年预算参考数 4 2" xfId="20531"/>
    <cellStyle name="差_县市旗测算-新科目（20080627）_不含人员经费系数_财力性转移支付2010年预算参考数 2 2 2" xfId="20532"/>
    <cellStyle name="好_农林水和城市维护标准支出20080505－县区合计_民生政策最低支出需求_隋心对账单定稿0514 2 4" xfId="20533"/>
    <cellStyle name="差_市辖区测算-新科目（20080626）_县市旗测算-新科目（含人口规模效应）_财力性转移支付2010年预算参考数 5" xfId="20534"/>
    <cellStyle name="差_县市旗测算-新科目（20080627）_不含人员经费系数_财力性转移支付2010年预算参考数 2 3" xfId="20535"/>
    <cellStyle name="差_市辖区测算-新科目（20080626）_县市旗测算-新科目（含人口规模效应）_财力性转移支付2010年预算参考数_03_2010年各地区一般预算平衡表" xfId="20536"/>
    <cellStyle name="差_市辖区测算-新科目（20080626）_县市旗测算-新科目（含人口规模效应）_财力性转移支付2010年预算参考数_03_2010年各地区一般预算平衡表 2" xfId="20537"/>
    <cellStyle name="好_农林水和城市维护标准支出20080505－县区合计_财力性转移支付2010年预算参考数 4" xfId="20538"/>
    <cellStyle name="差_市辖区测算-新科目（20080626）_县市旗测算-新科目（含人口规模效应）_财力性转移支付2010年预算参考数_03_2010年各地区一般预算平衡表 2 2" xfId="20539"/>
    <cellStyle name="常规 2 5 2 5" xfId="20540"/>
    <cellStyle name="差_市辖区测算-新科目（20080626）_县市旗测算-新科目（含人口规模效应）_财力性转移支付2010年预算参考数_03_2010年各地区一般预算平衡表 3" xfId="20541"/>
    <cellStyle name="好_农林水和城市维护标准支出20080505－县区合计_财力性转移支付2010年预算参考数 5" xfId="20542"/>
    <cellStyle name="差_市辖区测算-新科目（20080626）_县市旗测算-新科目（含人口规模效应）_财力性转移支付2010年预算参考数_03_2010年各地区一般预算平衡表 4" xfId="20543"/>
    <cellStyle name="差_市辖区测算-新科目（20080626）_县市旗测算-新科目（含人口规模效应）_财力性转移支付2010年预算参考数_03_2010年各地区一般预算平衡表 6" xfId="20544"/>
    <cellStyle name="差_市辖区测算-新科目（20080626）_县市旗测算-新科目（含人口规模效应）_财力性转移支付2010年预算参考数_03_2010年各地区一般预算平衡表_04财力类2010" xfId="20545"/>
    <cellStyle name="差_市辖区测算-新科目（20080626）_县市旗测算-新科目（含人口规模效应）_财力性转移支付2010年预算参考数_03_2010年各地区一般预算平衡表_04财力类2010 2" xfId="20546"/>
    <cellStyle name="差_市辖区测算-新科目（20080626）_县市旗测算-新科目（含人口规模效应）_财力性转移支付2010年预算参考数_03_2010年各地区一般预算平衡表_2010年地方财政一般预算分级平衡情况表（汇总）0524" xfId="20547"/>
    <cellStyle name="计算 2 2 2 2 2" xfId="20548"/>
    <cellStyle name="差_县市旗测算-新科目（20080627）_县市旗测算-新科目（含人口规模效应）_财力性转移支付2010年预算参考数_合并 2 3" xfId="20549"/>
    <cellStyle name="好_34青海_1_财力性转移支付2010年预算参考数 2 4" xfId="20550"/>
    <cellStyle name="差_市辖区测算-新科目（20080626）_县市旗测算-新科目（含人口规模效应）_财力性转移支付2010年预算参考数_03_2010年各地区一般预算平衡表_2010年地方财政一般预算分级平衡情况表（汇总）0524 2" xfId="20551"/>
    <cellStyle name="差_市辖区测算-新科目（20080626）_县市旗测算-新科目（含人口规模效应）_财力性转移支付2010年预算参考数_03_2010年各地区一般预算平衡表_2010年地方财政一般预算分级平衡情况表（汇总）0524 2 2" xfId="20552"/>
    <cellStyle name="差_市辖区测算-新科目（20080626）_县市旗测算-新科目（含人口规模效应）_财力性转移支付2010年预算参考数_03_2010年各地区一般预算平衡表_2010年地方财政一般预算分级平衡情况表（汇总）0524 2 4" xfId="20553"/>
    <cellStyle name="差_市辖区测算-新科目（20080626）_县市旗测算-新科目（含人口规模效应）_财力性转移支付2010年预算参考数_03_2010年各地区一般预算平衡表_2010年地方财政一般预算分级平衡情况表（汇总）0524 2 5" xfId="20554"/>
    <cellStyle name="好_行政（人员）_县市旗测算-新科目（含人口规模效应）_财力性转移支付2010年预算参考数" xfId="20555"/>
    <cellStyle name="差_市辖区测算-新科目（20080626）_县市旗测算-新科目（含人口规模效应）_财力性转移支付2010年预算参考数_03_2010年各地区一般预算平衡表_2010年地方财政一般预算分级平衡情况表（汇总）0524 2 6" xfId="20556"/>
    <cellStyle name="差_市辖区测算-新科目（20080626）_县市旗测算-新科目（含人口规模效应）_财力性转移支付2010年预算参考数_03_2010年各地区一般预算平衡表_2010年地方财政一般预算分级平衡情况表（汇总）0524 2 7" xfId="20557"/>
    <cellStyle name="常规_2004年基金预算(二稿)" xfId="20558"/>
    <cellStyle name="差_市辖区测算-新科目（20080626）_县市旗测算-新科目（含人口规模效应）_财力性转移支付2010年预算参考数_03_2010年各地区一般预算平衡表_2010年地方财政一般预算分级平衡情况表（汇总）0524 3" xfId="20559"/>
    <cellStyle name="差_市辖区测算-新科目（20080626）_县市旗测算-新科目（含人口规模效应）_财力性转移支付2010年预算参考数_03_2010年各地区一般预算平衡表_净集中 2" xfId="20560"/>
    <cellStyle name="差_市辖区测算-新科目（20080626）_县市旗测算-新科目（含人口规模效应）_财力性转移支付2010年预算参考数_30云南" xfId="20561"/>
    <cellStyle name="差_县市旗测算-新科目（20080626）_民生政策最低支出需求 4 2" xfId="20562"/>
    <cellStyle name="差_市辖区测算-新科目（20080626）_县市旗测算-新科目（含人口规模效应）_财力性转移支付2010年预算参考数_30云南 2" xfId="20563"/>
    <cellStyle name="好_2006年水利统计指标统计表_财力性转移支付2010年预算参考数_03_2010年各地区一般预算平衡表_2010年地方财政一般预算分级平衡情况表（汇总）0524 5" xfId="20564"/>
    <cellStyle name="差_市辖区测算-新科目（20080626）_县市旗测算-新科目（含人口规模效应）_财力性转移支付2010年预算参考数_30云南 2 2" xfId="20565"/>
    <cellStyle name="好_其他部门(按照总人口测算）—20080416_民生政策最低支出需求_03_2010年各地区一般预算平衡表 2 3" xfId="20566"/>
    <cellStyle name="差_市辖区测算-新科目（20080626）_县市旗测算-新科目（含人口规模效应）_财力性转移支付2010年预算参考数_30云南 3" xfId="20567"/>
    <cellStyle name="差_市辖区测算-新科目（20080626）_县市旗测算-新科目（含人口规模效应）_财力性转移支付2010年预算参考数_30云南 3 2" xfId="20568"/>
    <cellStyle name="差_市辖区测算-新科目（20080626）_县市旗测算-新科目（含人口规模效应）_财力性转移支付2010年预算参考数_30云南 4" xfId="20569"/>
    <cellStyle name="差_市辖区测算-新科目（20080626）_县市旗测算-新科目（含人口规模效应）_财力性转移支付2010年预算参考数_合并" xfId="20570"/>
    <cellStyle name="差_市辖区测算-新科目（20080626）_县市旗测算-新科目（含人口规模效应）_财力性转移支付2010年预算参考数_合并 2" xfId="20571"/>
    <cellStyle name="差_市辖区测算-新科目（20080626）_县市旗测算-新科目（含人口规模效应）_财力性转移支付2010年预算参考数_合并 2 2" xfId="20572"/>
    <cellStyle name="差_市辖区测算-新科目（20080626）_县市旗测算-新科目（含人口规模效应）_财力性转移支付2010年预算参考数_合并 2 3" xfId="20573"/>
    <cellStyle name="差_市辖区测算-新科目（20080626）_县市旗测算-新科目（含人口规模效应）_财力性转移支付2010年预算参考数_合并 2 4" xfId="20574"/>
    <cellStyle name="千位分隔[0] 2 3 10" xfId="20575"/>
    <cellStyle name="好_14安徽_财力性转移支付2010年预算参考数_合并" xfId="20576"/>
    <cellStyle name="差_市辖区测算-新科目（20080626）_县市旗测算-新科目（含人口规模效应）_财力性转移支付2010年预算参考数_合并 2 5" xfId="20577"/>
    <cellStyle name="差_市辖区测算-新科目（20080626）_县市旗测算-新科目（含人口规模效应）_财力性转移支付2010年预算参考数_合并 2 6" xfId="20578"/>
    <cellStyle name="差_市辖区测算-新科目（20080626）_县市旗测算-新科目（含人口规模效应）_财力性转移支付2010年预算参考数_合并 2 7" xfId="20579"/>
    <cellStyle name="差_市辖区测算-新科目（20080626）_县市旗测算-新科目（含人口规模效应）_财力性转移支付2010年预算参考数_华东" xfId="20580"/>
    <cellStyle name="差_市辖区测算-新科目（20080626）_县市旗测算-新科目（含人口规模效应）_财力性转移支付2010年预算参考数_华东 2" xfId="20581"/>
    <cellStyle name="差_市辖区测算-新科目（20080626）_县市旗测算-新科目（含人口规模效应）_财力性转移支付2010年预算参考数_华东 2 2" xfId="20582"/>
    <cellStyle name="差_市辖区测算-新科目（20080626）_县市旗测算-新科目（含人口规模效应）_财力性转移支付2010年预算参考数_华东 2 3" xfId="20583"/>
    <cellStyle name="差_市辖区测算-新科目（20080626）_县市旗测算-新科目（含人口规模效应）_财力性转移支付2010年预算参考数_华东 2 4" xfId="20584"/>
    <cellStyle name="输入 10" xfId="20585"/>
    <cellStyle name="差_市辖区测算-新科目（20080626）_县市旗测算-新科目（含人口规模效应）_财力性转移支付2010年预算参考数_华东 2 5" xfId="20586"/>
    <cellStyle name="输入 11" xfId="20587"/>
    <cellStyle name="差_市辖区测算-新科目（20080626）_县市旗测算-新科目（含人口规模效应）_财力性转移支付2010年预算参考数_华东 2 6" xfId="20588"/>
    <cellStyle name="差_市辖区测算-新科目（20080626）_县市旗测算-新科目（含人口规模效应）_财力性转移支付2010年预算参考数_隋心对账单定稿0514" xfId="20589"/>
    <cellStyle name="好_人员工资和公用经费_财力性转移支付2010年预算参考数_隋心对账单定稿0514" xfId="20590"/>
    <cellStyle name="差_市辖区测算-新科目（20080626）_县市旗测算-新科目（含人口规模效应）_财力性转移支付2010年预算参考数_隋心对账单定稿0514 2" xfId="20591"/>
    <cellStyle name="好_人员工资和公用经费_财力性转移支付2010年预算参考数_隋心对账单定稿0514 2" xfId="20592"/>
    <cellStyle name="差_市辖区测算-新科目（20080626）_县市旗测算-新科目（含人口规模效应）_财力性转移支付2010年预算参考数_隋心对账单定稿0514 2 2" xfId="20593"/>
    <cellStyle name="差_市辖区测算-新科目（20080626）_县市旗测算-新科目（含人口规模效应）_财力性转移支付2010年预算参考数_小册子（2010）张" xfId="20594"/>
    <cellStyle name="差_卫生(按照总人口测算）—20080416_民生政策最低支出需求_华东 2 4" xfId="20595"/>
    <cellStyle name="差_市辖区测算-新科目（20080626）_县市旗测算-新科目（含人口规模效应）_财力性转移支付2010年预算参考数_小册子（2010）张 2" xfId="20596"/>
    <cellStyle name="好_30云南_小册子（2010）张 4" xfId="20597"/>
    <cellStyle name="差_市辖区测算-新科目（20080626）_县市旗测算-新科目（含人口规模效应）_合并 2 2" xfId="20598"/>
    <cellStyle name="差_市辖区测算-新科目（20080626）_县市旗测算-新科目（含人口规模效应）_合并 2 4" xfId="20599"/>
    <cellStyle name="好_核定人数下发表_合并 3" xfId="20600"/>
    <cellStyle name="差_市辖区测算-新科目（20080626）_县市旗测算-新科目（含人口规模效应）_合并 2 5" xfId="20601"/>
    <cellStyle name="差_市辖区测算-新科目（20080626）_县市旗测算-新科目（含人口规模效应）_合并 2 6" xfId="20602"/>
    <cellStyle name="差_市辖区测算-新科目（20080626）_县市旗测算-新科目（含人口规模效应）_合并 2 7" xfId="20603"/>
    <cellStyle name="差_市辖区测算-新科目（20080626）_县市旗测算-新科目（含人口规模效应）_华东" xfId="20604"/>
    <cellStyle name="差_县区合并测算20080421_不含人员经费系数_隋心对账单定稿0514 2 5" xfId="20605"/>
    <cellStyle name="好_河南 缺口县区测算(地方填报白)_财力性转移支付2010年预算参考数 2 3" xfId="20606"/>
    <cellStyle name="差_市辖区测算-新科目（20080626）_县市旗测算-新科目（含人口规模效应）_华东 2" xfId="20607"/>
    <cellStyle name="差_文体广播事业(按照总人口测算）—20080416_县市旗测算-新科目（含人口规模效应）_财力性转移支付2010年预算参考数_华东" xfId="20608"/>
    <cellStyle name="差_市辖区测算-新科目（20080626）_县市旗测算-新科目（含人口规模效应）_华东 2 2" xfId="20609"/>
    <cellStyle name="差_文体广播事业(按照总人口测算）—20080416_县市旗测算-新科目（含人口规模效应）_财力性转移支付2010年预算参考数_华东 2" xfId="20610"/>
    <cellStyle name="差_文体广播事业(按照总人口测算）—20080416_县市旗测算-新科目（含人口规模效应）_合并 2 4" xfId="20611"/>
    <cellStyle name="差_市辖区测算-新科目（20080626）_县市旗测算-新科目（含人口规模效应）_华东 2 3" xfId="20612"/>
    <cellStyle name="差_文体广播事业(按照总人口测算）—20080416_县市旗测算-新科目（含人口规模效应）_合并 2 5" xfId="20613"/>
    <cellStyle name="好_30云南_1_财力性转移支付2010年预算参考数" xfId="20614"/>
    <cellStyle name="差_市辖区测算-新科目（20080626）_县市旗测算-新科目（含人口规模效应）_华东 2 4" xfId="20615"/>
    <cellStyle name="差_文体广播事业(按照总人口测算）—20080416_县市旗测算-新科目（含人口规模效应）_合并 2 6" xfId="20616"/>
    <cellStyle name="差_市辖区测算-新科目（20080626）_县市旗测算-新科目（含人口规模效应）_华东 2 5" xfId="20617"/>
    <cellStyle name="差_文体广播事业(按照总人口测算）—20080416_县市旗测算-新科目（含人口规模效应）_合并 2 7" xfId="20618"/>
    <cellStyle name="差_县市旗测算-新科目（20080626）_不含人员经费系数_03_2010年各地区一般预算平衡表" xfId="20619"/>
    <cellStyle name="常规 3 2" xfId="20620"/>
    <cellStyle name="差_市辖区测算-新科目（20080626）_县市旗测算-新科目（含人口规模效应）_华东 2 6" xfId="20621"/>
    <cellStyle name="差_县市旗测算20080508_县市旗测算-新科目（含人口规模效应）_华东" xfId="20622"/>
    <cellStyle name="常规 3 3" xfId="20623"/>
    <cellStyle name="差_市辖区测算-新科目（20080626）_县市旗测算-新科目（含人口规模效应）_华东 2 7" xfId="20624"/>
    <cellStyle name="常规 3 4" xfId="20625"/>
    <cellStyle name="差_市辖区测算-新科目（20080626）_县市旗测算-新科目（含人口规模效应）_隋心对账单定稿0514" xfId="20626"/>
    <cellStyle name="差_市辖区测算-新科目（20080626）_县市旗测算-新科目（含人口规模效应）_隋心对账单定稿0514 2" xfId="20627"/>
    <cellStyle name="好_行政(燃修费)_不含人员经费系数_财力性转移支付2010年预算参考数_合并" xfId="20628"/>
    <cellStyle name="差_市辖区测算-新科目（20080626）_县市旗测算-新科目（含人口规模效应）_隋心对账单定稿0514 2 2" xfId="20629"/>
    <cellStyle name="好_行政(燃修费)_不含人员经费系数_财力性转移支付2010年预算参考数_合并 2" xfId="20630"/>
    <cellStyle name="差_市辖区测算-新科目（20080626）_县市旗测算-新科目（含人口规模效应）_隋心对账单定稿0514 2 4" xfId="20631"/>
    <cellStyle name="差_市辖区测算-新科目（20080626）_县市旗测算-新科目（含人口规模效应）_隋心对账单定稿0514 2 5" xfId="20632"/>
    <cellStyle name="差_市辖区测算-新科目（20080626）_县市旗测算-新科目（含人口规模效应）_隋心对账单定稿0514 2 6" xfId="20633"/>
    <cellStyle name="差_市辖区测算-新科目（20080626）_县市旗测算-新科目（含人口规模效应）_隋心对账单定稿0514 2 7" xfId="20634"/>
    <cellStyle name="差_市辖区测算-新科目（20080626）_县市旗测算-新科目（含人口规模效应）_小册子（2010）张" xfId="20635"/>
    <cellStyle name="差_市辖区测算-新科目（20080626）_县市旗测算-新科目（含人口规模效应）_小册子（2010）张 2" xfId="20636"/>
    <cellStyle name="差_市辖区测算-新科目（20080626）_县市旗测算-新科目（含人口规模效应）_小册子（2010）张 2 2" xfId="20637"/>
    <cellStyle name="差_市辖区测算-新科目（20080626）_小册子（2010）张 2" xfId="20638"/>
    <cellStyle name="差_市辖区测算-新科目（20080626）_小册子（2010）张 2 2" xfId="20639"/>
    <cellStyle name="差_市辖区测算-新科目（20080626）_小册子（2010）张 4" xfId="20640"/>
    <cellStyle name="好_缺口县区测算(按核定人数)_隋心对账单定稿0514 2" xfId="20641"/>
    <cellStyle name="差_隋心对账单定稿0514" xfId="20642"/>
    <cellStyle name="差_隋心对账单定稿0514 2" xfId="20643"/>
    <cellStyle name="差_隋心对账单定稿0514 2 2" xfId="20644"/>
    <cellStyle name="差_隋心对账单定稿0514 2 3" xfId="20645"/>
    <cellStyle name="差_隋心对账单定稿0514 2 5" xfId="20646"/>
    <cellStyle name="差_隋心对账单定稿0514 2 6" xfId="20647"/>
    <cellStyle name="差_隋心对账单定稿0514 2 7" xfId="20648"/>
    <cellStyle name="好_其他部门(按照总人口测算）—20080416_不含人员经费系数 2 3 2" xfId="20649"/>
    <cellStyle name="差_同德 2 3" xfId="20650"/>
    <cellStyle name="差_同德 2 4" xfId="20651"/>
    <cellStyle name="差_同德 2 5" xfId="20652"/>
    <cellStyle name="差_云南 缺口县区测算(地方填报)_财力性转移支付2010年预算参考数_小册子（2010）张 2" xfId="20653"/>
    <cellStyle name="差_同德 2 6" xfId="20654"/>
    <cellStyle name="差_云南 缺口县区测算(地方填报)_财力性转移支付2010年预算参考数_小册子（2010）张 3" xfId="20655"/>
    <cellStyle name="差_同德 2 7" xfId="20656"/>
    <cellStyle name="差_同德 3 2" xfId="20657"/>
    <cellStyle name="差_同德 4 2" xfId="20658"/>
    <cellStyle name="差_同德_03_2010年各地区一般预算平衡表" xfId="20659"/>
    <cellStyle name="差_同德_03_2010年各地区一般预算平衡表 4" xfId="20660"/>
    <cellStyle name="差_同德_03_2010年各地区一般预算平衡表 5" xfId="20661"/>
    <cellStyle name="常规 2 3 2 5 2" xfId="20662"/>
    <cellStyle name="好_县市旗测算-新科目（20080626）_03_2010年各地区一般预算平衡表_2010年地方财政一般预算分级平衡情况表（汇总）0524 3" xfId="20663"/>
    <cellStyle name="差_同德_03_2010年各地区一般预算平衡表_04财力类2010" xfId="20664"/>
    <cellStyle name="差_卫生(按照总人口测算）—20080416_县市旗测算-新科目（含人口规模效应）_03_2010年各地区一般预算平衡表_净集中 2" xfId="20665"/>
    <cellStyle name="好_行政(燃修费)_县市旗测算-新科目（含人口规模效应）_03_2010年各地区一般预算平衡表_2010年地方财政一般预算分级平衡情况表（汇总）0524 5" xfId="20666"/>
    <cellStyle name="差_同德_03_2010年各地区一般预算平衡表_04财力类2010 2" xfId="20667"/>
    <cellStyle name="好_20河南_财力性转移支付2010年预算参考数_隋心对账单定稿0514 2 7" xfId="20668"/>
    <cellStyle name="差_同德_03_2010年各地区一般预算平衡表_04财力类2010 3" xfId="20669"/>
    <cellStyle name="差_同德_03_2010年各地区一般预算平衡表_2010年地方财政一般预算分级平衡情况表（汇总）0524 2" xfId="20670"/>
    <cellStyle name="差_同德_03_2010年各地区一般预算平衡表_2010年地方财政一般预算分级平衡情况表（汇总）0524 2 2" xfId="20671"/>
    <cellStyle name="好_2006年水利统计指标统计表_华东 2 3" xfId="20672"/>
    <cellStyle name="差_同德_03_2010年各地区一般预算平衡表_2010年地方财政一般预算分级平衡情况表（汇总）0524 2 6" xfId="20673"/>
    <cellStyle name="好_缺口县区测算(按核定人数)_财力性转移支付2010年预算参考数_华东 2 4" xfId="20674"/>
    <cellStyle name="差_同德_03_2010年各地区一般预算平衡表_2010年地方财政一般预算分级平衡情况表（汇总）0524 3" xfId="20675"/>
    <cellStyle name="好_核定人数下发表_隋心对账单定稿0514" xfId="20676"/>
    <cellStyle name="差_同德_03_2010年各地区一般预算平衡表_2010年地方财政一般预算分级平衡情况表（汇总）0524 4" xfId="20677"/>
    <cellStyle name="差_同德_30云南" xfId="20678"/>
    <cellStyle name="差_县市旗测算-新科目（20080626）_民生政策最低支出需求_华东" xfId="20679"/>
    <cellStyle name="差_同德_30云南 2" xfId="20680"/>
    <cellStyle name="差_县市旗测算-新科目（20080626）_民生政策最低支出需求_华东 2" xfId="20681"/>
    <cellStyle name="差_同德_30云南 3" xfId="20682"/>
    <cellStyle name="差_同德_30云南 3 2" xfId="20683"/>
    <cellStyle name="差_同德_财力性转移支付2010年预算参考数" xfId="20684"/>
    <cellStyle name="差_同德_财力性转移支付2010年预算参考数 2" xfId="20685"/>
    <cellStyle name="差_同德_财力性转移支付2010年预算参考数 2 2" xfId="20686"/>
    <cellStyle name="差_同德_财力性转移支付2010年预算参考数 2 2 2" xfId="20687"/>
    <cellStyle name="差_同德_财力性转移支付2010年预算参考数 2 3" xfId="20688"/>
    <cellStyle name="差_同德_财力性转移支付2010年预算参考数 2 7" xfId="20689"/>
    <cellStyle name="差_同德_财力性转移支付2010年预算参考数 3" xfId="20690"/>
    <cellStyle name="差_同德_财力性转移支付2010年预算参考数 4" xfId="20691"/>
    <cellStyle name="差_同德_财力性转移支付2010年预算参考数 5" xfId="20692"/>
    <cellStyle name="差_一般预算支出口径剔除表_03_2010年各地区一般预算平衡表 2 2" xfId="20693"/>
    <cellStyle name="差_同德_财力性转移支付2010年预算参考数_03_2010年各地区一般预算平衡表 2" xfId="20694"/>
    <cellStyle name="好_核定人数下发表_03_2010年各地区一般预算平衡表_净集中" xfId="20695"/>
    <cellStyle name="差_同德_财力性转移支付2010年预算参考数_03_2010年各地区一般预算平衡表 2 2" xfId="20696"/>
    <cellStyle name="好_核定人数下发表_03_2010年各地区一般预算平衡表_净集中 2" xfId="20697"/>
    <cellStyle name="差_同德_财力性转移支付2010年预算参考数_03_2010年各地区一般预算平衡表 3" xfId="20698"/>
    <cellStyle name="差_卫生(按照总人口测算）—20080416_财力性转移支付2010年预算参考数_03_2010年各地区一般预算平衡表_净集中 2" xfId="20699"/>
    <cellStyle name="差_县区合并测算20080421_不含人员经费系数_03_2010年各地区一般预算平衡表_04财力类2010 2" xfId="20700"/>
    <cellStyle name="差_同德_财力性转移支付2010年预算参考数_03_2010年各地区一般预算平衡表 5" xfId="20701"/>
    <cellStyle name="差_同德_财力性转移支付2010年预算参考数_03_2010年各地区一般预算平衡表_2010年地方财政一般预算分级平衡情况表（汇总）0524 2" xfId="20702"/>
    <cellStyle name="差_卫生(按照总人口测算）—20080416_不含人员经费系数_财力性转移支付2010年预算参考数" xfId="20703"/>
    <cellStyle name="好_03昭通 5" xfId="20704"/>
    <cellStyle name="差_同德_财力性转移支付2010年预算参考数_03_2010年各地区一般预算平衡表_2010年地方财政一般预算分级平衡情况表（汇总）0524 2 5" xfId="20705"/>
    <cellStyle name="差_卫生(按照总人口测算）—20080416_不含人员经费系数_财力性转移支付2010年预算参考数 5" xfId="20706"/>
    <cellStyle name="差_同德_财力性转移支付2010年预算参考数_03_2010年各地区一般预算平衡表_2010年地方财政一般预算分级平衡情况表（汇总）0524 2 6" xfId="20707"/>
    <cellStyle name="差_同德_财力性转移支付2010年预算参考数_03_2010年各地区一般预算平衡表_2010年地方财政一般预算分级平衡情况表（汇总）0524 2 7" xfId="20708"/>
    <cellStyle name="差_同德_财力性转移支付2010年预算参考数_03_2010年各地区一般预算平衡表_2010年地方财政一般预算分级平衡情况表（汇总）0524 3" xfId="20709"/>
    <cellStyle name="好_03昭通 6" xfId="20710"/>
    <cellStyle name="差_同德_财力性转移支付2010年预算参考数_03_2010年各地区一般预算平衡表_2010年地方财政一般预算分级平衡情况表（汇总）0524 4" xfId="20711"/>
    <cellStyle name="好_03昭通 7" xfId="20712"/>
    <cellStyle name="差_同德_财力性转移支付2010年预算参考数_03_2010年各地区一般预算平衡表_2010年地方财政一般预算分级平衡情况表（汇总）0524 5" xfId="20713"/>
    <cellStyle name="好_03昭通 8" xfId="20714"/>
    <cellStyle name="差_同德_财力性转移支付2010年预算参考数_03_2010年各地区一般预算平衡表_净集中" xfId="20715"/>
    <cellStyle name="差_同德_财力性转移支付2010年预算参考数_03_2010年各地区一般预算平衡表_净集中 2" xfId="20716"/>
    <cellStyle name="差_同德_财力性转移支付2010年预算参考数_03_2010年各地区一般预算平衡表_净集中 3" xfId="20717"/>
    <cellStyle name="差_同德_财力性转移支付2010年预算参考数_30云南 3" xfId="20718"/>
    <cellStyle name="好_其他部门(按照总人口测算）—20080416_隋心对账单定稿0514 2 3" xfId="20719"/>
    <cellStyle name="差_同德_财力性转移支付2010年预算参考数_合并 2 5" xfId="20720"/>
    <cellStyle name="差_同德_财力性转移支付2010年预算参考数_合并 2 6" xfId="20721"/>
    <cellStyle name="差_卫生(按照总人口测算）—20080416_民生政策最低支出需求_03_2010年各地区一般预算平衡表_04财力类2010 2" xfId="20722"/>
    <cellStyle name="差_同德_财力性转移支付2010年预算参考数_合并 2 7" xfId="20723"/>
    <cellStyle name="差_卫生(按照总人口测算）—20080416_民生政策最低支出需求_03_2010年各地区一般预算平衡表_04财力类2010 3" xfId="20724"/>
    <cellStyle name="差_同德_财力性转移支付2010年预算参考数_华东 2 2" xfId="20725"/>
    <cellStyle name="差_同德_财力性转移支付2010年预算参考数_华东 2 3" xfId="20726"/>
    <cellStyle name="差_同德_财力性转移支付2010年预算参考数_华东 2 4" xfId="20727"/>
    <cellStyle name="差_同德_财力性转移支付2010年预算参考数_华东 2 5" xfId="20728"/>
    <cellStyle name="差_同德_财力性转移支付2010年预算参考数_华东 2 6" xfId="20729"/>
    <cellStyle name="差_同德_财力性转移支付2010年预算参考数_华东 2 7" xfId="20730"/>
    <cellStyle name="差_同德_财力性转移支付2010年预算参考数_隋心对账单定稿0514 2 3" xfId="20731"/>
    <cellStyle name="好_1_华东 2 5" xfId="20732"/>
    <cellStyle name="差_同德_财力性转移支付2010年预算参考数_隋心对账单定稿0514 2 5" xfId="20733"/>
    <cellStyle name="好_1_华东 2 7" xfId="20734"/>
    <cellStyle name="差_同德_财力性转移支付2010年预算参考数_隋心对账单定稿0514 2 6" xfId="20735"/>
    <cellStyle name="差_同德_财力性转移支付2010年预算参考数_隋心对账单定稿0514 2 7" xfId="20736"/>
    <cellStyle name="好_县区合并测算20080421_不含人员经费系数_财力性转移支付2010年预算参考数_合并 2 3" xfId="20737"/>
    <cellStyle name="好_危改资金测算_03_2010年各地区一般预算平衡表 2" xfId="20738"/>
    <cellStyle name="差_同德_财力性转移支付2010年预算参考数_小册子（2010）张 2" xfId="20739"/>
    <cellStyle name="好_2006年27重庆_隋心对账单定稿0514" xfId="20740"/>
    <cellStyle name="好_县区合并测算20080421_不含人员经费系数_财力性转移支付2010年预算参考数_合并 2 4" xfId="20741"/>
    <cellStyle name="好_危改资金测算_03_2010年各地区一般预算平衡表 3" xfId="20742"/>
    <cellStyle name="差_同德_财力性转移支付2010年预算参考数_小册子（2010）张 3" xfId="20743"/>
    <cellStyle name="好_县区合并测算20080421_不含人员经费系数_财力性转移支付2010年预算参考数_合并 2 5" xfId="20744"/>
    <cellStyle name="好_危改资金测算_03_2010年各地区一般预算平衡表 4" xfId="20745"/>
    <cellStyle name="差_同德_财力性转移支付2010年预算参考数_小册子（2010）张 4" xfId="20746"/>
    <cellStyle name="好_教育(按照总人口测算）—20080416_不含人员经费系数_财力性转移支付2010年预算参考数_03_2010年各地区一般预算平衡表_净集中" xfId="20747"/>
    <cellStyle name="差_同德_合并 2" xfId="20748"/>
    <cellStyle name="差_同德_合并 2 6" xfId="20749"/>
    <cellStyle name="好_2006年水利统计指标统计表_03_2010年各地区一般预算平衡表_2010年地方财政一般预算分级平衡情况表（汇总）0524 5" xfId="20750"/>
    <cellStyle name="差_同德_合并 2 7" xfId="20751"/>
    <cellStyle name="差_同德_华东 2" xfId="20752"/>
    <cellStyle name="差_同德_隋心对账单定稿0514" xfId="20753"/>
    <cellStyle name="差_同德_隋心对账单定稿0514 2" xfId="20754"/>
    <cellStyle name="好_不含人员经费系数_财力性转移支付2010年预算参考数_合并" xfId="20755"/>
    <cellStyle name="差_同德_隋心对账单定稿0514 2 2" xfId="20756"/>
    <cellStyle name="好_2006年全省财力计算表（中央、决算） 3" xfId="20757"/>
    <cellStyle name="好_2008年全省汇总收支计算表 2 4" xfId="20758"/>
    <cellStyle name="好_不含人员经费系数_财力性转移支付2010年预算参考数_合并 2" xfId="20759"/>
    <cellStyle name="差_同德_隋心对账单定稿0514 2 3" xfId="20760"/>
    <cellStyle name="好_2006年全省财力计算表（中央、决算） 4" xfId="20761"/>
    <cellStyle name="好_2008年全省汇总收支计算表 2 5" xfId="20762"/>
    <cellStyle name="差_同德_隋心对账单定稿0514 2 4" xfId="20763"/>
    <cellStyle name="好_2006年全省财力计算表（中央、决算） 5" xfId="20764"/>
    <cellStyle name="好_2008年全省汇总收支计算表 2 6" xfId="20765"/>
    <cellStyle name="差_同德_隋心对账单定稿0514 2 5" xfId="20766"/>
    <cellStyle name="好_2006年全省财力计算表（中央、决算） 6" xfId="20767"/>
    <cellStyle name="好_2008年全省汇总收支计算表 2 7" xfId="20768"/>
    <cellStyle name="好_平邑_03_2010年各地区一般预算平衡表_04财力类2010" xfId="20769"/>
    <cellStyle name="差_同德_隋心对账单定稿0514 2 6" xfId="20770"/>
    <cellStyle name="好_2006年全省财力计算表（中央、决算） 7" xfId="20771"/>
    <cellStyle name="差_同德_隋心对账单定稿0514 2 7" xfId="20772"/>
    <cellStyle name="好_2006年全省财力计算表（中央、决算） 8" xfId="20773"/>
    <cellStyle name="差_文体广播事业(按照总人口测算）—20080416_03_2010年各地区一般预算平衡表 5" xfId="20774"/>
    <cellStyle name="差_同德_小册子（2010）张" xfId="20775"/>
    <cellStyle name="好_缺口县区测算（11.13）_合并 2 2" xfId="20776"/>
    <cellStyle name="差_同德_小册子（2010）张 2" xfId="20777"/>
    <cellStyle name="差_同德_小册子（2010）张 3" xfId="20778"/>
    <cellStyle name="差_同德_小册子（2010）张 4" xfId="20779"/>
    <cellStyle name="差_危改资金测算 2" xfId="20780"/>
    <cellStyle name="差_危改资金测算 2 2" xfId="20781"/>
    <cellStyle name="差_危改资金测算 2 3" xfId="20782"/>
    <cellStyle name="差_危改资金测算 2 4" xfId="20783"/>
    <cellStyle name="好_09黑龙江_隋心对账单定稿0514 2" xfId="20784"/>
    <cellStyle name="差_危改资金测算 2 5" xfId="20785"/>
    <cellStyle name="差_危改资金测算 2 6" xfId="20786"/>
    <cellStyle name="差_危改资金测算 2 7" xfId="20787"/>
    <cellStyle name="差_危改资金测算 3" xfId="20788"/>
    <cellStyle name="差_危改资金测算 3 2" xfId="20789"/>
    <cellStyle name="差_危改资金测算 4" xfId="20790"/>
    <cellStyle name="好_2007年收支情况及2008年收支预计表(汇总表)_财力性转移支付2010年预算参考数_合并 2 2" xfId="20791"/>
    <cellStyle name="差_危改资金测算_03_2010年各地区一般预算平衡表" xfId="20792"/>
    <cellStyle name="差_自行调整差异系数顺序_合并" xfId="20793"/>
    <cellStyle name="差_危改资金测算_03_2010年各地区一般预算平衡表 2" xfId="20794"/>
    <cellStyle name="差_自行调整差异系数顺序_合并 2" xfId="20795"/>
    <cellStyle name="差_危改资金测算_03_2010年各地区一般预算平衡表 2 2" xfId="20796"/>
    <cellStyle name="差_自行调整差异系数顺序_合并 2 2" xfId="20797"/>
    <cellStyle name="差_危改资金测算_03_2010年各地区一般预算平衡表 3" xfId="20798"/>
    <cellStyle name="差_危改资金测算_03_2010年各地区一般预算平衡表 4" xfId="20799"/>
    <cellStyle name="差_危改资金测算_03_2010年各地区一般预算平衡表 5" xfId="20800"/>
    <cellStyle name="好_第一部分：综合全_隋心对账单定稿0514" xfId="20801"/>
    <cellStyle name="差_危改资金测算_03_2010年各地区一般预算平衡表_2010年地方财政一般预算分级平衡情况表（汇总）0524" xfId="20802"/>
    <cellStyle name="好_城建部门_合并 2" xfId="20803"/>
    <cellStyle name="差_危改资金测算_03_2010年各地区一般预算平衡表_2010年地方财政一般预算分级平衡情况表（汇总）0524 2" xfId="20804"/>
    <cellStyle name="好_县区合并测算20080421_民生政策最低支出需求_财力性转移支付2010年预算参考数_合并" xfId="20805"/>
    <cellStyle name="差_危改资金测算_03_2010年各地区一般预算平衡表_2010年地方财政一般预算分级平衡情况表（汇总）0524 2 3" xfId="20806"/>
    <cellStyle name="差_危改资金测算_03_2010年各地区一般预算平衡表_2010年地方财政一般预算分级平衡情况表（汇总）0524 2 5" xfId="20807"/>
    <cellStyle name="差_危改资金测算_03_2010年各地区一般预算平衡表_2010年地方财政一般预算分级平衡情况表（汇总）0524 2 6" xfId="20808"/>
    <cellStyle name="差_危改资金测算_03_2010年各地区一般预算平衡表_2010年地方财政一般预算分级平衡情况表（汇总）0524 2 7" xfId="20809"/>
    <cellStyle name="差_危改资金测算_03_2010年各地区一般预算平衡表_2010年地方财政一般预算分级平衡情况表（汇总）0524 4" xfId="20810"/>
    <cellStyle name="差_危改资金测算_03_2010年各地区一般预算平衡表_2010年地方财政一般预算分级平衡情况表（汇总）0524 5" xfId="20811"/>
    <cellStyle name="差_危改资金测算_03_2010年各地区一般预算平衡表_净集中" xfId="20812"/>
    <cellStyle name="差_危改资金测算_03_2010年各地区一般预算平衡表_净集中 2" xfId="20813"/>
    <cellStyle name="差_危改资金测算_03_2010年各地区一般预算平衡表_净集中 3" xfId="20814"/>
    <cellStyle name="差_危改资金测算_30云南" xfId="20815"/>
    <cellStyle name="差_县市旗测算-新科目（20080626）_县市旗测算-新科目（含人口规模效应）_财力性转移支付2010年预算参考数_03_2010年各地区一般预算平衡表_2010年地方财政一般预算分级平衡情况表（汇总）0524 4" xfId="20816"/>
    <cellStyle name="常规 17 8" xfId="20817"/>
    <cellStyle name="常规 22 8" xfId="20818"/>
    <cellStyle name="好_00省级(打印) 2 4" xfId="20819"/>
    <cellStyle name="好_2008年支出核定_30云南 3" xfId="20820"/>
    <cellStyle name="差_危改资金测算_财力性转移支付2010年预算参考数" xfId="20821"/>
    <cellStyle name="好_22湖南_03_2010年各地区一般预算平衡表_04财力类2010 2" xfId="20822"/>
    <cellStyle name="差_危改资金测算_财力性转移支付2010年预算参考数 2" xfId="20823"/>
    <cellStyle name="差_危改资金测算_财力性转移支付2010年预算参考数 2 2" xfId="20824"/>
    <cellStyle name="差_危改资金测算_财力性转移支付2010年预算参考数 2 3" xfId="20825"/>
    <cellStyle name="差_县市旗测算-新科目（20080626）_县市旗测算-新科目（含人口规模效应）_财力性转移支付2010年预算参考数_隋心对账单定稿0514" xfId="20826"/>
    <cellStyle name="差_危改资金测算_财力性转移支付2010年预算参考数 2 5" xfId="20827"/>
    <cellStyle name="差_危改资金测算_财力性转移支付2010年预算参考数 2 6" xfId="20828"/>
    <cellStyle name="差_危改资金测算_财力性转移支付2010年预算参考数 2 7" xfId="20829"/>
    <cellStyle name="差_危改资金测算_财力性转移支付2010年预算参考数 3" xfId="20830"/>
    <cellStyle name="差_危改资金测算_财力性转移支付2010年预算参考数 3 2" xfId="20831"/>
    <cellStyle name="差_危改资金测算_财力性转移支付2010年预算参考数 4" xfId="20832"/>
    <cellStyle name="差_危改资金测算_财力性转移支付2010年预算参考数 4 2" xfId="20833"/>
    <cellStyle name="好_行政（人员）_县市旗测算-新科目（含人口规模效应）_隋心对账单定稿0514 2 5" xfId="20834"/>
    <cellStyle name="好_缺口县区测算(按核定人数)_小册子（2010）张" xfId="20835"/>
    <cellStyle name="差_危改资金测算_财力性转移支付2010年预算参考数 5" xfId="20836"/>
    <cellStyle name="差_危改资金测算_财力性转移支付2010年预算参考数_03_2010年各地区一般预算平衡表" xfId="20837"/>
    <cellStyle name="差_危改资金测算_财力性转移支付2010年预算参考数_03_2010年各地区一般预算平衡表 2" xfId="20838"/>
    <cellStyle name="差_县区合并测算20080423(按照各省比重）_县市旗测算-新科目（含人口规模效应）_30云南 4" xfId="20839"/>
    <cellStyle name="差_危改资金测算_财力性转移支付2010年预算参考数_03_2010年各地区一般预算平衡表 2 2" xfId="20840"/>
    <cellStyle name="差_危改资金测算_财力性转移支付2010年预算参考数_03_2010年各地区一般预算平衡表 4" xfId="20841"/>
    <cellStyle name="差_危改资金测算_财力性转移支付2010年预算参考数_03_2010年各地区一般预算平衡表 5" xfId="20842"/>
    <cellStyle name="好_文体广播事业(按照总人口测算）—20080416_民生政策最低支出需求_财力性转移支付2010年预算参考数_华东" xfId="20843"/>
    <cellStyle name="差_危改资金测算_财力性转移支付2010年预算参考数_03_2010年各地区一般预算平衡表 6" xfId="20844"/>
    <cellStyle name="差_危改资金测算_财力性转移支付2010年预算参考数_03_2010年各地区一般预算平衡表_04财力类2010" xfId="20845"/>
    <cellStyle name="差_危改资金测算_财力性转移支付2010年预算参考数_03_2010年各地区一般预算平衡表_2010年地方财政一般预算分级平衡情况表（汇总）0524" xfId="20846"/>
    <cellStyle name="差_危改资金测算_财力性转移支付2010年预算参考数_03_2010年各地区一般预算平衡表_2010年地方财政一般预算分级平衡情况表（汇总）0524 2" xfId="20847"/>
    <cellStyle name="差_危改资金测算_财力性转移支付2010年预算参考数_03_2010年各地区一般预算平衡表_2010年地方财政一般预算分级平衡情况表（汇总）0524 2 3" xfId="20848"/>
    <cellStyle name="差_卫生(按照总人口测算）—20080416 5" xfId="20849"/>
    <cellStyle name="差_危改资金测算_财力性转移支付2010年预算参考数_03_2010年各地区一般预算平衡表_2010年地方财政一般预算分级平衡情况表（汇总）0524 2 4" xfId="20850"/>
    <cellStyle name="差_危改资金测算_财力性转移支付2010年预算参考数_03_2010年各地区一般预算平衡表_2010年地方财政一般预算分级平衡情况表（汇总）0524 2 6" xfId="20851"/>
    <cellStyle name="差_危改资金测算_财力性转移支付2010年预算参考数_03_2010年各地区一般预算平衡表_2010年地方财政一般预算分级平衡情况表（汇总）0524 2 7" xfId="20852"/>
    <cellStyle name="差_危改资金测算_财力性转移支付2010年预算参考数_03_2010年各地区一般预算平衡表_2010年地方财政一般预算分级平衡情况表（汇总）0524 3" xfId="20853"/>
    <cellStyle name="差_危改资金测算_财力性转移支付2010年预算参考数_03_2010年各地区一般预算平衡表_2010年地方财政一般预算分级平衡情况表（汇总）0524 5" xfId="20854"/>
    <cellStyle name="差_危改资金测算_财力性转移支付2010年预算参考数_03_2010年各地区一般预算平衡表_净集中" xfId="20855"/>
    <cellStyle name="差_危改资金测算_财力性转移支付2010年预算参考数_30云南" xfId="20856"/>
    <cellStyle name="差_县市旗测算20080508_民生政策最低支出需求_财力性转移支付2010年预算参考数_30云南 3" xfId="20857"/>
    <cellStyle name="差_危改资金测算_财力性转移支付2010年预算参考数_30云南 2" xfId="20858"/>
    <cellStyle name="差_危改资金测算_财力性转移支付2010年预算参考数_30云南 2 2" xfId="20859"/>
    <cellStyle name="差_危改资金测算_财力性转移支付2010年预算参考数_30云南 3" xfId="20860"/>
    <cellStyle name="差_危改资金测算_财力性转移支付2010年预算参考数_30云南 3 2" xfId="20861"/>
    <cellStyle name="差_危改资金测算_财力性转移支付2010年预算参考数_合并" xfId="20862"/>
    <cellStyle name="差_危改资金测算_财力性转移支付2010年预算参考数_合并 2" xfId="20863"/>
    <cellStyle name="差_危改资金测算_财力性转移支付2010年预算参考数_合并 2 2" xfId="20864"/>
    <cellStyle name="差_危改资金测算_财力性转移支付2010年预算参考数_合并 2 3" xfId="20865"/>
    <cellStyle name="差_危改资金测算_财力性转移支付2010年预算参考数_合并 2 4" xfId="20866"/>
    <cellStyle name="差_危改资金测算_财力性转移支付2010年预算参考数_合并 2 5" xfId="20867"/>
    <cellStyle name="差_危改资金测算_财力性转移支付2010年预算参考数_合并 2 6" xfId="20868"/>
    <cellStyle name="好_11大理_隋心对账单定稿0514 2 2" xfId="20869"/>
    <cellStyle name="差_危改资金测算_财力性转移支付2010年预算参考数_合并 2 7" xfId="20870"/>
    <cellStyle name="好_11大理_隋心对账单定稿0514 2 3" xfId="20871"/>
    <cellStyle name="差_危改资金测算_财力性转移支付2010年预算参考数_华东 2 7" xfId="20872"/>
    <cellStyle name="好_不含人员经费系数_合并 2 4" xfId="20873"/>
    <cellStyle name="好_自行调整差异系数顺序_财力性转移支付2010年预算参考数_03_2010年各地区一般预算平衡表_2010年地方财政一般预算分级平衡情况表（汇总）0524 2 2" xfId="20874"/>
    <cellStyle name="差_危改资金测算_财力性转移支付2010年预算参考数_隋心对账单定稿0514" xfId="20875"/>
    <cellStyle name="计算 2 2 2 2" xfId="20876"/>
    <cellStyle name="差_危改资金测算_财力性转移支付2010年预算参考数_隋心对账单定稿0514 2 4" xfId="20877"/>
    <cellStyle name="差_卫生(按照总人口测算）—20080416_不含人员经费系数_小册子（2010）张 3" xfId="20878"/>
    <cellStyle name="计算 2 2 2 3" xfId="20879"/>
    <cellStyle name="差_危改资金测算_财力性转移支付2010年预算参考数_隋心对账单定稿0514 2 5" xfId="20880"/>
    <cellStyle name="计算 2 2 2 5" xfId="20881"/>
    <cellStyle name="差_危改资金测算_财力性转移支付2010年预算参考数_隋心对账单定稿0514 2 7" xfId="20882"/>
    <cellStyle name="差_危改资金测算_财力性转移支付2010年预算参考数_小册子（2010）张" xfId="20883"/>
    <cellStyle name="好_行政公检法测算_民生政策最低支出需求_03_2010年各地区一般预算平衡表_2010年地方财政一般预算分级平衡情况表（汇总）0524" xfId="20884"/>
    <cellStyle name="差_危改资金测算_财力性转移支付2010年预算参考数_小册子（2010）张 3 2" xfId="20885"/>
    <cellStyle name="差_危改资金测算_合并" xfId="20886"/>
    <cellStyle name="差_危改资金测算_合并 2" xfId="20887"/>
    <cellStyle name="差_危改资金测算_合并 2 2" xfId="20888"/>
    <cellStyle name="差_危改资金测算_合并 2 3" xfId="20889"/>
    <cellStyle name="差_危改资金测算_合并 2 4" xfId="20890"/>
    <cellStyle name="差_危改资金测算_华东 2 4" xfId="20891"/>
    <cellStyle name="差_危改资金测算_华东 2 5" xfId="20892"/>
    <cellStyle name="差_危改资金测算_华东 2 6" xfId="20893"/>
    <cellStyle name="差_危改资金测算_华东 2 7" xfId="20894"/>
    <cellStyle name="差_县市旗测算-新科目（20080627）_民生政策最低支出需求 2" xfId="20895"/>
    <cellStyle name="差_危改资金测算_隋心对账单定稿0514 2 6" xfId="20896"/>
    <cellStyle name="差_危改资金测算_隋心对账单定稿0514 2 7" xfId="20897"/>
    <cellStyle name="好_缺口县区测算(按核定人数)_03_2010年各地区一般预算平衡表_2010年地方财政一般预算分级平衡情况表（汇总）0524 2 2" xfId="20898"/>
    <cellStyle name="差_危改资金测算_小册子（2010）张" xfId="20899"/>
    <cellStyle name="差_危改资金测算_小册子（2010）张 2" xfId="20900"/>
    <cellStyle name="差_危改资金测算_小册子（2010）张 3" xfId="20901"/>
    <cellStyle name="差_卫生(按照总人口测算）—20080416 2" xfId="20902"/>
    <cellStyle name="好_34青海_合并 2 6" xfId="20903"/>
    <cellStyle name="差_卫生(按照总人口测算）—20080416 2 2" xfId="20904"/>
    <cellStyle name="差_卫生(按照总人口测算）—20080416 2 2 2" xfId="20905"/>
    <cellStyle name="差_卫生(按照总人口测算）—20080416 2 3" xfId="20906"/>
    <cellStyle name="差_卫生(按照总人口测算）—20080416 2 3 2" xfId="20907"/>
    <cellStyle name="差_卫生(按照总人口测算）—20080416 2 4" xfId="20908"/>
    <cellStyle name="差_卫生(按照总人口测算）—20080416 2 5" xfId="20909"/>
    <cellStyle name="差_卫生(按照总人口测算）—20080416 2 6" xfId="20910"/>
    <cellStyle name="差_卫生(按照总人口测算）—20080416 2 7" xfId="20911"/>
    <cellStyle name="差_卫生(按照总人口测算）—20080416 3" xfId="20912"/>
    <cellStyle name="好_34青海_合并 2 7" xfId="20913"/>
    <cellStyle name="差_卫生(按照总人口测算）—20080416_03_2010年各地区一般预算平衡表_04财力类2010 2" xfId="20914"/>
    <cellStyle name="差_卫生(按照总人口测算）—20080416_03_2010年各地区一般预算平衡表_04财力类2010 3" xfId="20915"/>
    <cellStyle name="差_卫生(按照总人口测算）—20080416_03_2010年各地区一般预算平衡表_2010年地方财政一般预算分级平衡情况表（汇总）0524" xfId="20916"/>
    <cellStyle name="好_行政(燃修费)_民生政策最低支出需求_财力性转移支付2010年预算参考数 2 3" xfId="20917"/>
    <cellStyle name="差_卫生(按照总人口测算）—20080416_03_2010年各地区一般预算平衡表_2010年地方财政一般预算分级平衡情况表（汇总）0524 2" xfId="20918"/>
    <cellStyle name="好_教育(按照总人口测算）—20080416_不含人员经费系数_财力性转移支付2010年预算参考数_华东 2 4" xfId="20919"/>
    <cellStyle name="差_卫生(按照总人口测算）—20080416_03_2010年各地区一般预算平衡表_2010年地方财政一般预算分级平衡情况表（汇总）0524 2 2" xfId="20920"/>
    <cellStyle name="好_测算结果汇总_财力性转移支付2010年预算参考数 5" xfId="20921"/>
    <cellStyle name="好_行政（人员）_不含人员经费系数_华东 2 3" xfId="20922"/>
    <cellStyle name="差_卫生(按照总人口测算）—20080416_03_2010年各地区一般预算平衡表_2010年地方财政一般预算分级平衡情况表（汇总）0524 2 3" xfId="20923"/>
    <cellStyle name="好_行政（人员）_不含人员经费系数_华东 2 4" xfId="20924"/>
    <cellStyle name="差_卫生(按照总人口测算）—20080416_03_2010年各地区一般预算平衡表_2010年地方财政一般预算分级平衡情况表（汇总）0524 2 6" xfId="20925"/>
    <cellStyle name="好_行政（人员）_不含人员经费系数_华东 2 7" xfId="20926"/>
    <cellStyle name="好_缺口县区测算" xfId="20927"/>
    <cellStyle name="差_卫生(按照总人口测算）—20080416_03_2010年各地区一般预算平衡表_2010年地方财政一般预算分级平衡情况表（汇总）0524 3" xfId="20928"/>
    <cellStyle name="好_教育(按照总人口测算）—20080416_不含人员经费系数_财力性转移支付2010年预算参考数_华东 2 5" xfId="20929"/>
    <cellStyle name="差_卫生(按照总人口测算）—20080416_30云南" xfId="20930"/>
    <cellStyle name="好_行政(燃修费)_县市旗测算-新科目（含人口规模效应）_隋心对账单定稿0514 2 2" xfId="20931"/>
    <cellStyle name="差_卫生(按照总人口测算）—20080416_30云南 2 2" xfId="20932"/>
    <cellStyle name="差_卫生(按照总人口测算）—20080416_30云南 3" xfId="20933"/>
    <cellStyle name="差_卫生(按照总人口测算）—20080416_不含人员经费系数" xfId="20934"/>
    <cellStyle name="好_民生政策最低支出需求_03_2010年各地区一般预算平衡表_2010年地方财政一般预算分级平衡情况表（汇总）0524 2 6" xfId="20935"/>
    <cellStyle name="差_卫生(按照总人口测算）—20080416_不含人员经费系数 2" xfId="20936"/>
    <cellStyle name="好_财政供养人员_财力性转移支付2010年预算参考数_隋心对账单定稿0514" xfId="20937"/>
    <cellStyle name="差_卫生(按照总人口测算）—20080416_不含人员经费系数 2 2" xfId="20938"/>
    <cellStyle name="好_2006年22湖南_财力性转移支付2010年预算参考数_03_2010年各地区一般预算平衡表_净集中 3" xfId="20939"/>
    <cellStyle name="好_财政供养人员_财力性转移支付2010年预算参考数_隋心对账单定稿0514 2" xfId="20940"/>
    <cellStyle name="差_卫生(按照总人口测算）—20080416_不含人员经费系数 2 2 2" xfId="20941"/>
    <cellStyle name="好_财政供养人员_财力性转移支付2010年预算参考数_隋心对账单定稿0514 2 2" xfId="20942"/>
    <cellStyle name="差_卫生(按照总人口测算）—20080416_不含人员经费系数 2 3" xfId="20943"/>
    <cellStyle name="差_卫生(按照总人口测算）—20080416_不含人员经费系数 2 3 2" xfId="20944"/>
    <cellStyle name="差_卫生(按照总人口测算）—20080416_不含人员经费系数 2 4" xfId="20945"/>
    <cellStyle name="差_卫生(按照总人口测算）—20080416_不含人员经费系数 2 5" xfId="20946"/>
    <cellStyle name="差_卫生(按照总人口测算）—20080416_不含人员经费系数 2 6" xfId="20947"/>
    <cellStyle name="差_卫生(按照总人口测算）—20080416_不含人员经费系数 3" xfId="20948"/>
    <cellStyle name="差_卫生(按照总人口测算）—20080416_不含人员经费系数 4" xfId="20949"/>
    <cellStyle name="差_县市旗测算-新科目（20080626）_县市旗测算-新科目（含人口规模效应） 2 2" xfId="20950"/>
    <cellStyle name="差_卫生(按照总人口测算）—20080416_不含人员经费系数 5" xfId="20951"/>
    <cellStyle name="差_县市旗测算-新科目（20080626）_县市旗测算-新科目（含人口规模效应） 2 3" xfId="20952"/>
    <cellStyle name="好_农林水和城市维护标准支出20080505－县区合计_财力性转移支付2010年预算参考数_30云南 2" xfId="20953"/>
    <cellStyle name="差_卫生(按照总人口测算）—20080416_不含人员经费系数_03_2010年各地区一般预算平衡表" xfId="20954"/>
    <cellStyle name="差_卫生(按照总人口测算）—20080416_不含人员经费系数_03_2010年各地区一般预算平衡表 2" xfId="20955"/>
    <cellStyle name="差_卫生(按照总人口测算）—20080416_不含人员经费系数_03_2010年各地区一般预算平衡表 2 2" xfId="20956"/>
    <cellStyle name="差_卫生(按照总人口测算）—20080416_不含人员经费系数_03_2010年各地区一般预算平衡表 4" xfId="20957"/>
    <cellStyle name="好_其他部门(按照总人口测算）—20080416_财力性转移支付2010年预算参考数_合并 3" xfId="20958"/>
    <cellStyle name="差_卫生(按照总人口测算）—20080416_不含人员经费系数_03_2010年各地区一般预算平衡表 5" xfId="20959"/>
    <cellStyle name="差_县区合并测算20080423(按照各省比重）_县市旗测算-新科目（含人口规模效应）_财力性转移支付2010年预算参考数_30云南" xfId="20960"/>
    <cellStyle name="差_卫生(按照总人口测算）—20080416_不含人员经费系数_03_2010年各地区一般预算平衡表 6" xfId="20961"/>
    <cellStyle name="差_卫生(按照总人口测算）—20080416_不含人员经费系数_03_2010年各地区一般预算平衡表_04财力类2010" xfId="20962"/>
    <cellStyle name="差_卫生(按照总人口测算）—20080416_不含人员经费系数_03_2010年各地区一般预算平衡表_04财力类2010 2" xfId="20963"/>
    <cellStyle name="差_卫生(按照总人口测算）—20080416_不含人员经费系数_03_2010年各地区一般预算平衡表_04财力类2010 3" xfId="20964"/>
    <cellStyle name="差_卫生(按照总人口测算）—20080416_不含人员经费系数_03_2010年各地区一般预算平衡表_2010年地方财政一般预算分级平衡情况表（汇总）0524" xfId="20965"/>
    <cellStyle name="好_样表_2.云南省生态功能区转移支付总表" xfId="20966"/>
    <cellStyle name="差_卫生(按照总人口测算）—20080416_不含人员经费系数_03_2010年各地区一般预算平衡表_2010年地方财政一般预算分级平衡情况表（汇总）0524 2" xfId="20967"/>
    <cellStyle name="检查单元格 2 2 2 2 2 5" xfId="20968"/>
    <cellStyle name="差_卫生(按照总人口测算）—20080416_不含人员经费系数_03_2010年各地区一般预算平衡表_2010年地方财政一般预算分级平衡情况表（汇总）0524 2 2" xfId="20969"/>
    <cellStyle name="差_卫生(按照总人口测算）—20080416_不含人员经费系数_03_2010年各地区一般预算平衡表_2010年地方财政一般预算分级平衡情况表（汇总）0524 3" xfId="20970"/>
    <cellStyle name="差_卫生(按照总人口测算）—20080416_不含人员经费系数_03_2010年各地区一般预算平衡表_2010年地方财政一般预算分级平衡情况表（汇总）0524 5" xfId="20971"/>
    <cellStyle name="差_卫生(按照总人口测算）—20080416_不含人员经费系数_03_2010年各地区一般预算平衡表_净集中" xfId="20972"/>
    <cellStyle name="好_其他部门(按照总人口测算）—20080416_不含人员经费系数_财力性转移支付2010年预算参考数_合并 2 3" xfId="20973"/>
    <cellStyle name="差_卫生(按照总人口测算）—20080416_不含人员经费系数_03_2010年各地区一般预算平衡表_净集中 2" xfId="20974"/>
    <cellStyle name="差_卫生(按照总人口测算）—20080416_不含人员经费系数_03_2010年各地区一般预算平衡表_净集中 3" xfId="20975"/>
    <cellStyle name="差_卫生(按照总人口测算）—20080416_不含人员经费系数_30云南" xfId="20976"/>
    <cellStyle name="差_县市旗测算-新科目（20080627）_民生政策最低支出需求_财力性转移支付2010年预算参考数_03_2010年各地区一般预算平衡表_2010年地方财政一般预算分级平衡情况表（汇总）0524 2" xfId="20977"/>
    <cellStyle name="好_0702砚山县2008年地税_2.2009年云南省生态功能区转移支付总表" xfId="20978"/>
    <cellStyle name="好_山东省民生支出标准_隋心对账单定稿0514 2 7" xfId="20979"/>
    <cellStyle name="好_汇总表_财力性转移支付2010年预算参考数_03_2010年各地区一般预算平衡表_净集中" xfId="20980"/>
    <cellStyle name="差_卫生(按照总人口测算）—20080416_不含人员经费系数_30云南 2" xfId="20981"/>
    <cellStyle name="差_县市旗测算-新科目（20080627）_民生政策最低支出需求_财力性转移支付2010年预算参考数_03_2010年各地区一般预算平衡表_2010年地方财政一般预算分级平衡情况表（汇总）0524 2 2" xfId="20982"/>
    <cellStyle name="好_汇总表_财力性转移支付2010年预算参考数_03_2010年各地区一般预算平衡表_净集中 2" xfId="20983"/>
    <cellStyle name="差_卫生(按照总人口测算）—20080416_不含人员经费系数_30云南 3" xfId="20984"/>
    <cellStyle name="差_县市旗测算-新科目（20080627）_民生政策最低支出需求_财力性转移支付2010年预算参考数_03_2010年各地区一般预算平衡表_2010年地方财政一般预算分级平衡情况表（汇总）0524 2 3" xfId="20985"/>
    <cellStyle name="好_汇总表_财力性转移支付2010年预算参考数_03_2010年各地区一般预算平衡表_净集中 3" xfId="20986"/>
    <cellStyle name="差_卫生(按照总人口测算）—20080416_不含人员经费系数_30云南 3 2" xfId="20987"/>
    <cellStyle name="差_卫生(按照总人口测算）—20080416_不含人员经费系数_财力性转移支付2010年预算参考数 2 3" xfId="20988"/>
    <cellStyle name="好_11大理_财力性转移支付2010年预算参考数_03_2010年各地区一般预算平衡表" xfId="20989"/>
    <cellStyle name="差_卫生(按照总人口测算）—20080416_不含人员经费系数_财力性转移支付2010年预算参考数 2 4" xfId="20990"/>
    <cellStyle name="差_卫生(按照总人口测算）—20080416_不含人员经费系数_财力性转移支付2010年预算参考数 2 5" xfId="20991"/>
    <cellStyle name="差_卫生(按照总人口测算）—20080416_不含人员经费系数_财力性转移支付2010年预算参考数 2 6" xfId="20992"/>
    <cellStyle name="差_卫生(按照总人口测算）—20080416_不含人员经费系数_财力性转移支付2010年预算参考数 2 7" xfId="20993"/>
    <cellStyle name="差_卫生(按照总人口测算）—20080416_不含人员经费系数_财力性转移支付2010年预算参考数 3 2" xfId="20994"/>
    <cellStyle name="好_平邑_财力性转移支付2010年预算参考数" xfId="20995"/>
    <cellStyle name="差_卫生(按照总人口测算）—20080416_不含人员经费系数_财力性转移支付2010年预算参考数_03_2010年各地区一般预算平衡表 2" xfId="20996"/>
    <cellStyle name="差_卫生(按照总人口测算）—20080416_不含人员经费系数_财力性转移支付2010年预算参考数_03_2010年各地区一般预算平衡表 2 2" xfId="20997"/>
    <cellStyle name="好_34青海_财力性转移支付2010年预算参考数_合并 2 5" xfId="20998"/>
    <cellStyle name="差_卫生(按照总人口测算）—20080416_不含人员经费系数_财力性转移支付2010年预算参考数_03_2010年各地区一般预算平衡表_04财力类2010 2" xfId="20999"/>
    <cellStyle name="差_卫生(按照总人口测算）—20080416_不含人员经费系数_财力性转移支付2010年预算参考数_03_2010年各地区一般预算平衡表_04财力类2010 3" xfId="21000"/>
    <cellStyle name="好_2008年支出调整_财力性转移支付2010年预算参考数_华东 2" xfId="21001"/>
    <cellStyle name="差_卫生(按照总人口测算）—20080416_不含人员经费系数_财力性转移支付2010年预算参考数_03_2010年各地区一般预算平衡表_2010年地方财政一般预算分级平衡情况表（汇总）0524" xfId="21002"/>
    <cellStyle name="差_县区合并测算20080421_华东 2 6" xfId="21003"/>
    <cellStyle name="差_卫生(按照总人口测算）—20080416_不含人员经费系数_财力性转移支付2010年预算参考数_03_2010年各地区一般预算平衡表_2010年地方财政一般预算分级平衡情况表（汇总）0524 2" xfId="21004"/>
    <cellStyle name="好_缺口县区测算(财政部标准)_隋心对账单定稿0514 2 7" xfId="21005"/>
    <cellStyle name="差_卫生(按照总人口测算）—20080416_不含人员经费系数_财力性转移支付2010年预算参考数_03_2010年各地区一般预算平衡表_2010年地方财政一般预算分级平衡情况表（汇总）0524 2 2" xfId="21006"/>
    <cellStyle name="差_卫生(按照总人口测算）—20080416_不含人员经费系数_财力性转移支付2010年预算参考数_03_2010年各地区一般预算平衡表_2010年地方财政一般预算分级平衡情况表（汇总）0524 2 3" xfId="21007"/>
    <cellStyle name="差_卫生(按照总人口测算）—20080416_不含人员经费系数_财力性转移支付2010年预算参考数_03_2010年各地区一般预算平衡表_2010年地方财政一般预算分级平衡情况表（汇总）0524 2 4" xfId="21008"/>
    <cellStyle name="差_卫生(按照总人口测算）—20080416_不含人员经费系数_财力性转移支付2010年预算参考数_03_2010年各地区一般预算平衡表_2010年地方财政一般预算分级平衡情况表（汇总）0524 2 6" xfId="21009"/>
    <cellStyle name="差_卫生(按照总人口测算）—20080416_不含人员经费系数_财力性转移支付2010年预算参考数_03_2010年各地区一般预算平衡表_2010年地方财政一般预算分级平衡情况表（汇总）0524 2 7" xfId="21010"/>
    <cellStyle name="差_卫生(按照总人口测算）—20080416_不含人员经费系数_财力性转移支付2010年预算参考数_03_2010年各地区一般预算平衡表_2010年地方财政一般预算分级平衡情况表（汇总）0524 3" xfId="21011"/>
    <cellStyle name="差_县市旗测算20080508_不含人员经费系数_03_2010年各地区一般预算平衡表 2 2" xfId="21012"/>
    <cellStyle name="差_卫生(按照总人口测算）—20080416_不含人员经费系数_财力性转移支付2010年预算参考数_03_2010年各地区一般预算平衡表_2010年地方财政一般预算分级平衡情况表（汇总）0524 4" xfId="21013"/>
    <cellStyle name="差_卫生(按照总人口测算）—20080416_不含人员经费系数_财力性转移支付2010年预算参考数_03_2010年各地区一般预算平衡表_净集中" xfId="21014"/>
    <cellStyle name="差_卫生(按照总人口测算）—20080416_不含人员经费系数_财力性转移支付2010年预算参考数_03_2010年各地区一般预算平衡表_净集中 3" xfId="21015"/>
    <cellStyle name="差_卫生(按照总人口测算）—20080416_不含人员经费系数_财力性转移支付2010年预算参考数_30云南" xfId="21016"/>
    <cellStyle name="差_卫生(按照总人口测算）—20080416_不含人员经费系数_财力性转移支付2010年预算参考数_30云南 2" xfId="21017"/>
    <cellStyle name="差_卫生(按照总人口测算）—20080416_不含人员经费系数_财力性转移支付2010年预算参考数_30云南 3" xfId="21018"/>
    <cellStyle name="差_卫生(按照总人口测算）—20080416_不含人员经费系数_财力性转移支付2010年预算参考数_合并" xfId="21019"/>
    <cellStyle name="好_缺口县区测算(财政部标准)_合并" xfId="21020"/>
    <cellStyle name="差_卫生(按照总人口测算）—20080416_不含人员经费系数_财力性转移支付2010年预算参考数_合并 2 2" xfId="21021"/>
    <cellStyle name="差_卫生(按照总人口测算）—20080416_不含人员经费系数_财力性转移支付2010年预算参考数_合并 2 3" xfId="21022"/>
    <cellStyle name="差_卫生(按照总人口测算）—20080416_不含人员经费系数_财力性转移支付2010年预算参考数_合并 2 4" xfId="21023"/>
    <cellStyle name="差_卫生(按照总人口测算）—20080416_不含人员经费系数_财力性转移支付2010年预算参考数_合并 2 5" xfId="21024"/>
    <cellStyle name="差_卫生(按照总人口测算）—20080416_不含人员经费系数_财力性转移支付2010年预算参考数_合并 2 6" xfId="21025"/>
    <cellStyle name="差_卫生(按照总人口测算）—20080416_不含人员经费系数_财力性转移支付2010年预算参考数_合并 2 7" xfId="21026"/>
    <cellStyle name="差_卫生(按照总人口测算）—20080416_不含人员经费系数_财力性转移支付2010年预算参考数_华东 2 4" xfId="21027"/>
    <cellStyle name="差_卫生(按照总人口测算）—20080416_不含人员经费系数_财力性转移支付2010年预算参考数_隋心对账单定稿0514" xfId="21028"/>
    <cellStyle name="差_卫生(按照总人口测算）—20080416_不含人员经费系数_财力性转移支付2010年预算参考数_隋心对账单定稿0514 2" xfId="21029"/>
    <cellStyle name="好_财政供养人员_隋心对账单定稿0514" xfId="21030"/>
    <cellStyle name="好_附表_隋心对账单定稿0514 2 7" xfId="21031"/>
    <cellStyle name="差_卫生(按照总人口测算）—20080416_不含人员经费系数_财力性转移支付2010年预算参考数_隋心对账单定稿0514 2 2" xfId="21032"/>
    <cellStyle name="好_财政供养人员_隋心对账单定稿0514 2" xfId="21033"/>
    <cellStyle name="差_卫生(按照总人口测算）—20080416_不含人员经费系数_财力性转移支付2010年预算参考数_隋心对账单定稿0514 2 3" xfId="21034"/>
    <cellStyle name="差_下半年禁毒办案经费分配2544.3万元 2 2" xfId="21035"/>
    <cellStyle name="差_卫生(按照总人口测算）—20080416_不含人员经费系数_财力性转移支付2010年预算参考数_小册子（2010）张" xfId="21036"/>
    <cellStyle name="好_分县成本差异系数_不含人员经费系数_03_2010年各地区一般预算平衡表_2010年地方财政一般预算分级平衡情况表（汇总）0524" xfId="21037"/>
    <cellStyle name="差_卫生(按照总人口测算）—20080416_不含人员经费系数_财力性转移支付2010年预算参考数_小册子（2010）张 2" xfId="21038"/>
    <cellStyle name="好_分县成本差异系数_不含人员经费系数_03_2010年各地区一般预算平衡表_2010年地方财政一般预算分级平衡情况表（汇总）0524 2" xfId="21039"/>
    <cellStyle name="差_卫生(按照总人口测算）—20080416_不含人员经费系数_财力性转移支付2010年预算参考数_小册子（2010）张 2 2" xfId="21040"/>
    <cellStyle name="好_分县成本差异系数_不含人员经费系数_03_2010年各地区一般预算平衡表_2010年地方财政一般预算分级平衡情况表（汇总）0524 2 2" xfId="21041"/>
    <cellStyle name="差_卫生(按照总人口测算）—20080416_不含人员经费系数_财力性转移支付2010年预算参考数_小册子（2010）张 3" xfId="21042"/>
    <cellStyle name="好_分县成本差异系数_不含人员经费系数_03_2010年各地区一般预算平衡表_2010年地方财政一般预算分级平衡情况表（汇总）0524 3" xfId="21043"/>
    <cellStyle name="差_卫生(按照总人口测算）—20080416_不含人员经费系数_财力性转移支付2010年预算参考数_小册子（2010）张 3 2" xfId="21044"/>
    <cellStyle name="差_卫生(按照总人口测算）—20080416_不含人员经费系数_财力性转移支付2010年预算参考数_小册子（2010）张 4" xfId="21045"/>
    <cellStyle name="好_分县成本差异系数_不含人员经费系数_03_2010年各地区一般预算平衡表_2010年地方财政一般预算分级平衡情况表（汇总）0524 4" xfId="21046"/>
    <cellStyle name="差_卫生(按照总人口测算）—20080416_不含人员经费系数_合并" xfId="21047"/>
    <cellStyle name="差_卫生(按照总人口测算）—20080416_不含人员经费系数_合并 2" xfId="21048"/>
    <cellStyle name="差_卫生(按照总人口测算）—20080416_不含人员经费系数_合并 2 6" xfId="21049"/>
    <cellStyle name="差_卫生(按照总人口测算）—20080416_不含人员经费系数_合并 2 7" xfId="21050"/>
    <cellStyle name="强调文字颜色 1 2 2 11" xfId="21051"/>
    <cellStyle name="差_卫生(按照总人口测算）—20080416_不含人员经费系数_华东" xfId="21052"/>
    <cellStyle name="强调文字颜色 1 2 2 11 2" xfId="21053"/>
    <cellStyle name="差_卫生(按照总人口测算）—20080416_不含人员经费系数_华东 2" xfId="21054"/>
    <cellStyle name="强调文字颜色 1 2 2 11 2 2" xfId="21055"/>
    <cellStyle name="差_卫生(按照总人口测算）—20080416_不含人员经费系数_华东 2 2" xfId="21056"/>
    <cellStyle name="强调文字颜色 1 2 2 11 2 3" xfId="21057"/>
    <cellStyle name="差_卫生(按照总人口测算）—20080416_不含人员经费系数_华东 2 3" xfId="21058"/>
    <cellStyle name="强调文字颜色 1 2 2 11 2 5" xfId="21059"/>
    <cellStyle name="差_卫生(按照总人口测算）—20080416_不含人员经费系数_华东 2 5" xfId="21060"/>
    <cellStyle name="强调文字颜色 1 2 2 11 2 7" xfId="21061"/>
    <cellStyle name="差_卫生(按照总人口测算）—20080416_不含人员经费系数_华东 2 7" xfId="21062"/>
    <cellStyle name="差_卫生(按照总人口测算）—20080416_不含人员经费系数_隋心对账单定稿0514" xfId="21063"/>
    <cellStyle name="差_文体广播事业(按照总人口测算）—20080416_县市旗测算-新科目（含人口规模效应）_03_2010年各地区一般预算平衡表 3" xfId="21064"/>
    <cellStyle name="差_卫生(按照总人口测算）—20080416_不含人员经费系数_隋心对账单定稿0514 2 4" xfId="21065"/>
    <cellStyle name="差_卫生(按照总人口测算）—20080416_不含人员经费系数_隋心对账单定稿0514 2 5" xfId="21066"/>
    <cellStyle name="差_卫生(按照总人口测算）—20080416_不含人员经费系数_小册子（2010）张" xfId="21067"/>
    <cellStyle name="差_卫生(按照总人口测算）—20080416_财力性转移支付2010年预算参考数" xfId="21068"/>
    <cellStyle name="好_教育(按照总人口测算）—20080416_财力性转移支付2010年预算参考数_隋心对账单定稿0514 2 2" xfId="21069"/>
    <cellStyle name="差_卫生(按照总人口测算）—20080416_财力性转移支付2010年预算参考数 2" xfId="21070"/>
    <cellStyle name="差_卫生(按照总人口测算）—20080416_财力性转移支付2010年预算参考数 2 2" xfId="21071"/>
    <cellStyle name="差_卫生(按照总人口测算）—20080416_财力性转移支付2010年预算参考数 2 2 2" xfId="21072"/>
    <cellStyle name="好_28四川_财力性转移支付2010年预算参考数_03_2010年各地区一般预算平衡表_04财力类2010" xfId="21073"/>
    <cellStyle name="差_卫生(按照总人口测算）—20080416_财力性转移支付2010年预算参考数 2 3" xfId="21074"/>
    <cellStyle name="好_530629_2006年县级财政报表附表 2_2.2009年云南省生态功能区转移支付总表" xfId="21075"/>
    <cellStyle name="好_县市旗测算20080508_县市旗测算-新科目（含人口规模效应）_财力性转移支付2010年预算参考数_03_2010年各地区一般预算平衡表" xfId="21076"/>
    <cellStyle name="差_卫生(按照总人口测算）—20080416_财力性转移支付2010年预算参考数 2 4" xfId="21077"/>
    <cellStyle name="差_卫生(按照总人口测算）—20080416_财力性转移支付2010年预算参考数 2 6" xfId="21078"/>
    <cellStyle name="差_卫生(按照总人口测算）—20080416_财力性转移支付2010年预算参考数 3" xfId="21079"/>
    <cellStyle name="差_卫生(按照总人口测算）—20080416_财力性转移支付2010年预算参考数 4" xfId="21080"/>
    <cellStyle name="好_2006年34青海_财力性转移支付2010年预算参考数_华东 2" xfId="21081"/>
    <cellStyle name="差_卫生(按照总人口测算）—20080416_财力性转移支付2010年预算参考数_03_2010年各地区一般预算平衡表 2" xfId="21082"/>
    <cellStyle name="好_不含人员经费系数_财力性转移支付2010年预算参考数_30云南 3" xfId="21083"/>
    <cellStyle name="差_卫生(按照总人口测算）—20080416_财力性转移支付2010年预算参考数_03_2010年各地区一般预算平衡表 2 2" xfId="21084"/>
    <cellStyle name="好_附表_财力性转移支付2010年预算参考数_合并 3" xfId="21085"/>
    <cellStyle name="差_卫生(按照总人口测算）—20080416_财力性转移支付2010年预算参考数_03_2010年各地区一般预算平衡表 3" xfId="21086"/>
    <cellStyle name="差_卫生(按照总人口测算）—20080416_财力性转移支付2010年预算参考数_03_2010年各地区一般预算平衡表 4" xfId="21087"/>
    <cellStyle name="好_缺口县区测算(按2007支出增长25%测算)_财力性转移支付2010年预算参考数_03_2010年各地区一般预算平衡表_净集中 2" xfId="21088"/>
    <cellStyle name="差_卫生(按照总人口测算）—20080416_财力性转移支付2010年预算参考数_03_2010年各地区一般预算平衡表 5" xfId="21089"/>
    <cellStyle name="好_教育(按照总人口测算）—20080416_不含人员经费系数_小册子（2010）张" xfId="21090"/>
    <cellStyle name="好_缺口县区测算(按2007支出增长25%测算)_财力性转移支付2010年预算参考数_03_2010年各地区一般预算平衡表_净集中 3" xfId="21091"/>
    <cellStyle name="差_卫生(按照总人口测算）—20080416_财力性转移支付2010年预算参考数_03_2010年各地区一般预算平衡表 6" xfId="21092"/>
    <cellStyle name="差_卫生(按照总人口测算）—20080416_财力性转移支付2010年预算参考数_03_2010年各地区一般预算平衡表_04财力类2010 2" xfId="21093"/>
    <cellStyle name="差_卫生(按照总人口测算）—20080416_财力性转移支付2010年预算参考数_03_2010年各地区一般预算平衡表_04财力类2010 3" xfId="21094"/>
    <cellStyle name="差_卫生(按照总人口测算）—20080416_财力性转移支付2010年预算参考数_03_2010年各地区一般预算平衡表_2010年地方财政一般预算分级平衡情况表（汇总）0524" xfId="21095"/>
    <cellStyle name="差_卫生(按照总人口测算）—20080416_财力性转移支付2010年预算参考数_03_2010年各地区一般预算平衡表_2010年地方财政一般预算分级平衡情况表（汇总）0524 2" xfId="21096"/>
    <cellStyle name="差_卫生(按照总人口测算）—20080416_财力性转移支付2010年预算参考数_03_2010年各地区一般预算平衡表_2010年地方财政一般预算分级平衡情况表（汇总）0524 2 3" xfId="21097"/>
    <cellStyle name="差_卫生(按照总人口测算）—20080416_财力性转移支付2010年预算参考数_03_2010年各地区一般预算平衡表_2010年地方财政一般预算分级平衡情况表（汇总）0524 5" xfId="21098"/>
    <cellStyle name="差_卫生(按照总人口测算）—20080416_财力性转移支付2010年预算参考数_30云南" xfId="21099"/>
    <cellStyle name="差_卫生(按照总人口测算）—20080416_财力性转移支付2010年预算参考数_30云南 2" xfId="21100"/>
    <cellStyle name="好_其他部门(按照总人口测算）—20080416_民生政策最低支出需求_财力性转移支付2010年预算参考数_03_2010年各地区一般预算平衡表_2010年地方财政一般预算分级平衡情况表（汇总）0524 5" xfId="21101"/>
    <cellStyle name="差_卫生(按照总人口测算）—20080416_财力性转移支付2010年预算参考数_合并" xfId="21102"/>
    <cellStyle name="好_00省级(打印)_华东 2 5" xfId="21103"/>
    <cellStyle name="好_县区合并测算20080421_民生政策最低支出需求_财力性转移支付2010年预算参考数_03_2010年各地区一般预算平衡表_2010年地方财政一般预算分级平衡情况表（汇总）0524 2 4" xfId="21104"/>
    <cellStyle name="差_卫生(按照总人口测算）—20080416_财力性转移支付2010年预算参考数_合并 2" xfId="21105"/>
    <cellStyle name="差_卫生部门_合并 2 4" xfId="21106"/>
    <cellStyle name="差_卫生(按照总人口测算）—20080416_财力性转移支付2010年预算参考数_合并 2 4" xfId="21107"/>
    <cellStyle name="差_县区合并测算20080421_民生政策最低支出需求_财力性转移支付2010年预算参考数_30云南" xfId="21108"/>
    <cellStyle name="差_云南省2008年转移支付测算——州市本级考核部分及政策性测算_财力性转移支付2010年预算参考数_03_2010年各地区一般预算平衡表_净集中 3" xfId="21109"/>
    <cellStyle name="好_2006年27重庆_03_2010年各地区一般预算平衡表 5" xfId="21110"/>
    <cellStyle name="好_财政供养人员_财力性转移支付2010年预算参考数_03_2010年各地区一般预算平衡表" xfId="21111"/>
    <cellStyle name="差_卫生(按照总人口测算）—20080416_财力性转移支付2010年预算参考数_合并 2 5" xfId="21112"/>
    <cellStyle name="好_2006年27重庆_03_2010年各地区一般预算平衡表 6" xfId="21113"/>
    <cellStyle name="差_卫生(按照总人口测算）—20080416_财力性转移支付2010年预算参考数_合并 2 6" xfId="21114"/>
    <cellStyle name="差_卫生(按照总人口测算）—20080416_财力性转移支付2010年预算参考数_合并 2 7" xfId="21115"/>
    <cellStyle name="差_县市旗测算20080508_财力性转移支付2010年预算参考数_03_2010年各地区一般预算平衡表_净集中" xfId="21116"/>
    <cellStyle name="差_卫生(按照总人口测算）—20080416_财力性转移支付2010年预算参考数_华东" xfId="21117"/>
    <cellStyle name="差_卫生(按照总人口测算）—20080416_财力性转移支付2010年预算参考数_华东 2" xfId="21118"/>
    <cellStyle name="差_卫生(按照总人口测算）—20080416_财力性转移支付2010年预算参考数_华东 2 2" xfId="21119"/>
    <cellStyle name="差_卫生(按照总人口测算）—20080416_财力性转移支付2010年预算参考数_华东 2 3" xfId="21120"/>
    <cellStyle name="差_卫生(按照总人口测算）—20080416_财力性转移支付2010年预算参考数_隋心对账单定稿0514 2" xfId="21121"/>
    <cellStyle name="常规 13 2 3" xfId="21122"/>
    <cellStyle name="差_卫生(按照总人口测算）—20080416_财力性转移支付2010年预算参考数_隋心对账单定稿0514 2 2" xfId="21123"/>
    <cellStyle name="差_县区合并测算20080423(按照各省比重）_民生政策最低支出需求_财力性转移支付2010年预算参考数 2 4" xfId="21124"/>
    <cellStyle name="好_文体广播事业(按照总人口测算）—20080416_不含人员经费系数_03_2010年各地区一般预算平衡表_2010年地方财政一般预算分级平衡情况表（汇总）0524 2 2" xfId="21125"/>
    <cellStyle name="差_卫生(按照总人口测算）—20080416_财力性转移支付2010年预算参考数_隋心对账单定稿0514 2 3" xfId="21126"/>
    <cellStyle name="差_县区合并测算20080423(按照各省比重）_民生政策最低支出需求_财力性转移支付2010年预算参考数 2 5" xfId="21127"/>
    <cellStyle name="好_平邑 2 2" xfId="21128"/>
    <cellStyle name="差_卫生(按照总人口测算）—20080416_财力性转移支付2010年预算参考数_小册子（2010）张" xfId="21129"/>
    <cellStyle name="差_卫生(按照总人口测算）—20080416_财力性转移支付2010年预算参考数_小册子（2010）张 2 2" xfId="21130"/>
    <cellStyle name="好_财政供养人员_财力性转移支付2010年预算参考数 4" xfId="21131"/>
    <cellStyle name="差_卫生(按照总人口测算）—20080416_财力性转移支付2010年预算参考数_小册子（2010）张 3" xfId="21132"/>
    <cellStyle name="好_一般预算支出口径剔除表_财力性转移支付2010年预算参考数_合并 2 4" xfId="21133"/>
    <cellStyle name="差_卫生(按照总人口测算）—20080416_财力性转移支付2010年预算参考数_小册子（2010）张 3 2" xfId="21134"/>
    <cellStyle name="差_卫生(按照总人口测算）—20080416_合并" xfId="21135"/>
    <cellStyle name="好_不含人员经费系数_财力性转移支付2010年预算参考数_华东 2" xfId="21136"/>
    <cellStyle name="差_卫生(按照总人口测算）—20080416_合并 2" xfId="21137"/>
    <cellStyle name="好_不含人员经费系数_财力性转移支付2010年预算参考数_华东 2 2" xfId="21138"/>
    <cellStyle name="好_汇总_财力性转移支付2010年预算参考数 4" xfId="21139"/>
    <cellStyle name="差_卫生(按照总人口测算）—20080416_合并 2 2" xfId="21140"/>
    <cellStyle name="差_卫生(按照总人口测算）—20080416_合并 2 3" xfId="21141"/>
    <cellStyle name="差_卫生(按照总人口测算）—20080416_合并 2 5" xfId="21142"/>
    <cellStyle name="差_卫生(按照总人口测算）—20080416_合并 2 6" xfId="21143"/>
    <cellStyle name="差_卫生(按照总人口测算）—20080416_合并 2 7" xfId="21144"/>
    <cellStyle name="差_卫生(按照总人口测算）—20080416_华东" xfId="21145"/>
    <cellStyle name="好_14安徽_03_2010年各地区一般预算平衡表_净集中 2" xfId="21146"/>
    <cellStyle name="差_卫生(按照总人口测算）—20080416_华东 2" xfId="21147"/>
    <cellStyle name="差_卫生(按照总人口测算）—20080416_华东 2 2" xfId="21148"/>
    <cellStyle name="差_卫生(按照总人口测算）—20080416_民生政策最低支出需求" xfId="21149"/>
    <cellStyle name="好_行政公检法测算_隋心对账单定稿0514 2 4" xfId="21150"/>
    <cellStyle name="差_卫生(按照总人口测算）—20080416_民生政策最低支出需求 2" xfId="21151"/>
    <cellStyle name="差_卫生(按照总人口测算）—20080416_民生政策最低支出需求 2 2" xfId="21152"/>
    <cellStyle name="好_分析缺口率_03_2010年各地区一般预算平衡表_2010年地方财政一般预算分级平衡情况表（汇总）0524 2 7" xfId="21153"/>
    <cellStyle name="差_卫生(按照总人口测算）—20080416_民生政策最低支出需求 2 2 2" xfId="21154"/>
    <cellStyle name="差_卫生(按照总人口测算）—20080416_民生政策最低支出需求 2 3" xfId="21155"/>
    <cellStyle name="差_卫生(按照总人口测算）—20080416_民生政策最低支出需求 2 4" xfId="21156"/>
    <cellStyle name="差_卫生(按照总人口测算）—20080416_民生政策最低支出需求 2 5" xfId="21157"/>
    <cellStyle name="差_卫生(按照总人口测算）—20080416_民生政策最低支出需求 2 6" xfId="21158"/>
    <cellStyle name="好_1_财力性转移支付2010年预算参考数_03_2010年各地区一般预算平衡表 2" xfId="21159"/>
    <cellStyle name="差_卫生(按照总人口测算）—20080416_民生政策最低支出需求 2 7" xfId="21160"/>
    <cellStyle name="好_1_财力性转移支付2010年预算参考数_03_2010年各地区一般预算平衡表 3" xfId="21161"/>
    <cellStyle name="差_卫生(按照总人口测算）—20080416_民生政策最低支出需求 4" xfId="21162"/>
    <cellStyle name="差_卫生(按照总人口测算）—20080416_民生政策最低支出需求 5" xfId="21163"/>
    <cellStyle name="差_卫生(按照总人口测算）—20080416_民生政策最低支出需求_03_2010年各地区一般预算平衡表 2" xfId="21164"/>
    <cellStyle name="差_卫生(按照总人口测算）—20080416_民生政策最低支出需求_03_2010年各地区一般预算平衡表 2 2" xfId="21165"/>
    <cellStyle name="差_卫生(按照总人口测算）—20080416_民生政策最低支出需求_03_2010年各地区一般预算平衡表 3" xfId="21166"/>
    <cellStyle name="差_卫生(按照总人口测算）—20080416_民生政策最低支出需求_03_2010年各地区一般预算平衡表_2010年地方财政一般预算分级平衡情况表（汇总）0524 2 2" xfId="21167"/>
    <cellStyle name="好_成本差异系数（含人口规模）_隋心对账单定稿0514" xfId="21168"/>
    <cellStyle name="差_卫生(按照总人口测算）—20080416_民生政策最低支出需求_03_2010年各地区一般预算平衡表_2010年地方财政一般预算分级平衡情况表（汇总）0524 2 3" xfId="21169"/>
    <cellStyle name="差_卫生(按照总人口测算）—20080416_民生政策最低支出需求_03_2010年各地区一般预算平衡表_2010年地方财政一般预算分级平衡情况表（汇总）0524 2 4" xfId="21170"/>
    <cellStyle name="好_测算结果汇总_隋心对账单定稿0514 2 2" xfId="21171"/>
    <cellStyle name="差_卫生(按照总人口测算）—20080416_民生政策最低支出需求_03_2010年各地区一般预算平衡表_2010年地方财政一般预算分级平衡情况表（汇总）0524 2 5" xfId="21172"/>
    <cellStyle name="好_测算结果汇总_隋心对账单定稿0514 2 3" xfId="21173"/>
    <cellStyle name="差_卫生(按照总人口测算）—20080416_民生政策最低支出需求_03_2010年各地区一般预算平衡表_2010年地方财政一般预算分级平衡情况表（汇总）0524 2 6" xfId="21174"/>
    <cellStyle name="好_测算结果汇总_隋心对账单定稿0514 2 4" xfId="21175"/>
    <cellStyle name="差_卫生(按照总人口测算）—20080416_民生政策最低支出需求_03_2010年各地区一般预算平衡表_2010年地方财政一般预算分级平衡情况表（汇总）0524 2 7" xfId="21176"/>
    <cellStyle name="好_测算结果汇总_隋心对账单定稿0514 2 5" xfId="21177"/>
    <cellStyle name="差_卫生(按照总人口测算）—20080416_民生政策最低支出需求_03_2010年各地区一般预算平衡表_2010年地方财政一般预算分级平衡情况表（汇总）0524 4" xfId="21178"/>
    <cellStyle name="差_卫生(按照总人口测算）—20080416_民生政策最低支出需求_03_2010年各地区一般预算平衡表_净集中" xfId="21179"/>
    <cellStyle name="差_卫生(按照总人口测算）—20080416_民生政策最低支出需求_03_2010年各地区一般预算平衡表_净集中 2" xfId="21180"/>
    <cellStyle name="差_卫生(按照总人口测算）—20080416_民生政策最低支出需求_03_2010年各地区一般预算平衡表_净集中 3" xfId="21181"/>
    <cellStyle name="好_分县成本差异系数_不含人员经费系数_财力性转移支付2010年预算参考数_隋心对账单定稿0514 2" xfId="21182"/>
    <cellStyle name="差_卫生(按照总人口测算）—20080416_民生政策最低支出需求_30云南 3" xfId="21183"/>
    <cellStyle name="好_分县成本差异系数_不含人员经费系数_隋心对账单定稿0514 2 7" xfId="21184"/>
    <cellStyle name="差_卫生(按照总人口测算）—20080416_民生政策最低支出需求_30云南 4" xfId="21185"/>
    <cellStyle name="差_卫生(按照总人口测算）—20080416_民生政策最低支出需求_财力性转移支付2010年预算参考数" xfId="21186"/>
    <cellStyle name="差_卫生(按照总人口测算）—20080416_民生政策最低支出需求_财力性转移支付2010年预算参考数 2" xfId="21187"/>
    <cellStyle name="差_卫生(按照总人口测算）—20080416_民生政策最低支出需求_财力性转移支付2010年预算参考数 2 2" xfId="21188"/>
    <cellStyle name="差_文体广播事业(按照总人口测算）—20080416_县市旗测算-新科目（含人口规模效应）_03_2010年各地区一般预算平衡表_2010年地方财政一般预算分级平衡情况表（汇总）0524" xfId="21189"/>
    <cellStyle name="差_卫生(按照总人口测算）—20080416_民生政策最低支出需求_财力性转移支付2010年预算参考数 2 3" xfId="21190"/>
    <cellStyle name="差_卫生(按照总人口测算）—20080416_民生政策最低支出需求_财力性转移支付2010年预算参考数 2 4" xfId="21191"/>
    <cellStyle name="好_行政(燃修费)_县市旗测算-新科目（含人口规模效应）_03_2010年各地区一般预算平衡表_净集中 2" xfId="21192"/>
    <cellStyle name="差_卫生(按照总人口测算）—20080416_民生政策最低支出需求_财力性转移支付2010年预算参考数 2 5" xfId="21193"/>
    <cellStyle name="好_行政(燃修费)_县市旗测算-新科目（含人口规模效应）_03_2010年各地区一般预算平衡表_净集中 3" xfId="21194"/>
    <cellStyle name="差_卫生(按照总人口测算）—20080416_民生政策最低支出需求_财力性转移支付2010年预算参考数 2 6" xfId="21195"/>
    <cellStyle name="差_卫生(按照总人口测算）—20080416_民生政策最低支出需求_财力性转移支付2010年预算参考数 2 7" xfId="21196"/>
    <cellStyle name="差_卫生(按照总人口测算）—20080416_民生政策最低支出需求_财力性转移支付2010年预算参考数 3" xfId="21197"/>
    <cellStyle name="差_卫生(按照总人口测算）—20080416_民生政策最低支出需求_财力性转移支付2010年预算参考数 4" xfId="21198"/>
    <cellStyle name="差_卫生(按照总人口测算）—20080416_民生政策最低支出需求_财力性转移支付2010年预算参考数 5" xfId="21199"/>
    <cellStyle name="差_卫生(按照总人口测算）—20080416_民生政策最低支出需求_财力性转移支付2010年预算参考数_03_2010年各地区一般预算平衡表" xfId="21200"/>
    <cellStyle name="常规 14 39" xfId="21201"/>
    <cellStyle name="差_卫生(按照总人口测算）—20080416_民生政策最低支出需求_财力性转移支付2010年预算参考数_03_2010年各地区一般预算平衡表 2" xfId="21202"/>
    <cellStyle name="好_行政(燃修费)_不含人员经费系数_03_2010年各地区一般预算平衡表_2010年地方财政一般预算分级平衡情况表（汇总）0524 2 6" xfId="21203"/>
    <cellStyle name="差_卫生(按照总人口测算）—20080416_民生政策最低支出需求_财力性转移支付2010年预算参考数_03_2010年各地区一般预算平衡表 2 2" xfId="21204"/>
    <cellStyle name="差_卫生(按照总人口测算）—20080416_民生政策最低支出需求_财力性转移支付2010年预算参考数_03_2010年各地区一般预算平衡表 3" xfId="21205"/>
    <cellStyle name="好_行政(燃修费)_不含人员经费系数_03_2010年各地区一般预算平衡表_2010年地方财政一般预算分级平衡情况表（汇总）0524 2 7" xfId="21206"/>
    <cellStyle name="差_卫生(按照总人口测算）—20080416_民生政策最低支出需求_财力性转移支付2010年预算参考数_03_2010年各地区一般预算平衡表_04财力类2010" xfId="21207"/>
    <cellStyle name="好_530629_2006年县级财政报表附表 2 5" xfId="21208"/>
    <cellStyle name="差_卫生(按照总人口测算）—20080416_民生政策最低支出需求_财力性转移支付2010年预算参考数_03_2010年各地区一般预算平衡表_04财力类2010 2" xfId="21209"/>
    <cellStyle name="差_卫生(按照总人口测算）—20080416_民生政策最低支出需求_财力性转移支付2010年预算参考数_03_2010年各地区一般预算平衡表_04财力类2010 3" xfId="21210"/>
    <cellStyle name="好_安徽 缺口县区测算(地方填报)1_财力性转移支付2010年预算参考数_华东 2 2" xfId="21211"/>
    <cellStyle name="差_卫生(按照总人口测算）—20080416_民生政策最低支出需求_财力性转移支付2010年预算参考数_03_2010年各地区一般预算平衡表_2010年地方财政一般预算分级平衡情况表（汇总）0524 2 2" xfId="21212"/>
    <cellStyle name="差_卫生(按照总人口测算）—20080416_民生政策最低支出需求_财力性转移支付2010年预算参考数_03_2010年各地区一般预算平衡表_2010年地方财政一般预算分级平衡情况表（汇总）0524 2 3" xfId="21213"/>
    <cellStyle name="差_文体广播部门_华东 2" xfId="21214"/>
    <cellStyle name="差_卫生(按照总人口测算）—20080416_民生政策最低支出需求_财力性转移支付2010年预算参考数_03_2010年各地区一般预算平衡表_2010年地方财政一般预算分级平衡情况表（汇总）0524 2 4" xfId="21215"/>
    <cellStyle name="差_卫生(按照总人口测算）—20080416_民生政策最低支出需求_财力性转移支付2010年预算参考数_03_2010年各地区一般预算平衡表_2010年地方财政一般预算分级平衡情况表（汇总）0524 2 5" xfId="21216"/>
    <cellStyle name="差_县区合并测算20080421_不含人员经费系数_财力性转移支付2010年预算参考数_03_2010年各地区一般预算平衡表_净集中 2" xfId="21217"/>
    <cellStyle name="差_卫生(按照总人口测算）—20080416_民生政策最低支出需求_财力性转移支付2010年预算参考数_03_2010年各地区一般预算平衡表_2010年地方财政一般预算分级平衡情况表（汇总）0524 2 6" xfId="21218"/>
    <cellStyle name="差_县区合并测算20080421_不含人员经费系数_财力性转移支付2010年预算参考数_03_2010年各地区一般预算平衡表_净集中 3" xfId="21219"/>
    <cellStyle name="差_卫生(按照总人口测算）—20080416_民生政策最低支出需求_财力性转移支付2010年预算参考数_03_2010年各地区一般预算平衡表_2010年地方财政一般预算分级平衡情况表（汇总）0524 2 7" xfId="21220"/>
    <cellStyle name="差_卫生(按照总人口测算）—20080416_民生政策最低支出需求_财力性转移支付2010年预算参考数_03_2010年各地区一般预算平衡表_2010年地方财政一般预算分级平衡情况表（汇总）0524 3" xfId="21221"/>
    <cellStyle name="差_县市旗测算-新科目（20080627）_民生政策最低支出需求_小册子（2010）张" xfId="21222"/>
    <cellStyle name="差_卫生(按照总人口测算）—20080416_民生政策最低支出需求_财力性转移支付2010年预算参考数_03_2010年各地区一般预算平衡表_2010年地方财政一般预算分级平衡情况表（汇总）0524 4" xfId="21223"/>
    <cellStyle name="差_卫生(按照总人口测算）—20080416_民生政策最低支出需求_财力性转移支付2010年预算参考数_03_2010年各地区一般预算平衡表_2010年地方财政一般预算分级平衡情况表（汇总）0524 5" xfId="21224"/>
    <cellStyle name="差_卫生(按照总人口测算）—20080416_民生政策最低支出需求_财力性转移支付2010年预算参考数_03_2010年各地区一般预算平衡表_净集中" xfId="21225"/>
    <cellStyle name="差_卫生(按照总人口测算）—20080416_民生政策最低支出需求_财力性转移支付2010年预算参考数_03_2010年各地区一般预算平衡表_净集中 2" xfId="21226"/>
    <cellStyle name="差_卫生(按照总人口测算）—20080416_民生政策最低支出需求_财力性转移支付2010年预算参考数_30云南 3" xfId="21227"/>
    <cellStyle name="差_卫生(按照总人口测算）—20080416_民生政策最低支出需求_财力性转移支付2010年预算参考数_合并 2" xfId="21228"/>
    <cellStyle name="差_卫生(按照总人口测算）—20080416_民生政策最低支出需求_财力性转移支付2010年预算参考数_合并 2 3" xfId="21229"/>
    <cellStyle name="差_卫生(按照总人口测算）—20080416_民生政策最低支出需求_财力性转移支付2010年预算参考数_合并 2 4" xfId="21230"/>
    <cellStyle name="差_卫生(按照总人口测算）—20080416_民生政策最低支出需求_财力性转移支付2010年预算参考数_合并 2 5" xfId="21231"/>
    <cellStyle name="差_卫生(按照总人口测算）—20080416_民生政策最低支出需求_财力性转移支付2010年预算参考数_合并 2 6" xfId="21232"/>
    <cellStyle name="差_卫生(按照总人口测算）—20080416_民生政策最低支出需求_财力性转移支付2010年预算参考数_华东 2 2" xfId="21233"/>
    <cellStyle name="差_卫生(按照总人口测算）—20080416_民生政策最低支出需求_财力性转移支付2010年预算参考数_华东 2 4" xfId="21234"/>
    <cellStyle name="差_文体广播部门" xfId="21235"/>
    <cellStyle name="差_卫生(按照总人口测算）—20080416_民生政策最低支出需求_财力性转移支付2010年预算参考数_华东 2 7" xfId="21236"/>
    <cellStyle name="差_卫生(按照总人口测算）—20080416_民生政策最低支出需求_财力性转移支付2010年预算参考数_隋心对账单定稿0514" xfId="21237"/>
    <cellStyle name="差_卫生(按照总人口测算）—20080416_民生政策最低支出需求_财力性转移支付2010年预算参考数_隋心对账单定稿0514 2" xfId="21238"/>
    <cellStyle name="好_2008年全省汇总收支计算表_财力性转移支付2010年预算参考数 2 6" xfId="21239"/>
    <cellStyle name="差_卫生(按照总人口测算）—20080416_民生政策最低支出需求_财力性转移支付2010年预算参考数_隋心对账单定稿0514 2 2" xfId="21240"/>
    <cellStyle name="好_1110洱源县_隋心对账单定稿0514 2 7" xfId="21241"/>
    <cellStyle name="差_卫生(按照总人口测算）—20080416_民生政策最低支出需求_财力性转移支付2010年预算参考数_隋心对账单定稿0514 2 3" xfId="21242"/>
    <cellStyle name="差_一般预算支出口径剔除表_03_2010年各地区一般预算平衡表_净集中 2" xfId="21243"/>
    <cellStyle name="差_卫生(按照总人口测算）—20080416_民生政策最低支出需求_财力性转移支付2010年预算参考数_隋心对账单定稿0514 2 5" xfId="21244"/>
    <cellStyle name="好_2006年34青海_财力性转移支付2010年预算参考数_03_2010年各地区一般预算平衡表_净集中" xfId="21245"/>
    <cellStyle name="差_卫生(按照总人口测算）—20080416_民生政策最低支出需求_财力性转移支付2010年预算参考数_隋心对账单定稿0514 2 6" xfId="21246"/>
    <cellStyle name="差_卫生(按照总人口测算）—20080416_民生政策最低支出需求_财力性转移支付2010年预算参考数_隋心对账单定稿0514 2 7" xfId="21247"/>
    <cellStyle name="差_卫生(按照总人口测算）—20080416_民生政策最低支出需求_财力性转移支付2010年预算参考数_小册子（2010）张 2" xfId="21248"/>
    <cellStyle name="差_卫生(按照总人口测算）—20080416_民生政策最低支出需求_财力性转移支付2010年预算参考数_小册子（2010）张 3" xfId="21249"/>
    <cellStyle name="差_卫生(按照总人口测算）—20080416_民生政策最低支出需求_合并" xfId="21250"/>
    <cellStyle name="差_卫生(按照总人口测算）—20080416_民生政策最低支出需求_合并 2 3" xfId="21251"/>
    <cellStyle name="差_文体广播事业(按照总人口测算）—20080416_民生政策最低支出需求_华东 2 6" xfId="21252"/>
    <cellStyle name="差_卫生(按照总人口测算）—20080416_民生政策最低支出需求_合并 2 4" xfId="21253"/>
    <cellStyle name="差_文体广播事业(按照总人口测算）—20080416_民生政策最低支出需求_华东 2 7" xfId="21254"/>
    <cellStyle name="差_卫生(按照总人口测算）—20080416_民生政策最低支出需求_合并 2 5" xfId="21255"/>
    <cellStyle name="差_卫生(按照总人口测算）—20080416_民生政策最低支出需求_华东" xfId="21256"/>
    <cellStyle name="差_卫生(按照总人口测算）—20080416_民生政策最低支出需求_华东 2" xfId="21257"/>
    <cellStyle name="常规 21 3 2 3" xfId="21258"/>
    <cellStyle name="好_成本差异系数（含人口规模）_财力性转移支付2010年预算参考数_隋心对账单定稿0514 2 4" xfId="21259"/>
    <cellStyle name="好_教育(按照总人口测算）—20080416_财力性转移支付2010年预算参考数 4" xfId="21260"/>
    <cellStyle name="差_卫生(按照总人口测算）—20080416_民生政策最低支出需求_华东 2 2" xfId="21261"/>
    <cellStyle name="差_卫生(按照总人口测算）—20080416_民生政策最低支出需求_华东 2 3" xfId="21262"/>
    <cellStyle name="差_卫生(按照总人口测算）—20080416_民生政策最低支出需求_华东 2 5" xfId="21263"/>
    <cellStyle name="差_县市旗测算-新科目（20080627）_县市旗测算-新科目（含人口规模效应）_隋心对账单定稿0514" xfId="21264"/>
    <cellStyle name="差_卫生(按照总人口测算）—20080416_民生政策最低支出需求_华东 2 6" xfId="21265"/>
    <cellStyle name="好_教育(按照总人口测算）—20080416_民生政策最低支出需求_合并" xfId="21266"/>
    <cellStyle name="差_卫生(按照总人口测算）—20080416_民生政策最低支出需求_华东 2 7" xfId="21267"/>
    <cellStyle name="差_卫生(按照总人口测算）—20080416_民生政策最低支出需求_隋心对账单定稿0514" xfId="21268"/>
    <cellStyle name="好_缺口县区测算(财政部标准)_03_2010年各地区一般预算平衡表 4" xfId="21269"/>
    <cellStyle name="差_卫生(按照总人口测算）—20080416_民生政策最低支出需求_隋心对账单定稿0514 2" xfId="21270"/>
    <cellStyle name="差_卫生(按照总人口测算）—20080416_民生政策最低支出需求_隋心对账单定稿0514 2 2" xfId="21271"/>
    <cellStyle name="差_卫生(按照总人口测算）—20080416_民生政策最低支出需求_隋心对账单定稿0514 2 5" xfId="21272"/>
    <cellStyle name="差_卫生(按照总人口测算）—20080416_民生政策最低支出需求_隋心对账单定稿0514 2 6" xfId="21273"/>
    <cellStyle name="好_分县成本差异系数_民生政策最低支出需求_财力性转移支付2010年预算参考数_03_2010年各地区一般预算平衡表_04财力类2010" xfId="21274"/>
    <cellStyle name="差_卫生(按照总人口测算）—20080416_民生政策最低支出需求_隋心对账单定稿0514 2 7" xfId="21275"/>
    <cellStyle name="差_卫生(按照总人口测算）—20080416_民生政策最低支出需求_小册子（2010）张" xfId="21276"/>
    <cellStyle name="好_28四川_财力性转移支付2010年预算参考数_隋心对账单定稿0514" xfId="21277"/>
    <cellStyle name="差_卫生(按照总人口测算）—20080416_民生政策最低支出需求_小册子（2010）张 3" xfId="21278"/>
    <cellStyle name="常规 5 8" xfId="21279"/>
    <cellStyle name="差_卫生(按照总人口测算）—20080416_隋心对账单定稿0514" xfId="21280"/>
    <cellStyle name="差_卫生(按照总人口测算）—20080416_隋心对账单定稿0514 2" xfId="21281"/>
    <cellStyle name="差_卫生(按照总人口测算）—20080416_隋心对账单定稿0514 2 6" xfId="21282"/>
    <cellStyle name="好_2006年34青海_财力性转移支付2010年预算参考数_合并 2" xfId="21283"/>
    <cellStyle name="差_卫生(按照总人口测算）—20080416_隋心对账单定稿0514 2 7" xfId="21284"/>
    <cellStyle name="好_1_03_2010年各地区一般预算平衡表_净集中" xfId="21285"/>
    <cellStyle name="差_卫生(按照总人口测算）—20080416_县市旗测算-新科目（含人口规模效应）" xfId="21286"/>
    <cellStyle name="差_卫生(按照总人口测算）—20080416_县市旗测算-新科目（含人口规模效应） 2" xfId="21287"/>
    <cellStyle name="好_财政供养人员_隋心对账单定稿0514 2 5" xfId="21288"/>
    <cellStyle name="差_卫生(按照总人口测算）—20080416_县市旗测算-新科目（含人口规模效应） 2 2" xfId="21289"/>
    <cellStyle name="好_行政(燃修费)_不含人员经费系数_财力性转移支付2010年预算参考数_合并 2 5" xfId="21290"/>
    <cellStyle name="差_卫生(按照总人口测算）—20080416_县市旗测算-新科目（含人口规模效应） 2 5" xfId="21291"/>
    <cellStyle name="差_卫生(按照总人口测算）—20080416_县市旗测算-新科目（含人口规模效应） 2 7" xfId="21292"/>
    <cellStyle name="好_行政公检法测算 2 3" xfId="21293"/>
    <cellStyle name="好_河南 缺口县区测算(地方填报)_隋心对账单定稿0514 3" xfId="21294"/>
    <cellStyle name="差_卫生(按照总人口测算）—20080416_县市旗测算-新科目（含人口规模效应） 3" xfId="21295"/>
    <cellStyle name="好_财政供养人员_隋心对账单定稿0514 2 6" xfId="21296"/>
    <cellStyle name="好_测算结果汇总_财力性转移支付2010年预算参考数_小册子（2010）张" xfId="21297"/>
    <cellStyle name="差_卫生(按照总人口测算）—20080416_县市旗测算-新科目（含人口规模效应） 4" xfId="21298"/>
    <cellStyle name="好_县市旗测算20080508_县市旗测算-新科目（含人口规模效应）_03_2010年各地区一般预算平衡表_2010年地方财政一般预算分级平衡情况表（汇总）0524 2 3" xfId="21299"/>
    <cellStyle name="差_县区合并测算20080421_民生政策最低支出需求_财力性转移支付2010年预算参考数 2" xfId="21300"/>
    <cellStyle name="好_财政供养人员_隋心对账单定稿0514 2 7" xfId="21301"/>
    <cellStyle name="差_卫生(按照总人口测算）—20080416_县市旗测算-新科目（含人口规模效应） 4 2" xfId="21302"/>
    <cellStyle name="差_县区合并测算20080421_民生政策最低支出需求_财力性转移支付2010年预算参考数 2 2" xfId="21303"/>
    <cellStyle name="差_卫生(按照总人口测算）—20080416_县市旗测算-新科目（含人口规模效应）_03_2010年各地区一般预算平衡表" xfId="21304"/>
    <cellStyle name="差_卫生(按照总人口测算）—20080416_县市旗测算-新科目（含人口规模效应）_03_2010年各地区一般预算平衡表_04财力类2010" xfId="21305"/>
    <cellStyle name="差_卫生(按照总人口测算）—20080416_县市旗测算-新科目（含人口规模效应）_03_2010年各地区一般预算平衡表_04财力类2010 2" xfId="21306"/>
    <cellStyle name="好_2007一般预算支出口径剔除表_财力性转移支付2010年预算参考数 3" xfId="21307"/>
    <cellStyle name="差_卫生(按照总人口测算）—20080416_县市旗测算-新科目（含人口规模效应）_03_2010年各地区一般预算平衡表_2010年地方财政一般预算分级平衡情况表（汇总）0524 2 2" xfId="21308"/>
    <cellStyle name="差_卫生(按照总人口测算）—20080416_县市旗测算-新科目（含人口规模效应）_03_2010年各地区一般预算平衡表_2010年地方财政一般预算分级平衡情况表（汇总）0524 2 3" xfId="21309"/>
    <cellStyle name="差_卫生(按照总人口测算）—20080416_县市旗测算-新科目（含人口规模效应）_03_2010年各地区一般预算平衡表_2010年地方财政一般预算分级平衡情况表（汇总）0524 2 4" xfId="21310"/>
    <cellStyle name="差_卫生(按照总人口测算）—20080416_县市旗测算-新科目（含人口规模效应）_03_2010年各地区一般预算平衡表_2010年地方财政一般预算分级平衡情况表（汇总）0524 2 5" xfId="21311"/>
    <cellStyle name="差_卫生(按照总人口测算）—20080416_县市旗测算-新科目（含人口规模效应）_03_2010年各地区一般预算平衡表_2010年地方财政一般预算分级平衡情况表（汇总）0524 2 6" xfId="21312"/>
    <cellStyle name="差_卫生(按照总人口测算）—20080416_县市旗测算-新科目（含人口规模效应）_03_2010年各地区一般预算平衡表_2010年地方财政一般预算分级平衡情况表（汇总）0524 2 7" xfId="21313"/>
    <cellStyle name="差_卫生(按照总人口测算）—20080416_县市旗测算-新科目（含人口规模效应）_03_2010年各地区一般预算平衡表_2010年地方财政一般预算分级平衡情况表（汇总）0524 4" xfId="21314"/>
    <cellStyle name="好_M01-2(州市补助收入) 2_2.2010年云南省生态功能区转移支付总表" xfId="21315"/>
    <cellStyle name="差_卫生(按照总人口测算）—20080416_县市旗测算-新科目（含人口规模效应）_03_2010年各地区一般预算平衡表_2010年地方财政一般预算分级平衡情况表（汇总）0524 5" xfId="21316"/>
    <cellStyle name="差_卫生(按照总人口测算）—20080416_县市旗测算-新科目（含人口规模效应）_03_2010年各地区一般预算平衡表_净集中" xfId="21317"/>
    <cellStyle name="差_卫生(按照总人口测算）—20080416_县市旗测算-新科目（含人口规模效应）_03_2010年各地区一般预算平衡表_净集中 3" xfId="21318"/>
    <cellStyle name="差_卫生(按照总人口测算）—20080416_县市旗测算-新科目（含人口规模效应）_30云南" xfId="21319"/>
    <cellStyle name="超级链接 2 7" xfId="21320"/>
    <cellStyle name="差_卫生(按照总人口测算）—20080416_县市旗测算-新科目（含人口规模效应）_30云南 2" xfId="21321"/>
    <cellStyle name="差_卫生(按照总人口测算）—20080416_县市旗测算-新科目（含人口规模效应）_30云南 3" xfId="21322"/>
    <cellStyle name="差_卫生(按照总人口测算）—20080416_县市旗测算-新科目（含人口规模效应）_财力性转移支付2010年预算参考数" xfId="21323"/>
    <cellStyle name="好_安徽 缺口县区测算(地方填报)1_03_2010年各地区一般预算平衡表_2010年地方财政一般预算分级平衡情况表（汇总）0524 2 2" xfId="21324"/>
    <cellStyle name="差_卫生(按照总人口测算）—20080416_县市旗测算-新科目（含人口规模效应）_财力性转移支付2010年预算参考数 2 2 2" xfId="21325"/>
    <cellStyle name="好 2 9" xfId="21326"/>
    <cellStyle name="差_卫生(按照总人口测算）—20080416_县市旗测算-新科目（含人口规模效应）_财力性转移支付2010年预算参考数 2 3" xfId="21327"/>
    <cellStyle name="差_云南省2008年转移支付测算——州市本级考核部分及政策性测算_财力性转移支付2010年预算参考数_03_2010年各地区一般预算平衡表_2010年地方财政一般预算分级平衡情况表（汇总）0524 2 4" xfId="21328"/>
    <cellStyle name="差_卫生(按照总人口测算）—20080416_县市旗测算-新科目（含人口规模效应）_财力性转移支付2010年预算参考数 2 3 2" xfId="21329"/>
    <cellStyle name="差_卫生(按照总人口测算）—20080416_县市旗测算-新科目（含人口规模效应）_财力性转移支付2010年预算参考数 2 4" xfId="21330"/>
    <cellStyle name="差_云南省2008年转移支付测算——州市本级考核部分及政策性测算_财力性转移支付2010年预算参考数_03_2010年各地区一般预算平衡表_2010年地方财政一般预算分级平衡情况表（汇总）0524 2 5" xfId="21331"/>
    <cellStyle name="差_卫生(按照总人口测算）—20080416_县市旗测算-新科目（含人口规模效应）_财力性转移支付2010年预算参考数 2 5" xfId="21332"/>
    <cellStyle name="差_云南省2008年转移支付测算——州市本级考核部分及政策性测算_财力性转移支付2010年预算参考数_03_2010年各地区一般预算平衡表_2010年地方财政一般预算分级平衡情况表（汇总）0524 2 6" xfId="21333"/>
    <cellStyle name="差_卫生(按照总人口测算）—20080416_县市旗测算-新科目（含人口规模效应）_财力性转移支付2010年预算参考数 2 6" xfId="21334"/>
    <cellStyle name="差_云南省2008年转移支付测算——州市本级考核部分及政策性测算_财力性转移支付2010年预算参考数_03_2010年各地区一般预算平衡表_2010年地方财政一般预算分级平衡情况表（汇总）0524 2 7" xfId="21335"/>
    <cellStyle name="差_卫生(按照总人口测算）—20080416_县市旗测算-新科目（含人口规模效应）_财力性转移支付2010年预算参考数 2 7" xfId="21336"/>
    <cellStyle name="好_2007一般预算支出口径剔除表_华东 2" xfId="21337"/>
    <cellStyle name="差_卫生(按照总人口测算）—20080416_县市旗测算-新科目（含人口规模效应）_财力性转移支付2010年预算参考数 3" xfId="21338"/>
    <cellStyle name="差_县市旗测算20080508_县市旗测算-新科目（含人口规模效应）_财力性转移支付2010年预算参考数_30云南 2" xfId="21339"/>
    <cellStyle name="差_卫生(按照总人口测算）—20080416_县市旗测算-新科目（含人口规模效应）_财力性转移支付2010年预算参考数 3 2" xfId="21340"/>
    <cellStyle name="差_县市旗测算20080508_县市旗测算-新科目（含人口规模效应）_财力性转移支付2010年预算参考数_30云南 2 2" xfId="21341"/>
    <cellStyle name="好_缺口县区测算（11.13）_财力性转移支付2010年预算参考数_03_2010年各地区一般预算平衡表_净集中 3" xfId="21342"/>
    <cellStyle name="好_县市旗测算-新科目（20080626）_县市旗测算-新科目（含人口规模效应）" xfId="21343"/>
    <cellStyle name="差_卫生(按照总人口测算）—20080416_县市旗测算-新科目（含人口规模效应）_财力性转移支付2010年预算参考数 4" xfId="21344"/>
    <cellStyle name="差_县市旗测算20080508_县市旗测算-新科目（含人口规模效应）_财力性转移支付2010年预算参考数_30云南 3" xfId="21345"/>
    <cellStyle name="差_卫生(按照总人口测算）—20080416_县市旗测算-新科目（含人口规模效应）_财力性转移支付2010年预算参考数 5" xfId="21346"/>
    <cellStyle name="差_卫生(按照总人口测算）—20080416_县市旗测算-新科目（含人口规模效应）_财力性转移支付2010年预算参考数_03_2010年各地区一般预算平衡表" xfId="21347"/>
    <cellStyle name="差_卫生(按照总人口测算）—20080416_县市旗测算-新科目（含人口规模效应）_财力性转移支付2010年预算参考数_03_2010年各地区一般预算平衡表 2" xfId="21348"/>
    <cellStyle name="好_其他部门(按照总人口测算）—20080416_县市旗测算-新科目（含人口规模效应）_财力性转移支付2010年预算参考数_合并 2 7" xfId="21349"/>
    <cellStyle name="差_卫生(按照总人口测算）—20080416_县市旗测算-新科目（含人口规模效应）_财力性转移支付2010年预算参考数_03_2010年各地区一般预算平衡表 2 2" xfId="21350"/>
    <cellStyle name="差_卫生(按照总人口测算）—20080416_县市旗测算-新科目（含人口规模效应）_财力性转移支付2010年预算参考数_03_2010年各地区一般预算平衡表 5" xfId="21351"/>
    <cellStyle name="好_行政公检法测算_民生政策最低支出需求_03_2010年各地区一般预算平衡表_2010年地方财政一般预算分级平衡情况表（汇总）0524 2 2" xfId="21352"/>
    <cellStyle name="好_教育(按照总人口测算）—20080416_民生政策最低支出需求_03_2010年各地区一般预算平衡表_2010年地方财政一般预算分级平衡情况表（汇总）0524 3" xfId="21353"/>
    <cellStyle name="差_卫生(按照总人口测算）—20080416_县市旗测算-新科目（含人口规模效应）_财力性转移支付2010年预算参考数_03_2010年各地区一般预算平衡表 6" xfId="21354"/>
    <cellStyle name="好_行政公检法测算_民生政策最低支出需求_03_2010年各地区一般预算平衡表_2010年地方财政一般预算分级平衡情况表（汇总）0524 2 3" xfId="21355"/>
    <cellStyle name="好_教育(按照总人口测算）—20080416_民生政策最低支出需求_03_2010年各地区一般预算平衡表_2010年地方财政一般预算分级平衡情况表（汇总）0524 4" xfId="21356"/>
    <cellStyle name="差_卫生(按照总人口测算）—20080416_县市旗测算-新科目（含人口规模效应）_财力性转移支付2010年预算参考数_03_2010年各地区一般预算平衡表_04财力类2010" xfId="21357"/>
    <cellStyle name="差_县市旗测算-新科目（20080626）_县市旗测算-新科目（含人口规模效应）_财力性转移支付2010年预算参考数_30云南" xfId="21358"/>
    <cellStyle name="差_卫生(按照总人口测算）—20080416_县市旗测算-新科目（含人口规模效应）_财力性转移支付2010年预算参考数_03_2010年各地区一般预算平衡表_04财力类2010 2" xfId="21359"/>
    <cellStyle name="差_县市旗测算-新科目（20080626）_县市旗测算-新科目（含人口规模效应）_财力性转移支付2010年预算参考数_30云南 2" xfId="21360"/>
    <cellStyle name="差_卫生(按照总人口测算）—20080416_县市旗测算-新科目（含人口规模效应）_财力性转移支付2010年预算参考数_03_2010年各地区一般预算平衡表_04财力类2010 3" xfId="21361"/>
    <cellStyle name="差_县市旗测算-新科目（20080626）_县市旗测算-新科目（含人口规模效应）_财力性转移支付2010年预算参考数_30云南 3" xfId="21362"/>
    <cellStyle name="好_1110洱源县_财力性转移支付2010年预算参考数_03_2010年各地区一般预算平衡表_04财力类2010 2" xfId="21363"/>
    <cellStyle name="差_卫生(按照总人口测算）—20080416_县市旗测算-新科目（含人口规模效应）_财力性转移支付2010年预算参考数_03_2010年各地区一般预算平衡表_2010年地方财政一般预算分级平衡情况表（汇总）0524" xfId="21364"/>
    <cellStyle name="差_卫生(按照总人口测算）—20080416_县市旗测算-新科目（含人口规模效应）_财力性转移支付2010年预算参考数_03_2010年各地区一般预算平衡表_2010年地方财政一般预算分级平衡情况表（汇总）0524 2" xfId="21365"/>
    <cellStyle name="差_卫生(按照总人口测算）—20080416_县市旗测算-新科目（含人口规模效应）_财力性转移支付2010年预算参考数_03_2010年各地区一般预算平衡表_2010年地方财政一般预算分级平衡情况表（汇总）0524 2 2" xfId="21366"/>
    <cellStyle name="差_卫生(按照总人口测算）—20080416_县市旗测算-新科目（含人口规模效应）_财力性转移支付2010年预算参考数_03_2010年各地区一般预算平衡表_2010年地方财政一般预算分级平衡情况表（汇总）0524 2 3" xfId="21367"/>
    <cellStyle name="好_市辖区测算20080510_03_2010年各地区一般预算平衡表_2010年地方财政一般预算分级平衡情况表（汇总）0524 3" xfId="21368"/>
    <cellStyle name="好_2006年水利统计指标统计表_财力性转移支付2010年预算参考数_华东 2 2" xfId="21369"/>
    <cellStyle name="差_卫生(按照总人口测算）—20080416_县市旗测算-新科目（含人口规模效应）_财力性转移支付2010年预算参考数_03_2010年各地区一般预算平衡表_2010年地方财政一般预算分级平衡情况表（汇总）0524 2 4" xfId="21370"/>
    <cellStyle name="好_市辖区测算20080510_03_2010年各地区一般预算平衡表_2010年地方财政一般预算分级平衡情况表（汇总）0524 4" xfId="21371"/>
    <cellStyle name="好_2006年水利统计指标统计表_财力性转移支付2010年预算参考数_华东 2 3" xfId="21372"/>
    <cellStyle name="差_卫生(按照总人口测算）—20080416_县市旗测算-新科目（含人口规模效应）_财力性转移支付2010年预算参考数_03_2010年各地区一般预算平衡表_2010年地方财政一般预算分级平衡情况表（汇总）0524 2 5" xfId="21373"/>
    <cellStyle name="好_市辖区测算20080510_03_2010年各地区一般预算平衡表_2010年地方财政一般预算分级平衡情况表（汇总）0524 5" xfId="21374"/>
    <cellStyle name="好_2006年水利统计指标统计表_财力性转移支付2010年预算参考数_华东 2 4" xfId="21375"/>
    <cellStyle name="差_卫生(按照总人口测算）—20080416_县市旗测算-新科目（含人口规模效应）_财力性转移支付2010年预算参考数_03_2010年各地区一般预算平衡表_2010年地方财政一般预算分级平衡情况表（汇总）0524 2 6" xfId="21376"/>
    <cellStyle name="好_2006年水利统计指标统计表_财力性转移支付2010年预算参考数_华东 2 5" xfId="21377"/>
    <cellStyle name="差_卫生(按照总人口测算）—20080416_县市旗测算-新科目（含人口规模效应）_财力性转移支付2010年预算参考数_03_2010年各地区一般预算平衡表_2010年地方财政一般预算分级平衡情况表（汇总）0524 2 7" xfId="21378"/>
    <cellStyle name="好_2006年水利统计指标统计表_财力性转移支付2010年预算参考数_华东 2 6" xfId="21379"/>
    <cellStyle name="差_卫生(按照总人口测算）—20080416_县市旗测算-新科目（含人口规模效应）_财力性转移支付2010年预算参考数_03_2010年各地区一般预算平衡表_2010年地方财政一般预算分级平衡情况表（汇总）0524 4" xfId="21380"/>
    <cellStyle name="好_教育(按照总人口测算）—20080416_不含人员经费系数_财力性转移支付2010年预算参考数_华东 3" xfId="21381"/>
    <cellStyle name="差_卫生(按照总人口测算）—20080416_县市旗测算-新科目（含人口规模效应）_财力性转移支付2010年预算参考数_03_2010年各地区一般预算平衡表_2010年地方财政一般预算分级平衡情况表（汇总）0524 5" xfId="21382"/>
    <cellStyle name="差_卫生(按照总人口测算）—20080416_县市旗测算-新科目（含人口规模效应）_财力性转移支付2010年预算参考数_30云南 2" xfId="21383"/>
    <cellStyle name="好_核定人数对比_财力性转移支付2010年预算参考数_03_2010年各地区一般预算平衡表_净集中 2" xfId="21384"/>
    <cellStyle name="差_卫生(按照总人口测算）—20080416_县市旗测算-新科目（含人口规模效应）_财力性转移支付2010年预算参考数_30云南 2 2" xfId="21385"/>
    <cellStyle name="差_县区合并测算20080421_财力性转移支付2010年预算参考数_03_2010年各地区一般预算平衡表_2010年地方财政一般预算分级平衡情况表（汇总）0524 2 6" xfId="21386"/>
    <cellStyle name="好_行政（人员）_不含人员经费系数_财力性转移支付2010年预算参考数_合并 2 3" xfId="21387"/>
    <cellStyle name="差_卫生(按照总人口测算）—20080416_县市旗测算-新科目（含人口规模效应）_财力性转移支付2010年预算参考数_30云南 3 2" xfId="21388"/>
    <cellStyle name="差_卫生(按照总人口测算）—20080416_县市旗测算-新科目（含人口规模效应）_财力性转移支付2010年预算参考数_30云南 4" xfId="21389"/>
    <cellStyle name="差_县市旗测算-新科目（20080626）_不含人员经费系数_财力性转移支付2010年预算参考数_小册子（2010）张 2" xfId="21390"/>
    <cellStyle name="差_卫生(按照总人口测算）—20080416_县市旗测算-新科目（含人口规模效应）_财力性转移支付2010年预算参考数_合并" xfId="21391"/>
    <cellStyle name="差_卫生(按照总人口测算）—20080416_县市旗测算-新科目（含人口规模效应）_财力性转移支付2010年预算参考数_合并 2" xfId="21392"/>
    <cellStyle name="差_卫生(按照总人口测算）—20080416_县市旗测算-新科目（含人口规模效应）_财力性转移支付2010年预算参考数_合并 2 3" xfId="21393"/>
    <cellStyle name="好_2006年22湖南_03_2010年各地区一般预算平衡表 6" xfId="21394"/>
    <cellStyle name="差_卫生(按照总人口测算）—20080416_县市旗测算-新科目（含人口规模效应）_财力性转移支付2010年预算参考数_合并 2 4" xfId="21395"/>
    <cellStyle name="差_卫生(按照总人口测算）—20080416_县市旗测算-新科目（含人口规模效应）_财力性转移支付2010年预算参考数_合并 2 5" xfId="21396"/>
    <cellStyle name="好_行政(燃修费)_民生政策最低支出需求_财力性转移支付2010年预算参考数_03_2010年各地区一般预算平衡表 2" xfId="21397"/>
    <cellStyle name="差_卫生(按照总人口测算）—20080416_县市旗测算-新科目（含人口规模效应）_财力性转移支付2010年预算参考数_合并 2 6" xfId="21398"/>
    <cellStyle name="好_行政(燃修费)_民生政策最低支出需求_财力性转移支付2010年预算参考数_03_2010年各地区一般预算平衡表 3" xfId="21399"/>
    <cellStyle name="差_卫生(按照总人口测算）—20080416_县市旗测算-新科目（含人口规模效应）_财力性转移支付2010年预算参考数_合并 2 7" xfId="21400"/>
    <cellStyle name="好_行政(燃修费)_民生政策最低支出需求_财力性转移支付2010年预算参考数_03_2010年各地区一般预算平衡表 4" xfId="21401"/>
    <cellStyle name="差_卫生(按照总人口测算）—20080416_县市旗测算-新科目（含人口规模效应）_财力性转移支付2010年预算参考数_华东 2" xfId="21402"/>
    <cellStyle name="差_卫生(按照总人口测算）—20080416_县市旗测算-新科目（含人口规模效应）_财力性转移支付2010年预算参考数_华东 2 7" xfId="21403"/>
    <cellStyle name="差_卫生(按照总人口测算）—20080416_县市旗测算-新科目（含人口规模效应）_财力性转移支付2010年预算参考数_隋心对账单定稿0514 2" xfId="21404"/>
    <cellStyle name="差_卫生(按照总人口测算）—20080416_县市旗测算-新科目（含人口规模效应）_财力性转移支付2010年预算参考数_隋心对账单定稿0514 2 2" xfId="21405"/>
    <cellStyle name="差_卫生(按照总人口测算）—20080416_县市旗测算-新科目（含人口规模效应）_财力性转移支付2010年预算参考数_隋心对账单定稿0514 2 3" xfId="21406"/>
    <cellStyle name="差_县区合并测算20080423(按照各省比重）_民生政策最低支出需求_财力性转移支付2010年预算参考数_30云南 2 2" xfId="21407"/>
    <cellStyle name="差_卫生(按照总人口测算）—20080416_县市旗测算-新科目（含人口规模效应）_财力性转移支付2010年预算参考数_隋心对账单定稿0514 2 4" xfId="21408"/>
    <cellStyle name="差_卫生(按照总人口测算）—20080416_县市旗测算-新科目（含人口规模效应）_财力性转移支付2010年预算参考数_隋心对账单定稿0514 2 6" xfId="21409"/>
    <cellStyle name="差_卫生(按照总人口测算）—20080416_县市旗测算-新科目（含人口规模效应）_财力性转移支付2010年预算参考数_隋心对账单定稿0514 2 7" xfId="21410"/>
    <cellStyle name="解释性文本 2 2 5" xfId="21411"/>
    <cellStyle name="差_卫生(按照总人口测算）—20080416_县市旗测算-新科目（含人口规模效应）_财力性转移支付2010年预算参考数_小册子（2010）张" xfId="21412"/>
    <cellStyle name="强调文字颜色 1 2" xfId="21413"/>
    <cellStyle name="差_卫生(按照总人口测算）—20080416_县市旗测算-新科目（含人口规模效应）_财力性转移支付2010年预算参考数_小册子（2010）张 2 2" xfId="21414"/>
    <cellStyle name="差_卫生(按照总人口测算）—20080416_县市旗测算-新科目（含人口规模效应）_合并" xfId="21415"/>
    <cellStyle name="差_文体广播事业(按照总人口测算）—20080416_县市旗测算-新科目（含人口规模效应）_03_2010年各地区一般预算平衡表_2010年地方财政一般预算分级平衡情况表（汇总）0524 2 5" xfId="21416"/>
    <cellStyle name="常规 8 3" xfId="21417"/>
    <cellStyle name="差_卫生(按照总人口测算）—20080416_县市旗测算-新科目（含人口规模效应）_合并 2 2" xfId="21418"/>
    <cellStyle name="差_卫生(按照总人口测算）—20080416_县市旗测算-新科目（含人口规模效应）_合并 2 3" xfId="21419"/>
    <cellStyle name="差_卫生(按照总人口测算）—20080416_县市旗测算-新科目（含人口规模效应）_合并 2 4" xfId="21420"/>
    <cellStyle name="差_卫生(按照总人口测算）—20080416_县市旗测算-新科目（含人口规模效应）_合并 2 5" xfId="21421"/>
    <cellStyle name="差_县区合并测算20080423(按照各省比重）_不含人员经费系数_财力性转移支付2010年预算参考数_小册子（2010）张" xfId="21422"/>
    <cellStyle name="好_安徽 缺口县区测算(地方填报)1_财力性转移支付2010年预算参考数_03_2010年各地区一般预算平衡表_2010年地方财政一般预算分级平衡情况表（汇总）0524" xfId="21423"/>
    <cellStyle name="差_卫生(按照总人口测算）—20080416_县市旗测算-新科目（含人口规模效应）_合并 2 6" xfId="21424"/>
    <cellStyle name="差_卫生(按照总人口测算）—20080416_县市旗测算-新科目（含人口规模效应）_合并 2 7" xfId="21425"/>
    <cellStyle name="差_卫生(按照总人口测算）—20080416_县市旗测算-新科目（含人口规模效应）_华东" xfId="21426"/>
    <cellStyle name="差_卫生(按照总人口测算）—20080416_县市旗测算-新科目（含人口规模效应）_华东 2" xfId="21427"/>
    <cellStyle name="差_卫生(按照总人口测算）—20080416_县市旗测算-新科目（含人口规模效应）_华东 2 2" xfId="21428"/>
    <cellStyle name="差_卫生(按照总人口测算）—20080416_县市旗测算-新科目（含人口规模效应）_华东 2 5" xfId="21429"/>
    <cellStyle name="差_卫生(按照总人口测算）—20080416_县市旗测算-新科目（含人口规模效应）_华东 2 6" xfId="21430"/>
    <cellStyle name="好_公共医疗标准供养人员测算结果 2" xfId="21431"/>
    <cellStyle name="差_卫生(按照总人口测算）—20080416_县市旗测算-新科目（含人口规模效应）_华东 2 7" xfId="21432"/>
    <cellStyle name="好_公共医疗标准供养人员测算结果 3" xfId="21433"/>
    <cellStyle name="差_卫生(按照总人口测算）—20080416_县市旗测算-新科目（含人口规模效应）_隋心对账单定稿0514" xfId="21434"/>
    <cellStyle name="差_卫生(按照总人口测算）—20080416_县市旗测算-新科目（含人口规模效应）_隋心对账单定稿0514 2" xfId="21435"/>
    <cellStyle name="差_卫生(按照总人口测算）—20080416_县市旗测算-新科目（含人口规模效应）_隋心对账单定稿0514 2 2" xfId="21436"/>
    <cellStyle name="差_卫生(按照总人口测算）—20080416_县市旗测算-新科目（含人口规模效应）_隋心对账单定稿0514 2 4" xfId="21437"/>
    <cellStyle name="好_财政供养人员_03_2010年各地区一般预算平衡表_2010年地方财政一般预算分级平衡情况表（汇总）0524 2" xfId="21438"/>
    <cellStyle name="差_卫生(按照总人口测算）—20080416_县市旗测算-新科目（含人口规模效应）_隋心对账单定稿0514 2 5" xfId="21439"/>
    <cellStyle name="好_财政供养人员_03_2010年各地区一般预算平衡表_2010年地方财政一般预算分级平衡情况表（汇总）0524 3" xfId="21440"/>
    <cellStyle name="差_卫生(按照总人口测算）—20080416_县市旗测算-新科目（含人口规模效应）_隋心对账单定稿0514 2 7" xfId="21441"/>
    <cellStyle name="好_财政供养人员_03_2010年各地区一般预算平衡表_2010年地方财政一般预算分级平衡情况表（汇总）0524 5" xfId="21442"/>
    <cellStyle name="差_卫生(按照总人口测算）—20080416_县市旗测算-新科目（含人口规模效应）_小册子（2010）张" xfId="21443"/>
    <cellStyle name="差_卫生(按照总人口测算）—20080416_县市旗测算-新科目（含人口规模效应）_小册子（2010）张 2" xfId="21444"/>
    <cellStyle name="好_2006年27重庆_财力性转移支付2010年预算参考数_03_2010年各地区一般预算平衡表_2010年地方财政一般预算分级平衡情况表（汇总）0524 2 7" xfId="21445"/>
    <cellStyle name="常规 11 3 2" xfId="21446"/>
    <cellStyle name="差_卫生(按照总人口测算）—20080416_县市旗测算-新科目（含人口规模效应）_小册子（2010）张 3" xfId="21447"/>
    <cellStyle name="好_汇总_财力性转移支付2010年预算参考数_03_2010年各地区一般预算平衡表_2010年地方财政一般预算分级平衡情况表（汇总）0524" xfId="21448"/>
    <cellStyle name="常规 11 3 2 2" xfId="21449"/>
    <cellStyle name="常规 18" xfId="21450"/>
    <cellStyle name="常规 23" xfId="21451"/>
    <cellStyle name="好_河南 缺口县区测算(地方填报白)_财力性转移支付2010年预算参考数_华东 2 5" xfId="21452"/>
    <cellStyle name="差_卫生(按照总人口测算）—20080416_县市旗测算-新科目（含人口规模效应）_小册子（2010）张 3 2" xfId="21453"/>
    <cellStyle name="好_汇总_财力性转移支付2010年预算参考数_03_2010年各地区一般预算平衡表_2010年地方财政一般预算分级平衡情况表（汇总）0524 2" xfId="21454"/>
    <cellStyle name="差_卫生(按照总人口测算）—20080416_小册子（2010）张" xfId="21455"/>
    <cellStyle name="差_卫生部门 2" xfId="21456"/>
    <cellStyle name="差_卫生部门 2 2" xfId="21457"/>
    <cellStyle name="差_文体广播事业(按照总人口测算）—20080416_不含人员经费系数_华东 2 4" xfId="21458"/>
    <cellStyle name="差_卫生部门 2 3" xfId="21459"/>
    <cellStyle name="差_文体广播事业(按照总人口测算）—20080416_不含人员经费系数_华东 2 5" xfId="21460"/>
    <cellStyle name="好_Book1_1" xfId="21461"/>
    <cellStyle name="差_卫生部门 2 4" xfId="21462"/>
    <cellStyle name="差_文体广播事业(按照总人口测算）—20080416_不含人员经费系数_华东 2 6" xfId="21463"/>
    <cellStyle name="好_Book1_2" xfId="21464"/>
    <cellStyle name="差_卫生部门 2 5" xfId="21465"/>
    <cellStyle name="差_文体广播事业(按照总人口测算）—20080416_不含人员经费系数_华东 2 7" xfId="21466"/>
    <cellStyle name="差_卫生部门 2 6" xfId="21467"/>
    <cellStyle name="差_卫生部门 2 7" xfId="21468"/>
    <cellStyle name="差_卫生部门 3" xfId="21469"/>
    <cellStyle name="差_卫生部门 4" xfId="21470"/>
    <cellStyle name="差_卫生部门 5" xfId="21471"/>
    <cellStyle name="差_县市旗测算20080508_隋心对账单定稿0514 2" xfId="21472"/>
    <cellStyle name="差_卫生部门 6" xfId="21473"/>
    <cellStyle name="差_卫生部门_03_2010年各地区一般预算平衡表" xfId="21474"/>
    <cellStyle name="好_缺口县区测算（11.13）_隋心对账单定稿0514 2 5" xfId="21475"/>
    <cellStyle name="差_卫生部门_03_2010年各地区一般预算平衡表 2" xfId="21476"/>
    <cellStyle name="差_样表_2.2009年云南省生态功能区转移支付总表" xfId="21477"/>
    <cellStyle name="好_1110洱源县_财力性转移支付2010年预算参考数_03_2010年各地区一般预算平衡表 6" xfId="21478"/>
    <cellStyle name="好_测算结果_财力性转移支付2010年预算参考数 2 3" xfId="21479"/>
    <cellStyle name="差_卫生部门_03_2010年各地区一般预算平衡表 3" xfId="21480"/>
    <cellStyle name="差_县区合并测算20080423(按照各省比重）_不含人员经费系数_华东 2" xfId="21481"/>
    <cellStyle name="好_测算结果_财力性转移支付2010年预算参考数 2 4" xfId="21482"/>
    <cellStyle name="差_卫生部门_03_2010年各地区一般预算平衡表 4" xfId="21483"/>
    <cellStyle name="差_县区合并测算20080423(按照各省比重） 2 2" xfId="21484"/>
    <cellStyle name="好_测算结果_财力性转移支付2010年预算参考数 2 5" xfId="21485"/>
    <cellStyle name="差_卫生部门_03_2010年各地区一般预算平衡表_04财力类2010" xfId="21486"/>
    <cellStyle name="差_卫生部门_03_2010年各地区一般预算平衡表_04财力类2010 2" xfId="21487"/>
    <cellStyle name="差_卫生部门_03_2010年各地区一般预算平衡表_04财力类2010 3" xfId="21488"/>
    <cellStyle name="差_卫生部门_03_2010年各地区一般预算平衡表_2010年地方财政一般预算分级平衡情况表（汇总）0524 2" xfId="21489"/>
    <cellStyle name="差_卫生部门_03_2010年各地区一般预算平衡表_2010年地方财政一般预算分级平衡情况表（汇总）0524 2 2" xfId="21490"/>
    <cellStyle name="好_缺口县区测算(按核定人数)_财力性转移支付2010年预算参考数_03_2010年各地区一般预算平衡表_2010年地方财政一般预算分级平衡情况表（汇总）0524 2 3" xfId="21491"/>
    <cellStyle name="差_卫生部门_03_2010年各地区一般预算平衡表_2010年地方财政一般预算分级平衡情况表（汇总）0524 2 3" xfId="21492"/>
    <cellStyle name="好_缺口县区测算(按核定人数)_财力性转移支付2010年预算参考数_03_2010年各地区一般预算平衡表_2010年地方财政一般预算分级平衡情况表（汇总）0524 2 4" xfId="21493"/>
    <cellStyle name="差_卫生部门_03_2010年各地区一般预算平衡表_2010年地方财政一般预算分级平衡情况表（汇总）0524 2 4" xfId="21494"/>
    <cellStyle name="好_缺口县区测算(按核定人数)_财力性转移支付2010年预算参考数_03_2010年各地区一般预算平衡表_2010年地方财政一般预算分级平衡情况表（汇总）0524 2 5" xfId="21495"/>
    <cellStyle name="差_卫生部门_03_2010年各地区一般预算平衡表_2010年地方财政一般预算分级平衡情况表（汇总）0524 2 5" xfId="21496"/>
    <cellStyle name="好_总人口_03_2010年各地区一般预算平衡表_2010年地方财政一般预算分级平衡情况表（汇总）0524 2" xfId="21497"/>
    <cellStyle name="好_缺口县区测算(按核定人数)_财力性转移支付2010年预算参考数_03_2010年各地区一般预算平衡表_2010年地方财政一般预算分级平衡情况表（汇总）0524 2 6" xfId="21498"/>
    <cellStyle name="差_卫生部门_03_2010年各地区一般预算平衡表_2010年地方财政一般预算分级平衡情况表（汇总）0524 2 6" xfId="21499"/>
    <cellStyle name="好_总人口_03_2010年各地区一般预算平衡表_2010年地方财政一般预算分级平衡情况表（汇总）0524 3" xfId="21500"/>
    <cellStyle name="好_缺口县区测算(按核定人数)_财力性转移支付2010年预算参考数_03_2010年各地区一般预算平衡表_2010年地方财政一般预算分级平衡情况表（汇总）0524 2 7" xfId="21501"/>
    <cellStyle name="差_卫生部门_03_2010年各地区一般预算平衡表_2010年地方财政一般预算分级平衡情况表（汇总）0524 2 7" xfId="21502"/>
    <cellStyle name="好_总人口_03_2010年各地区一般预算平衡表_2010年地方财政一般预算分级平衡情况表（汇总）0524 4" xfId="21503"/>
    <cellStyle name="好_缺口县区测算(按核定人数)_财力性转移支付2010年预算参考数_03_2010年各地区一般预算平衡表_2010年地方财政一般预算分级平衡情况表（汇总）0524 2 8" xfId="21504"/>
    <cellStyle name="差_卫生部门_03_2010年各地区一般预算平衡表_净集中 3" xfId="21505"/>
    <cellStyle name="差_卫生部门_财力性转移支付2010年预算参考数" xfId="21506"/>
    <cellStyle name="差_卫生部门_财力性转移支付2010年预算参考数 2" xfId="21507"/>
    <cellStyle name="好_30云南_合并 2 7" xfId="21508"/>
    <cellStyle name="差_卫生部门_财力性转移支付2010年预算参考数 2 2" xfId="21509"/>
    <cellStyle name="差_卫生部门_财力性转移支付2010年预算参考数 2 3" xfId="21510"/>
    <cellStyle name="差_卫生部门_财力性转移支付2010年预算参考数 2 3 2" xfId="21511"/>
    <cellStyle name="强调 1 2 2" xfId="21512"/>
    <cellStyle name="好_11大理_财力性转移支付2010年预算参考数_03_2010年各地区一般预算平衡表_04财力类2010" xfId="21513"/>
    <cellStyle name="差_卫生部门_财力性转移支付2010年预算参考数 2 4" xfId="21514"/>
    <cellStyle name="差_卫生部门_财力性转移支付2010年预算参考数 2 5" xfId="21515"/>
    <cellStyle name="好_1110洱源县_财力性转移支付2010年预算参考数_03_2010年各地区一般预算平衡表_2010年地方财政一般预算分级平衡情况表（汇总）0524 2" xfId="21516"/>
    <cellStyle name="差_卫生部门_财力性转移支付2010年预算参考数 2 6" xfId="21517"/>
    <cellStyle name="好_1110洱源县_财力性转移支付2010年预算参考数_03_2010年各地区一般预算平衡表_2010年地方财政一般预算分级平衡情况表（汇总）0524 3" xfId="21518"/>
    <cellStyle name="差_卫生部门_财力性转移支付2010年预算参考数 2 7" xfId="21519"/>
    <cellStyle name="强调 1 6" xfId="21520"/>
    <cellStyle name="差_县区合并测算20080421_不含人员经费系数_财力性转移支付2010年预算参考数_合并" xfId="21521"/>
    <cellStyle name="好_1110洱源县_财力性转移支付2010年预算参考数_03_2010年各地区一般预算平衡表_2010年地方财政一般预算分级平衡情况表（汇总）0524 4" xfId="21522"/>
    <cellStyle name="差_卫生部门_财力性转移支付2010年预算参考数_03_2010年各地区一般预算平衡表" xfId="21523"/>
    <cellStyle name="差_卫生部门_财力性转移支付2010年预算参考数_03_2010年各地区一般预算平衡表 2" xfId="21524"/>
    <cellStyle name="好_农林水和城市维护标准支出20080505－县区合计_民生政策最低支出需求_30云南 3" xfId="21525"/>
    <cellStyle name="差_卫生部门_财力性转移支付2010年预算参考数_03_2010年各地区一般预算平衡表 2 2" xfId="21526"/>
    <cellStyle name="差_卫生部门_财力性转移支付2010年预算参考数_03_2010年各地区一般预算平衡表 3" xfId="21527"/>
    <cellStyle name="差_卫生部门_财力性转移支付2010年预算参考数_03_2010年各地区一般预算平衡表 4" xfId="21528"/>
    <cellStyle name="差_卫生部门_财力性转移支付2010年预算参考数_03_2010年各地区一般预算平衡表 5" xfId="21529"/>
    <cellStyle name="差_卫生部门_财力性转移支付2010年预算参考数_03_2010年各地区一般预算平衡表 6" xfId="21530"/>
    <cellStyle name="差_卫生部门_财力性转移支付2010年预算参考数_03_2010年各地区一般预算平衡表_04财力类2010" xfId="21531"/>
    <cellStyle name="差_卫生部门_财力性转移支付2010年预算参考数_03_2010年各地区一般预算平衡表_04财力类2010 2" xfId="21532"/>
    <cellStyle name="差_卫生部门_财力性转移支付2010年预算参考数_03_2010年各地区一般预算平衡表_04财力类2010 3" xfId="21533"/>
    <cellStyle name="差_卫生部门_财力性转移支付2010年预算参考数_03_2010年各地区一般预算平衡表_2010年地方财政一般预算分级平衡情况表（汇总）0524" xfId="21534"/>
    <cellStyle name="差_卫生部门_财力性转移支付2010年预算参考数_03_2010年各地区一般预算平衡表_2010年地方财政一般预算分级平衡情况表（汇总）0524 2" xfId="21535"/>
    <cellStyle name="好_青海 缺口县区测算(地方填报)_财力性转移支付2010年预算参考数_03_2010年各地区一般预算平衡表_净集中" xfId="21536"/>
    <cellStyle name="差_卫生部门_财力性转移支付2010年预算参考数_03_2010年各地区一般预算平衡表_2010年地方财政一般预算分级平衡情况表（汇总）0524 2 2" xfId="21537"/>
    <cellStyle name="好_青海 缺口县区测算(地方填报)_财力性转移支付2010年预算参考数_03_2010年各地区一般预算平衡表_净集中 2" xfId="21538"/>
    <cellStyle name="差_卫生部门_财力性转移支付2010年预算参考数_03_2010年各地区一般预算平衡表_2010年地方财政一般预算分级平衡情况表（汇总）0524 2 4" xfId="21539"/>
    <cellStyle name="好_2006年28四川_隋心对账单定稿0514" xfId="21540"/>
    <cellStyle name="好_2007年一般预算支出剔除_隋心对账单定稿0514 2 3" xfId="21541"/>
    <cellStyle name="差_卫生部门_财力性转移支付2010年预算参考数_03_2010年各地区一般预算平衡表_2010年地方财政一般预算分级平衡情况表（汇总）0524 2 5" xfId="21542"/>
    <cellStyle name="好_2007年一般预算支出剔除_隋心对账单定稿0514 2 4" xfId="21543"/>
    <cellStyle name="差_卫生部门_财力性转移支付2010年预算参考数_03_2010年各地区一般预算平衡表_2010年地方财政一般预算分级平衡情况表（汇总）0524 2 6" xfId="21544"/>
    <cellStyle name="好_2007年一般预算支出剔除_隋心对账单定稿0514 2 5" xfId="21545"/>
    <cellStyle name="差_卫生部门_财力性转移支付2010年预算参考数_03_2010年各地区一般预算平衡表_2010年地方财政一般预算分级平衡情况表（汇总）0524 2 7" xfId="21546"/>
    <cellStyle name="好_2007年一般预算支出剔除_隋心对账单定稿0514 2 6" xfId="21547"/>
    <cellStyle name="差_卫生部门_财力性转移支付2010年预算参考数_03_2010年各地区一般预算平衡表_2010年地方财政一般预算分级平衡情况表（汇总）0524 3" xfId="21548"/>
    <cellStyle name="差_卫生部门_财力性转移支付2010年预算参考数_03_2010年各地区一般预算平衡表_2010年地方财政一般预算分级平衡情况表（汇总）0524 4" xfId="21549"/>
    <cellStyle name="差_卫生部门_财力性转移支付2010年预算参考数_03_2010年各地区一般预算平衡表_2010年地方财政一般预算分级平衡情况表（汇总）0524 5" xfId="21550"/>
    <cellStyle name="差_卫生部门_财力性转移支付2010年预算参考数_03_2010年各地区一般预算平衡表_净集中" xfId="21551"/>
    <cellStyle name="差_卫生部门_财力性转移支付2010年预算参考数_03_2010年各地区一般预算平衡表_净集中 2" xfId="21552"/>
    <cellStyle name="好_Book1_财力性转移支付2010年预算参考数" xfId="21553"/>
    <cellStyle name="差_卫生部门_财力性转移支付2010年预算参考数_03_2010年各地区一般预算平衡表_净集中 3" xfId="21554"/>
    <cellStyle name="差_卫生部门_财力性转移支付2010年预算参考数_30云南 2" xfId="21555"/>
    <cellStyle name="差_卫生部门_财力性转移支付2010年预算参考数_合并" xfId="21556"/>
    <cellStyle name="好_缺口县区测算(按2007支出增长25%测算)_财力性转移支付2010年预算参考数_合并 2 6" xfId="21557"/>
    <cellStyle name="差_卫生部门_财力性转移支付2010年预算参考数_合并 2" xfId="21558"/>
    <cellStyle name="差_县市旗测算20080508_03_2010年各地区一般预算平衡表_2010年地方财政一般预算分级平衡情况表（汇总）0524 2 5" xfId="21559"/>
    <cellStyle name="差_卫生部门_财力性转移支付2010年预算参考数_合并 2 2" xfId="21560"/>
    <cellStyle name="差_卫生部门_财力性转移支付2010年预算参考数_合并 2 3" xfId="21561"/>
    <cellStyle name="差_卫生部门_财力性转移支付2010年预算参考数_合并 2 4" xfId="21562"/>
    <cellStyle name="差_卫生部门_财力性转移支付2010年预算参考数_合并 2 5" xfId="21563"/>
    <cellStyle name="差_卫生部门_财力性转移支付2010年预算参考数_合并 2 6" xfId="21564"/>
    <cellStyle name="差_卫生部门_财力性转移支付2010年预算参考数_合并 2 7" xfId="21565"/>
    <cellStyle name="差_卫生部门_财力性转移支付2010年预算参考数_华东 2 3" xfId="21566"/>
    <cellStyle name="好_行政(燃修费)_不含人员经费系数_财力性转移支付2010年预算参考数_03_2010年各地区一般预算平衡表 6" xfId="21567"/>
    <cellStyle name="差_卫生部门_财力性转移支付2010年预算参考数_华东 2 4" xfId="21568"/>
    <cellStyle name="差_卫生部门_财力性转移支付2010年预算参考数_华东 2 5" xfId="21569"/>
    <cellStyle name="差_云南省2008年转移支付测算——州市本级考核部分及政策性测算_财力性转移支付2010年预算参考数_03_2010年各地区一般预算平衡表_04财力类2010" xfId="21570"/>
    <cellStyle name="好_行政（人员）_合并 2 2" xfId="21571"/>
    <cellStyle name="差_卫生部门_财力性转移支付2010年预算参考数_华东 2 6" xfId="21572"/>
    <cellStyle name="好_行政（人员）_合并 2 3" xfId="21573"/>
    <cellStyle name="差_卫生部门_财力性转移支付2010年预算参考数_华东 2 7" xfId="21574"/>
    <cellStyle name="好_行政（人员）_合并 2 4" xfId="21575"/>
    <cellStyle name="差_卫生部门_财力性转移支付2010年预算参考数_隋心对账单定稿0514" xfId="21576"/>
    <cellStyle name="差_卫生部门_财力性转移支付2010年预算参考数_隋心对账单定稿0514 2" xfId="21577"/>
    <cellStyle name="差_县市旗测算20080508_民生政策最低支出需求_财力性转移支付2010年预算参考数 2 4" xfId="21578"/>
    <cellStyle name="差_卫生部门_财力性转移支付2010年预算参考数_隋心对账单定稿0514 2 6" xfId="21579"/>
    <cellStyle name="差_卫生部门_财力性转移支付2010年预算参考数_隋心对账单定稿0514 2 7" xfId="21580"/>
    <cellStyle name="差_卫生部门_财力性转移支付2010年预算参考数_小册子（2010）张 2" xfId="21581"/>
    <cellStyle name="好_12滨州 2 2 2" xfId="21582"/>
    <cellStyle name="好_县区合并测算20080421_民生政策最低支出需求_财力性转移支付2010年预算参考数_03_2010年各地区一般预算平衡表_2010年地方财政一般预算分级平衡情况表（汇总）0524" xfId="21583"/>
    <cellStyle name="差_卫生部门_合并" xfId="21584"/>
    <cellStyle name="好_县区合并测算20080421_民生政策最低支出需求_财力性转移支付2010年预算参考数_03_2010年各地区一般预算平衡表_2010年地方财政一般预算分级平衡情况表（汇总）0524 2 2" xfId="21585"/>
    <cellStyle name="差_卫生部门_合并 2 2" xfId="21586"/>
    <cellStyle name="差_业务工作量指标 2 4" xfId="21587"/>
    <cellStyle name="好_2008年支出调整_03_2010年各地区一般预算平衡表_04财力类2010 3" xfId="21588"/>
    <cellStyle name="好_县区合并测算20080421_民生政策最低支出需求_财力性转移支付2010年预算参考数_03_2010年各地区一般预算平衡表_2010年地方财政一般预算分级平衡情况表（汇总）0524 2 5" xfId="21589"/>
    <cellStyle name="差_卫生部门_合并 2 5" xfId="21590"/>
    <cellStyle name="好_12滨州_30云南" xfId="21591"/>
    <cellStyle name="差_卫生部门_华东" xfId="21592"/>
    <cellStyle name="差_卫生部门_华东 2" xfId="21593"/>
    <cellStyle name="常规 14 2 3" xfId="21594"/>
    <cellStyle name="差_卫生部门_华东 2 2" xfId="21595"/>
    <cellStyle name="差_卫生部门_华东 2 3" xfId="21596"/>
    <cellStyle name="差_卫生部门_华东 2 4" xfId="21597"/>
    <cellStyle name="差_卫生部门_华东 2 5" xfId="21598"/>
    <cellStyle name="差_卫生部门_华东 2 6" xfId="21599"/>
    <cellStyle name="差_卫生部门_华东 2 7" xfId="21600"/>
    <cellStyle name="差_卫生部门_隋心对账单定稿0514" xfId="21601"/>
    <cellStyle name="差_卫生部门_隋心对账单定稿0514 2" xfId="21602"/>
    <cellStyle name="好_2007一般预算支出口径剔除表_财力性转移支付2010年预算参考数_合并" xfId="21603"/>
    <cellStyle name="差_卫生部门_隋心对账单定稿0514 2 2" xfId="21604"/>
    <cellStyle name="好_2007一般预算支出口径剔除表_财力性转移支付2010年预算参考数_合并 2" xfId="21605"/>
    <cellStyle name="差_卫生部门_隋心对账单定稿0514 2 3" xfId="21606"/>
    <cellStyle name="好_34青海_1_财力性转移支付2010年预算参考数_隋心对账单定稿0514" xfId="21607"/>
    <cellStyle name="差_卫生部门_隋心对账单定稿0514 2 4" xfId="21608"/>
    <cellStyle name="好_2008年一般预算支出预计 2" xfId="21609"/>
    <cellStyle name="差_自行调整差异系数顺序 2 4" xfId="21610"/>
    <cellStyle name="常规 4 4" xfId="21611"/>
    <cellStyle name="差_卫生部门_隋心对账单定稿0514 2 7" xfId="21612"/>
    <cellStyle name="好_2008年一般预算支出预计 5" xfId="21613"/>
    <cellStyle name="差_文体广播部门 3" xfId="21614"/>
    <cellStyle name="差_文体广播部门 4" xfId="21615"/>
    <cellStyle name="差_文体广播部门 5" xfId="21616"/>
    <cellStyle name="差_县区合并测算20080421_民生政策最低支出需求_隋心对账单定稿0514 2 2" xfId="21617"/>
    <cellStyle name="差_文体广播部门 6" xfId="21618"/>
    <cellStyle name="差_县区合并测算20080421_民生政策最低支出需求_隋心对账单定稿0514 2 3" xfId="21619"/>
    <cellStyle name="差_文体广播部门_华东" xfId="21620"/>
    <cellStyle name="好_民生政策最低支出需求_03_2010年各地区一般预算平衡表_2010年地方财政一般预算分级平衡情况表（汇总）0524 2 3" xfId="21621"/>
    <cellStyle name="差_文体广播部门_隋心对账单定稿0514" xfId="21622"/>
    <cellStyle name="好_汇总表4_财力性转移支付2010年预算参考数_华东 2 6" xfId="21623"/>
    <cellStyle name="差_文体广播部门_隋心对账单定稿0514 2" xfId="21624"/>
    <cellStyle name="好_青海 缺口县区测算(地方填报)_03_2010年各地区一般预算平衡表_2010年地方财政一般预算分级平衡情况表（汇总）0524 5" xfId="21625"/>
    <cellStyle name="好_行政公检法测算_小册子（2010）张 2 2" xfId="21626"/>
    <cellStyle name="好_农林水和城市维护标准支出20080505－县区合计_财力性转移支付2010年预算参考数_合并 3" xfId="21627"/>
    <cellStyle name="差_文体广播事业(按照总人口测算）—20080416 2 2" xfId="21628"/>
    <cellStyle name="好_其他部门(按照总人口测算）—20080416_不含人员经费系数_小册子（2010）张 2" xfId="21629"/>
    <cellStyle name="好_0702砚山县2008年地税_2.2010年云南省生态功能区转移支付总表 2" xfId="21630"/>
    <cellStyle name="差_文体广播事业(按照总人口测算）—20080416 2 3 2" xfId="21631"/>
    <cellStyle name="好_其他部门(按照总人口测算）—20080416_不含人员经费系数_小册子（2010）张 3 2" xfId="21632"/>
    <cellStyle name="好_1110洱源县_财力性转移支付2010年预算参考数_03_2010年各地区一般预算平衡表_净集中" xfId="21633"/>
    <cellStyle name="好_汇总表_财力性转移支付2010年预算参考数" xfId="21634"/>
    <cellStyle name="差_文体广播事业(按照总人口测算）—20080416 2 4" xfId="21635"/>
    <cellStyle name="好_其他部门(按照总人口测算）—20080416_不含人员经费系数_小册子（2010）张 4" xfId="21636"/>
    <cellStyle name="差_文体广播事业(按照总人口测算）—20080416 2 5" xfId="21637"/>
    <cellStyle name="差_文体广播事业(按照总人口测算）—20080416 2 7" xfId="21638"/>
    <cellStyle name="差_文体广播事业(按照总人口测算）—20080416 3" xfId="21639"/>
    <cellStyle name="好_行政公检法测算_小册子（2010）张 3" xfId="21640"/>
    <cellStyle name="差_文体广播事业(按照总人口测算）—20080416 3 2" xfId="21641"/>
    <cellStyle name="好_行政公检法测算_小册子（2010）张 3 2" xfId="21642"/>
    <cellStyle name="差_文体广播事业(按照总人口测算）—20080416_03_2010年各地区一般预算平衡表" xfId="21643"/>
    <cellStyle name="差_文体广播事业(按照总人口测算）—20080416_03_2010年各地区一般预算平衡表 2" xfId="21644"/>
    <cellStyle name="好_33甘肃_合并 2 7" xfId="21645"/>
    <cellStyle name="差_文体广播事业(按照总人口测算）—20080416_03_2010年各地区一般预算平衡表 2 2" xfId="21646"/>
    <cellStyle name="差_文体广播事业(按照总人口测算）—20080416_03_2010年各地区一般预算平衡表 3" xfId="21647"/>
    <cellStyle name="好_Book1_财力性转移支付2010年预算参考数_小册子（2010）张 2" xfId="21648"/>
    <cellStyle name="差_文体广播事业(按照总人口测算）—20080416_03_2010年各地区一般预算平衡表 4" xfId="21649"/>
    <cellStyle name="好_Book1_财力性转移支付2010年预算参考数_小册子（2010）张 3" xfId="21650"/>
    <cellStyle name="差_文体广播事业(按照总人口测算）—20080416_03_2010年各地区一般预算平衡表 6" xfId="21651"/>
    <cellStyle name="好_缺口县区测算（11.13）_合并 2 3" xfId="21652"/>
    <cellStyle name="差_文体广播事业(按照总人口测算）—20080416_03_2010年各地区一般预算平衡表_04财力类2010" xfId="21653"/>
    <cellStyle name="差_文体广播事业(按照总人口测算）—20080416_03_2010年各地区一般预算平衡表_04财力类2010 2" xfId="21654"/>
    <cellStyle name="好_市辖区测算-新科目（20080626）_不含人员经费系数_财力性转移支付2010年预算参考数_隋心对账单定稿0514 2 6" xfId="21655"/>
    <cellStyle name="差_文体广播事业(按照总人口测算）—20080416_03_2010年各地区一般预算平衡表_2010年地方财政一般预算分级平衡情况表（汇总）0524" xfId="21656"/>
    <cellStyle name="差_文体广播事业(按照总人口测算）—20080416_03_2010年各地区一般预算平衡表_2010年地方财政一般预算分级平衡情况表（汇总）0524 2" xfId="21657"/>
    <cellStyle name="好_缺口县区测算(按2007支出增长25%测算)_财力性转移支付2010年预算参考数" xfId="21658"/>
    <cellStyle name="差_文体广播事业(按照总人口测算）—20080416_03_2010年各地区一般预算平衡表_2010年地方财政一般预算分级平衡情况表（汇总）0524 2 2" xfId="21659"/>
    <cellStyle name="好_缺口县区测算(按2007支出增长25%测算)_财力性转移支付2010年预算参考数 2" xfId="21660"/>
    <cellStyle name="差_文体广播事业(按照总人口测算）—20080416_03_2010年各地区一般预算平衡表_2010年地方财政一般预算分级平衡情况表（汇总）0524 2 6" xfId="21661"/>
    <cellStyle name="好_14安徽_财力性转移支付2010年预算参考数_03_2010年各地区一般预算平衡表 5" xfId="21662"/>
    <cellStyle name="差_文体广播事业(按照总人口测算）—20080416_03_2010年各地区一般预算平衡表_2010年地方财政一般预算分级平衡情况表（汇总）0524 2 7" xfId="21663"/>
    <cellStyle name="好_14安徽_财力性转移支付2010年预算参考数_03_2010年各地区一般预算平衡表 6" xfId="21664"/>
    <cellStyle name="差_文体广播事业(按照总人口测算）—20080416_03_2010年各地区一般预算平衡表_2010年地方财政一般预算分级平衡情况表（汇总）0524 3" xfId="21665"/>
    <cellStyle name="差_文体广播事业(按照总人口测算）—20080416_03_2010年各地区一般预算平衡表_2010年地方财政一般预算分级平衡情况表（汇总）0524 5" xfId="21666"/>
    <cellStyle name="差_文体广播事业(按照总人口测算）—20080416_03_2010年各地区一般预算平衡表_净集中" xfId="21667"/>
    <cellStyle name="常规 4 2 9" xfId="21668"/>
    <cellStyle name="差_文体广播事业(按照总人口测算）—20080416_30云南" xfId="21669"/>
    <cellStyle name="差_文体广播事业(按照总人口测算）—20080416_30云南 3" xfId="21670"/>
    <cellStyle name="差_文体广播事业(按照总人口测算）—20080416_不含人员经费系数 2 2 2" xfId="21671"/>
    <cellStyle name="好_县市旗测算-新科目（20080626）_财力性转移支付2010年预算参考数_隋心对账单定稿0514 3" xfId="21672"/>
    <cellStyle name="好_行政公检法测算_县市旗测算-新科目（含人口规模效应）_财力性转移支付2010年预算参考数_隋心对账单定稿0514 2 7" xfId="21673"/>
    <cellStyle name="差_文体广播事业(按照总人口测算）—20080416_不含人员经费系数 2 3 2" xfId="21674"/>
    <cellStyle name="差_文体广播事业(按照总人口测算）—20080416_不含人员经费系数 2 5" xfId="21675"/>
    <cellStyle name="差_文体广播事业(按照总人口测算）—20080416_不含人员经费系数 2 6" xfId="21676"/>
    <cellStyle name="好_2010年省与中央结算单" xfId="21677"/>
    <cellStyle name="差_文体广播事业(按照总人口测算）—20080416_不含人员经费系数 3" xfId="21678"/>
    <cellStyle name="常规 11 14" xfId="21679"/>
    <cellStyle name="差_文体广播事业(按照总人口测算）—20080416_不含人员经费系数 4" xfId="21680"/>
    <cellStyle name="常规 11 15" xfId="21681"/>
    <cellStyle name="常规 11 20" xfId="21682"/>
    <cellStyle name="差_文体广播事业(按照总人口测算）—20080416_不含人员经费系数 5" xfId="21683"/>
    <cellStyle name="常规 11 16" xfId="21684"/>
    <cellStyle name="常规 11 21" xfId="21685"/>
    <cellStyle name="差_文体广播事业(按照总人口测算）—20080416_不含人员经费系数_03_2010年各地区一般预算平衡表" xfId="21686"/>
    <cellStyle name="好_00省级(打印) 5" xfId="21687"/>
    <cellStyle name="差_文体广播事业(按照总人口测算）—20080416_不含人员经费系数_03_2010年各地区一般预算平衡表 3" xfId="21688"/>
    <cellStyle name="差_样表" xfId="21689"/>
    <cellStyle name="差_文体广播事业(按照总人口测算）—20080416_不含人员经费系数_03_2010年各地区一般预算平衡表 4" xfId="21690"/>
    <cellStyle name="差_总人口_财力性转移支付2010年预算参考数_隋心对账单定稿0514" xfId="21691"/>
    <cellStyle name="差_文体广播事业(按照总人口测算）—20080416_不含人员经费系数_03_2010年各地区一般预算平衡表 5" xfId="21692"/>
    <cellStyle name="差_文体广播事业(按照总人口测算）—20080416_不含人员经费系数_03_2010年各地区一般预算平衡表 6" xfId="21693"/>
    <cellStyle name="差_文体广播事业(按照总人口测算）—20080416_不含人员经费系数_03_2010年各地区一般预算平衡表_2010年地方财政一般预算分级平衡情况表（汇总）0524 2 2" xfId="21694"/>
    <cellStyle name="差_文体广播事业(按照总人口测算）—20080416_不含人员经费系数_03_2010年各地区一般预算平衡表_2010年地方财政一般预算分级平衡情况表（汇总）0524 2 3" xfId="21695"/>
    <cellStyle name="差_文体广播事业(按照总人口测算）—20080416_不含人员经费系数_03_2010年各地区一般预算平衡表_2010年地方财政一般预算分级平衡情况表（汇总）0524 2 4" xfId="21696"/>
    <cellStyle name="差_文体广播事业(按照总人口测算）—20080416_不含人员经费系数_03_2010年各地区一般预算平衡表_2010年地方财政一般预算分级平衡情况表（汇总）0524 2 5" xfId="21697"/>
    <cellStyle name="差_文体广播事业(按照总人口测算）—20080416_不含人员经费系数_03_2010年各地区一般预算平衡表_2010年地方财政一般预算分级平衡情况表（汇总）0524 2 6" xfId="21698"/>
    <cellStyle name="差_样表_2.云南省生态功能区转移支付总表 2" xfId="21699"/>
    <cellStyle name="差_文体广播事业(按照总人口测算）—20080416_不含人员经费系数_03_2010年各地区一般预算平衡表_2010年地方财政一般预算分级平衡情况表（汇总）0524 2 7" xfId="21700"/>
    <cellStyle name="差_文体广播事业(按照总人口测算）—20080416_不含人员经费系数_03_2010年各地区一般预算平衡表_2010年地方财政一般预算分级平衡情况表（汇总）0524 3" xfId="21701"/>
    <cellStyle name="差_文体广播事业(按照总人口测算）—20080416_不含人员经费系数_03_2010年各地区一般预算平衡表_2010年地方财政一般预算分级平衡情况表（汇总）0524 5" xfId="21702"/>
    <cellStyle name="差_文体广播事业(按照总人口测算）—20080416_不含人员经费系数_03_2010年各地区一般预算平衡表_净集中" xfId="21703"/>
    <cellStyle name="差_县市旗测算20080508 5" xfId="21704"/>
    <cellStyle name="差_文体广播事业(按照总人口测算）—20080416_不含人员经费系数_30云南 2" xfId="21705"/>
    <cellStyle name="好_农林水和城市维护标准支出20080505－县区合计_民生政策最低支出需求 2 5" xfId="21706"/>
    <cellStyle name="差_文体广播事业(按照总人口测算）—20080416_不含人员经费系数_30云南 3" xfId="21707"/>
    <cellStyle name="好_农林水和城市维护标准支出20080505－县区合计_民生政策最低支出需求 2 6" xfId="21708"/>
    <cellStyle name="差_文体广播事业(按照总人口测算）—20080416_不含人员经费系数_财力性转移支付2010年预算参考数 2 3" xfId="21709"/>
    <cellStyle name="解释性文本 11" xfId="21710"/>
    <cellStyle name="好_11大理_03_2010年各地区一般预算平衡表_2010年地方财政一般预算分级平衡情况表（汇总）0524 2 3" xfId="21711"/>
    <cellStyle name="好_其他部门(按照总人口测算）—20080416_不含人员经费系数_财力性转移支付2010年预算参考数_小册子（2010）张 3" xfId="21712"/>
    <cellStyle name="差_文体广播事业(按照总人口测算）—20080416_不含人员经费系数_财力性转移支付2010年预算参考数 2 3 2" xfId="21713"/>
    <cellStyle name="好_行政（人员）_县市旗测算-新科目（含人口规模效应）_财力性转移支付2010年预算参考数_合并 2 7" xfId="21714"/>
    <cellStyle name="好_其他部门(按照总人口测算）—20080416_不含人员经费系数_财力性转移支付2010年预算参考数_小册子（2010）张 3 2" xfId="21715"/>
    <cellStyle name="差_文体广播事业(按照总人口测算）—20080416_不含人员经费系数_财力性转移支付2010年预算参考数 2 4" xfId="21716"/>
    <cellStyle name="好_11大理_03_2010年各地区一般预算平衡表_2010年地方财政一般预算分级平衡情况表（汇总）0524 2 4" xfId="21717"/>
    <cellStyle name="好_其他部门(按照总人口测算）—20080416_不含人员经费系数_财力性转移支付2010年预算参考数_小册子（2010）张 4" xfId="21718"/>
    <cellStyle name="差_文体广播事业(按照总人口测算）—20080416_不含人员经费系数_财力性转移支付2010年预算参考数 2 5" xfId="21719"/>
    <cellStyle name="好_11大理_03_2010年各地区一般预算平衡表_2010年地方财政一般预算分级平衡情况表（汇总）0524 2 5" xfId="21720"/>
    <cellStyle name="差_文体广播事业(按照总人口测算）—20080416_不含人员经费系数_财力性转移支付2010年预算参考数 2 7" xfId="21721"/>
    <cellStyle name="好_11大理_03_2010年各地区一般预算平衡表_2010年地方财政一般预算分级平衡情况表（汇总）0524 2 7" xfId="21722"/>
    <cellStyle name="差_文体广播事业(按照总人口测算）—20080416_不含人员经费系数_财力性转移支付2010年预算参考数 3" xfId="21723"/>
    <cellStyle name="好_11大理_03_2010年各地区一般预算平衡表_2010年地方财政一般预算分级平衡情况表（汇总）0524 3" xfId="21724"/>
    <cellStyle name="差_文体广播事业(按照总人口测算）—20080416_不含人员经费系数_财力性转移支付2010年预算参考数 3 2" xfId="21725"/>
    <cellStyle name="差_文体广播事业(按照总人口测算）—20080416_不含人员经费系数_财力性转移支付2010年预算参考数 4" xfId="21726"/>
    <cellStyle name="好_11大理_03_2010年各地区一般预算平衡表_2010年地方财政一般预算分级平衡情况表（汇总）0524 4" xfId="21727"/>
    <cellStyle name="差_文体广播事业(按照总人口测算）—20080416_不含人员经费系数_财力性转移支付2010年预算参考数 5" xfId="21728"/>
    <cellStyle name="好_11大理_03_2010年各地区一般预算平衡表_2010年地方财政一般预算分级平衡情况表（汇总）0524 5" xfId="21729"/>
    <cellStyle name="差_文体广播事业(按照总人口测算）—20080416_不含人员经费系数_财力性转移支付2010年预算参考数_03_2010年各地区一般预算平衡表 2 2" xfId="21730"/>
    <cellStyle name="常规 2 2 2 7" xfId="21731"/>
    <cellStyle name="差_文体广播事业(按照总人口测算）—20080416_不含人员经费系数_财力性转移支付2010年预算参考数_03_2010年各地区一般预算平衡表 3" xfId="21732"/>
    <cellStyle name="差_文体广播事业(按照总人口测算）—20080416_不含人员经费系数_财力性转移支付2010年预算参考数_03_2010年各地区一般预算平衡表 5" xfId="21733"/>
    <cellStyle name="好_行政(燃修费)_财力性转移支付2010年预算参考数_03_2010年各地区一般预算平衡表 3" xfId="21734"/>
    <cellStyle name="差_文体广播事业(按照总人口测算）—20080416_不含人员经费系数_财力性转移支付2010年预算参考数_03_2010年各地区一般预算平衡表 6" xfId="21735"/>
    <cellStyle name="好_行政(燃修费)_财力性转移支付2010年预算参考数_03_2010年各地区一般预算平衡表 4" xfId="21736"/>
    <cellStyle name="差_文体广播事业(按照总人口测算）—20080416_不含人员经费系数_财力性转移支付2010年预算参考数_03_2010年各地区一般预算平衡表_04财力类2010" xfId="21737"/>
    <cellStyle name="好_自行调整差异系数顺序_华东 2 2" xfId="21738"/>
    <cellStyle name="好_县市旗测算20080508_不含人员经费系数_隋心对账单定稿0514 2 7" xfId="21739"/>
    <cellStyle name="差_文体广播事业(按照总人口测算）—20080416_不含人员经费系数_财力性转移支付2010年预算参考数_03_2010年各地区一般预算平衡表_04财力类2010 3" xfId="21740"/>
    <cellStyle name="差_县区合并测算20080423(按照各省比重）_民生政策最低支出需求_财力性转移支付2010年预算参考数 5" xfId="21741"/>
    <cellStyle name="差_文体广播事业(按照总人口测算）—20080416_不含人员经费系数_财力性转移支付2010年预算参考数_03_2010年各地区一般预算平衡表_2010年地方财政一般预算分级平衡情况表（汇总）0524 2" xfId="21742"/>
    <cellStyle name="差_文体广播事业(按照总人口测算）—20080416_不含人员经费系数_财力性转移支付2010年预算参考数_03_2010年各地区一般预算平衡表_2010年地方财政一般预算分级平衡情况表（汇总）0524 2 2" xfId="21743"/>
    <cellStyle name="好_33甘肃_隋心对账单定稿0514 2 6" xfId="21744"/>
    <cellStyle name="差_文体广播事业(按照总人口测算）—20080416_不含人员经费系数_财力性转移支付2010年预算参考数_03_2010年各地区一般预算平衡表_2010年地方财政一般预算分级平衡情况表（汇总）0524 2 3" xfId="21745"/>
    <cellStyle name="好_33甘肃_隋心对账单定稿0514 2 7" xfId="21746"/>
    <cellStyle name="差_文体广播事业(按照总人口测算）—20080416_不含人员经费系数_财力性转移支付2010年预算参考数_03_2010年各地区一般预算平衡表_2010年地方财政一般预算分级平衡情况表（汇总）0524 2 4" xfId="21747"/>
    <cellStyle name="差_文体广播事业(按照总人口测算）—20080416_不含人员经费系数_财力性转移支付2010年预算参考数_03_2010年各地区一般预算平衡表_2010年地方财政一般预算分级平衡情况表（汇总）0524 2 5" xfId="21748"/>
    <cellStyle name="好_行政(燃修费)_民生政策最低支出需求_03_2010年各地区一般预算平衡表_04财力类2010 2" xfId="21749"/>
    <cellStyle name="差_文体广播事业(按照总人口测算）—20080416_不含人员经费系数_财力性转移支付2010年预算参考数_03_2010年各地区一般预算平衡表_2010年地方财政一般预算分级平衡情况表（汇总）0524 2 6" xfId="21750"/>
    <cellStyle name="好_行政(燃修费)_民生政策最低支出需求_03_2010年各地区一般预算平衡表_04财力类2010 3" xfId="21751"/>
    <cellStyle name="差_文体广播事业(按照总人口测算）—20080416_不含人员经费系数_财力性转移支付2010年预算参考数_03_2010年各地区一般预算平衡表_2010年地方财政一般预算分级平衡情况表（汇总）0524 2 7" xfId="21752"/>
    <cellStyle name="差_文体广播事业(按照总人口测算）—20080416_不含人员经费系数_财力性转移支付2010年预算参考数_03_2010年各地区一般预算平衡表_2010年地方财政一般预算分级平衡情况表（汇总）0524 3" xfId="21753"/>
    <cellStyle name="好_2007年一般预算支出剔除_财力性转移支付2010年预算参考数_03_2010年各地区一般预算平衡表_净集中" xfId="21754"/>
    <cellStyle name="差_文体广播事业(按照总人口测算）—20080416_不含人员经费系数_财力性转移支付2010年预算参考数_03_2010年各地区一般预算平衡表_2010年地方财政一般预算分级平衡情况表（汇总）0524 4" xfId="21755"/>
    <cellStyle name="差_文体广播事业(按照总人口测算）—20080416_不含人员经费系数_财力性转移支付2010年预算参考数_03_2010年各地区一般预算平衡表_2010年地方财政一般预算分级平衡情况表（汇总）0524 5" xfId="21756"/>
    <cellStyle name="差_文体广播事业(按照总人口测算）—20080416_不含人员经费系数_财力性转移支付2010年预算参考数_03_2010年各地区一般预算平衡表_净集中" xfId="21757"/>
    <cellStyle name="差_文体广播事业(按照总人口测算）—20080416_不含人员经费系数_财力性转移支付2010年预算参考数_03_2010年各地区一般预算平衡表_净集中 2" xfId="21758"/>
    <cellStyle name="差_文体广播事业(按照总人口测算）—20080416_不含人员经费系数_财力性转移支付2010年预算参考数_03_2010年各地区一般预算平衡表_净集中 3" xfId="21759"/>
    <cellStyle name="差_文体广播事业(按照总人口测算）—20080416_不含人员经费系数_财力性转移支付2010年预算参考数_30云南" xfId="21760"/>
    <cellStyle name="差_文体广播事业(按照总人口测算）—20080416_不含人员经费系数_财力性转移支付2010年预算参考数_30云南 2" xfId="21761"/>
    <cellStyle name="差_文体广播事业(按照总人口测算）—20080416_不含人员经费系数_财力性转移支付2010年预算参考数_30云南 2 2" xfId="21762"/>
    <cellStyle name="常规 5 27" xfId="21763"/>
    <cellStyle name="常规 5 32" xfId="21764"/>
    <cellStyle name="好_核定人数对比 2 7" xfId="21765"/>
    <cellStyle name="差_文体广播事业(按照总人口测算）—20080416_不含人员经费系数_财力性转移支付2010年预算参考数_30云南 3" xfId="21766"/>
    <cellStyle name="差_文体广播事业(按照总人口测算）—20080416_不含人员经费系数_财力性转移支付2010年预算参考数_30云南 3 2" xfId="21767"/>
    <cellStyle name="好_34青海_1_财力性转移支付2010年预算参考数_隋心对账单定稿0514 2 5" xfId="21768"/>
    <cellStyle name="差_文体广播事业(按照总人口测算）—20080416_不含人员经费系数_财力性转移支付2010年预算参考数_30云南 4" xfId="21769"/>
    <cellStyle name="差_文体广播事业(按照总人口测算）—20080416_不含人员经费系数_财力性转移支付2010年预算参考数_合并" xfId="21770"/>
    <cellStyle name="好_1110洱源县_财力性转移支付2010年预算参考数_华东 2 7" xfId="21771"/>
    <cellStyle name="差_文体广播事业(按照总人口测算）—20080416_不含人员经费系数_财力性转移支付2010年预算参考数_合并 2 2" xfId="21772"/>
    <cellStyle name="差_文体广播事业(按照总人口测算）—20080416_不含人员经费系数_财力性转移支付2010年预算参考数_合并 2 3" xfId="21773"/>
    <cellStyle name="差_文体广播事业(按照总人口测算）—20080416_不含人员经费系数_财力性转移支付2010年预算参考数_合并 2 4" xfId="21774"/>
    <cellStyle name="差_文体广播事业(按照总人口测算）—20080416_不含人员经费系数_财力性转移支付2010年预算参考数_华东 2" xfId="21775"/>
    <cellStyle name="差_文体广播事业(按照总人口测算）—20080416_不含人员经费系数_财力性转移支付2010年预算参考数_华东 2 2" xfId="21776"/>
    <cellStyle name="差_文体广播事业(按照总人口测算）—20080416_不含人员经费系数_财力性转移支付2010年预算参考数_华东 2 3" xfId="21777"/>
    <cellStyle name="好_11大理 2 3 2" xfId="21778"/>
    <cellStyle name="差_文体广播事业(按照总人口测算）—20080416_不含人员经费系数_财力性转移支付2010年预算参考数_华东 2 4" xfId="21779"/>
    <cellStyle name="好_2008年全省汇总收支计算表_03_2010年各地区一般预算平衡表 2 2" xfId="21780"/>
    <cellStyle name="差_文体广播事业(按照总人口测算）—20080416_不含人员经费系数_财力性转移支付2010年预算参考数_华东 2 7" xfId="21781"/>
    <cellStyle name="好_2006年22湖南_华东" xfId="21782"/>
    <cellStyle name="差_文体广播事业(按照总人口测算）—20080416_不含人员经费系数_财力性转移支付2010年预算参考数_隋心对账单定稿0514" xfId="21783"/>
    <cellStyle name="差_文体广播事业(按照总人口测算）—20080416_不含人员经费系数_财力性转移支付2010年预算参考数_隋心对账单定稿0514 2 6" xfId="21784"/>
    <cellStyle name="差_文体广播事业(按照总人口测算）—20080416_不含人员经费系数_财力性转移支付2010年预算参考数_隋心对账单定稿0514 2 7" xfId="21785"/>
    <cellStyle name="差_文体广播事业(按照总人口测算）—20080416_不含人员经费系数_财力性转移支付2010年预算参考数_小册子（2010）张 2" xfId="21786"/>
    <cellStyle name="好_云南省2008年转移支付测算——州市本级考核部分及政策性测算_财力性转移支付2010年预算参考数_华东 2 4" xfId="21787"/>
    <cellStyle name="差_文体广播事业(按照总人口测算）—20080416_不含人员经费系数_财力性转移支付2010年预算参考数_小册子（2010）张 2 2" xfId="21788"/>
    <cellStyle name="差_文体广播事业(按照总人口测算）—20080416_不含人员经费系数_财力性转移支付2010年预算参考数_小册子（2010）张 3" xfId="21789"/>
    <cellStyle name="差_文体广播事业(按照总人口测算）—20080416_不含人员经费系数_财力性转移支付2010年预算参考数_小册子（2010）张 3 2" xfId="21790"/>
    <cellStyle name="差_文体广播事业(按照总人口测算）—20080416_不含人员经费系数_合并 2 2" xfId="21791"/>
    <cellStyle name="差_文体广播事业(按照总人口测算）—20080416_县市旗测算-新科目（含人口规模效应）_华东 2 3" xfId="21792"/>
    <cellStyle name="差_文体广播事业(按照总人口测算）—20080416_不含人员经费系数_合并 2 3" xfId="21793"/>
    <cellStyle name="差_文体广播事业(按照总人口测算）—20080416_县市旗测算-新科目（含人口规模效应）_华东 2 4" xfId="21794"/>
    <cellStyle name="差_文体广播事业(按照总人口测算）—20080416_不含人员经费系数_合并 2 4" xfId="21795"/>
    <cellStyle name="差_文体广播事业(按照总人口测算）—20080416_县市旗测算-新科目（含人口规模效应）_华东 2 5" xfId="21796"/>
    <cellStyle name="差_文体广播事业(按照总人口测算）—20080416_不含人员经费系数_合并 2 5" xfId="21797"/>
    <cellStyle name="差_文体广播事业(按照总人口测算）—20080416_县市旗测算-新科目（含人口规模效应）_华东 2 6" xfId="21798"/>
    <cellStyle name="差_文体广播事业(按照总人口测算）—20080416_不含人员经费系数_合并 2 7" xfId="21799"/>
    <cellStyle name="差_文体广播事业(按照总人口测算）—20080416_不含人员经费系数_华东" xfId="21800"/>
    <cellStyle name="好_农林水和城市维护标准支出20080505－县区合计_县市旗测算-新科目（含人口规模效应）_03_2010年各地区一般预算平衡表 2 3" xfId="21801"/>
    <cellStyle name="差_文体广播事业(按照总人口测算）—20080416_不含人员经费系数_华东 2" xfId="21802"/>
    <cellStyle name="差_文体广播事业(按照总人口测算）—20080416_民生政策最低支出需求_财力性转移支付2010年预算参考数_30云南 4" xfId="21803"/>
    <cellStyle name="好_1110洱源县_财力性转移支付2010年预算参考数 4" xfId="21804"/>
    <cellStyle name="好_缺口县区测算（11.13）_财力性转移支付2010年预算参考数_03_2010年各地区一般预算平衡表 2 3" xfId="21805"/>
    <cellStyle name="差_文体广播事业(按照总人口测算）—20080416_不含人员经费系数_华东 2 2" xfId="21806"/>
    <cellStyle name="差_文体广播事业(按照总人口测算）—20080416_不含人员经费系数_华东 2 3" xfId="21807"/>
    <cellStyle name="差_文体广播事业(按照总人口测算）—20080416_不含人员经费系数_隋心对账单定稿0514" xfId="21808"/>
    <cellStyle name="差_文体广播事业(按照总人口测算）—20080416_不含人员经费系数_隋心对账单定稿0514 2" xfId="21809"/>
    <cellStyle name="差_云南省2008年转移支付测算——州市本级考核部分及政策性测算_华东 2 7" xfId="21810"/>
    <cellStyle name="差_文体广播事业(按照总人口测算）—20080416_不含人员经费系数_隋心对账单定稿0514 2 2" xfId="21811"/>
    <cellStyle name="差_文体广播事业(按照总人口测算）—20080416_不含人员经费系数_隋心对账单定稿0514 2 5" xfId="21812"/>
    <cellStyle name="差_文体广播事业(按照总人口测算）—20080416_不含人员经费系数_小册子（2010）张" xfId="21813"/>
    <cellStyle name="好_20河南_财力性转移支付2010年预算参考数 2" xfId="21814"/>
    <cellStyle name="差_文体广播事业(按照总人口测算）—20080416_不含人员经费系数_小册子（2010）张 4" xfId="21815"/>
    <cellStyle name="好_20河南_财力性转移支付2010年预算参考数 2 4" xfId="21816"/>
    <cellStyle name="差_文体广播事业(按照总人口测算）—20080416_财力性转移支付2010年预算参考数" xfId="21817"/>
    <cellStyle name="差_县市旗测算-新科目（20080626）_不含人员经费系数_财力性转移支付2010年预算参考数_隋心对账单定稿0514 2 2" xfId="21818"/>
    <cellStyle name="好_其他部门(按照总人口测算）—20080416_民生政策最低支出需求_财力性转移支付2010年预算参考数_03_2010年各地区一般预算平衡表_2010年地方财政一般预算分级平衡情况表（汇总）0524 2 4" xfId="21819"/>
    <cellStyle name="差_文体广播事业(按照总人口测算）—20080416_财力性转移支付2010年预算参考数 2" xfId="21820"/>
    <cellStyle name="差_文体广播事业(按照总人口测算）—20080416_财力性转移支付2010年预算参考数 2 2" xfId="21821"/>
    <cellStyle name="差_文体广播事业(按照总人口测算）—20080416_财力性转移支付2010年预算参考数 2 3" xfId="21822"/>
    <cellStyle name="差_文体广播事业(按照总人口测算）—20080416_财力性转移支付2010年预算参考数 2 6" xfId="21823"/>
    <cellStyle name="差_文体广播事业(按照总人口测算）—20080416_财力性转移支付2010年预算参考数 2 7" xfId="21824"/>
    <cellStyle name="差_文体广播事业(按照总人口测算）—20080416_财力性转移支付2010年预算参考数 3" xfId="21825"/>
    <cellStyle name="差_文体广播事业(按照总人口测算）—20080416_财力性转移支付2010年预算参考数 3 2" xfId="21826"/>
    <cellStyle name="差_文体广播事业(按照总人口测算）—20080416_财力性转移支付2010年预算参考数 4" xfId="21827"/>
    <cellStyle name="差_文体广播事业(按照总人口测算）—20080416_财力性转移支付2010年预算参考数 5" xfId="21828"/>
    <cellStyle name="差_文体广播事业(按照总人口测算）—20080416_财力性转移支付2010年预算参考数_03_2010年各地区一般预算平衡表" xfId="21829"/>
    <cellStyle name="差_文体广播事业(按照总人口测算）—20080416_财力性转移支付2010年预算参考数_03_2010年各地区一般预算平衡表 2" xfId="21830"/>
    <cellStyle name="差_文体广播事业(按照总人口测算）—20080416_财力性转移支付2010年预算参考数_03_2010年各地区一般预算平衡表 2 2" xfId="21831"/>
    <cellStyle name="差_文体广播事业(按照总人口测算）—20080416_财力性转移支付2010年预算参考数_03_2010年各地区一般预算平衡表 3" xfId="21832"/>
    <cellStyle name="好_1110洱源县 2_4.2010年国家重点生态功能区保护性转移支付生态测算表" xfId="21833"/>
    <cellStyle name="差_文体广播事业(按照总人口测算）—20080416_财力性转移支付2010年预算参考数_03_2010年各地区一般预算平衡表 4" xfId="21834"/>
    <cellStyle name="差_文体广播事业(按照总人口测算）—20080416_财力性转移支付2010年预算参考数_03_2010年各地区一般预算平衡表 5" xfId="21835"/>
    <cellStyle name="差_县区合并测算20080421_县市旗测算-新科目（含人口规模效应）_财力性转移支付2010年预算参考数" xfId="21836"/>
    <cellStyle name="好_县区合并测算20080421_县市旗测算-新科目（含人口规模效应）_财力性转移支付2010年预算参考数_合并" xfId="21837"/>
    <cellStyle name="好_行政(燃修费)_不含人员经费系数_隋心对账单定稿0514" xfId="21838"/>
    <cellStyle name="差_文体广播事业(按照总人口测算）—20080416_财力性转移支付2010年预算参考数_03_2010年各地区一般预算平衡表 6" xfId="21839"/>
    <cellStyle name="差_县市旗测算-新科目（20080626）_民生政策最低支出需求_财力性转移支付2010年预算参考数_小册子（2010）张" xfId="21840"/>
    <cellStyle name="差_文体广播事业(按照总人口测算）—20080416_财力性转移支付2010年预算参考数_03_2010年各地区一般预算平衡表_04财力类2010" xfId="21841"/>
    <cellStyle name="差_文体广播事业(按照总人口测算）—20080416_财力性转移支付2010年预算参考数_03_2010年各地区一般预算平衡表_04财力类2010 2" xfId="21842"/>
    <cellStyle name="常规 14 3 9" xfId="21843"/>
    <cellStyle name="差_文体广播事业(按照总人口测算）—20080416_财力性转移支付2010年预算参考数_03_2010年各地区一般预算平衡表_2010年地方财政一般预算分级平衡情况表（汇总）0524" xfId="21844"/>
    <cellStyle name="差_县市旗测算20080508_不含人员经费系数 3" xfId="21845"/>
    <cellStyle name="差_文体广播事业(按照总人口测算）—20080416_财力性转移支付2010年预算参考数_03_2010年各地区一般预算平衡表_2010年地方财政一般预算分级平衡情况表（汇总）0524 2" xfId="21846"/>
    <cellStyle name="差_文体广播事业(按照总人口测算）—20080416_财力性转移支付2010年预算参考数_03_2010年各地区一般预算平衡表_2010年地方财政一般预算分级平衡情况表（汇总）0524 2 3" xfId="21847"/>
    <cellStyle name="好_农林水和城市维护标准支出20080505－县区合计_民生政策最低支出需求_财力性转移支付2010年预算参考数 2 7" xfId="21848"/>
    <cellStyle name="差_文体广播事业(按照总人口测算）—20080416_财力性转移支付2010年预算参考数_03_2010年各地区一般预算平衡表_2010年地方财政一般预算分级平衡情况表（汇总）0524 2 5" xfId="21849"/>
    <cellStyle name="好_分县成本差异系数_不含人员经费系数_财力性转移支付2010年预算参考数_隋心对账单定稿0514" xfId="21850"/>
    <cellStyle name="差_文体广播事业(按照总人口测算）—20080416_财力性转移支付2010年预算参考数_03_2010年各地区一般预算平衡表_2010年地方财政一般预算分级平衡情况表（汇总）0524 2 6" xfId="21851"/>
    <cellStyle name="差_文体广播事业(按照总人口测算）—20080416_财力性转移支付2010年预算参考数_03_2010年各地区一般预算平衡表_2010年地方财政一般预算分级平衡情况表（汇总）0524 2 7" xfId="21852"/>
    <cellStyle name="差_文体广播事业(按照总人口测算）—20080416_财力性转移支付2010年预算参考数_03_2010年各地区一般预算平衡表_2010年地方财政一般预算分级平衡情况表（汇总）0524 4" xfId="21853"/>
    <cellStyle name="差_文体广播事业(按照总人口测算）—20080416_财力性转移支付2010年预算参考数_03_2010年各地区一般预算平衡表_2010年地方财政一般预算分级平衡情况表（汇总）0524 5" xfId="21854"/>
    <cellStyle name="差_文体广播事业(按照总人口测算）—20080416_财力性转移支付2010年预算参考数_03_2010年各地区一般预算平衡表_净集中" xfId="21855"/>
    <cellStyle name="差_文体广播事业(按照总人口测算）—20080416_财力性转移支付2010年预算参考数_03_2010年各地区一般预算平衡表_净集中 3" xfId="21856"/>
    <cellStyle name="差_自行调整差异系数顺序_03_2010年各地区一般预算平衡表_2010年地方财政一般预算分级平衡情况表（汇总）0524 2 5" xfId="21857"/>
    <cellStyle name="差_文体广播事业(按照总人口测算）—20080416_财力性转移支付2010年预算参考数_30云南" xfId="21858"/>
    <cellStyle name="好_2007一般预算支出口径剔除表_华东 2 7" xfId="21859"/>
    <cellStyle name="差_文体广播事业(按照总人口测算）—20080416_财力性转移支付2010年预算参考数_30云南 2" xfId="21860"/>
    <cellStyle name="差_县市旗测算-新科目（20080626）_不含人员经费系数_03_2010年各地区一般预算平衡表 2 2" xfId="21861"/>
    <cellStyle name="差_文体广播事业(按照总人口测算）—20080416_财力性转移支付2010年预算参考数_30云南 3" xfId="21862"/>
    <cellStyle name="常规 3 2 2 2" xfId="21863"/>
    <cellStyle name="常规 2 11 2" xfId="21864"/>
    <cellStyle name="差_文体广播事业(按照总人口测算）—20080416_财力性转移支付2010年预算参考数_30云南 4" xfId="21865"/>
    <cellStyle name="常规 3 2 2 3" xfId="21866"/>
    <cellStyle name="差_文体广播事业(按照总人口测算）—20080416_财力性转移支付2010年预算参考数_合并" xfId="21867"/>
    <cellStyle name="差_文体广播事业(按照总人口测算）—20080416_财力性转移支付2010年预算参考数_合并 2 4" xfId="21868"/>
    <cellStyle name="差_县区合并测算20080423(按照各省比重） 2 5" xfId="21869"/>
    <cellStyle name="差_文体广播事业(按照总人口测算）—20080416_财力性转移支付2010年预算参考数_合并 2 5" xfId="21870"/>
    <cellStyle name="差_县区合并测算20080423(按照各省比重） 2 6" xfId="21871"/>
    <cellStyle name="差_文体广播事业(按照总人口测算）—20080416_财力性转移支付2010年预算参考数_合并 2 7" xfId="21872"/>
    <cellStyle name="差_文体广播事业(按照总人口测算）—20080416_财力性转移支付2010年预算参考数_华东 2 2" xfId="21873"/>
    <cellStyle name="差_文体广播事业(按照总人口测算）—20080416_财力性转移支付2010年预算参考数_华东 2 3" xfId="21874"/>
    <cellStyle name="差_文体广播事业(按照总人口测算）—20080416_财力性转移支付2010年预算参考数_华东 2 4" xfId="21875"/>
    <cellStyle name="差_文体广播事业(按照总人口测算）—20080416_财力性转移支付2010年预算参考数_华东 2 6" xfId="21876"/>
    <cellStyle name="差_文体广播事业(按照总人口测算）—20080416_财力性转移支付2010年预算参考数_隋心对账单定稿0514 2 2" xfId="21877"/>
    <cellStyle name="好_1_财力性转移支付2010年预算参考数_华东 2 4" xfId="21878"/>
    <cellStyle name="差_文体广播事业(按照总人口测算）—20080416_财力性转移支付2010年预算参考数_隋心对账单定稿0514 2 3" xfId="21879"/>
    <cellStyle name="好_1_财力性转移支付2010年预算参考数_华东 2 5" xfId="21880"/>
    <cellStyle name="差_文体广播事业(按照总人口测算）—20080416_财力性转移支付2010年预算参考数_隋心对账单定稿0514 2 5" xfId="21881"/>
    <cellStyle name="好_1_财力性转移支付2010年预算参考数_华东 2 7" xfId="21882"/>
    <cellStyle name="差_文体广播事业(按照总人口测算）—20080416_财力性转移支付2010年预算参考数_隋心对账单定稿0514 2 6" xfId="21883"/>
    <cellStyle name="差_文体广播事业(按照总人口测算）—20080416_财力性转移支付2010年预算参考数_隋心对账单定稿0514 2 7" xfId="21884"/>
    <cellStyle name="差_文体广播事业(按照总人口测算）—20080416_财力性转移支付2010年预算参考数_小册子（2010）张" xfId="21885"/>
    <cellStyle name="好_缺口县区测算（11.13）_03_2010年各地区一般预算平衡表_2010年地方财政一般预算分级平衡情况表（汇总）0524 4" xfId="21886"/>
    <cellStyle name="差_文体广播事业(按照总人口测算）—20080416_财力性转移支付2010年预算参考数_小册子（2010）张 3" xfId="21887"/>
    <cellStyle name="差_县市旗测算20080508_县市旗测算-新科目（含人口规模效应）_30云南 2" xfId="21888"/>
    <cellStyle name="差_文体广播事业(按照总人口测算）—20080416_合并" xfId="21889"/>
    <cellStyle name="差_文体广播事业(按照总人口测算）—20080416_合并 2" xfId="21890"/>
    <cellStyle name="差_文体广播事业(按照总人口测算）—20080416_合并 2 2" xfId="21891"/>
    <cellStyle name="差_云南省2008年转移支付测算——州市本级考核部分及政策性测算_财力性转移支付2010年预算参考数_华东 2 6" xfId="21892"/>
    <cellStyle name="差_文体广播事业(按照总人口测算）—20080416_合并 2 4" xfId="21893"/>
    <cellStyle name="好_12滨州_财力性转移支付2010年预算参考数_小册子（2010）张" xfId="21894"/>
    <cellStyle name="差_文体广播事业(按照总人口测算）—20080416_合并 2 5" xfId="21895"/>
    <cellStyle name="差_文体广播事业(按照总人口测算）—20080416_合并 2 6" xfId="21896"/>
    <cellStyle name="差_文体广播事业(按照总人口测算）—20080416_华东 2" xfId="21897"/>
    <cellStyle name="差_文体广播事业(按照总人口测算）—20080416_华东 2 2" xfId="21898"/>
    <cellStyle name="差_县市旗测算-新科目（20080627）_县市旗测算-新科目（含人口规模效应）_03_2010年各地区一般预算平衡表 4" xfId="21899"/>
    <cellStyle name="好_分县成本差异系数_不含人员经费系数_财力性转移支付2010年预算参考数_合并" xfId="21900"/>
    <cellStyle name="差_文体广播事业(按照总人口测算）—20080416_华东 2 3" xfId="21901"/>
    <cellStyle name="差_县市旗测算-新科目（20080627）_县市旗测算-新科目（含人口规模效应）_03_2010年各地区一般预算平衡表 5" xfId="21902"/>
    <cellStyle name="差_文体广播事业(按照总人口测算）—20080416_华东 2 4" xfId="21903"/>
    <cellStyle name="差_县市旗测算-新科目（20080627）_县市旗测算-新科目（含人口规模效应）_03_2010年各地区一般预算平衡表 6" xfId="21904"/>
    <cellStyle name="差_文体广播事业(按照总人口测算）—20080416_华东 2 5" xfId="21905"/>
    <cellStyle name="差_文体广播事业(按照总人口测算）—20080416_华东 2 6" xfId="21906"/>
    <cellStyle name="差_文体广播事业(按照总人口测算）—20080416_华东 2 7" xfId="21907"/>
    <cellStyle name="好_行政公检法测算_民生政策最低支出需求_合并 2" xfId="21908"/>
    <cellStyle name="好_30云南_合并 2 3" xfId="21909"/>
    <cellStyle name="差_文体广播事业(按照总人口测算）—20080416_民生政策最低支出需求" xfId="21910"/>
    <cellStyle name="好_行政(燃修费)_县市旗测算-新科目（含人口规模效应）_财力性转移支付2010年预算参考数 2 6" xfId="21911"/>
    <cellStyle name="差_文体广播事业(按照总人口测算）—20080416_民生政策最低支出需求 2" xfId="21912"/>
    <cellStyle name="差_文体广播事业(按照总人口测算）—20080416_民生政策最低支出需求 2 2" xfId="21913"/>
    <cellStyle name="好_30云南_1_03_2010年各地区一般预算平衡表_2010年地方财政一般预算分级平衡情况表（汇总）0524 5" xfId="21914"/>
    <cellStyle name="好_缺口县区测算(财政部标准)_华东" xfId="21915"/>
    <cellStyle name="差_文体广播事业(按照总人口测算）—20080416_民生政策最低支出需求 3" xfId="21916"/>
    <cellStyle name="好_自行调整差异系数顺序_财力性转移支付2010年预算参考数 5" xfId="21917"/>
    <cellStyle name="好_缺口县区测算(财政部标准)_华东 2" xfId="21918"/>
    <cellStyle name="差_文体广播事业(按照总人口测算）—20080416_民生政策最低支出需求 3 2" xfId="21919"/>
    <cellStyle name="差_文体广播事业(按照总人口测算）—20080416_民生政策最低支出需求 4" xfId="21920"/>
    <cellStyle name="差_文体广播事业(按照总人口测算）—20080416_民生政策最低支出需求 5" xfId="21921"/>
    <cellStyle name="差_文体广播事业(按照总人口测算）—20080416_民生政策最低支出需求_03_2010年各地区一般预算平衡表" xfId="21922"/>
    <cellStyle name="差_文体广播事业(按照总人口测算）—20080416_民生政策最低支出需求_03_2010年各地区一般预算平衡表 2" xfId="21923"/>
    <cellStyle name="差_文体广播事业(按照总人口测算）—20080416_民生政策最低支出需求_03_2010年各地区一般预算平衡表 4" xfId="21924"/>
    <cellStyle name="差_文体广播事业(按照总人口测算）—20080416_民生政策最低支出需求_03_2010年各地区一般预算平衡表 5" xfId="21925"/>
    <cellStyle name="差_文体广播事业(按照总人口测算）—20080416_民生政策最低支出需求_03_2010年各地区一般预算平衡表_04财力类2010" xfId="21926"/>
    <cellStyle name="好_教育(按照总人口测算）—20080416_合并 2 6" xfId="21927"/>
    <cellStyle name="差_文体广播事业(按照总人口测算）—20080416_民生政策最低支出需求_03_2010年各地区一般预算平衡表_04财力类2010 2" xfId="21928"/>
    <cellStyle name="差_文体广播事业(按照总人口测算）—20080416_民生政策最低支出需求_03_2010年各地区一般预算平衡表_04财力类2010 3" xfId="21929"/>
    <cellStyle name="差_文体广播事业(按照总人口测算）—20080416_民生政策最低支出需求_03_2010年各地区一般预算平衡表_2010年地方财政一般预算分级平衡情况表（汇总）0524" xfId="21930"/>
    <cellStyle name="差_文体广播事业(按照总人口测算）—20080416_民生政策最低支出需求_03_2010年各地区一般预算平衡表_2010年地方财政一般预算分级平衡情况表（汇总）0524 2" xfId="21931"/>
    <cellStyle name="好_28四川_隋心对账单定稿0514 2 4" xfId="21932"/>
    <cellStyle name="好_30云南_1 2 3" xfId="21933"/>
    <cellStyle name="好_行政(燃修费)_03_2010年各地区一般预算平衡表 5" xfId="21934"/>
    <cellStyle name="差_文体广播事业(按照总人口测算）—20080416_民生政策最低支出需求_03_2010年各地区一般预算平衡表_2010年地方财政一般预算分级平衡情况表（汇总）0524 2 6" xfId="21935"/>
    <cellStyle name="差_总人口_财力性转移支付2010年预算参考数_华东 2 2" xfId="21936"/>
    <cellStyle name="差_文体广播事业(按照总人口测算）—20080416_民生政策最低支出需求_03_2010年各地区一般预算平衡表_2010年地方财政一般预算分级平衡情况表（汇总）0524 2 7" xfId="21937"/>
    <cellStyle name="差_总人口_财力性转移支付2010年预算参考数_华东 2 3" xfId="21938"/>
    <cellStyle name="差_文体广播事业(按照总人口测算）—20080416_民生政策最低支出需求_03_2010年各地区一般预算平衡表_2010年地方财政一般预算分级平衡情况表（汇总）0524 3" xfId="21939"/>
    <cellStyle name="好_28四川_隋心对账单定稿0514 2 5" xfId="21940"/>
    <cellStyle name="好_30云南_1 2 4" xfId="21941"/>
    <cellStyle name="好_行政(燃修费)_03_2010年各地区一般预算平衡表 6" xfId="21942"/>
    <cellStyle name="差_文体广播事业(按照总人口测算）—20080416_民生政策最低支出需求_03_2010年各地区一般预算平衡表_2010年地方财政一般预算分级平衡情况表（汇总）0524 4" xfId="21943"/>
    <cellStyle name="好_28四川_隋心对账单定稿0514 2 6" xfId="21944"/>
    <cellStyle name="好_30云南_1 2 5" xfId="21945"/>
    <cellStyle name="差_文体广播事业(按照总人口测算）—20080416_民生政策最低支出需求_03_2010年各地区一般预算平衡表_2010年地方财政一般预算分级平衡情况表（汇总）0524 5" xfId="21946"/>
    <cellStyle name="好_28四川_隋心对账单定稿0514 2 7" xfId="21947"/>
    <cellStyle name="好_30云南_1 2 6" xfId="21948"/>
    <cellStyle name="汇总 2 2 19" xfId="21949"/>
    <cellStyle name="差_文体广播事业(按照总人口测算）—20080416_民生政策最低支出需求_03_2010年各地区一般预算平衡表_净集中" xfId="21950"/>
    <cellStyle name="差_文体广播事业(按照总人口测算）—20080416_民生政策最低支出需求_03_2010年各地区一般预算平衡表_净集中 2" xfId="21951"/>
    <cellStyle name="差_文体广播事业(按照总人口测算）—20080416_民生政策最低支出需求_03_2010年各地区一般预算平衡表_净集中 3" xfId="21952"/>
    <cellStyle name="好_行政（人员）_财力性转移支付2010年预算参考数_华东 2 2" xfId="21953"/>
    <cellStyle name="差_文体广播事业(按照总人口测算）—20080416_民生政策最低支出需求_30云南 2" xfId="21954"/>
    <cellStyle name="差_文体广播事业(按照总人口测算）—20080416_民生政策最低支出需求_财力性转移支付2010年预算参考数" xfId="21955"/>
    <cellStyle name="好_2006年27重庆_小册子（2010）张 3" xfId="21956"/>
    <cellStyle name="差_文体广播事业(按照总人口测算）—20080416_民生政策最低支出需求_财力性转移支付2010年预算参考数 2 7" xfId="21957"/>
    <cellStyle name="差_文体广播事业(按照总人口测算）—20080416_民生政策最低支出需求_财力性转移支付2010年预算参考数 3" xfId="21958"/>
    <cellStyle name="差_文体广播事业(按照总人口测算）—20080416_民生政策最低支出需求_财力性转移支付2010年预算参考数 4" xfId="21959"/>
    <cellStyle name="差_文体广播事业(按照总人口测算）—20080416_民生政策最低支出需求_财力性转移支付2010年预算参考数 4 2" xfId="21960"/>
    <cellStyle name="好_2008年一般预算支出预计_合并 2 5" xfId="21961"/>
    <cellStyle name="差_文体广播事业(按照总人口测算）—20080416_民生政策最低支出需求_财力性转移支付2010年预算参考数 5" xfId="21962"/>
    <cellStyle name="差_文体广播事业(按照总人口测算）—20080416_民生政策最低支出需求_财力性转移支付2010年预算参考数_03_2010年各地区一般预算平衡表 5" xfId="21963"/>
    <cellStyle name="差_县区合并测算20080421_县市旗测算-新科目（含人口规模效应）_财力性转移支付2010年预算参考数_03_2010年各地区一般预算平衡表_2010年地方财政一般预算分级平衡情况表（汇总）0524 2 2" xfId="21964"/>
    <cellStyle name="差_县市旗测算-新科目（20080627）_县市旗测算-新科目（含人口规模效应）_03_2010年各地区一般预算平衡表_净集中" xfId="21965"/>
    <cellStyle name="差_文体广播事业(按照总人口测算）—20080416_民生政策最低支出需求_财力性转移支付2010年预算参考数_03_2010年各地区一般预算平衡表 6" xfId="21966"/>
    <cellStyle name="差_县区合并测算20080421_县市旗测算-新科目（含人口规模效应）_财力性转移支付2010年预算参考数_03_2010年各地区一般预算平衡表_2010年地方财政一般预算分级平衡情况表（汇总）0524 2 3" xfId="21967"/>
    <cellStyle name="差_县市旗测算-新科目（20080626）_30云南 2" xfId="21968"/>
    <cellStyle name="差_文体广播事业(按照总人口测算）—20080416_民生政策最低支出需求_财力性转移支付2010年预算参考数_03_2010年各地区一般预算平衡表_04财力类2010" xfId="21969"/>
    <cellStyle name="好_13德宏州2008年地税" xfId="21970"/>
    <cellStyle name="差_文体广播事业(按照总人口测算）—20080416_民生政策最低支出需求_财力性转移支付2010年预算参考数_03_2010年各地区一般预算平衡表_04财力类2010 2" xfId="21971"/>
    <cellStyle name="好_13德宏州2008年地税 2" xfId="21972"/>
    <cellStyle name="差_文体广播事业(按照总人口测算）—20080416_民生政策最低支出需求_财力性转移支付2010年预算参考数_03_2010年各地区一般预算平衡表_04财力类2010 3" xfId="21973"/>
    <cellStyle name="好_13德宏州2008年地税 3" xfId="21974"/>
    <cellStyle name="差_文体广播事业(按照总人口测算）—20080416_民生政策最低支出需求_财力性转移支付2010年预算参考数_03_2010年各地区一般预算平衡表_2010年地方财政一般预算分级平衡情况表（汇总）0524 2 3" xfId="21975"/>
    <cellStyle name="差_云南 缺口县区测算(地方填报)_合并 2 5" xfId="21976"/>
    <cellStyle name="差_文体广播事业(按照总人口测算）—20080416_民生政策最低支出需求_财力性转移支付2010年预算参考数_03_2010年各地区一般预算平衡表_2010年地方财政一般预算分级平衡情况表（汇总）0524 2 4" xfId="21977"/>
    <cellStyle name="差_云南 缺口县区测算(地方填报)_合并 2 6" xfId="21978"/>
    <cellStyle name="好_成本差异系数_03_2010年各地区一般预算平衡表_04财力类2010 2" xfId="21979"/>
    <cellStyle name="差_文体广播事业(按照总人口测算）—20080416_民生政策最低支出需求_财力性转移支付2010年预算参考数_03_2010年各地区一般预算平衡表_2010年地方财政一般预算分级平衡情况表（汇总）0524 2 5" xfId="21980"/>
    <cellStyle name="差_云南 缺口县区测算(地方填报)_合并 2 7" xfId="21981"/>
    <cellStyle name="好_成本差异系数_03_2010年各地区一般预算平衡表_04财力类2010 3" xfId="21982"/>
    <cellStyle name="差_文体广播事业(按照总人口测算）—20080416_民生政策最低支出需求_财力性转移支付2010年预算参考数_03_2010年各地区一般预算平衡表_2010年地方财政一般预算分级平衡情况表（汇总）0524 2 6" xfId="21983"/>
    <cellStyle name="差_文体广播事业(按照总人口测算）—20080416_民生政策最低支出需求_财力性转移支付2010年预算参考数_03_2010年各地区一般预算平衡表_净集中" xfId="21984"/>
    <cellStyle name="差_文体广播事业(按照总人口测算）—20080416_民生政策最低支出需求_财力性转移支付2010年预算参考数_03_2010年各地区一般预算平衡表_净集中 2" xfId="21985"/>
    <cellStyle name="好_成本差异系数（含人口规模）_财力性转移支付2010年预算参考数_03_2010年各地区一般预算平衡表_2010年地方财政一般预算分级平衡情况表（汇总）0524" xfId="21986"/>
    <cellStyle name="差_文体广播事业(按照总人口测算）—20080416_民生政策最低支出需求_财力性转移支付2010年预算参考数_03_2010年各地区一般预算平衡表_净集中 3" xfId="21987"/>
    <cellStyle name="差_文体广播事业(按照总人口测算）—20080416_民生政策最低支出需求_财力性转移支付2010年预算参考数_30云南" xfId="21988"/>
    <cellStyle name="好_1110洱源县_财力性转移支付2010年预算参考数" xfId="21989"/>
    <cellStyle name="差_文体广播事业(按照总人口测算）—20080416_民生政策最低支出需求_财力性转移支付2010年预算参考数_30云南 3" xfId="21990"/>
    <cellStyle name="好_1110洱源县_财力性转移支付2010年预算参考数 3" xfId="21991"/>
    <cellStyle name="好_缺口县区测算（11.13）_财力性转移支付2010年预算参考数_03_2010年各地区一般预算平衡表 2 2" xfId="21992"/>
    <cellStyle name="差_文体广播事业(按照总人口测算）—20080416_民生政策最低支出需求_财力性转移支付2010年预算参考数_合并" xfId="21993"/>
    <cellStyle name="差_文体广播事业(按照总人口测算）—20080416_民生政策最低支出需求_财力性转移支付2010年预算参考数_合并 2" xfId="21994"/>
    <cellStyle name="差_文体广播事业(按照总人口测算）—20080416_民生政策最低支出需求_财力性转移支付2010年预算参考数_合并 2 2" xfId="21995"/>
    <cellStyle name="差_文体广播事业(按照总人口测算）—20080416_民生政策最低支出需求_财力性转移支付2010年预算参考数_合并 2 3" xfId="21996"/>
    <cellStyle name="差_文体广播事业(按照总人口测算）—20080416_民生政策最低支出需求_财力性转移支付2010年预算参考数_华东 2 2" xfId="21997"/>
    <cellStyle name="差_文体广播事业(按照总人口测算）—20080416_民生政策最低支出需求_财力性转移支付2010年预算参考数_华东 2 3" xfId="21998"/>
    <cellStyle name="差_文体广播事业(按照总人口测算）—20080416_民生政策最低支出需求_财力性转移支付2010年预算参考数_华东 2 4" xfId="21999"/>
    <cellStyle name="差_文体广播事业(按照总人口测算）—20080416_民生政策最低支出需求_财力性转移支付2010年预算参考数_华东 2 5" xfId="22000"/>
    <cellStyle name="差_文体广播事业(按照总人口测算）—20080416_民生政策最低支出需求_财力性转移支付2010年预算参考数_华东 2 6" xfId="22001"/>
    <cellStyle name="差_文体广播事业(按照总人口测算）—20080416_民生政策最低支出需求_财力性转移支付2010年预算参考数_华东 2 7" xfId="22002"/>
    <cellStyle name="差_县市旗测算20080508_不含人员经费系数_财力性转移支付2010年预算参考数_03_2010年各地区一般预算平衡表_04财力类2010 2" xfId="22003"/>
    <cellStyle name="差_文体广播事业(按照总人口测算）—20080416_民生政策最低支出需求_财力性转移支付2010年预算参考数_隋心对账单定稿0514" xfId="22004"/>
    <cellStyle name="差_文体广播事业(按照总人口测算）—20080416_民生政策最低支出需求_财力性转移支付2010年预算参考数_隋心对账单定稿0514 2" xfId="22005"/>
    <cellStyle name="差_文体广播事业(按照总人口测算）—20080416_民生政策最低支出需求_财力性转移支付2010年预算参考数_隋心对账单定稿0514 2 2" xfId="22006"/>
    <cellStyle name="差_文体广播事业(按照总人口测算）—20080416_民生政策最低支出需求_财力性转移支付2010年预算参考数_隋心对账单定稿0514 2 3" xfId="22007"/>
    <cellStyle name="差_文体广播事业(按照总人口测算）—20080416_民生政策最低支出需求_财力性转移支付2010年预算参考数_隋心对账单定稿0514 2 7" xfId="22008"/>
    <cellStyle name="好_12滨州 2 3" xfId="22009"/>
    <cellStyle name="好_农林水和城市维护标准支出20080505－县区合计_民生政策最低支出需求_03_2010年各地区一般预算平衡表 4" xfId="22010"/>
    <cellStyle name="差_文体广播事业(按照总人口测算）—20080416_民生政策最低支出需求_财力性转移支付2010年预算参考数_小册子（2010）张" xfId="22011"/>
    <cellStyle name="好_其他部门(按照总人口测算）—20080416_不含人员经费系数_华东 2 4" xfId="22012"/>
    <cellStyle name="差_文体广播事业(按照总人口测算）—20080416_民生政策最低支出需求_财力性转移支付2010年预算参考数_小册子（2010）张 2" xfId="22013"/>
    <cellStyle name="好_合并 3" xfId="22014"/>
    <cellStyle name="差_文体广播事业(按照总人口测算）—20080416_民生政策最低支出需求_财力性转移支付2010年预算参考数_小册子（2010）张 3" xfId="22015"/>
    <cellStyle name="差_文体广播事业(按照总人口测算）—20080416_民生政策最低支出需求_合并" xfId="22016"/>
    <cellStyle name="好_青海 缺口县区测算(地方填报)_财力性转移支付2010年预算参考数_03_2010年各地区一般预算平衡表_2010年地方财政一般预算分级平衡情况表（汇总）0524 2" xfId="22017"/>
    <cellStyle name="差_文体广播事业(按照总人口测算）—20080416_民生政策最低支出需求_合并 2 5" xfId="22018"/>
    <cellStyle name="差_文体广播事业(按照总人口测算）—20080416_民生政策最低支出需求_合并 2 6" xfId="22019"/>
    <cellStyle name="差_文体广播事业(按照总人口测算）—20080416_民生政策最低支出需求_合并 2 7" xfId="22020"/>
    <cellStyle name="差_文体广播事业(按照总人口测算）—20080416_民生政策最低支出需求_华东" xfId="22021"/>
    <cellStyle name="差_文体广播事业(按照总人口测算）—20080416_民生政策最低支出需求_华东 2 2" xfId="22022"/>
    <cellStyle name="差_文体广播事业(按照总人口测算）—20080416_民生政策最低支出需求_华东 2 3" xfId="22023"/>
    <cellStyle name="差_文体广播事业(按照总人口测算）—20080416_民生政策最低支出需求_隋心对账单定稿0514" xfId="22024"/>
    <cellStyle name="差_文体广播事业(按照总人口测算）—20080416_民生政策最低支出需求_小册子（2010）张 2" xfId="22025"/>
    <cellStyle name="差_文体广播事业(按照总人口测算）—20080416_民生政策最低支出需求_小册子（2010）张 3" xfId="22026"/>
    <cellStyle name="差_文体广播事业(按照总人口测算）—20080416_民生政策最低支出需求_小册子（2010）张 4" xfId="22027"/>
    <cellStyle name="差_文体广播事业(按照总人口测算）—20080416_隋心对账单定稿0514" xfId="22028"/>
    <cellStyle name="差_文体广播事业(按照总人口测算）—20080416_隋心对账单定稿0514 2" xfId="22029"/>
    <cellStyle name="差_县市旗测算-新科目（20080627）_不含人员经费系数_华东 2 6" xfId="22030"/>
    <cellStyle name="差_文体广播事业(按照总人口测算）—20080416_隋心对账单定稿0514 2 2" xfId="22031"/>
    <cellStyle name="差_文体广播事业(按照总人口测算）—20080416_隋心对账单定稿0514 2 3" xfId="22032"/>
    <cellStyle name="差_文体广播事业(按照总人口测算）—20080416_隋心对账单定稿0514 2 4" xfId="22033"/>
    <cellStyle name="差_文体广播事业(按照总人口测算）—20080416_隋心对账单定稿0514 2 5" xfId="22034"/>
    <cellStyle name="差_文体广播事业(按照总人口测算）—20080416_隋心对账单定稿0514 2 6" xfId="22035"/>
    <cellStyle name="好_30云南_1_财力性转移支付2010年预算参考数_03_2010年各地区一般预算平衡表" xfId="22036"/>
    <cellStyle name="差_文体广播事业(按照总人口测算）—20080416_县市旗测算-新科目（含人口规模效应）" xfId="22037"/>
    <cellStyle name="好_33甘肃_隋心对账单定稿0514 2" xfId="22038"/>
    <cellStyle name="差_文体广播事业(按照总人口测算）—20080416_县市旗测算-新科目（含人口规模效应） 2" xfId="22039"/>
    <cellStyle name="好_33甘肃_隋心对账单定稿0514 2 2" xfId="22040"/>
    <cellStyle name="差_文体广播事业(按照总人口测算）—20080416_县市旗测算-新科目（含人口规模效应） 2 2" xfId="22041"/>
    <cellStyle name="好_2006年22湖南_30云南" xfId="22042"/>
    <cellStyle name="差_文体广播事业(按照总人口测算）—20080416_县市旗测算-新科目（含人口规模效应） 2 4" xfId="22043"/>
    <cellStyle name="好_2_财力性转移支付2010年预算参考数_03_2010年各地区一般预算平衡表_2010年地方财政一般预算分级平衡情况表（汇总）0524 2" xfId="22044"/>
    <cellStyle name="差_文体广播事业(按照总人口测算）—20080416_县市旗测算-新科目（含人口规模效应） 2 5" xfId="22045"/>
    <cellStyle name="好_2_财力性转移支付2010年预算参考数_03_2010年各地区一般预算平衡表_2010年地方财政一般预算分级平衡情况表（汇总）0524 3" xfId="22046"/>
    <cellStyle name="差_文体广播事业(按照总人口测算）—20080416_县市旗测算-新科目（含人口规模效应） 2 6" xfId="22047"/>
    <cellStyle name="好_2_财力性转移支付2010年预算参考数_03_2010年各地区一般预算平衡表_2010年地方财政一般预算分级平衡情况表（汇总）0524 4" xfId="22048"/>
    <cellStyle name="差_文体广播事业(按照总人口测算）—20080416_县市旗测算-新科目（含人口规模效应） 2 7" xfId="22049"/>
    <cellStyle name="好_2_财力性转移支付2010年预算参考数_03_2010年各地区一般预算平衡表_2010年地方财政一般预算分级平衡情况表（汇总）0524 5" xfId="22050"/>
    <cellStyle name="差_文体广播事业(按照总人口测算）—20080416_县市旗测算-新科目（含人口规模效应） 3" xfId="22051"/>
    <cellStyle name="好_33甘肃_隋心对账单定稿0514 2 3" xfId="22052"/>
    <cellStyle name="差_文体广播事业(按照总人口测算）—20080416_县市旗测算-新科目（含人口规模效应） 3 2" xfId="22053"/>
    <cellStyle name="好_河南 缺口县区测算(地方填报) 4" xfId="22054"/>
    <cellStyle name="好_教育(按照总人口测算）—20080416_县市旗测算-新科目（含人口规模效应）_财力性转移支付2010年预算参考数_合并 2 7" xfId="22055"/>
    <cellStyle name="差_文体广播事业(按照总人口测算）—20080416_县市旗测算-新科目（含人口规模效应） 4" xfId="22056"/>
    <cellStyle name="好_33甘肃_隋心对账单定稿0514 2 4" xfId="22057"/>
    <cellStyle name="差_文体广播事业(按照总人口测算）—20080416_县市旗测算-新科目（含人口规模效应） 4 2" xfId="22058"/>
    <cellStyle name="差_文体广播事业(按照总人口测算）—20080416_县市旗测算-新科目（含人口规模效应） 5" xfId="22059"/>
    <cellStyle name="好_33甘肃_隋心对账单定稿0514 2 5" xfId="22060"/>
    <cellStyle name="差_文体广播事业(按照总人口测算）—20080416_县市旗测算-新科目（含人口规模效应）_03_2010年各地区一般预算平衡表" xfId="22061"/>
    <cellStyle name="好_农林水和城市维护标准支出20080505－县区合计_县市旗测算-新科目（含人口规模效应）_财力性转移支付2010年预算参考数 2 3" xfId="22062"/>
    <cellStyle name="差_文体广播事业(按照总人口测算）—20080416_县市旗测算-新科目（含人口规模效应）_03_2010年各地区一般预算平衡表 2" xfId="22063"/>
    <cellStyle name="差_文体广播事业(按照总人口测算）—20080416_县市旗测算-新科目（含人口规模效应）_03_2010年各地区一般预算平衡表 2 2" xfId="22064"/>
    <cellStyle name="差_文体广播事业(按照总人口测算）—20080416_县市旗测算-新科目（含人口规模效应）_03_2010年各地区一般预算平衡表 4" xfId="22065"/>
    <cellStyle name="好_安徽 缺口县区测算(地方填报)1_财力性转移支付2010年预算参考数_03_2010年各地区一般预算平衡表_净集中" xfId="22066"/>
    <cellStyle name="好_行政(燃修费)_县市旗测算-新科目（含人口规模效应）_合并 2" xfId="22067"/>
    <cellStyle name="差_文体广播事业(按照总人口测算）—20080416_县市旗测算-新科目（含人口规模效应）_03_2010年各地区一般预算平衡表 6" xfId="22068"/>
    <cellStyle name="差_文体广播事业(按照总人口测算）—20080416_县市旗测算-新科目（含人口规模效应）_03_2010年各地区一般预算平衡表_04财力类2010" xfId="22069"/>
    <cellStyle name="好_分县成本差异系数_民生政策最低支出需求_03_2010年各地区一般预算平衡表_净集中 2" xfId="22070"/>
    <cellStyle name="好_同德_财力性转移支付2010年预算参考数_隋心对账单定稿0514 2 7" xfId="22071"/>
    <cellStyle name="差_文体广播事业(按照总人口测算）—20080416_县市旗测算-新科目（含人口规模效应）_03_2010年各地区一般预算平衡表_04财力类2010 2" xfId="22072"/>
    <cellStyle name="差_文体广播事业(按照总人口测算）—20080416_县市旗测算-新科目（含人口规模效应）_03_2010年各地区一般预算平衡表_04财力类2010 3" xfId="22073"/>
    <cellStyle name="差_文体广播事业(按照总人口测算）—20080416_县市旗测算-新科目（含人口规模效应）_03_2010年各地区一般预算平衡表_2010年地方财政一般预算分级平衡情况表（汇总）0524 2 6" xfId="22074"/>
    <cellStyle name="常规 8 4" xfId="22075"/>
    <cellStyle name="差_文体广播事业(按照总人口测算）—20080416_县市旗测算-新科目（含人口规模效应）_03_2010年各地区一般预算平衡表_2010年地方财政一般预算分级平衡情况表（汇总）0524 2 7" xfId="22076"/>
    <cellStyle name="常规 8 5" xfId="22077"/>
    <cellStyle name="差_文体广播事业(按照总人口测算）—20080416_县市旗测算-新科目（含人口规模效应）_03_2010年各地区一般预算平衡表_2010年地方财政一般预算分级平衡情况表（汇总）0524 3" xfId="22078"/>
    <cellStyle name="差_文体广播事业(按照总人口测算）—20080416_县市旗测算-新科目（含人口规模效应）_03_2010年各地区一般预算平衡表_2010年地方财政一般预算分级平衡情况表（汇总）0524 4" xfId="22079"/>
    <cellStyle name="差_文体广播事业(按照总人口测算）—20080416_县市旗测算-新科目（含人口规模效应）_03_2010年各地区一般预算平衡表_2010年地方财政一般预算分级平衡情况表（汇总）0524 5" xfId="22080"/>
    <cellStyle name="差_文体广播事业(按照总人口测算）—20080416_县市旗测算-新科目（含人口规模效应）_30云南 3" xfId="22081"/>
    <cellStyle name="好_安徽 缺口县区测算(地方填报)1_03_2010年各地区一般预算平衡表 2" xfId="22082"/>
    <cellStyle name="差_文体广播事业(按照总人口测算）—20080416_县市旗测算-新科目（含人口规模效应）_财力性转移支付2010年预算参考数 2" xfId="22083"/>
    <cellStyle name="差_文体广播事业(按照总人口测算）—20080416_县市旗测算-新科目（含人口规模效应）_财力性转移支付2010年预算参考数 2 2" xfId="22084"/>
    <cellStyle name="常规 11 2 7" xfId="22085"/>
    <cellStyle name="差_文体广播事业(按照总人口测算）—20080416_县市旗测算-新科目（含人口规模效应）_财力性转移支付2010年预算参考数 2 3" xfId="22086"/>
    <cellStyle name="常规 11 2 8" xfId="22087"/>
    <cellStyle name="差_文体广播事业(按照总人口测算）—20080416_县市旗测算-新科目（含人口规模效应）_财力性转移支付2010年预算参考数 2 3 2" xfId="22088"/>
    <cellStyle name="差_文体广播事业(按照总人口测算）—20080416_县市旗测算-新科目（含人口规模效应）_财力性转移支付2010年预算参考数 2 4" xfId="22089"/>
    <cellStyle name="常规 11 2 9" xfId="22090"/>
    <cellStyle name="差_文体广播事业(按照总人口测算）—20080416_县市旗测算-新科目（含人口规模效应）_财力性转移支付2010年预算参考数 2 6" xfId="22091"/>
    <cellStyle name="差_文体广播事业(按照总人口测算）—20080416_县市旗测算-新科目（含人口规模效应）_财力性转移支付2010年预算参考数 2 7" xfId="22092"/>
    <cellStyle name="差_文体广播事业(按照总人口测算）—20080416_县市旗测算-新科目（含人口规模效应）_财力性转移支付2010年预算参考数 3" xfId="22093"/>
    <cellStyle name="差_文体广播事业(按照总人口测算）—20080416_县市旗测算-新科目（含人口规模效应）_财力性转移支付2010年预算参考数 4" xfId="22094"/>
    <cellStyle name="差_文体广播事业(按照总人口测算）—20080416_县市旗测算-新科目（含人口规模效应）_财力性转移支付2010年预算参考数 5" xfId="22095"/>
    <cellStyle name="差_文体广播事业(按照总人口测算）—20080416_县市旗测算-新科目（含人口规模效应）_财力性转移支付2010年预算参考数_03_2010年各地区一般预算平衡表" xfId="22096"/>
    <cellStyle name="差_文体广播事业(按照总人口测算）—20080416_县市旗测算-新科目（含人口规模效应）_财力性转移支付2010年预算参考数_03_2010年各地区一般预算平衡表 2" xfId="22097"/>
    <cellStyle name="差_文体广播事业(按照总人口测算）—20080416_县市旗测算-新科目（含人口规模效应）_财力性转移支付2010年预算参考数_03_2010年各地区一般预算平衡表 2 2" xfId="22098"/>
    <cellStyle name="差_文体广播事业(按照总人口测算）—20080416_县市旗测算-新科目（含人口规模效应）_财力性转移支付2010年预算参考数_03_2010年各地区一般预算平衡表 3" xfId="22099"/>
    <cellStyle name="差_文体广播事业(按照总人口测算）—20080416_县市旗测算-新科目（含人口规模效应）_财力性转移支付2010年预算参考数_03_2010年各地区一般预算平衡表 4" xfId="22100"/>
    <cellStyle name="差_文体广播事业(按照总人口测算）—20080416_县市旗测算-新科目（含人口规模效应）_财力性转移支付2010年预算参考数_03_2010年各地区一般预算平衡表 5" xfId="22101"/>
    <cellStyle name="差_文体广播事业(按照总人口测算）—20080416_县市旗测算-新科目（含人口规模效应）_财力性转移支付2010年预算参考数_03_2010年各地区一般预算平衡表 6" xfId="22102"/>
    <cellStyle name="差_文体广播事业(按照总人口测算）—20080416_县市旗测算-新科目（含人口规模效应）_财力性转移支付2010年预算参考数_03_2010年各地区一般预算平衡表_04财力类2010" xfId="22103"/>
    <cellStyle name="差_文体广播事业(按照总人口测算）—20080416_县市旗测算-新科目（含人口规模效应）_财力性转移支付2010年预算参考数_03_2010年各地区一般预算平衡表_04财力类2010 2" xfId="22104"/>
    <cellStyle name="好_财政供养人员 2 5" xfId="22105"/>
    <cellStyle name="差_文体广播事业(按照总人口测算）—20080416_县市旗测算-新科目（含人口规模效应）_财力性转移支付2010年预算参考数_03_2010年各地区一般预算平衡表_04财力类2010 3" xfId="22106"/>
    <cellStyle name="好_2008年全省汇总收支计算表_03_2010年各地区一般预算平衡表 2" xfId="22107"/>
    <cellStyle name="好_财政供养人员 2 6" xfId="22108"/>
    <cellStyle name="差_文体广播事业(按照总人口测算）—20080416_县市旗测算-新科目（含人口规模效应）_财力性转移支付2010年预算参考数_03_2010年各地区一般预算平衡表_2010年地方财政一般预算分级平衡情况表（汇总）0524" xfId="22109"/>
    <cellStyle name="好_县市旗测算-新科目（20080627）_不含人员经费系数_财力性转移支付2010年预算参考数_03_2010年各地区一般预算平衡表 3" xfId="22110"/>
    <cellStyle name="好_1_财力性转移支付2010年预算参考数_03_2010年各地区一般预算平衡表_2010年地方财政一般预算分级平衡情况表（汇总）0524 2 4" xfId="22111"/>
    <cellStyle name="好_汇总表4_财力性转移支付2010年预算参考数_03_2010年各地区一般预算平衡表_2010年地方财政一般预算分级平衡情况表（汇总）0524 2 3" xfId="22112"/>
    <cellStyle name="差_文体广播事业(按照总人口测算）—20080416_县市旗测算-新科目（含人口规模效应）_财力性转移支付2010年预算参考数_03_2010年各地区一般预算平衡表_2010年地方财政一般预算分级平衡情况表（汇总）0524 2 2" xfId="22113"/>
    <cellStyle name="差_文体广播事业(按照总人口测算）—20080416_县市旗测算-新科目（含人口规模效应）_财力性转移支付2010年预算参考数_03_2010年各地区一般预算平衡表_2010年地方财政一般预算分级平衡情况表（汇总）0524 2 3" xfId="22114"/>
    <cellStyle name="差_县市旗测算20080508_不含人员经费系数_合并 2" xfId="22115"/>
    <cellStyle name="差_文体广播事业(按照总人口测算）—20080416_县市旗测算-新科目（含人口规模效应）_财力性转移支付2010年预算参考数_03_2010年各地区一般预算平衡表_2010年地方财政一般预算分级平衡情况表（汇总）0524 2 4" xfId="22116"/>
    <cellStyle name="差_文体广播事业(按照总人口测算）—20080416_县市旗测算-新科目（含人口规模效应）_财力性转移支付2010年预算参考数_03_2010年各地区一般预算平衡表_2010年地方财政一般预算分级平衡情况表（汇总）0524 2 5" xfId="22117"/>
    <cellStyle name="差_文体广播事业(按照总人口测算）—20080416_县市旗测算-新科目（含人口规模效应）_财力性转移支付2010年预算参考数_03_2010年各地区一般预算平衡表_2010年地方财政一般预算分级平衡情况表（汇总）0524 2 6" xfId="22118"/>
    <cellStyle name="好_0502通海县 2_4.2010年国家重点生态功能区保护性转移支付生态测算表" xfId="22119"/>
    <cellStyle name="差_文体广播事业(按照总人口测算）—20080416_县市旗测算-新科目（含人口规模效应）_财力性转移支付2010年预算参考数_03_2010年各地区一般预算平衡表_2010年地方财政一般预算分级平衡情况表（汇总）0524 2 7" xfId="22120"/>
    <cellStyle name="常规 13 10" xfId="22121"/>
    <cellStyle name="差_文体广播事业(按照总人口测算）—20080416_县市旗测算-新科目（含人口规模效应）_财力性转移支付2010年预算参考数_03_2010年各地区一般预算平衡表_2010年地方财政一般预算分级平衡情况表（汇总）0524 5" xfId="22122"/>
    <cellStyle name="好_行政（人员）_不含人员经费系数_财力性转移支付2010年预算参考数_华东 2 4" xfId="22123"/>
    <cellStyle name="差_文体广播事业(按照总人口测算）—20080416_县市旗测算-新科目（含人口规模效应）_财力性转移支付2010年预算参考数_03_2010年各地区一般预算平衡表_净集中" xfId="22124"/>
    <cellStyle name="差_文体广播事业(按照总人口测算）—20080416_县市旗测算-新科目（含人口规模效应）_财力性转移支付2010年预算参考数_30云南" xfId="22125"/>
    <cellStyle name="差_文体广播事业(按照总人口测算）—20080416_县市旗测算-新科目（含人口规模效应）_财力性转移支付2010年预算参考数_30云南 2 2" xfId="22126"/>
    <cellStyle name="差_文体广播事业(按照总人口测算）—20080416_县市旗测算-新科目（含人口规模效应）_财力性转移支付2010年预算参考数_30云南 3 2" xfId="22127"/>
    <cellStyle name="差_文体广播事业(按照总人口测算）—20080416_县市旗测算-新科目（含人口规模效应）_财力性转移支付2010年预算参考数_合并" xfId="22128"/>
    <cellStyle name="好_农林水和城市维护标准支出20080505－县区合计_民生政策最低支出需求_财力性转移支付2010年预算参考数_合并 2" xfId="22129"/>
    <cellStyle name="差_文体广播事业(按照总人口测算）—20080416_县市旗测算-新科目（含人口规模效应）_财力性转移支付2010年预算参考数_合并 2 3" xfId="22130"/>
    <cellStyle name="差_文体广播事业(按照总人口测算）—20080416_县市旗测算-新科目（含人口规模效应）_财力性转移支付2010年预算参考数_合并 2 4" xfId="22131"/>
    <cellStyle name="差_文体广播事业(按照总人口测算）—20080416_县市旗测算-新科目（含人口规模效应）_财力性转移支付2010年预算参考数_合并 2 5" xfId="22132"/>
    <cellStyle name="差_文体广播事业(按照总人口测算）—20080416_县市旗测算-新科目（含人口规模效应）_财力性转移支付2010年预算参考数_合并 2 6" xfId="22133"/>
    <cellStyle name="差_文体广播事业(按照总人口测算）—20080416_县市旗测算-新科目（含人口规模效应）_财力性转移支付2010年预算参考数_合并 2 7" xfId="22134"/>
    <cellStyle name="差_文体广播事业(按照总人口测算）—20080416_县市旗测算-新科目（含人口规模效应）_财力性转移支付2010年预算参考数_华东 2 3" xfId="22135"/>
    <cellStyle name="好_分析缺口率_03_2010年各地区一般预算平衡表_2010年地方财政一般预算分级平衡情况表（汇总）0524 2" xfId="22136"/>
    <cellStyle name="好_附表_03_2010年各地区一般预算平衡表" xfId="22137"/>
    <cellStyle name="差_文体广播事业(按照总人口测算）—20080416_县市旗测算-新科目（含人口规模效应）_财力性转移支付2010年预算参考数_华东 2 4" xfId="22138"/>
    <cellStyle name="好_分析缺口率_03_2010年各地区一般预算平衡表_2010年地方财政一般预算分级平衡情况表（汇总）0524 3" xfId="22139"/>
    <cellStyle name="差_文体广播事业(按照总人口测算）—20080416_县市旗测算-新科目（含人口规模效应）_财力性转移支付2010年预算参考数_华东 2 5" xfId="22140"/>
    <cellStyle name="好_分析缺口率_03_2010年各地区一般预算平衡表_2010年地方财政一般预算分级平衡情况表（汇总）0524 4" xfId="22141"/>
    <cellStyle name="差_文体广播事业(按照总人口测算）—20080416_县市旗测算-新科目（含人口规模效应）_财力性转移支付2010年预算参考数_华东 2 6" xfId="22142"/>
    <cellStyle name="好_分析缺口率_03_2010年各地区一般预算平衡表_2010年地方财政一般预算分级平衡情况表（汇总）0524 5" xfId="22143"/>
    <cellStyle name="差_文体广播事业(按照总人口测算）—20080416_县市旗测算-新科目（含人口规模效应）_财力性转移支付2010年预算参考数_华东 2 7" xfId="22144"/>
    <cellStyle name="差_文体广播事业(按照总人口测算）—20080416_县市旗测算-新科目（含人口规模效应）_财力性转移支付2010年预算参考数_隋心对账单定稿0514" xfId="22145"/>
    <cellStyle name="差_文体广播事业(按照总人口测算）—20080416_县市旗测算-新科目（含人口规模效应）_财力性转移支付2010年预算参考数_隋心对账单定稿0514 2" xfId="22146"/>
    <cellStyle name="好_2007年收支情况及2008年收支预计表(汇总表)_财力性转移支付2010年预算参考数 4" xfId="22147"/>
    <cellStyle name="差_文体广播事业(按照总人口测算）—20080416_县市旗测算-新科目（含人口规模效应）_财力性转移支付2010年预算参考数_隋心对账单定稿0514 2 2" xfId="22148"/>
    <cellStyle name="好_2006年22湖南_财力性转移支付2010年预算参考数_小册子（2010）张" xfId="22149"/>
    <cellStyle name="好_2006年28四川_财力性转移支付2010年预算参考数_03_2010年各地区一般预算平衡表_2010年地方财政一般预算分级平衡情况表（汇总）0524" xfId="22150"/>
    <cellStyle name="差_文体广播事业(按照总人口测算）—20080416_县市旗测算-新科目（含人口规模效应）_财力性转移支付2010年预算参考数_隋心对账单定稿0514 2 3" xfId="22151"/>
    <cellStyle name="差_文体广播事业(按照总人口测算）—20080416_县市旗测算-新科目（含人口规模效应）_财力性转移支付2010年预算参考数_隋心对账单定稿0514 2 4" xfId="22152"/>
    <cellStyle name="差_文体广播事业(按照总人口测算）—20080416_县市旗测算-新科目（含人口规模效应）_财力性转移支付2010年预算参考数_小册子（2010）张 2 2" xfId="22153"/>
    <cellStyle name="常规 13 36" xfId="22154"/>
    <cellStyle name="好_核定人数下发表_隋心对账单定稿0514 2 3" xfId="22155"/>
    <cellStyle name="差_文体广播事业(按照总人口测算）—20080416_县市旗测算-新科目（含人口规模效应）_财力性转移支付2010年预算参考数_小册子（2010）张 4" xfId="22156"/>
    <cellStyle name="好_20河南_财力性转移支付2010年预算参考数_03_2010年各地区一般预算平衡表_2010年地方财政一般预算分级平衡情况表（汇总）0524" xfId="22157"/>
    <cellStyle name="差_文体广播事业(按照总人口测算）—20080416_县市旗测算-新科目（含人口规模效应）_合并" xfId="22158"/>
    <cellStyle name="差_文体广播事业(按照总人口测算）—20080416_县市旗测算-新科目（含人口规模效应）_合并 2" xfId="22159"/>
    <cellStyle name="差_文体广播事业(按照总人口测算）—20080416_县市旗测算-新科目（含人口规模效应）_合并 2 2" xfId="22160"/>
    <cellStyle name="好_2006年27重庆_财力性转移支付2010年预算参考数 2 6" xfId="22161"/>
    <cellStyle name="好_青海 缺口县区测算(地方填报)_财力性转移支付2010年预算参考数 5" xfId="22162"/>
    <cellStyle name="差_文体广播事业(按照总人口测算）—20080416_县市旗测算-新科目（含人口规模效应）_华东" xfId="22163"/>
    <cellStyle name="差_文体广播事业(按照总人口测算）—20080416_县市旗测算-新科目（含人口规模效应）_华东 2" xfId="22164"/>
    <cellStyle name="差_文体广播事业(按照总人口测算）—20080416_县市旗测算-新科目（含人口规模效应）_华东 2 2" xfId="22165"/>
    <cellStyle name="好_测算结果汇总 2 7" xfId="22166"/>
    <cellStyle name="差_文体广播事业(按照总人口测算）—20080416_县市旗测算-新科目（含人口规模效应）_隋心对账单定稿0514 2" xfId="22167"/>
    <cellStyle name="差_文体广播事业(按照总人口测算）—20080416_县市旗测算-新科目（含人口规模效应）_隋心对账单定稿0514 2 2" xfId="22168"/>
    <cellStyle name="差_文体广播事业(按照总人口测算）—20080416_县市旗测算-新科目（含人口规模效应）_隋心对账单定稿0514 2 3" xfId="22169"/>
    <cellStyle name="差_文体广播事业(按照总人口测算）—20080416_县市旗测算-新科目（含人口规模效应）_隋心对账单定稿0514 2 4" xfId="22170"/>
    <cellStyle name="差_文体广播事业(按照总人口测算）—20080416_县市旗测算-新科目（含人口规模效应）_隋心对账单定稿0514 2 7" xfId="22171"/>
    <cellStyle name="差_文体广播事业(按照总人口测算）—20080416_县市旗测算-新科目（含人口规模效应）_小册子（2010）张" xfId="22172"/>
    <cellStyle name="好_34青海_1_小册子（2010）张 3" xfId="22173"/>
    <cellStyle name="差_文体广播事业(按照总人口测算）—20080416_县市旗测算-新科目（含人口规模效应）_小册子（2010）张 2" xfId="22174"/>
    <cellStyle name="好_34青海_1_小册子（2010）张 3 2" xfId="22175"/>
    <cellStyle name="差_文体广播事业(按照总人口测算）—20080416_县市旗测算-新科目（含人口规模效应）_小册子（2010）张 3" xfId="22176"/>
    <cellStyle name="差_文体广播事业(按照总人口测算）—20080416_县市旗测算-新科目（含人口规模效应）_小册子（2010）张 4" xfId="22177"/>
    <cellStyle name="好_平邑_财力性转移支付2010年预算参考数_合并 2 2" xfId="22178"/>
    <cellStyle name="差_文体广播事业(按照总人口测算）—20080416_小册子（2010）张" xfId="22179"/>
    <cellStyle name="好_市辖区测算-新科目（20080626）_县市旗测算-新科目（含人口规模效应）_财力性转移支付2010年预算参考数_03_2010年各地区一般预算平衡表 2 3" xfId="22180"/>
    <cellStyle name="差_云南 缺口县区测算(地方填报)_财力性转移支付2010年预算参考数 3" xfId="22181"/>
    <cellStyle name="差_云南省2008年转移支付测算——州市本级考核部分及政策性测算_财力性转移支付2010年预算参考数 2" xfId="22182"/>
    <cellStyle name="好_河南 缺口县区测算(地方填报) 2 8" xfId="22183"/>
    <cellStyle name="差_文体广播事业(按照总人口测算）—20080416_小册子（2010）张 2" xfId="22184"/>
    <cellStyle name="差_云南省2008年转移支付测算——州市本级考核部分及政策性测算_财力性转移支付2010年预算参考数 2 2" xfId="22185"/>
    <cellStyle name="差_文体广播事业(按照总人口测算）—20080416_小册子（2010）张 2 2" xfId="22186"/>
    <cellStyle name="差_云南省2008年转移支付测算——州市本级考核部分及政策性测算_财力性转移支付2010年预算参考数 2 2 2" xfId="22187"/>
    <cellStyle name="差_文体广播事业(按照总人口测算）—20080416_小册子（2010）张 3" xfId="22188"/>
    <cellStyle name="差_县市旗测算-新科目（20080627）_民生政策最低支出需求_03_2010年各地区一般预算平衡表 2" xfId="22189"/>
    <cellStyle name="差_云南省2008年转移支付测算——州市本级考核部分及政策性测算_财力性转移支付2010年预算参考数 2 3" xfId="22190"/>
    <cellStyle name="差_文体广播事业(按照总人口测算）—20080416_小册子（2010）张 3 2" xfId="22191"/>
    <cellStyle name="差_县市旗测算-新科目（20080627）_民生政策最低支出需求_03_2010年各地区一般预算平衡表 2 2" xfId="22192"/>
    <cellStyle name="差_云南省2008年转移支付测算——州市本级考核部分及政策性测算_财力性转移支付2010年预算参考数 2 3 2" xfId="22193"/>
    <cellStyle name="差_下半年禁毒办案经费分配2544.3万元 3" xfId="22194"/>
    <cellStyle name="差_下半年禁毒办案经费分配2544.3万元 4" xfId="22195"/>
    <cellStyle name="好_Book1_财力性转移支付2010年预算参考数_隋心对账单定稿0514 2 2" xfId="22196"/>
    <cellStyle name="差_下半年禁吸戒毒经费1000万元" xfId="22197"/>
    <cellStyle name="差_下半年禁吸戒毒经费1000万元 3" xfId="22198"/>
    <cellStyle name="差_县级公安机关公用经费标准奖励测算方案（定稿）" xfId="22199"/>
    <cellStyle name="差_县级公安机关公用经费标准奖励测算方案（定稿） 2 2" xfId="22200"/>
    <cellStyle name="差_县级公安机关公用经费标准奖励测算方案（定稿） 2 3" xfId="22201"/>
    <cellStyle name="好_县区合并测算20080421_民生政策最低支出需求_合并 2 2" xfId="22202"/>
    <cellStyle name="差_县级公安机关公用经费标准奖励测算方案（定稿） 2 4" xfId="22203"/>
    <cellStyle name="差_县级公安机关公用经费标准奖励测算方案（定稿） 3" xfId="22204"/>
    <cellStyle name="好_县市旗测算-新科目（20080626）_民生政策最低支出需求_03_2010年各地区一般预算平衡表_净集中 2" xfId="22205"/>
    <cellStyle name="常规 12 19" xfId="22206"/>
    <cellStyle name="常规 12 24" xfId="22207"/>
    <cellStyle name="差_县级公安机关公用经费标准奖励测算方案（定稿） 4" xfId="22208"/>
    <cellStyle name="好_县市旗测算-新科目（20080626）_民生政策最低支出需求_03_2010年各地区一般预算平衡表_净集中 3" xfId="22209"/>
    <cellStyle name="常规 12 25" xfId="22210"/>
    <cellStyle name="常规 12 30" xfId="22211"/>
    <cellStyle name="差_县级基础数据" xfId="22212"/>
    <cellStyle name="常规 4 25" xfId="22213"/>
    <cellStyle name="常规 4 30" xfId="22214"/>
    <cellStyle name="差_县级基础数据 2" xfId="22215"/>
    <cellStyle name="差_县级基础数据 3" xfId="22216"/>
    <cellStyle name="差_县级基础数据 4" xfId="22217"/>
    <cellStyle name="差_县区合并测算20080421" xfId="22218"/>
    <cellStyle name="常规 3 17" xfId="22219"/>
    <cellStyle name="常规 3 22" xfId="22220"/>
    <cellStyle name="差_县区合并测算20080421 2" xfId="22221"/>
    <cellStyle name="差_县区合并测算20080421 2 2" xfId="22222"/>
    <cellStyle name="差_县区合并测算20080421 2 3" xfId="22223"/>
    <cellStyle name="差_县区合并测算20080421 2 3 2" xfId="22224"/>
    <cellStyle name="好_县市旗测算20080508_华东 2 2" xfId="22225"/>
    <cellStyle name="差_县区合并测算20080423(按照各省比重）_不含人员经费系数_小册子（2010）张" xfId="22226"/>
    <cellStyle name="差_县区合并测算20080421 2 4" xfId="22227"/>
    <cellStyle name="差_县区合并测算20080421_03_2010年各地区一般预算平衡表" xfId="22228"/>
    <cellStyle name="差_县市旗测算20080508_县市旗测算-新科目（含人口规模效应）_财力性转移支付2010年预算参考数 3" xfId="22229"/>
    <cellStyle name="好_30云南_1_合并" xfId="22230"/>
    <cellStyle name="差_县区合并测算20080421_03_2010年各地区一般预算平衡表 2" xfId="22231"/>
    <cellStyle name="差_县市旗测算20080508_县市旗测算-新科目（含人口规模效应）_财力性转移支付2010年预算参考数 3 2" xfId="22232"/>
    <cellStyle name="好_30云南_1_合并 2" xfId="22233"/>
    <cellStyle name="差_县区合并测算20080421_03_2010年各地区一般预算平衡表 2 2" xfId="22234"/>
    <cellStyle name="好_2008年全省汇总收支计算表_华东 2 3" xfId="22235"/>
    <cellStyle name="好_09黑龙江_华东 2 7" xfId="22236"/>
    <cellStyle name="好_30云南_1_合并 2 2" xfId="22237"/>
    <cellStyle name="好_汇总表 2 4" xfId="22238"/>
    <cellStyle name="差_县区合并测算20080421_03_2010年各地区一般预算平衡表_04财力类2010" xfId="22239"/>
    <cellStyle name="差_县区合并测算20080421_03_2010年各地区一般预算平衡表_04财力类2010 2" xfId="22240"/>
    <cellStyle name="常规_2007年云南省向人大报送政府收支预算表格式编制过程表 2 3 2" xfId="22241"/>
    <cellStyle name="差_县区合并测算20080421_03_2010年各地区一般预算平衡表_04财力类2010 3" xfId="22242"/>
    <cellStyle name="好_卫生(按照总人口测算）—20080416_民生政策最低支出需求_03_2010年各地区一般预算平衡表 2 2" xfId="22243"/>
    <cellStyle name="差_县区合并测算20080421_03_2010年各地区一般预算平衡表_2010年地方财政一般预算分级平衡情况表（汇总）0524" xfId="22244"/>
    <cellStyle name="好_行政公检法测算_华东 2 7" xfId="22245"/>
    <cellStyle name="好_华东 2 4" xfId="22246"/>
    <cellStyle name="差_县区合并测算20080421_03_2010年各地区一般预算平衡表_2010年地方财政一般预算分级平衡情况表（汇总）0524 2" xfId="22247"/>
    <cellStyle name="差_县区合并测算20080421_03_2010年各地区一般预算平衡表_2010年地方财政一般预算分级平衡情况表（汇总）0524 2 4" xfId="22248"/>
    <cellStyle name="好_财政供养人员_财力性转移支付2010年预算参考数_隋心对账单定稿0514 2 7" xfId="22249"/>
    <cellStyle name="差_县区合并测算20080421_03_2010年各地区一般预算平衡表_2010年地方财政一般预算分级平衡情况表（汇总）0524 2 5" xfId="22250"/>
    <cellStyle name="差_县区合并测算20080421_03_2010年各地区一般预算平衡表_2010年地方财政一般预算分级平衡情况表（汇总）0524 2 7" xfId="22251"/>
    <cellStyle name="好_缺口县区测算(按2007支出增长25%测算)_财力性转移支付2010年预算参考数_30云南" xfId="22252"/>
    <cellStyle name="差_县区合并测算20080421_03_2010年各地区一般预算平衡表_2010年地方财政一般预算分级平衡情况表（汇总）0524 3" xfId="22253"/>
    <cellStyle name="好_其他部门(按照总人口测算）—20080416_03_2010年各地区一般预算平衡表_2010年地方财政一般预算分级平衡情况表（汇总）0524 2" xfId="22254"/>
    <cellStyle name="差_县区合并测算20080421_03_2010年各地区一般预算平衡表_2010年地方财政一般预算分级平衡情况表（汇总）0524 4" xfId="22255"/>
    <cellStyle name="好_其他部门(按照总人口测算）—20080416_03_2010年各地区一般预算平衡表_2010年地方财政一般预算分级平衡情况表（汇总）0524 3" xfId="22256"/>
    <cellStyle name="差_县区合并测算20080421_03_2010年各地区一般预算平衡表_净集中" xfId="22257"/>
    <cellStyle name="超链接 2 2 2" xfId="22258"/>
    <cellStyle name="差_县区合并测算20080421_03_2010年各地区一般预算平衡表_净集中 2" xfId="22259"/>
    <cellStyle name="差_县区合并测算20080421_03_2010年各地区一般预算平衡表_净集中 3" xfId="22260"/>
    <cellStyle name="好_行政（人员）_县市旗测算-新科目（含人口规模效应）_财力性转移支付2010年预算参考数_隋心对账单定稿0514 2 2" xfId="22261"/>
    <cellStyle name="差_县区合并测算20080421_30云南 3" xfId="22262"/>
    <cellStyle name="差_县区合并测算20080421_30云南 3 2" xfId="22263"/>
    <cellStyle name="好_缺口县区测算(按核定人数)_华东 2 5" xfId="22264"/>
    <cellStyle name="差_县区合并测算20080421_不含人员经费系数" xfId="22265"/>
    <cellStyle name="差_县区合并测算20080421_不含人员经费系数 2" xfId="22266"/>
    <cellStyle name="差_县区合并测算20080421_不含人员经费系数 2 2" xfId="22267"/>
    <cellStyle name="差_县区合并测算20080421_不含人员经费系数 2 3" xfId="22268"/>
    <cellStyle name="差_县区合并测算20080421_不含人员经费系数 2 5" xfId="22269"/>
    <cellStyle name="差_县区合并测算20080421_不含人员经费系数 3" xfId="22270"/>
    <cellStyle name="差_县区合并测算20080421_不含人员经费系数 4" xfId="22271"/>
    <cellStyle name="差_县区合并测算20080421_不含人员经费系数 5" xfId="22272"/>
    <cellStyle name="好_1110洱源县_财力性转移支付2010年预算参考数_03_2010年各地区一般预算平衡表_净集中 2" xfId="22273"/>
    <cellStyle name="好_汇总表_财力性转移支付2010年预算参考数 2" xfId="22274"/>
    <cellStyle name="差_县区合并测算20080421_不含人员经费系数_03_2010年各地区一般预算平衡表" xfId="22275"/>
    <cellStyle name="差_县区合并测算20080421_不含人员经费系数_03_2010年各地区一般预算平衡表 2" xfId="22276"/>
    <cellStyle name="好_农林水和城市维护标准支出20080505－县区合计_民生政策最低支出需求_财力性转移支付2010年预算参考数_小册子（2010）张 3" xfId="22277"/>
    <cellStyle name="差_县区合并测算20080421_不含人员经费系数_03_2010年各地区一般预算平衡表 2 2" xfId="22278"/>
    <cellStyle name="差_县区合并测算20080421_不含人员经费系数_03_2010年各地区一般预算平衡表_2010年地方财政一般预算分级平衡情况表（汇总）0524" xfId="22279"/>
    <cellStyle name="好_2007年政法部门业务指标 6" xfId="22280"/>
    <cellStyle name="差_县区合并测算20080421_不含人员经费系数_03_2010年各地区一般预算平衡表_2010年地方财政一般预算分级平衡情况表（汇总）0524 2" xfId="22281"/>
    <cellStyle name="好_核定人数对比_财力性转移支付2010年预算参考数_小册子（2010）张 3" xfId="22282"/>
    <cellStyle name="差_县区合并测算20080421_不含人员经费系数_03_2010年各地区一般预算平衡表_2010年地方财政一般预算分级平衡情况表（汇总）0524 2 7" xfId="22283"/>
    <cellStyle name="差_县区合并测算20080421_不含人员经费系数_03_2010年各地区一般预算平衡表_2010年地方财政一般预算分级平衡情况表（汇总）0524 3" xfId="22284"/>
    <cellStyle name="差_县区合并测算20080421_不含人员经费系数_03_2010年各地区一般预算平衡表_2010年地方财政一般预算分级平衡情况表（汇总）0524 4" xfId="22285"/>
    <cellStyle name="差_县区合并测算20080421_不含人员经费系数_03_2010年各地区一般预算平衡表_2010年地方财政一般预算分级平衡情况表（汇总）0524 5" xfId="22286"/>
    <cellStyle name="差_县区合并测算20080421_不含人员经费系数_03_2010年各地区一般预算平衡表_净集中 2" xfId="22287"/>
    <cellStyle name="差_县区合并测算20080421_不含人员经费系数_03_2010年各地区一般预算平衡表_净集中 3" xfId="22288"/>
    <cellStyle name="差_县区合并测算20080421_不含人员经费系数_30云南" xfId="22289"/>
    <cellStyle name="差_县区合并测算20080421_不含人员经费系数_30云南 2" xfId="22290"/>
    <cellStyle name="差_县区合并测算20080421_不含人员经费系数_30云南 3" xfId="22291"/>
    <cellStyle name="差_县区合并测算20080421_不含人员经费系数_30云南 3 2" xfId="22292"/>
    <cellStyle name="差_县区合并测算20080421_不含人员经费系数_30云南 4" xfId="22293"/>
    <cellStyle name="差_县区合并测算20080421_不含人员经费系数_财力性转移支付2010年预算参考数" xfId="22294"/>
    <cellStyle name="差_县区合并测算20080421_不含人员经费系数_财力性转移支付2010年预算参考数 2" xfId="22295"/>
    <cellStyle name="好_缺口县区测算(按核定人数)_03_2010年各地区一般预算平衡表 6" xfId="22296"/>
    <cellStyle name="差_县区合并测算20080421_不含人员经费系数_财力性转移支付2010年预算参考数 2 2" xfId="22297"/>
    <cellStyle name="好_12滨州_财力性转移支付2010年预算参考数_华东 2 3" xfId="22298"/>
    <cellStyle name="好_汇总表_华东" xfId="22299"/>
    <cellStyle name="差_县区合并测算20080421_不含人员经费系数_财力性转移支付2010年预算参考数 2 2 2" xfId="22300"/>
    <cellStyle name="好_汇总表_华东 2" xfId="22301"/>
    <cellStyle name="差_县区合并测算20080421_不含人员经费系数_财力性转移支付2010年预算参考数 2 3" xfId="22302"/>
    <cellStyle name="好_12滨州_财力性转移支付2010年预算参考数_华东 2 4" xfId="22303"/>
    <cellStyle name="差_县区合并测算20080421_不含人员经费系数_财力性转移支付2010年预算参考数 2 4" xfId="22304"/>
    <cellStyle name="好_12滨州_财力性转移支付2010年预算参考数_华东 2 5" xfId="22305"/>
    <cellStyle name="好_gdp_小册子（2010）张" xfId="22306"/>
    <cellStyle name="差_县区合并测算20080421_不含人员经费系数_财力性转移支付2010年预算参考数 2 5" xfId="22307"/>
    <cellStyle name="好_12滨州_财力性转移支付2010年预算参考数_华东 2 6" xfId="22308"/>
    <cellStyle name="差_县区合并测算20080421_不含人员经费系数_财力性转移支付2010年预算参考数 2 6" xfId="22309"/>
    <cellStyle name="好_12滨州_财力性转移支付2010年预算参考数_华东 2 7" xfId="22310"/>
    <cellStyle name="差_县区合并测算20080421_不含人员经费系数_财力性转移支付2010年预算参考数 2 7" xfId="22311"/>
    <cellStyle name="差_县区合并测算20080421_不含人员经费系数_财力性转移支付2010年预算参考数 3" xfId="22312"/>
    <cellStyle name="差_县区合并测算20080421_不含人员经费系数_财力性转移支付2010年预算参考数 4" xfId="22313"/>
    <cellStyle name="好_缺口县区测算(按核定人数)_03_2010年各地区一般预算平衡表" xfId="22314"/>
    <cellStyle name="差_县区合并测算20080421_不含人员经费系数_财力性转移支付2010年预算参考数 5" xfId="22315"/>
    <cellStyle name="差_县区合并测算20080421_不含人员经费系数_财力性转移支付2010年预算参考数_03_2010年各地区一般预算平衡表" xfId="22316"/>
    <cellStyle name="差_县区合并测算20080421_不含人员经费系数_财力性转移支付2010年预算参考数_03_2010年各地区一般预算平衡表 2" xfId="22317"/>
    <cellStyle name="差_县区合并测算20080421_不含人员经费系数_财力性转移支付2010年预算参考数_03_2010年各地区一般预算平衡表 2 2" xfId="22318"/>
    <cellStyle name="差_县区合并测算20080421_不含人员经费系数_财力性转移支付2010年预算参考数_03_2010年各地区一般预算平衡表 3" xfId="22319"/>
    <cellStyle name="差_县区合并测算20080421_不含人员经费系数_财力性转移支付2010年预算参考数_03_2010年各地区一般预算平衡表 5" xfId="22320"/>
    <cellStyle name="好_2008年支出核定_华东" xfId="22321"/>
    <cellStyle name="差_县区合并测算20080421_不含人员经费系数_财力性转移支付2010年预算参考数_03_2010年各地区一般预算平衡表 6" xfId="22322"/>
    <cellStyle name="好_其他部门(按照总人口测算）—20080416_不含人员经费系数_财力性转移支付2010年预算参考数_隋心对账单定稿0514 2" xfId="22323"/>
    <cellStyle name="差_县区合并测算20080421_不含人员经费系数_财力性转移支付2010年预算参考数_03_2010年各地区一般预算平衡表_04财力类2010" xfId="22324"/>
    <cellStyle name="好_2006年34青海_财力性转移支付2010年预算参考数_隋心对账单定稿0514 2 4" xfId="22325"/>
    <cellStyle name="常规 12 38" xfId="22326"/>
    <cellStyle name="常规 4 3 3" xfId="22327"/>
    <cellStyle name="好_汇总-县级财政报表附表_合并 2" xfId="22328"/>
    <cellStyle name="差_县区合并测算20080421_不含人员经费系数_财力性转移支付2010年预算参考数_03_2010年各地区一般预算平衡表_04财力类2010 2" xfId="22329"/>
    <cellStyle name="好_汇总-县级财政报表附表_合并 2 2" xfId="22330"/>
    <cellStyle name="差_县区合并测算20080421_不含人员经费系数_财力性转移支付2010年预算参考数_03_2010年各地区一般预算平衡表_04财力类2010 3" xfId="22331"/>
    <cellStyle name="差_云南省2008年转移支付测算——州市本级考核部分及政策性测算_财力性转移支付2010年预算参考数_03_2010年各地区一般预算平衡表_2010年地方财政一般预算分级平衡情况表（汇总）0524" xfId="22332"/>
    <cellStyle name="好_汇总-县级财政报表附表_合并 2 3" xfId="22333"/>
    <cellStyle name="差_县区合并测算20080421_不含人员经费系数_财力性转移支付2010年预算参考数_03_2010年各地区一般预算平衡表_2010年地方财政一般预算分级平衡情况表（汇总）0524" xfId="22334"/>
    <cellStyle name="好_测算结果_财力性转移支付2010年预算参考数 3" xfId="22335"/>
    <cellStyle name="差_县区合并测算20080421_不含人员经费系数_财力性转移支付2010年预算参考数_03_2010年各地区一般预算平衡表_2010年地方财政一般预算分级平衡情况表（汇总）0524 2" xfId="22336"/>
    <cellStyle name="差_云南省2008年转移支付测算——州市本级考核部分及政策性测算_隋心对账单定稿0514 2 4" xfId="22337"/>
    <cellStyle name="好_2008年县级公安保障标准落实奖励经费分配测算" xfId="22338"/>
    <cellStyle name="差_县区合并测算20080421_不含人员经费系数_财力性转移支付2010年预算参考数_03_2010年各地区一般预算平衡表_2010年地方财政一般预算分级平衡情况表（汇总）0524 2 2" xfId="22339"/>
    <cellStyle name="好_2008年县级公安保障标准落实奖励经费分配测算 2" xfId="22340"/>
    <cellStyle name="差_县区合并测算20080421_不含人员经费系数_财力性转移支付2010年预算参考数_03_2010年各地区一般预算平衡表_2010年地方财政一般预算分级平衡情况表（汇总）0524 2 3" xfId="22341"/>
    <cellStyle name="好_2008年县级公安保障标准落实奖励经费分配测算 3" xfId="22342"/>
    <cellStyle name="差_县区合并测算20080421_不含人员经费系数_财力性转移支付2010年预算参考数_30云南" xfId="22343"/>
    <cellStyle name="好_行政(燃修费)_不含人员经费系数_财力性转移支付2010年预算参考数_03_2010年各地区一般预算平衡表_2010年地方财政一般预算分级平衡情况表（汇总）0524 2 4" xfId="22344"/>
    <cellStyle name="差_县区合并测算20080421_不含人员经费系数_财力性转移支付2010年预算参考数_30云南 2" xfId="22345"/>
    <cellStyle name="差_县区合并测算20080421_不含人员经费系数_财力性转移支付2010年预算参考数_30云南 2 2" xfId="22346"/>
    <cellStyle name="差_县区合并测算20080421_不含人员经费系数_财力性转移支付2010年预算参考数_30云南 3 2" xfId="22347"/>
    <cellStyle name="差_县市旗测算20080508_民生政策最低支出需求_财力性转移支付2010年预算参考数_隋心对账单定稿0514 2 5" xfId="22348"/>
    <cellStyle name="差_县区合并测算20080421_不含人员经费系数_财力性转移支付2010年预算参考数_合并 2" xfId="22349"/>
    <cellStyle name="差_县区合并测算20080421_不含人员经费系数_财力性转移支付2010年预算参考数_合并 2 2" xfId="22350"/>
    <cellStyle name="差_县区合并测算20080421_不含人员经费系数_财力性转移支付2010年预算参考数_合并 2 4" xfId="22351"/>
    <cellStyle name="差_县区合并测算20080421_不含人员经费系数_财力性转移支付2010年预算参考数_合并 2 5" xfId="22352"/>
    <cellStyle name="差_县区合并测算20080421_不含人员经费系数_财力性转移支付2010年预算参考数_合并 2 6" xfId="22353"/>
    <cellStyle name="差_县区合并测算20080421_不含人员经费系数_财力性转移支付2010年预算参考数_合并 2 7" xfId="22354"/>
    <cellStyle name="差_县区合并测算20080421_不含人员经费系数_财力性转移支付2010年预算参考数_华东" xfId="22355"/>
    <cellStyle name="差_云南 缺口县区测算(地方填报)_30云南 3" xfId="22356"/>
    <cellStyle name="好_教育(按照总人口测算）—20080416_县市旗测算-新科目（含人口规模效应）_财力性转移支付2010年预算参考数_30云南" xfId="22357"/>
    <cellStyle name="差_县区合并测算20080421_不含人员经费系数_财力性转移支付2010年预算参考数_华东 2" xfId="22358"/>
    <cellStyle name="好_07临沂 2 3" xfId="22359"/>
    <cellStyle name="好_教育(按照总人口测算）—20080416_县市旗测算-新科目（含人口规模效应）_财力性转移支付2010年预算参考数_30云南 2" xfId="22360"/>
    <cellStyle name="差_县区合并测算20080421_不含人员经费系数_财力性转移支付2010年预算参考数_华东 2 2" xfId="22361"/>
    <cellStyle name="差_县区合并测算20080421_不含人员经费系数_财力性转移支付2010年预算参考数_华东 2 3" xfId="22362"/>
    <cellStyle name="差_县区合并测算20080421_不含人员经费系数_财力性转移支付2010年预算参考数_华东 2 4" xfId="22363"/>
    <cellStyle name="差_县区合并测算20080421_不含人员经费系数_财力性转移支付2010年预算参考数_华东 2 5" xfId="22364"/>
    <cellStyle name="差_县区合并测算20080421_不含人员经费系数_财力性转移支付2010年预算参考数_华东 2 6" xfId="22365"/>
    <cellStyle name="差_县区合并测算20080421_不含人员经费系数_财力性转移支付2010年预算参考数_华东 2 7" xfId="22366"/>
    <cellStyle name="差_县区合并测算20080421_不含人员经费系数_财力性转移支付2010年预算参考数_隋心对账单定稿0514" xfId="22367"/>
    <cellStyle name="差_县区合并测算20080421_不含人员经费系数_财力性转移支付2010年预算参考数_隋心对账单定稿0514 2 2" xfId="22368"/>
    <cellStyle name="常规 8 16" xfId="22369"/>
    <cellStyle name="常规 8 21" xfId="22370"/>
    <cellStyle name="差_县区合并测算20080421_不含人员经费系数_财力性转移支付2010年预算参考数_隋心对账单定稿0514 2 3" xfId="22371"/>
    <cellStyle name="常规 8 17" xfId="22372"/>
    <cellStyle name="常规 8 22" xfId="22373"/>
    <cellStyle name="差_县区合并测算20080421_不含人员经费系数_财力性转移支付2010年预算参考数_隋心对账单定稿0514 2 4" xfId="22374"/>
    <cellStyle name="常规 8 18" xfId="22375"/>
    <cellStyle name="常规 8 23" xfId="22376"/>
    <cellStyle name="差_县区合并测算20080421_不含人员经费系数_财力性转移支付2010年预算参考数_隋心对账单定稿0514 2 5" xfId="22377"/>
    <cellStyle name="常规 8 19" xfId="22378"/>
    <cellStyle name="常规 8 24" xfId="22379"/>
    <cellStyle name="差_县区合并测算20080421_不含人员经费系数_财力性转移支付2010年预算参考数_隋心对账单定稿0514 2 6" xfId="22380"/>
    <cellStyle name="常规 8 25" xfId="22381"/>
    <cellStyle name="常规 8 30" xfId="22382"/>
    <cellStyle name="好_0502通海县 2 2" xfId="22383"/>
    <cellStyle name="差_县区合并测算20080421_不含人员经费系数_财力性转移支付2010年预算参考数_隋心对账单定稿0514 2 7" xfId="22384"/>
    <cellStyle name="常规 8 26" xfId="22385"/>
    <cellStyle name="常规 8 31" xfId="22386"/>
    <cellStyle name="好_0502通海县 2 3" xfId="22387"/>
    <cellStyle name="差_县区合并测算20080421_不含人员经费系数_财力性转移支付2010年预算参考数_小册子（2010）张" xfId="22388"/>
    <cellStyle name="好_核定人数下发表 5" xfId="22389"/>
    <cellStyle name="差_县区合并测算20080421_不含人员经费系数_财力性转移支付2010年预算参考数_小册子（2010）张 2" xfId="22390"/>
    <cellStyle name="差_县区合并测算20080421_不含人员经费系数_财力性转移支付2010年预算参考数_小册子（2010）张 3" xfId="22391"/>
    <cellStyle name="差_县区合并测算20080421_不含人员经费系数_合并" xfId="22392"/>
    <cellStyle name="好_行政公检法测算_民生政策最低支出需求_财力性转移支付2010年预算参考数_合并 2 2" xfId="22393"/>
    <cellStyle name="差_县区合并测算20080421_不含人员经费系数_合并 2" xfId="22394"/>
    <cellStyle name="差_县区合并测算20080421_不含人员经费系数_合并 2 2" xfId="22395"/>
    <cellStyle name="差_县区合并测算20080421_不含人员经费系数_合并 2 4" xfId="22396"/>
    <cellStyle name="差_县市旗测算20080508_不含人员经费系数_财力性转移支付2010年预算参考数_03_2010年各地区一般预算平衡表_2010年地方财政一般预算分级平衡情况表（汇总）0524 3" xfId="22397"/>
    <cellStyle name="差_县区合并测算20080421_不含人员经费系数_合并 2 5" xfId="22398"/>
    <cellStyle name="差_县市旗测算20080508_不含人员经费系数_财力性转移支付2010年预算参考数_03_2010年各地区一般预算平衡表_2010年地方财政一般预算分级平衡情况表（汇总）0524 4" xfId="22399"/>
    <cellStyle name="差_县区合并测算20080421_不含人员经费系数_合并 2 6" xfId="22400"/>
    <cellStyle name="差_县市旗测算20080508_不含人员经费系数_财力性转移支付2010年预算参考数_03_2010年各地区一般预算平衡表_2010年地方财政一般预算分级平衡情况表（汇总）0524 5" xfId="22401"/>
    <cellStyle name="差_县区合并测算20080421_不含人员经费系数_合并 2 7" xfId="22402"/>
    <cellStyle name="差_县区合并测算20080421_不含人员经费系数_华东" xfId="22403"/>
    <cellStyle name="好_文体广播事业(按照总人口测算）—20080416_民生政策最低支出需求_财力性转移支付2010年预算参考数_30云南" xfId="22404"/>
    <cellStyle name="差_县区合并测算20080421_不含人员经费系数_华东 2" xfId="22405"/>
    <cellStyle name="好_文体广播事业(按照总人口测算）—20080416_民生政策最低支出需求_财力性转移支付2010年预算参考数_30云南 2" xfId="22406"/>
    <cellStyle name="差_县区合并测算20080421_不含人员经费系数_华东 2 2" xfId="22407"/>
    <cellStyle name="强调文字颜色 6 7 2" xfId="22408"/>
    <cellStyle name="差_县市旗测算-新科目（20080626）_不含人员经费系数_财力性转移支付2010年预算参考数_03_2010年各地区一般预算平衡表 3" xfId="22409"/>
    <cellStyle name="好_Book2_合并 2 4" xfId="22410"/>
    <cellStyle name="好_文体广播事业(按照总人口测算）—20080416_民生政策最低支出需求_财力性转移支付2010年预算参考数_30云南 3" xfId="22411"/>
    <cellStyle name="差_县区合并测算20080421_不含人员经费系数_华东 2 3" xfId="22412"/>
    <cellStyle name="差_县市旗测算-新科目（20080626）_不含人员经费系数_财力性转移支付2010年预算参考数_03_2010年各地区一般预算平衡表 4" xfId="22413"/>
    <cellStyle name="好_Book2_合并 2 5" xfId="22414"/>
    <cellStyle name="差_县区合并测算20080421_不含人员经费系数_华东 2 4" xfId="22415"/>
    <cellStyle name="差_县市旗测算-新科目（20080626）_不含人员经费系数_财力性转移支付2010年预算参考数_03_2010年各地区一般预算平衡表 5" xfId="22416"/>
    <cellStyle name="好_Book2_合并 2 6" xfId="22417"/>
    <cellStyle name="差_县区合并测算20080421_不含人员经费系数_华东 2 5" xfId="22418"/>
    <cellStyle name="差_县市旗测算-新科目（20080626）_不含人员经费系数_财力性转移支付2010年预算参考数_03_2010年各地区一般预算平衡表 6" xfId="22419"/>
    <cellStyle name="好_Book2_合并 2 7" xfId="22420"/>
    <cellStyle name="好_行政（人员）_民生政策最低支出需求_小册子（2010）张 2" xfId="22421"/>
    <cellStyle name="差_县区合并测算20080421_不含人员经费系数_华东 2 7" xfId="22422"/>
    <cellStyle name="差_县区合并测算20080421_不含人员经费系数_隋心对账单定稿0514" xfId="22423"/>
    <cellStyle name="差_县区合并测算20080421_不含人员经费系数_隋心对账单定稿0514 2" xfId="22424"/>
    <cellStyle name="好_其他部门(按照总人口测算）—20080416_县市旗测算-新科目（含人口规模效应）_隋心对账单定稿0514 2 4" xfId="22425"/>
    <cellStyle name="差_县区合并测算20080421_不含人员经费系数_隋心对账单定稿0514 2 2" xfId="22426"/>
    <cellStyle name="差_一般预算支出口径剔除表 3" xfId="22427"/>
    <cellStyle name="好_农林水和城市维护标准支出20080505－县区合计_县市旗测算-新科目（含人口规模效应） 4" xfId="22428"/>
    <cellStyle name="差_县区合并测算20080421_不含人员经费系数_隋心对账单定稿0514 2 3" xfId="22429"/>
    <cellStyle name="差_一般预算支出口径剔除表 4" xfId="22430"/>
    <cellStyle name="好_农林水和城市维护标准支出20080505－县区合计_县市旗测算-新科目（含人口规模效应） 5" xfId="22431"/>
    <cellStyle name="差_县区合并测算20080421_不含人员经费系数_隋心对账单定稿0514 2 4" xfId="22432"/>
    <cellStyle name="差_一般预算支出口径剔除表 5" xfId="22433"/>
    <cellStyle name="好_河南 缺口县区测算(地方填报白)_财力性转移支付2010年预算参考数 2 2" xfId="22434"/>
    <cellStyle name="差_县区合并测算20080421_不含人员经费系数_隋心对账单定稿0514 2 6" xfId="22435"/>
    <cellStyle name="好_河南 缺口县区测算(地方填报白)_财力性转移支付2010年预算参考数 2 4" xfId="22436"/>
    <cellStyle name="差_县区合并测算20080421_不含人员经费系数_隋心对账单定稿0514 2 7" xfId="22437"/>
    <cellStyle name="好_河南 缺口县区测算(地方填报白)_财力性转移支付2010年预算参考数 2 5" xfId="22438"/>
    <cellStyle name="差_县区合并测算20080421_不含人员经费系数_小册子（2010）张" xfId="22439"/>
    <cellStyle name="差_县区合并测算20080421_不含人员经费系数_小册子（2010）张 2" xfId="22440"/>
    <cellStyle name="差_县市旗测算-新科目（20080627）_民生政策最低支出需求 5" xfId="22441"/>
    <cellStyle name="差_县区合并测算20080421_不含人员经费系数_小册子（2010）张 3" xfId="22442"/>
    <cellStyle name="好_县区合并测算20080421_03_2010年各地区一般预算平衡表 5" xfId="22443"/>
    <cellStyle name="差_县区合并测算20080423(按照各省比重）_财力性转移支付2010年预算参考数_隋心对账单定稿0514" xfId="22444"/>
    <cellStyle name="差_县区合并测算20080421_不含人员经费系数_小册子（2010）张 4" xfId="22445"/>
    <cellStyle name="差_县区合并测算20080421_财力性转移支付2010年预算参考数" xfId="22446"/>
    <cellStyle name="好_2006年27重庆_财力性转移支付2010年预算参考数_03_2010年各地区一般预算平衡表_2010年地方财政一般预算分级平衡情况表（汇总）0524 2" xfId="22447"/>
    <cellStyle name="差_县区合并测算20080421_财力性转移支付2010年预算参考数 2" xfId="22448"/>
    <cellStyle name="好_2006年27重庆_财力性转移支付2010年预算参考数_03_2010年各地区一般预算平衡表_2010年地方财政一般预算分级平衡情况表（汇总）0524 2 2" xfId="22449"/>
    <cellStyle name="差_县区合并测算20080421_财力性转移支付2010年预算参考数 2 5" xfId="22450"/>
    <cellStyle name="差_县区合并测算20080421_财力性转移支付2010年预算参考数 2 7" xfId="22451"/>
    <cellStyle name="差_县区合并测算20080421_财力性转移支付2010年预算参考数 3" xfId="22452"/>
    <cellStyle name="好_2006年27重庆_财力性转移支付2010年预算参考数_03_2010年各地区一般预算平衡表_2010年地方财政一般预算分级平衡情况表（汇总）0524 2 3" xfId="22453"/>
    <cellStyle name="差_县区合并测算20080421_财力性转移支付2010年预算参考数 4" xfId="22454"/>
    <cellStyle name="好_2006年27重庆_财力性转移支付2010年预算参考数_03_2010年各地区一般预算平衡表_2010年地方财政一般预算分级平衡情况表（汇总）0524 2 4" xfId="22455"/>
    <cellStyle name="差_县区合并测算20080421_财力性转移支付2010年预算参考数_03_2010年各地区一般预算平衡表 2 2" xfId="22456"/>
    <cellStyle name="好_县市旗测算-新科目（20080627）_县市旗测算-新科目（含人口规模效应）_财力性转移支付2010年预算参考数_03_2010年各地区一般预算平衡表_2010年地方财政一般预算分级平衡情况表（汇总）0524 2 2" xfId="22457"/>
    <cellStyle name="好_33甘肃_华东 2" xfId="22458"/>
    <cellStyle name="差_县区合并测算20080421_财力性转移支付2010年预算参考数_03_2010年各地区一般预算平衡表 6" xfId="22459"/>
    <cellStyle name="差_县区合并测算20080421_财力性转移支付2010年预算参考数_03_2010年各地区一般预算平衡表_04财力类2010" xfId="22460"/>
    <cellStyle name="差_县区合并测算20080421_财力性转移支付2010年预算参考数_03_2010年各地区一般预算平衡表_2010年地方财政一般预算分级平衡情况表（汇总）0524" xfId="22461"/>
    <cellStyle name="好_县市旗测算-新科目（20080627）_03_2010年各地区一般预算平衡表 5" xfId="22462"/>
    <cellStyle name="差_县区合并测算20080421_财力性转移支付2010年预算参考数_03_2010年各地区一般预算平衡表_2010年地方财政一般预算分级平衡情况表（汇总）0524 2" xfId="22463"/>
    <cellStyle name="差_县区合并测算20080421_财力性转移支付2010年预算参考数_03_2010年各地区一般预算平衡表_2010年地方财政一般预算分级平衡情况表（汇总）0524 2 2" xfId="22464"/>
    <cellStyle name="差_县区合并测算20080421_财力性转移支付2010年预算参考数_03_2010年各地区一般预算平衡表_2010年地方财政一般预算分级平衡情况表（汇总）0524 2 3" xfId="22465"/>
    <cellStyle name="差_县区合并测算20080421_财力性转移支付2010年预算参考数_03_2010年各地区一般预算平衡表_2010年地方财政一般预算分级平衡情况表（汇总）0524 2 4" xfId="22466"/>
    <cellStyle name="差_县区合并测算20080421_财力性转移支付2010年预算参考数_03_2010年各地区一般预算平衡表_2010年地方财政一般预算分级平衡情况表（汇总）0524 2 5" xfId="22467"/>
    <cellStyle name="好_行政（人员）_不含人员经费系数_财力性转移支付2010年预算参考数_合并 2 2" xfId="22468"/>
    <cellStyle name="好_县市旗测算-新科目（20080627）_03_2010年各地区一般预算平衡表 6" xfId="22469"/>
    <cellStyle name="差_县区合并测算20080421_财力性转移支付2010年预算参考数_03_2010年各地区一般预算平衡表_2010年地方财政一般预算分级平衡情况表（汇总）0524 3" xfId="22470"/>
    <cellStyle name="差_县区合并测算20080421_财力性转移支付2010年预算参考数_03_2010年各地区一般预算平衡表_2010年地方财政一般预算分级平衡情况表（汇总）0524 4" xfId="22471"/>
    <cellStyle name="差_县区合并测算20080421_财力性转移支付2010年预算参考数_03_2010年各地区一般预算平衡表_2010年地方财政一般预算分级平衡情况表（汇总）0524 5" xfId="22472"/>
    <cellStyle name="差_县区合并测算20080421_财力性转移支付2010年预算参考数_03_2010年各地区一般预算平衡表_净集中" xfId="22473"/>
    <cellStyle name="好_2006年22湖南_财力性转移支付2010年预算参考数_03_2010年各地区一般预算平衡表_净集中 2" xfId="22474"/>
    <cellStyle name="差_县区合并测算20080421_财力性转移支付2010年预算参考数_03_2010年各地区一般预算平衡表_净集中 2" xfId="22475"/>
    <cellStyle name="差_县区合并测算20080421_财力性转移支付2010年预算参考数_03_2010年各地区一般预算平衡表_净集中 3" xfId="22476"/>
    <cellStyle name="好_县市旗测算-新科目（20080626）_县市旗测算-新科目（含人口规模效应）_财力性转移支付2010年预算参考数 3" xfId="22477"/>
    <cellStyle name="好_530623_2006年县级财政报表附表 2_5.2010年云南省国家一般生态功能区转移支付补助测算表（州市本级）" xfId="22478"/>
    <cellStyle name="差_县区合并测算20080421_财力性转移支付2010年预算参考数_30云南" xfId="22479"/>
    <cellStyle name="差_县区合并测算20080421_财力性转移支付2010年预算参考数_30云南 2" xfId="22480"/>
    <cellStyle name="差_县区合并测算20080421_财力性转移支付2010年预算参考数_30云南 2 2" xfId="22481"/>
    <cellStyle name="差_县区合并测算20080421_财力性转移支付2010年预算参考数_30云南 3 2" xfId="22482"/>
    <cellStyle name="差_县区合并测算20080421_财力性转移支付2010年预算参考数_30云南 4" xfId="22483"/>
    <cellStyle name="好_2006年水利统计指标统计表_隋心对账单定稿0514 2" xfId="22484"/>
    <cellStyle name="差_县区合并测算20080421_财力性转移支付2010年预算参考数_合并 2" xfId="22485"/>
    <cellStyle name="好_安徽 缺口县区测算(地方填报)1_合并 2 2" xfId="22486"/>
    <cellStyle name="差_县区合并测算20080421_财力性转移支付2010年预算参考数_合并 2 2" xfId="22487"/>
    <cellStyle name="好_教育(按照总人口测算）—20080416_县市旗测算-新科目（含人口规模效应）_财力性转移支付2010年预算参考数_03_2010年各地区一般预算平衡表_2010年地方财政一般预算分级平衡情况表（汇总）0524 2 3" xfId="22488"/>
    <cellStyle name="差_县区合并测算20080421_财力性转移支付2010年预算参考数_合并 2 5" xfId="22489"/>
    <cellStyle name="好_教育(按照总人口测算）—20080416_县市旗测算-新科目（含人口规模效应）_财力性转移支付2010年预算参考数_03_2010年各地区一般预算平衡表_2010年地方财政一般预算分级平衡情况表（汇总）0524 2 6" xfId="22490"/>
    <cellStyle name="好_农林水和城市维护标准支出20080505－县区合计_县市旗测算-新科目（含人口规模效应）_财力性转移支付2010年预算参考数_合并 3" xfId="22491"/>
    <cellStyle name="差_县区合并测算20080421_财力性转移支付2010年预算参考数_华东" xfId="22492"/>
    <cellStyle name="好_其他部门(按照总人口测算）—20080416_财力性转移支付2010年预算参考数_小册子（2010）张 2" xfId="22493"/>
    <cellStyle name="差_县区合并测算20080421_财力性转移支付2010年预算参考数_华东 2" xfId="22494"/>
    <cellStyle name="差_县区合并测算20080421_财力性转移支付2010年预算参考数_华东 2 3" xfId="22495"/>
    <cellStyle name="好_民生政策最低支出需求_财力性转移支付2010年预算参考数_03_2010年各地区一般预算平衡表_04财力类2010" xfId="22496"/>
    <cellStyle name="差_县区合并测算20080421_财力性转移支付2010年预算参考数_华东 2 4" xfId="22497"/>
    <cellStyle name="差_县区合并测算20080421_财力性转移支付2010年预算参考数_隋心对账单定稿0514" xfId="22498"/>
    <cellStyle name="差_县区合并测算20080421_财力性转移支付2010年预算参考数_隋心对账单定稿0514 2" xfId="22499"/>
    <cellStyle name="常规 27 4" xfId="22500"/>
    <cellStyle name="差_县区合并测算20080421_财力性转移支付2010年预算参考数_隋心对账单定稿0514 2 2" xfId="22501"/>
    <cellStyle name="好_测算结果_财力性转移支付2010年预算参考数_合并 2 7" xfId="22502"/>
    <cellStyle name="差_县区合并测算20080421_财力性转移支付2010年预算参考数_隋心对账单定稿0514 2 3" xfId="22503"/>
    <cellStyle name="差_县区合并测算20080421_财力性转移支付2010年预算参考数_隋心对账单定稿0514 2 4" xfId="22504"/>
    <cellStyle name="差_县区合并测算20080421_民生政策最低支出需求_03_2010年各地区一般预算平衡表_04财力类2010 2" xfId="22505"/>
    <cellStyle name="好_分析缺口率_03_2010年各地区一般预算平衡表 2" xfId="22506"/>
    <cellStyle name="差_县区合并测算20080421_财力性转移支付2010年预算参考数_隋心对账单定稿0514 2 5" xfId="22507"/>
    <cellStyle name="差_县区合并测算20080421_民生政策最低支出需求_03_2010年各地区一般预算平衡表_04财力类2010 3" xfId="22508"/>
    <cellStyle name="好_分析缺口率_03_2010年各地区一般预算平衡表 3" xfId="22509"/>
    <cellStyle name="差_县区合并测算20080421_财力性转移支付2010年预算参考数_隋心对账单定稿0514 2 6" xfId="22510"/>
    <cellStyle name="好_分析缺口率_03_2010年各地区一般预算平衡表 4" xfId="22511"/>
    <cellStyle name="差_县区合并测算20080421_财力性转移支付2010年预算参考数_隋心对账单定稿0514 2 7" xfId="22512"/>
    <cellStyle name="好_分析缺口率_03_2010年各地区一般预算平衡表 5" xfId="22513"/>
    <cellStyle name="差_县区合并测算20080421_财力性转移支付2010年预算参考数_小册子（2010）张" xfId="22514"/>
    <cellStyle name="好_行政公检法测算_财力性转移支付2010年预算参考数 2 5" xfId="22515"/>
    <cellStyle name="差_县区合并测算20080421_财力性转移支付2010年预算参考数_小册子（2010）张 2" xfId="22516"/>
    <cellStyle name="好_14安徽_财力性转移支付2010年预算参考数 4" xfId="22517"/>
    <cellStyle name="差_县区合并测算20080421_财力性转移支付2010年预算参考数_小册子（2010）张 3" xfId="22518"/>
    <cellStyle name="好_14安徽_财力性转移支付2010年预算参考数 5" xfId="22519"/>
    <cellStyle name="差_县区合并测算20080421_财力性转移支付2010年预算参考数_小册子（2010）张 4" xfId="22520"/>
    <cellStyle name="差_县区合并测算20080421_合并 2 2" xfId="22521"/>
    <cellStyle name="差_县区合并测算20080421_合并 2 3" xfId="22522"/>
    <cellStyle name="好_核定人数下发表_华东" xfId="22523"/>
    <cellStyle name="差_县区合并测算20080421_合并 2 4" xfId="22524"/>
    <cellStyle name="差_县区合并测算20080421_合并 2 5" xfId="22525"/>
    <cellStyle name="差_县区合并测算20080421_合并 2 6" xfId="22526"/>
    <cellStyle name="差_县区合并测算20080421_合并 2 7" xfId="22527"/>
    <cellStyle name="差_县区合并测算20080421_华东" xfId="22528"/>
    <cellStyle name="差_县区合并测算20080421_华东 2" xfId="22529"/>
    <cellStyle name="差_县区合并测算20080421_华东 2 2" xfId="22530"/>
    <cellStyle name="差_县区合并测算20080421_华东 2 3" xfId="22531"/>
    <cellStyle name="差_县区合并测算20080421_华东 2 4" xfId="22532"/>
    <cellStyle name="差_县区合并测算20080421_华东 2 5" xfId="22533"/>
    <cellStyle name="差_县区合并测算20080421_华东 2 7" xfId="22534"/>
    <cellStyle name="差_县区合并测算20080421_民生政策最低支出需求 2" xfId="22535"/>
    <cellStyle name="差_县区合并测算20080421_民生政策最低支出需求 2 2 2" xfId="22536"/>
    <cellStyle name="差_县区合并测算20080421_民生政策最低支出需求 2 3" xfId="22537"/>
    <cellStyle name="差_县区合并测算20080421_民生政策最低支出需求 2 6" xfId="22538"/>
    <cellStyle name="差_县区合并测算20080421_民生政策最低支出需求 2 7" xfId="22539"/>
    <cellStyle name="差_县区合并测算20080421_民生政策最低支出需求 3" xfId="22540"/>
    <cellStyle name="差_县区合并测算20080421_民生政策最低支出需求 4" xfId="22541"/>
    <cellStyle name="差_县区合并测算20080421_民生政策最低支出需求 5" xfId="22542"/>
    <cellStyle name="好_县区合并测算20080423(按照各省比重）_不含人员经费系数_财力性转移支付2010年预算参考数_03_2010年各地区一般预算平衡表 2 3" xfId="22543"/>
    <cellStyle name="差_县区合并测算20080421_民生政策最低支出需求_03_2010年各地区一般预算平衡表" xfId="22544"/>
    <cellStyle name="差_县区合并测算20080421_民生政策最低支出需求_03_2010年各地区一般预算平衡表 2" xfId="22545"/>
    <cellStyle name="差_县区合并测算20080421_民生政策最低支出需求_03_2010年各地区一般预算平衡表 4" xfId="22546"/>
    <cellStyle name="差_县区合并测算20080421_民生政策最低支出需求_03_2010年各地区一般预算平衡表 6" xfId="22547"/>
    <cellStyle name="差_县区合并测算20080421_民生政策最低支出需求_03_2010年各地区一般预算平衡表_04财力类2010" xfId="22548"/>
    <cellStyle name="好_分析缺口率_03_2010年各地区一般预算平衡表" xfId="22549"/>
    <cellStyle name="差_县区合并测算20080421_民生政策最低支出需求_03_2010年各地区一般预算平衡表_2010年地方财政一般预算分级平衡情况表（汇总）0524 2 2" xfId="22550"/>
    <cellStyle name="好_530629_2006年县级财政报表附表 2_4.2010年国家重点生态功能区保护性转移支付生态测算表" xfId="22551"/>
    <cellStyle name="差_县区合并测算20080421_民生政策最低支出需求_03_2010年各地区一般预算平衡表_2010年地方财政一般预算分级平衡情况表（汇总）0524 3" xfId="22552"/>
    <cellStyle name="差_县区合并测算20080421_民生政策最低支出需求_03_2010年各地区一般预算平衡表_2010年地方财政一般预算分级平衡情况表（汇总）0524 4" xfId="22553"/>
    <cellStyle name="差_县区合并测算20080421_民生政策最低支出需求_03_2010年各地区一般预算平衡表_2010年地方财政一般预算分级平衡情况表（汇总）0524 5" xfId="22554"/>
    <cellStyle name="好_青海 缺口县区测算(地方填报)_财力性转移支付2010年预算参考数_03_2010年各地区一般预算平衡表_04财力类2010" xfId="22555"/>
    <cellStyle name="差_县区合并测算20080421_民生政策最低支出需求_03_2010年各地区一般预算平衡表_净集中" xfId="22556"/>
    <cellStyle name="好_行政（人员）_民生政策最低支出需求_华东 2 3" xfId="22557"/>
    <cellStyle name="差_县区合并测算20080421_民生政策最低支出需求_03_2010年各地区一般预算平衡表_净集中 2" xfId="22558"/>
    <cellStyle name="好_教育(按照总人口测算）—20080416_财力性转移支付2010年预算参考数_合并 2 3" xfId="22559"/>
    <cellStyle name="好_行政（人员）_民生政策最低支出需求_华东 2 4" xfId="22560"/>
    <cellStyle name="差_县区合并测算20080421_民生政策最低支出需求_03_2010年各地区一般预算平衡表_净集中 3" xfId="22561"/>
    <cellStyle name="差_县市旗测算20080508_不含人员经费系数_财力性转移支付2010年预算参考数 2 2" xfId="22562"/>
    <cellStyle name="好_教育(按照总人口测算）—20080416_财力性转移支付2010年预算参考数_合并 2 4" xfId="22563"/>
    <cellStyle name="差_县区合并测算20080421_民生政策最低支出需求_30云南" xfId="22564"/>
    <cellStyle name="好_其他部门(按照总人口测算）—20080416_财力性转移支付2010年预算参考数_03_2010年各地区一般预算平衡表_净集中 3" xfId="22565"/>
    <cellStyle name="差_县区合并测算20080421_民生政策最低支出需求_30云南 2 2" xfId="22566"/>
    <cellStyle name="差_县区合并测算20080421_民生政策最低支出需求_30云南 3 2" xfId="22567"/>
    <cellStyle name="好_行政公检法测算_财力性转移支付2010年预算参考数_30云南 3" xfId="22568"/>
    <cellStyle name="好_农林水和城市维护标准支出20080505－县区合计_不含人员经费系数_03_2010年各地区一般预算平衡表 2" xfId="22569"/>
    <cellStyle name="差_县区合并测算20080421_民生政策最低支出需求_财力性转移支付2010年预算参考数 2 3" xfId="22570"/>
    <cellStyle name="差_县区合并测算20080421_民生政策最低支出需求_财力性转移支付2010年预算参考数 2 4" xfId="22571"/>
    <cellStyle name="差_县区合并测算20080421_民生政策最低支出需求_财力性转移支付2010年预算参考数 2 5" xfId="22572"/>
    <cellStyle name="差_县区合并测算20080421_民生政策最低支出需求_财力性转移支付2010年预算参考数 2 6" xfId="22573"/>
    <cellStyle name="差_县区合并测算20080421_民生政策最低支出需求_财力性转移支付2010年预算参考数 2 7" xfId="22574"/>
    <cellStyle name="好_河南 缺口县区测算(地方填报)_财力性转移支付2010年预算参考数_03_2010年各地区一般预算平衡表" xfId="22575"/>
    <cellStyle name="好_县市旗测算20080508_县市旗测算-新科目（含人口规模效应）_03_2010年各地区一般预算平衡表_2010年地方财政一般预算分级平衡情况表（汇总）0524 2 5" xfId="22576"/>
    <cellStyle name="差_县区合并测算20080421_民生政策最低支出需求_财力性转移支付2010年预算参考数 4" xfId="22577"/>
    <cellStyle name="好_2008年一般预算支出预计_30云南 3" xfId="22578"/>
    <cellStyle name="差_云南 缺口县区测算(地方填报)_财力性转移支付2010年预算参考数_03_2010年各地区一般预算平衡表_净集中 2" xfId="22579"/>
    <cellStyle name="好_行政(燃修费)_华东 2 3" xfId="22580"/>
    <cellStyle name="好_卫生(按照总人口测算）—20080416_华东 2 5" xfId="22581"/>
    <cellStyle name="差_县区合并测算20080421_民生政策最低支出需求_财力性转移支付2010年预算参考数 4 2" xfId="22582"/>
    <cellStyle name="好_2008年一般预算支出预计_30云南 3 2" xfId="22583"/>
    <cellStyle name="好_县市旗测算20080508_县市旗测算-新科目（含人口规模效应）_03_2010年各地区一般预算平衡表_2010年地方财政一般预算分级平衡情况表（汇总）0524 2 6" xfId="22584"/>
    <cellStyle name="差_县区合并测算20080421_民生政策最低支出需求_财力性转移支付2010年预算参考数 5" xfId="22585"/>
    <cellStyle name="好_2008年一般预算支出预计_30云南 4" xfId="22586"/>
    <cellStyle name="差_云南 缺口县区测算(地方填报)_财力性转移支付2010年预算参考数_03_2010年各地区一般预算平衡表_净集中 3" xfId="22587"/>
    <cellStyle name="好_行政(燃修费)_华东 2 4" xfId="22588"/>
    <cellStyle name="常规 11 25" xfId="22589"/>
    <cellStyle name="常规 11 30" xfId="22590"/>
    <cellStyle name="差_县区合并测算20080421_民生政策最低支出需求_财力性转移支付2010年预算参考数_03_2010年各地区一般预算平衡表" xfId="22591"/>
    <cellStyle name="好_27重庆_财力性转移支付2010年预算参考数_03_2010年各地区一般预算平衡表_04财力类2010 2" xfId="22592"/>
    <cellStyle name="差_县区合并测算20080421_民生政策最低支出需求_财力性转移支付2010年预算参考数_03_2010年各地区一般预算平衡表 4" xfId="22593"/>
    <cellStyle name="好_其他部门(按照总人口测算）—20080416_民生政策最低支出需求_财力性转移支付2010年预算参考数_03_2010年各地区一般预算平衡表 3" xfId="22594"/>
    <cellStyle name="差_县区合并测算20080421_民生政策最低支出需求_财力性转移支付2010年预算参考数_03_2010年各地区一般预算平衡表 5" xfId="22595"/>
    <cellStyle name="好_其他部门(按照总人口测算）—20080416_民生政策最低支出需求_财力性转移支付2010年预算参考数_03_2010年各地区一般预算平衡表 4" xfId="22596"/>
    <cellStyle name="差_县区合并测算20080421_民生政策最低支出需求_财力性转移支付2010年预算参考数_03_2010年各地区一般预算平衡表_04财力类2010" xfId="22597"/>
    <cellStyle name="差_县区合并测算20080421_民生政策最低支出需求_财力性转移支付2010年预算参考数_03_2010年各地区一般预算平衡表_04财力类2010 2" xfId="22598"/>
    <cellStyle name="差_县区合并测算20080421_民生政策最低支出需求_财力性转移支付2010年预算参考数_03_2010年各地区一般预算平衡表_04财力类2010 3" xfId="22599"/>
    <cellStyle name="差_县区合并测算20080421_民生政策最低支出需求_财力性转移支付2010年预算参考数_03_2010年各地区一般预算平衡表_2010年地方财政一般预算分级平衡情况表（汇总）0524" xfId="22600"/>
    <cellStyle name="差_县区合并测算20080421_民生政策最低支出需求_财力性转移支付2010年预算参考数_03_2010年各地区一般预算平衡表_2010年地方财政一般预算分级平衡情况表（汇总）0524 2" xfId="22601"/>
    <cellStyle name="差_县区合并测算20080421_民生政策最低支出需求_财力性转移支付2010年预算参考数_03_2010年各地区一般预算平衡表_2010年地方财政一般预算分级平衡情况表（汇总）0524 2 6" xfId="22602"/>
    <cellStyle name="好_11大理_财力性转移支付2010年预算参考数_合并 2 3" xfId="22603"/>
    <cellStyle name="差_县区合并测算20080421_民生政策最低支出需求_财力性转移支付2010年预算参考数_03_2010年各地区一般预算平衡表_2010年地方财政一般预算分级平衡情况表（汇总）0524 2 7" xfId="22604"/>
    <cellStyle name="好_11大理_财力性转移支付2010年预算参考数_合并 2 4" xfId="22605"/>
    <cellStyle name="差_县区合并测算20080421_民生政策最低支出需求_财力性转移支付2010年预算参考数_03_2010年各地区一般预算平衡表_2010年地方财政一般预算分级平衡情况表（汇总）0524 3" xfId="22606"/>
    <cellStyle name="差_县区合并测算20080421_民生政策最低支出需求_财力性转移支付2010年预算参考数_03_2010年各地区一般预算平衡表_2010年地方财政一般预算分级平衡情况表（汇总）0524 4" xfId="22607"/>
    <cellStyle name="差_县区合并测算20080421_民生政策最低支出需求_财力性转移支付2010年预算参考数_03_2010年各地区一般预算平衡表_2010年地方财政一般预算分级平衡情况表（汇总）0524 5" xfId="22608"/>
    <cellStyle name="差_县区合并测算20080421_民生政策最低支出需求_财力性转移支付2010年预算参考数_03_2010年各地区一般预算平衡表_净集中" xfId="22609"/>
    <cellStyle name="差_县区合并测算20080421_民生政策最低支出需求_财力性转移支付2010年预算参考数_03_2010年各地区一般预算平衡表_净集中 2" xfId="22610"/>
    <cellStyle name="好_核定人数对比_财力性转移支付2010年预算参考数_华东 2 5" xfId="22611"/>
    <cellStyle name="差_县区合并测算20080421_民生政策最低支出需求_财力性转移支付2010年预算参考数_03_2010年各地区一般预算平衡表_净集中 3" xfId="22612"/>
    <cellStyle name="好_核定人数对比_财力性转移支付2010年预算参考数_华东 2 6" xfId="22613"/>
    <cellStyle name="差_县区合并测算20080421_民生政策最低支出需求_财力性转移支付2010年预算参考数_30云南 2" xfId="22614"/>
    <cellStyle name="好_财政供养人员_财力性转移支付2010年预算参考数_03_2010年各地区一般预算平衡表 2" xfId="22615"/>
    <cellStyle name="好_汇总表4_华东 2 3" xfId="22616"/>
    <cellStyle name="差_县区合并测算20080421_民生政策最低支出需求_财力性转移支付2010年预算参考数_合并" xfId="22617"/>
    <cellStyle name="好_行政(燃修费)_县市旗测算-新科目（含人口规模效应）_华东 3" xfId="22618"/>
    <cellStyle name="好_其他部门(按照总人口测算）—20080416_不含人员经费系数_03_2010年各地区一般预算平衡表_2010年地方财政一般预算分级平衡情况表（汇总）0524" xfId="22619"/>
    <cellStyle name="好_其他部门(按照总人口测算）—20080416_不含人员经费系数_03_2010年各地区一般预算平衡表_2010年地方财政一般预算分级平衡情况表（汇总）0524 2 2" xfId="22620"/>
    <cellStyle name="差_县区合并测算20080421_民生政策最低支出需求_财力性转移支付2010年预算参考数_合并 2 2" xfId="22621"/>
    <cellStyle name="好_其他部门(按照总人口测算）—20080416_不含人员经费系数_财力性转移支付2010年预算参考数 2 3" xfId="22622"/>
    <cellStyle name="好_其他部门(按照总人口测算）—20080416_不含人员经费系数_03_2010年各地区一般预算平衡表_2010年地方财政一般预算分级平衡情况表（汇总）0524 2 3" xfId="22623"/>
    <cellStyle name="差_县区合并测算20080421_民生政策最低支出需求_财力性转移支付2010年预算参考数_合并 2 3" xfId="22624"/>
    <cellStyle name="好_其他部门(按照总人口测算）—20080416_不含人员经费系数_财力性转移支付2010年预算参考数 2 4" xfId="22625"/>
    <cellStyle name="好_其他部门(按照总人口测算）—20080416_不含人员经费系数_03_2010年各地区一般预算平衡表_2010年地方财政一般预算分级平衡情况表（汇总）0524 2 4" xfId="22626"/>
    <cellStyle name="差_县区合并测算20080421_民生政策最低支出需求_财力性转移支付2010年预算参考数_合并 2 4" xfId="22627"/>
    <cellStyle name="好_其他部门(按照总人口测算）—20080416_不含人员经费系数_财力性转移支付2010年预算参考数 2 5" xfId="22628"/>
    <cellStyle name="好_其他部门(按照总人口测算）—20080416_不含人员经费系数_03_2010年各地区一般预算平衡表_2010年地方财政一般预算分级平衡情况表（汇总）0524 2 5" xfId="22629"/>
    <cellStyle name="差_县区合并测算20080421_民生政策最低支出需求_财力性转移支付2010年预算参考数_合并 2 5" xfId="22630"/>
    <cellStyle name="好_其他部门(按照总人口测算）—20080416_不含人员经费系数_财力性转移支付2010年预算参考数 2 6" xfId="22631"/>
    <cellStyle name="好_其他部门(按照总人口测算）—20080416_不含人员经费系数_03_2010年各地区一般预算平衡表_2010年地方财政一般预算分级平衡情况表（汇总）0524 2 7" xfId="22632"/>
    <cellStyle name="差_县区合并测算20080421_民生政策最低支出需求_财力性转移支付2010年预算参考数_合并 2 7" xfId="22633"/>
    <cellStyle name="好_其他部门(按照总人口测算）—20080416_不含人员经费系数_财力性转移支付2010年预算参考数 2 8" xfId="22634"/>
    <cellStyle name="差_县区合并测算20080421_民生政策最低支出需求_财力性转移支付2010年预算参考数_华东" xfId="22635"/>
    <cellStyle name="差_县区合并测算20080421_民生政策最低支出需求_财力性转移支付2010年预算参考数_华东 2" xfId="22636"/>
    <cellStyle name="差_县区合并测算20080421_民生政策最低支出需求_财力性转移支付2010年预算参考数_华东 2 2" xfId="22637"/>
    <cellStyle name="差_县区合并测算20080421_民生政策最低支出需求_财力性转移支付2010年预算参考数_华东 2 3" xfId="22638"/>
    <cellStyle name="差_县区合并测算20080421_民生政策最低支出需求_财力性转移支付2010年预算参考数_华东 2 4" xfId="22639"/>
    <cellStyle name="差_县区合并测算20080421_民生政策最低支出需求_财力性转移支付2010年预算参考数_华东 2 5" xfId="22640"/>
    <cellStyle name="差_县区合并测算20080421_民生政策最低支出需求_财力性转移支付2010年预算参考数_华东 2 6" xfId="22641"/>
    <cellStyle name="差_县区合并测算20080421_民生政策最低支出需求_财力性转移支付2010年预算参考数_华东 2 7" xfId="22642"/>
    <cellStyle name="差_县区合并测算20080421_民生政策最低支出需求_财力性转移支付2010年预算参考数_隋心对账单定稿0514" xfId="22643"/>
    <cellStyle name="差_县区合并测算20080421_民生政策最低支出需求_财力性转移支付2010年预算参考数_隋心对账单定稿0514 2 2" xfId="22644"/>
    <cellStyle name="好_行政(燃修费)_不含人员经费系数_财力性转移支付2010年预算参考数_隋心对账单定稿0514 2 4" xfId="22645"/>
    <cellStyle name="差_县区合并测算20080421_民生政策最低支出需求_财力性转移支付2010年预算参考数_隋心对账单定稿0514 2 3" xfId="22646"/>
    <cellStyle name="好_2006年34青海_财力性转移支付2010年预算参考数_华东" xfId="22647"/>
    <cellStyle name="好_行政(燃修费)_不含人员经费系数_财力性转移支付2010年预算参考数_隋心对账单定稿0514 2 5" xfId="22648"/>
    <cellStyle name="差_县区合并测算20080421_民生政策最低支出需求_财力性转移支付2010年预算参考数_隋心对账单定稿0514 2 4" xfId="22649"/>
    <cellStyle name="千位分隔 4" xfId="22650"/>
    <cellStyle name="好_28四川_财力性转移支付2010年预算参考数 2 2" xfId="22651"/>
    <cellStyle name="好_行政(燃修费)_不含人员经费系数_财力性转移支付2010年预算参考数_隋心对账单定稿0514 2 6" xfId="22652"/>
    <cellStyle name="差_县区合并测算20080421_民生政策最低支出需求_财力性转移支付2010年预算参考数_隋心对账单定稿0514 2 5" xfId="22653"/>
    <cellStyle name="千位分隔 5" xfId="22654"/>
    <cellStyle name="好_28四川_财力性转移支付2010年预算参考数 2 3" xfId="22655"/>
    <cellStyle name="好_行政(燃修费)_不含人员经费系数_财力性转移支付2010年预算参考数_隋心对账单定稿0514 2 7" xfId="22656"/>
    <cellStyle name="差_县区合并测算20080421_民生政策最低支出需求_财力性转移支付2010年预算参考数_小册子（2010）张" xfId="22657"/>
    <cellStyle name="差_县区合并测算20080421_民生政策最低支出需求_财力性转移支付2010年预算参考数_小册子（2010）张 2" xfId="22658"/>
    <cellStyle name="差_县市旗测算-新科目（20080626）_不含人员经费系数_财力性转移支付2010年预算参考数 4" xfId="22659"/>
    <cellStyle name="差_县区合并测算20080421_民生政策最低支出需求_财力性转移支付2010年预算参考数_小册子（2010）张 2 2" xfId="22660"/>
    <cellStyle name="差_县市旗测算-新科目（20080626）_不含人员经费系数_财力性转移支付2010年预算参考数 4 2" xfId="22661"/>
    <cellStyle name="差_县区合并测算20080421_民生政策最低支出需求_财力性转移支付2010年预算参考数_小册子（2010）张 4" xfId="22662"/>
    <cellStyle name="差_县区合并测算20080421_民生政策最低支出需求_合并" xfId="22663"/>
    <cellStyle name="差_县区合并测算20080421_民生政策最低支出需求_合并 2" xfId="22664"/>
    <cellStyle name="差_县区合并测算20080421_民生政策最低支出需求_合并 2 2" xfId="22665"/>
    <cellStyle name="差_县区合并测算20080421_民生政策最低支出需求_合并 2 3" xfId="22666"/>
    <cellStyle name="差_县区合并测算20080421_民生政策最低支出需求_合并 2 4" xfId="22667"/>
    <cellStyle name="差_县区合并测算20080421_民生政策最低支出需求_合并 2 6" xfId="22668"/>
    <cellStyle name="差_县区合并测算20080421_民生政策最低支出需求_华东" xfId="22669"/>
    <cellStyle name="差_县区合并测算20080421_民生政策最低支出需求_华东 2 3" xfId="22670"/>
    <cellStyle name="差_县区合并测算20080421_民生政策最低支出需求_华东 2 4" xfId="22671"/>
    <cellStyle name="差_县区合并测算20080421_民生政策最低支出需求_华东 2 5" xfId="22672"/>
    <cellStyle name="差_县区合并测算20080421_民生政策最低支出需求_华东 2 6" xfId="22673"/>
    <cellStyle name="差_县区合并测算20080421_民生政策最低支出需求_华东 2 7" xfId="22674"/>
    <cellStyle name="差_县区合并测算20080421_民生政策最低支出需求_隋心对账单定稿0514 2 4" xfId="22675"/>
    <cellStyle name="差_县区合并测算20080421_民生政策最低支出需求_隋心对账单定稿0514 2 7" xfId="22676"/>
    <cellStyle name="好_2014年横排表 2" xfId="22677"/>
    <cellStyle name="差_县区合并测算20080421_民生政策最低支出需求_小册子（2010）张" xfId="22678"/>
    <cellStyle name="差_县区合并测算20080421_民生政策最低支出需求_小册子（2010）张 3" xfId="22679"/>
    <cellStyle name="差_县区合并测算20080421_民生政策最低支出需求_小册子（2010）张 3 2" xfId="22680"/>
    <cellStyle name="差_县区合并测算20080421_民生政策最低支出需求_小册子（2010）张 4" xfId="22681"/>
    <cellStyle name="好_农林水和城市维护标准支出20080505－县区合计_民生政策最低支出需求_华东" xfId="22682"/>
    <cellStyle name="差_县区合并测算20080421_隋心对账单定稿0514" xfId="22683"/>
    <cellStyle name="差_县区合并测算20080421_隋心对账单定稿0514 2" xfId="22684"/>
    <cellStyle name="差_县区合并测算20080421_隋心对账单定稿0514 2 2" xfId="22685"/>
    <cellStyle name="差_县区合并测算20080421_隋心对账单定稿0514 2 3" xfId="22686"/>
    <cellStyle name="好_行政(燃修费)_财力性转移支付2010年预算参考数_隋心对账单定稿0514 2" xfId="22687"/>
    <cellStyle name="差_县区合并测算20080421_隋心对账单定稿0514 2 4" xfId="22688"/>
    <cellStyle name="好_2007年一般预算支出剔除_财力性转移支付2010年预算参考数_30云南 2" xfId="22689"/>
    <cellStyle name="好_行政(燃修费)_财力性转移支付2010年预算参考数_隋心对账单定稿0514 3" xfId="22690"/>
    <cellStyle name="差_县区合并测算20080421_隋心对账单定稿0514 2 5" xfId="22691"/>
    <cellStyle name="好_2007年一般预算支出剔除_财力性转移支付2010年预算参考数_30云南 3" xfId="22692"/>
    <cellStyle name="好_农林水和城市维护标准支出20080505－县区合计_财力性转移支付2010年预算参考数_30云南" xfId="22693"/>
    <cellStyle name="差_县区合并测算20080421_隋心对账单定稿0514 2 6" xfId="22694"/>
    <cellStyle name="差_县区合并测算20080421_隋心对账单定稿0514 2 7" xfId="22695"/>
    <cellStyle name="好_其他部门(按照总人口测算）—20080416_县市旗测算-新科目（含人口规模效应）_03_2010年各地区一般预算平衡表_2010年地方财政一般预算分级平衡情况表（汇总）0524" xfId="22696"/>
    <cellStyle name="差_县区合并测算20080421_县市旗测算-新科目（含人口规模效应）" xfId="22697"/>
    <cellStyle name="差_县区合并测算20080421_县市旗测算-新科目（含人口规模效应） 2" xfId="22698"/>
    <cellStyle name="差_县区合并测算20080421_县市旗测算-新科目（含人口规模效应） 2 2" xfId="22699"/>
    <cellStyle name="差_县区合并测算20080421_县市旗测算-新科目（含人口规模效应） 2 3" xfId="22700"/>
    <cellStyle name="好_附表_财力性转移支付2010年预算参考数_03_2010年各地区一般预算平衡表_净集中" xfId="22701"/>
    <cellStyle name="差_县区合并测算20080421_县市旗测算-新科目（含人口规模效应） 2 3 2" xfId="22702"/>
    <cellStyle name="好_附表_财力性转移支付2010年预算参考数_03_2010年各地区一般预算平衡表_净集中 2" xfId="22703"/>
    <cellStyle name="差_县区合并测算20080421_县市旗测算-新科目（含人口规模效应） 3" xfId="22704"/>
    <cellStyle name="差_县区合并测算20080421_县市旗测算-新科目（含人口规模效应） 4" xfId="22705"/>
    <cellStyle name="差_县区合并测算20080421_县市旗测算-新科目（含人口规模效应） 5" xfId="22706"/>
    <cellStyle name="差_县区合并测算20080421_县市旗测算-新科目（含人口规模效应）_03_2010年各地区一般预算平衡表" xfId="22707"/>
    <cellStyle name="差_县区合并测算20080421_县市旗测算-新科目（含人口规模效应）_03_2010年各地区一般预算平衡表 2" xfId="22708"/>
    <cellStyle name="差_县区合并测算20080421_县市旗测算-新科目（含人口规模效应）_03_2010年各地区一般预算平衡表 2 2" xfId="22709"/>
    <cellStyle name="好_12滨州_华东 2 7" xfId="22710"/>
    <cellStyle name="差_县区合并测算20080421_县市旗测算-新科目（含人口规模效应）_03_2010年各地区一般预算平衡表 3" xfId="22711"/>
    <cellStyle name="差_县区合并测算20080421_县市旗测算-新科目（含人口规模效应）_03_2010年各地区一般预算平衡表 4" xfId="22712"/>
    <cellStyle name="差_县区合并测算20080421_县市旗测算-新科目（含人口规模效应）_03_2010年各地区一般预算平衡表 6" xfId="22713"/>
    <cellStyle name="差_县区合并测算20080421_县市旗测算-新科目（含人口规模效应）_03_2010年各地区一般预算平衡表_2010年地方财政一般预算分级平衡情况表（汇总）0524 2" xfId="22714"/>
    <cellStyle name="差_县区合并测算20080421_县市旗测算-新科目（含人口规模效应）_03_2010年各地区一般预算平衡表_04财力类2010" xfId="22715"/>
    <cellStyle name="差_县区合并测算20080421_县市旗测算-新科目（含人口规模效应）_03_2010年各地区一般预算平衡表_04财力类2010 3" xfId="22716"/>
    <cellStyle name="差_县市旗测算-新科目（20080626）_县市旗测算-新科目（含人口规模效应）_合并 2 6" xfId="22717"/>
    <cellStyle name="好_其他部门(按照总人口测算）—20080416_县市旗测算-新科目（含人口规模效应）_03_2010年各地区一般预算平衡表_04财力类2010 2" xfId="22718"/>
    <cellStyle name="差_县区合并测算20080421_县市旗测算-新科目（含人口规模效应）_03_2010年各地区一般预算平衡表_2010年地方财政一般预算分级平衡情况表（汇总）0524" xfId="22719"/>
    <cellStyle name="好_汇总-县级财政报表附表 8" xfId="22720"/>
    <cellStyle name="差_县区合并测算20080421_县市旗测算-新科目（含人口规模效应）_03_2010年各地区一般预算平衡表_2010年地方财政一般预算分级平衡情况表（汇总）0524 2 2" xfId="22721"/>
    <cellStyle name="差_县区合并测算20080421_县市旗测算-新科目（含人口规模效应）_03_2010年各地区一般预算平衡表_2010年地方财政一般预算分级平衡情况表（汇总）0524 2 3" xfId="22722"/>
    <cellStyle name="差_县区合并测算20080421_县市旗测算-新科目（含人口规模效应）_03_2010年各地区一般预算平衡表_2010年地方财政一般预算分级平衡情况表（汇总）0524 2 4" xfId="22723"/>
    <cellStyle name="差_县区合并测算20080421_县市旗测算-新科目（含人口规模效应）_03_2010年各地区一般预算平衡表_2010年地方财政一般预算分级平衡情况表（汇总）0524 2 5" xfId="22724"/>
    <cellStyle name="差_县区合并测算20080421_县市旗测算-新科目（含人口规模效应）_03_2010年各地区一般预算平衡表_2010年地方财政一般预算分级平衡情况表（汇总）0524 2 6" xfId="22725"/>
    <cellStyle name="差_县区合并测算20080421_县市旗测算-新科目（含人口规模效应）_03_2010年各地区一般预算平衡表_2010年地方财政一般预算分级平衡情况表（汇总）0524 2 7" xfId="22726"/>
    <cellStyle name="差_县区合并测算20080421_县市旗测算-新科目（含人口规模效应）_03_2010年各地区一般预算平衡表_2010年地方财政一般预算分级平衡情况表（汇总）0524 3" xfId="22727"/>
    <cellStyle name="差_县区合并测算20080421_县市旗测算-新科目（含人口规模效应）_03_2010年各地区一般预算平衡表_2010年地方财政一般预算分级平衡情况表（汇总）0524 4" xfId="22728"/>
    <cellStyle name="差_县区合并测算20080423(按照各省比重）_不含人员经费系数_财力性转移支付2010年预算参考数_03_2010年各地区一般预算平衡表_净集中" xfId="22729"/>
    <cellStyle name="差_县区合并测算20080421_县市旗测算-新科目（含人口规模效应）_03_2010年各地区一般预算平衡表_2010年地方财政一般预算分级平衡情况表（汇总）0524 5" xfId="22730"/>
    <cellStyle name="差_县区合并测算20080421_县市旗测算-新科目（含人口规模效应）_03_2010年各地区一般预算平衡表_净集中" xfId="22731"/>
    <cellStyle name="差_县区合并测算20080421_县市旗测算-新科目（含人口规模效应）_30云南" xfId="22732"/>
    <cellStyle name="差_县区合并测算20080421_县市旗测算-新科目（含人口规模效应）_30云南 2" xfId="22733"/>
    <cellStyle name="差_县区合并测算20080421_县市旗测算-新科目（含人口规模效应）_30云南 3" xfId="22734"/>
    <cellStyle name="差_县区合并测算20080421_县市旗测算-新科目（含人口规模效应）_30云南 4" xfId="22735"/>
    <cellStyle name="差_县区合并测算20080421_县市旗测算-新科目（含人口规模效应）_财力性转移支付2010年预算参考数 2" xfId="22736"/>
    <cellStyle name="好_云南 缺口县区测算(地方填报)_华东 2 3" xfId="22737"/>
    <cellStyle name="好_县区合并测算20080421_县市旗测算-新科目（含人口规模效应）_财力性转移支付2010年预算参考数_合并 2" xfId="22738"/>
    <cellStyle name="好_行政(燃修费)_不含人员经费系数_隋心对账单定稿0514 2" xfId="22739"/>
    <cellStyle name="差_县区合并测算20080421_县市旗测算-新科目（含人口规模效应）_财力性转移支付2010年预算参考数 2 2" xfId="22740"/>
    <cellStyle name="好_分析缺口率" xfId="22741"/>
    <cellStyle name="好_县区合并测算20080421_县市旗测算-新科目（含人口规模效应）_财力性转移支付2010年预算参考数_合并 2 2" xfId="22742"/>
    <cellStyle name="好_行政(燃修费)_不含人员经费系数_隋心对账单定稿0514 2 2" xfId="22743"/>
    <cellStyle name="差_县区合并测算20080421_县市旗测算-新科目（含人口规模效应）_财力性转移支付2010年预算参考数 2 3" xfId="22744"/>
    <cellStyle name="好_县区合并测算20080421_县市旗测算-新科目（含人口规模效应）_财力性转移支付2010年预算参考数_合并 2 3" xfId="22745"/>
    <cellStyle name="好_行政(燃修费)_不含人员经费系数_隋心对账单定稿0514 2 3" xfId="22746"/>
    <cellStyle name="差_县区合并测算20080421_县市旗测算-新科目（含人口规模效应）_财力性转移支付2010年预算参考数 2 4" xfId="22747"/>
    <cellStyle name="好_县区合并测算20080421_县市旗测算-新科目（含人口规模效应）_财力性转移支付2010年预算参考数_合并 2 4" xfId="22748"/>
    <cellStyle name="好_行政(燃修费)_不含人员经费系数_隋心对账单定稿0514 2 4" xfId="22749"/>
    <cellStyle name="差_县区合并测算20080421_县市旗测算-新科目（含人口规模效应）_财力性转移支付2010年预算参考数 2 5" xfId="22750"/>
    <cellStyle name="好_县区合并测算20080421_县市旗测算-新科目（含人口规模效应）_财力性转移支付2010年预算参考数_合并 2 5" xfId="22751"/>
    <cellStyle name="好_行政(燃修费)_不含人员经费系数_隋心对账单定稿0514 2 5" xfId="22752"/>
    <cellStyle name="差_县区合并测算20080421_县市旗测算-新科目（含人口规模效应）_财力性转移支付2010年预算参考数 2 6" xfId="22753"/>
    <cellStyle name="好_县区合并测算20080421_县市旗测算-新科目（含人口规模效应）_财力性转移支付2010年预算参考数_合并 2 6" xfId="22754"/>
    <cellStyle name="好_行政(燃修费)_不含人员经费系数_隋心对账单定稿0514 2 6" xfId="22755"/>
    <cellStyle name="差_县区合并测算20080421_县市旗测算-新科目（含人口规模效应）_财力性转移支付2010年预算参考数 3" xfId="22756"/>
    <cellStyle name="好_云南 缺口县区测算(地方填报)_华东 2 4" xfId="22757"/>
    <cellStyle name="好_县区合并测算20080421_县市旗测算-新科目（含人口规模效应）_财力性转移支付2010年预算参考数_合并 3" xfId="22758"/>
    <cellStyle name="好_行政(燃修费)_不含人员经费系数_隋心对账单定稿0514 3" xfId="22759"/>
    <cellStyle name="差_县区合并测算20080421_县市旗测算-新科目（含人口规模效应）_财力性转移支付2010年预算参考数 4" xfId="22760"/>
    <cellStyle name="差_县区合并测算20080421_县市旗测算-新科目（含人口规模效应）_财力性转移支付2010年预算参考数 4 2" xfId="22761"/>
    <cellStyle name="常规 9 38" xfId="22762"/>
    <cellStyle name="差_县区合并测算20080421_县市旗测算-新科目（含人口规模效应）_财力性转移支付2010年预算参考数 5" xfId="22763"/>
    <cellStyle name="差_县区合并测算20080421_县市旗测算-新科目（含人口规模效应）_财力性转移支付2010年预算参考数_03_2010年各地区一般预算平衡表 2" xfId="22764"/>
    <cellStyle name="好_同德_合并 2 3" xfId="22765"/>
    <cellStyle name="好_成本差异系数（含人口规模）_财力性转移支付2010年预算参考数_03_2010年各地区一般预算平衡表_2010年地方财政一般预算分级平衡情况表（汇总）0524 2 5" xfId="22766"/>
    <cellStyle name="差_县区合并测算20080421_县市旗测算-新科目（含人口规模效应）_财力性转移支付2010年预算参考数_03_2010年各地区一般预算平衡表 2 2" xfId="22767"/>
    <cellStyle name="差_县区合并测算20080421_县市旗测算-新科目（含人口规模效应）_财力性转移支付2010年预算参考数_03_2010年各地区一般预算平衡表 3" xfId="22768"/>
    <cellStyle name="好_同德_合并 2 4" xfId="22769"/>
    <cellStyle name="好_成本差异系数（含人口规模）_财力性转移支付2010年预算参考数_03_2010年各地区一般预算平衡表_2010年地方财政一般预算分级平衡情况表（汇总）0524 2 6" xfId="22770"/>
    <cellStyle name="差_县市旗测算20080508_不含人员经费系数_华东 2 2" xfId="22771"/>
    <cellStyle name="差_县区合并测算20080421_县市旗测算-新科目（含人口规模效应）_财力性转移支付2010年预算参考数_03_2010年各地区一般预算平衡表 4" xfId="22772"/>
    <cellStyle name="好_2_财力性转移支付2010年预算参考数_03_2010年各地区一般预算平衡表_2010年地方财政一般预算分级平衡情况表（汇总）0524" xfId="22773"/>
    <cellStyle name="好_同德_合并 2 5" xfId="22774"/>
    <cellStyle name="好_成本差异系数（含人口规模）_财力性转移支付2010年预算参考数_03_2010年各地区一般预算平衡表_2010年地方财政一般预算分级平衡情况表（汇总）0524 2 7" xfId="22775"/>
    <cellStyle name="差_县区合并测算20080421_县市旗测算-新科目（含人口规模效应）_财力性转移支付2010年预算参考数_03_2010年各地区一般预算平衡表 5" xfId="22776"/>
    <cellStyle name="差_县市旗测算20080508_不含人员经费系数_华东 2 3" xfId="22777"/>
    <cellStyle name="差_县区合并测算20080421_县市旗测算-新科目（含人口规模效应）_财力性转移支付2010年预算参考数_03_2010年各地区一般预算平衡表 6" xfId="22778"/>
    <cellStyle name="差_县市旗测算20080508_不含人员经费系数_华东 2 4" xfId="22779"/>
    <cellStyle name="差_县区合并测算20080421_县市旗测算-新科目（含人口规模效应）_财力性转移支付2010年预算参考数_03_2010年各地区一般预算平衡表_04财力类2010" xfId="22780"/>
    <cellStyle name="好_基础数据表_5.2010年云南省国家一般生态功能区转移支付补助测算表（州市本级）" xfId="22781"/>
    <cellStyle name="差_县区合并测算20080421_县市旗测算-新科目（含人口规模效应）_财力性转移支付2010年预算参考数_03_2010年各地区一般预算平衡表_2010年地方财政一般预算分级平衡情况表（汇总）0524" xfId="22782"/>
    <cellStyle name="差_县区合并测算20080421_县市旗测算-新科目（含人口规模效应）_财力性转移支付2010年预算参考数_03_2010年各地区一般预算平衡表_2010年地方财政一般预算分级平衡情况表（汇总）0524 2" xfId="22783"/>
    <cellStyle name="差_县区合并测算20080421_县市旗测算-新科目（含人口规模效应）_财力性转移支付2010年预算参考数_03_2010年各地区一般预算平衡表_2010年地方财政一般预算分级平衡情况表（汇总）0524 2 4" xfId="22784"/>
    <cellStyle name="差_县区合并测算20080423(按照各省比重）_财力性转移支付2010年预算参考数_华东 2 2" xfId="22785"/>
    <cellStyle name="差_县市旗测算-新科目（20080626）_30云南 3" xfId="22786"/>
    <cellStyle name="差_县区合并测算20080421_县市旗测算-新科目（含人口规模效应）_财力性转移支付2010年预算参考数_03_2010年各地区一般预算平衡表_2010年地方财政一般预算分级平衡情况表（汇总）0524 2 5" xfId="22787"/>
    <cellStyle name="差_县区合并测算20080423(按照各省比重）_财力性转移支付2010年预算参考数_华东 2 3" xfId="22788"/>
    <cellStyle name="差_县市旗测算-新科目（20080626）_30云南 4" xfId="22789"/>
    <cellStyle name="差_县区合并测算20080421_县市旗测算-新科目（含人口规模效应）_财力性转移支付2010年预算参考数_03_2010年各地区一般预算平衡表_2010年地方财政一般预算分级平衡情况表（汇总）0524 2 6" xfId="22790"/>
    <cellStyle name="差_县区合并测算20080423(按照各省比重）_财力性转移支付2010年预算参考数_华东 2 4" xfId="22791"/>
    <cellStyle name="差_县区合并测算20080421_县市旗测算-新科目（含人口规模效应）_财力性转移支付2010年预算参考数_03_2010年各地区一般预算平衡表_2010年地方财政一般预算分级平衡情况表（汇总）0524 2 7" xfId="22792"/>
    <cellStyle name="差_县区合并测算20080423(按照各省比重）_财力性转移支付2010年预算参考数_华东 2 5" xfId="22793"/>
    <cellStyle name="差_县区合并测算20080421_县市旗测算-新科目（含人口规模效应）_财力性转移支付2010年预算参考数_03_2010年各地区一般预算平衡表_净集中" xfId="22794"/>
    <cellStyle name="好_27重庆 2 3" xfId="22795"/>
    <cellStyle name="好_行政公检法测算_不含人员经费系数_财力性转移支付2010年预算参考数_合并 2" xfId="22796"/>
    <cellStyle name="差_县区合并测算20080421_县市旗测算-新科目（含人口规模效应）_财力性转移支付2010年预算参考数_03_2010年各地区一般预算平衡表_净集中 2" xfId="22797"/>
    <cellStyle name="好_分县成本差异系数_财力性转移支付2010年预算参考数_隋心对账单定稿0514 2 5" xfId="22798"/>
    <cellStyle name="好_行政公检法测算_不含人员经费系数_财力性转移支付2010年预算参考数_合并 2 2" xfId="22799"/>
    <cellStyle name="差_县区合并测算20080421_县市旗测算-新科目（含人口规模效应）_财力性转移支付2010年预算参考数_03_2010年各地区一般预算平衡表_净集中 3" xfId="22800"/>
    <cellStyle name="好_分县成本差异系数_财力性转移支付2010年预算参考数_隋心对账单定稿0514 2 6" xfId="22801"/>
    <cellStyle name="好_行政公检法测算_不含人员经费系数_财力性转移支付2010年预算参考数_合并 2 3" xfId="22802"/>
    <cellStyle name="差_县区合并测算20080421_县市旗测算-新科目（含人口规模效应）_财力性转移支付2010年预算参考数_30云南" xfId="22803"/>
    <cellStyle name="差_县区合并测算20080421_县市旗测算-新科目（含人口规模效应）_财力性转移支付2010年预算参考数_30云南 2" xfId="22804"/>
    <cellStyle name="好_农林水和城市维护标准支出20080505－县区合计_民生政策最低支出需求_合并" xfId="22805"/>
    <cellStyle name="差_县区合并测算20080421_县市旗测算-新科目（含人口规模效应）_财力性转移支付2010年预算参考数_30云南 2 2" xfId="22806"/>
    <cellStyle name="好_行政公检法测算_不含人员经费系数_财力性转移支付2010年预算参考数_03_2010年各地区一般预算平衡表 5" xfId="22807"/>
    <cellStyle name="好_农林水和城市维护标准支出20080505－县区合计_民生政策最低支出需求_合并 2" xfId="22808"/>
    <cellStyle name="好_其他部门(按照总人口测算）—20080416_民生政策最低支出需求_03_2010年各地区一般预算平衡表_净集中" xfId="22809"/>
    <cellStyle name="好_缺口县区测算(财政部标准)_03_2010年各地区一般预算平衡表_2010年地方财政一般预算分级平衡情况表（汇总）0524 2 6" xfId="22810"/>
    <cellStyle name="差_县区合并测算20080421_县市旗测算-新科目（含人口规模效应）_财力性转移支付2010年预算参考数_30云南 3" xfId="22811"/>
    <cellStyle name="好_2008年全省汇总收支计算表_财力性转移支付2010年预算参考数_03_2010年各地区一般预算平衡表_04财力类2010 2" xfId="22812"/>
    <cellStyle name="好_民生政策最低支出需求_财力性转移支付2010年预算参考数_03_2010年各地区一般预算平衡表_2010年地方财政一般预算分级平衡情况表（汇总）0524 2 2" xfId="22813"/>
    <cellStyle name="差_县区合并测算20080421_县市旗测算-新科目（含人口规模效应）_财力性转移支付2010年预算参考数_30云南 4" xfId="22814"/>
    <cellStyle name="好_2008年全省汇总收支计算表_财力性转移支付2010年预算参考数_03_2010年各地区一般预算平衡表_04财力类2010 3" xfId="22815"/>
    <cellStyle name="好_民生政策最低支出需求_财力性转移支付2010年预算参考数_03_2010年各地区一般预算平衡表_2010年地方财政一般预算分级平衡情况表（汇总）0524 2 3" xfId="22816"/>
    <cellStyle name="差_县区合并测算20080421_县市旗测算-新科目（含人口规模效应）_财力性转移支付2010年预算参考数_合并" xfId="22817"/>
    <cellStyle name="差_县区合并测算20080421_县市旗测算-新科目（含人口规模效应）_财力性转移支付2010年预算参考数_合并 2" xfId="22818"/>
    <cellStyle name="差_县区合并测算20080421_县市旗测算-新科目（含人口规模效应）_财力性转移支付2010年预算参考数_合并 2 2" xfId="22819"/>
    <cellStyle name="差_县区合并测算20080421_县市旗测算-新科目（含人口规模效应）_财力性转移支付2010年预算参考数_合并 2 3" xfId="22820"/>
    <cellStyle name="差_县区合并测算20080421_县市旗测算-新科目（含人口规模效应）_财力性转移支付2010年预算参考数_合并 2 4" xfId="22821"/>
    <cellStyle name="差_县区合并测算20080421_县市旗测算-新科目（含人口规模效应）_财力性转移支付2010年预算参考数_合并 2 5" xfId="22822"/>
    <cellStyle name="差_县区合并测算20080421_县市旗测算-新科目（含人口规模效应）_财力性转移支付2010年预算参考数_合并 2 6" xfId="22823"/>
    <cellStyle name="好_1_财力性转移支付2010年预算参考数_30云南" xfId="22824"/>
    <cellStyle name="好_11大理_财力性转移支付2010年预算参考数_30云南 2" xfId="22825"/>
    <cellStyle name="差_县区合并测算20080421_县市旗测算-新科目（含人口规模效应）_财力性转移支付2010年预算参考数_合并 2 7" xfId="22826"/>
    <cellStyle name="好_11大理_财力性转移支付2010年预算参考数_30云南 3" xfId="22827"/>
    <cellStyle name="差_县区合并测算20080421_县市旗测算-新科目（含人口规模效应）_财力性转移支付2010年预算参考数_华东 2" xfId="22828"/>
    <cellStyle name="差_县区合并测算20080421_县市旗测算-新科目（含人口规模效应）_财力性转移支付2010年预算参考数_华东 2 2" xfId="22829"/>
    <cellStyle name="差_县区合并测算20080421_县市旗测算-新科目（含人口规模效应）_财力性转移支付2010年预算参考数_华东 2 3" xfId="22830"/>
    <cellStyle name="差_县区合并测算20080421_县市旗测算-新科目（含人口规模效应）_财力性转移支付2010年预算参考数_华东 2 5" xfId="22831"/>
    <cellStyle name="差_县区合并测算20080421_县市旗测算-新科目（含人口规模效应）_财力性转移支付2010年预算参考数_华东 2 7" xfId="22832"/>
    <cellStyle name="差_县区合并测算20080421_县市旗测算-新科目（含人口规模效应）_财力性转移支付2010年预算参考数_隋心对账单定稿0514" xfId="22833"/>
    <cellStyle name="差_县区合并测算20080421_县市旗测算-新科目（含人口规模效应）_财力性转移支付2010年预算参考数_隋心对账单定稿0514 2" xfId="22834"/>
    <cellStyle name="差_县区合并测算20080421_县市旗测算-新科目（含人口规模效应）_财力性转移支付2010年预算参考数_隋心对账单定稿0514 2 2" xfId="22835"/>
    <cellStyle name="差_县区合并测算20080421_县市旗测算-新科目（含人口规模效应）_财力性转移支付2010年预算参考数_隋心对账单定稿0514 2 3" xfId="22836"/>
    <cellStyle name="好_分县成本差异系数_03_2010年各地区一般预算平衡表 2" xfId="22837"/>
    <cellStyle name="好_县市旗测算-新科目（20080626）_不含人员经费系数_财力性转移支付2010年预算参考数_03_2010年各地区一般预算平衡表_2010年地方财政一般预算分级平衡情况表（汇总）0524 2 5" xfId="22838"/>
    <cellStyle name="好_汇总_03_2010年各地区一般预算平衡表 2 2" xfId="22839"/>
    <cellStyle name="差_县区合并测算20080421_县市旗测算-新科目（含人口规模效应）_财力性转移支付2010年预算参考数_隋心对账单定稿0514 2 6" xfId="22840"/>
    <cellStyle name="好_分县成本差异系数_03_2010年各地区一般预算平衡表 5" xfId="22841"/>
    <cellStyle name="差_县区合并测算20080421_县市旗测算-新科目（含人口规模效应）_财力性转移支付2010年预算参考数_隋心对账单定稿0514 2 7" xfId="22842"/>
    <cellStyle name="好_分县成本差异系数_03_2010年各地区一般预算平衡表 6" xfId="22843"/>
    <cellStyle name="差_县区合并测算20080421_县市旗测算-新科目（含人口规模效应）_财力性转移支付2010年预算参考数_小册子（2010）张" xfId="22844"/>
    <cellStyle name="差_县区合并测算20080421_县市旗测算-新科目（含人口规模效应）_财力性转移支付2010年预算参考数_小册子（2010）张 3" xfId="22845"/>
    <cellStyle name="好 2 2 2 4" xfId="22846"/>
    <cellStyle name="好_其他部门(按照总人口测算）—20080416_县市旗测算-新科目（含人口规模效应）_财力性转移支付2010年预算参考数_小册子（2010）张 2" xfId="22847"/>
    <cellStyle name="差_县区合并测算20080421_县市旗测算-新科目（含人口规模效应）_财力性转移支付2010年预算参考数_小册子（2010）张 4" xfId="22848"/>
    <cellStyle name="好 2 2 2 5" xfId="22849"/>
    <cellStyle name="好_其他部门(按照总人口测算）—20080416_县市旗测算-新科目（含人口规模效应）_财力性转移支付2010年预算参考数_小册子（2010）张 3" xfId="22850"/>
    <cellStyle name="差_县区合并测算20080421_县市旗测算-新科目（含人口规模效应）_合并 2 3" xfId="22851"/>
    <cellStyle name="差_县区合并测算20080421_县市旗测算-新科目（含人口规模效应）_合并 2 4" xfId="22852"/>
    <cellStyle name="差_县区合并测算20080421_县市旗测算-新科目（含人口规模效应）_合并 2 5" xfId="22853"/>
    <cellStyle name="好_行政(燃修费)_县市旗测算-新科目（含人口规模效应）_华东" xfId="22854"/>
    <cellStyle name="差_县区合并测算20080421_县市旗测算-新科目（含人口规模效应）_合并 2 6" xfId="22855"/>
    <cellStyle name="差_县区合并测算20080421_县市旗测算-新科目（含人口规模效应）_合并 2 7" xfId="22856"/>
    <cellStyle name="强调文字颜色 3 2 2 2 2 2 9" xfId="22857"/>
    <cellStyle name="差_县区合并测算20080421_县市旗测算-新科目（含人口规模效应）_华东" xfId="22858"/>
    <cellStyle name="差_县区合并测算20080421_县市旗测算-新科目（含人口规模效应）_华东 2" xfId="22859"/>
    <cellStyle name="好_2006年27重庆_03_2010年各地区一般预算平衡表_2010年地方财政一般预算分级平衡情况表（汇总）0524 2 6" xfId="22860"/>
    <cellStyle name="好_2008年支出调整_华东 2 4" xfId="22861"/>
    <cellStyle name="差_县区合并测算20080421_县市旗测算-新科目（含人口规模效应）_华东 2 2" xfId="22862"/>
    <cellStyle name="差_县区合并测算20080421_县市旗测算-新科目（含人口规模效应）_华东 2 3" xfId="22863"/>
    <cellStyle name="差_县区合并测算20080421_县市旗测算-新科目（含人口规模效应）_华东 2 4" xfId="22864"/>
    <cellStyle name="差_县区合并测算20080421_县市旗测算-新科目（含人口规模效应）_华东 2 5" xfId="22865"/>
    <cellStyle name="好_12滨州_财力性转移支付2010年预算参考数_03_2010年各地区一般预算平衡表_2010年地方财政一般预算分级平衡情况表（汇总）0524 2 2" xfId="22866"/>
    <cellStyle name="差_县区合并测算20080421_县市旗测算-新科目（含人口规模效应）_华东 2 6" xfId="22867"/>
    <cellStyle name="好_12滨州_财力性转移支付2010年预算参考数_03_2010年各地区一般预算平衡表_2010年地方财政一般预算分级平衡情况表（汇总）0524 2 3" xfId="22868"/>
    <cellStyle name="差_县区合并测算20080421_县市旗测算-新科目（含人口规模效应）_隋心对账单定稿0514" xfId="22869"/>
    <cellStyle name="差_县区合并测算20080421_县市旗测算-新科目（含人口规模效应）_隋心对账单定稿0514 2" xfId="22870"/>
    <cellStyle name="差_县区合并测算20080421_县市旗测算-新科目（含人口规模效应）_隋心对账单定稿0514 2 3" xfId="22871"/>
    <cellStyle name="差_县区合并测算20080421_县市旗测算-新科目（含人口规模效应）_隋心对账单定稿0514 2 4" xfId="22872"/>
    <cellStyle name="差_县区合并测算20080421_县市旗测算-新科目（含人口规模效应）_隋心对账单定稿0514 2 5" xfId="22873"/>
    <cellStyle name="差_县区合并测算20080421_县市旗测算-新科目（含人口规模效应）_隋心对账单定稿0514 2 6" xfId="22874"/>
    <cellStyle name="差_县区合并测算20080421_县市旗测算-新科目（含人口规模效应）_隋心对账单定稿0514 2 7" xfId="22875"/>
    <cellStyle name="差_县区合并测算20080421_县市旗测算-新科目（含人口规模效应）_小册子（2010）张" xfId="22876"/>
    <cellStyle name="差_县区合并测算20080421_县市旗测算-新科目（含人口规模效应）_小册子（2010）张 2" xfId="22877"/>
    <cellStyle name="差_县区合并测算20080421_县市旗测算-新科目（含人口规模效应）_小册子（2010）张 3" xfId="22878"/>
    <cellStyle name="差_县区合并测算20080421_小册子（2010）张" xfId="22879"/>
    <cellStyle name="差_县区合并测算20080421_小册子（2010）张 2" xfId="22880"/>
    <cellStyle name="常规 10 15" xfId="22881"/>
    <cellStyle name="常规 10 20" xfId="22882"/>
    <cellStyle name="差_县区合并测算20080421_小册子（2010）张 3" xfId="22883"/>
    <cellStyle name="常规 10 16" xfId="22884"/>
    <cellStyle name="常规 10 21" xfId="22885"/>
    <cellStyle name="差_县区合并测算20080421_小册子（2010）张 4" xfId="22886"/>
    <cellStyle name="常规 10 17" xfId="22887"/>
    <cellStyle name="常规 10 22" xfId="22888"/>
    <cellStyle name="差_县区合并测算20080423(按照各省比重） 2" xfId="22889"/>
    <cellStyle name="差_县区合并测算20080423(按照各省比重） 2 2 2" xfId="22890"/>
    <cellStyle name="差_县区合并测算20080423(按照各省比重） 3" xfId="22891"/>
    <cellStyle name="差_县市旗测算-新科目（20080627）_不含人员经费系数_财力性转移支付2010年预算参考数 2" xfId="22892"/>
    <cellStyle name="差_县区合并测算20080423(按照各省比重） 4" xfId="22893"/>
    <cellStyle name="差_县市旗测算-新科目（20080627）_不含人员经费系数_财力性转移支付2010年预算参考数 3" xfId="22894"/>
    <cellStyle name="差_县区合并测算20080423(按照各省比重） 4 2" xfId="22895"/>
    <cellStyle name="差_县市旗测算-新科目（20080627）_不含人员经费系数_财力性转移支付2010年预算参考数 3 2" xfId="22896"/>
    <cellStyle name="差_县区合并测算20080423(按照各省比重） 5" xfId="22897"/>
    <cellStyle name="差_县市旗测算-新科目（20080627）_不含人员经费系数_财力性转移支付2010年预算参考数 4" xfId="22898"/>
    <cellStyle name="差_县区合并测算20080423(按照各省比重）_03_2010年各地区一般预算平衡表 6" xfId="22899"/>
    <cellStyle name="好_行政(燃修费)_不含人员经费系数_华东 2 2" xfId="22900"/>
    <cellStyle name="差_县区合并测算20080423(按照各省比重）_03_2010年各地区一般预算平衡表_04财力类2010" xfId="22901"/>
    <cellStyle name="差_县区合并测算20080423(按照各省比重）_03_2010年各地区一般预算平衡表_04财力类2010 2" xfId="22902"/>
    <cellStyle name="好_行政（人员）_不含人员经费系数 2 5" xfId="22903"/>
    <cellStyle name="差_县区合并测算20080423(按照各省比重）_03_2010年各地区一般预算平衡表_04财力类2010 3" xfId="22904"/>
    <cellStyle name="好_行政（人员）_不含人员经费系数 2 6" xfId="22905"/>
    <cellStyle name="差_县区合并测算20080423(按照各省比重）_03_2010年各地区一般预算平衡表_2010年地方财政一般预算分级平衡情况表（汇总）0524 2 2" xfId="22906"/>
    <cellStyle name="差_县区合并测算20080423(按照各省比重）_03_2010年各地区一般预算平衡表_2010年地方财政一般预算分级平衡情况表（汇总）0524 2 3" xfId="22907"/>
    <cellStyle name="好_河南 缺口县区测算(地方填报)_小册子（2010）张" xfId="22908"/>
    <cellStyle name="差_县区合并测算20080423(按照各省比重）_03_2010年各地区一般预算平衡表_2010年地方财政一般预算分级平衡情况表（汇总）0524 2 4" xfId="22909"/>
    <cellStyle name="差_县区合并测算20080423(按照各省比重）_03_2010年各地区一般预算平衡表_2010年地方财政一般预算分级平衡情况表（汇总）0524 2 5" xfId="22910"/>
    <cellStyle name="差_县区合并测算20080423(按照各省比重）_03_2010年各地区一般预算平衡表_2010年地方财政一般预算分级平衡情况表（汇总）0524 3" xfId="22911"/>
    <cellStyle name="差_县区合并测算20080423(按照各省比重）_03_2010年各地区一般预算平衡表_2010年地方财政一般预算分级平衡情况表（汇总）0524 4" xfId="22912"/>
    <cellStyle name="差_县区合并测算20080423(按照各省比重）_03_2010年各地区一般预算平衡表_净集中" xfId="22913"/>
    <cellStyle name="差_县区合并测算20080423(按照各省比重）_03_2010年各地区一般预算平衡表_净集中 2" xfId="22914"/>
    <cellStyle name="差_县区合并测算20080423(按照各省比重）_03_2010年各地区一般预算平衡表_净集中 3" xfId="22915"/>
    <cellStyle name="差_县区合并测算20080423(按照各省比重）_30云南 2 2" xfId="22916"/>
    <cellStyle name="好_20河南_03_2010年各地区一般预算平衡表_04财力类2010 3" xfId="22917"/>
    <cellStyle name="差_县区合并测算20080423(按照各省比重）_30云南 3" xfId="22918"/>
    <cellStyle name="差_县区合并测算20080423(按照各省比重）_30云南 4" xfId="22919"/>
    <cellStyle name="差_县区合并测算20080423(按照各省比重）_民生政策最低支出需求_华东" xfId="22920"/>
    <cellStyle name="差_县区合并测算20080423(按照各省比重）_不含人员经费系数" xfId="22921"/>
    <cellStyle name="差_县区合并测算20080423(按照各省比重）_不含人员经费系数 2" xfId="22922"/>
    <cellStyle name="差_县区合并测算20080423(按照各省比重）_不含人员经费系数 2 3" xfId="22923"/>
    <cellStyle name="差_县区合并测算20080423(按照各省比重）_不含人员经费系数 2 4" xfId="22924"/>
    <cellStyle name="差_县区合并测算20080423(按照各省比重）_不含人员经费系数 2 5" xfId="22925"/>
    <cellStyle name="常规 2 6 5 2" xfId="22926"/>
    <cellStyle name="差_县区合并测算20080423(按照各省比重）_不含人员经费系数 2 6" xfId="22927"/>
    <cellStyle name="差_县区合并测算20080423(按照各省比重）_不含人员经费系数 2 7" xfId="22928"/>
    <cellStyle name="差_县区合并测算20080423(按照各省比重）_不含人员经费系数 4" xfId="22929"/>
    <cellStyle name="差_县市旗测算-新科目（20080627）_不含人员经费系数_财力性转移支付2010年预算参考数_03_2010年各地区一般预算平衡表 2" xfId="22930"/>
    <cellStyle name="好_分析缺口率_03_2010年各地区一般预算平衡表_04财力类2010 3" xfId="22931"/>
    <cellStyle name="差_县区合并测算20080423(按照各省比重）_不含人员经费系数 4 2" xfId="22932"/>
    <cellStyle name="差_县市旗测算-新科目（20080627）_不含人员经费系数_财力性转移支付2010年预算参考数_03_2010年各地区一般预算平衡表 2 2" xfId="22933"/>
    <cellStyle name="差_县区合并测算20080423(按照各省比重）_不含人员经费系数 5" xfId="22934"/>
    <cellStyle name="差_县市旗测算-新科目（20080627）_不含人员经费系数_财力性转移支付2010年预算参考数_03_2010年各地区一般预算平衡表 3" xfId="22935"/>
    <cellStyle name="差_县区合并测算20080423(按照各省比重）_不含人员经费系数_03_2010年各地区一般预算平衡表" xfId="22936"/>
    <cellStyle name="常规 8 36" xfId="22937"/>
    <cellStyle name="差_县区合并测算20080423(按照各省比重）_不含人员经费系数_03_2010年各地区一般预算平衡表 2" xfId="22938"/>
    <cellStyle name="好_2007年人员分部门统计表 6" xfId="22939"/>
    <cellStyle name="差_县区合并测算20080423(按照各省比重）_不含人员经费系数_03_2010年各地区一般预算平衡表 2 2" xfId="22940"/>
    <cellStyle name="差_县区合并测算20080423(按照各省比重）_不含人员经费系数_03_2010年各地区一般预算平衡表 3" xfId="22941"/>
    <cellStyle name="好_2007年人员分部门统计表 7" xfId="22942"/>
    <cellStyle name="差_县区合并测算20080423(按照各省比重）_不含人员经费系数_03_2010年各地区一般预算平衡表 4" xfId="22943"/>
    <cellStyle name="差_县区合并测算20080423(按照各省比重）_不含人员经费系数_03_2010年各地区一般预算平衡表 5" xfId="22944"/>
    <cellStyle name="差_县区合并测算20080423(按照各省比重）_不含人员经费系数_03_2010年各地区一般预算平衡表 6" xfId="22945"/>
    <cellStyle name="差_县区合并测算20080423(按照各省比重）_不含人员经费系数_03_2010年各地区一般预算平衡表_04财力类2010" xfId="22946"/>
    <cellStyle name="适中 2 11" xfId="22947"/>
    <cellStyle name="计算 7" xfId="22948"/>
    <cellStyle name="好_行政（人员）_县市旗测算-新科目（含人口规模效应）_小册子（2010）张" xfId="22949"/>
    <cellStyle name="差_县区合并测算20080423(按照各省比重）_不含人员经费系数_03_2010年各地区一般预算平衡表_04财力类2010 2" xfId="22950"/>
    <cellStyle name="计算 7 2" xfId="22951"/>
    <cellStyle name="好_行政(燃修费)_不含人员经费系数_财力性转移支付2010年预算参考数_03_2010年各地区一般预算平衡表_2010年地方财政一般预算分级平衡情况表（汇总）0524 2 8" xfId="22952"/>
    <cellStyle name="好_行政（人员）_县市旗测算-新科目（含人口规模效应）_小册子（2010）张 2" xfId="22953"/>
    <cellStyle name="差_县区合并测算20080423(按照各省比重）_不含人员经费系数_03_2010年各地区一般预算平衡表_04财力类2010 3" xfId="22954"/>
    <cellStyle name="好_行政（人员）_县市旗测算-新科目（含人口规模效应）_小册子（2010）张 3" xfId="22955"/>
    <cellStyle name="差_县区合并测算20080423(按照各省比重）_不含人员经费系数_03_2010年各地区一般预算平衡表_2010年地方财政一般预算分级平衡情况表（汇总）0524 2 2" xfId="22956"/>
    <cellStyle name="差_县市旗测算-新科目（20080626） 3 2" xfId="22957"/>
    <cellStyle name="差_县区合并测算20080423(按照各省比重）_不含人员经费系数_03_2010年各地区一般预算平衡表_2010年地方财政一般预算分级平衡情况表（汇总）0524 2 3" xfId="22958"/>
    <cellStyle name="好_2007一般预算支出口径剔除表 2" xfId="22959"/>
    <cellStyle name="差_县区合并测算20080423(按照各省比重）_不含人员经费系数_03_2010年各地区一般预算平衡表_2010年地方财政一般预算分级平衡情况表（汇总）0524 2 5" xfId="22960"/>
    <cellStyle name="好_2007一般预算支出口径剔除表 4" xfId="22961"/>
    <cellStyle name="差_县区合并测算20080423(按照各省比重）_不含人员经费系数_03_2010年各地区一般预算平衡表_2010年地方财政一般预算分级平衡情况表（汇总）0524 2 6" xfId="22962"/>
    <cellStyle name="好_2007一般预算支出口径剔除表 5" xfId="22963"/>
    <cellStyle name="差_县区合并测算20080423(按照各省比重）_不含人员经费系数_03_2010年各地区一般预算平衡表_2010年地方财政一般预算分级平衡情况表（汇总）0524 3" xfId="22964"/>
    <cellStyle name="差_县市旗测算-新科目（20080626） 4" xfId="22965"/>
    <cellStyle name="好_分县成本差异系数_不含人员经费系数_隋心对账单定稿0514" xfId="22966"/>
    <cellStyle name="差_县区合并测算20080423(按照各省比重）_不含人员经费系数_03_2010年各地区一般预算平衡表_2010年地方财政一般预算分级平衡情况表（汇总）0524 4" xfId="22967"/>
    <cellStyle name="差_县市旗测算-新科目（20080626） 5" xfId="22968"/>
    <cellStyle name="好_0605石屏县_03_2010年各地区一般预算平衡表_2010年地方财政一般预算分级平衡情况表（汇总）0524 2 2" xfId="22969"/>
    <cellStyle name="差_县区合并测算20080423(按照各省比重）_不含人员经费系数_03_2010年各地区一般预算平衡表_2010年地方财政一般预算分级平衡情况表（汇总）0524 5" xfId="22970"/>
    <cellStyle name="好_0605石屏县_03_2010年各地区一般预算平衡表_2010年地方财政一般预算分级平衡情况表（汇总）0524 2 3" xfId="22971"/>
    <cellStyle name="差_县区合并测算20080423(按照各省比重）_不含人员经费系数_03_2010年各地区一般预算平衡表_净集中" xfId="22972"/>
    <cellStyle name="差_县区合并测算20080423(按照各省比重）_不含人员经费系数_03_2010年各地区一般预算平衡表_净集中 2" xfId="22973"/>
    <cellStyle name="差_县区合并测算20080423(按照各省比重）_不含人员经费系数_30云南" xfId="22974"/>
    <cellStyle name="差_县区合并测算20080423(按照各省比重）_不含人员经费系数_30云南 4" xfId="22975"/>
    <cellStyle name="好_行政(燃修费)_县市旗测算-新科目（含人口规模效应）_财力性转移支付2010年预算参考数_03_2010年各地区一般预算平衡表_2010年地方财政一般预算分级平衡情况表（汇总）0524" xfId="22976"/>
    <cellStyle name="差_县区合并测算20080423(按照各省比重）_不含人员经费系数_财力性转移支付2010年预算参考数 2 2 2" xfId="22977"/>
    <cellStyle name="好_汇总表_财力性转移支付2010年预算参考数_小册子（2010）张 2" xfId="22978"/>
    <cellStyle name="差_县区合并测算20080423(按照各省比重）_不含人员经费系数_财力性转移支付2010年预算参考数 2 4" xfId="22979"/>
    <cellStyle name="差_县区合并测算20080423(按照各省比重）_不含人员经费系数_财力性转移支付2010年预算参考数 2 5" xfId="22980"/>
    <cellStyle name="差_县区合并测算20080423(按照各省比重）_不含人员经费系数_财力性转移支付2010年预算参考数 2 6" xfId="22981"/>
    <cellStyle name="差_县区合并测算20080423(按照各省比重）_不含人员经费系数_财力性转移支付2010年预算参考数 2 7" xfId="22982"/>
    <cellStyle name="差_县区合并测算20080423(按照各省比重）_不含人员经费系数_财力性转移支付2010年预算参考数 5" xfId="22983"/>
    <cellStyle name="差_县区合并测算20080423(按照各省比重）_不含人员经费系数_财力性转移支付2010年预算参考数_03_2010年各地区一般预算平衡表 2 2" xfId="22984"/>
    <cellStyle name="差_县区合并测算20080423(按照各省比重）_不含人员经费系数_财力性转移支付2010年预算参考数_03_2010年各地区一般预算平衡表 4" xfId="22985"/>
    <cellStyle name="差_县区合并测算20080423(按照各省比重）_县市旗测算-新科目（含人口规模效应）_财力性转移支付2010年预算参考数 2" xfId="22986"/>
    <cellStyle name="差_县区合并测算20080423(按照各省比重）_不含人员经费系数_财力性转移支付2010年预算参考数_03_2010年各地区一般预算平衡表 5" xfId="22987"/>
    <cellStyle name="差_县区合并测算20080423(按照各省比重）_县市旗测算-新科目（含人口规模效应）_财力性转移支付2010年预算参考数 3" xfId="22988"/>
    <cellStyle name="差_县区合并测算20080423(按照各省比重）_不含人员经费系数_财力性转移支付2010年预算参考数_03_2010年各地区一般预算平衡表 6" xfId="22989"/>
    <cellStyle name="差_县区合并测算20080423(按照各省比重）_县市旗测算-新科目（含人口规模效应）_财力性转移支付2010年预算参考数 4" xfId="22990"/>
    <cellStyle name="差_县区合并测算20080423(按照各省比重）_不含人员经费系数_财力性转移支付2010年预算参考数_03_2010年各地区一般预算平衡表_04财力类2010 2" xfId="22991"/>
    <cellStyle name="差_县区合并测算20080423(按照各省比重）_不含人员经费系数_财力性转移支付2010年预算参考数_03_2010年各地区一般预算平衡表_2010年地方财政一般预算分级平衡情况表（汇总）0524" xfId="22992"/>
    <cellStyle name="好_第一部分：综合全_合并" xfId="22993"/>
    <cellStyle name="差_县区合并测算20080423(按照各省比重）_不含人员经费系数_财力性转移支付2010年预算参考数_03_2010年各地区一般预算平衡表_2010年地方财政一般预算分级平衡情况表（汇总）0524 2" xfId="22994"/>
    <cellStyle name="好_第一部分：综合全_合并 2" xfId="22995"/>
    <cellStyle name="差_县区合并测算20080423(按照各省比重）_不含人员经费系数_财力性转移支付2010年预算参考数_03_2010年各地区一般预算平衡表_2010年地方财政一般预算分级平衡情况表（汇总）0524 2 2" xfId="22996"/>
    <cellStyle name="差_县区合并测算20080423(按照各省比重）_不含人员经费系数_财力性转移支付2010年预算参考数_03_2010年各地区一般预算平衡表_2010年地方财政一般预算分级平衡情况表（汇总）0524 2 3" xfId="22997"/>
    <cellStyle name="差_县区合并测算20080423(按照各省比重）_不含人员经费系数_财力性转移支付2010年预算参考数_03_2010年各地区一般预算平衡表_2010年地方财政一般预算分级平衡情况表（汇总）0524 2 4" xfId="22998"/>
    <cellStyle name="差_县区合并测算20080423(按照各省比重）_不含人员经费系数_财力性转移支付2010年预算参考数_03_2010年各地区一般预算平衡表_2010年地方财政一般预算分级平衡情况表（汇总）0524 2 5" xfId="22999"/>
    <cellStyle name="好_缺口县区测算(按2007支出增长25%测算)_03_2010年各地区一般预算平衡表_净集中 2" xfId="23000"/>
    <cellStyle name="差_县区合并测算20080423(按照各省比重）_不含人员经费系数_财力性转移支付2010年预算参考数_03_2010年各地区一般预算平衡表_2010年地方财政一般预算分级平衡情况表（汇总）0524 2 6" xfId="23001"/>
    <cellStyle name="好_缺口县区测算(按2007支出增长25%测算)_03_2010年各地区一般预算平衡表_净集中 3" xfId="23002"/>
    <cellStyle name="差_县区合并测算20080423(按照各省比重）_不含人员经费系数_财力性转移支付2010年预算参考数_03_2010年各地区一般预算平衡表_2010年地方财政一般预算分级平衡情况表（汇总）0524 2 7" xfId="23003"/>
    <cellStyle name="差_县区合并测算20080423(按照各省比重）_不含人员经费系数_财力性转移支付2010年预算参考数_03_2010年各地区一般预算平衡表_2010年地方财政一般预算分级平衡情况表（汇总）0524 3" xfId="23004"/>
    <cellStyle name="差_县区合并测算20080423(按照各省比重）_不含人员经费系数_财力性转移支付2010年预算参考数_03_2010年各地区一般预算平衡表_2010年地方财政一般预算分级平衡情况表（汇总）0524 4" xfId="23005"/>
    <cellStyle name="差_县区合并测算20080423(按照各省比重）_不含人员经费系数_财力性转移支付2010年预算参考数_03_2010年各地区一般预算平衡表_2010年地方财政一般预算分级平衡情况表（汇总）0524 5" xfId="23006"/>
    <cellStyle name="差_县区合并测算20080423(按照各省比重）_不含人员经费系数_财力性转移支付2010年预算参考数_03_2010年各地区一般预算平衡表_净集中 2" xfId="23007"/>
    <cellStyle name="差_县区合并测算20080423(按照各省比重）_不含人员经费系数_财力性转移支付2010年预算参考数_03_2010年各地区一般预算平衡表_净集中 3" xfId="23008"/>
    <cellStyle name="差_县区合并测算20080423(按照各省比重）_不含人员经费系数_财力性转移支付2010年预算参考数_30云南" xfId="23009"/>
    <cellStyle name="差_县区合并测算20080423(按照各省比重）_不含人员经费系数_财力性转移支付2010年预算参考数_30云南 3" xfId="23010"/>
    <cellStyle name="差_县区合并测算20080423(按照各省比重）_不含人员经费系数_财力性转移支付2010年预算参考数_30云南 4" xfId="23011"/>
    <cellStyle name="差_县区合并测算20080423(按照各省比重）_不含人员经费系数_财力性转移支付2010年预算参考数_合并 2 2" xfId="23012"/>
    <cellStyle name="差_县区合并测算20080423(按照各省比重）_不含人员经费系数_财力性转移支付2010年预算参考数_合并 2 3" xfId="23013"/>
    <cellStyle name="差_县区合并测算20080423(按照各省比重）_不含人员经费系数_财力性转移支付2010年预算参考数_合并 2 5" xfId="23014"/>
    <cellStyle name="差_县区合并测算20080423(按照各省比重）_不含人员经费系数_财力性转移支付2010年预算参考数_合并 2 6" xfId="23015"/>
    <cellStyle name="差_县区合并测算20080423(按照各省比重）_不含人员经费系数_财力性转移支付2010年预算参考数_合并 2 7" xfId="23016"/>
    <cellStyle name="好_行政(燃修费)_县市旗测算-新科目（含人口规模效应）_03_2010年各地区一般预算平衡表_2010年地方财政一般预算分级平衡情况表（汇总）0524" xfId="23017"/>
    <cellStyle name="差_县区合并测算20080423(按照各省比重）_不含人员经费系数_财力性转移支付2010年预算参考数_华东 2 3" xfId="23018"/>
    <cellStyle name="差_县区合并测算20080423(按照各省比重）_不含人员经费系数_财力性转移支付2010年预算参考数_隋心对账单定稿0514" xfId="23019"/>
    <cellStyle name="差_县区合并测算20080423(按照各省比重）_不含人员经费系数_财力性转移支付2010年预算参考数_隋心对账单定稿0514 2 3" xfId="23020"/>
    <cellStyle name="好_成本差异系数（含人口规模）_财力性转移支付2010年预算参考数_合并 2 5" xfId="23021"/>
    <cellStyle name="差_县区合并测算20080423(按照各省比重）_不含人员经费系数_财力性转移支付2010年预算参考数_隋心对账单定稿0514 2 4" xfId="23022"/>
    <cellStyle name="好_成本差异系数（含人口规模）_财力性转移支付2010年预算参考数_合并 2 6" xfId="23023"/>
    <cellStyle name="好_核定人数对比_财力性转移支付2010年预算参考数_合并 2 2" xfId="23024"/>
    <cellStyle name="差_县区合并测算20080423(按照各省比重）_不含人员经费系数_财力性转移支付2010年预算参考数_隋心对账单定稿0514 2 5" xfId="23025"/>
    <cellStyle name="好_成本差异系数（含人口规模）_财力性转移支付2010年预算参考数_合并 2 7" xfId="23026"/>
    <cellStyle name="好_核定人数对比_财力性转移支付2010年预算参考数_合并 2 3" xfId="23027"/>
    <cellStyle name="差_县区合并测算20080423(按照各省比重）_不含人员经费系数_财力性转移支付2010年预算参考数_隋心对账单定稿0514 2 6" xfId="23028"/>
    <cellStyle name="好_核定人数对比_财力性转移支付2010年预算参考数_合并 2 4" xfId="23029"/>
    <cellStyle name="差_县区合并测算20080423(按照各省比重）_不含人员经费系数_财力性转移支付2010年预算参考数_小册子（2010）张 2" xfId="23030"/>
    <cellStyle name="好_安徽 缺口县区测算(地方填报)1_财力性转移支付2010年预算参考数_03_2010年各地区一般预算平衡表_2010年地方财政一般预算分级平衡情况表（汇总）0524 2" xfId="23031"/>
    <cellStyle name="差_县区合并测算20080423(按照各省比重）_不含人员经费系数_财力性转移支付2010年预算参考数_小册子（2010）张 3" xfId="23032"/>
    <cellStyle name="好_安徽 缺口县区测算(地方填报)1_财力性转移支付2010年预算参考数_03_2010年各地区一般预算平衡表_2010年地方财政一般预算分级平衡情况表（汇总）0524 3" xfId="23033"/>
    <cellStyle name="差_县区合并测算20080423(按照各省比重）_不含人员经费系数_合并 2" xfId="23034"/>
    <cellStyle name="好_行政(燃修费)_财力性转移支付2010年预算参考数_华东 2 6" xfId="23035"/>
    <cellStyle name="差_县区合并测算20080423(按照各省比重）_不含人员经费系数_合并 2 5" xfId="23036"/>
    <cellStyle name="差_县区合并测算20080423(按照各省比重）_不含人员经费系数_合并 2 6" xfId="23037"/>
    <cellStyle name="差_县区合并测算20080423(按照各省比重）_不含人员经费系数_合并 2 7" xfId="23038"/>
    <cellStyle name="差_县区合并测算20080423(按照各省比重）_不含人员经费系数_华东" xfId="23039"/>
    <cellStyle name="差_县区合并测算20080423(按照各省比重）_不含人员经费系数_华东 2 2" xfId="23040"/>
    <cellStyle name="好_教育(按照总人口测算）—20080416_县市旗测算-新科目（含人口规模效应）_03_2010年各地区一般预算平衡表_2010年地方财政一般预算分级平衡情况表（汇总）0524 2 8" xfId="23041"/>
    <cellStyle name="差_县区合并测算20080423(按照各省比重）_不含人员经费系数_华东 2 3" xfId="23042"/>
    <cellStyle name="差_县区合并测算20080423(按照各省比重）_不含人员经费系数_华东 2 4" xfId="23043"/>
    <cellStyle name="差_县区合并测算20080423(按照各省比重）_不含人员经费系数_华东 2 5" xfId="23044"/>
    <cellStyle name="差_县区合并测算20080423(按照各省比重）_不含人员经费系数_华东 2 6" xfId="23045"/>
    <cellStyle name="差_县区合并测算20080423(按照各省比重）_不含人员经费系数_华东 2 7" xfId="23046"/>
    <cellStyle name="差_县区合并测算20080423(按照各省比重）_不含人员经费系数_隋心对账单定稿0514" xfId="23047"/>
    <cellStyle name="好_成本差异系数_03_2010年各地区一般预算平衡表_净集中 2" xfId="23048"/>
    <cellStyle name="差_县区合并测算20080423(按照各省比重）_不含人员经费系数_隋心对账单定稿0514 2" xfId="23049"/>
    <cellStyle name="好_汇总表_隋心对账单定稿0514" xfId="23050"/>
    <cellStyle name="差_县区合并测算20080423(按照各省比重）_不含人员经费系数_隋心对账单定稿0514 2 2" xfId="23051"/>
    <cellStyle name="好_11大理_财力性转移支付2010年预算参考数_合并 2 6" xfId="23052"/>
    <cellStyle name="好_汇总表_隋心对账单定稿0514 2" xfId="23053"/>
    <cellStyle name="差_县区合并测算20080423(按照各省比重）_不含人员经费系数_隋心对账单定稿0514 2 3" xfId="23054"/>
    <cellStyle name="好_11大理_财力性转移支付2010年预算参考数_合并 2 7" xfId="23055"/>
    <cellStyle name="好_汇总表_隋心对账单定稿0514 3" xfId="23056"/>
    <cellStyle name="差_县区合并测算20080423(按照各省比重）_不含人员经费系数_隋心对账单定稿0514 2 5" xfId="23057"/>
    <cellStyle name="差_县区合并测算20080423(按照各省比重）_不含人员经费系数_隋心对账单定稿0514 2 6" xfId="23058"/>
    <cellStyle name="好_gdp_华东 2 2" xfId="23059"/>
    <cellStyle name="差_县区合并测算20080423(按照各省比重）_不含人员经费系数_小册子（2010）张 2" xfId="23060"/>
    <cellStyle name="好_河南 缺口县区测算(地方填报白)_财力性转移支付2010年预算参考数_03_2010年各地区一般预算平衡表_04财力类2010" xfId="23061"/>
    <cellStyle name="差_县区合并测算20080423(按照各省比重）_不含人员经费系数_小册子（2010）张 3" xfId="23062"/>
    <cellStyle name="差_县区合并测算20080423(按照各省比重）_财力性转移支付2010年预算参考数" xfId="23063"/>
    <cellStyle name="差_县市旗测算-新科目（20080626）_县市旗测算-新科目（含人口规模效应）_财力性转移支付2010年预算参考数_合并 2 6" xfId="23064"/>
    <cellStyle name="差_县区合并测算20080423(按照各省比重）_财力性转移支付2010年预算参考数 2" xfId="23065"/>
    <cellStyle name="差_县区合并测算20080423(按照各省比重）_财力性转移支付2010年预算参考数 2 3" xfId="23066"/>
    <cellStyle name="好_汇总-县级财政报表附表 2 4" xfId="23067"/>
    <cellStyle name="好_其他部门(按照总人口测算）—20080416_财力性转移支付2010年预算参考数_03_2010年各地区一般预算平衡表 4" xfId="23068"/>
    <cellStyle name="差_县区合并测算20080423(按照各省比重）_财力性转移支付2010年预算参考数 2 4" xfId="23069"/>
    <cellStyle name="好_汇总-县级财政报表附表 2 5" xfId="23070"/>
    <cellStyle name="好_其他部门(按照总人口测算）—20080416_财力性转移支付2010年预算参考数_03_2010年各地区一般预算平衡表 5" xfId="23071"/>
    <cellStyle name="差_县区合并测算20080423(按照各省比重）_财力性转移支付2010年预算参考数 2 7" xfId="23072"/>
    <cellStyle name="好_汇总-县级财政报表附表 2 8" xfId="23073"/>
    <cellStyle name="差_县区合并测算20080423(按照各省比重）_财力性转移支付2010年预算参考数 3" xfId="23074"/>
    <cellStyle name="差_县区合并测算20080423(按照各省比重）_财力性转移支付2010年预算参考数 5" xfId="23075"/>
    <cellStyle name="好_其他部门(按照总人口测算）—20080416_民生政策最低支出需求_财力性转移支付2010年预算参考数_30云南 2" xfId="23076"/>
    <cellStyle name="差_县区合并测算20080423(按照各省比重）_财力性转移支付2010年预算参考数_03_2010年各地区一般预算平衡表" xfId="23077"/>
    <cellStyle name="好_教育(按照总人口测算）—20080416_03_2010年各地区一般预算平衡表 2 3" xfId="23078"/>
    <cellStyle name="好_农林水和城市维护标准支出20080505－县区合计_不含人员经费系数_合并" xfId="23079"/>
    <cellStyle name="差_县区合并测算20080423(按照各省比重）_财力性转移支付2010年预算参考数_03_2010年各地区一般预算平衡表 2" xfId="23080"/>
    <cellStyle name="好_农林水和城市维护标准支出20080505－县区合计_不含人员经费系数_合并 2" xfId="23081"/>
    <cellStyle name="差_县区合并测算20080423(按照各省比重）_财力性转移支付2010年预算参考数_03_2010年各地区一般预算平衡表 2 2" xfId="23082"/>
    <cellStyle name="好_农林水和城市维护标准支出20080505－县区合计_不含人员经费系数_合并 2 2" xfId="23083"/>
    <cellStyle name="差_县区合并测算20080423(按照各省比重）_财力性转移支付2010年预算参考数_03_2010年各地区一般预算平衡表 3" xfId="23084"/>
    <cellStyle name="好_农林水和城市维护标准支出20080505－县区合计_不含人员经费系数_合并 3" xfId="23085"/>
    <cellStyle name="差_县区合并测算20080423(按照各省比重）_财力性转移支付2010年预算参考数_03_2010年各地区一般预算平衡表_04财力类2010" xfId="23086"/>
    <cellStyle name="差_县区合并测算20080423(按照各省比重）_财力性转移支付2010年预算参考数_03_2010年各地区一般预算平衡表_04财力类2010 3" xfId="23087"/>
    <cellStyle name="常规 14 36" xfId="23088"/>
    <cellStyle name="好_农林水和城市维护标准支出20080505－县区合计_小册子（2010）张" xfId="23089"/>
    <cellStyle name="差_县区合并测算20080423(按照各省比重）_财力性转移支付2010年预算参考数_03_2010年各地区一般预算平衡表_2010年地方财政一般预算分级平衡情况表（汇总）0524" xfId="23090"/>
    <cellStyle name="常规 2 3 2 5 5" xfId="23091"/>
    <cellStyle name="差_县区合并测算20080423(按照各省比重）_财力性转移支付2010年预算参考数_03_2010年各地区一般预算平衡表_2010年地方财政一般预算分级平衡情况表（汇总）0524 2" xfId="23092"/>
    <cellStyle name="差_县区合并测算20080423(按照各省比重）_财力性转移支付2010年预算参考数_03_2010年各地区一般预算平衡表_2010年地方财政一般预算分级平衡情况表（汇总）0524 2 2" xfId="23093"/>
    <cellStyle name="好_28四川_财力性转移支付2010年预算参考数_03_2010年各地区一般预算平衡表 6" xfId="23094"/>
    <cellStyle name="差_县区合并测算20080423(按照各省比重）_财力性转移支付2010年预算参考数_03_2010年各地区一般预算平衡表_2010年地方财政一般预算分级平衡情况表（汇总）0524 2 3" xfId="23095"/>
    <cellStyle name="差_县区合并测算20080423(按照各省比重）_财力性转移支付2010年预算参考数_03_2010年各地区一般预算平衡表_2010年地方财政一般预算分级平衡情况表（汇总）0524 2 4" xfId="23096"/>
    <cellStyle name="差_县区合并测算20080423(按照各省比重）_财力性转移支付2010年预算参考数_30云南 3 2" xfId="23097"/>
    <cellStyle name="差_县区合并测算20080423(按照各省比重）_财力性转移支付2010年预算参考数_03_2010年各地区一般预算平衡表_2010年地方财政一般预算分级平衡情况表（汇总）0524 2 5" xfId="23098"/>
    <cellStyle name="差_县区合并测算20080423(按照各省比重）_财力性转移支付2010年预算参考数_03_2010年各地区一般预算平衡表_2010年地方财政一般预算分级平衡情况表（汇总）0524 3" xfId="23099"/>
    <cellStyle name="差_县区合并测算20080423(按照各省比重）_财力性转移支付2010年预算参考数_03_2010年各地区一般预算平衡表_2010年地方财政一般预算分级平衡情况表（汇总）0524 4" xfId="23100"/>
    <cellStyle name="差_县区合并测算20080423(按照各省比重）_财力性转移支付2010年预算参考数_03_2010年各地区一般预算平衡表_2010年地方财政一般预算分级平衡情况表（汇总）0524 5" xfId="23101"/>
    <cellStyle name="差_县区合并测算20080423(按照各省比重）_财力性转移支付2010年预算参考数_03_2010年各地区一般预算平衡表_净集中" xfId="23102"/>
    <cellStyle name="差_县区合并测算20080423(按照各省比重）_财力性转移支付2010年预算参考数_03_2010年各地区一般预算平衡表_净集中 2" xfId="23103"/>
    <cellStyle name="差_县区合并测算20080423(按照各省比重）_县市旗测算-新科目（含人口规模效应）_隋心对账单定稿0514 2 4" xfId="23104"/>
    <cellStyle name="好_教育(按照总人口测算）—20080416_不含人员经费系数_03_2010年各地区一般预算平衡表_2010年地方财政一般预算分级平衡情况表（汇总）0524 2 7" xfId="23105"/>
    <cellStyle name="差_县区合并测算20080423(按照各省比重）_财力性转移支付2010年预算参考数_03_2010年各地区一般预算平衡表_净集中 3" xfId="23106"/>
    <cellStyle name="差_县区合并测算20080423(按照各省比重）_县市旗测算-新科目（含人口规模效应）_隋心对账单定稿0514 2 5" xfId="23107"/>
    <cellStyle name="好_34青海_1 2" xfId="23108"/>
    <cellStyle name="好_教育(按照总人口测算）—20080416_不含人员经费系数_03_2010年各地区一般预算平衡表_2010年地方财政一般预算分级平衡情况表（汇总）0524 2 8" xfId="23109"/>
    <cellStyle name="好_教育(按照总人口测算）—20080416_不含人员经费系数_财力性转移支付2010年预算参考数_03_2010年各地区一般预算平衡表 2" xfId="23110"/>
    <cellStyle name="差_县区合并测算20080423(按照各省比重）_财力性转移支付2010年预算参考数_30云南" xfId="23111"/>
    <cellStyle name="好_教育(按照总人口测算）—20080416_民生政策最低支出需求_03_2010年各地区一般预算平衡表_净集中 3" xfId="23112"/>
    <cellStyle name="差_县区合并测算20080423(按照各省比重）_财力性转移支付2010年预算参考数_30云南 2" xfId="23113"/>
    <cellStyle name="好_1_财力性转移支付2010年预算参考数_合并 2 4" xfId="23114"/>
    <cellStyle name="差_县区合并测算20080423(按照各省比重）_财力性转移支付2010年预算参考数_合并 2 2" xfId="23115"/>
    <cellStyle name="好_核定人数下发表 2 7" xfId="23116"/>
    <cellStyle name="差_县区合并测算20080423(按照各省比重）_财力性转移支付2010年预算参考数_合并 2 3" xfId="23117"/>
    <cellStyle name="好_核定人数下发表 2 8" xfId="23118"/>
    <cellStyle name="差_县区合并测算20080423(按照各省比重）_财力性转移支付2010年预算参考数_合并 2 4" xfId="23119"/>
    <cellStyle name="差_县区合并测算20080423(按照各省比重）_财力性转移支付2010年预算参考数_合并 2 5" xfId="23120"/>
    <cellStyle name="差_县区合并测算20080423(按照各省比重）_财力性转移支付2010年预算参考数_合并 2 6" xfId="23121"/>
    <cellStyle name="差_县区合并测算20080423(按照各省比重）_财力性转移支付2010年预算参考数_合并 2 7" xfId="23122"/>
    <cellStyle name="差_县区合并测算20080423(按照各省比重）_财力性转移支付2010年预算参考数_华东 2" xfId="23123"/>
    <cellStyle name="差_县区合并测算20080423(按照各省比重）_财力性转移支付2010年预算参考数_华东 2 6" xfId="23124"/>
    <cellStyle name="差_县区合并测算20080423(按照各省比重）_财力性转移支付2010年预算参考数_华东 2 7" xfId="23125"/>
    <cellStyle name="差_县区合并测算20080423(按照各省比重）_财力性转移支付2010年预算参考数_隋心对账单定稿0514 2 3" xfId="23126"/>
    <cellStyle name="差_县区合并测算20080423(按照各省比重）_财力性转移支付2010年预算参考数_隋心对账单定稿0514 2 4" xfId="23127"/>
    <cellStyle name="差_县区合并测算20080423(按照各省比重）_财力性转移支付2010年预算参考数_隋心对账单定稿0514 2 5" xfId="23128"/>
    <cellStyle name="差_县区合并测算20080423(按照各省比重）_财力性转移支付2010年预算参考数_隋心对账单定稿0514 2 6" xfId="23129"/>
    <cellStyle name="差_县区合并测算20080423(按照各省比重）_财力性转移支付2010年预算参考数_小册子（2010）张" xfId="23130"/>
    <cellStyle name="差_县区合并测算20080423(按照各省比重）_财力性转移支付2010年预算参考数_小册子（2010）张 2" xfId="23131"/>
    <cellStyle name="好_缺口县区测算（11.13）_03_2010年各地区一般预算平衡表_04财力类2010" xfId="23132"/>
    <cellStyle name="好_危改资金测算 2 7" xfId="23133"/>
    <cellStyle name="差_县区合并测算20080423(按照各省比重）_财力性转移支付2010年预算参考数_小册子（2010）张 2 2" xfId="23134"/>
    <cellStyle name="好_缺口县区测算（11.13）_03_2010年各地区一般预算平衡表_04财力类2010 2" xfId="23135"/>
    <cellStyle name="差_县区合并测算20080423(按照各省比重）_财力性转移支付2010年预算参考数_小册子（2010）张 3" xfId="23136"/>
    <cellStyle name="好_20河南_财力性转移支付2010年预算参考数_华东" xfId="23137"/>
    <cellStyle name="差_县区合并测算20080423(按照各省比重）_合并 2 3" xfId="23138"/>
    <cellStyle name="常规 21 2 2 2 10" xfId="23139"/>
    <cellStyle name="好_27重庆_03_2010年各地区一般预算平衡表_净集中 3" xfId="23140"/>
    <cellStyle name="差_县区合并测算20080423(按照各省比重）_合并 2 4" xfId="23141"/>
    <cellStyle name="差_县区合并测算20080423(按照各省比重）_合并 2 6" xfId="23142"/>
    <cellStyle name="好_成本差异系数_小册子（2010）张" xfId="23143"/>
    <cellStyle name="差_县区合并测算20080423(按照各省比重）_合并 2 7" xfId="23144"/>
    <cellStyle name="差_县区合并测算20080423(按照各省比重）_华东" xfId="23145"/>
    <cellStyle name="好_核定人数下发表_华东 2 6" xfId="23146"/>
    <cellStyle name="差_县区合并测算20080423(按照各省比重）_华东 2 3" xfId="23147"/>
    <cellStyle name="差_县区合并测算20080423(按照各省比重）_华东 2 5" xfId="23148"/>
    <cellStyle name="差_县区合并测算20080423(按照各省比重）_华东 2 6" xfId="23149"/>
    <cellStyle name="差_县区合并测算20080423(按照各省比重）_华东 2 7" xfId="23150"/>
    <cellStyle name="差_县区合并测算20080423(按照各省比重）_民生政策最低支出需求" xfId="23151"/>
    <cellStyle name="差_县区合并测算20080423(按照各省比重）_民生政策最低支出需求 2" xfId="23152"/>
    <cellStyle name="差_县区合并测算20080423(按照各省比重）_民生政策最低支出需求 2 2" xfId="23153"/>
    <cellStyle name="差_县区合并测算20080423(按照各省比重）_民生政策最低支出需求 2 2 2" xfId="23154"/>
    <cellStyle name="差_县区合并测算20080423(按照各省比重）_民生政策最低支出需求 2 3" xfId="23155"/>
    <cellStyle name="差_县区合并测算20080423(按照各省比重）_民生政策最低支出需求 2 3 2" xfId="23156"/>
    <cellStyle name="差_县市旗测算-新科目（20080626）_民生政策最低支出需求_财力性转移支付2010年预算参考数_合并 2 4" xfId="23157"/>
    <cellStyle name="差_县区合并测算20080423(按照各省比重）_民生政策最低支出需求 2 4" xfId="23158"/>
    <cellStyle name="差_县区合并测算20080423(按照各省比重）_民生政策最低支出需求 2 5" xfId="23159"/>
    <cellStyle name="差_县区合并测算20080423(按照各省比重）_民生政策最低支出需求 2 7" xfId="23160"/>
    <cellStyle name="差_县区合并测算20080423(按照各省比重）_民生政策最低支出需求 3" xfId="23161"/>
    <cellStyle name="差_县区合并测算20080423(按照各省比重）_民生政策最低支出需求 3 2" xfId="23162"/>
    <cellStyle name="好_行政(燃修费)_县市旗测算-新科目（含人口规模效应）_财力性转移支付2010年预算参考数_小册子（2010）张 3" xfId="23163"/>
    <cellStyle name="好_汇总表_财力性转移支付2010年预算参考数_03_2010年各地区一般预算平衡表_2010年地方财政一般预算分级平衡情况表（汇总）0524 3" xfId="23164"/>
    <cellStyle name="差_县区合并测算20080423(按照各省比重）_民生政策最低支出需求 5" xfId="23165"/>
    <cellStyle name="差_县区合并测算20080423(按照各省比重）_民生政策最低支出需求_03_2010年各地区一般预算平衡表" xfId="23166"/>
    <cellStyle name="差_县区合并测算20080423(按照各省比重）_民生政策最低支出需求_03_2010年各地区一般预算平衡表 2" xfId="23167"/>
    <cellStyle name="差_县区合并测算20080423(按照各省比重）_民生政策最低支出需求_03_2010年各地区一般预算平衡表 2 2" xfId="23168"/>
    <cellStyle name="好_05潍坊_华东 2 7" xfId="23169"/>
    <cellStyle name="差_县区合并测算20080423(按照各省比重）_民生政策最低支出需求_03_2010年各地区一般预算平衡表 3" xfId="23170"/>
    <cellStyle name="好_其他部门(按照总人口测算）—20080416_不含人员经费系数_03_2010年各地区一般预算平衡表 2 2" xfId="23171"/>
    <cellStyle name="差_县区合并测算20080423(按照各省比重）_民生政策最低支出需求_03_2010年各地区一般预算平衡表 4" xfId="23172"/>
    <cellStyle name="好_其他部门(按照总人口测算）—20080416_不含人员经费系数_03_2010年各地区一般预算平衡表 2 3" xfId="23173"/>
    <cellStyle name="差_县区合并测算20080423(按照各省比重）_民生政策最低支出需求_03_2010年各地区一般预算平衡表_04财力类2010" xfId="23174"/>
    <cellStyle name="差_县区合并测算20080423(按照各省比重）_民生政策最低支出需求_03_2010年各地区一般预算平衡表_04财力类2010 2" xfId="23175"/>
    <cellStyle name="好_其他部门(按照总人口测算）—20080416_不含人员经费系数_财力性转移支付2010年预算参考数_03_2010年各地区一般预算平衡表 5" xfId="23176"/>
    <cellStyle name="差_县区合并测算20080423(按照各省比重）_民生政策最低支出需求_03_2010年各地区一般预算平衡表_04财力类2010 3" xfId="23177"/>
    <cellStyle name="好_其他部门(按照总人口测算）—20080416_不含人员经费系数_财力性转移支付2010年预算参考数_03_2010年各地区一般预算平衡表 6" xfId="23178"/>
    <cellStyle name="差_县区合并测算20080423(按照各省比重）_民生政策最低支出需求_03_2010年各地区一般预算平衡表_2010年地方财政一般预算分级平衡情况表（汇总）0524" xfId="23179"/>
    <cellStyle name="差_县区合并测算20080423(按照各省比重）_民生政策最低支出需求_03_2010年各地区一般预算平衡表_2010年地方财政一般预算分级平衡情况表（汇总）0524 2" xfId="23180"/>
    <cellStyle name="好_2008年支出调整_财力性转移支付2010年预算参考数_小册子（2010）张" xfId="23181"/>
    <cellStyle name="差_县区合并测算20080423(按照各省比重）_民生政策最低支出需求_03_2010年各地区一般预算平衡表_2010年地方财政一般预算分级平衡情况表（汇总）0524 2 5" xfId="23182"/>
    <cellStyle name="差_县区合并测算20080423(按照各省比重）_民生政策最低支出需求_03_2010年各地区一般预算平衡表_2010年地方财政一般预算分级平衡情况表（汇总）0524 3" xfId="23183"/>
    <cellStyle name="差_县市旗测算-新科目（20080626）_不含人员经费系数_华东 2 2" xfId="23184"/>
    <cellStyle name="差_县区合并测算20080423(按照各省比重）_民生政策最低支出需求_03_2010年各地区一般预算平衡表_2010年地方财政一般预算分级平衡情况表（汇总）0524 4" xfId="23185"/>
    <cellStyle name="差_县市旗测算-新科目（20080626）_不含人员经费系数_华东 2 3" xfId="23186"/>
    <cellStyle name="差_县区合并测算20080423(按照各省比重）_民生政策最低支出需求_03_2010年各地区一般预算平衡表_2010年地方财政一般预算分级平衡情况表（汇总）0524 5" xfId="23187"/>
    <cellStyle name="差_县市旗测算-新科目（20080626）_不含人员经费系数_华东 2 4" xfId="23188"/>
    <cellStyle name="差_自行调整差异系数顺序_财力性转移支付2010年预算参考数_03_2010年各地区一般预算平衡表" xfId="23189"/>
    <cellStyle name="差_县区合并测算20080423(按照各省比重）_民生政策最低支出需求_03_2010年各地区一般预算平衡表_净集中" xfId="23190"/>
    <cellStyle name="差_县区合并测算20080423(按照各省比重）_民生政策最低支出需求_03_2010年各地区一般预算平衡表_净集中 2" xfId="23191"/>
    <cellStyle name="差_县区合并测算20080423(按照各省比重）_民生政策最低支出需求_03_2010年各地区一般预算平衡表_净集中 3" xfId="23192"/>
    <cellStyle name="差_县区合并测算20080423(按照各省比重）_民生政策最低支出需求_30云南" xfId="23193"/>
    <cellStyle name="差_指标五 4" xfId="23194"/>
    <cellStyle name="差_县区合并测算20080423(按照各省比重）_民生政策最低支出需求_30云南 2 2" xfId="23195"/>
    <cellStyle name="差_县区合并测算20080423(按照各省比重）_民生政策最低支出需求_30云南 4" xfId="23196"/>
    <cellStyle name="好 2 2 6" xfId="23197"/>
    <cellStyle name="差_县区合并测算20080423(按照各省比重）_民生政策最低支出需求_财力性转移支付2010年预算参考数" xfId="23198"/>
    <cellStyle name="好_县市旗测算-新科目（20080626）_财力性转移支付2010年预算参考数_03_2010年各地区一般预算平衡表_2010年地方财政一般预算分级平衡情况表（汇总）0524 3" xfId="23199"/>
    <cellStyle name="差_县区合并测算20080423(按照各省比重）_民生政策最低支出需求_财力性转移支付2010年预算参考数 2" xfId="23200"/>
    <cellStyle name="差_县区合并测算20080423(按照各省比重）_民生政策最低支出需求_财力性转移支付2010年预算参考数 2 2" xfId="23201"/>
    <cellStyle name="好_县市旗测算-新科目（20080626）_财力性转移支付2010年预算参考数_03_2010年各地区一般预算平衡表_2010年地方财政一般预算分级平衡情况表（汇总）0524 4" xfId="23202"/>
    <cellStyle name="差_县区合并测算20080423(按照各省比重）_民生政策最低支出需求_财力性转移支付2010年预算参考数 3" xfId="23203"/>
    <cellStyle name="差_县区合并测算20080423(按照各省比重）_民生政策最低支出需求_财力性转移支付2010年预算参考数_03_2010年各地区一般预算平衡表" xfId="23204"/>
    <cellStyle name="差_县区合并测算20080423(按照各省比重）_民生政策最低支出需求_财力性转移支付2010年预算参考数_03_2010年各地区一般预算平衡表 5" xfId="23205"/>
    <cellStyle name="差_县区合并测算20080423(按照各省比重）_民生政策最低支出需求_华东 2 7" xfId="23206"/>
    <cellStyle name="差_县区合并测算20080423(按照各省比重）_民生政策最低支出需求_财力性转移支付2010年预算参考数_03_2010年各地区一般预算平衡表 6" xfId="23207"/>
    <cellStyle name="差_县区合并测算20080423(按照各省比重）_民生政策最低支出需求_财力性转移支付2010年预算参考数_03_2010年各地区一般预算平衡表_04财力类2010 2" xfId="23208"/>
    <cellStyle name="差_县区合并测算20080423(按照各省比重）_民生政策最低支出需求_财力性转移支付2010年预算参考数_03_2010年各地区一般预算平衡表_04财力类2010 3" xfId="23209"/>
    <cellStyle name="差_县区合并测算20080423(按照各省比重）_民生政策最低支出需求_财力性转移支付2010年预算参考数_03_2010年各地区一般预算平衡表_2010年地方财政一般预算分级平衡情况表（汇总）0524" xfId="23210"/>
    <cellStyle name="差_县区合并测算20080423(按照各省比重）_民生政策最低支出需求_财力性转移支付2010年预算参考数_03_2010年各地区一般预算平衡表_2010年地方财政一般预算分级平衡情况表（汇总）0524 2" xfId="23211"/>
    <cellStyle name="好_其他部门(按照总人口测算）—20080416_县市旗测算-新科目（含人口规模效应）_财力性转移支付2010年预算参考数 2 7" xfId="23212"/>
    <cellStyle name="差_县区合并测算20080423(按照各省比重）_民生政策最低支出需求_财力性转移支付2010年预算参考数_03_2010年各地区一般预算平衡表_2010年地方财政一般预算分级平衡情况表（汇总）0524 2 2" xfId="23213"/>
    <cellStyle name="差_县区合并测算20080423(按照各省比重）_民生政策最低支出需求_财力性转移支付2010年预算参考数_03_2010年各地区一般预算平衡表_2010年地方财政一般预算分级平衡情况表（汇总）0524 4" xfId="23214"/>
    <cellStyle name="差_县区合并测算20080423(按照各省比重）_民生政策最低支出需求_财力性转移支付2010年预算参考数_03_2010年各地区一般预算平衡表_净集中" xfId="23215"/>
    <cellStyle name="差_县市旗测算-新科目（20080626）_民生政策最低支出需求_财力性转移支付2010年预算参考数_华东 2" xfId="23216"/>
    <cellStyle name="好_教育(按照总人口测算）—20080416_03_2010年各地区一般预算平衡表_2010年地方财政一般预算分级平衡情况表（汇总）0524" xfId="23217"/>
    <cellStyle name="差_县区合并测算20080423(按照各省比重）_民生政策最低支出需求_财力性转移支付2010年预算参考数_03_2010年各地区一般预算平衡表_净集中 2" xfId="23218"/>
    <cellStyle name="差_县市旗测算-新科目（20080626）_民生政策最低支出需求_财力性转移支付2010年预算参考数_华东 2 2" xfId="23219"/>
    <cellStyle name="好_教育(按照总人口测算）—20080416_03_2010年各地区一般预算平衡表_2010年地方财政一般预算分级平衡情况表（汇总）0524 2" xfId="23220"/>
    <cellStyle name="差_县区合并测算20080423(按照各省比重）_民生政策最低支出需求_财力性转移支付2010年预算参考数_03_2010年各地区一般预算平衡表_净集中 3" xfId="23221"/>
    <cellStyle name="差_县市旗测算-新科目（20080626）_民生政策最低支出需求_财力性转移支付2010年预算参考数_华东 2 3" xfId="23222"/>
    <cellStyle name="好_教育(按照总人口测算）—20080416_03_2010年各地区一般预算平衡表_2010年地方财政一般预算分级平衡情况表（汇总）0524 3" xfId="23223"/>
    <cellStyle name="差_县区合并测算20080423(按照各省比重）_民生政策最低支出需求_财力性转移支付2010年预算参考数_30云南" xfId="23224"/>
    <cellStyle name="差_县区合并测算20080423(按照各省比重）_民生政策最低支出需求_财力性转移支付2010年预算参考数_30云南 2" xfId="23225"/>
    <cellStyle name="差_县区合并测算20080423(按照各省比重）_民生政策最低支出需求_财力性转移支付2010年预算参考数_30云南 3" xfId="23226"/>
    <cellStyle name="差_县区合并测算20080423(按照各省比重）_民生政策最低支出需求_财力性转移支付2010年预算参考数_30云南 3 2" xfId="23227"/>
    <cellStyle name="差_县区合并测算20080423(按照各省比重）_民生政策最低支出需求_财力性转移支付2010年预算参考数_合并 2 2" xfId="23228"/>
    <cellStyle name="好_2_财力性转移支付2010年预算参考数_华东 2 5" xfId="23229"/>
    <cellStyle name="差_县区合并测算20080423(按照各省比重）_民生政策最低支出需求_财力性转移支付2010年预算参考数_合并 2 3" xfId="23230"/>
    <cellStyle name="好_2_财力性转移支付2010年预算参考数_华东 2 6" xfId="23231"/>
    <cellStyle name="差_县区合并测算20080423(按照各省比重）_民生政策最低支出需求_财力性转移支付2010年预算参考数_合并 2 4" xfId="23232"/>
    <cellStyle name="好_2_财力性转移支付2010年预算参考数_华东 2 7" xfId="23233"/>
    <cellStyle name="差_县区合并测算20080423(按照各省比重）_民生政策最低支出需求_财力性转移支付2010年预算参考数_合并 2 5" xfId="23234"/>
    <cellStyle name="好_核定人数下发表_财力性转移支付2010年预算参考数_合并 2 2" xfId="23235"/>
    <cellStyle name="差_县区合并测算20080423(按照各省比重）_民生政策最低支出需求_财力性转移支付2010年预算参考数_合并 2 6" xfId="23236"/>
    <cellStyle name="好_附表_财力性转移支付2010年预算参考数 2" xfId="23237"/>
    <cellStyle name="好_核定人数下发表_财力性转移支付2010年预算参考数_合并 2 3" xfId="23238"/>
    <cellStyle name="差_县区合并测算20080423(按照各省比重）_民生政策最低支出需求_财力性转移支付2010年预算参考数_合并 2 7" xfId="23239"/>
    <cellStyle name="好_附表_财力性转移支付2010年预算参考数 3" xfId="23240"/>
    <cellStyle name="好_核定人数下发表_财力性转移支付2010年预算参考数_合并 2 4" xfId="23241"/>
    <cellStyle name="差_县区合并测算20080423(按照各省比重）_民生政策最低支出需求_财力性转移支付2010年预算参考数_华东" xfId="23242"/>
    <cellStyle name="差_县区合并测算20080423(按照各省比重）_民生政策最低支出需求_财力性转移支付2010年预算参考数_华东 2 6" xfId="23243"/>
    <cellStyle name="好_核定人数下发表_财力性转移支付2010年预算参考数_华东 2 3" xfId="23244"/>
    <cellStyle name="差_县区合并测算20080423(按照各省比重）_民生政策最低支出需求_财力性转移支付2010年预算参考数_华东 2 7" xfId="23245"/>
    <cellStyle name="好_核定人数下发表_财力性转移支付2010年预算参考数_华东 2 4" xfId="23246"/>
    <cellStyle name="差_县区合并测算20080423(按照各省比重）_民生政策最低支出需求_财力性转移支付2010年预算参考数_隋心对账单定稿0514" xfId="23247"/>
    <cellStyle name="差_县区合并测算20080423(按照各省比重）_民生政策最低支出需求_财力性转移支付2010年预算参考数_隋心对账单定稿0514 2" xfId="23248"/>
    <cellStyle name="常规 2 6 3" xfId="23249"/>
    <cellStyle name="差_县区合并测算20080423(按照各省比重）_民生政策最低支出需求_财力性转移支付2010年预算参考数_隋心对账单定稿0514 2 4" xfId="23250"/>
    <cellStyle name="差_县区合并测算20080423(按照各省比重）_民生政策最低支出需求_财力性转移支付2010年预算参考数_隋心对账单定稿0514 2 5" xfId="23251"/>
    <cellStyle name="差_县区合并测算20080423(按照各省比重）_民生政策最低支出需求_财力性转移支付2010年预算参考数_隋心对账单定稿0514 2 6" xfId="23252"/>
    <cellStyle name="差_县区合并测算20080423(按照各省比重）_民生政策最低支出需求_财力性转移支付2010年预算参考数_隋心对账单定稿0514 2 7" xfId="23253"/>
    <cellStyle name="差_县区合并测算20080423(按照各省比重）_民生政策最低支出需求_财力性转移支付2010年预算参考数_小册子（2010）张 2 2" xfId="23254"/>
    <cellStyle name="差_县区合并测算20080423(按照各省比重）_民生政策最低支出需求_合并" xfId="23255"/>
    <cellStyle name="差_县区合并测算20080423(按照各省比重）_民生政策最低支出需求_合并 2" xfId="23256"/>
    <cellStyle name="差_县区合并测算20080423(按照各省比重）_民生政策最低支出需求_合并 2 2" xfId="23257"/>
    <cellStyle name="差_县区合并测算20080423(按照各省比重）_民生政策最低支出需求_合并 2 3" xfId="23258"/>
    <cellStyle name="差_县区合并测算20080423(按照各省比重）_民生政策最低支出需求_合并 2 5" xfId="23259"/>
    <cellStyle name="差_县区合并测算20080423(按照各省比重）_民生政策最低支出需求_华东 2" xfId="23260"/>
    <cellStyle name="好_0605石屏县_财力性转移支付2010年预算参考数 2 6" xfId="23261"/>
    <cellStyle name="差_县区合并测算20080423(按照各省比重）_民生政策最低支出需求_华东 2 2" xfId="23262"/>
    <cellStyle name="差_县区合并测算20080423(按照各省比重）_民生政策最低支出需求_华东 2 3" xfId="23263"/>
    <cellStyle name="常规 2 2 6 14" xfId="23264"/>
    <cellStyle name="好_行政公检法测算_不含人员经费系数_财力性转移支付2010年预算参考数_03_2010年各地区一般预算平衡表_2010年地方财政一般预算分级平衡情况表（汇总）0524" xfId="23265"/>
    <cellStyle name="差_县区合并测算20080423(按照各省比重）_民生政策最低支出需求_隋心对账单定稿0514 2" xfId="23266"/>
    <cellStyle name="好_汇总表_03_2010年各地区一般预算平衡表_04财力类2010 2" xfId="23267"/>
    <cellStyle name="差_县区合并测算20080423(按照各省比重）_民生政策最低支出需求_隋心对账单定稿0514 2 2" xfId="23268"/>
    <cellStyle name="差_云南 缺口县区测算(地方填报)_03_2010年各地区一般预算平衡表_2010年地方财政一般预算分级平衡情况表（汇总）0524 2 7" xfId="23269"/>
    <cellStyle name="好_行政公检法测算_不含人员经费系数_财力性转移支付2010年预算参考数_03_2010年各地区一般预算平衡表_2010年地方财政一般预算分级平衡情况表（汇总）0524 2" xfId="23270"/>
    <cellStyle name="差_县区合并测算20080423(按照各省比重）_民生政策最低支出需求_隋心对账单定稿0514 2 3" xfId="23271"/>
    <cellStyle name="好_行政公检法测算_不含人员经费系数_财力性转移支付2010年预算参考数_03_2010年各地区一般预算平衡表_2010年地方财政一般预算分级平衡情况表（汇总）0524 3" xfId="23272"/>
    <cellStyle name="好_河南 缺口县区测算(地方填报白)_财力性转移支付2010年预算参考数_合并 2 2" xfId="23273"/>
    <cellStyle name="差_县区合并测算20080423(按照各省比重）_民生政策最低支出需求_隋心对账单定稿0514 2 4" xfId="23274"/>
    <cellStyle name="好_行政公检法测算_不含人员经费系数_财力性转移支付2010年预算参考数_03_2010年各地区一般预算平衡表_2010年地方财政一般预算分级平衡情况表（汇总）0524 4" xfId="23275"/>
    <cellStyle name="好_河南 缺口县区测算(地方填报白)_财力性转移支付2010年预算参考数_合并 2 3" xfId="23276"/>
    <cellStyle name="差_县区合并测算20080423(按照各省比重）_民生政策最低支出需求_隋心对账单定稿0514 2 5" xfId="23277"/>
    <cellStyle name="好_行政公检法测算_不含人员经费系数_财力性转移支付2010年预算参考数_03_2010年各地区一般预算平衡表_2010年地方财政一般预算分级平衡情况表（汇总）0524 5" xfId="23278"/>
    <cellStyle name="好_河南 缺口县区测算(地方填报白)_财力性转移支付2010年预算参考数_合并 2 4" xfId="23279"/>
    <cellStyle name="差_县区合并测算20080423(按照各省比重）_民生政策最低支出需求_隋心对账单定稿0514 2 6" xfId="23280"/>
    <cellStyle name="好_河南 缺口县区测算(地方填报白)_财力性转移支付2010年预算参考数_合并 2 5" xfId="23281"/>
    <cellStyle name="差_县区合并测算20080423(按照各省比重）_民生政策最低支出需求_隋心对账单定稿0514 2 7" xfId="23282"/>
    <cellStyle name="好_河南 缺口县区测算(地方填报白)_财力性转移支付2010年预算参考数_合并 2 6" xfId="23283"/>
    <cellStyle name="差_县区合并测算20080423(按照各省比重）_民生政策最低支出需求_小册子（2010）张 3" xfId="23284"/>
    <cellStyle name="差_县区合并测算20080423(按照各省比重）_民生政策最低支出需求_小册子（2010）张 4" xfId="23285"/>
    <cellStyle name="常规 2 2 3 6 2 2 2" xfId="23286"/>
    <cellStyle name="好_行政公检法测算_财力性转移支付2010年预算参考数_03_2010年各地区一般预算平衡表 2 2" xfId="23287"/>
    <cellStyle name="差_县区合并测算20080423(按照各省比重）_隋心对账单定稿0514" xfId="23288"/>
    <cellStyle name="差_县区合并测算20080423(按照各省比重）_隋心对账单定稿0514 2" xfId="23289"/>
    <cellStyle name="差_县区合并测算20080423(按照各省比重）_隋心对账单定稿0514 2 3" xfId="23290"/>
    <cellStyle name="好_分县成本差异系数_03_2010年各地区一般预算平衡表_2010年地方财政一般预算分级平衡情况表（汇总）0524 2 6" xfId="23291"/>
    <cellStyle name="差_县区合并测算20080423(按照各省比重）_隋心对账单定稿0514 2 4" xfId="23292"/>
    <cellStyle name="好_分县成本差异系数_03_2010年各地区一般预算平衡表_2010年地方财政一般预算分级平衡情况表（汇总）0524 2 7" xfId="23293"/>
    <cellStyle name="差_县区合并测算20080423(按照各省比重）_隋心对账单定稿0514 2 5" xfId="23294"/>
    <cellStyle name="差_县区合并测算20080423(按照各省比重）_隋心对账单定稿0514 2 6" xfId="23295"/>
    <cellStyle name="差_县区合并测算20080423(按照各省比重）_隋心对账单定稿0514 2 7" xfId="23296"/>
    <cellStyle name="差_县区合并测算20080423(按照各省比重）_县市旗测算-新科目（含人口规模效应）" xfId="23297"/>
    <cellStyle name="好_2007一般预算支出口径剔除表_财力性转移支付2010年预算参考数_03_2010年各地区一般预算平衡表_2010年地方财政一般预算分级平衡情况表（汇总）0524 2" xfId="23298"/>
    <cellStyle name="差_县区合并测算20080423(按照各省比重）_县市旗测算-新科目（含人口规模效应） 2 2" xfId="23299"/>
    <cellStyle name="差_县区合并测算20080423(按照各省比重）_县市旗测算-新科目（含人口规模效应） 2 3" xfId="23300"/>
    <cellStyle name="好_2008年全省汇总收支计算表_财力性转移支付2010年预算参考数_小册子（2010）张" xfId="23301"/>
    <cellStyle name="差_县区合并测算20080423(按照各省比重）_县市旗测算-新科目（含人口规模效应） 2 4" xfId="23302"/>
    <cellStyle name="差_县区合并测算20080423(按照各省比重）_县市旗测算-新科目（含人口规模效应） 2 5" xfId="23303"/>
    <cellStyle name="差_县区合并测算20080423(按照各省比重）_县市旗测算-新科目（含人口规模效应） 2 6" xfId="23304"/>
    <cellStyle name="好_2009年一般性转移支付标准工资_奖励补助测算5.22测试 2 2" xfId="23305"/>
    <cellStyle name="差_县区合并测算20080423(按照各省比重）_县市旗测算-新科目（含人口规模效应） 2 7" xfId="23306"/>
    <cellStyle name="好_2009年一般性转移支付标准工资_奖励补助测算5.22测试 2 3" xfId="23307"/>
    <cellStyle name="差_县区合并测算20080423(按照各省比重）_县市旗测算-新科目（含人口规模效应）_03_2010年各地区一般预算平衡表" xfId="23308"/>
    <cellStyle name="常规 29 2 3" xfId="23309"/>
    <cellStyle name="好_汇总表4_财力性转移支付2010年预算参考数 2" xfId="23310"/>
    <cellStyle name="差_县区合并测算20080423(按照各省比重）_县市旗测算-新科目（含人口规模效应）_03_2010年各地区一般预算平衡表 2" xfId="23311"/>
    <cellStyle name="好_汇总表4_财力性转移支付2010年预算参考数 2 2" xfId="23312"/>
    <cellStyle name="差_县区合并测算20080423(按照各省比重）_县市旗测算-新科目（含人口规模效应）_03_2010年各地区一般预算平衡表 2 2" xfId="23313"/>
    <cellStyle name="差_县区合并测算20080423(按照各省比重）_县市旗测算-新科目（含人口规模效应）_03_2010年各地区一般预算平衡表 3" xfId="23314"/>
    <cellStyle name="好_汇总表4_财力性转移支付2010年预算参考数 2 3" xfId="23315"/>
    <cellStyle name="差_县区合并测算20080423(按照各省比重）_县市旗测算-新科目（含人口规模效应）_03_2010年各地区一般预算平衡表 4" xfId="23316"/>
    <cellStyle name="好_行政(燃修费)_民生政策最低支出需求_财力性转移支付2010年预算参考数_03_2010年各地区一般预算平衡表 2 2" xfId="23317"/>
    <cellStyle name="好_汇总表4_财力性转移支付2010年预算参考数 2 4" xfId="23318"/>
    <cellStyle name="差_县区合并测算20080423(按照各省比重）_县市旗测算-新科目（含人口规模效应）_03_2010年各地区一般预算平衡表 5" xfId="23319"/>
    <cellStyle name="好_行政(燃修费)_民生政策最低支出需求_财力性转移支付2010年预算参考数_03_2010年各地区一般预算平衡表 2 3" xfId="23320"/>
    <cellStyle name="好_汇总表4_财力性转移支付2010年预算参考数 2 5" xfId="23321"/>
    <cellStyle name="差_县区合并测算20080423(按照各省比重）_县市旗测算-新科目（含人口规模效应）_03_2010年各地区一般预算平衡表 6" xfId="23322"/>
    <cellStyle name="好_汇总表4_财力性转移支付2010年预算参考数 2 6" xfId="23323"/>
    <cellStyle name="差_县区合并测算20080423(按照各省比重）_县市旗测算-新科目（含人口规模效应）_03_2010年各地区一般预算平衡表_04财力类2010" xfId="23324"/>
    <cellStyle name="差_县区合并测算20080423(按照各省比重）_县市旗测算-新科目（含人口规模效应）_03_2010年各地区一般预算平衡表_04财力类2010 2" xfId="23325"/>
    <cellStyle name="差_县市旗测算-新科目（20080626）_县市旗测算-新科目（含人口规模效应）_隋心对账单定稿0514 2 3" xfId="23326"/>
    <cellStyle name="差_县区合并测算20080423(按照各省比重）_县市旗测算-新科目（含人口规模效应）_03_2010年各地区一般预算平衡表_04财力类2010 3" xfId="23327"/>
    <cellStyle name="差_县市旗测算-新科目（20080626）_县市旗测算-新科目（含人口规模效应）_隋心对账单定稿0514 2 4" xfId="23328"/>
    <cellStyle name="差_县区合并测算20080423(按照各省比重）_县市旗测算-新科目（含人口规模效应）_03_2010年各地区一般预算平衡表_2010年地方财政一般预算分级平衡情况表（汇总）0524" xfId="23329"/>
    <cellStyle name="差_县区合并测算20080423(按照各省比重）_县市旗测算-新科目（含人口规模效应）_03_2010年各地区一般预算平衡表_2010年地方财政一般预算分级平衡情况表（汇总）0524 2" xfId="23330"/>
    <cellStyle name="差_县区合并测算20080423(按照各省比重）_县市旗测算-新科目（含人口规模效应）_03_2010年各地区一般预算平衡表_2010年地方财政一般预算分级平衡情况表（汇总）0524 2 3" xfId="23331"/>
    <cellStyle name="差_县区合并测算20080423(按照各省比重）_县市旗测算-新科目（含人口规模效应）_03_2010年各地区一般预算平衡表_2010年地方财政一般预算分级平衡情况表（汇总）0524 2 4" xfId="23332"/>
    <cellStyle name="差_县区合并测算20080423(按照各省比重）_县市旗测算-新科目（含人口规模效应）_03_2010年各地区一般预算平衡表_2010年地方财政一般预算分级平衡情况表（汇总）0524 2 5" xfId="23333"/>
    <cellStyle name="差_县区合并测算20080423(按照各省比重）_县市旗测算-新科目（含人口规模效应）_03_2010年各地区一般预算平衡表_2010年地方财政一般预算分级平衡情况表（汇总）0524 2 6" xfId="23334"/>
    <cellStyle name="差_县区合并测算20080423(按照各省比重）_县市旗测算-新科目（含人口规模效应）_03_2010年各地区一般预算平衡表_2010年地方财政一般预算分级平衡情况表（汇总）0524 2 7" xfId="23335"/>
    <cellStyle name="差_县区合并测算20080423(按照各省比重）_县市旗测算-新科目（含人口规模效应）_03_2010年各地区一般预算平衡表_2010年地方财政一般预算分级平衡情况表（汇总）0524 3" xfId="23336"/>
    <cellStyle name="差_县区合并测算20080423(按照各省比重）_县市旗测算-新科目（含人口规模效应）_03_2010年各地区一般预算平衡表_2010年地方财政一般预算分级平衡情况表（汇总）0524 4" xfId="23337"/>
    <cellStyle name="差_县区合并测算20080423(按照各省比重）_县市旗测算-新科目（含人口规模效应）_03_2010年各地区一般预算平衡表_净集中" xfId="23338"/>
    <cellStyle name="好_34青海_03_2010年各地区一般预算平衡表_净集中 3" xfId="23339"/>
    <cellStyle name="差_县区合并测算20080423(按照各省比重）_县市旗测算-新科目（含人口规模效应）_03_2010年各地区一般预算平衡表_净集中 2" xfId="23340"/>
    <cellStyle name="好_教育(按照总人口测算）—20080416_县市旗测算-新科目（含人口规模效应）_财力性转移支付2010年预算参考数_03_2010年各地区一般预算平衡表_2010年地方财政一般预算分级平衡情况表（汇总）0524 5" xfId="23341"/>
    <cellStyle name="差_县区合并测算20080423(按照各省比重）_县市旗测算-新科目（含人口规模效应）_03_2010年各地区一般预算平衡表_净集中 3" xfId="23342"/>
    <cellStyle name="差_县区合并测算20080423(按照各省比重）_县市旗测算-新科目（含人口规模效应）_30云南" xfId="23343"/>
    <cellStyle name="差_县区合并测算20080423(按照各省比重）_县市旗测算-新科目（含人口规模效应）_30云南 2" xfId="23344"/>
    <cellStyle name="差_县区合并测算20080423(按照各省比重）_县市旗测算-新科目（含人口规模效应）_30云南 2 2" xfId="23345"/>
    <cellStyle name="差_县区合并测算20080423(按照各省比重）_县市旗测算-新科目（含人口规模效应）_财力性转移支付2010年预算参考数 2 4" xfId="23346"/>
    <cellStyle name="差_县区合并测算20080423(按照各省比重）_县市旗测算-新科目（含人口规模效应）_财力性转移支付2010年预算参考数 2 5" xfId="23347"/>
    <cellStyle name="好_农林水和城市维护标准支出20080505－县区合计_民生政策最低支出需求_03_2010年各地区一般预算平衡表_2010年地方财政一般预算分级平衡情况表（汇总）0524 2 2" xfId="23348"/>
    <cellStyle name="差_县区合并测算20080423(按照各省比重）_县市旗测算-新科目（含人口规模效应）_财力性转移支付2010年预算参考数 2 6" xfId="23349"/>
    <cellStyle name="好_农林水和城市维护标准支出20080505－县区合计_民生政策最低支出需求_03_2010年各地区一般预算平衡表_2010年地方财政一般预算分级平衡情况表（汇总）0524 2 3" xfId="23350"/>
    <cellStyle name="好_1_03_2010年各地区一般预算平衡表_2010年地方财政一般预算分级平衡情况表（汇总）0524 2" xfId="23351"/>
    <cellStyle name="差_县区合并测算20080423(按照各省比重）_县市旗测算-新科目（含人口规模效应）_财力性转移支付2010年预算参考数 2 7" xfId="23352"/>
    <cellStyle name="好_农林水和城市维护标准支出20080505－县区合计_民生政策最低支出需求_03_2010年各地区一般预算平衡表_2010年地方财政一般预算分级平衡情况表（汇总）0524 2 4" xfId="23353"/>
    <cellStyle name="差_县区合并测算20080423(按照各省比重）_县市旗测算-新科目（含人口规模效应）_财力性转移支付2010年预算参考数_03_2010年各地区一般预算平衡表" xfId="23354"/>
    <cellStyle name="差_县区合并测算20080423(按照各省比重）_县市旗测算-新科目（含人口规模效应）_财力性转移支付2010年预算参考数_03_2010年各地区一般预算平衡表 2" xfId="23355"/>
    <cellStyle name="差_县区合并测算20080423(按照各省比重）_县市旗测算-新科目（含人口规模效应）_财力性转移支付2010年预算参考数_03_2010年各地区一般预算平衡表 2 2" xfId="23356"/>
    <cellStyle name="差_县区合并测算20080423(按照各省比重）_县市旗测算-新科目（含人口规模效应）_财力性转移支付2010年预算参考数_03_2010年各地区一般预算平衡表 3" xfId="23357"/>
    <cellStyle name="差_县区合并测算20080423(按照各省比重）_县市旗测算-新科目（含人口规模效应）_财力性转移支付2010年预算参考数_03_2010年各地区一般预算平衡表 4" xfId="23358"/>
    <cellStyle name="好_14安徽_财力性转移支付2010年预算参考数_03_2010年各地区一般预算平衡表_2010年地方财政一般预算分级平衡情况表（汇总）0524 2 2" xfId="23359"/>
    <cellStyle name="差_县区合并测算20080423(按照各省比重）_县市旗测算-新科目（含人口规模效应）_财力性转移支付2010年预算参考数_03_2010年各地区一般预算平衡表 5" xfId="23360"/>
    <cellStyle name="好_14安徽_财力性转移支付2010年预算参考数_03_2010年各地区一般预算平衡表_2010年地方财政一般预算分级平衡情况表（汇总）0524 2 3" xfId="23361"/>
    <cellStyle name="差_县区合并测算20080423(按照各省比重）_县市旗测算-新科目（含人口规模效应）_财力性转移支付2010年预算参考数_03_2010年各地区一般预算平衡表 6" xfId="23362"/>
    <cellStyle name="好_14安徽_财力性转移支付2010年预算参考数_03_2010年各地区一般预算平衡表_2010年地方财政一般预算分级平衡情况表（汇总）0524 2 4" xfId="23363"/>
    <cellStyle name="差_县区合并测算20080423(按照各省比重）_县市旗测算-新科目（含人口规模效应）_财力性转移支付2010年预算参考数_03_2010年各地区一般预算平衡表_04财力类2010" xfId="23364"/>
    <cellStyle name="差_县区合并测算20080423(按照各省比重）_县市旗测算-新科目（含人口规模效应）_财力性转移支付2010年预算参考数_03_2010年各地区一般预算平衡表_2010年地方财政一般预算分级平衡情况表（汇总）0524" xfId="23365"/>
    <cellStyle name="好_2008年全省汇总收支计算表_财力性转移支付2010年预算参考数 2 4" xfId="23366"/>
    <cellStyle name="差_县区合并测算20080423(按照各省比重）_县市旗测算-新科目（含人口规模效应）_财力性转移支付2010年预算参考数_03_2010年各地区一般预算平衡表_2010年地方财政一般预算分级平衡情况表（汇总）0524 2" xfId="23367"/>
    <cellStyle name="好_1_财力性转移支付2010年预算参考数_03_2010年各地区一般预算平衡表_2010年地方财政一般预算分级平衡情况表（汇总）0524 4" xfId="23368"/>
    <cellStyle name="差_县区合并测算20080423(按照各省比重）_县市旗测算-新科目（含人口规模效应）_财力性转移支付2010年预算参考数_03_2010年各地区一般预算平衡表_2010年地方财政一般预算分级平衡情况表（汇总）0524 2 3" xfId="23369"/>
    <cellStyle name="差_县区合并测算20080423(按照各省比重）_县市旗测算-新科目（含人口规模效应）_财力性转移支付2010年预算参考数_03_2010年各地区一般预算平衡表_2010年地方财政一般预算分级平衡情况表（汇总）0524 2 4" xfId="23370"/>
    <cellStyle name="差_县区合并测算20080423(按照各省比重）_县市旗测算-新科目（含人口规模效应）_财力性转移支付2010年预算参考数_03_2010年各地区一般预算平衡表_2010年地方财政一般预算分级平衡情况表（汇总）0524 2 5" xfId="23371"/>
    <cellStyle name="差_县区合并测算20080423(按照各省比重）_县市旗测算-新科目（含人口规模效应）_财力性转移支付2010年预算参考数_03_2010年各地区一般预算平衡表_2010年地方财政一般预算分级平衡情况表（汇总）0524 2 6" xfId="23372"/>
    <cellStyle name="差_县区合并测算20080423(按照各省比重）_县市旗测算-新科目（含人口规模效应）_财力性转移支付2010年预算参考数_03_2010年各地区一般预算平衡表_2010年地方财政一般预算分级平衡情况表（汇总）0524 2 7" xfId="23373"/>
    <cellStyle name="好_1_财力性转移支付2010年预算参考数_03_2010年各地区一般预算平衡表_2010年地方财政一般预算分级平衡情况表（汇总）0524 5" xfId="23374"/>
    <cellStyle name="差_县区合并测算20080423(按照各省比重）_县市旗测算-新科目（含人口规模效应）_财力性转移支付2010年预算参考数_03_2010年各地区一般预算平衡表_2010年地方财政一般预算分级平衡情况表（汇总）0524 3" xfId="23375"/>
    <cellStyle name="好_2006年28四川_财力性转移支付2010年预算参考数_03_2010年各地区一般预算平衡表_2010年地方财政一般预算分级平衡情况表（汇总）0524 2 2" xfId="23376"/>
    <cellStyle name="差_县区合并测算20080423(按照各省比重）_县市旗测算-新科目（含人口规模效应）_财力性转移支付2010年预算参考数_03_2010年各地区一般预算平衡表_2010年地方财政一般预算分级平衡情况表（汇总）0524 4" xfId="23377"/>
    <cellStyle name="好_2006年28四川_财力性转移支付2010年预算参考数_03_2010年各地区一般预算平衡表_2010年地方财政一般预算分级平衡情况表（汇总）0524 2 3" xfId="23378"/>
    <cellStyle name="好_城建部门_隋心对账单定稿0514" xfId="23379"/>
    <cellStyle name="差_县区合并测算20080423(按照各省比重）_县市旗测算-新科目（含人口规模效应）_财力性转移支付2010年预算参考数_03_2010年各地区一般预算平衡表_2010年地方财政一般预算分级平衡情况表（汇总）0524 5" xfId="23380"/>
    <cellStyle name="好_2006年28四川_财力性转移支付2010年预算参考数_03_2010年各地区一般预算平衡表_2010年地方财政一般预算分级平衡情况表（汇总）0524 2 4" xfId="23381"/>
    <cellStyle name="差_县区合并测算20080423(按照各省比重）_县市旗测算-新科目（含人口规模效应）_财力性转移支付2010年预算参考数_03_2010年各地区一般预算平衡表_净集中" xfId="23382"/>
    <cellStyle name="差_县市旗测算-新科目（20080627）_县市旗测算-新科目（含人口规模效应）_财力性转移支付2010年预算参考数_03_2010年各地区一般预算平衡表_净集中 3" xfId="23383"/>
    <cellStyle name="差_县区合并测算20080423(按照各省比重）_县市旗测算-新科目（含人口规模效应）_财力性转移支付2010年预算参考数_03_2010年各地区一般预算平衡表_净集中 2" xfId="23384"/>
    <cellStyle name="差_县区合并测算20080423(按照各省比重）_县市旗测算-新科目（含人口规模效应）_财力性转移支付2010年预算参考数_03_2010年各地区一般预算平衡表_净集中 3" xfId="23385"/>
    <cellStyle name="差_县区合并测算20080423(按照各省比重）_县市旗测算-新科目（含人口规模效应）_财力性转移支付2010年预算参考数_30云南 2 2" xfId="23386"/>
    <cellStyle name="好_教育(按照总人口测算）—20080416 2 8" xfId="23387"/>
    <cellStyle name="好_09黑龙江_小册子（2010）张" xfId="23388"/>
    <cellStyle name="差_县区合并测算20080423(按照各省比重）_县市旗测算-新科目（含人口规模效应）_财力性转移支付2010年预算参考数_30云南 3" xfId="23389"/>
    <cellStyle name="好_2006年22湖南_财力性转移支付2010年预算参考数_华东 2" xfId="23390"/>
    <cellStyle name="差_县区合并测算20080423(按照各省比重）_县市旗测算-新科目（含人口规模效应）_财力性转移支付2010年预算参考数_30云南 4" xfId="23391"/>
    <cellStyle name="差_县区合并测算20080423(按照各省比重）_县市旗测算-新科目（含人口规模效应）_财力性转移支付2010年预算参考数_合并" xfId="23392"/>
    <cellStyle name="好_12滨州_财力性转移支付2010年预算参考数_合并 2 4" xfId="23393"/>
    <cellStyle name="差_县区合并测算20080423(按照各省比重）_县市旗测算-新科目（含人口规模效应）_财力性转移支付2010年预算参考数_合并 2" xfId="23394"/>
    <cellStyle name="差_县区合并测算20080423(按照各省比重）_县市旗测算-新科目（含人口规模效应）_财力性转移支付2010年预算参考数_合并 2 2" xfId="23395"/>
    <cellStyle name="差_县区合并测算20080423(按照各省比重）_县市旗测算-新科目（含人口规模效应）_财力性转移支付2010年预算参考数_合并 2 3" xfId="23396"/>
    <cellStyle name="差_县区合并测算20080423(按照各省比重）_县市旗测算-新科目（含人口规模效应）_财力性转移支付2010年预算参考数_合并 2 5" xfId="23397"/>
    <cellStyle name="差_县区合并测算20080423(按照各省比重）_县市旗测算-新科目（含人口规模效应）_财力性转移支付2010年预算参考数_合并 2 6" xfId="23398"/>
    <cellStyle name="好_行政公检法测算_县市旗测算-新科目（含人口规模效应）_财力性转移支付2010年预算参考数_03_2010年各地区一般预算平衡表_净集中" xfId="23399"/>
    <cellStyle name="差_县区合并测算20080423(按照各省比重）_县市旗测算-新科目（含人口规模效应）_财力性转移支付2010年预算参考数_合并 2 7" xfId="23400"/>
    <cellStyle name="好_附表_03_2010年各地区一般预算平衡表_2010年地方财政一般预算分级平衡情况表（汇总）0524" xfId="23401"/>
    <cellStyle name="差_县区合并测算20080423(按照各省比重）_县市旗测算-新科目（含人口规模效应）_财力性转移支付2010年预算参考数_华东" xfId="23402"/>
    <cellStyle name="好_分县成本差异系数_华东 2 5" xfId="23403"/>
    <cellStyle name="差_县区合并测算20080423(按照各省比重）_县市旗测算-新科目（含人口规模效应）_财力性转移支付2010年预算参考数_华东 2 7" xfId="23404"/>
    <cellStyle name="好_2008年全省汇总收支计算表_华东 2" xfId="23405"/>
    <cellStyle name="差_县区合并测算20080423(按照各省比重）_县市旗测算-新科目（含人口规模效应）_财力性转移支付2010年预算参考数_隋心对账单定稿0514" xfId="23406"/>
    <cellStyle name="好_其他部门(按照总人口测算）—20080416_县市旗测算-新科目（含人口规模效应） 2 2" xfId="23407"/>
    <cellStyle name="差_县区合并测算20080423(按照各省比重）_县市旗测算-新科目（含人口规模效应）_财力性转移支付2010年预算参考数_隋心对账单定稿0514 2" xfId="23408"/>
    <cellStyle name="差_县区合并测算20080423(按照各省比重）_县市旗测算-新科目（含人口规模效应）_财力性转移支付2010年预算参考数_隋心对账单定稿0514 2 2" xfId="23409"/>
    <cellStyle name="差_县区合并测算20080423(按照各省比重）_县市旗测算-新科目（含人口规模效应）_财力性转移支付2010年预算参考数_隋心对账单定稿0514 2 3" xfId="23410"/>
    <cellStyle name="好_农林水和城市维护标准支出20080505－县区合计_不含人员经费系数_财力性转移支付2010年预算参考数_隋心对账单定稿0514 2 2" xfId="23411"/>
    <cellStyle name="差_县区合并测算20080423(按照各省比重）_县市旗测算-新科目（含人口规模效应）_财力性转移支付2010年预算参考数_隋心对账单定稿0514 2 4" xfId="23412"/>
    <cellStyle name="好_农林水和城市维护标准支出20080505－县区合计_不含人员经费系数_财力性转移支付2010年预算参考数_隋心对账单定稿0514 2 3" xfId="23413"/>
    <cellStyle name="差_县区合并测算20080423(按照各省比重）_县市旗测算-新科目（含人口规模效应）_财力性转移支付2010年预算参考数_隋心对账单定稿0514 2 5" xfId="23414"/>
    <cellStyle name="好_农林水和城市维护标准支出20080505－县区合计_不含人员经费系数_财力性转移支付2010年预算参考数_隋心对账单定稿0514 2 4" xfId="23415"/>
    <cellStyle name="差_县区合并测算20080423(按照各省比重）_县市旗测算-新科目（含人口规模效应）_财力性转移支付2010年预算参考数_隋心对账单定稿0514 2 7" xfId="23416"/>
    <cellStyle name="常规 2 3 3" xfId="23417"/>
    <cellStyle name="好_农林水和城市维护标准支出20080505－县区合计_不含人员经费系数_财力性转移支付2010年预算参考数_隋心对账单定稿0514 2 6" xfId="23418"/>
    <cellStyle name="差_县区合并测算20080423(按照各省比重）_县市旗测算-新科目（含人口规模效应）_财力性转移支付2010年预算参考数_小册子（2010）张 3" xfId="23419"/>
    <cellStyle name="好_05潍坊 4" xfId="23420"/>
    <cellStyle name="差_县区合并测算20080423(按照各省比重）_县市旗测算-新科目（含人口规模效应）_财力性转移支付2010年预算参考数_小册子（2010）张 4" xfId="23421"/>
    <cellStyle name="好_05潍坊 5" xfId="23422"/>
    <cellStyle name="差_县区合并测算20080423(按照各省比重）_县市旗测算-新科目（含人口规模效应）_合并 2" xfId="23423"/>
    <cellStyle name="好_测算结果_华东" xfId="23424"/>
    <cellStyle name="差_县区合并测算20080423(按照各省比重）_县市旗测算-新科目（含人口规模效应）_合并 2 2" xfId="23425"/>
    <cellStyle name="差_云南省2008年转移支付测算——州市本级考核部分及政策性测算_财力性转移支付2010年预算参考数_03_2010年各地区一般预算平衡表 3" xfId="23426"/>
    <cellStyle name="好_测算结果_华东 2" xfId="23427"/>
    <cellStyle name="差_县区合并测算20080423(按照各省比重）_县市旗测算-新科目（含人口规模效应）_合并 2 3" xfId="23428"/>
    <cellStyle name="差_云南省2008年转移支付测算——州市本级考核部分及政策性测算_财力性转移支付2010年预算参考数_03_2010年各地区一般预算平衡表 4" xfId="23429"/>
    <cellStyle name="差_县区合并测算20080423(按照各省比重）_县市旗测算-新科目（含人口规模效应）_合并 2 4" xfId="23430"/>
    <cellStyle name="差_云南省2008年转移支付测算——州市本级考核部分及政策性测算_财力性转移支付2010年预算参考数_03_2010年各地区一般预算平衡表 5" xfId="23431"/>
    <cellStyle name="好_分县成本差异系数_财力性转移支付2010年预算参考数_小册子（2010）张" xfId="23432"/>
    <cellStyle name="差_县区合并测算20080423(按照各省比重）_县市旗测算-新科目（含人口规模效应）_合并 2 5" xfId="23433"/>
    <cellStyle name="差_云南省2008年转移支付测算——州市本级考核部分及政策性测算_财力性转移支付2010年预算参考数_03_2010年各地区一般预算平衡表 6" xfId="23434"/>
    <cellStyle name="差_县区合并测算20080423(按照各省比重）_县市旗测算-新科目（含人口规模效应）_合并 2 6" xfId="23435"/>
    <cellStyle name="差_县区合并测算20080423(按照各省比重）_县市旗测算-新科目（含人口规模效应）_合并 2 7" xfId="23436"/>
    <cellStyle name="差_县区合并测算20080423(按照各省比重）_县市旗测算-新科目（含人口规模效应）_隋心对账单定稿0514" xfId="23437"/>
    <cellStyle name="差_县区合并测算20080423(按照各省比重）_县市旗测算-新科目（含人口规模效应）_隋心对账单定稿0514 2" xfId="23438"/>
    <cellStyle name="好_河南 缺口县区测算(地方填报白)_财力性转移支付2010年预算参考数_03_2010年各地区一般预算平衡表_2010年地方财政一般预算分级平衡情况表（汇总）0524 2 5" xfId="23439"/>
    <cellStyle name="差_县区合并测算20080423(按照各省比重）_县市旗测算-新科目（含人口规模效应）_隋心对账单定稿0514 2 2" xfId="23440"/>
    <cellStyle name="好_教育(按照总人口测算）—20080416_不含人员经费系数_03_2010年各地区一般预算平衡表_2010年地方财政一般预算分级平衡情况表（汇总）0524 2 5" xfId="23441"/>
    <cellStyle name="差_县区合并测算20080423(按照各省比重）_县市旗测算-新科目（含人口规模效应）_隋心对账单定稿0514 2 3" xfId="23442"/>
    <cellStyle name="好_教育(按照总人口测算）—20080416_不含人员经费系数_03_2010年各地区一般预算平衡表_2010年地方财政一般预算分级平衡情况表（汇总）0524 2 6" xfId="23443"/>
    <cellStyle name="差_县区合并测算20080423(按照各省比重）_县市旗测算-新科目（含人口规模效应）_隋心对账单定稿0514 2 6" xfId="23444"/>
    <cellStyle name="好_34青海_1 3" xfId="23445"/>
    <cellStyle name="好_教育(按照总人口测算）—20080416_不含人员经费系数_财力性转移支付2010年预算参考数_03_2010年各地区一般预算平衡表 3" xfId="23446"/>
    <cellStyle name="差_县区合并测算20080423(按照各省比重）_县市旗测算-新科目（含人口规模效应）_小册子（2010）张" xfId="23447"/>
    <cellStyle name="差_县区合并测算20080423(按照各省比重）_县市旗测算-新科目（含人口规模效应）_小册子（2010）张 3" xfId="23448"/>
    <cellStyle name="好_教育(按照总人口测算）—20080416_民生政策最低支出需求_财力性转移支付2010年预算参考数 2 2" xfId="23449"/>
    <cellStyle name="差_县市旗测算20080508 2 2 2" xfId="23450"/>
    <cellStyle name="常规 15 6" xfId="23451"/>
    <cellStyle name="常规 20 6" xfId="23452"/>
    <cellStyle name="差_县市旗测算20080508 3" xfId="23453"/>
    <cellStyle name="差_县市旗测算20080508 3 2" xfId="23454"/>
    <cellStyle name="差_县市旗测算20080508 4" xfId="23455"/>
    <cellStyle name="差_县市旗测算20080508_03_2010年各地区一般预算平衡表" xfId="23456"/>
    <cellStyle name="差_县市旗测算20080508_03_2010年各地区一般预算平衡表 2" xfId="23457"/>
    <cellStyle name="差_县市旗测算20080508_03_2010年各地区一般预算平衡表 2 2" xfId="23458"/>
    <cellStyle name="差_县市旗测算20080508_03_2010年各地区一般预算平衡表_04财力类2010 3" xfId="23459"/>
    <cellStyle name="好_汇总_财力性转移支付2010年预算参考数_华东 2 7" xfId="23460"/>
    <cellStyle name="差_县市旗测算20080508_03_2010年各地区一般预算平衡表_2010年地方财政一般预算分级平衡情况表（汇总）0524 2" xfId="23461"/>
    <cellStyle name="差_县市旗测算20080508_03_2010年各地区一般预算平衡表_2010年地方财政一般预算分级平衡情况表（汇总）0524 2 3" xfId="23462"/>
    <cellStyle name="好_34青海_隋心对账单定稿0514 2 6" xfId="23463"/>
    <cellStyle name="差_县市旗测算20080508_03_2010年各地区一般预算平衡表_2010年地方财政一般预算分级平衡情况表（汇总）0524 2 6" xfId="23464"/>
    <cellStyle name="差_县市旗测算20080508_03_2010年各地区一般预算平衡表_2010年地方财政一般预算分级平衡情况表（汇总）0524 2 7" xfId="23465"/>
    <cellStyle name="差_县市旗测算20080508_03_2010年各地区一般预算平衡表_2010年地方财政一般预算分级平衡情况表（汇总）0524 3" xfId="23466"/>
    <cellStyle name="差_县市旗测算20080508_03_2010年各地区一般预算平衡表_2010年地方财政一般预算分级平衡情况表（汇总）0524 4" xfId="23467"/>
    <cellStyle name="差_县市旗测算20080508_03_2010年各地区一般预算平衡表_2010年地方财政一般预算分级平衡情况表（汇总）0524 5" xfId="23468"/>
    <cellStyle name="差_县市旗测算20080508_03_2010年各地区一般预算平衡表_净集中" xfId="23469"/>
    <cellStyle name="差_县市旗测算20080508_03_2010年各地区一般预算平衡表_净集中 2" xfId="23470"/>
    <cellStyle name="差_县市旗测算20080508_30云南" xfId="23471"/>
    <cellStyle name="差_县市旗测算-新科目（20080626）_财力性转移支付2010年预算参考数_合并 2 5" xfId="23472"/>
    <cellStyle name="差_县市旗测算20080508_30云南 2" xfId="23473"/>
    <cellStyle name="差_县市旗测算20080508_30云南 3" xfId="23474"/>
    <cellStyle name="差_县市旗测算20080508_不含人员经费系数" xfId="23475"/>
    <cellStyle name="差_县市旗测算20080508_不含人员经费系数 2 2" xfId="23476"/>
    <cellStyle name="差_县市旗测算20080508_不含人员经费系数 2 4" xfId="23477"/>
    <cellStyle name="好_分县成本差异系数_财力性转移支付2010年预算参考数_小册子（2010）张 2" xfId="23478"/>
    <cellStyle name="差_县市旗测算20080508_不含人员经费系数 4" xfId="23479"/>
    <cellStyle name="差_县市旗测算20080508_不含人员经费系数 5" xfId="23480"/>
    <cellStyle name="差_县市旗测算20080508_不含人员经费系数_03_2010年各地区一般预算平衡表 3" xfId="23481"/>
    <cellStyle name="差_县市旗测算20080508_不含人员经费系数_03_2010年各地区一般预算平衡表 4" xfId="23482"/>
    <cellStyle name="好_行政（人员）_民生政策最低支出需求_财力性转移支付2010年预算参考数_小册子（2010）张 2" xfId="23483"/>
    <cellStyle name="差_县市旗测算20080508_不含人员经费系数_03_2010年各地区一般预算平衡表 5" xfId="23484"/>
    <cellStyle name="好_行政（人员）_民生政策最低支出需求_财力性转移支付2010年预算参考数_小册子（2010）张 3" xfId="23485"/>
    <cellStyle name="差_县市旗测算20080508_不含人员经费系数_03_2010年各地区一般预算平衡表 6" xfId="23486"/>
    <cellStyle name="差_县市旗测算20080508_不含人员经费系数_03_2010年各地区一般预算平衡表_04财力类2010" xfId="23487"/>
    <cellStyle name="差_县市旗测算20080508_不含人员经费系数_03_2010年各地区一般预算平衡表_04财力类2010 2" xfId="23488"/>
    <cellStyle name="好_成本差异系数（含人口规模）_财力性转移支付2010年预算参考数_合并 2 3" xfId="23489"/>
    <cellStyle name="差_县市旗测算20080508_不含人员经费系数_03_2010年各地区一般预算平衡表_2010年地方财政一般预算分级平衡情况表（汇总）0524 2 2" xfId="23490"/>
    <cellStyle name="好_30云南_隋心对账单定稿0514 2 6" xfId="23491"/>
    <cellStyle name="好_Book2_财力性转移支付2010年预算参考数_隋心对账单定稿0514 2 4" xfId="23492"/>
    <cellStyle name="差_县市旗测算20080508_不含人员经费系数_03_2010年各地区一般预算平衡表_2010年地方财政一般预算分级平衡情况表（汇总）0524 2 3" xfId="23493"/>
    <cellStyle name="好_30云南_隋心对账单定稿0514 2 7" xfId="23494"/>
    <cellStyle name="好_Book2_财力性转移支付2010年预算参考数_隋心对账单定稿0514 2 5" xfId="23495"/>
    <cellStyle name="差_县市旗测算20080508_不含人员经费系数_03_2010年各地区一般预算平衡表_2010年地方财政一般预算分级平衡情况表（汇总）0524 2 4" xfId="23496"/>
    <cellStyle name="好_Book2_财力性转移支付2010年预算参考数_隋心对账单定稿0514 2 6" xfId="23497"/>
    <cellStyle name="差_县市旗测算20080508_不含人员经费系数_03_2010年各地区一般预算平衡表_2010年地方财政一般预算分级平衡情况表（汇总）0524 2 5" xfId="23498"/>
    <cellStyle name="差_县市旗测算-新科目（20080627）_不含人员经费系数_财力性转移支付2010年预算参考数_03_2010年各地区一般预算平衡表_净集中 2" xfId="23499"/>
    <cellStyle name="好_Book2_财力性转移支付2010年预算参考数_隋心对账单定稿0514 2 7" xfId="23500"/>
    <cellStyle name="差_县市旗测算20080508_不含人员经费系数_03_2010年各地区一般预算平衡表_2010年地方财政一般预算分级平衡情况表（汇总）0524 2 6" xfId="23501"/>
    <cellStyle name="差_县市旗测算-新科目（20080627）_不含人员经费系数_财力性转移支付2010年预算参考数_03_2010年各地区一般预算平衡表_净集中 3" xfId="23502"/>
    <cellStyle name="好_核定人数对比_隋心对账单定稿0514 2" xfId="23503"/>
    <cellStyle name="差_县市旗测算20080508_不含人员经费系数_03_2010年各地区一般预算平衡表_2010年地方财政一般预算分级平衡情况表（汇总）0524 2 7" xfId="23504"/>
    <cellStyle name="好_核定人数对比_隋心对账单定稿0514 3" xfId="23505"/>
    <cellStyle name="差_县市旗测算20080508_不含人员经费系数_03_2010年各地区一般预算平衡表_2010年地方财政一般预算分级平衡情况表（汇总）0524 3" xfId="23506"/>
    <cellStyle name="差_县市旗测算20080508_不含人员经费系数_03_2010年各地区一般预算平衡表_2010年地方财政一般预算分级平衡情况表（汇总）0524 4" xfId="23507"/>
    <cellStyle name="差_县市旗测算20080508_不含人员经费系数_03_2010年各地区一般预算平衡表_2010年地方财政一般预算分级平衡情况表（汇总）0524 5" xfId="23508"/>
    <cellStyle name="差_县市旗测算20080508_不含人员经费系数_03_2010年各地区一般预算平衡表_净集中 2" xfId="23509"/>
    <cellStyle name="好_汇总表4_03_2010年各地区一般预算平衡表 4" xfId="23510"/>
    <cellStyle name="差_县市旗测算20080508_不含人员经费系数_03_2010年各地区一般预算平衡表_净集中 3" xfId="23511"/>
    <cellStyle name="好_汇总表4_03_2010年各地区一般预算平衡表 5" xfId="23512"/>
    <cellStyle name="差_县市旗测算20080508_不含人员经费系数_30云南" xfId="23513"/>
    <cellStyle name="差_县市旗测算20080508_不含人员经费系数_30云南 2" xfId="23514"/>
    <cellStyle name="好_2006年28四川_03_2010年各地区一般预算平衡表_2010年地方财政一般预算分级平衡情况表（汇总）0524 2 5" xfId="23515"/>
    <cellStyle name="差_县市旗测算20080508_不含人员经费系数_30云南 3" xfId="23516"/>
    <cellStyle name="好_2006年28四川_03_2010年各地区一般预算平衡表_2010年地方财政一般预算分级平衡情况表（汇总）0524 2 6" xfId="23517"/>
    <cellStyle name="好_奖励补助测算7.25 (version 1) (version 1) 2 2" xfId="23518"/>
    <cellStyle name="差_县市旗测算20080508_不含人员经费系数_财力性转移支付2010年预算参考数" xfId="23519"/>
    <cellStyle name="差_县市旗测算20080508_不含人员经费系数_财力性转移支付2010年预算参考数 2" xfId="23520"/>
    <cellStyle name="差_县市旗测算20080508_财力性转移支付2010年预算参考数_华东 2 7" xfId="23521"/>
    <cellStyle name="差_县市旗测算20080508_不含人员经费系数_财力性转移支付2010年预算参考数 2 2 2" xfId="23522"/>
    <cellStyle name="好_行政（人员）_民生政策最低支出需求_华东 2 5" xfId="23523"/>
    <cellStyle name="差_县市旗测算20080508_不含人员经费系数_财力性转移支付2010年预算参考数 2 3" xfId="23524"/>
    <cellStyle name="好_教育(按照总人口测算）—20080416_财力性转移支付2010年预算参考数_合并 2 5" xfId="23525"/>
    <cellStyle name="差_县市旗测算20080508_不含人员经费系数_财力性转移支付2010年预算参考数 2 3 2" xfId="23526"/>
    <cellStyle name="好_分县成本差异系数_财力性转移支付2010年预算参考数_03_2010年各地区一般预算平衡表" xfId="23527"/>
    <cellStyle name="好_行政（人员）_民生政策最低支出需求_财力性转移支付2010年预算参考数_30云南" xfId="23528"/>
    <cellStyle name="好_行政（人员）_民生政策最低支出需求_华东 2 7" xfId="23529"/>
    <cellStyle name="差_县市旗测算20080508_不含人员经费系数_财力性转移支付2010年预算参考数 2 5" xfId="23530"/>
    <cellStyle name="好_教育(按照总人口测算）—20080416_财力性转移支付2010年预算参考数_合并 2 7" xfId="23531"/>
    <cellStyle name="差_县市旗测算20080508_不含人员经费系数_财力性转移支付2010年预算参考数 2 6" xfId="23532"/>
    <cellStyle name="差_县市旗测算20080508_不含人员经费系数_财力性转移支付2010年预算参考数 2 7" xfId="23533"/>
    <cellStyle name="差_县市旗测算20080508_不含人员经费系数_财力性转移支付2010年预算参考数 3" xfId="23534"/>
    <cellStyle name="差_县市旗测算20080508_不含人员经费系数_财力性转移支付2010年预算参考数 4" xfId="23535"/>
    <cellStyle name="差_县市旗测算20080508_不含人员经费系数_财力性转移支付2010年预算参考数 4 2" xfId="23536"/>
    <cellStyle name="差_县市旗测算20080508_不含人员经费系数_财力性转移支付2010年预算参考数 5" xfId="23537"/>
    <cellStyle name="差_县市旗测算20080508_不含人员经费系数_财力性转移支付2010年预算参考数_03_2010年各地区一般预算平衡表" xfId="23538"/>
    <cellStyle name="差_县市旗测算20080508_不含人员经费系数_财力性转移支付2010年预算参考数_03_2010年各地区一般预算平衡表 2" xfId="23539"/>
    <cellStyle name="好_2007年人员分部门统计表" xfId="23540"/>
    <cellStyle name="好_行政（人员）_财力性转移支付2010年预算参考数_03_2010年各地区一般预算平衡表_04财力类2010" xfId="23541"/>
    <cellStyle name="差_县市旗测算20080508_不含人员经费系数_财力性转移支付2010年预算参考数_03_2010年各地区一般预算平衡表 2 2" xfId="23542"/>
    <cellStyle name="好_2007年人员分部门统计表 2" xfId="23543"/>
    <cellStyle name="好_行政（人员）_财力性转移支付2010年预算参考数_03_2010年各地区一般预算平衡表_04财力类2010 2" xfId="23544"/>
    <cellStyle name="差_县市旗测算20080508_不含人员经费系数_财力性转移支付2010年预算参考数_03_2010年各地区一般预算平衡表 3" xfId="23545"/>
    <cellStyle name="差_县市旗测算20080508_不含人员经费系数_财力性转移支付2010年预算参考数_03_2010年各地区一般预算平衡表 4" xfId="23546"/>
    <cellStyle name="好_平邑_03_2010年各地区一般预算平衡表 2" xfId="23547"/>
    <cellStyle name="差_县市旗测算20080508_不含人员经费系数_财力性转移支付2010年预算参考数_03_2010年各地区一般预算平衡表_04财力类2010" xfId="23548"/>
    <cellStyle name="好_30云南_1_财力性转移支付2010年预算参考数_合并 2 3" xfId="23549"/>
    <cellStyle name="差_县市旗测算20080508_不含人员经费系数_财力性转移支付2010年预算参考数_03_2010年各地区一般预算平衡表_04财力类2010 3" xfId="23550"/>
    <cellStyle name="差_县市旗测算20080508_不含人员经费系数_财力性转移支付2010年预算参考数_03_2010年各地区一般预算平衡表_净集中 3" xfId="23551"/>
    <cellStyle name="差_县市旗测算20080508_不含人员经费系数_财力性转移支付2010年预算参考数_30云南 2" xfId="23552"/>
    <cellStyle name="差_县市旗测算20080508_不含人员经费系数_财力性转移支付2010年预算参考数_30云南 2 2" xfId="23553"/>
    <cellStyle name="差_县市旗测算20080508_不含人员经费系数_财力性转移支付2010年预算参考数_30云南 3" xfId="23554"/>
    <cellStyle name="差_总人口_财力性转移支付2010年预算参考数_隋心对账单定稿0514 2" xfId="23555"/>
    <cellStyle name="差_县市旗测算20080508_不含人员经费系数_财力性转移支付2010年预算参考数_30云南 3 2" xfId="23556"/>
    <cellStyle name="差_总人口_财力性转移支付2010年预算参考数_隋心对账单定稿0514 2 2" xfId="23557"/>
    <cellStyle name="差_县市旗测算20080508_不含人员经费系数_财力性转移支付2010年预算参考数_合并 2 2" xfId="23558"/>
    <cellStyle name="差_县市旗测算20080508_不含人员经费系数_财力性转移支付2010年预算参考数_合并 2 3" xfId="23559"/>
    <cellStyle name="差_县市旗测算20080508_不含人员经费系数_财力性转移支付2010年预算参考数_合并 2 4" xfId="23560"/>
    <cellStyle name="差_县市旗测算20080508_不含人员经费系数_财力性转移支付2010年预算参考数_合并 2 5" xfId="23561"/>
    <cellStyle name="差_县市旗测算20080508_不含人员经费系数_财力性转移支付2010年预算参考数_合并 2 6" xfId="23562"/>
    <cellStyle name="差_县市旗测算20080508_不含人员经费系数_财力性转移支付2010年预算参考数_合并 2 7" xfId="23563"/>
    <cellStyle name="差_县市旗测算20080508_不含人员经费系数_财力性转移支付2010年预算参考数_华东" xfId="23564"/>
    <cellStyle name="好_市辖区测算-新科目（20080626）_民生政策最低支出需求_财力性转移支付2010年预算参考数_小册子（2010）张 3" xfId="23565"/>
    <cellStyle name="好_行政(燃修费)_不含人员经费系数_合并 2 6" xfId="23566"/>
    <cellStyle name="差_县市旗测算20080508_不含人员经费系数_财力性转移支付2010年预算参考数_华东 2" xfId="23567"/>
    <cellStyle name="常规 21 37" xfId="23568"/>
    <cellStyle name="差_县市旗测算20080508_不含人员经费系数_财力性转移支付2010年预算参考数_华东 2 2" xfId="23569"/>
    <cellStyle name="差_县市旗测算20080508_不含人员经费系数_财力性转移支付2010年预算参考数_华东 2 3" xfId="23570"/>
    <cellStyle name="差_县市旗测算20080508_不含人员经费系数_财力性转移支付2010年预算参考数_华东 2 4" xfId="23571"/>
    <cellStyle name="差_县市旗测算20080508_不含人员经费系数_财力性转移支付2010年预算参考数_华东 2 5" xfId="23572"/>
    <cellStyle name="差_县市旗测算20080508_不含人员经费系数_财力性转移支付2010年预算参考数_华东 2 6" xfId="23573"/>
    <cellStyle name="差_县市旗测算20080508_不含人员经费系数_财力性转移支付2010年预算参考数_隋心对账单定稿0514" xfId="23574"/>
    <cellStyle name="差_县市旗测算-新科目（20080626）_不含人员经费系数_财力性转移支付2010年预算参考数_华东 2 7" xfId="23575"/>
    <cellStyle name="差_县市旗测算20080508_不含人员经费系数_财力性转移支付2010年预算参考数_隋心对账单定稿0514 2 4" xfId="23576"/>
    <cellStyle name="差_县市旗测算20080508_不含人员经费系数_财力性转移支付2010年预算参考数_隋心对账单定稿0514 2 5" xfId="23577"/>
    <cellStyle name="好_行政(燃修费)_民生政策最低支出需求 2" xfId="23578"/>
    <cellStyle name="差_县市旗测算20080508_不含人员经费系数_财力性转移支付2010年预算参考数_隋心对账单定稿0514 2 6" xfId="23579"/>
    <cellStyle name="好_行政(燃修费)_民生政策最低支出需求 3" xfId="23580"/>
    <cellStyle name="差_县市旗测算20080508_不含人员经费系数_财力性转移支付2010年预算参考数_隋心对账单定稿0514 2 7" xfId="23581"/>
    <cellStyle name="好_行政(燃修费)_民生政策最低支出需求 4" xfId="23582"/>
    <cellStyle name="差_县市旗测算20080508_不含人员经费系数_财力性转移支付2010年预算参考数_小册子（2010）张" xfId="23583"/>
    <cellStyle name="差_县市旗测算20080508_不含人员经费系数_财力性转移支付2010年预算参考数_小册子（2010）张 2" xfId="23584"/>
    <cellStyle name="差_县市旗测算20080508_不含人员经费系数_合并" xfId="23585"/>
    <cellStyle name="差_县市旗测算20080508_不含人员经费系数_合并 2 2" xfId="23586"/>
    <cellStyle name="好_行政（人员）_民生政策最低支出需求_隋心对账单定稿0514 2 6" xfId="23587"/>
    <cellStyle name="好_其他部门(按照总人口测算）—20080416_不含人员经费系数_03_2010年各地区一般预算平衡表_04财力类2010" xfId="23588"/>
    <cellStyle name="差_县市旗测算20080508_不含人员经费系数_合并 2 3" xfId="23589"/>
    <cellStyle name="好_行政（人员）_民生政策最低支出需求_隋心对账单定稿0514 2 7" xfId="23590"/>
    <cellStyle name="差_县市旗测算20080508_不含人员经费系数_合并 2 4" xfId="23591"/>
    <cellStyle name="差_县市旗测算20080508_不含人员经费系数_合并 2 5" xfId="23592"/>
    <cellStyle name="差_县市旗测算20080508_不含人员经费系数_华东" xfId="23593"/>
    <cellStyle name="差_县市旗测算20080508_不含人员经费系数_华东 2" xfId="23594"/>
    <cellStyle name="好_行政公检法测算_财力性转移支付2010年预算参考数_03_2010年各地区一般预算平衡表_2010年地方财政一般预算分级平衡情况表（汇总）0524 2 8" xfId="23595"/>
    <cellStyle name="差_县市旗测算20080508_不含人员经费系数_华东 2 6" xfId="23596"/>
    <cellStyle name="差_县市旗测算20080508_不含人员经费系数_华东 2 7" xfId="23597"/>
    <cellStyle name="差_县市旗测算20080508_不含人员经费系数_隋心对账单定稿0514 2 2" xfId="23598"/>
    <cellStyle name="好_00省级(定稿)" xfId="23599"/>
    <cellStyle name="差_县市旗测算20080508_不含人员经费系数_隋心对账单定稿0514 2 3" xfId="23600"/>
    <cellStyle name="差_县市旗测算20080508_不含人员经费系数_小册子（2010）张" xfId="23601"/>
    <cellStyle name="差_县市旗测算20080508_不含人员经费系数_小册子（2010）张 2" xfId="23602"/>
    <cellStyle name="差_县市旗测算20080508_不含人员经费系数_小册子（2010）张 2 2" xfId="23603"/>
    <cellStyle name="好_行政公检法测算_华东 2 3" xfId="23604"/>
    <cellStyle name="差_县市旗测算20080508_不含人员经费系数_小册子（2010）张 3" xfId="23605"/>
    <cellStyle name="差_县市旗测算20080508_不含人员经费系数_小册子（2010）张 3 2" xfId="23606"/>
    <cellStyle name="差_县市旗测算20080508_不含人员经费系数_小册子（2010）张 4" xfId="23607"/>
    <cellStyle name="差_县市旗测算20080508_财力性转移支付2010年预算参考数" xfId="23608"/>
    <cellStyle name="差_县市旗测算20080508_财力性转移支付2010年预算参考数 2" xfId="23609"/>
    <cellStyle name="差_县市旗测算20080508_财力性转移支付2010年预算参考数 2 2" xfId="23610"/>
    <cellStyle name="好_卫生(按照总人口测算）—20080416_不含人员经费系数_财力性转移支付2010年预算参考数 2 8" xfId="23611"/>
    <cellStyle name="差_县市旗测算20080508_财力性转移支付2010年预算参考数 2 2 2" xfId="23612"/>
    <cellStyle name="差_县市旗测算20080508_财力性转移支付2010年预算参考数 2 7" xfId="23613"/>
    <cellStyle name="差_县市旗测算-新科目（20080627）_小册子（2010）张" xfId="23614"/>
    <cellStyle name="差_县市旗测算20080508_财力性转移支付2010年预算参考数 3" xfId="23615"/>
    <cellStyle name="差_县市旗测算20080508_财力性转移支付2010年预算参考数 4" xfId="23616"/>
    <cellStyle name="差_县市旗测算20080508_财力性转移支付2010年预算参考数 4 2" xfId="23617"/>
    <cellStyle name="差_县市旗测算20080508_财力性转移支付2010年预算参考数 5" xfId="23618"/>
    <cellStyle name="差_县市旗测算20080508_财力性转移支付2010年预算参考数_03_2010年各地区一般预算平衡表 2 2" xfId="23619"/>
    <cellStyle name="差_县市旗测算20080508_财力性转移支付2010年预算参考数_03_2010年各地区一般预算平衡表 4" xfId="23620"/>
    <cellStyle name="差_县市旗测算20080508_财力性转移支付2010年预算参考数_03_2010年各地区一般预算平衡表 6" xfId="23621"/>
    <cellStyle name="差_县市旗测算20080508_财力性转移支付2010年预算参考数_03_2010年各地区一般预算平衡表_04财力类2010 2" xfId="23622"/>
    <cellStyle name="差_县市旗测算20080508_财力性转移支付2010年预算参考数_03_2010年各地区一般预算平衡表_04财力类2010 3" xfId="23623"/>
    <cellStyle name="差_县市旗测算20080508_财力性转移支付2010年预算参考数_03_2010年各地区一般预算平衡表_2010年地方财政一般预算分级平衡情况表（汇总）0524" xfId="23624"/>
    <cellStyle name="好_行政(燃修费)_财力性转移支付2010年预算参考数_03_2010年各地区一般预算平衡表_2010年地方财政一般预算分级平衡情况表（汇总）0524 4" xfId="23625"/>
    <cellStyle name="差_县市旗测算20080508_财力性转移支付2010年预算参考数_03_2010年各地区一般预算平衡表_2010年地方财政一般预算分级平衡情况表（汇总）0524 2" xfId="23626"/>
    <cellStyle name="差_云南 缺口县区测算(地方填报)_03_2010年各地区一般预算平衡表_净集中 3" xfId="23627"/>
    <cellStyle name="差_县市旗测算20080508_财力性转移支付2010年预算参考数_03_2010年各地区一般预算平衡表_2010年地方财政一般预算分级平衡情况表（汇总）0524 2 4" xfId="23628"/>
    <cellStyle name="差_县市旗测算20080508_财力性转移支付2010年预算参考数_03_2010年各地区一般预算平衡表_2010年地方财政一般预算分级平衡情况表（汇总）0524 2 5" xfId="23629"/>
    <cellStyle name="差_县市旗测算20080508_财力性转移支付2010年预算参考数_03_2010年各地区一般预算平衡表_2010年地方财政一般预算分级平衡情况表（汇总）0524 2 6" xfId="23630"/>
    <cellStyle name="常规 9 2" xfId="23631"/>
    <cellStyle name="差_县市旗测算20080508_财力性转移支付2010年预算参考数_03_2010年各地区一般预算平衡表_2010年地方财政一般预算分级平衡情况表（汇总）0524 2 7" xfId="23632"/>
    <cellStyle name="常规 9 3" xfId="23633"/>
    <cellStyle name="差_县市旗测算20080508_财力性转移支付2010年预算参考数_03_2010年各地区一般预算平衡表_2010年地方财政一般预算分级平衡情况表（汇总）0524 3" xfId="23634"/>
    <cellStyle name="差_县市旗测算20080508_财力性转移支付2010年预算参考数_03_2010年各地区一般预算平衡表_2010年地方财政一般预算分级平衡情况表（汇总）0524 4" xfId="23635"/>
    <cellStyle name="差_县市旗测算20080508_财力性转移支付2010年预算参考数_03_2010年各地区一般预算平衡表_2010年地方财政一般预算分级平衡情况表（汇总）0524 5" xfId="23636"/>
    <cellStyle name="差_县市旗测算20080508_财力性转移支付2010年预算参考数_03_2010年各地区一般预算平衡表_净集中 2" xfId="23637"/>
    <cellStyle name="差_县市旗测算20080508_财力性转移支付2010年预算参考数_03_2010年各地区一般预算平衡表_净集中 3" xfId="23638"/>
    <cellStyle name="好_2006年27重庆_财力性转移支付2010年预算参考数" xfId="23639"/>
    <cellStyle name="好_M01-2(州市补助收入)_华东 2 2" xfId="23640"/>
    <cellStyle name="差_县市旗测算20080508_财力性转移支付2010年预算参考数_30云南" xfId="23641"/>
    <cellStyle name="差_县市旗测算20080508_民生政策最低支出需求_财力性转移支付2010年预算参考数_03_2010年各地区一般预算平衡表_2010年地方财政一般预算分级平衡情况表（汇总）0524" xfId="23642"/>
    <cellStyle name="差_云南 缺口县区测算(地方填报) 2 7" xfId="23643"/>
    <cellStyle name="差_县市旗测算20080508_财力性转移支付2010年预算参考数_30云南 2" xfId="23644"/>
    <cellStyle name="差_县市旗测算20080508_民生政策最低支出需求_财力性转移支付2010年预算参考数_03_2010年各地区一般预算平衡表_2010年地方财政一般预算分级平衡情况表（汇总）0524 2" xfId="23645"/>
    <cellStyle name="好_教育(按照总人口测算）—20080416_不含人员经费系数_03_2010年各地区一般预算平衡表_04财力类2010" xfId="23646"/>
    <cellStyle name="差_县市旗测算20080508_财力性转移支付2010年预算参考数_30云南 3" xfId="23647"/>
    <cellStyle name="差_县市旗测算20080508_民生政策最低支出需求_财力性转移支付2010年预算参考数_03_2010年各地区一般预算平衡表_2010年地方财政一般预算分级平衡情况表（汇总）0524 3" xfId="23648"/>
    <cellStyle name="差_县市旗测算20080508_财力性转移支付2010年预算参考数_合并" xfId="23649"/>
    <cellStyle name="差_县市旗测算20080508_财力性转移支付2010年预算参考数_合并 2" xfId="23650"/>
    <cellStyle name="差_县市旗测算20080508_财力性转移支付2010年预算参考数_合并 2 2" xfId="23651"/>
    <cellStyle name="差_县市旗测算20080508_财力性转移支付2010年预算参考数_合并 2 3" xfId="23652"/>
    <cellStyle name="差_县市旗测算20080508_财力性转移支付2010年预算参考数_合并 2 4" xfId="23653"/>
    <cellStyle name="差_县市旗测算20080508_财力性转移支付2010年预算参考数_合并 2 5" xfId="23654"/>
    <cellStyle name="差_一般预算支出口径剔除表_财力性转移支付2010年预算参考数_小册子（2010）张 2 2" xfId="23655"/>
    <cellStyle name="好_2_隋心对账单定稿0514" xfId="23656"/>
    <cellStyle name="差_县市旗测算20080508_财力性转移支付2010年预算参考数_合并 2 6" xfId="23657"/>
    <cellStyle name="差_县市旗测算20080508_财力性转移支付2010年预算参考数_华东 2 5" xfId="23658"/>
    <cellStyle name="差_县市旗测算20080508_财力性转移支付2010年预算参考数_隋心对账单定稿0514 2 2" xfId="23659"/>
    <cellStyle name="差_县市旗测算20080508_财力性转移支付2010年预算参考数_隋心对账单定稿0514 2 3" xfId="23660"/>
    <cellStyle name="好_Book1" xfId="23661"/>
    <cellStyle name="好_行政公检法测算_县市旗测算-新科目（含人口规模效应）_03_2010年各地区一般预算平衡表_净集中" xfId="23662"/>
    <cellStyle name="差_县市旗测算20080508_财力性转移支付2010年预算参考数_隋心对账单定稿0514 2 4" xfId="23663"/>
    <cellStyle name="好_青海 缺口县区测算(地方填报)_财力性转移支付2010年预算参考数_合并 2 2" xfId="23664"/>
    <cellStyle name="好_Book2" xfId="23665"/>
    <cellStyle name="好_农林水和城市维护标准支出20080505－县区合计_不含人员经费系数_财力性转移支付2010年预算参考数_03_2010年各地区一般预算平衡表 2 2" xfId="23666"/>
    <cellStyle name="差_县市旗测算20080508_财力性转移支付2010年预算参考数_隋心对账单定稿0514 2 5" xfId="23667"/>
    <cellStyle name="好_青海 缺口县区测算(地方填报)_财力性转移支付2010年预算参考数_合并 2 3" xfId="23668"/>
    <cellStyle name="好_农林水和城市维护标准支出20080505－县区合计_不含人员经费系数_财力性转移支付2010年预算参考数_03_2010年各地区一般预算平衡表 2 3" xfId="23669"/>
    <cellStyle name="差_县市旗测算20080508_财力性转移支付2010年预算参考数_隋心对账单定稿0514 2 6" xfId="23670"/>
    <cellStyle name="好_青海 缺口县区测算(地方填报)_财力性转移支付2010年预算参考数_合并 2 4" xfId="23671"/>
    <cellStyle name="好_Book4" xfId="23672"/>
    <cellStyle name="差_县市旗测算20080508_财力性转移支付2010年预算参考数_隋心对账单定稿0514 2 7" xfId="23673"/>
    <cellStyle name="好_青海 缺口县区测算(地方填报)_财力性转移支付2010年预算参考数_合并 2 5" xfId="23674"/>
    <cellStyle name="差_县市旗测算20080508_财力性转移支付2010年预算参考数_小册子（2010）张" xfId="23675"/>
    <cellStyle name="差_县市旗测算20080508_合并" xfId="23676"/>
    <cellStyle name="差_县市旗测算20080508_合并 2" xfId="23677"/>
    <cellStyle name="好_11大理_财力性转移支付2010年预算参考数_03_2010年各地区一般预算平衡表_2010年地方财政一般预算分级平衡情况表（汇总）0524 2 3" xfId="23678"/>
    <cellStyle name="差_县市旗测算20080508_合并 2 3" xfId="23679"/>
    <cellStyle name="好_2008年全省汇总收支计算表_财力性转移支付2010年预算参考数 2" xfId="23680"/>
    <cellStyle name="差_县市旗测算20080508_合并 2 4" xfId="23681"/>
    <cellStyle name="好_2008年全省汇总收支计算表_财力性转移支付2010年预算参考数 3" xfId="23682"/>
    <cellStyle name="差_县市旗测算20080508_合并 2 6" xfId="23683"/>
    <cellStyle name="好_2008年全省汇总收支计算表_财力性转移支付2010年预算参考数 5" xfId="23684"/>
    <cellStyle name="差_县市旗测算20080508_合并 2 7" xfId="23685"/>
    <cellStyle name="差_县市旗测算20080508_华东" xfId="23686"/>
    <cellStyle name="差_县市旗测算20080508_华东 2 5" xfId="23687"/>
    <cellStyle name="差_县市旗测算20080508_华东 2 6" xfId="23688"/>
    <cellStyle name="差_县市旗测算20080508_华东 2 7" xfId="23689"/>
    <cellStyle name="差_县市旗测算20080508_民生政策最低支出需求" xfId="23690"/>
    <cellStyle name="差_县市旗测算20080508_民生政策最低支出需求 2" xfId="23691"/>
    <cellStyle name="常规 2 2 9" xfId="23692"/>
    <cellStyle name="差_县市旗测算20080508_民生政策最低支出需求 2 2" xfId="23693"/>
    <cellStyle name="好_20河南_财力性转移支付2010年预算参考数_03_2010年各地区一般预算平衡表 6" xfId="23694"/>
    <cellStyle name="差_县市旗测算20080508_民生政策最低支出需求 2 2 2" xfId="23695"/>
    <cellStyle name="好_05潍坊 2 3" xfId="23696"/>
    <cellStyle name="差_县市旗测算20080508_民生政策最低支出需求 2 3" xfId="23697"/>
    <cellStyle name="差_县市旗测算20080508_民生政策最低支出需求 2 4" xfId="23698"/>
    <cellStyle name="好_教育(按照总人口测算）—20080416_隋心对账单定稿0514 2" xfId="23699"/>
    <cellStyle name="差_县市旗测算20080508_民生政策最低支出需求 2 5" xfId="23700"/>
    <cellStyle name="好_教育(按照总人口测算）—20080416_隋心对账单定稿0514 3" xfId="23701"/>
    <cellStyle name="差_县市旗测算20080508_民生政策最低支出需求 2 6" xfId="23702"/>
    <cellStyle name="差_县市旗测算20080508_民生政策最低支出需求 3" xfId="23703"/>
    <cellStyle name="好_青海 缺口县区测算(地方填报)_财力性转移支付2010年预算参考数_03_2010年各地区一般预算平衡表 2" xfId="23704"/>
    <cellStyle name="差_县市旗测算20080508_民生政策最低支出需求 4" xfId="23705"/>
    <cellStyle name="好_青海 缺口县区测算(地方填报)_财力性转移支付2010年预算参考数_03_2010年各地区一般预算平衡表 3" xfId="23706"/>
    <cellStyle name="差_县市旗测算20080508_民生政策最低支出需求 4 2" xfId="23707"/>
    <cellStyle name="差_县市旗测算20080508_民生政策最低支出需求 5" xfId="23708"/>
    <cellStyle name="好_青海 缺口县区测算(地方填报)_财力性转移支付2010年预算参考数_03_2010年各地区一般预算平衡表 4" xfId="23709"/>
    <cellStyle name="差_县市旗测算20080508_民生政策最低支出需求_03_2010年各地区一般预算平衡表" xfId="23710"/>
    <cellStyle name="好_核定人数对比_财力性转移支付2010年预算参考数_03_2010年各地区一般预算平衡表 2" xfId="23711"/>
    <cellStyle name="差_县市旗测算20080508_民生政策最低支出需求_03_2010年各地区一般预算平衡表 2" xfId="23712"/>
    <cellStyle name="好_核定人数对比_财力性转移支付2010年预算参考数_03_2010年各地区一般预算平衡表 2 2" xfId="23713"/>
    <cellStyle name="差_县市旗测算20080508_民生政策最低支出需求_03_2010年各地区一般预算平衡表 2 2" xfId="23714"/>
    <cellStyle name="差_县市旗测算20080508_民生政策最低支出需求_03_2010年各地区一般预算平衡表_04财力类2010" xfId="23715"/>
    <cellStyle name="差_县市旗测算20080508_民生政策最低支出需求_03_2010年各地区一般预算平衡表_04财力类2010 2" xfId="23716"/>
    <cellStyle name="好_教育(按照总人口测算）—20080416_民生政策最低支出需求_财力性转移支付2010年预算参考数_合并 2 5" xfId="23717"/>
    <cellStyle name="差_县市旗测算20080508_民生政策最低支出需求_03_2010年各地区一般预算平衡表_04财力类2010 3" xfId="23718"/>
    <cellStyle name="好_教育(按照总人口测算）—20080416_民生政策最低支出需求_财力性转移支付2010年预算参考数_合并 2 6" xfId="23719"/>
    <cellStyle name="差_县市旗测算20080508_民生政策最低支出需求_03_2010年各地区一般预算平衡表_2010年地方财政一般预算分级平衡情况表（汇总）0524" xfId="23720"/>
    <cellStyle name="差_县市旗测算20080508_民生政策最低支出需求_03_2010年各地区一般预算平衡表_2010年地方财政一般预算分级平衡情况表（汇总）0524 2 2" xfId="23721"/>
    <cellStyle name="差_县市旗测算20080508_民生政策最低支出需求_03_2010年各地区一般预算平衡表_2010年地方财政一般预算分级平衡情况表（汇总）0524 2 3" xfId="23722"/>
    <cellStyle name="差_县市旗测算20080508_民生政策最低支出需求_03_2010年各地区一般预算平衡表_2010年地方财政一般预算分级平衡情况表（汇总）0524 2 4" xfId="23723"/>
    <cellStyle name="差_县市旗测算20080508_民生政策最低支出需求_03_2010年各地区一般预算平衡表_净集中 3" xfId="23724"/>
    <cellStyle name="常规 2 3" xfId="23725"/>
    <cellStyle name="差_县市旗测算20080508_民生政策最低支出需求_30云南" xfId="23726"/>
    <cellStyle name="差_县市旗测算20080508_民生政策最低支出需求_30云南 2" xfId="23727"/>
    <cellStyle name="差_县市旗测算20080508_民生政策最低支出需求_30云南 3" xfId="23728"/>
    <cellStyle name="差_县市旗测算20080508_民生政策最低支出需求_财力性转移支付2010年预算参考数" xfId="23729"/>
    <cellStyle name="差_县市旗测算20080508_民生政策最低支出需求_财力性转移支付2010年预算参考数 2 2 2" xfId="23730"/>
    <cellStyle name="差_县市旗测算20080508_民生政策最低支出需求_财力性转移支付2010年预算参考数 2 3 2" xfId="23731"/>
    <cellStyle name="差_县市旗测算20080508_民生政策最低支出需求_财力性转移支付2010年预算参考数 2 5" xfId="23732"/>
    <cellStyle name="差_县市旗测算20080508_民生政策最低支出需求_财力性转移支付2010年预算参考数 3" xfId="23733"/>
    <cellStyle name="差_县市旗测算20080508_民生政策最低支出需求_财力性转移支付2010年预算参考数 4" xfId="23734"/>
    <cellStyle name="差_县市旗测算20080508_民生政策最低支出需求_财力性转移支付2010年预算参考数 5" xfId="23735"/>
    <cellStyle name="差_县市旗测算20080508_民生政策最低支出需求_财力性转移支付2010年预算参考数_03_2010年各地区一般预算平衡表" xfId="23736"/>
    <cellStyle name="好_县市旗测算-新科目（20080626）_03_2010年各地区一般预算平衡表 6" xfId="23737"/>
    <cellStyle name="差_县市旗测算20080508_民生政策最低支出需求_财力性转移支付2010年预算参考数_03_2010年各地区一般预算平衡表 2" xfId="23738"/>
    <cellStyle name="差_县市旗测算20080508_民生政策最低支出需求_财力性转移支付2010年预算参考数_03_2010年各地区一般预算平衡表 2 2" xfId="23739"/>
    <cellStyle name="差_县市旗测算20080508_民生政策最低支出需求_财力性转移支付2010年预算参考数_03_2010年各地区一般预算平衡表 3" xfId="23740"/>
    <cellStyle name="差_县市旗测算20080508_民生政策最低支出需求_财力性转移支付2010年预算参考数_03_2010年各地区一般预算平衡表 4" xfId="23741"/>
    <cellStyle name="差_县市旗测算20080508_民生政策最低支出需求_财力性转移支付2010年预算参考数_03_2010年各地区一般预算平衡表 5" xfId="23742"/>
    <cellStyle name="差_县市旗测算20080508_民生政策最低支出需求_财力性转移支付2010年预算参考数_03_2010年各地区一般预算平衡表 6" xfId="23743"/>
    <cellStyle name="差_县市旗测算20080508_民生政策最低支出需求_财力性转移支付2010年预算参考数_03_2010年各地区一般预算平衡表_04财力类2010" xfId="23744"/>
    <cellStyle name="差_县市旗测算20080508_民生政策最低支出需求_财力性转移支付2010年预算参考数_03_2010年各地区一般预算平衡表_2010年地方财政一般预算分级平衡情况表（汇总）0524 2 2" xfId="23745"/>
    <cellStyle name="好_教育(按照总人口测算）—20080416_不含人员经费系数_03_2010年各地区一般预算平衡表_04财力类2010 2" xfId="23746"/>
    <cellStyle name="差_县市旗测算20080508_民生政策最低支出需求_财力性转移支付2010年预算参考数_03_2010年各地区一般预算平衡表_2010年地方财政一般预算分级平衡情况表（汇总）0524 2 4" xfId="23747"/>
    <cellStyle name="差_县市旗测算20080508_民生政策最低支出需求_财力性转移支付2010年预算参考数_03_2010年各地区一般预算平衡表_2010年地方财政一般预算分级平衡情况表（汇总）0524 2 5" xfId="23748"/>
    <cellStyle name="差_县市旗测算20080508_民生政策最低支出需求_财力性转移支付2010年预算参考数_03_2010年各地区一般预算平衡表_2010年地方财政一般预算分级平衡情况表（汇总）0524 2 6" xfId="23749"/>
    <cellStyle name="差_县市旗测算20080508_民生政策最低支出需求_财力性转移支付2010年预算参考数_03_2010年各地区一般预算平衡表_2010年地方财政一般预算分级平衡情况表（汇总）0524 2 7" xfId="23750"/>
    <cellStyle name="差_县市旗测算20080508_民生政策最低支出需求_财力性转移支付2010年预算参考数_03_2010年各地区一般预算平衡表_2010年地方财政一般预算分级平衡情况表（汇总）0524 4" xfId="23751"/>
    <cellStyle name="差_县市旗测算20080508_民生政策最低支出需求_财力性转移支付2010年预算参考数_03_2010年各地区一般预算平衡表_2010年地方财政一般预算分级平衡情况表（汇总）0524 5" xfId="23752"/>
    <cellStyle name="差_县市旗测算20080508_民生政策最低支出需求_财力性转移支付2010年预算参考数_03_2010年各地区一般预算平衡表_净集中" xfId="23753"/>
    <cellStyle name="好_22湖南_03_2010年各地区一般预算平衡表 4" xfId="23754"/>
    <cellStyle name="差_县市旗测算20080508_民生政策最低支出需求_财力性转移支付2010年预算参考数_03_2010年各地区一般预算平衡表_净集中 2" xfId="23755"/>
    <cellStyle name="差_县市旗测算20080508_民生政策最低支出需求_财力性转移支付2010年预算参考数_03_2010年各地区一般预算平衡表_净集中 3" xfId="23756"/>
    <cellStyle name="差_县市旗测算20080508_民生政策最低支出需求_财力性转移支付2010年预算参考数_30云南 2 2" xfId="23757"/>
    <cellStyle name="好_1305扶贫_4.2010年国家重点生态功能区保护性转移支付生态测算表" xfId="23758"/>
    <cellStyle name="差_县市旗测算20080508_民生政策最低支出需求_财力性转移支付2010年预算参考数_30云南 4" xfId="23759"/>
    <cellStyle name="差_县市旗测算20080508_民生政策最低支出需求_财力性转移支付2010年预算参考数_合并" xfId="23760"/>
    <cellStyle name="差_县市旗测算20080508_民生政策最低支出需求_财力性转移支付2010年预算参考数_合并 2 6" xfId="23761"/>
    <cellStyle name="好_27重庆_03_2010年各地区一般预算平衡表_2010年地方财政一般预算分级平衡情况表（汇总）0524 2 5" xfId="23762"/>
    <cellStyle name="差_县市旗测算20080508_民生政策最低支出需求_财力性转移支付2010年预算参考数_合并 2 7" xfId="23763"/>
    <cellStyle name="好_27重庆_03_2010年各地区一般预算平衡表_2010年地方财政一般预算分级平衡情况表（汇总）0524 2 6" xfId="23764"/>
    <cellStyle name="警告文本 2 2 18" xfId="23765"/>
    <cellStyle name="差_县市旗测算20080508_民生政策最低支出需求_财力性转移支付2010年预算参考数_华东" xfId="23766"/>
    <cellStyle name="差_县市旗测算20080508_民生政策最低支出需求_财力性转移支付2010年预算参考数_华东 2" xfId="23767"/>
    <cellStyle name="差_县市旗测算20080508_民生政策最低支出需求_财力性转移支付2010年预算参考数_华东 2 2" xfId="23768"/>
    <cellStyle name="差_县市旗测算20080508_民生政策最低支出需求_财力性转移支付2010年预算参考数_华东 2 3" xfId="23769"/>
    <cellStyle name="好_0605石屏县 3 2" xfId="23770"/>
    <cellStyle name="差_县市旗测算20080508_民生政策最低支出需求_财力性转移支付2010年预算参考数_华东 2 4" xfId="23771"/>
    <cellStyle name="差_县市旗测算20080508_民生政策最低支出需求_财力性转移支付2010年预算参考数_隋心对账单定稿0514 2 2" xfId="23772"/>
    <cellStyle name="差_县市旗测算20080508_民生政策最低支出需求_财力性转移支付2010年预算参考数_隋心对账单定稿0514 2 3" xfId="23773"/>
    <cellStyle name="差_县市旗测算20080508_民生政策最低支出需求_财力性转移支付2010年预算参考数_隋心对账单定稿0514 2 4" xfId="23774"/>
    <cellStyle name="差_县市旗测算20080508_民生政策最低支出需求_财力性转移支付2010年预算参考数_隋心对账单定稿0514 2 6" xfId="23775"/>
    <cellStyle name="差_县市旗测算20080508_民生政策最低支出需求_财力性转移支付2010年预算参考数_隋心对账单定稿0514 2 7" xfId="23776"/>
    <cellStyle name="好_教育(按照总人口测算）—20080416_县市旗测算-新科目（含人口规模效应）_隋心对账单定稿0514 2" xfId="23777"/>
    <cellStyle name="差_县市旗测算20080508_民生政策最低支出需求_财力性转移支付2010年预算参考数_小册子（2010）张" xfId="23778"/>
    <cellStyle name="差_县市旗测算20080508_民生政策最低支出需求_财力性转移支付2010年预算参考数_小册子（2010）张 2" xfId="23779"/>
    <cellStyle name="差_县市旗测算20080508_民生政策最低支出需求_财力性转移支付2010年预算参考数_小册子（2010）张 2 2" xfId="23780"/>
    <cellStyle name="好_2007年收支情况及2008年收支预计表(汇总表)_03_2010年各地区一般预算平衡表_2010年地方财政一般预算分级平衡情况表（汇总）0524 3" xfId="23781"/>
    <cellStyle name="差_县市旗测算20080508_民生政策最低支出需求_财力性转移支付2010年预算参考数_小册子（2010）张 3" xfId="23782"/>
    <cellStyle name="差_县市旗测算20080508_民生政策最低支出需求_合并 2" xfId="23783"/>
    <cellStyle name="差_县市旗测算20080508_民生政策最低支出需求_合并 2 2" xfId="23784"/>
    <cellStyle name="好_2008年一般预算支出预计 2 3" xfId="23785"/>
    <cellStyle name="差_县市旗测算20080508_民生政策最低支出需求_合并 2 3" xfId="23786"/>
    <cellStyle name="好_2008年一般预算支出预计 2 4" xfId="23787"/>
    <cellStyle name="差_县市旗测算20080508_民生政策最低支出需求_合并 2 4" xfId="23788"/>
    <cellStyle name="好_2008年一般预算支出预计 2 5" xfId="23789"/>
    <cellStyle name="差_县市旗测算20080508_民生政策最低支出需求_合并 2 5" xfId="23790"/>
    <cellStyle name="好_2008年一般预算支出预计 2 6" xfId="23791"/>
    <cellStyle name="差_县市旗测算20080508_民生政策最低支出需求_合并 2 6" xfId="23792"/>
    <cellStyle name="好_2008年一般预算支出预计 2 7" xfId="23793"/>
    <cellStyle name="好_教育(按照总人口测算）—20080416_03_2010年各地区一般预算平衡表_04财力类2010 2" xfId="23794"/>
    <cellStyle name="差_县市旗测算20080508_民生政策最低支出需求_合并 2 7" xfId="23795"/>
    <cellStyle name="差_县市旗测算-新科目（20080626）_财力性转移支付2010年预算参考数_华东 2 2" xfId="23796"/>
    <cellStyle name="好_教育(按照总人口测算）—20080416_03_2010年各地区一般预算平衡表_04财力类2010 3" xfId="23797"/>
    <cellStyle name="差_县市旗测算20080508_民生政策最低支出需求_华东" xfId="23798"/>
    <cellStyle name="好_青海 缺口县区测算(地方填报)_财力性转移支付2010年预算参考数_隋心对账单定稿0514 2 3" xfId="23799"/>
    <cellStyle name="差_县市旗测算20080508_民生政策最低支出需求_华东 2" xfId="23800"/>
    <cellStyle name="差_县市旗测算20080508_民生政策最低支出需求_隋心对账单定稿0514" xfId="23801"/>
    <cellStyle name="差_县市旗测算20080508_民生政策最低支出需求_隋心对账单定稿0514 2" xfId="23802"/>
    <cellStyle name="好_1110洱源县_财力性转移支付2010年预算参考数_03_2010年各地区一般预算平衡表_2010年地方财政一般预算分级平衡情况表（汇总）0524 2 7" xfId="23803"/>
    <cellStyle name="差_县市旗测算20080508_民生政策最低支出需求_隋心对账单定稿0514 2 2" xfId="23804"/>
    <cellStyle name="差_县市旗测算20080508_民生政策最低支出需求_隋心对账单定稿0514 2 3" xfId="23805"/>
    <cellStyle name="差_县市旗测算20080508_民生政策最低支出需求_隋心对账单定稿0514 2 4" xfId="23806"/>
    <cellStyle name="差_县市旗测算20080508_民生政策最低支出需求_隋心对账单定稿0514 2 5" xfId="23807"/>
    <cellStyle name="差_县市旗测算20080508_民生政策最低支出需求_隋心对账单定稿0514 2 6" xfId="23808"/>
    <cellStyle name="差_县市旗测算20080508_民生政策最低支出需求_隋心对账单定稿0514 2 7" xfId="23809"/>
    <cellStyle name="好_2006年27重庆_财力性转移支付2010年预算参考数_小册子（2010）张 2" xfId="23810"/>
    <cellStyle name="差_县市旗测算20080508_隋心对账单定稿0514 2 3" xfId="23811"/>
    <cellStyle name="好_县市旗测算-新科目（20080626）_不含人员经费系数_隋心对账单定稿0514 2 2" xfId="23812"/>
    <cellStyle name="好_行政公检法测算_不含人员经费系数_华东 2 2" xfId="23813"/>
    <cellStyle name="好_农林水和城市维护标准支出20080505－县区合计_合并 2" xfId="23814"/>
    <cellStyle name="差_县市旗测算20080508_县市旗测算-新科目（含人口规模效应） 2 2" xfId="23815"/>
    <cellStyle name="差_县市旗测算20080508_县市旗测算-新科目（含人口规模效应） 2 3" xfId="23816"/>
    <cellStyle name="差_县市旗测算20080508_县市旗测算-新科目（含人口规模效应） 2 4" xfId="23817"/>
    <cellStyle name="差_县市旗测算20080508_县市旗测算-新科目（含人口规模效应） 2 5" xfId="23818"/>
    <cellStyle name="差_县市旗测算20080508_县市旗测算-新科目（含人口规模效应） 2 6" xfId="23819"/>
    <cellStyle name="差_县市旗测算20080508_县市旗测算-新科目（含人口规模效应） 2 7" xfId="23820"/>
    <cellStyle name="好_0605石屏县_财力性转移支付2010年预算参考数_30云南" xfId="23821"/>
    <cellStyle name="好_县市旗测算-新科目（20080627）_民生政策最低支出需求 5" xfId="23822"/>
    <cellStyle name="差_县市旗测算20080508_县市旗测算-新科目（含人口规模效应）_03_2010年各地区一般预算平衡表" xfId="23823"/>
    <cellStyle name="差_县市旗测算20080508_县市旗测算-新科目（含人口规模效应）_03_2010年各地区一般预算平衡表 2" xfId="23824"/>
    <cellStyle name="差_县市旗测算20080508_县市旗测算-新科目（含人口规模效应）_03_2010年各地区一般预算平衡表 2 2" xfId="23825"/>
    <cellStyle name="差_县市旗测算20080508_县市旗测算-新科目（含人口规模效应）_03_2010年各地区一般预算平衡表 3" xfId="23826"/>
    <cellStyle name="差_县市旗测算20080508_县市旗测算-新科目（含人口规模效应）_03_2010年各地区一般预算平衡表 4" xfId="23827"/>
    <cellStyle name="差_县市旗测算20080508_县市旗测算-新科目（含人口规模效应）_03_2010年各地区一般预算平衡表 6" xfId="23828"/>
    <cellStyle name="差_县市旗测算20080508_县市旗测算-新科目（含人口规模效应）_03_2010年各地区一般预算平衡表_04财力类2010" xfId="23829"/>
    <cellStyle name="差_县市旗测算20080508_县市旗测算-新科目（含人口规模效应）_03_2010年各地区一般预算平衡表_04财力类2010 3" xfId="23830"/>
    <cellStyle name="差_县市旗测算20080508_县市旗测算-新科目（含人口规模效应）_03_2010年各地区一般预算平衡表_2010年地方财政一般预算分级平衡情况表（汇总）0524" xfId="23831"/>
    <cellStyle name="好_Book1_小册子（2010）张" xfId="23832"/>
    <cellStyle name="差_县市旗测算20080508_县市旗测算-新科目（含人口规模效应）_03_2010年各地区一般预算平衡表_2010年地方财政一般预算分级平衡情况表（汇总）0524 2" xfId="23833"/>
    <cellStyle name="好_Book1_小册子（2010）张 2" xfId="23834"/>
    <cellStyle name="好_行政(燃修费) 2 4" xfId="23835"/>
    <cellStyle name="好_其他部门(按照总人口测算）—20080416_不含人员经费系数 2 6" xfId="23836"/>
    <cellStyle name="差_县市旗测算20080508_县市旗测算-新科目（含人口规模效应）_03_2010年各地区一般预算平衡表_2010年地方财政一般预算分级平衡情况表（汇总）0524 2 2" xfId="23837"/>
    <cellStyle name="好_其他部门(按照总人口测算）—20080416_民生政策最低支出需求_财力性转移支付2010年预算参考数_隋心对账单定稿0514 2 7" xfId="23838"/>
    <cellStyle name="差_县市旗测算20080508_县市旗测算-新科目（含人口规模效应）_03_2010年各地区一般预算平衡表_2010年地方财政一般预算分级平衡情况表（汇总）0524 2 3" xfId="23839"/>
    <cellStyle name="差_县市旗测算20080508_县市旗测算-新科目（含人口规模效应）_03_2010年各地区一般预算平衡表_2010年地方财政一般预算分级平衡情况表（汇总）0524 2 4" xfId="23840"/>
    <cellStyle name="差_县市旗测算20080508_县市旗测算-新科目（含人口规模效应）_03_2010年各地区一般预算平衡表_2010年地方财政一般预算分级平衡情况表（汇总）0524 2 5" xfId="23841"/>
    <cellStyle name="差_县市旗测算20080508_县市旗测算-新科目（含人口规模效应）_03_2010年各地区一般预算平衡表_2010年地方财政一般预算分级平衡情况表（汇总）0524 2 6" xfId="23842"/>
    <cellStyle name="差_县市旗测算20080508_县市旗测算-新科目（含人口规模效应）_03_2010年各地区一般预算平衡表_2010年地方财政一般预算分级平衡情况表（汇总）0524 2 7" xfId="23843"/>
    <cellStyle name="差_县市旗测算20080508_县市旗测算-新科目（含人口规模效应）_03_2010年各地区一般预算平衡表_2010年地方财政一般预算分级平衡情况表（汇总）0524 3" xfId="23844"/>
    <cellStyle name="好_Book1_小册子（2010）张 3" xfId="23845"/>
    <cellStyle name="好_行政(燃修费) 2 5" xfId="23846"/>
    <cellStyle name="好_其他部门(按照总人口测算）—20080416_不含人员经费系数 2 7" xfId="23847"/>
    <cellStyle name="差_县市旗测算20080508_县市旗测算-新科目（含人口规模效应）_03_2010年各地区一般预算平衡表_2010年地方财政一般预算分级平衡情况表（汇总）0524 4" xfId="23848"/>
    <cellStyle name="好_行政(燃修费) 2 6" xfId="23849"/>
    <cellStyle name="好_其他部门(按照总人口测算）—20080416_不含人员经费系数 2 8" xfId="23850"/>
    <cellStyle name="差_县市旗测算20080508_县市旗测算-新科目（含人口规模效应）_03_2010年各地区一般预算平衡表_2010年地方财政一般预算分级平衡情况表（汇总）0524 5" xfId="23851"/>
    <cellStyle name="好_行政(燃修费) 2 7" xfId="23852"/>
    <cellStyle name="差_县市旗测算20080508_县市旗测算-新科目（含人口规模效应）_03_2010年各地区一般预算平衡表_净集中" xfId="23853"/>
    <cellStyle name="差_县市旗测算20080508_县市旗测算-新科目（含人口规模效应）_03_2010年各地区一般预算平衡表_净集中 2" xfId="23854"/>
    <cellStyle name="好_云南 缺口县区测算(地方填报)_财力性转移支付2010年预算参考数_03_2010年各地区一般预算平衡表_04财力类2010 2" xfId="23855"/>
    <cellStyle name="差_县市旗测算20080508_县市旗测算-新科目（含人口规模效应）_03_2010年各地区一般预算平衡表_净集中 3" xfId="23856"/>
    <cellStyle name="差_县市旗测算20080508_县市旗测算-新科目（含人口规模效应）_30云南" xfId="23857"/>
    <cellStyle name="差_县市旗测算20080508_县市旗测算-新科目（含人口规模效应）_30云南 3" xfId="23858"/>
    <cellStyle name="差_县市旗测算20080508_县市旗测算-新科目（含人口规模效应）_30云南 3 2" xfId="23859"/>
    <cellStyle name="好_2008年支出核定_华东 2 4" xfId="23860"/>
    <cellStyle name="差_县市旗测算20080508_县市旗测算-新科目（含人口规模效应）_30云南 4" xfId="23861"/>
    <cellStyle name="常规 27 2" xfId="23862"/>
    <cellStyle name="常规 32 2" xfId="23863"/>
    <cellStyle name="差_县市旗测算20080508_县市旗测算-新科目（含人口规模效应）_财力性转移支付2010年预算参考数 2" xfId="23864"/>
    <cellStyle name="差_县市旗测算20080508_县市旗测算-新科目（含人口规模效应）_财力性转移支付2010年预算参考数 2 3 2" xfId="23865"/>
    <cellStyle name="好_2006年全省财力计算表（中央、决算） 2_4.2010年国家重点生态功能区保护性转移支付生态测算表 2" xfId="23866"/>
    <cellStyle name="差_县市旗测算20080508_县市旗测算-新科目（含人口规模效应）_财力性转移支付2010年预算参考数 2 6" xfId="23867"/>
    <cellStyle name="差_县市旗测算20080508_县市旗测算-新科目（含人口规模效应）_财力性转移支付2010年预算参考数 2 7" xfId="23868"/>
    <cellStyle name="差_县市旗测算20080508_县市旗测算-新科目（含人口规模效应）_财力性转移支付2010年预算参考数 4" xfId="23869"/>
    <cellStyle name="差_县市旗测算20080508_县市旗测算-新科目（含人口规模效应）_财力性转移支付2010年预算参考数_03_2010年各地区一般预算平衡表 2 2" xfId="23870"/>
    <cellStyle name="好_教育(按照总人口测算）—20080416_县市旗测算-新科目（含人口规模效应）_财力性转移支付2010年预算参考数_03_2010年各地区一般预算平衡表_2010年地方财政一般预算分级平衡情况表（汇总）0524 3" xfId="23871"/>
    <cellStyle name="差_县市旗测算20080508_县市旗测算-新科目（含人口规模效应）_财力性转移支付2010年预算参考数_03_2010年各地区一般预算平衡表 4" xfId="23872"/>
    <cellStyle name="好_Book1_合并 2 7" xfId="23873"/>
    <cellStyle name="好_教育(按照总人口测算）—20080416_不含人员经费系数_隋心对账单定稿0514 3" xfId="23874"/>
    <cellStyle name="差_县市旗测算20080508_县市旗测算-新科目（含人口规模效应）_财力性转移支付2010年预算参考数_03_2010年各地区一般预算平衡表 5" xfId="23875"/>
    <cellStyle name="好_农林水和城市维护标准支出20080505－县区合计_不含人员经费系数_03_2010年各地区一般预算平衡表_04财力类2010" xfId="23876"/>
    <cellStyle name="差_县市旗测算20080508_县市旗测算-新科目（含人口规模效应）_财力性转移支付2010年预算参考数_03_2010年各地区一般预算平衡表 6" xfId="23877"/>
    <cellStyle name="好_2006年水利统计指标统计表_财力性转移支付2010年预算参考数_03_2010年各地区一般预算平衡表 2 2" xfId="23878"/>
    <cellStyle name="差_县市旗测算20080508_县市旗测算-新科目（含人口规模效应）_财力性转移支付2010年预算参考数_03_2010年各地区一般预算平衡表_04财力类2010" xfId="23879"/>
    <cellStyle name="差_县市旗测算20080508_县市旗测算-新科目（含人口规模效应）_财力性转移支付2010年预算参考数_03_2010年各地区一般预算平衡表_04财力类2010 2" xfId="23880"/>
    <cellStyle name="差_县市旗测算20080508_县市旗测算-新科目（含人口规模效应）_财力性转移支付2010年预算参考数_03_2010年各地区一般预算平衡表_04财力类2010 3" xfId="23881"/>
    <cellStyle name="差_县市旗测算20080508_县市旗测算-新科目（含人口规模效应）_财力性转移支付2010年预算参考数_03_2010年各地区一般预算平衡表_2010年地方财政一般预算分级平衡情况表（汇总）0524 2 4" xfId="23882"/>
    <cellStyle name="差_县市旗测算20080508_县市旗测算-新科目（含人口规模效应）_财力性转移支付2010年预算参考数_03_2010年各地区一般预算平衡表_净集中" xfId="23883"/>
    <cellStyle name="差_县市旗测算-新科目（20080627）_不含人员经费系数_合并 2 4" xfId="23884"/>
    <cellStyle name="差_县市旗测算20080508_县市旗测算-新科目（含人口规模效应）_财力性转移支付2010年预算参考数_03_2010年各地区一般预算平衡表_净集中 2" xfId="23885"/>
    <cellStyle name="好_教育(按照总人口测算）—20080416_不含人员经费系数 2 5" xfId="23886"/>
    <cellStyle name="差_县市旗测算20080508_县市旗测算-新科目（含人口规模效应）_财力性转移支付2010年预算参考数_03_2010年各地区一般预算平衡表_净集中 3" xfId="23887"/>
    <cellStyle name="好_教育(按照总人口测算）—20080416_不含人员经费系数 2 6" xfId="23888"/>
    <cellStyle name="差_县市旗测算20080508_县市旗测算-新科目（含人口规模效应）_财力性转移支付2010年预算参考数_30云南" xfId="23889"/>
    <cellStyle name="好_农林水和城市维护标准支出20080505－县区合计_民生政策最低支出需求_财力性转移支付2010年预算参考数_03_2010年各地区一般预算平衡表_04财力类2010 3" xfId="23890"/>
    <cellStyle name="差_县市旗测算20080508_县市旗测算-新科目（含人口规模效应）_财力性转移支付2010年预算参考数_合并 2 3" xfId="23891"/>
    <cellStyle name="好_20河南_03_2010年各地区一般预算平衡表_净集中" xfId="23892"/>
    <cellStyle name="差_县市旗测算20080508_县市旗测算-新科目（含人口规模效应）_财力性转移支付2010年预算参考数_合并 2 4" xfId="23893"/>
    <cellStyle name="差_县市旗测算20080508_县市旗测算-新科目（含人口规模效应）_财力性转移支付2010年预算参考数_合并 2 5" xfId="23894"/>
    <cellStyle name="差_县市旗测算20080508_县市旗测算-新科目（含人口规模效应）_财力性转移支付2010年预算参考数_合并 2 6" xfId="23895"/>
    <cellStyle name="差_县市旗测算20080508_县市旗测算-新科目（含人口规模效应）_财力性转移支付2010年预算参考数_合并 2 7" xfId="23896"/>
    <cellStyle name="差_县市旗测算20080508_县市旗测算-新科目（含人口规模效应）_财力性转移支付2010年预算参考数_华东 2" xfId="23897"/>
    <cellStyle name="差_县市旗测算20080508_县市旗测算-新科目（含人口规模效应）_财力性转移支付2010年预算参考数_华东 2 2" xfId="23898"/>
    <cellStyle name="差_县市旗测算20080508_县市旗测算-新科目（含人口规模效应）_财力性转移支付2010年预算参考数_华东 2 3" xfId="23899"/>
    <cellStyle name="差_县市旗测算20080508_县市旗测算-新科目（含人口规模效应）_财力性转移支付2010年预算参考数_华东 2 4" xfId="23900"/>
    <cellStyle name="差_县市旗测算20080508_县市旗测算-新科目（含人口规模效应）_财力性转移支付2010年预算参考数_华东 2 5" xfId="23901"/>
    <cellStyle name="差_县市旗测算20080508_县市旗测算-新科目（含人口规模效应）_财力性转移支付2010年预算参考数_华东 2 6" xfId="23902"/>
    <cellStyle name="差_县市旗测算20080508_县市旗测算-新科目（含人口规模效应）_财力性转移支付2010年预算参考数_隋心对账单定稿0514 2 6" xfId="23903"/>
    <cellStyle name="好_县区合并测算20080421_县市旗测算-新科目（含人口规模效应）_财力性转移支付2010年预算参考数_03_2010年各地区一般预算平衡表_04财力类2010 2" xfId="23904"/>
    <cellStyle name="差_县市旗测算20080508_县市旗测算-新科目（含人口规模效应）_财力性转移支付2010年预算参考数_隋心对账单定稿0514 2 7" xfId="23905"/>
    <cellStyle name="差_县市旗测算20080508_县市旗测算-新科目（含人口规模效应）_财力性转移支付2010年预算参考数_小册子（2010）张 2" xfId="23906"/>
    <cellStyle name="超级链接 2" xfId="23907"/>
    <cellStyle name="差_县市旗测算20080508_县市旗测算-新科目（含人口规模效应）_财力性转移支付2010年预算参考数_小册子（2010）张 3" xfId="23908"/>
    <cellStyle name="超级链接 3" xfId="23909"/>
    <cellStyle name="差_县市旗测算20080508_县市旗测算-新科目（含人口规模效应）_财力性转移支付2010年预算参考数_小册子（2010）张 4" xfId="23910"/>
    <cellStyle name="超级链接 4" xfId="23911"/>
    <cellStyle name="差_县市旗测算20080508_县市旗测算-新科目（含人口规模效应）_合并 2" xfId="23912"/>
    <cellStyle name="差_县市旗测算-新科目（20080627）_县市旗测算-新科目（含人口规模效应）_30云南 2" xfId="23913"/>
    <cellStyle name="差_县市旗测算20080508_县市旗测算-新科目（含人口规模效应）_合并 2 2" xfId="23914"/>
    <cellStyle name="差_县市旗测算-新科目（20080627）_县市旗测算-新科目（含人口规模效应）_30云南 2 2" xfId="23915"/>
    <cellStyle name="差_县市旗测算20080508_县市旗测算-新科目（含人口规模效应）_合并 2 3" xfId="23916"/>
    <cellStyle name="差_县市旗测算20080508_县市旗测算-新科目（含人口规模效应）_合并 2 5" xfId="23917"/>
    <cellStyle name="差_县市旗测算20080508_县市旗测算-新科目（含人口规模效应）_合并 2 6" xfId="23918"/>
    <cellStyle name="差_县市旗测算20080508_县市旗测算-新科目（含人口规模效应）_合并 2 7" xfId="23919"/>
    <cellStyle name="差_县市旗测算20080508_县市旗测算-新科目（含人口规模效应）_华东 2" xfId="23920"/>
    <cellStyle name="常规 3 3 2" xfId="23921"/>
    <cellStyle name="好_一般预算支出口径剔除表_财力性转移支付2010年预算参考数_03_2010年各地区一般预算平衡表_04财力类2010" xfId="23922"/>
    <cellStyle name="差_县市旗测算20080508_县市旗测算-新科目（含人口规模效应）_华东 2 2" xfId="23923"/>
    <cellStyle name="常规 3 3 2 2" xfId="23924"/>
    <cellStyle name="差_县市旗测算20080508_县市旗测算-新科目（含人口规模效应）_华东 2 3" xfId="23925"/>
    <cellStyle name="常规 3 3 2 3" xfId="23926"/>
    <cellStyle name="差_县市旗测算20080508_县市旗测算-新科目（含人口规模效应）_华东 2 4" xfId="23927"/>
    <cellStyle name="差_县市旗测算20080508_县市旗测算-新科目（含人口规模效应）_华东 2 5" xfId="23928"/>
    <cellStyle name="好_教育(按照总人口测算）—20080416_民生政策最低支出需求_03_2010年各地区一般预算平衡表_04财力类2010 2" xfId="23929"/>
    <cellStyle name="差_县市旗测算20080508_县市旗测算-新科目（含人口规模效应）_华东 2 6" xfId="23930"/>
    <cellStyle name="好_教育(按照总人口测算）—20080416_民生政策最低支出需求_03_2010年各地区一般预算平衡表_04财力类2010 3" xfId="23931"/>
    <cellStyle name="差_县市旗测算20080508_县市旗测算-新科目（含人口规模效应）_隋心对账单定稿0514" xfId="23932"/>
    <cellStyle name="好_5334_2006年迪庆县级财政报表附表_合并 2" xfId="23933"/>
    <cellStyle name="差_县市旗测算20080508_县市旗测算-新科目（含人口规模效应）_隋心对账单定稿0514 2" xfId="23934"/>
    <cellStyle name="好_5334_2006年迪庆县级财政报表附表_合并 2 2" xfId="23935"/>
    <cellStyle name="差_县市旗测算20080508_县市旗测算-新科目（含人口规模效应）_隋心对账单定稿0514 2 2" xfId="23936"/>
    <cellStyle name="差_县市旗测算20080508_县市旗测算-新科目（含人口规模效应）_隋心对账单定稿0514 2 3" xfId="23937"/>
    <cellStyle name="差_县市旗测算20080508_县市旗测算-新科目（含人口规模效应）_隋心对账单定稿0514 2 4" xfId="23938"/>
    <cellStyle name="差_县市旗测算20080508_县市旗测算-新科目（含人口规模效应）_隋心对账单定稿0514 2 5" xfId="23939"/>
    <cellStyle name="差_县市旗测算20080508_县市旗测算-新科目（含人口规模效应）_隋心对账单定稿0514 2 6" xfId="23940"/>
    <cellStyle name="差_县市旗测算20080508_县市旗测算-新科目（含人口规模效应）_隋心对账单定稿0514 2 7" xfId="23941"/>
    <cellStyle name="差_县市旗测算20080508_县市旗测算-新科目（含人口规模效应）_小册子（2010）张" xfId="23942"/>
    <cellStyle name="好_07临沂 2 4" xfId="23943"/>
    <cellStyle name="好_教育(按照总人口测算）—20080416_县市旗测算-新科目（含人口规模效应）_财力性转移支付2010年预算参考数_30云南 3" xfId="23944"/>
    <cellStyle name="差_县市旗测算20080508_小册子（2010）张 2" xfId="23945"/>
    <cellStyle name="差_县市旗测算20080508_小册子（2010）张 2 2" xfId="23946"/>
    <cellStyle name="差_县市旗测算20080508_小册子（2010）张 3" xfId="23947"/>
    <cellStyle name="差_县市旗测算-新科目（20080626）" xfId="23948"/>
    <cellStyle name="差_县市旗测算-新科目（20080626） 2" xfId="23949"/>
    <cellStyle name="好_2007年一般预算支出剔除_财力性转移支付2010年预算参考数 2 7" xfId="23950"/>
    <cellStyle name="差_县市旗测算-新科目（20080626） 2 2" xfId="23951"/>
    <cellStyle name="好_27重庆_财力性转移支付2010年预算参考数 2 6" xfId="23952"/>
    <cellStyle name="差_县市旗测算-新科目（20080626） 2 3" xfId="23953"/>
    <cellStyle name="差_云南省2008年转移支付测算——州市本级考核部分及政策性测算_03_2010年各地区一般预算平衡表 2 2" xfId="23954"/>
    <cellStyle name="好_27重庆_财力性转移支付2010年预算参考数 2 7" xfId="23955"/>
    <cellStyle name="差_县市旗测算-新科目（20080626） 2 4" xfId="23956"/>
    <cellStyle name="差_县市旗测算-新科目（20080626） 2 5" xfId="23957"/>
    <cellStyle name="差_县市旗测算-新科目（20080626） 4 2" xfId="23958"/>
    <cellStyle name="好_分县成本差异系数_不含人员经费系数_隋心对账单定稿0514 2" xfId="23959"/>
    <cellStyle name="差_县市旗测算-新科目（20080626）_03_2010年各地区一般预算平衡表 5" xfId="23960"/>
    <cellStyle name="差_县市旗测算-新科目（20080626）_03_2010年各地区一般预算平衡表 6" xfId="23961"/>
    <cellStyle name="差_县市旗测算-新科目（20080626）_03_2010年各地区一般预算平衡表_04财力类2010" xfId="23962"/>
    <cellStyle name="差_县市旗测算-新科目（20080626）_03_2010年各地区一般预算平衡表_04财力类2010 2" xfId="23963"/>
    <cellStyle name="好_32陕西 4" xfId="23964"/>
    <cellStyle name="差_县市旗测算-新科目（20080626）_03_2010年各地区一般预算平衡表_04财力类2010 3" xfId="23965"/>
    <cellStyle name="好_32陕西 5" xfId="23966"/>
    <cellStyle name="差_县市旗测算-新科目（20080626）_03_2010年各地区一般预算平衡表_2010年地方财政一般预算分级平衡情况表（汇总）0524 2 7" xfId="23967"/>
    <cellStyle name="差_县市旗测算-新科目（20080626）_30云南 2 2" xfId="23968"/>
    <cellStyle name="好_农林水和城市维护标准支出20080505－县区合计_隋心对账单定稿0514 2 4" xfId="23969"/>
    <cellStyle name="差_县市旗测算-新科目（20080626）_不含人员经费系数 2 2" xfId="23970"/>
    <cellStyle name="差_县市旗测算-新科目（20080626）_不含人员经费系数 2 3" xfId="23971"/>
    <cellStyle name="差_县市旗测算-新科目（20080626）_不含人员经费系数 2 4" xfId="23972"/>
    <cellStyle name="差_县市旗测算-新科目（20080626）_不含人员经费系数 2 5" xfId="23973"/>
    <cellStyle name="差_县市旗测算-新科目（20080626）_不含人员经费系数 2 6" xfId="23974"/>
    <cellStyle name="差_县市旗测算-新科目（20080626）_不含人员经费系数 2 7" xfId="23975"/>
    <cellStyle name="差_县市旗测算-新科目（20080626）_不含人员经费系数 3 2" xfId="23976"/>
    <cellStyle name="差_县市旗测算-新科目（20080626）_不含人员经费系数_03_2010年各地区一般预算平衡表 2" xfId="23977"/>
    <cellStyle name="常规 3 2 2" xfId="23978"/>
    <cellStyle name="好_09黑龙江_财力性转移支付2010年预算参考数_03_2010年各地区一般预算平衡表_2010年地方财政一般预算分级平衡情况表（汇总）0524 2 6" xfId="23979"/>
    <cellStyle name="差_县市旗测算-新科目（20080626）_不含人员经费系数_03_2010年各地区一般预算平衡表 3" xfId="23980"/>
    <cellStyle name="常规 3 2 3" xfId="23981"/>
    <cellStyle name="好_09黑龙江_财力性转移支付2010年预算参考数_03_2010年各地区一般预算平衡表_2010年地方财政一般预算分级平衡情况表（汇总）0524 2 7" xfId="23982"/>
    <cellStyle name="差_县市旗测算-新科目（20080626）_不含人员经费系数_03_2010年各地区一般预算平衡表 4" xfId="23983"/>
    <cellStyle name="常规 3 2 4" xfId="23984"/>
    <cellStyle name="差_县市旗测算-新科目（20080626）_不含人员经费系数_03_2010年各地区一般预算平衡表 5" xfId="23985"/>
    <cellStyle name="常规 3 2 5" xfId="23986"/>
    <cellStyle name="差_县市旗测算-新科目（20080626）_不含人员经费系数_03_2010年各地区一般预算平衡表 6" xfId="23987"/>
    <cellStyle name="常规 3 2 6" xfId="23988"/>
    <cellStyle name="差_县市旗测算-新科目（20080626）_不含人员经费系数_03_2010年各地区一般预算平衡表_04财力类2010 2" xfId="23989"/>
    <cellStyle name="差_县市旗测算-新科目（20080626）_不含人员经费系数_03_2010年各地区一般预算平衡表_04财力类2010 3" xfId="23990"/>
    <cellStyle name="差_县市旗测算-新科目（20080626）_不含人员经费系数_03_2010年各地区一般预算平衡表_2010年地方财政一般预算分级平衡情况表（汇总）0524" xfId="23991"/>
    <cellStyle name="差_县市旗测算-新科目（20080626）_不含人员经费系数_03_2010年各地区一般预算平衡表_2010年地方财政一般预算分级平衡情况表（汇总）0524 2" xfId="23992"/>
    <cellStyle name="差_县市旗测算-新科目（20080626）_不含人员经费系数_03_2010年各地区一般预算平衡表_2010年地方财政一般预算分级平衡情况表（汇总）0524 2 2" xfId="23993"/>
    <cellStyle name="差_县市旗测算-新科目（20080626）_不含人员经费系数_03_2010年各地区一般预算平衡表_2010年地方财政一般预算分级平衡情况表（汇总）0524 2 3" xfId="23994"/>
    <cellStyle name="差_县市旗测算-新科目（20080626）_不含人员经费系数_03_2010年各地区一般预算平衡表_2010年地方财政一般预算分级平衡情况表（汇总）0524 2 4" xfId="23995"/>
    <cellStyle name="差_县市旗测算-新科目（20080626）_不含人员经费系数_03_2010年各地区一般预算平衡表_2010年地方财政一般预算分级平衡情况表（汇总）0524 2 5" xfId="23996"/>
    <cellStyle name="差_县市旗测算-新科目（20080626）_不含人员经费系数_03_2010年各地区一般预算平衡表_2010年地方财政一般预算分级平衡情况表（汇总）0524 2 6" xfId="23997"/>
    <cellStyle name="差_县市旗测算-新科目（20080626）_不含人员经费系数_03_2010年各地区一般预算平衡表_2010年地方财政一般预算分级平衡情况表（汇总）0524 2 7" xfId="23998"/>
    <cellStyle name="差_县市旗测算-新科目（20080626）_不含人员经费系数_03_2010年各地区一般预算平衡表_2010年地方财政一般预算分级平衡情况表（汇总）0524 5" xfId="23999"/>
    <cellStyle name="差_县市旗测算-新科目（20080626）_不含人员经费系数_03_2010年各地区一般预算平衡表_净集中" xfId="24000"/>
    <cellStyle name="好_河南 缺口县区测算(地方填报白) 2 8" xfId="24001"/>
    <cellStyle name="差_县市旗测算-新科目（20080626）_不含人员经费系数_03_2010年各地区一般预算平衡表_净集中 2" xfId="24002"/>
    <cellStyle name="差_县市旗测算-新科目（20080626）_不含人员经费系数_03_2010年各地区一般预算平衡表_净集中 3" xfId="24003"/>
    <cellStyle name="差_县市旗测算-新科目（20080626）_不含人员经费系数_30云南" xfId="24004"/>
    <cellStyle name="差_县市旗测算-新科目（20080626）_不含人员经费系数_30云南 2" xfId="24005"/>
    <cellStyle name="好_汇总_财力性转移支付2010年预算参考数 2 8" xfId="24006"/>
    <cellStyle name="差_县市旗测算-新科目（20080626）_不含人员经费系数_30云南 3" xfId="24007"/>
    <cellStyle name="差_县市旗测算-新科目（20080626）_不含人员经费系数_30云南 4" xfId="24008"/>
    <cellStyle name="差_县市旗测算-新科目（20080626）_不含人员经费系数_财力性转移支付2010年预算参考数 2" xfId="24009"/>
    <cellStyle name="好_成本差异系数_财力性转移支付2010年预算参考数_合并 2" xfId="24010"/>
    <cellStyle name="好_缺口县区测算(按2007支出增长25%测算)_03_2010年各地区一般预算平衡表_04财力类2010" xfId="24011"/>
    <cellStyle name="差_县市旗测算-新科目（20080626）_不含人员经费系数_财力性转移支付2010年预算参考数 2 2 2" xfId="24012"/>
    <cellStyle name="好_县区合并测算20080421_隋心对账单定稿0514 2 5" xfId="24013"/>
    <cellStyle name="差_县市旗测算-新科目（20080626）_不含人员经费系数_财力性转移支付2010年预算参考数 2 3" xfId="24014"/>
    <cellStyle name="好_成本差异系数_财力性转移支付2010年预算参考数_合并 2 3" xfId="24015"/>
    <cellStyle name="好_缺口县区测算(按2007支出增长25%测算)_03_2010年各地区一般预算平衡表_04财力类2010 3" xfId="24016"/>
    <cellStyle name="差_县市旗测算-新科目（20080626）_不含人员经费系数_财力性转移支付2010年预算参考数 2 3 2" xfId="24017"/>
    <cellStyle name="好_县区合并测算20080421_隋心对账单定稿0514 2 7" xfId="24018"/>
    <cellStyle name="差_县市旗测算-新科目（20080626）_不含人员经费系数_财力性转移支付2010年预算参考数 2 5" xfId="24019"/>
    <cellStyle name="好_成本差异系数_财力性转移支付2010年预算参考数_合并 2 5" xfId="24020"/>
    <cellStyle name="差_县市旗测算-新科目（20080626）_不含人员经费系数_财力性转移支付2010年预算参考数_03_2010年各地区一般预算平衡表" xfId="24021"/>
    <cellStyle name="好_7.1罗平县大学生“村官”统计季报表(7月修订，下发空表) 2" xfId="24022"/>
    <cellStyle name="差_县市旗测算-新科目（20080626）_不含人员经费系数_财力性转移支付2010年预算参考数_03_2010年各地区一般预算平衡表 2" xfId="24023"/>
    <cellStyle name="好_Book2_合并 2 3" xfId="24024"/>
    <cellStyle name="差_县市旗测算-新科目（20080626）_不含人员经费系数_财力性转移支付2010年预算参考数_03_2010年各地区一般预算平衡表 2 2" xfId="24025"/>
    <cellStyle name="好_农林水和城市维护标准支出20080505－县区合计_民生政策最低支出需求_华东 3" xfId="24026"/>
    <cellStyle name="差_县市旗测算-新科目（20080626）_不含人员经费系数_财力性转移支付2010年预算参考数_03_2010年各地区一般预算平衡表_04财力类2010" xfId="24027"/>
    <cellStyle name="差_自行调整差异系数顺序_财力性转移支付2010年预算参考数 5" xfId="24028"/>
    <cellStyle name="差_县市旗测算-新科目（20080626）_不含人员经费系数_财力性转移支付2010年预算参考数_03_2010年各地区一般预算平衡表_04财力类2010 2" xfId="24029"/>
    <cellStyle name="差_县市旗测算-新科目（20080626）_不含人员经费系数_财力性转移支付2010年预算参考数_03_2010年各地区一般预算平衡表_04财力类2010 3" xfId="24030"/>
    <cellStyle name="差_县市旗测算-新科目（20080626）_不含人员经费系数_财力性转移支付2010年预算参考数_03_2010年各地区一般预算平衡表_2010年地方财政一般预算分级平衡情况表（汇总）0524" xfId="24031"/>
    <cellStyle name="差_县市旗测算-新科目（20080626）_不含人员经费系数_财力性转移支付2010年预算参考数_03_2010年各地区一般预算平衡表_2010年地方财政一般预算分级平衡情况表（汇总）0524 2" xfId="24032"/>
    <cellStyle name="常规 25 4" xfId="24033"/>
    <cellStyle name="常规 30 4" xfId="24034"/>
    <cellStyle name="好_缺口县区测算（11.13）_03_2010年各地区一般预算平衡表_2010年地方财政一般预算分级平衡情况表（汇总）0524 2 7" xfId="24035"/>
    <cellStyle name="差_县市旗测算-新科目（20080626）_不含人员经费系数_财力性转移支付2010年预算参考数_03_2010年各地区一般预算平衡表_2010年地方财政一般预算分级平衡情况表（汇总）0524 2 2" xfId="24036"/>
    <cellStyle name="差_县市旗测算-新科目（20080626）_不含人员经费系数_财力性转移支付2010年预算参考数_03_2010年各地区一般预算平衡表_2010年地方财政一般预算分级平衡情况表（汇总）0524 2 6" xfId="24037"/>
    <cellStyle name="差_县市旗测算-新科目（20080626）_不含人员经费系数_财力性转移支付2010年预算参考数_03_2010年各地区一般预算平衡表_2010年地方财政一般预算分级平衡情况表（汇总）0524 2 7" xfId="24038"/>
    <cellStyle name="差_县市旗测算-新科目（20080626）_不含人员经费系数_财力性转移支付2010年预算参考数_03_2010年各地区一般预算平衡表_2010年地方财政一般预算分级平衡情况表（汇总）0524 5" xfId="24039"/>
    <cellStyle name="常规 25 7" xfId="24040"/>
    <cellStyle name="常规 30 7" xfId="24041"/>
    <cellStyle name="差_县市旗测算-新科目（20080626）_不含人员经费系数_财力性转移支付2010年预算参考数_30云南" xfId="24042"/>
    <cellStyle name="差_县市旗测算-新科目（20080626）_不含人员经费系数_财力性转移支付2010年预算参考数_30云南 2" xfId="24043"/>
    <cellStyle name="常规 13 4" xfId="24044"/>
    <cellStyle name="常规 4 39" xfId="24045"/>
    <cellStyle name="差_县市旗测算-新科目（20080626）_不含人员经费系数_财力性转移支付2010年预算参考数_30云南 2 2" xfId="24046"/>
    <cellStyle name="常规 13 4 2" xfId="24047"/>
    <cellStyle name="好_行政(燃修费)_不含人员经费系数_财力性转移支付2010年预算参考数_03_2010年各地区一般预算平衡表 3" xfId="24048"/>
    <cellStyle name="差_县市旗测算-新科目（20080626）_不含人员经费系数_财力性转移支付2010年预算参考数_30云南 3" xfId="24049"/>
    <cellStyle name="常规 13 5" xfId="24050"/>
    <cellStyle name="好_云南省2008年转移支付测算——州市本级考核部分及政策性测算_财力性转移支付2010年预算参考数_华东 3" xfId="24051"/>
    <cellStyle name="差_县市旗测算-新科目（20080626）_不含人员经费系数_财力性转移支付2010年预算参考数_30云南 3 2" xfId="24052"/>
    <cellStyle name="差_县市旗测算-新科目（20080626）_不含人员经费系数_财力性转移支付2010年预算参考数_合并" xfId="24053"/>
    <cellStyle name="差_县市旗测算-新科目（20080626）_不含人员经费系数_财力性转移支付2010年预算参考数_合并 2" xfId="24054"/>
    <cellStyle name="差_县市旗测算-新科目（20080626）_不含人员经费系数_财力性转移支付2010年预算参考数_合并 2 2" xfId="24055"/>
    <cellStyle name="好_地方配套按人均增幅控制8.31（调整结案率后）xl" xfId="24056"/>
    <cellStyle name="差_县市旗测算-新科目（20080626）_不含人员经费系数_财力性转移支付2010年预算参考数_合并 2 3" xfId="24057"/>
    <cellStyle name="差_县市旗测算-新科目（20080626）_不含人员经费系数_财力性转移支付2010年预算参考数_合并 2 4" xfId="24058"/>
    <cellStyle name="差_县市旗测算-新科目（20080626）_不含人员经费系数_财力性转移支付2010年预算参考数_合并 2 5" xfId="24059"/>
    <cellStyle name="差_县市旗测算-新科目（20080626）_不含人员经费系数_财力性转移支付2010年预算参考数_合并 2 6" xfId="24060"/>
    <cellStyle name="差_县市旗测算-新科目（20080626）_不含人员经费系数_财力性转移支付2010年预算参考数_合并 2 7" xfId="24061"/>
    <cellStyle name="差_县市旗测算-新科目（20080626）_不含人员经费系数_财力性转移支付2010年预算参考数_华东" xfId="24062"/>
    <cellStyle name="差_县市旗测算-新科目（20080626）_不含人员经费系数_财力性转移支付2010年预算参考数_华东 2" xfId="24063"/>
    <cellStyle name="好_高中教师人数（教育厅1.6日提供） 5" xfId="24064"/>
    <cellStyle name="好_行政(燃修费)_合并" xfId="24065"/>
    <cellStyle name="差_县市旗测算-新科目（20080626）_不含人员经费系数_财力性转移支付2010年预算参考数_华东 2 2" xfId="24066"/>
    <cellStyle name="好_行政(燃修费)_合并 2" xfId="24067"/>
    <cellStyle name="差_县市旗测算-新科目（20080626）_不含人员经费系数_财力性转移支付2010年预算参考数_华东 2 3" xfId="24068"/>
    <cellStyle name="好_行政(燃修费)_合并 3" xfId="24069"/>
    <cellStyle name="差_县市旗测算-新科目（20080626）_不含人员经费系数_财力性转移支付2010年预算参考数_华东 2 4" xfId="24070"/>
    <cellStyle name="差_县市旗测算-新科目（20080626）_不含人员经费系数_财力性转移支付2010年预算参考数_华东 2 5" xfId="24071"/>
    <cellStyle name="差_县市旗测算-新科目（20080626）_不含人员经费系数_财力性转移支付2010年预算参考数_华东 2 6" xfId="24072"/>
    <cellStyle name="差_县市旗测算-新科目（20080626）_不含人员经费系数_财力性转移支付2010年预算参考数_隋心对账单定稿0514 2" xfId="24073"/>
    <cellStyle name="好_行政（人员）_不含人员经费系数_03_2010年各地区一般预算平衡表 3" xfId="24074"/>
    <cellStyle name="差_县市旗测算-新科目（20080626）_不含人员经费系数_财力性转移支付2010年预算参考数_隋心对账单定稿0514 2 3" xfId="24075"/>
    <cellStyle name="好_其他部门(按照总人口测算）—20080416_民生政策最低支出需求_财力性转移支付2010年预算参考数_03_2010年各地区一般预算平衡表_2010年地方财政一般预算分级平衡情况表（汇总）0524 2 5" xfId="24076"/>
    <cellStyle name="差_县市旗测算-新科目（20080626）_不含人员经费系数_财力性转移支付2010年预算参考数_隋心对账单定稿0514 2 4" xfId="24077"/>
    <cellStyle name="好_其他部门(按照总人口测算）—20080416_民生政策最低支出需求_财力性转移支付2010年预算参考数_03_2010年各地区一般预算平衡表_2010年地方财政一般预算分级平衡情况表（汇总）0524 2 6" xfId="24078"/>
    <cellStyle name="差_县市旗测算-新科目（20080626）_不含人员经费系数_财力性转移支付2010年预算参考数_隋心对账单定稿0514 2 5" xfId="24079"/>
    <cellStyle name="好_其他部门(按照总人口测算）—20080416_民生政策最低支出需求_财力性转移支付2010年预算参考数_03_2010年各地区一般预算平衡表_2010年地方财政一般预算分级平衡情况表（汇总）0524 2 7" xfId="24080"/>
    <cellStyle name="差_县市旗测算-新科目（20080626）_不含人员经费系数_财力性转移支付2010年预算参考数_隋心对账单定稿0514 2 6" xfId="24081"/>
    <cellStyle name="好_其他部门(按照总人口测算）—20080416_民生政策最低支出需求_财力性转移支付2010年预算参考数_03_2010年各地区一般预算平衡表_2010年地方财政一般预算分级平衡情况表（汇总）0524 2 8" xfId="24082"/>
    <cellStyle name="差_县市旗测算-新科目（20080626）_不含人员经费系数_财力性转移支付2010年预算参考数_隋心对账单定稿0514 2 7" xfId="24083"/>
    <cellStyle name="好_2007一般预算支出口径剔除表_财力性转移支付2010年预算参考数_03_2010年各地区一般预算平衡表" xfId="24084"/>
    <cellStyle name="好_Book1_华东" xfId="24085"/>
    <cellStyle name="借出原因 6" xfId="24086"/>
    <cellStyle name="差_县市旗测算-新科目（20080626）_不含人员经费系数_财力性转移支付2010年预算参考数_小册子（2010）张" xfId="24087"/>
    <cellStyle name="差_县市旗测算-新科目（20080626）_不含人员经费系数_财力性转移支付2010年预算参考数_小册子（2010）张 3" xfId="24088"/>
    <cellStyle name="差_县市旗测算-新科目（20080626）_不含人员经费系数_财力性转移支付2010年预算参考数_小册子（2010）张 4" xfId="24089"/>
    <cellStyle name="差_县市旗测算-新科目（20080626）_不含人员经费系数_合并" xfId="24090"/>
    <cellStyle name="差_县市旗测算-新科目（20080626）_不含人员经费系数_合并 2" xfId="24091"/>
    <cellStyle name="差_县市旗测算-新科目（20080626）_不含人员经费系数_合并 2 2" xfId="24092"/>
    <cellStyle name="差_县市旗测算-新科目（20080626）_不含人员经费系数_合并 2 3" xfId="24093"/>
    <cellStyle name="好_农林水和城市维护标准支出20080505－县区合计_民生政策最低支出需求_03_2010年各地区一般预算平衡表" xfId="24094"/>
    <cellStyle name="差_县市旗测算-新科目（20080626）_不含人员经费系数_合并 2 4" xfId="24095"/>
    <cellStyle name="好_2006年水利统计指标统计表_财力性转移支付2010年预算参考数_30云南 2" xfId="24096"/>
    <cellStyle name="差_县市旗测算-新科目（20080626）_不含人员经费系数_合并 2 5" xfId="24097"/>
    <cellStyle name="好_2006年水利统计指标统计表_财力性转移支付2010年预算参考数_30云南 3" xfId="24098"/>
    <cellStyle name="差_县市旗测算-新科目（20080626）_不含人员经费系数_合并 2 6" xfId="24099"/>
    <cellStyle name="差_县市旗测算-新科目（20080626）_不含人员经费系数_华东 2" xfId="24100"/>
    <cellStyle name="差_县市旗测算-新科目（20080626）_不含人员经费系数_华东 2 7" xfId="24101"/>
    <cellStyle name="差_县市旗测算-新科目（20080626）_不含人员经费系数_隋心对账单定稿0514 2 4" xfId="24102"/>
    <cellStyle name="好_其他部门(按照总人口测算）—20080416 2 8" xfId="24103"/>
    <cellStyle name="差_县市旗测算-新科目（20080626）_不含人员经费系数_隋心对账单定稿0514 2 5" xfId="24104"/>
    <cellStyle name="差_县市旗测算-新科目（20080626）_不含人员经费系数_隋心对账单定稿0514 2 6" xfId="24105"/>
    <cellStyle name="差_县市旗测算-新科目（20080626）_不含人员经费系数_隋心对账单定稿0514 2 7" xfId="24106"/>
    <cellStyle name="差_县市旗测算-新科目（20080626）_不含人员经费系数_小册子（2010）张 3" xfId="24107"/>
    <cellStyle name="好_汇总_财力性转移支付2010年预算参考数_03_2010年各地区一般预算平衡表 6" xfId="24108"/>
    <cellStyle name="差_县市旗测算-新科目（20080626）_财力性转移支付2010年预算参考数" xfId="24109"/>
    <cellStyle name="差_县市旗测算-新科目（20080626）_财力性转移支付2010年预算参考数 2" xfId="24110"/>
    <cellStyle name="差_县市旗测算-新科目（20080626）_财力性转移支付2010年预算参考数 2 2" xfId="24111"/>
    <cellStyle name="好_行政公检法测算_03_2010年各地区一般预算平衡表 2 3" xfId="24112"/>
    <cellStyle name="差_县市旗测算-新科目（20080626）_财力性转移支付2010年预算参考数 2 3" xfId="24113"/>
    <cellStyle name="差_县市旗测算-新科目（20080626）_财力性转移支付2010年预算参考数 2 5" xfId="24114"/>
    <cellStyle name="差_县市旗测算-新科目（20080626）_财力性转移支付2010年预算参考数 2 6" xfId="24115"/>
    <cellStyle name="差_县市旗测算-新科目（20080626）_财力性转移支付2010年预算参考数 3" xfId="24116"/>
    <cellStyle name="好_成本差异系数（含人口规模）_小册子（2010）张" xfId="24117"/>
    <cellStyle name="差_县市旗测算-新科目（20080626）_财力性转移支付2010年预算参考数 4" xfId="24118"/>
    <cellStyle name="差_县市旗测算-新科目（20080626）_财力性转移支付2010年预算参考数 4 2" xfId="24119"/>
    <cellStyle name="差_县市旗测算-新科目（20080626）_财力性转移支付2010年预算参考数 5" xfId="24120"/>
    <cellStyle name="差_县市旗测算-新科目（20080626）_财力性转移支付2010年预算参考数_03_2010年各地区一般预算平衡表" xfId="24121"/>
    <cellStyle name="差_县市旗测算-新科目（20080626）_财力性转移支付2010年预算参考数_03_2010年各地区一般预算平衡表 2" xfId="24122"/>
    <cellStyle name="好_2007年收支情况及2008年收支预计表(汇总表) 2 4" xfId="24123"/>
    <cellStyle name="差_县市旗测算-新科目（20080626）_财力性转移支付2010年预算参考数_03_2010年各地区一般预算平衡表 2 2" xfId="24124"/>
    <cellStyle name="好_农林水和城市维护标准支出20080505－县区合计_财力性转移支付2010年预算参考数_华东 2 6" xfId="24125"/>
    <cellStyle name="差_县市旗测算-新科目（20080626）_财力性转移支付2010年预算参考数_03_2010年各地区一般预算平衡表 3" xfId="24126"/>
    <cellStyle name="好_2007年收支情况及2008年收支预计表(汇总表) 2 5" xfId="24127"/>
    <cellStyle name="差_县市旗测算-新科目（20080626）_财力性转移支付2010年预算参考数_03_2010年各地区一般预算平衡表 4" xfId="24128"/>
    <cellStyle name="好_2007年收支情况及2008年收支预计表(汇总表) 2 6" xfId="24129"/>
    <cellStyle name="差_县市旗测算-新科目（20080626）_财力性转移支付2010年预算参考数_03_2010年各地区一般预算平衡表 5" xfId="24130"/>
    <cellStyle name="好_2007年收支情况及2008年收支预计表(汇总表) 2 7" xfId="24131"/>
    <cellStyle name="差_县市旗测算-新科目（20080626）_财力性转移支付2010年预算参考数_03_2010年各地区一般预算平衡表 6" xfId="24132"/>
    <cellStyle name="差_县市旗测算-新科目（20080626）_财力性转移支付2010年预算参考数_03_2010年各地区一般预算平衡表_04财力类2010" xfId="24133"/>
    <cellStyle name="好_28四川_华东 2 2" xfId="24134"/>
    <cellStyle name="好_分县成本差异系数_民生政策最低支出需求_财力性转移支付2010年预算参考数 2" xfId="24135"/>
    <cellStyle name="差_县市旗测算-新科目（20080626）_财力性转移支付2010年预算参考数_03_2010年各地区一般预算平衡表_04财力类2010 2" xfId="24136"/>
    <cellStyle name="好_分县成本差异系数_民生政策最低支出需求_财力性转移支付2010年预算参考数 2 2" xfId="24137"/>
    <cellStyle name="差_县市旗测算-新科目（20080626）_财力性转移支付2010年预算参考数_03_2010年各地区一般预算平衡表_2010年地方财政一般预算分级平衡情况表（汇总）0524 2" xfId="24138"/>
    <cellStyle name="差_县市旗测算-新科目（20080626）_财力性转移支付2010年预算参考数_03_2010年各地区一般预算平衡表_2010年地方财政一般预算分级平衡情况表（汇总）0524 2 2" xfId="24139"/>
    <cellStyle name="好_2006年34青海_财力性转移支付2010年预算参考数_03_2010年各地区一般预算平衡表 4" xfId="24140"/>
    <cellStyle name="差_县市旗测算-新科目（20080626）_财力性转移支付2010年预算参考数_03_2010年各地区一般预算平衡表_2010年地方财政一般预算分级平衡情况表（汇总）0524 2 3" xfId="24141"/>
    <cellStyle name="好_2006年34青海_财力性转移支付2010年预算参考数_03_2010年各地区一般预算平衡表 5" xfId="24142"/>
    <cellStyle name="差_县市旗测算-新科目（20080626）_财力性转移支付2010年预算参考数_03_2010年各地区一般预算平衡表_2010年地方财政一般预算分级平衡情况表（汇总）0524 2 4" xfId="24143"/>
    <cellStyle name="好_2006年34青海_财力性转移支付2010年预算参考数_03_2010年各地区一般预算平衡表 6" xfId="24144"/>
    <cellStyle name="好_缺口县区测算(财政部标准)_财力性转移支付2010年预算参考数 2 2" xfId="24145"/>
    <cellStyle name="差_县市旗测算-新科目（20080626）_财力性转移支付2010年预算参考数_03_2010年各地区一般预算平衡表_2010年地方财政一般预算分级平衡情况表（汇总）0524 2 5" xfId="24146"/>
    <cellStyle name="好_缺口县区测算(财政部标准)_财力性转移支付2010年预算参考数 2 3" xfId="24147"/>
    <cellStyle name="差_县市旗测算-新科目（20080626）_财力性转移支付2010年预算参考数_03_2010年各地区一般预算平衡表_2010年地方财政一般预算分级平衡情况表（汇总）0524 2 6" xfId="24148"/>
    <cellStyle name="好_缺口县区测算(财政部标准)_财力性转移支付2010年预算参考数 2 4" xfId="24149"/>
    <cellStyle name="差_县市旗测算-新科目（20080626）_财力性转移支付2010年预算参考数_03_2010年各地区一般预算平衡表_2010年地方财政一般预算分级平衡情况表（汇总）0524 2 7" xfId="24150"/>
    <cellStyle name="好_缺口县区测算(财政部标准)_财力性转移支付2010年预算参考数 2 5" xfId="24151"/>
    <cellStyle name="好_县市旗测算-新科目（20080627）_县市旗测算-新科目（含人口规模效应）_华东 2 2" xfId="24152"/>
    <cellStyle name="差_县市旗测算-新科目（20080626）_财力性转移支付2010年预算参考数_03_2010年各地区一般预算平衡表_2010年地方财政一般预算分级平衡情况表（汇总）0524 3" xfId="24153"/>
    <cellStyle name="好_县市旗测算-新科目（20080627）_县市旗测算-新科目（含人口规模效应）_华东 2 3" xfId="24154"/>
    <cellStyle name="差_县市旗测算-新科目（20080626）_财力性转移支付2010年预算参考数_03_2010年各地区一般预算平衡表_2010年地方财政一般预算分级平衡情况表（汇总）0524 4" xfId="24155"/>
    <cellStyle name="输入 4 2" xfId="24156"/>
    <cellStyle name="好_县市旗测算-新科目（20080627）_县市旗测算-新科目（含人口规模效应）_华东 2 4" xfId="24157"/>
    <cellStyle name="差_县市旗测算-新科目（20080626）_财力性转移支付2010年预算参考数_03_2010年各地区一般预算平衡表_2010年地方财政一般预算分级平衡情况表（汇总）0524 5" xfId="24158"/>
    <cellStyle name="好_14安徽_03_2010年各地区一般预算平衡表_净集中" xfId="24159"/>
    <cellStyle name="好_行政公检法测算_财力性转移支付2010年预算参考数 2 2" xfId="24160"/>
    <cellStyle name="差_县市旗测算-新科目（20080626）_财力性转移支付2010年预算参考数_03_2010年各地区一般预算平衡表_净集中 3" xfId="24161"/>
    <cellStyle name="常规 2 2 3 29" xfId="24162"/>
    <cellStyle name="差_县市旗测算-新科目（20080626）_财力性转移支付2010年预算参考数_30云南 2 2" xfId="24163"/>
    <cellStyle name="差_县市旗测算-新科目（20080626）_财力性转移支付2010年预算参考数_30云南 3 2" xfId="24164"/>
    <cellStyle name="差_县市旗测算-新科目（20080626）_财力性转移支付2010年预算参考数_30云南 4" xfId="24165"/>
    <cellStyle name="差_县市旗测算-新科目（20080626）_财力性转移支付2010年预算参考数_合并" xfId="24166"/>
    <cellStyle name="差_县市旗测算-新科目（20080626）_财力性转移支付2010年预算参考数_合并 2" xfId="24167"/>
    <cellStyle name="好_Book2_财力性转移支付2010年预算参考数_03_2010年各地区一般预算平衡表 5" xfId="24168"/>
    <cellStyle name="差_县市旗测算-新科目（20080626）_财力性转移支付2010年预算参考数_合并 2 2" xfId="24169"/>
    <cellStyle name="差_县市旗测算-新科目（20080626）_财力性转移支付2010年预算参考数_合并 2 6" xfId="24170"/>
    <cellStyle name="差_县市旗测算-新科目（20080626）_财力性转移支付2010年预算参考数_合并 2 7" xfId="24171"/>
    <cellStyle name="差_县市旗测算-新科目（20080626）_财力性转移支付2010年预算参考数_华东 2" xfId="24172"/>
    <cellStyle name="差_县市旗测算-新科目（20080626）_财力性转移支付2010年预算参考数_华东 2 3" xfId="24173"/>
    <cellStyle name="好_河南 缺口县区测算(地方填报白)_华东" xfId="24174"/>
    <cellStyle name="差_县市旗测算-新科目（20080626）_财力性转移支付2010年预算参考数_华东 2 4" xfId="24175"/>
    <cellStyle name="差_县市旗测算-新科目（20080626）_财力性转移支付2010年预算参考数_华东 2 5" xfId="24176"/>
    <cellStyle name="差_县市旗测算-新科目（20080626）_财力性转移支付2010年预算参考数_华东 2 6" xfId="24177"/>
    <cellStyle name="好_教育(按照总人口测算）—20080416_县市旗测算-新科目（含人口规模效应）_03_2010年各地区一般预算平衡表 2" xfId="24178"/>
    <cellStyle name="差_县市旗测算-新科目（20080626）_财力性转移支付2010年预算参考数_华东 2 7" xfId="24179"/>
    <cellStyle name="好_教育(按照总人口测算）—20080416_县市旗测算-新科目（含人口规模效应）_03_2010年各地区一般预算平衡表 3" xfId="24180"/>
    <cellStyle name="差_县市旗测算-新科目（20080626）_财力性转移支付2010年预算参考数_隋心对账单定稿0514" xfId="24181"/>
    <cellStyle name="好_30云南_1_财力性转移支付2010年预算参考数_华东" xfId="24182"/>
    <cellStyle name="差_县市旗测算-新科目（20080626）_财力性转移支付2010年预算参考数_隋心对账单定稿0514 2" xfId="24183"/>
    <cellStyle name="好_2008年全省汇总收支计算表_华东 2 5" xfId="24184"/>
    <cellStyle name="好_30云南_1_财力性转移支付2010年预算参考数_华东 2" xfId="24185"/>
    <cellStyle name="好_30云南_1_合并 2 4" xfId="24186"/>
    <cellStyle name="好_汇总表 2 6" xfId="24187"/>
    <cellStyle name="差_县市旗测算-新科目（20080626）_财力性转移支付2010年预算参考数_隋心对账单定稿0514 2 2" xfId="24188"/>
    <cellStyle name="好_30云南_1_财力性转移支付2010年预算参考数_华东 2 2" xfId="24189"/>
    <cellStyle name="差_县市旗测算-新科目（20080626）_财力性转移支付2010年预算参考数_隋心对账单定稿0514 2 3" xfId="24190"/>
    <cellStyle name="好_30云南_1_财力性转移支付2010年预算参考数_华东 2 3" xfId="24191"/>
    <cellStyle name="差_县市旗测算-新科目（20080626）_财力性转移支付2010年预算参考数_隋心对账单定稿0514 2 4" xfId="24192"/>
    <cellStyle name="好_07临沂_合并 2 2" xfId="24193"/>
    <cellStyle name="好_30云南_1_财力性转移支付2010年预算参考数_华东 2 4" xfId="24194"/>
    <cellStyle name="差_县市旗测算-新科目（20080626）_财力性转移支付2010年预算参考数_隋心对账单定稿0514 2 5" xfId="24195"/>
    <cellStyle name="好_07临沂_合并 2 3" xfId="24196"/>
    <cellStyle name="好_30云南_1_财力性转移支付2010年预算参考数_华东 2 5" xfId="24197"/>
    <cellStyle name="差_县市旗测算-新科目（20080626）_财力性转移支付2010年预算参考数_隋心对账单定稿0514 2 6" xfId="24198"/>
    <cellStyle name="好_07临沂_合并 2 4" xfId="24199"/>
    <cellStyle name="好_30云南_1_财力性转移支付2010年预算参考数_华东 2 6" xfId="24200"/>
    <cellStyle name="差_县市旗测算-新科目（20080626）_财力性转移支付2010年预算参考数_隋心对账单定稿0514 2 7" xfId="24201"/>
    <cellStyle name="好_07临沂_合并 2 5" xfId="24202"/>
    <cellStyle name="好_县市旗测算20080508_财力性转移支付2010年预算参考数_小册子（2010）张 2" xfId="24203"/>
    <cellStyle name="好_30云南_1_财力性转移支付2010年预算参考数_华东 2 7" xfId="24204"/>
    <cellStyle name="差_县市旗测算-新科目（20080626）_财力性转移支付2010年预算参考数_小册子（2010）张" xfId="24205"/>
    <cellStyle name="差_县市旗测算-新科目（20080626）_财力性转移支付2010年预算参考数_小册子（2010）张 2" xfId="24206"/>
    <cellStyle name="好_行政公检法测算_民生政策最低支出需求_财力性转移支付2010年预算参考数_隋心对账单定稿0514 2 7" xfId="24207"/>
    <cellStyle name="差_县市旗测算-新科目（20080626）_财力性转移支付2010年预算参考数_小册子（2010）张 3" xfId="24208"/>
    <cellStyle name="差_县市旗测算-新科目（20080626）_财力性转移支付2010年预算参考数_小册子（2010）张 4" xfId="24209"/>
    <cellStyle name="差_县市旗测算-新科目（20080626）_合并 2 3" xfId="24210"/>
    <cellStyle name="差_县市旗测算-新科目（20080626）_合并 2 4" xfId="24211"/>
    <cellStyle name="差_县市旗测算-新科目（20080626）_合并 2 5" xfId="24212"/>
    <cellStyle name="差_县市旗测算-新科目（20080626）_合并 2 6" xfId="24213"/>
    <cellStyle name="差_县市旗测算-新科目（20080626）_合并 2 7" xfId="24214"/>
    <cellStyle name="好_行政（人员）_财力性转移支付2010年预算参考数_小册子（2010）张 2" xfId="24215"/>
    <cellStyle name="差_县市旗测算-新科目（20080626）_华东" xfId="24216"/>
    <cellStyle name="差_县市旗测算-新科目（20080626）_华东 2 2" xfId="24217"/>
    <cellStyle name="好_行政（人员）_民生政策最低支出需求_合并 2 7" xfId="24218"/>
    <cellStyle name="差_县市旗测算-新科目（20080626）_华东 2 3" xfId="24219"/>
    <cellStyle name="差_县市旗测算-新科目（20080626）_华东 2 4" xfId="24220"/>
    <cellStyle name="差_县市旗测算-新科目（20080626）_民生政策最低支出需求" xfId="24221"/>
    <cellStyle name="好_测算结果汇总_小册子（2010）张" xfId="24222"/>
    <cellStyle name="差_县市旗测算-新科目（20080626）_民生政策最低支出需求 2" xfId="24223"/>
    <cellStyle name="好_测算结果汇总_小册子（2010）张 2" xfId="24224"/>
    <cellStyle name="差_县市旗测算-新科目（20080626）_民生政策最低支出需求 2 2" xfId="24225"/>
    <cellStyle name="好_测算结果汇总_小册子（2010）张 2 2" xfId="24226"/>
    <cellStyle name="差_县市旗测算-新科目（20080626）_民生政策最低支出需求 2 3" xfId="24227"/>
    <cellStyle name="检查单元格 2 2 2 5" xfId="24228"/>
    <cellStyle name="差_县市旗测算-新科目（20080626）_民生政策最低支出需求 2 3 2" xfId="24229"/>
    <cellStyle name="差_县市旗测算-新科目（20080626）_民生政策最低支出需求 2 4" xfId="24230"/>
    <cellStyle name="差_县市旗测算-新科目（20080626）_民生政策最低支出需求 2 5" xfId="24231"/>
    <cellStyle name="差_县市旗测算-新科目（20080626）_民生政策最低支出需求 2 6" xfId="24232"/>
    <cellStyle name="差_县市旗测算-新科目（20080626）_民生政策最低支出需求 3" xfId="24233"/>
    <cellStyle name="好_县市旗测算-新科目（20080627）_财力性转移支付2010年预算参考数" xfId="24234"/>
    <cellStyle name="好_测算结果汇总_小册子（2010）张 3" xfId="24235"/>
    <cellStyle name="差_县市旗测算-新科目（20080626）_民生政策最低支出需求 4" xfId="24236"/>
    <cellStyle name="差_县市旗测算-新科目（20080626）_民生政策最低支出需求 5" xfId="24237"/>
    <cellStyle name="好_行政（人员）_不含人员经费系数 2 2" xfId="24238"/>
    <cellStyle name="差_县市旗测算-新科目（20080626）_民生政策最低支出需求_03_2010年各地区一般预算平衡表" xfId="24239"/>
    <cellStyle name="差_县市旗测算-新科目（20080626）_民生政策最低支出需求_03_2010年各地区一般预算平衡表 2" xfId="24240"/>
    <cellStyle name="好_行政（人员） 2 8" xfId="24241"/>
    <cellStyle name="差_县市旗测算-新科目（20080626）_民生政策最低支出需求_03_2010年各地区一般预算平衡表 3" xfId="24242"/>
    <cellStyle name="差_县市旗测算-新科目（20080626）_民生政策最低支出需求_03_2010年各地区一般预算平衡表 4" xfId="24243"/>
    <cellStyle name="差_县市旗测算-新科目（20080626）_民生政策最低支出需求_03_2010年各地区一般预算平衡表 5" xfId="24244"/>
    <cellStyle name="差_县市旗测算-新科目（20080626）_民生政策最低支出需求_03_2010年各地区一般预算平衡表 6" xfId="24245"/>
    <cellStyle name="好_成本差异系数（含人口规模）_03_2010年各地区一般预算平衡表 2" xfId="24246"/>
    <cellStyle name="差_县市旗测算-新科目（20080626）_民生政策最低支出需求_03_2010年各地区一般预算平衡表_04财力类2010 2" xfId="24247"/>
    <cellStyle name="差_县市旗测算-新科目（20080626）_民生政策最低支出需求_03_2010年各地区一般预算平衡表_04财力类2010 3" xfId="24248"/>
    <cellStyle name="好_2_03_2010年各地区一般预算平衡表_2010年地方财政一般预算分级平衡情况表（汇总）0524" xfId="24249"/>
    <cellStyle name="差_县市旗测算-新科目（20080626）_民生政策最低支出需求_03_2010年各地区一般预算平衡表_2010年地方财政一般预算分级平衡情况表（汇总）0524 2 3" xfId="24250"/>
    <cellStyle name="差_县市旗测算-新科目（20080626）_民生政策最低支出需求_03_2010年各地区一般预算平衡表_2010年地方财政一般预算分级平衡情况表（汇总）0524 2 4" xfId="24251"/>
    <cellStyle name="差_县市旗测算-新科目（20080626）_民生政策最低支出需求_03_2010年各地区一般预算平衡表_2010年地方财政一般预算分级平衡情况表（汇总）0524 2 5" xfId="24252"/>
    <cellStyle name="差_县市旗测算-新科目（20080626）_民生政策最低支出需求_03_2010年各地区一般预算平衡表_2010年地方财政一般预算分级平衡情况表（汇总）0524 2 6" xfId="24253"/>
    <cellStyle name="好_12滨州_财力性转移支付2010年预算参考数_03_2010年各地区一般预算平衡表" xfId="24254"/>
    <cellStyle name="差_县市旗测算-新科目（20080626）_民生政策最低支出需求_03_2010年各地区一般预算平衡表_2010年地方财政一般预算分级平衡情况表（汇总）0524 2 7" xfId="24255"/>
    <cellStyle name="差_县市旗测算-新科目（20080626）_民生政策最低支出需求_03_2010年各地区一般预算平衡表_净集中" xfId="24256"/>
    <cellStyle name="差_县市旗测算-新科目（20080626）_民生政策最低支出需求_03_2010年各地区一般预算平衡表_净集中 2" xfId="24257"/>
    <cellStyle name="差_县市旗测算-新科目（20080626）_民生政策最低支出需求_03_2010年各地区一般预算平衡表_净集中 3" xfId="24258"/>
    <cellStyle name="差_县市旗测算-新科目（20080626）_民生政策最低支出需求_30云南 3" xfId="24259"/>
    <cellStyle name="好_2006年水利统计指标统计表_财力性转移支付2010年预算参考数_03_2010年各地区一般预算平衡表_净集中" xfId="24260"/>
    <cellStyle name="差_县市旗测算-新科目（20080626）_民生政策最低支出需求_30云南 4" xfId="24261"/>
    <cellStyle name="差_县市旗测算-新科目（20080626）_民生政策最低支出需求_财力性转移支付2010年预算参考数 2 6" xfId="24262"/>
    <cellStyle name="差_县市旗测算-新科目（20080626）_民生政策最低支出需求_财力性转移支付2010年预算参考数 2 7" xfId="24263"/>
    <cellStyle name="差_县市旗测算-新科目（20080626）_民生政策最低支出需求_财力性转移支付2010年预算参考数 3 2" xfId="24264"/>
    <cellStyle name="好_成本差异系数（含人口规模）_财力性转移支付2010年预算参考数 2 7" xfId="24265"/>
    <cellStyle name="差_县市旗测算-新科目（20080626）_民生政策最低支出需求_财力性转移支付2010年预算参考数 5" xfId="24266"/>
    <cellStyle name="差_县市旗测算-新科目（20080626）_民生政策最低支出需求_财力性转移支付2010年预算参考数_03_2010年各地区一般预算平衡表" xfId="24267"/>
    <cellStyle name="差_县市旗测算-新科目（20080627）_县市旗测算-新科目（含人口规模效应） 2" xfId="24268"/>
    <cellStyle name="差_县市旗测算-新科目（20080626）_民生政策最低支出需求_财力性转移支付2010年预算参考数_03_2010年各地区一般预算平衡表 2" xfId="24269"/>
    <cellStyle name="差_县市旗测算-新科目（20080627）_县市旗测算-新科目（含人口规模效应） 2 2" xfId="24270"/>
    <cellStyle name="差_县市旗测算-新科目（20080626）_民生政策最低支出需求_财力性转移支付2010年预算参考数_03_2010年各地区一般预算平衡表 2 2" xfId="24271"/>
    <cellStyle name="差_县市旗测算-新科目（20080627）_县市旗测算-新科目（含人口规模效应） 2 2 2" xfId="24272"/>
    <cellStyle name="好_00省级(打印)_华东 2 7" xfId="24273"/>
    <cellStyle name="差_县市旗测算-新科目（20080626）_民生政策最低支出需求_财力性转移支付2010年预算参考数_03_2010年各地区一般预算平衡表 3" xfId="24274"/>
    <cellStyle name="差_县市旗测算-新科目（20080627）_县市旗测算-新科目（含人口规模效应） 2 3" xfId="24275"/>
    <cellStyle name="差_县市旗测算-新科目（20080626）_民生政策最低支出需求_财力性转移支付2010年预算参考数_03_2010年各地区一般预算平衡表 4" xfId="24276"/>
    <cellStyle name="差_县市旗测算-新科目（20080627）_县市旗测算-新科目（含人口规模效应） 2 4" xfId="24277"/>
    <cellStyle name="差_县市旗测算-新科目（20080627）_县市旗测算-新科目（含人口规模效应） 2 5" xfId="24278"/>
    <cellStyle name="差_县市旗测算-新科目（20080626）_民生政策最低支出需求_财力性转移支付2010年预算参考数_03_2010年各地区一般预算平衡表 5" xfId="24279"/>
    <cellStyle name="好_行政公检法测算_民生政策最低支出需求_财力性转移支付2010年预算参考数 2 2" xfId="24280"/>
    <cellStyle name="好_缺口县区测算(按核定人数)_财力性转移支付2010年预算参考数_华东" xfId="24281"/>
    <cellStyle name="差_县市旗测算-新科目（20080627）_县市旗测算-新科目（含人口规模效应） 2 6" xfId="24282"/>
    <cellStyle name="差_县市旗测算-新科目（20080626）_民生政策最低支出需求_财力性转移支付2010年预算参考数_03_2010年各地区一般预算平衡表 6" xfId="24283"/>
    <cellStyle name="好_行政公检法测算_民生政策最低支出需求_财力性转移支付2010年预算参考数 2 3" xfId="24284"/>
    <cellStyle name="差_县市旗测算-新科目（20080626）_民生政策最低支出需求_财力性转移支付2010年预算参考数_03_2010年各地区一般预算平衡表_04财力类2010" xfId="24285"/>
    <cellStyle name="差_县市旗测算-新科目（20080626）_民生政策最低支出需求_财力性转移支付2010年预算参考数_03_2010年各地区一般预算平衡表_04财力类2010 2" xfId="24286"/>
    <cellStyle name="差_县市旗测算-新科目（20080626）_民生政策最低支出需求_财力性转移支付2010年预算参考数_03_2010年各地区一般预算平衡表_04财力类2010 3" xfId="24287"/>
    <cellStyle name="差_县市旗测算-新科目（20080626）_民生政策最低支出需求_财力性转移支付2010年预算参考数_03_2010年各地区一般预算平衡表_2010年地方财政一般预算分级平衡情况表（汇总）0524" xfId="24288"/>
    <cellStyle name="差_县市旗测算-新科目（20080626）_民生政策最低支出需求_财力性转移支付2010年预算参考数_03_2010年各地区一般预算平衡表_2010年地方财政一般预算分级平衡情况表（汇总）0524 2 3" xfId="24289"/>
    <cellStyle name="差_县市旗测算-新科目（20080626）_民生政策最低支出需求_财力性转移支付2010年预算参考数_03_2010年各地区一般预算平衡表_2010年地方财政一般预算分级平衡情况表（汇总）0524 2 4" xfId="24290"/>
    <cellStyle name="差_县市旗测算-新科目（20080626）_民生政策最低支出需求_财力性转移支付2010年预算参考数_03_2010年各地区一般预算平衡表_2010年地方财政一般预算分级平衡情况表（汇总）0524 2 5" xfId="24291"/>
    <cellStyle name="差_县市旗测算-新科目（20080626）_民生政策最低支出需求_财力性转移支付2010年预算参考数_03_2010年各地区一般预算平衡表_2010年地方财政一般预算分级平衡情况表（汇总）0524 2 6" xfId="24292"/>
    <cellStyle name="差_县市旗测算-新科目（20080626）_民生政策最低支出需求_财力性转移支付2010年预算参考数_03_2010年各地区一般预算平衡表_2010年地方财政一般预算分级平衡情况表（汇总）0524 2 7" xfId="24293"/>
    <cellStyle name="差_县市旗测算-新科目（20080626）_民生政策最低支出需求_财力性转移支付2010年预算参考数_03_2010年各地区一般预算平衡表_2010年地方财政一般预算分级平衡情况表（汇总）0524 5" xfId="24294"/>
    <cellStyle name="好_不含人员经费系数_华东 2 3" xfId="24295"/>
    <cellStyle name="差_县市旗测算-新科目（20080626）_民生政策最低支出需求_财力性转移支付2010年预算参考数_03_2010年各地区一般预算平衡表_净集中" xfId="24296"/>
    <cellStyle name="差_县市旗测算-新科目（20080626）_民生政策最低支出需求_财力性转移支付2010年预算参考数_03_2010年各地区一般预算平衡表_净集中 2" xfId="24297"/>
    <cellStyle name="好_2010年云南省省对下一般性转移支付标准支出测算表" xfId="24298"/>
    <cellStyle name="好_行政(燃修费)_不含人员经费系数 4" xfId="24299"/>
    <cellStyle name="差_县市旗测算-新科目（20080626）_民生政策最低支出需求_财力性转移支付2010年预算参考数_03_2010年各地区一般预算平衡表_净集中 3" xfId="24300"/>
    <cellStyle name="强调文字颜色 3 2 10" xfId="24301"/>
    <cellStyle name="好_行政(燃修费)_不含人员经费系数 5" xfId="24302"/>
    <cellStyle name="差_县市旗测算-新科目（20080626）_民生政策最低支出需求_财力性转移支付2010年预算参考数_30云南" xfId="24303"/>
    <cellStyle name="好_平邑_03_2010年各地区一般预算平衡表_2010年地方财政一般预算分级平衡情况表（汇总）0524 2 8" xfId="24304"/>
    <cellStyle name="差_县市旗测算-新科目（20080626）_民生政策最低支出需求_财力性转移支付2010年预算参考数_30云南 2" xfId="24305"/>
    <cellStyle name="差_县市旗测算-新科目（20080626）_民生政策最低支出需求_财力性转移支付2010年预算参考数_30云南 2 2" xfId="24306"/>
    <cellStyle name="差_县市旗测算-新科目（20080626）_民生政策最低支出需求_财力性转移支付2010年预算参考数_30云南 3" xfId="24307"/>
    <cellStyle name="差_县市旗测算-新科目（20080626）_民生政策最低支出需求_财力性转移支付2010年预算参考数_合并 2 2" xfId="24308"/>
    <cellStyle name="差_县市旗测算-新科目（20080626）_民生政策最低支出需求_财力性转移支付2010年预算参考数_合并 2 3" xfId="24309"/>
    <cellStyle name="差_县市旗测算-新科目（20080626）_民生政策最低支出需求_财力性转移支付2010年预算参考数_合并 2 5" xfId="24310"/>
    <cellStyle name="差_县市旗测算-新科目（20080626）_民生政策最低支出需求_财力性转移支付2010年预算参考数_华东" xfId="24311"/>
    <cellStyle name="差_县市旗测算-新科目（20080626）_民生政策最低支出需求_财力性转移支付2010年预算参考数_华东 2 4" xfId="24312"/>
    <cellStyle name="好_教育(按照总人口测算）—20080416_03_2010年各地区一般预算平衡表_2010年地方财政一般预算分级平衡情况表（汇总）0524 4" xfId="24313"/>
    <cellStyle name="差_县市旗测算-新科目（20080626）_民生政策最低支出需求_财力性转移支付2010年预算参考数_华东 2 5" xfId="24314"/>
    <cellStyle name="好_教育(按照总人口测算）—20080416_03_2010年各地区一般预算平衡表_2010年地方财政一般预算分级平衡情况表（汇总）0524 5" xfId="24315"/>
    <cellStyle name="差_县市旗测算-新科目（20080626）_民生政策最低支出需求_财力性转移支付2010年预算参考数_华东 2 7" xfId="24316"/>
    <cellStyle name="差_县市旗测算-新科目（20080626）_民生政策最低支出需求_财力性转移支付2010年预算参考数_隋心对账单定稿0514 2 5" xfId="24317"/>
    <cellStyle name="差_县市旗测算-新科目（20080626）_民生政策最低支出需求_财力性转移支付2010年预算参考数_隋心对账单定稿0514 2 6" xfId="24318"/>
    <cellStyle name="差_县市旗测算-新科目（20080626）_民生政策最低支出需求_财力性转移支付2010年预算参考数_隋心对账单定稿0514 2 7" xfId="24319"/>
    <cellStyle name="差_县市旗测算-新科目（20080626）_民生政策最低支出需求_财力性转移支付2010年预算参考数_小册子（2010）张 2" xfId="24320"/>
    <cellStyle name="好_0605石屏县_03_2010年各地区一般预算平衡表_2010年地方财政一般预算分级平衡情况表（汇总）0524" xfId="24321"/>
    <cellStyle name="差_县市旗测算-新科目（20080626）_民生政策最低支出需求_财力性转移支付2010年预算参考数_小册子（2010）张 2 2" xfId="24322"/>
    <cellStyle name="好_0605石屏县_03_2010年各地区一般预算平衡表_2010年地方财政一般预算分级平衡情况表（汇总）0524 2" xfId="24323"/>
    <cellStyle name="差_县市旗测算-新科目（20080626）_民生政策最低支出需求_财力性转移支付2010年预算参考数_小册子（2010）张 3" xfId="24324"/>
    <cellStyle name="差_县市旗测算-新科目（20080626）_民生政策最低支出需求_合并" xfId="24325"/>
    <cellStyle name="好_Book2_财力性转移支付2010年预算参考数_华东 2 2" xfId="24326"/>
    <cellStyle name="差_县市旗测算-新科目（20080626）_民生政策最低支出需求_合并 2 2" xfId="24327"/>
    <cellStyle name="差_县市旗测算-新科目（20080626）_民生政策最低支出需求_合并 2 3" xfId="24328"/>
    <cellStyle name="差_县市旗测算-新科目（20080626）_民生政策最低支出需求_合并 2 4" xfId="24329"/>
    <cellStyle name="差_县市旗测算-新科目（20080626）_民生政策最低支出需求_合并 2 6" xfId="24330"/>
    <cellStyle name="差_县市旗测算-新科目（20080626）_民生政策最低支出需求_合并 2 7" xfId="24331"/>
    <cellStyle name="好_分析缺口率_财力性转移支付2010年预算参考数_03_2010年各地区一般预算平衡表_04财力类2010 2" xfId="24332"/>
    <cellStyle name="差_县市旗测算-新科目（20080626）_民生政策最低支出需求_华东 2 2" xfId="24333"/>
    <cellStyle name="差_县市旗测算-新科目（20080626）_民生政策最低支出需求_华东 2 3" xfId="24334"/>
    <cellStyle name="差_县市旗测算-新科目（20080626）_民生政策最低支出需求_华东 2 4" xfId="24335"/>
    <cellStyle name="差_县市旗测算-新科目（20080626）_民生政策最低支出需求_华东 2 5" xfId="24336"/>
    <cellStyle name="差_县市旗测算-新科目（20080626）_民生政策最低支出需求_华东 2 6" xfId="24337"/>
    <cellStyle name="差_县市旗测算-新科目（20080626）_民生政策最低支出需求_华东 2 7" xfId="24338"/>
    <cellStyle name="差_县市旗测算-新科目（20080626）_民生政策最低支出需求_隋心对账单定稿0514" xfId="24339"/>
    <cellStyle name="差_自行调整差异系数顺序_财力性转移支付2010年预算参考数_合并 2" xfId="24340"/>
    <cellStyle name="差_县市旗测算-新科目（20080626）_民生政策最低支出需求_隋心对账单定稿0514 2 5" xfId="24341"/>
    <cellStyle name="好_缺口县区测算(按核定人数)_03_2010年各地区一般预算平衡表_2010年地方财政一般预算分级平衡情况表（汇总）0524 2 7" xfId="24342"/>
    <cellStyle name="差_县市旗测算-新科目（20080626）_民生政策最低支出需求_隋心对账单定稿0514 2 6" xfId="24343"/>
    <cellStyle name="好_缺口县区测算(按核定人数)_03_2010年各地区一般预算平衡表_2010年地方财政一般预算分级平衡情况表（汇总）0524 2 8" xfId="24344"/>
    <cellStyle name="差_县市旗测算-新科目（20080626）_民生政策最低支出需求_隋心对账单定稿0514 2 7" xfId="24345"/>
    <cellStyle name="好_县区合并测算20080423(按照各省比重）_县市旗测算-新科目（含人口规模效应）_财力性转移支付2010年预算参考数_合并 2 5" xfId="24346"/>
    <cellStyle name="好_测算结果_财力性转移支付2010年预算参考数_03_2010年各地区一般预算平衡表_04财力类2010 2" xfId="24347"/>
    <cellStyle name="差_县市旗测算-新科目（20080626）_民生政策最低支出需求_小册子（2010）张 2" xfId="24348"/>
    <cellStyle name="好_Book1_Book1 2" xfId="24349"/>
    <cellStyle name="好_第五部分(才淼、饶永宏） 2_2.云南省生态功能区转移支付总表 2" xfId="24350"/>
    <cellStyle name="差_县市旗测算-新科目（20080626）_隋心对账单定稿0514" xfId="24351"/>
    <cellStyle name="差_县市旗测算-新科目（20080626）_隋心对账单定稿0514 2" xfId="24352"/>
    <cellStyle name="好_0502通海县_合并 2 4" xfId="24353"/>
    <cellStyle name="好_34青海_03_2010年各地区一般预算平衡表_2010年地方财政一般预算分级平衡情况表（汇总）0524 2 7" xfId="24354"/>
    <cellStyle name="差_县市旗测算-新科目（20080626）_隋心对账单定稿0514 2 2" xfId="24355"/>
    <cellStyle name="差_县市旗测算-新科目（20080626）_隋心对账单定稿0514 2 3" xfId="24356"/>
    <cellStyle name="差_县市旗测算-新科目（20080626）_隋心对账单定稿0514 2 6" xfId="24357"/>
    <cellStyle name="差_一般预算支出口径剔除表_财力性转移支付2010年预算参考数_隋心对账单定稿0514" xfId="24358"/>
    <cellStyle name="好_汇总表_财力性转移支付2010年预算参考数_30云南 4" xfId="24359"/>
    <cellStyle name="差_县市旗测算-新科目（20080626）_隋心对账单定稿0514 2 7" xfId="24360"/>
    <cellStyle name="差_县市旗测算-新科目（20080626）_县市旗测算-新科目（含人口规模效应）" xfId="24361"/>
    <cellStyle name="差_县市旗测算-新科目（20080626）_县市旗测算-新科目（含人口规模效应） 2" xfId="24362"/>
    <cellStyle name="差_县市旗测算-新科目（20080626）_县市旗测算-新科目（含人口规模效应） 2 4" xfId="24363"/>
    <cellStyle name="好_农林水和城市维护标准支出20080505－县区合计_财力性转移支付2010年预算参考数_30云南 3" xfId="24364"/>
    <cellStyle name="差_县市旗测算-新科目（20080626）_县市旗测算-新科目（含人口规模效应） 2 6" xfId="24365"/>
    <cellStyle name="差_县市旗测算-新科目（20080626）_县市旗测算-新科目（含人口规模效应） 2 7" xfId="24366"/>
    <cellStyle name="差_县市旗测算-新科目（20080626）_县市旗测算-新科目（含人口规模效应） 3" xfId="24367"/>
    <cellStyle name="差_县市旗测算-新科目（20080626）_县市旗测算-新科目（含人口规模效应） 4" xfId="24368"/>
    <cellStyle name="差_县市旗测算-新科目（20080626）_县市旗测算-新科目（含人口规模效应） 5" xfId="24369"/>
    <cellStyle name="差_县市旗测算-新科目（20080626）_县市旗测算-新科目（含人口规模效应）_03_2010年各地区一般预算平衡表" xfId="24370"/>
    <cellStyle name="好_民生政策最低支出需求_财力性转移支付2010年预算参考数_隋心对账单定稿0514 2" xfId="24371"/>
    <cellStyle name="差_县市旗测算-新科目（20080626）_县市旗测算-新科目（含人口规模效应）_03_2010年各地区一般预算平衡表 2" xfId="24372"/>
    <cellStyle name="好_民生政策最低支出需求_财力性转移支付2010年预算参考数_隋心对账单定稿0514 2 2" xfId="24373"/>
    <cellStyle name="差_县市旗测算-新科目（20080626）_县市旗测算-新科目（含人口规模效应）_03_2010年各地区一般预算平衡表 3" xfId="24374"/>
    <cellStyle name="好_民生政策最低支出需求_财力性转移支付2010年预算参考数_隋心对账单定稿0514 2 3" xfId="24375"/>
    <cellStyle name="差_县市旗测算-新科目（20080626）_县市旗测算-新科目（含人口规模效应）_03_2010年各地区一般预算平衡表 4" xfId="24376"/>
    <cellStyle name="好_民生政策最低支出需求_财力性转移支付2010年预算参考数_隋心对账单定稿0514 2 4" xfId="24377"/>
    <cellStyle name="差_县市旗测算-新科目（20080626）_县市旗测算-新科目（含人口规模效应）_03_2010年各地区一般预算平衡表 6" xfId="24378"/>
    <cellStyle name="好_民生政策最低支出需求_财力性转移支付2010年预算参考数_隋心对账单定稿0514 2 6" xfId="24379"/>
    <cellStyle name="差_县市旗测算-新科目（20080626）_县市旗测算-新科目（含人口规模效应）_03_2010年各地区一般预算平衡表_04财力类2010" xfId="24380"/>
    <cellStyle name="好_12滨州_合并" xfId="24381"/>
    <cellStyle name="差_县市旗测算-新科目（20080626）_县市旗测算-新科目（含人口规模效应）_03_2010年各地区一般预算平衡表_04财力类2010 2" xfId="24382"/>
    <cellStyle name="好_12滨州_合并 2" xfId="24383"/>
    <cellStyle name="差_县市旗测算-新科目（20080626）_县市旗测算-新科目（含人口规模效应）_03_2010年各地区一般预算平衡表_04财力类2010 3" xfId="24384"/>
    <cellStyle name="差_县市旗测算-新科目（20080626）_县市旗测算-新科目（含人口规模效应）_03_2010年各地区一般预算平衡表_2010年地方财政一般预算分级平衡情况表（汇总）0524 2 2" xfId="24385"/>
    <cellStyle name="差_县市旗测算-新科目（20080626）_县市旗测算-新科目（含人口规模效应）_03_2010年各地区一般预算平衡表_2010年地方财政一般预算分级平衡情况表（汇总）0524 2 3" xfId="24386"/>
    <cellStyle name="差_县市旗测算-新科目（20080626）_县市旗测算-新科目（含人口规模效应）_03_2010年各地区一般预算平衡表_2010年地方财政一般预算分级平衡情况表（汇总）0524 2 4" xfId="24387"/>
    <cellStyle name="差_县市旗测算-新科目（20080626）_县市旗测算-新科目（含人口规模效应）_03_2010年各地区一般预算平衡表_2010年地方财政一般预算分级平衡情况表（汇总）0524 2 5" xfId="24388"/>
    <cellStyle name="差_县市旗测算-新科目（20080626）_县市旗测算-新科目（含人口规模效应）_03_2010年各地区一般预算平衡表_2010年地方财政一般预算分级平衡情况表（汇总）0524 2 6" xfId="24389"/>
    <cellStyle name="差_县市旗测算-新科目（20080626）_县市旗测算-新科目（含人口规模效应）_03_2010年各地区一般预算平衡表_2010年地方财政一般预算分级平衡情况表（汇总）0524 2 7" xfId="24390"/>
    <cellStyle name="差_县市旗测算-新科目（20080626）_县市旗测算-新科目（含人口规模效应）_03_2010年各地区一般预算平衡表_2010年地方财政一般预算分级平衡情况表（汇总）0524 4" xfId="24391"/>
    <cellStyle name="差_县市旗测算-新科目（20080627）_民生政策最低支出需求_合并 2 3" xfId="24392"/>
    <cellStyle name="差_县市旗测算-新科目（20080626）_县市旗测算-新科目（含人口规模效应）_30云南" xfId="24393"/>
    <cellStyle name="差_县市旗测算-新科目（20080626）_县市旗测算-新科目（含人口规模效应）_30云南 2" xfId="24394"/>
    <cellStyle name="差_县市旗测算-新科目（20080626）_县市旗测算-新科目（含人口规模效应）_30云南 3" xfId="24395"/>
    <cellStyle name="差_县市旗测算-新科目（20080626）_县市旗测算-新科目（含人口规模效应）_30云南 4" xfId="24396"/>
    <cellStyle name="差_县市旗测算-新科目（20080626）_县市旗测算-新科目（含人口规模效应）_财力性转移支付2010年预算参考数" xfId="24397"/>
    <cellStyle name="差_县市旗测算-新科目（20080626）_县市旗测算-新科目（含人口规模效应）_财力性转移支付2010年预算参考数 2" xfId="24398"/>
    <cellStyle name="超链接 5" xfId="24399"/>
    <cellStyle name="差_县市旗测算-新科目（20080626）_县市旗测算-新科目（含人口规模效应）_财力性转移支付2010年预算参考数 2 2" xfId="24400"/>
    <cellStyle name="差_县市旗测算-新科目（20080626）_县市旗测算-新科目（含人口规模效应）_财力性转移支付2010年预算参考数 2 2 2" xfId="24401"/>
    <cellStyle name="好_教育(按照总人口测算）—20080416_民生政策最低支出需求_华东 2 6" xfId="24402"/>
    <cellStyle name="差_县市旗测算-新科目（20080626）_县市旗测算-新科目（含人口规模效应）_财力性转移支付2010年预算参考数 2 3" xfId="24403"/>
    <cellStyle name="差_县市旗测算-新科目（20080626）_县市旗测算-新科目（含人口规模效应）_财力性转移支付2010年预算参考数 2 4" xfId="24404"/>
    <cellStyle name="差_县市旗测算-新科目（20080626）_县市旗测算-新科目（含人口规模效应）_财力性转移支付2010年预算参考数 2 7" xfId="24405"/>
    <cellStyle name="常规 29 3 2" xfId="24406"/>
    <cellStyle name="差_县市旗测算-新科目（20080626）_县市旗测算-新科目（含人口规模效应）_财力性转移支付2010年预算参考数 4 2" xfId="24407"/>
    <cellStyle name="差_县市旗测算-新科目（20080626）_县市旗测算-新科目（含人口规模效应）_财力性转移支付2010年预算参考数_03_2010年各地区一般预算平衡表" xfId="24408"/>
    <cellStyle name="差_县市旗测算-新科目（20080626）_县市旗测算-新科目（含人口规模效应）_财力性转移支付2010年预算参考数_03_2010年各地区一般预算平衡表 4" xfId="24409"/>
    <cellStyle name="差_县市旗测算-新科目（20080626）_县市旗测算-新科目（含人口规模效应）_财力性转移支付2010年预算参考数_03_2010年各地区一般预算平衡表 5" xfId="24410"/>
    <cellStyle name="差_县市旗测算-新科目（20080626）_县市旗测算-新科目（含人口规模效应）_财力性转移支付2010年预算参考数_03_2010年各地区一般预算平衡表_04财力类2010" xfId="24411"/>
    <cellStyle name="差_县市旗测算-新科目（20080626）_县市旗测算-新科目（含人口规模效应）_财力性转移支付2010年预算参考数_03_2010年各地区一般预算平衡表_04财力类2010 2" xfId="24412"/>
    <cellStyle name="差_县市旗测算-新科目（20080626）_县市旗测算-新科目（含人口规模效应）_财力性转移支付2010年预算参考数_03_2010年各地区一般预算平衡表_04财力类2010 3" xfId="24413"/>
    <cellStyle name="差_县市旗测算-新科目（20080626）_县市旗测算-新科目（含人口规模效应）_财力性转移支付2010年预算参考数_03_2010年各地区一般预算平衡表_2010年地方财政一般预算分级平衡情况表（汇总）0524 2" xfId="24414"/>
    <cellStyle name="常规 17 6" xfId="24415"/>
    <cellStyle name="常规 22 6" xfId="24416"/>
    <cellStyle name="差_县市旗测算-新科目（20080626）_县市旗测算-新科目（含人口规模效应）_财力性转移支付2010年预算参考数_03_2010年各地区一般预算平衡表_2010年地方财政一般预算分级平衡情况表（汇总）0524 2 2" xfId="24417"/>
    <cellStyle name="差_县市旗测算-新科目（20080626）_县市旗测算-新科目（含人口规模效应）_财力性转移支付2010年预算参考数_03_2010年各地区一般预算平衡表_2010年地方财政一般预算分级平衡情况表（汇总）0524 2 3" xfId="24418"/>
    <cellStyle name="差_县市旗测算-新科目（20080626）_县市旗测算-新科目（含人口规模效应）_财力性转移支付2010年预算参考数_03_2010年各地区一般预算平衡表_2010年地方财政一般预算分级平衡情况表（汇总）0524 2 5" xfId="24419"/>
    <cellStyle name="差_县市旗测算-新科目（20080626）_县市旗测算-新科目（含人口规模效应）_财力性转移支付2010年预算参考数_03_2010年各地区一般预算平衡表_2010年地方财政一般预算分级平衡情况表（汇总）0524 2 6" xfId="24420"/>
    <cellStyle name="差_县市旗测算-新科目（20080626）_县市旗测算-新科目（含人口规模效应）_财力性转移支付2010年预算参考数_03_2010年各地区一般预算平衡表_2010年地方财政一般预算分级平衡情况表（汇总）0524 2 7" xfId="24421"/>
    <cellStyle name="差_县市旗测算-新科目（20080626）_县市旗测算-新科目（含人口规模效应）_财力性转移支付2010年预算参考数_03_2010年各地区一般预算平衡表_2010年地方财政一般预算分级平衡情况表（汇总）0524 3" xfId="24422"/>
    <cellStyle name="常规 17 7" xfId="24423"/>
    <cellStyle name="常规 22 7" xfId="24424"/>
    <cellStyle name="差_县市旗测算-新科目（20080626）_县市旗测算-新科目（含人口规模效应）_财力性转移支付2010年预算参考数_03_2010年各地区一般预算平衡表_净集中" xfId="24425"/>
    <cellStyle name="好_成本差异系数_隋心对账单定稿0514 2 5" xfId="24426"/>
    <cellStyle name="差_县市旗测算-新科目（20080626）_县市旗测算-新科目（含人口规模效应）_财力性转移支付2010年预算参考数_03_2010年各地区一般预算平衡表_净集中 2" xfId="24427"/>
    <cellStyle name="好 2 2 2 10" xfId="24428"/>
    <cellStyle name="差_县市旗测算-新科目（20080626）_县市旗测算-新科目（含人口规模效应）_财力性转移支付2010年预算参考数_30云南 3 2" xfId="24429"/>
    <cellStyle name="差_县市旗测算-新科目（20080626）_县市旗测算-新科目（含人口规模效应）_财力性转移支付2010年预算参考数_合并 2" xfId="24430"/>
    <cellStyle name="差_县市旗测算-新科目（20080626）_县市旗测算-新科目（含人口规模效应）_财力性转移支付2010年预算参考数_合并 2 2" xfId="24431"/>
    <cellStyle name="差_县市旗测算-新科目（20080626）_县市旗测算-新科目（含人口规模效应）_财力性转移支付2010年预算参考数_合并 2 3" xfId="24432"/>
    <cellStyle name="好_1_财力性转移支付2010年预算参考数_隋心对账单定稿0514" xfId="24433"/>
    <cellStyle name="差_县市旗测算-新科目（20080626）_县市旗测算-新科目（含人口规模效应）_财力性转移支付2010年预算参考数_合并 2 5" xfId="24434"/>
    <cellStyle name="差_县市旗测算-新科目（20080626）_县市旗测算-新科目（含人口规模效应）_财力性转移支付2010年预算参考数_合并 2 7" xfId="24435"/>
    <cellStyle name="差_县市旗测算-新科目（20080626）_县市旗测算-新科目（含人口规模效应）_财力性转移支付2010年预算参考数_华东 2" xfId="24436"/>
    <cellStyle name="差_县市旗测算-新科目（20080626）_县市旗测算-新科目（含人口规模效应）_财力性转移支付2010年预算参考数_华东 2 2" xfId="24437"/>
    <cellStyle name="差_县市旗测算-新科目（20080626）_县市旗测算-新科目（含人口规模效应）_财力性转移支付2010年预算参考数_华东 2 4" xfId="24438"/>
    <cellStyle name="差_县市旗测算-新科目（20080626）_县市旗测算-新科目（含人口规模效应）_财力性转移支付2010年预算参考数_华东 2 5" xfId="24439"/>
    <cellStyle name="差_县市旗测算-新科目（20080626）_县市旗测算-新科目（含人口规模效应）_财力性转移支付2010年预算参考数_华东 2 6" xfId="24440"/>
    <cellStyle name="差_县市旗测算-新科目（20080626）_县市旗测算-新科目（含人口规模效应）_财力性转移支付2010年预算参考数_华东 2 7" xfId="24441"/>
    <cellStyle name="差_县市旗测算-新科目（20080626）_县市旗测算-新科目（含人口规模效应）_财力性转移支付2010年预算参考数_隋心对账单定稿0514 2" xfId="24442"/>
    <cellStyle name="差_县市旗测算-新科目（20080626）_县市旗测算-新科目（含人口规模效应）_财力性转移支付2010年预算参考数_隋心对账单定稿0514 2 2" xfId="24443"/>
    <cellStyle name="差_县市旗测算-新科目（20080626）_县市旗测算-新科目（含人口规模效应）_财力性转移支付2010年预算参考数_隋心对账单定稿0514 2 3" xfId="24444"/>
    <cellStyle name="差_县市旗测算-新科目（20080626）_县市旗测算-新科目（含人口规模效应）_财力性转移支付2010年预算参考数_隋心对账单定稿0514 2 6" xfId="24445"/>
    <cellStyle name="差_县市旗测算-新科目（20080626）_县市旗测算-新科目（含人口规模效应）_财力性转移支付2010年预算参考数_隋心对账单定稿0514 2 7" xfId="24446"/>
    <cellStyle name="差_县市旗测算-新科目（20080626）_县市旗测算-新科目（含人口规模效应）_合并 2" xfId="24447"/>
    <cellStyle name="差_县市旗测算-新科目（20080626）_县市旗测算-新科目（含人口规模效应）_合并 2 2" xfId="24448"/>
    <cellStyle name="差_县市旗测算-新科目（20080626）_县市旗测算-新科目（含人口规模效应）_合并 2 3" xfId="24449"/>
    <cellStyle name="差_县市旗测算-新科目（20080626）_县市旗测算-新科目（含人口规模效应）_合并 2 7" xfId="24450"/>
    <cellStyle name="好_其他部门(按照总人口测算）—20080416_县市旗测算-新科目（含人口规模效应）_03_2010年各地区一般预算平衡表_04财力类2010 3" xfId="24451"/>
    <cellStyle name="差_县市旗测算-新科目（20080626）_县市旗测算-新科目（含人口规模效应）_华东" xfId="24452"/>
    <cellStyle name="差_县市旗测算-新科目（20080626）_县市旗测算-新科目（含人口规模效应）_华东 2 3" xfId="24453"/>
    <cellStyle name="差_县市旗测算-新科目（20080626）_县市旗测算-新科目（含人口规模效应）_华东 2 4" xfId="24454"/>
    <cellStyle name="好_行政公检法测算_县市旗测算-新科目（含人口规模效应）_03_2010年各地区一般预算平衡表_2010年地方财政一般预算分级平衡情况表（汇总）0524" xfId="24455"/>
    <cellStyle name="差_县市旗测算-新科目（20080626）_县市旗测算-新科目（含人口规模效应）_华东 2 6" xfId="24456"/>
    <cellStyle name="差_县市旗测算-新科目（20080626）_县市旗测算-新科目（含人口规模效应）_华东 2 7" xfId="24457"/>
    <cellStyle name="差_县市旗测算-新科目（20080626）_县市旗测算-新科目（含人口规模效应）_隋心对账单定稿0514" xfId="24458"/>
    <cellStyle name="差_县市旗测算-新科目（20080626）_县市旗测算-新科目（含人口规模效应）_隋心对账单定稿0514 2" xfId="24459"/>
    <cellStyle name="差_县市旗测算-新科目（20080626）_县市旗测算-新科目（含人口规模效应）_隋心对账单定稿0514 2 2" xfId="24460"/>
    <cellStyle name="差_县市旗测算-新科目（20080626）_县市旗测算-新科目（含人口规模效应）_隋心对账单定稿0514 2 5" xfId="24461"/>
    <cellStyle name="差_县市旗测算-新科目（20080626）_县市旗测算-新科目（含人口规模效应）_隋心对账单定稿0514 2 6" xfId="24462"/>
    <cellStyle name="好_成本差异系数（含人口规模） 2" xfId="24463"/>
    <cellStyle name="差_县市旗测算-新科目（20080626）_县市旗测算-新科目（含人口规模效应）_隋心对账单定稿0514 2 7" xfId="24464"/>
    <cellStyle name="好_成本差异系数（含人口规模） 3" xfId="24465"/>
    <cellStyle name="差_县市旗测算-新科目（20080626）_小册子（2010）张" xfId="24466"/>
    <cellStyle name="差_县市旗测算-新科目（20080626）_小册子（2010）张 2" xfId="24467"/>
    <cellStyle name="好_行政(燃修费)_民生政策最低支出需求_财力性转移支付2010年预算参考数_隋心对账单定稿0514 2 3" xfId="24468"/>
    <cellStyle name="差_县市旗测算-新科目（20080626）_小册子（2010）张 2 2" xfId="24469"/>
    <cellStyle name="好_1110洱源县_财力性转移支付2010年预算参考数_03_2010年各地区一般预算平衡表_04财力类2010" xfId="24470"/>
    <cellStyle name="差_县市旗测算-新科目（20080626）_小册子（2010）张 3" xfId="24471"/>
    <cellStyle name="好_行政(燃修费)_民生政策最低支出需求_财力性转移支付2010年预算参考数_隋心对账单定稿0514 2 4" xfId="24472"/>
    <cellStyle name="差_县市旗测算-新科目（20080626）_小册子（2010）张 3 2" xfId="24473"/>
    <cellStyle name="差_县市旗测算-新科目（20080626）_小册子（2010）张 4" xfId="24474"/>
    <cellStyle name="好_行政(燃修费)_民生政策最低支出需求_财力性转移支付2010年预算参考数_隋心对账单定稿0514 2 5" xfId="24475"/>
    <cellStyle name="差_县市旗测算-新科目（20080627） 2 5" xfId="24476"/>
    <cellStyle name="差_县市旗测算-新科目（20080627） 2 6" xfId="24477"/>
    <cellStyle name="差_县市旗测算-新科目（20080627）_03_2010年各地区一般预算平衡表_04财力类2010" xfId="24478"/>
    <cellStyle name="常规 2 2 6 2 4" xfId="24479"/>
    <cellStyle name="差_县市旗测算-新科目（20080627）_03_2010年各地区一般预算平衡表_04财力类2010 2" xfId="24480"/>
    <cellStyle name="好_2008年支出核定_小册子（2010）张 3" xfId="24481"/>
    <cellStyle name="好_卫生(按照总人口测算）—20080416_不含人员经费系数_财力性转移支付2010年预算参考数" xfId="24482"/>
    <cellStyle name="差_县市旗测算-新科目（20080627）_03_2010年各地区一般预算平衡表_2010年地方财政一般预算分级平衡情况表（汇总）0524" xfId="24483"/>
    <cellStyle name="好_卫生(按照总人口测算）—20080416_不含人员经费系数_财力性转移支付2010年预算参考数 2" xfId="24484"/>
    <cellStyle name="差_县市旗测算-新科目（20080627）_03_2010年各地区一般预算平衡表_2010年地方财政一般预算分级平衡情况表（汇总）0524 2" xfId="24485"/>
    <cellStyle name="好_卫生(按照总人口测算）—20080416_不含人员经费系数_财力性转移支付2010年预算参考数 2 7" xfId="24486"/>
    <cellStyle name="差_县市旗测算-新科目（20080627）_03_2010年各地区一般预算平衡表_2010年地方财政一般预算分级平衡情况表（汇总）0524 2 7" xfId="24487"/>
    <cellStyle name="好_卫生(按照总人口测算）—20080416_不含人员经费系数_财力性转移支付2010年预算参考数 3" xfId="24488"/>
    <cellStyle name="差_县市旗测算-新科目（20080627）_03_2010年各地区一般预算平衡表_2010年地方财政一般预算分级平衡情况表（汇总）0524 3" xfId="24489"/>
    <cellStyle name="好_卫生(按照总人口测算）—20080416_不含人员经费系数_财力性转移支付2010年预算参考数 4" xfId="24490"/>
    <cellStyle name="差_县市旗测算-新科目（20080627）_03_2010年各地区一般预算平衡表_2010年地方财政一般预算分级平衡情况表（汇总）0524 4" xfId="24491"/>
    <cellStyle name="好_卫生(按照总人口测算）—20080416_不含人员经费系数_财力性转移支付2010年预算参考数 5" xfId="24492"/>
    <cellStyle name="差_县市旗测算-新科目（20080627）_03_2010年各地区一般预算平衡表_2010年地方财政一般预算分级平衡情况表（汇总）0524 5" xfId="24493"/>
    <cellStyle name="差_县市旗测算-新科目（20080627）_03_2010年各地区一般预算平衡表_净集中" xfId="24494"/>
    <cellStyle name="差_县市旗测算-新科目（20080627）_03_2010年各地区一般预算平衡表_净集中 2" xfId="24495"/>
    <cellStyle name="差_县市旗测算-新科目（20080627）_03_2010年各地区一般预算平衡表_净集中 3" xfId="24496"/>
    <cellStyle name="差_县市旗测算-新科目（20080627）_30云南" xfId="24497"/>
    <cellStyle name="差_县市旗测算-新科目（20080627）_30云南 2" xfId="24498"/>
    <cellStyle name="好_分县成本差异系数_不含人员经费系数_财力性转移支付2010年预算参考数 2 7" xfId="24499"/>
    <cellStyle name="好_农林水和城市维护标准支出20080505－县区合计_不含人员经费系数_隋心对账单定稿0514 2 3" xfId="24500"/>
    <cellStyle name="差_县市旗测算-新科目（20080627）_30云南 3" xfId="24501"/>
    <cellStyle name="好_农林水和城市维护标准支出20080505－县区合计_不含人员经费系数_隋心对账单定稿0514 2 4" xfId="24502"/>
    <cellStyle name="差_县市旗测算-新科目（20080627）_30云南 3 2" xfId="24503"/>
    <cellStyle name="好_教育(按照总人口测算）—20080416_县市旗测算-新科目（含人口规模效应）_财力性转移支付2010年预算参考数 2 4" xfId="24504"/>
    <cellStyle name="差_县市旗测算-新科目（20080627）_30云南 4" xfId="24505"/>
    <cellStyle name="好_农林水和城市维护标准支出20080505－县区合计_不含人员经费系数_隋心对账单定稿0514 2 5" xfId="24506"/>
    <cellStyle name="差_县市旗测算-新科目（20080627）_不含人员经费系数 2 6" xfId="24507"/>
    <cellStyle name="差_县市旗测算-新科目（20080627）_不含人员经费系数 2 7" xfId="24508"/>
    <cellStyle name="差_县市旗测算-新科目（20080627）_不含人员经费系数 4 2" xfId="24509"/>
    <cellStyle name="差_县市旗测算-新科目（20080627）_不含人员经费系数_03_2010年各地区一般预算平衡表" xfId="24510"/>
    <cellStyle name="差_县市旗测算-新科目（20080627）_不含人员经费系数_03_2010年各地区一般预算平衡表 2" xfId="24511"/>
    <cellStyle name="好_汇总表_03_2010年各地区一般预算平衡表 5" xfId="24512"/>
    <cellStyle name="差_县市旗测算-新科目（20080627）_不含人员经费系数_03_2010年各地区一般预算平衡表 3" xfId="24513"/>
    <cellStyle name="好_汇总表_03_2010年各地区一般预算平衡表 6" xfId="24514"/>
    <cellStyle name="差_县市旗测算-新科目（20080627）_不含人员经费系数_03_2010年各地区一般预算平衡表 5" xfId="24515"/>
    <cellStyle name="差_县市旗测算-新科目（20080627）_不含人员经费系数_03_2010年各地区一般预算平衡表 6" xfId="24516"/>
    <cellStyle name="差_县市旗测算-新科目（20080627）_不含人员经费系数_03_2010年各地区一般预算平衡表_04财力类2010" xfId="24517"/>
    <cellStyle name="差_县市旗测算-新科目（20080627）_不含人员经费系数_03_2010年各地区一般预算平衡表_04财力类2010 2" xfId="24518"/>
    <cellStyle name="差_县市旗测算-新科目（20080627）_不含人员经费系数_03_2010年各地区一般预算平衡表_2010年地方财政一般预算分级平衡情况表（汇总）0524 2" xfId="24519"/>
    <cellStyle name="差_县市旗测算-新科目（20080627）_不含人员经费系数_03_2010年各地区一般预算平衡表_2010年地方财政一般预算分级平衡情况表（汇总）0524 2 3" xfId="24520"/>
    <cellStyle name="好_农林水和城市维护标准支出20080505－县区合计_财力性转移支付2010年预算参考数_03_2010年各地区一般预算平衡表_2010年地方财政一般预算分级平衡情况表（汇总）0524 2 4" xfId="24521"/>
    <cellStyle name="差_县市旗测算-新科目（20080627）_不含人员经费系数_03_2010年各地区一般预算平衡表_2010年地方财政一般预算分级平衡情况表（汇总）0524 2 4" xfId="24522"/>
    <cellStyle name="好_农林水和城市维护标准支出20080505－县区合计_财力性转移支付2010年预算参考数_03_2010年各地区一般预算平衡表_2010年地方财政一般预算分级平衡情况表（汇总）0524 2 5" xfId="24523"/>
    <cellStyle name="差_县市旗测算-新科目（20080627）_不含人员经费系数_03_2010年各地区一般预算平衡表_2010年地方财政一般预算分级平衡情况表（汇总）0524 2 5" xfId="24524"/>
    <cellStyle name="好_农林水和城市维护标准支出20080505－县区合计_财力性转移支付2010年预算参考数_03_2010年各地区一般预算平衡表_2010年地方财政一般预算分级平衡情况表（汇总）0524 2 6" xfId="24525"/>
    <cellStyle name="差_县市旗测算-新科目（20080627）_不含人员经费系数_03_2010年各地区一般预算平衡表_2010年地方财政一般预算分级平衡情况表（汇总）0524 2 6" xfId="24526"/>
    <cellStyle name="好_农林水和城市维护标准支出20080505－县区合计_财力性转移支付2010年预算参考数_03_2010年各地区一般预算平衡表_2010年地方财政一般预算分级平衡情况表（汇总）0524 2 7" xfId="24527"/>
    <cellStyle name="差_县市旗测算-新科目（20080627）_不含人员经费系数_03_2010年各地区一般预算平衡表_2010年地方财政一般预算分级平衡情况表（汇总）0524 2 7" xfId="24528"/>
    <cellStyle name="好_农林水和城市维护标准支出20080505－县区合计_财力性转移支付2010年预算参考数_03_2010年各地区一般预算平衡表_2010年地方财政一般预算分级平衡情况表（汇总）0524 2 8" xfId="24529"/>
    <cellStyle name="差_县市旗测算-新科目（20080627）_不含人员经费系数_03_2010年各地区一般预算平衡表_2010年地方财政一般预算分级平衡情况表（汇总）0524 3" xfId="24530"/>
    <cellStyle name="差_县市旗测算-新科目（20080627）_不含人员经费系数_03_2010年各地区一般预算平衡表_净集中" xfId="24531"/>
    <cellStyle name="好_M01-2(州市补助收入)_合并 2 6" xfId="24532"/>
    <cellStyle name="差_县市旗测算-新科目（20080627）_不含人员经费系数_03_2010年各地区一般预算平衡表_净集中 2" xfId="24533"/>
    <cellStyle name="好_2007年一般预算支出剔除 2 7" xfId="24534"/>
    <cellStyle name="差_县市旗测算-新科目（20080627）_不含人员经费系数_03_2010年各地区一般预算平衡表_净集中 3" xfId="24535"/>
    <cellStyle name="差_县市旗测算-新科目（20080627）_不含人员经费系数_30云南 3" xfId="24536"/>
    <cellStyle name="差_县市旗测算-新科目（20080627）_不含人员经费系数_30云南 4" xfId="24537"/>
    <cellStyle name="差_县市旗测算-新科目（20080627）_不含人员经费系数_财力性转移支付2010年预算参考数" xfId="24538"/>
    <cellStyle name="好_行政公检法测算_民生政策最低支出需求_财力性转移支付2010年预算参考数_合并 2 3" xfId="24539"/>
    <cellStyle name="差_县市旗测算-新科目（20080627）_不含人员经费系数_财力性转移支付2010年预算参考数 2 5" xfId="24540"/>
    <cellStyle name="好_分县成本差异系数_不含人员经费系数_财力性转移支付2010年预算参考数_隋心对账单定稿0514 2 2" xfId="24541"/>
    <cellStyle name="好_缺口县区测算(按2007支出增长25%测算)_小册子（2010）张 3" xfId="24542"/>
    <cellStyle name="差_县市旗测算-新科目（20080627）_不含人员经费系数_财力性转移支付2010年预算参考数 2 6" xfId="24543"/>
    <cellStyle name="好_分县成本差异系数_不含人员经费系数_财力性转移支付2010年预算参考数_隋心对账单定稿0514 2 3" xfId="24544"/>
    <cellStyle name="好_缺口县区测算(按2007支出增长25%测算)_小册子（2010）张 4" xfId="24545"/>
    <cellStyle name="差_县市旗测算-新科目（20080627）_不含人员经费系数_财力性转移支付2010年预算参考数 2 7" xfId="24546"/>
    <cellStyle name="好_分县成本差异系数_不含人员经费系数_财力性转移支付2010年预算参考数_隋心对账单定稿0514 2 4" xfId="24547"/>
    <cellStyle name="差_县市旗测算-新科目（20080627）_不含人员经费系数_财力性转移支付2010年预算参考数 4 2" xfId="24548"/>
    <cellStyle name="差_县市旗测算-新科目（20080627）_不含人员经费系数_财力性转移支付2010年预算参考数 5" xfId="24549"/>
    <cellStyle name="差_县市旗测算-新科目（20080627）_不含人员经费系数_财力性转移支付2010年预算参考数_03_2010年各地区一般预算平衡表" xfId="24550"/>
    <cellStyle name="差_县市旗测算-新科目（20080627）_不含人员经费系数_财力性转移支付2010年预算参考数_03_2010年各地区一般预算平衡表 4" xfId="24551"/>
    <cellStyle name="差_县市旗测算-新科目（20080627）_不含人员经费系数_财力性转移支付2010年预算参考数_03_2010年各地区一般预算平衡表 5" xfId="24552"/>
    <cellStyle name="差_县市旗测算-新科目（20080627）_不含人员经费系数_财力性转移支付2010年预算参考数_03_2010年各地区一般预算平衡表 6" xfId="24553"/>
    <cellStyle name="差_县市旗测算-新科目（20080627）_不含人员经费系数_财力性转移支付2010年预算参考数_03_2010年各地区一般预算平衡表_2010年地方财政一般预算分级平衡情况表（汇总）0524" xfId="24554"/>
    <cellStyle name="差_县市旗测算-新科目（20080627）_不含人员经费系数_财力性转移支付2010年预算参考数_03_2010年各地区一般预算平衡表_2010年地方财政一般预算分级平衡情况表（汇总）0524 2 6" xfId="24555"/>
    <cellStyle name="差_县市旗测算-新科目（20080627）_不含人员经费系数_财力性转移支付2010年预算参考数_03_2010年各地区一般预算平衡表_2010年地方财政一般预算分级平衡情况表（汇总）0524 2 7" xfId="24556"/>
    <cellStyle name="差_县市旗测算-新科目（20080627）_不含人员经费系数_财力性转移支付2010年预算参考数_03_2010年各地区一般预算平衡表_2010年地方财政一般预算分级平衡情况表（汇总）0524 3" xfId="24557"/>
    <cellStyle name="差_总人口_财力性转移支付2010年预算参考数_合并 2 5" xfId="24558"/>
    <cellStyle name="差_县市旗测算-新科目（20080627）_不含人员经费系数_财力性转移支付2010年预算参考数_03_2010年各地区一般预算平衡表_2010年地方财政一般预算分级平衡情况表（汇总）0524 4" xfId="24559"/>
    <cellStyle name="差_总人口_财力性转移支付2010年预算参考数_合并 2 6" xfId="24560"/>
    <cellStyle name="好_行政（人员）_不含人员经费系数_财力性转移支付2010年预算参考数 2 2" xfId="24561"/>
    <cellStyle name="差_县市旗测算-新科目（20080627）_不含人员经费系数_财力性转移支付2010年预算参考数_03_2010年各地区一般预算平衡表_2010年地方财政一般预算分级平衡情况表（汇总）0524 5" xfId="24562"/>
    <cellStyle name="差_总人口_财力性转移支付2010年预算参考数_合并 2 7" xfId="24563"/>
    <cellStyle name="好_行政（人员）_不含人员经费系数_财力性转移支付2010年预算参考数 2 3" xfId="24564"/>
    <cellStyle name="差_县市旗测算-新科目（20080627）_不含人员经费系数_财力性转移支付2010年预算参考数_03_2010年各地区一般预算平衡表_净集中" xfId="24565"/>
    <cellStyle name="差_县市旗测算-新科目（20080627）_不含人员经费系数_财力性转移支付2010年预算参考数_30云南" xfId="24566"/>
    <cellStyle name="差_县市旗测算-新科目（20080627）_不含人员经费系数_财力性转移支付2010年预算参考数_30云南 2" xfId="24567"/>
    <cellStyle name="好_行政(燃修费)_县市旗测算-新科目（含人口规模效应）_财力性转移支付2010年预算参考数_03_2010年各地区一般预算平衡表 3" xfId="24568"/>
    <cellStyle name="差_县市旗测算-新科目（20080627）_不含人员经费系数_财力性转移支付2010年预算参考数_30云南 3" xfId="24569"/>
    <cellStyle name="好_行政(燃修费)_县市旗测算-新科目（含人口规模效应）_财力性转移支付2010年预算参考数_03_2010年各地区一般预算平衡表 4" xfId="24570"/>
    <cellStyle name="好_农林水和城市维护标准支出20080505－县区合计_不含人员经费系数_财力性转移支付2010年预算参考数_30云南" xfId="24571"/>
    <cellStyle name="好_缺口县区测算(按核定人数) 2 2" xfId="24572"/>
    <cellStyle name="差_县市旗测算-新科目（20080627）_不含人员经费系数_财力性转移支付2010年预算参考数_合并" xfId="24573"/>
    <cellStyle name="差_县市旗测算-新科目（20080627）_不含人员经费系数_财力性转移支付2010年预算参考数_合并 2" xfId="24574"/>
    <cellStyle name="差_县市旗测算-新科目（20080627）_不含人员经费系数_财力性转移支付2010年预算参考数_合并 2 2" xfId="24575"/>
    <cellStyle name="差_县市旗测算-新科目（20080627）_不含人员经费系数_财力性转移支付2010年预算参考数_华东 2 2" xfId="24576"/>
    <cellStyle name="差_县市旗测算-新科目（20080627）_不含人员经费系数_财力性转移支付2010年预算参考数_华东 2 4" xfId="24577"/>
    <cellStyle name="好_教育(按照总人口测算）—20080416_不含人员经费系数_财力性转移支付2010年预算参考数_03_2010年各地区一般预算平衡表_2010年地方财政一般预算分级平衡情况表（汇总）0524" xfId="24578"/>
    <cellStyle name="差_县市旗测算-新科目（20080627）_不含人员经费系数_财力性转移支付2010年预算参考数_华东 2 5" xfId="24579"/>
    <cellStyle name="差_县市旗测算-新科目（20080627）_不含人员经费系数_财力性转移支付2010年预算参考数_华东 2 6" xfId="24580"/>
    <cellStyle name="差_县市旗测算-新科目（20080627）_不含人员经费系数_财力性转移支付2010年预算参考数_隋心对账单定稿0514 2" xfId="24581"/>
    <cellStyle name="常规 55 5" xfId="24582"/>
    <cellStyle name="差_县市旗测算-新科目（20080627）_不含人员经费系数_财力性转移支付2010年预算参考数_隋心对账单定稿0514 2 4" xfId="24583"/>
    <cellStyle name="好_2_财力性转移支付2010年预算参考数_合并 2 2" xfId="24584"/>
    <cellStyle name="差_县市旗测算-新科目（20080627）_不含人员经费系数_财力性转移支付2010年预算参考数_隋心对账单定稿0514 2 5" xfId="24585"/>
    <cellStyle name="好_2_财力性转移支付2010年预算参考数_合并 2 3" xfId="24586"/>
    <cellStyle name="差_县市旗测算-新科目（20080627）_不含人员经费系数_财力性转移支付2010年预算参考数_隋心对账单定稿0514 2 6" xfId="24587"/>
    <cellStyle name="好_2_财力性转移支付2010年预算参考数_合并 2 4" xfId="24588"/>
    <cellStyle name="差_县市旗测算-新科目（20080627）_不含人员经费系数_财力性转移支付2010年预算参考数_隋心对账单定稿0514 2 7" xfId="24589"/>
    <cellStyle name="好_2_财力性转移支付2010年预算参考数_合并 2 5" xfId="24590"/>
    <cellStyle name="差_县市旗测算-新科目（20080627）_不含人员经费系数_财力性转移支付2010年预算参考数_小册子（2010）张 2" xfId="24591"/>
    <cellStyle name="常规 17 3 2" xfId="24592"/>
    <cellStyle name="常规 22 3 2" xfId="24593"/>
    <cellStyle name="好_附表 2 7" xfId="24594"/>
    <cellStyle name="差_县市旗测算-新科目（20080627）_不含人员经费系数_财力性转移支付2010年预算参考数_小册子（2010）张 2 2" xfId="24595"/>
    <cellStyle name="差_县市旗测算-新科目（20080627）_不含人员经费系数_财力性转移支付2010年预算参考数_小册子（2010）张 3" xfId="24596"/>
    <cellStyle name="好_附表 2 8" xfId="24597"/>
    <cellStyle name="差_县市旗测算-新科目（20080627）_不含人员经费系数_财力性转移支付2010年预算参考数_小册子（2010）张 3 2" xfId="24598"/>
    <cellStyle name="好 3" xfId="24599"/>
    <cellStyle name="差_县市旗测算-新科目（20080627）_不含人员经费系数_财力性转移支付2010年预算参考数_小册子（2010）张 4" xfId="24600"/>
    <cellStyle name="差_县市旗测算-新科目（20080627）_不含人员经费系数_合并" xfId="24601"/>
    <cellStyle name="好_1110洱源县_03_2010年各地区一般预算平衡表_净集中" xfId="24602"/>
    <cellStyle name="差_县市旗测算-新科目（20080627）_不含人员经费系数_合并 2" xfId="24603"/>
    <cellStyle name="好_1110洱源县_03_2010年各地区一般预算平衡表_净集中 2" xfId="24604"/>
    <cellStyle name="差_县市旗测算-新科目（20080627）_不含人员经费系数_合并 2 2" xfId="24605"/>
    <cellStyle name="差_县市旗测算-新科目（20080627）_不含人员经费系数_合并 2 3" xfId="24606"/>
    <cellStyle name="差_县市旗测算-新科目（20080627）_不含人员经费系数_合并 2 5" xfId="24607"/>
    <cellStyle name="差_县市旗测算-新科目（20080627）_不含人员经费系数_合并 2 6" xfId="24608"/>
    <cellStyle name="差_县市旗测算-新科目（20080627）_不含人员经费系数_华东" xfId="24609"/>
    <cellStyle name="好_09黑龙江_财力性转移支付2010年预算参考数_隋心对账单定稿0514 2 6" xfId="24610"/>
    <cellStyle name="差_县市旗测算-新科目（20080627）_不含人员经费系数_华东 2" xfId="24611"/>
    <cellStyle name="差_县市旗测算-新科目（20080627）_不含人员经费系数_华东 2 2" xfId="24612"/>
    <cellStyle name="差_县市旗测算-新科目（20080627）_不含人员经费系数_华东 2 5" xfId="24613"/>
    <cellStyle name="差_县市旗测算-新科目（20080627）_不含人员经费系数_隋心对账单定稿0514 2 3" xfId="24614"/>
    <cellStyle name="差_县市旗测算-新科目（20080627）_不含人员经费系数_隋心对账单定稿0514 2 4" xfId="24615"/>
    <cellStyle name="差_县市旗测算-新科目（20080627）_不含人员经费系数_隋心对账单定稿0514 2 5" xfId="24616"/>
    <cellStyle name="差_县市旗测算-新科目（20080627）_财力性转移支付2010年预算参考数 2 2 2" xfId="24617"/>
    <cellStyle name="差_县市旗测算-新科目（20080627）_财力性转移支付2010年预算参考数 2 4" xfId="24618"/>
    <cellStyle name="差_县市旗测算-新科目（20080627）_财力性转移支付2010年预算参考数 2 5" xfId="24619"/>
    <cellStyle name="差_县市旗测算-新科目（20080627）_财力性转移支付2010年预算参考数 2 6" xfId="24620"/>
    <cellStyle name="差_县市旗测算-新科目（20080627）_财力性转移支付2010年预算参考数 2 7" xfId="24621"/>
    <cellStyle name="差_县市旗测算-新科目（20080627）_财力性转移支付2010年预算参考数 5" xfId="24622"/>
    <cellStyle name="差_县市旗测算-新科目（20080627）_财力性转移支付2010年预算参考数_03_2010年各地区一般预算平衡表 5" xfId="24623"/>
    <cellStyle name="好_分县成本差异系数_不含人员经费系数_财力性转移支付2010年预算参考数 2 5" xfId="24624"/>
    <cellStyle name="好_农林水和城市维护标准支出20080505－县区合计_不含人员经费系数_财力性转移支付2010年预算参考数_03_2010年各地区一般预算平衡表_净集中" xfId="24625"/>
    <cellStyle name="差_县市旗测算-新科目（20080627）_财力性转移支付2010年预算参考数_03_2010年各地区一般预算平衡表 6" xfId="24626"/>
    <cellStyle name="好_分县成本差异系数_不含人员经费系数_财力性转移支付2010年预算参考数 2 6" xfId="24627"/>
    <cellStyle name="好_农林水和城市维护标准支出20080505－县区合计_不含人员经费系数_隋心对账单定稿0514 2 2" xfId="24628"/>
    <cellStyle name="差_县市旗测算-新科目（20080627）_财力性转移支付2010年预算参考数_03_2010年各地区一般预算平衡表_04财力类2010" xfId="24629"/>
    <cellStyle name="差_县市旗测算-新科目（20080627）_财力性转移支付2010年预算参考数_03_2010年各地区一般预算平衡表_04财力类2010 2" xfId="24630"/>
    <cellStyle name="常规 19 4" xfId="24631"/>
    <cellStyle name="常规 24 4" xfId="24632"/>
    <cellStyle name="差_县市旗测算-新科目（20080627）_财力性转移支付2010年预算参考数_03_2010年各地区一般预算平衡表_04财力类2010 3" xfId="24633"/>
    <cellStyle name="常规 19 5" xfId="24634"/>
    <cellStyle name="常规 24 5" xfId="24635"/>
    <cellStyle name="好_缺口县区测算(按核定人数)_03_2010年各地区一般预算平衡表_净集中 2" xfId="24636"/>
    <cellStyle name="差_县市旗测算-新科目（20080627）_财力性转移支付2010年预算参考数_03_2010年各地区一般预算平衡表_2010年地方财政一般预算分级平衡情况表（汇总）0524" xfId="24637"/>
    <cellStyle name="差_县市旗测算-新科目（20080627）_财力性转移支付2010年预算参考数_03_2010年各地区一般预算平衡表_2010年地方财政一般预算分级平衡情况表（汇总）0524 2" xfId="24638"/>
    <cellStyle name="差_县市旗测算-新科目（20080627）_财力性转移支付2010年预算参考数_03_2010年各地区一般预算平衡表_2010年地方财政一般预算分级平衡情况表（汇总）0524 2 2" xfId="24639"/>
    <cellStyle name="差_县市旗测算-新科目（20080627）_财力性转移支付2010年预算参考数_03_2010年各地区一般预算平衡表_2010年地方财政一般预算分级平衡情况表（汇总）0524 2 3" xfId="24640"/>
    <cellStyle name="差_县市旗测算-新科目（20080627）_财力性转移支付2010年预算参考数_03_2010年各地区一般预算平衡表_2010年地方财政一般预算分级平衡情况表（汇总）0524 2 4" xfId="24641"/>
    <cellStyle name="差_县市旗测算-新科目（20080627）_财力性转移支付2010年预算参考数_03_2010年各地区一般预算平衡表_2010年地方财政一般预算分级平衡情况表（汇总）0524 2 5" xfId="24642"/>
    <cellStyle name="好_分县成本差异系数_不含人员经费系数_财力性转移支付2010年预算参考数_03_2010年各地区一般预算平衡表_2010年地方财政一般预算分级平衡情况表（汇总）0524" xfId="24643"/>
    <cellStyle name="差_县市旗测算-新科目（20080627）_财力性转移支付2010年预算参考数_03_2010年各地区一般预算平衡表_2010年地方财政一般预算分级平衡情况表（汇总）0524 2 6" xfId="24644"/>
    <cellStyle name="差_县市旗测算-新科目（20080627）_财力性转移支付2010年预算参考数_03_2010年各地区一般预算平衡表_2010年地方财政一般预算分级平衡情况表（汇总）0524 2 7" xfId="24645"/>
    <cellStyle name="差_县市旗测算-新科目（20080627）_财力性转移支付2010年预算参考数_03_2010年各地区一般预算平衡表_2010年地方财政一般预算分级平衡情况表（汇总）0524 3" xfId="24646"/>
    <cellStyle name="差_县市旗测算-新科目（20080627）_财力性转移支付2010年预算参考数_03_2010年各地区一般预算平衡表_2010年地方财政一般预算分级平衡情况表（汇总）0524 4" xfId="24647"/>
    <cellStyle name="差_县市旗测算-新科目（20080627）_财力性转移支付2010年预算参考数_03_2010年各地区一般预算平衡表_2010年地方财政一般预算分级平衡情况表（汇总）0524 5" xfId="24648"/>
    <cellStyle name="差_县市旗测算-新科目（20080627）_财力性转移支付2010年预算参考数_03_2010年各地区一般预算平衡表_净集中 2" xfId="24649"/>
    <cellStyle name="差_县市旗测算-新科目（20080627）_财力性转移支付2010年预算参考数_03_2010年各地区一般预算平衡表_净集中 3" xfId="24650"/>
    <cellStyle name="差_县市旗测算-新科目（20080627）_财力性转移支付2010年预算参考数_30云南" xfId="24651"/>
    <cellStyle name="差_县市旗测算-新科目（20080627）_财力性转移支付2010年预算参考数_30云南 2" xfId="24652"/>
    <cellStyle name="好_其他部门(按照总人口测算）—20080416_03_2010年各地区一般预算平衡表_2010年地方财政一般预算分级平衡情况表（汇总）0524" xfId="24653"/>
    <cellStyle name="差_县市旗测算-新科目（20080627）_财力性转移支付2010年预算参考数_30云南 3" xfId="24654"/>
    <cellStyle name="差_县市旗测算-新科目（20080627）_财力性转移支付2010年预算参考数_合并" xfId="24655"/>
    <cellStyle name="差_县市旗测算-新科目（20080627）_财力性转移支付2010年预算参考数_合并 2 3" xfId="24656"/>
    <cellStyle name="差_县市旗测算-新科目（20080627）_财力性转移支付2010年预算参考数_合并 2 5" xfId="24657"/>
    <cellStyle name="差_县市旗测算-新科目（20080627）_财力性转移支付2010年预算参考数_合并 2 6" xfId="24658"/>
    <cellStyle name="差_县市旗测算-新科目（20080627）_财力性转移支付2010年预算参考数_华东 2 6" xfId="24659"/>
    <cellStyle name="好_2006年33甘肃 5" xfId="24660"/>
    <cellStyle name="差_县市旗测算-新科目（20080627）_财力性转移支付2010年预算参考数_华东 2 7" xfId="24661"/>
    <cellStyle name="差_县市旗测算-新科目（20080627）_财力性转移支付2010年预算参考数_隋心对账单定稿0514" xfId="24662"/>
    <cellStyle name="好_分县成本差异系数_不含人员经费系数_财力性转移支付2010年预算参考数_隋心对账单定稿0514 2 7" xfId="24663"/>
    <cellStyle name="好_其他部门(按照总人口测算）—20080416_民生政策最低支出需求_财力性转移支付2010年预算参考数_华东 3" xfId="24664"/>
    <cellStyle name="差_县市旗测算-新科目（20080627）_财力性转移支付2010年预算参考数_隋心对账单定稿0514 2 6" xfId="24665"/>
    <cellStyle name="差_县市旗测算-新科目（20080627）_财力性转移支付2010年预算参考数_隋心对账单定稿0514 2 7" xfId="24666"/>
    <cellStyle name="差_县市旗测算-新科目（20080627）_财力性转移支付2010年预算参考数_小册子（2010）张 2" xfId="24667"/>
    <cellStyle name="好_2006年22湖南_03_2010年各地区一般预算平衡表 3" xfId="24668"/>
    <cellStyle name="差_县市旗测算-新科目（20080627）_财力性转移支付2010年预算参考数_小册子（2010）张 2 2" xfId="24669"/>
    <cellStyle name="好_河南 缺口县区测算(地方填报白)_03_2010年各地区一般预算平衡表_2010年地方财政一般预算分级平衡情况表（汇总）0524 2 3" xfId="24670"/>
    <cellStyle name="好_民生政策最低支出需求_财力性转移支付2010年预算参考数_华东 2 6" xfId="24671"/>
    <cellStyle name="差_县市旗测算-新科目（20080627）_合并" xfId="24672"/>
    <cellStyle name="好_2006年分析表" xfId="24673"/>
    <cellStyle name="好_附表_03_2010年各地区一般预算平衡表_净集中 3" xfId="24674"/>
    <cellStyle name="差_县市旗测算-新科目（20080627）_合并 2 2" xfId="24675"/>
    <cellStyle name="好_缺口县区测算(按核定人数) 4" xfId="24676"/>
    <cellStyle name="差_县市旗测算-新科目（20080627）_合并 2 3" xfId="24677"/>
    <cellStyle name="好_缺口县区测算(按核定人数) 5" xfId="24678"/>
    <cellStyle name="差_县市旗测算-新科目（20080627）_合并 2 6" xfId="24679"/>
    <cellStyle name="好_汇总表4_隋心对账单定稿0514" xfId="24680"/>
    <cellStyle name="好_人员工资和公用经费2_华东 2" xfId="24681"/>
    <cellStyle name="差_县市旗测算-新科目（20080627）_华东 2 4" xfId="24682"/>
    <cellStyle name="好_安徽 缺口县区测算(地方填报)1_03_2010年各地区一般预算平衡表_净集中" xfId="24683"/>
    <cellStyle name="好_人员工资和公用经费2_华东 3" xfId="24684"/>
    <cellStyle name="差_县市旗测算-新科目（20080627）_华东 2 5" xfId="24685"/>
    <cellStyle name="差_县市旗测算-新科目（20080627）_华东 2 7" xfId="24686"/>
    <cellStyle name="差_县市旗测算-新科目（20080627）_民生政策最低支出需求" xfId="24687"/>
    <cellStyle name="差_县市旗测算-新科目（20080627）_民生政策最低支出需求 2 2" xfId="24688"/>
    <cellStyle name="好_12滨州_03_2010年各地区一般预算平衡表_2010年地方财政一般预算分级平衡情况表（汇总）0524 4" xfId="24689"/>
    <cellStyle name="好_gdp_合并 2 4" xfId="24690"/>
    <cellStyle name="差_县市旗测算-新科目（20080627）_民生政策最低支出需求 2 2 2" xfId="24691"/>
    <cellStyle name="差_县市旗测算-新科目（20080627）_民生政策最低支出需求 2 3" xfId="24692"/>
    <cellStyle name="好_12滨州_03_2010年各地区一般预算平衡表_2010年地方财政一般预算分级平衡情况表（汇总）0524 5" xfId="24693"/>
    <cellStyle name="好_gdp_合并 2 5" xfId="24694"/>
    <cellStyle name="差_县市旗测算-新科目（20080627）_民生政策最低支出需求 2 3 2" xfId="24695"/>
    <cellStyle name="差_县市旗测算-新科目（20080627）_民生政策最低支出需求 3" xfId="24696"/>
    <cellStyle name="差_县市旗测算-新科目（20080627）_民生政策最低支出需求 4" xfId="24697"/>
    <cellStyle name="好_30云南_1_财力性转移支付2010年预算参考数_合并 2" xfId="24698"/>
    <cellStyle name="差_县市旗测算-新科目（20080627）_民生政策最低支出需求 4 2" xfId="24699"/>
    <cellStyle name="好_30云南_1_财力性转移支付2010年预算参考数_合并 2 2" xfId="24700"/>
    <cellStyle name="好_文体广播事业(按照总人口测算）—20080416_民生政策最低支出需求_财力性转移支付2010年预算参考数_03_2010年各地区一般预算平衡表 6" xfId="24701"/>
    <cellStyle name="差_县市旗测算-新科目（20080627）_民生政策最低支出需求_03_2010年各地区一般预算平衡表" xfId="24702"/>
    <cellStyle name="差_县市旗测算-新科目（20080627）_民生政策最低支出需求_03_2010年各地区一般预算平衡表 3" xfId="24703"/>
    <cellStyle name="差_云南省2008年转移支付测算——州市本级考核部分及政策性测算_财力性转移支付2010年预算参考数 2 4" xfId="24704"/>
    <cellStyle name="好_基础数据表_2.2009年云南省生态功能区转移支付总表" xfId="24705"/>
    <cellStyle name="差_县市旗测算-新科目（20080627）_民生政策最低支出需求_03_2010年各地区一般预算平衡表 4" xfId="24706"/>
    <cellStyle name="差_云南省2008年转移支付测算——州市本级考核部分及政策性测算_财力性转移支付2010年预算参考数 2 5" xfId="24707"/>
    <cellStyle name="差_县市旗测算-新科目（20080627）_民生政策最低支出需求_03_2010年各地区一般预算平衡表 5" xfId="24708"/>
    <cellStyle name="差_云南省2008年转移支付测算——州市本级考核部分及政策性测算_财力性转移支付2010年预算参考数 2 6" xfId="24709"/>
    <cellStyle name="好_行政公检法测算 2" xfId="24710"/>
    <cellStyle name="好_河南 缺口县区测算(地方填报)_隋心对账单定稿0514" xfId="24711"/>
    <cellStyle name="差_县市旗测算-新科目（20080627）_民生政策最低支出需求_03_2010年各地区一般预算平衡表_04财力类2010 2" xfId="24712"/>
    <cellStyle name="差_县市旗测算-新科目（20080627）_民生政策最低支出需求_03_2010年各地区一般预算平衡表_04财力类2010 3" xfId="24713"/>
    <cellStyle name="差_县市旗测算-新科目（20080627）_民生政策最低支出需求_03_2010年各地区一般预算平衡表_2010年地方财政一般预算分级平衡情况表（汇总）0524" xfId="24714"/>
    <cellStyle name="常规 2 2 3 26" xfId="24715"/>
    <cellStyle name="常规 2 2 3 31" xfId="24716"/>
    <cellStyle name="差_县市旗测算-新科目（20080627）_民生政策最低支出需求_03_2010年各地区一般预算平衡表_2010年地方财政一般预算分级平衡情况表（汇总）0524 2 3" xfId="24717"/>
    <cellStyle name="差_县市旗测算-新科目（20080627）_民生政策最低支出需求_03_2010年各地区一般预算平衡表_2010年地方财政一般预算分级平衡情况表（汇总）0524 2 4" xfId="24718"/>
    <cellStyle name="差_县市旗测算-新科目（20080627）_民生政策最低支出需求_03_2010年各地区一般预算平衡表_2010年地方财政一般预算分级平衡情况表（汇总）0524 2 5" xfId="24719"/>
    <cellStyle name="差_县市旗测算-新科目（20080627）_民生政策最低支出需求_03_2010年各地区一般预算平衡表_2010年地方财政一般预算分级平衡情况表（汇总）0524 2 6" xfId="24720"/>
    <cellStyle name="好_同德_隋心对账单定稿0514 2 7" xfId="24721"/>
    <cellStyle name="差_县市旗测算-新科目（20080627）_民生政策最低支出需求_03_2010年各地区一般预算平衡表_净集中 3" xfId="24722"/>
    <cellStyle name="差_县市旗测算-新科目（20080627）_民生政策最低支出需求_30云南" xfId="24723"/>
    <cellStyle name="差_县市旗测算-新科目（20080627）_民生政策最低支出需求_30云南 2" xfId="24724"/>
    <cellStyle name="差_县市旗测算-新科目（20080627）_民生政策最低支出需求_30云南 2 2" xfId="24725"/>
    <cellStyle name="差_县市旗测算-新科目（20080627）_民生政策最低支出需求_财力性转移支付2010年预算参考数" xfId="24726"/>
    <cellStyle name="好_教育厅提供义务教育及高中教师人数（2009年1月6日）" xfId="24727"/>
    <cellStyle name="差_县市旗测算-新科目（20080627）_民生政策最低支出需求_财力性转移支付2010年预算参考数 2" xfId="24728"/>
    <cellStyle name="好_教育厅提供义务教育及高中教师人数（2009年1月6日） 2" xfId="24729"/>
    <cellStyle name="差_县市旗测算-新科目（20080627）_民生政策最低支出需求_财力性转移支付2010年预算参考数 2 3" xfId="24730"/>
    <cellStyle name="差_县市旗测算-新科目（20080627）_民生政策最低支出需求_财力性转移支付2010年预算参考数 2 3 2" xfId="24731"/>
    <cellStyle name="差_县市旗测算-新科目（20080627）_民生政策最低支出需求_财力性转移支付2010年预算参考数 2 4" xfId="24732"/>
    <cellStyle name="差_县市旗测算-新科目（20080627）_民生政策最低支出需求_财力性转移支付2010年预算参考数 2 5" xfId="24733"/>
    <cellStyle name="差_县市旗测算-新科目（20080627）_民生政策最低支出需求_财力性转移支付2010年预算参考数 2 6" xfId="24734"/>
    <cellStyle name="差_县市旗测算-新科目（20080627）_民生政策最低支出需求_财力性转移支付2010年预算参考数 3" xfId="24735"/>
    <cellStyle name="好_教育厅提供义务教育及高中教师人数（2009年1月6日） 3" xfId="24736"/>
    <cellStyle name="差_云南省2008年转移支付测算——州市本级考核部分及政策性测算_财力性转移支付2010年预算参考数_30云南" xfId="24737"/>
    <cellStyle name="差_县市旗测算-新科目（20080627）_民生政策最低支出需求_财力性转移支付2010年预算参考数 4" xfId="24738"/>
    <cellStyle name="好_教育厅提供义务教育及高中教师人数（2009年1月6日） 4" xfId="24739"/>
    <cellStyle name="差_县市旗测算-新科目（20080627）_民生政策最低支出需求_财力性转移支付2010年预算参考数 5" xfId="24740"/>
    <cellStyle name="好_教育厅提供义务教育及高中教师人数（2009年1月6日） 5" xfId="24741"/>
    <cellStyle name="好_28四川_小册子（2010）张 3" xfId="24742"/>
    <cellStyle name="差_县市旗测算-新科目（20080627）_民生政策最低支出需求_财力性转移支付2010年预算参考数_03_2010年各地区一般预算平衡表" xfId="24743"/>
    <cellStyle name="好_测算结果汇总_财力性转移支付2010年预算参考数 4" xfId="24744"/>
    <cellStyle name="好_行政（人员）_不含人员经费系数_华东 2 2" xfId="24745"/>
    <cellStyle name="差_县市旗测算-新科目（20080627）_民生政策最低支出需求_财力性转移支付2010年预算参考数_03_2010年各地区一般预算平衡表 2" xfId="24746"/>
    <cellStyle name="差_县市旗测算-新科目（20080627）_民生政策最低支出需求_财力性转移支付2010年预算参考数_03_2010年各地区一般预算平衡表 2 2" xfId="24747"/>
    <cellStyle name="差_县市旗测算-新科目（20080627）_民生政策最低支出需求_财力性转移支付2010年预算参考数_03_2010年各地区一般预算平衡表 3" xfId="24748"/>
    <cellStyle name="差_县市旗测算-新科目（20080627）_民生政策最低支出需求_财力性转移支付2010年预算参考数_03_2010年各地区一般预算平衡表_04财力类2010" xfId="24749"/>
    <cellStyle name="差_县市旗测算-新科目（20080627）_民生政策最低支出需求_财力性转移支付2010年预算参考数_03_2010年各地区一般预算平衡表_04财力类2010 2" xfId="24750"/>
    <cellStyle name="好_2006年22湖南_03_2010年各地区一般预算平衡表_净集中 3" xfId="24751"/>
    <cellStyle name="差_县市旗测算-新科目（20080627）_民生政策最低支出需求_财力性转移支付2010年预算参考数_03_2010年各地区一般预算平衡表_2010年地方财政一般预算分级平衡情况表（汇总）0524" xfId="24752"/>
    <cellStyle name="好_汇总表_财力性转移支付2010年预算参考数_隋心对账单定稿0514 2 7" xfId="24753"/>
    <cellStyle name="差_县市旗测算-新科目（20080627）_民生政策最低支出需求_财力性转移支付2010年预算参考数_03_2010年各地区一般预算平衡表_2010年地方财政一般预算分级平衡情况表（汇总）0524 2 4" xfId="24754"/>
    <cellStyle name="差_县市旗测算-新科目（20080627）_民生政策最低支出需求_财力性转移支付2010年预算参考数_03_2010年各地区一般预算平衡表_2010年地方财政一般预算分级平衡情况表（汇总）0524 2 5" xfId="24755"/>
    <cellStyle name="差_县市旗测算-新科目（20080627）_民生政策最低支出需求_财力性转移支付2010年预算参考数_03_2010年各地区一般预算平衡表_2010年地方财政一般预算分级平衡情况表（汇总）0524 3" xfId="24756"/>
    <cellStyle name="好_30云南_1_财力性转移支付2010年预算参考数_03_2010年各地区一般预算平衡表 2" xfId="24757"/>
    <cellStyle name="差_县市旗测算-新科目（20080627）_民生政策最低支出需求_财力性转移支付2010年预算参考数_03_2010年各地区一般预算平衡表_2010年地方财政一般预算分级平衡情况表（汇总）0524 4" xfId="24758"/>
    <cellStyle name="好_30云南_1_财力性转移支付2010年预算参考数_03_2010年各地区一般预算平衡表 3" xfId="24759"/>
    <cellStyle name="差_县市旗测算-新科目（20080627）_民生政策最低支出需求_财力性转移支付2010年预算参考数_03_2010年各地区一般预算平衡表_2010年地方财政一般预算分级平衡情况表（汇总）0524 5" xfId="24760"/>
    <cellStyle name="好_11大理_合并 2 2" xfId="24761"/>
    <cellStyle name="好_30云南_1_财力性转移支付2010年预算参考数_03_2010年各地区一般预算平衡表 4" xfId="24762"/>
    <cellStyle name="好_不含人员经费系数_03_2010年各地区一般预算平衡表_04财力类2010" xfId="24763"/>
    <cellStyle name="差_县市旗测算-新科目（20080627）_民生政策最低支出需求_财力性转移支付2010年预算参考数_03_2010年各地区一般预算平衡表_净集中" xfId="24764"/>
    <cellStyle name="好_缺口县区测算(按核定人数)_财力性转移支付2010年预算参考数_03_2010年各地区一般预算平衡表 2" xfId="24765"/>
    <cellStyle name="差_县市旗测算-新科目（20080627）_民生政策最低支出需求_财力性转移支付2010年预算参考数_03_2010年各地区一般预算平衡表_净集中 2" xfId="24766"/>
    <cellStyle name="好_缺口县区测算(按核定人数)_财力性转移支付2010年预算参考数_03_2010年各地区一般预算平衡表 2 2" xfId="24767"/>
    <cellStyle name="差_县市旗测算-新科目（20080627）_民生政策最低支出需求_财力性转移支付2010年预算参考数_03_2010年各地区一般预算平衡表_净集中 3" xfId="24768"/>
    <cellStyle name="好_农林水和城市维护标准支出20080505－县区合计_县市旗测算-新科目（含人口规模效应）_03_2010年各地区一般预算平衡表_净集中 2" xfId="24769"/>
    <cellStyle name="好_缺口县区测算(按核定人数)_财力性转移支付2010年预算参考数_03_2010年各地区一般预算平衡表 2 3" xfId="24770"/>
    <cellStyle name="差_县市旗测算-新科目（20080627）_民生政策最低支出需求_财力性转移支付2010年预算参考数_30云南 2" xfId="24771"/>
    <cellStyle name="差_县市旗测算-新科目（20080627）_民生政策最低支出需求_财力性转移支付2010年预算参考数_30云南 2 2" xfId="24772"/>
    <cellStyle name="好_教育(按照总人口测算）—20080416_隋心对账单定稿0514 2 7" xfId="24773"/>
    <cellStyle name="差_县市旗测算-新科目（20080627）_民生政策最低支出需求_财力性转移支付2010年预算参考数_30云南 3" xfId="24774"/>
    <cellStyle name="差_县市旗测算-新科目（20080627）_民生政策最低支出需求_财力性转移支付2010年预算参考数_合并" xfId="24775"/>
    <cellStyle name="差_县市旗测算-新科目（20080627）_民生政策最低支出需求_财力性转移支付2010年预算参考数_合并 2" xfId="24776"/>
    <cellStyle name="差_县市旗测算-新科目（20080627）_民生政策最低支出需求_财力性转移支付2010年预算参考数_合并 2 3" xfId="24777"/>
    <cellStyle name="差_县市旗测算-新科目（20080627）_民生政策最低支出需求_财力性转移支付2010年预算参考数_合并 2 4" xfId="24778"/>
    <cellStyle name="好_核定人数对比_财力性转移支付2010年预算参考数_隋心对账单定稿0514 2 2" xfId="24779"/>
    <cellStyle name="差_县市旗测算-新科目（20080627）_民生政策最低支出需求_财力性转移支付2010年预算参考数_合并 2 5" xfId="24780"/>
    <cellStyle name="好_核定人数对比_财力性转移支付2010年预算参考数_隋心对账单定稿0514 2 3" xfId="24781"/>
    <cellStyle name="差_县市旗测算-新科目（20080627）_民生政策最低支出需求_财力性转移支付2010年预算参考数_合并 2 6" xfId="24782"/>
    <cellStyle name="好_核定人数对比_财力性转移支付2010年预算参考数_隋心对账单定稿0514 2 4" xfId="24783"/>
    <cellStyle name="差_县市旗测算-新科目（20080627）_民生政策最低支出需求_财力性转移支付2010年预算参考数_合并 2 7" xfId="24784"/>
    <cellStyle name="好_核定人数对比_财力性转移支付2010年预算参考数_隋心对账单定稿0514 2 5" xfId="24785"/>
    <cellStyle name="差_县市旗测算-新科目（20080627）_民生政策最低支出需求_财力性转移支付2010年预算参考数_华东" xfId="24786"/>
    <cellStyle name="好_11大理 2_2.2009年云南省生态功能区转移支付总表" xfId="24787"/>
    <cellStyle name="差_县市旗测算-新科目（20080627）_民生政策最低支出需求_财力性转移支付2010年预算参考数_华东 2" xfId="24788"/>
    <cellStyle name="差_县市旗测算-新科目（20080627）_民生政策最低支出需求_财力性转移支付2010年预算参考数_华东 2 2" xfId="24789"/>
    <cellStyle name="差_县市旗测算-新科目（20080627）_民生政策最低支出需求_财力性转移支付2010年预算参考数_华东 2 3" xfId="24790"/>
    <cellStyle name="差_县市旗测算-新科目（20080627）_民生政策最低支出需求_财力性转移支付2010年预算参考数_隋心对账单定稿0514 2" xfId="24791"/>
    <cellStyle name="好_28四川_财力性转移支付2010年预算参考数_30云南" xfId="24792"/>
    <cellStyle name="好_行政公检法测算_不含人员经费系数_财力性转移支付2010年预算参考数_03_2010年各地区一般预算平衡表 2 3" xfId="24793"/>
    <cellStyle name="差_县市旗测算-新科目（20080627）_民生政策最低支出需求_财力性转移支付2010年预算参考数_隋心对账单定稿0514 2 2" xfId="24794"/>
    <cellStyle name="好_28四川_财力性转移支付2010年预算参考数_30云南 2" xfId="24795"/>
    <cellStyle name="好_其他部门(按照总人口测算）—20080416_民生政策最低支出需求_财力性转移支付2010年预算参考数_30云南 3" xfId="24796"/>
    <cellStyle name="差_县市旗测算-新科目（20080627）_民生政策最低支出需求_财力性转移支付2010年预算参考数_隋心对账单定稿0514 2 3" xfId="24797"/>
    <cellStyle name="好_28四川_财力性转移支付2010年预算参考数_30云南 3" xfId="24798"/>
    <cellStyle name="好_农林水和城市维护标准支出20080505－县区合计_财力性转移支付2010年预算参考数_03_2010年各地区一般预算平衡表 2" xfId="24799"/>
    <cellStyle name="差_县市旗测算-新科目（20080627）_民生政策最低支出需求_财力性转移支付2010年预算参考数_隋心对账单定稿0514 2 4" xfId="24800"/>
    <cellStyle name="好_农林水和城市维护标准支出20080505－县区合计_财力性转移支付2010年预算参考数_03_2010年各地区一般预算平衡表 3" xfId="24801"/>
    <cellStyle name="差_县市旗测算-新科目（20080627）_民生政策最低支出需求_财力性转移支付2010年预算参考数_隋心对账单定稿0514 2 5" xfId="24802"/>
    <cellStyle name="好_农林水和城市维护标准支出20080505－县区合计_财力性转移支付2010年预算参考数_03_2010年各地区一般预算平衡表 4" xfId="24803"/>
    <cellStyle name="差_县市旗测算-新科目（20080627）_民生政策最低支出需求_财力性转移支付2010年预算参考数_隋心对账单定稿0514 2 6" xfId="24804"/>
    <cellStyle name="好_农林水和城市维护标准支出20080505－县区合计_财力性转移支付2010年预算参考数_03_2010年各地区一般预算平衡表 5" xfId="24805"/>
    <cellStyle name="差_县市旗测算-新科目（20080627）_民生政策最低支出需求_财力性转移支付2010年预算参考数_隋心对账单定稿0514 2 7" xfId="24806"/>
    <cellStyle name="好_农林水和城市维护标准支出20080505－县区合计_财力性转移支付2010年预算参考数_03_2010年各地区一般预算平衡表 6" xfId="24807"/>
    <cellStyle name="差_县市旗测算-新科目（20080627）_民生政策最低支出需求_财力性转移支付2010年预算参考数_小册子（2010）张 3 2" xfId="24808"/>
    <cellStyle name="差_县市旗测算-新科目（20080627）_民生政策最低支出需求_合并 2 5" xfId="24809"/>
    <cellStyle name="差_县市旗测算-新科目（20080627）_民生政策最低支出需求_合并 2 6" xfId="24810"/>
    <cellStyle name="差_县市旗测算-新科目（20080627）_民生政策最低支出需求_合并 2 7" xfId="24811"/>
    <cellStyle name="差_县市旗测算-新科目（20080627）_民生政策最低支出需求_华东" xfId="24812"/>
    <cellStyle name="好_20河南_财力性转移支付2010年预算参考数_隋心对账单定稿0514 2 5" xfId="24813"/>
    <cellStyle name="差_县市旗测算-新科目（20080627）_民生政策最低支出需求_华东 2 2" xfId="24814"/>
    <cellStyle name="差_县市旗测算-新科目（20080627）_民生政策最低支出需求_华东 2 3" xfId="24815"/>
    <cellStyle name="差_县市旗测算-新科目（20080627）_民生政策最低支出需求_华东 2 4" xfId="24816"/>
    <cellStyle name="好_1110洱源县_财力性转移支付2010年预算参考数_30云南" xfId="24817"/>
    <cellStyle name="差_县市旗测算-新科目（20080627）_民生政策最低支出需求_华东 2 5" xfId="24818"/>
    <cellStyle name="差_县市旗测算-新科目（20080627）_民生政策最低支出需求_华东 2 7" xfId="24819"/>
    <cellStyle name="差_县市旗测算-新科目（20080627）_民生政策最低支出需求_隋心对账单定稿0514" xfId="24820"/>
    <cellStyle name="差_县市旗测算-新科目（20080627）_民生政策最低支出需求_隋心对账单定稿0514 2" xfId="24821"/>
    <cellStyle name="好_核定人数下发表_财力性转移支付2010年预算参考数_华东 3" xfId="24822"/>
    <cellStyle name="好_县区合并测算20080421_不含人员经费系数_华东 2 5" xfId="24823"/>
    <cellStyle name="差_县市旗测算-新科目（20080627）_民生政策最低支出需求_隋心对账单定稿0514 2 2" xfId="24824"/>
    <cellStyle name="好_县区合并测算20080421_不含人员经费系数_华东 2 7" xfId="24825"/>
    <cellStyle name="差_县市旗测算-新科目（20080627）_民生政策最低支出需求_隋心对账单定稿0514 2 4" xfId="24826"/>
    <cellStyle name="差_县市旗测算-新科目（20080627）_民生政策最低支出需求_隋心对账单定稿0514 2 5" xfId="24827"/>
    <cellStyle name="好_2008年全省汇总收支计算表_财力性转移支付2010年预算参考数_03_2010年各地区一般预算平衡表_04财力类2010" xfId="24828"/>
    <cellStyle name="好_民生政策最低支出需求_财力性转移支付2010年预算参考数_03_2010年各地区一般预算平衡表_2010年地方财政一般预算分级平衡情况表（汇总）0524 2" xfId="24829"/>
    <cellStyle name="差_县市旗测算-新科目（20080627）_民生政策最低支出需求_隋心对账单定稿0514 2 6" xfId="24830"/>
    <cellStyle name="好_民生政策最低支出需求_财力性转移支付2010年预算参考数_03_2010年各地区一般预算平衡表_2010年地方财政一般预算分级平衡情况表（汇总）0524 3" xfId="24831"/>
    <cellStyle name="差_县市旗测算-新科目（20080627）_民生政策最低支出需求_隋心对账单定稿0514 2 7" xfId="24832"/>
    <cellStyle name="好_民生政策最低支出需求_财力性转移支付2010年预算参考数_03_2010年各地区一般预算平衡表_2010年地方财政一般预算分级平衡情况表（汇总）0524 4" xfId="24833"/>
    <cellStyle name="差_县市旗测算-新科目（20080627）_民生政策最低支出需求_小册子（2010）张 2" xfId="24834"/>
    <cellStyle name="差_县市旗测算-新科目（20080627）_民生政策最低支出需求_小册子（2010）张 2 2" xfId="24835"/>
    <cellStyle name="差_县市旗测算-新科目（20080627）_民生政策最低支出需求_小册子（2010）张 3" xfId="24836"/>
    <cellStyle name="差_县市旗测算-新科目（20080627）_民生政策最低支出需求_小册子（2010）张 3 2" xfId="24837"/>
    <cellStyle name="差_县市旗测算-新科目（20080627）_隋心对账单定稿0514" xfId="24838"/>
    <cellStyle name="差_县市旗测算-新科目（20080627）_隋心对账单定稿0514 2" xfId="24839"/>
    <cellStyle name="差_县市旗测算-新科目（20080627）_隋心对账单定稿0514 2 5" xfId="24840"/>
    <cellStyle name="差_县市旗测算-新科目（20080627）_隋心对账单定稿0514 2 6" xfId="24841"/>
    <cellStyle name="差_县市旗测算-新科目（20080627）_隋心对账单定稿0514 2 7" xfId="24842"/>
    <cellStyle name="差_县市旗测算-新科目（20080627）_县市旗测算-新科目（含人口规模效应）" xfId="24843"/>
    <cellStyle name="差_县市旗测算-新科目（20080627）_县市旗测算-新科目（含人口规模效应） 2 3 2" xfId="24844"/>
    <cellStyle name="常规 21 2 2 2 6" xfId="24845"/>
    <cellStyle name="好_2007一般预算支出口径剔除表_合并 2 4" xfId="24846"/>
    <cellStyle name="差_县市旗测算-新科目（20080627）_县市旗测算-新科目（含人口规模效应） 2 7" xfId="24847"/>
    <cellStyle name="好_行政公检法测算_民生政策最低支出需求_财力性转移支付2010年预算参考数 2 4" xfId="24848"/>
    <cellStyle name="差_县市旗测算-新科目（20080627）_县市旗测算-新科目（含人口规模效应） 3" xfId="24849"/>
    <cellStyle name="好_自行调整差异系数顺序_财力性转移支付2010年预算参考数_华东 2" xfId="24850"/>
    <cellStyle name="差_县市旗测算-新科目（20080627）_县市旗测算-新科目（含人口规模效应） 4" xfId="24851"/>
    <cellStyle name="差_县市旗测算-新科目（20080627）_县市旗测算-新科目（含人口规模效应）_03_2010年各地区一般预算平衡表 2" xfId="24852"/>
    <cellStyle name="差_县市旗测算-新科目（20080627）_县市旗测算-新科目（含人口规模效应）_03_2010年各地区一般预算平衡表 2 2" xfId="24853"/>
    <cellStyle name="差_县市旗测算-新科目（20080627）_县市旗测算-新科目（含人口规模效应）_03_2010年各地区一般预算平衡表_04财力类2010" xfId="24854"/>
    <cellStyle name="差_县市旗测算-新科目（20080627）_县市旗测算-新科目（含人口规模效应）_03_2010年各地区一般预算平衡表_04财力类2010 2" xfId="24855"/>
    <cellStyle name="好_县市旗测算-新科目（20080626）_不含人员经费系数_财力性转移支付2010年预算参考数_小册子（2010）张" xfId="24856"/>
    <cellStyle name="好_28四川_财力性转移支付2010年预算参考数_华东 2 4" xfId="24857"/>
    <cellStyle name="好_其他部门(按照总人口测算）—20080416_民生政策最低支出需求_财力性转移支付2010年预算参考数_华东 2 5" xfId="24858"/>
    <cellStyle name="差_县市旗测算-新科目（20080627）_县市旗测算-新科目（含人口规模效应）_03_2010年各地区一般预算平衡表_04财力类2010 3" xfId="24859"/>
    <cellStyle name="好_28四川_财力性转移支付2010年预算参考数_华东 2 5" xfId="24860"/>
    <cellStyle name="好_其他部门(按照总人口测算）—20080416_民生政策最低支出需求_财力性转移支付2010年预算参考数_华东 2 6" xfId="24861"/>
    <cellStyle name="差_县市旗测算-新科目（20080627）_县市旗测算-新科目（含人口规模效应）_03_2010年各地区一般预算平衡表_2010年地方财政一般预算分级平衡情况表（汇总）0524" xfId="24862"/>
    <cellStyle name="好_1110洱源县_财力性转移支付2010年预算参考数_03_2010年各地区一般预算平衡表_04财力类2010 3" xfId="24863"/>
    <cellStyle name="差_县市旗测算-新科目（20080627）_县市旗测算-新科目（含人口规模效应）_03_2010年各地区一般预算平衡表_2010年地方财政一般预算分级平衡情况表（汇总）0524 2" xfId="24864"/>
    <cellStyle name="差_县市旗测算-新科目（20080627）_县市旗测算-新科目（含人口规模效应）_03_2010年各地区一般预算平衡表_2010年地方财政一般预算分级平衡情况表（汇总）0524 2 2" xfId="24865"/>
    <cellStyle name="差_县市旗测算-新科目（20080627）_县市旗测算-新科目（含人口规模效应）_03_2010年各地区一般预算平衡表_2010年地方财政一般预算分级平衡情况表（汇总）0524 2 5" xfId="24866"/>
    <cellStyle name="差_县市旗测算-新科目（20080627）_县市旗测算-新科目（含人口规模效应）_03_2010年各地区一般预算平衡表_2010年地方财政一般预算分级平衡情况表（汇总）0524 2 6" xfId="24867"/>
    <cellStyle name="差_县市旗测算-新科目（20080627）_县市旗测算-新科目（含人口规模效应）_03_2010年各地区一般预算平衡表_2010年地方财政一般预算分级平衡情况表（汇总）0524 2 7" xfId="24868"/>
    <cellStyle name="差_县市旗测算-新科目（20080627）_县市旗测算-新科目（含人口规模效应）_03_2010年各地区一般预算平衡表_2010年地方财政一般预算分级平衡情况表（汇总）0524 4" xfId="24869"/>
    <cellStyle name="差_县市旗测算-新科目（20080627）_县市旗测算-新科目（含人口规模效应）_30云南 3" xfId="24870"/>
    <cellStyle name="差_县市旗测算-新科目（20080627）_县市旗测算-新科目（含人口规模效应）_30云南 3 2" xfId="24871"/>
    <cellStyle name="好 2 2 2 2 6" xfId="24872"/>
    <cellStyle name="差_县市旗测算-新科目（20080627）_县市旗测算-新科目（含人口规模效应）_30云南 4" xfId="24873"/>
    <cellStyle name="差_县市旗测算-新科目（20080627）_县市旗测算-新科目（含人口规模效应）_财力性转移支付2010年预算参考数 2" xfId="24874"/>
    <cellStyle name="差_县市旗测算-新科目（20080627）_县市旗测算-新科目（含人口规模效应）_财力性转移支付2010年预算参考数 2 2" xfId="24875"/>
    <cellStyle name="差_县市旗测算-新科目（20080627）_县市旗测算-新科目（含人口规模效应）_财力性转移支付2010年预算参考数 3" xfId="24876"/>
    <cellStyle name="差_县市旗测算-新科目（20080627）_县市旗测算-新科目（含人口规模效应）_财力性转移支付2010年预算参考数 4" xfId="24877"/>
    <cellStyle name="差_县市旗测算-新科目（20080627）_县市旗测算-新科目（含人口规模效应）_财力性转移支付2010年预算参考数 4 2" xfId="24878"/>
    <cellStyle name="差_县市旗测算-新科目（20080627）_县市旗测算-新科目（含人口规模效应）_财力性转移支付2010年预算参考数_03_2010年各地区一般预算平衡表" xfId="24879"/>
    <cellStyle name="差_县市旗测算-新科目（20080627）_县市旗测算-新科目（含人口规模效应）_财力性转移支付2010年预算参考数_03_2010年各地区一般预算平衡表 2" xfId="24880"/>
    <cellStyle name="差_县市旗测算-新科目（20080627）_县市旗测算-新科目（含人口规模效应）_财力性转移支付2010年预算参考数_03_2010年各地区一般预算平衡表 3" xfId="24881"/>
    <cellStyle name="差_县市旗测算-新科目（20080627）_县市旗测算-新科目（含人口规模效应）_财力性转移支付2010年预算参考数_03_2010年各地区一般预算平衡表 4" xfId="24882"/>
    <cellStyle name="差_县市旗测算-新科目（20080627）_县市旗测算-新科目（含人口规模效应）_财力性转移支付2010年预算参考数_03_2010年各地区一般预算平衡表 6" xfId="24883"/>
    <cellStyle name="差_县市旗测算-新科目（20080627）_县市旗测算-新科目（含人口规模效应）_财力性转移支付2010年预算参考数_03_2010年各地区一般预算平衡表_04财力类2010" xfId="24884"/>
    <cellStyle name="差_县市旗测算-新科目（20080627）_县市旗测算-新科目（含人口规模效应）_财力性转移支付2010年预算参考数_03_2010年各地区一般预算平衡表_2010年地方财政一般预算分级平衡情况表（汇总）0524" xfId="24885"/>
    <cellStyle name="好_农林水和城市维护标准支出20080505－县区合计_民生政策最低支出需求_财力性转移支付2010年预算参考数_合并 2 5" xfId="24886"/>
    <cellStyle name="差_县市旗测算-新科目（20080627）_县市旗测算-新科目（含人口规模效应）_财力性转移支付2010年预算参考数_03_2010年各地区一般预算平衡表_2010年地方财政一般预算分级平衡情况表（汇总）0524 2" xfId="24887"/>
    <cellStyle name="好_核定人数下发表_财力性转移支付2010年预算参考数_03_2010年各地区一般预算平衡表_2010年地方财政一般预算分级平衡情况表（汇总）0524 2 8" xfId="24888"/>
    <cellStyle name="差_县市旗测算-新科目（20080627）_县市旗测算-新科目（含人口规模效应）_财力性转移支付2010年预算参考数_03_2010年各地区一般预算平衡表_2010年地方财政一般预算分级平衡情况表（汇总）0524 2 2" xfId="24889"/>
    <cellStyle name="差_县市旗测算-新科目（20080627）_县市旗测算-新科目（含人口规模效应）_财力性转移支付2010年预算参考数_03_2010年各地区一般预算平衡表_2010年地方财政一般预算分级平衡情况表（汇总）0524 2 7" xfId="24890"/>
    <cellStyle name="好_2007一般预算支出口径剔除表_03_2010年各地区一般预算平衡表_2010年地方财政一般预算分级平衡情况表（汇总）0524 5" xfId="24891"/>
    <cellStyle name="好_核定人数下发表_03_2010年各地区一般预算平衡表 5" xfId="24892"/>
    <cellStyle name="差_县市旗测算-新科目（20080627）_县市旗测算-新科目（含人口规模效应）_财力性转移支付2010年预算参考数_03_2010年各地区一般预算平衡表_2010年地方财政一般预算分级平衡情况表（汇总）0524 3" xfId="24893"/>
    <cellStyle name="差_县市旗测算-新科目（20080627）_县市旗测算-新科目（含人口规模效应）_财力性转移支付2010年预算参考数_03_2010年各地区一般预算平衡表_2010年地方财政一般预算分级平衡情况表（汇总）0524 4" xfId="24894"/>
    <cellStyle name="差_县市旗测算-新科目（20080627）_县市旗测算-新科目（含人口规模效应）_财力性转移支付2010年预算参考数_03_2010年各地区一般预算平衡表_2010年地方财政一般预算分级平衡情况表（汇总）0524 5" xfId="24895"/>
    <cellStyle name="差_县市旗测算-新科目（20080627）_县市旗测算-新科目（含人口规模效应）_财力性转移支付2010年预算参考数_03_2010年各地区一般预算平衡表_净集中" xfId="24896"/>
    <cellStyle name="好_530623_2006年县级财政报表附表_华东" xfId="24897"/>
    <cellStyle name="好_第五部分(才淼、饶永宏）_合并 2 6" xfId="24898"/>
    <cellStyle name="差_县市旗测算-新科目（20080627）_县市旗测算-新科目（含人口规模效应）_财力性转移支付2010年预算参考数_03_2010年各地区一般预算平衡表_净集中 2" xfId="24899"/>
    <cellStyle name="好_530623_2006年县级财政报表附表_华东 2" xfId="24900"/>
    <cellStyle name="差_县市旗测算-新科目（20080627）_县市旗测算-新科目（含人口规模效应）_财力性转移支付2010年预算参考数_30云南" xfId="24901"/>
    <cellStyle name="差_县市旗测算-新科目（20080627）_县市旗测算-新科目（含人口规模效应）_财力性转移支付2010年预算参考数_合并" xfId="24902"/>
    <cellStyle name="计算 2 2 2 2 3" xfId="24903"/>
    <cellStyle name="差_县市旗测算-新科目（20080627）_县市旗测算-新科目（含人口规模效应）_财力性转移支付2010年预算参考数_合并 2 4" xfId="24904"/>
    <cellStyle name="好_2_财力性转移支付2010年预算参考数_03_2010年各地区一般预算平衡表_净集中 2" xfId="24905"/>
    <cellStyle name="好_34青海_1_财力性转移支付2010年预算参考数 2 5" xfId="24906"/>
    <cellStyle name="计算 2 2 2 2 4" xfId="24907"/>
    <cellStyle name="差_县市旗测算-新科目（20080627）_县市旗测算-新科目（含人口规模效应）_财力性转移支付2010年预算参考数_合并 2 5" xfId="24908"/>
    <cellStyle name="好_2_财力性转移支付2010年预算参考数_03_2010年各地区一般预算平衡表_净集中 3" xfId="24909"/>
    <cellStyle name="好_34青海_1_财力性转移支付2010年预算参考数 2 6" xfId="24910"/>
    <cellStyle name="计算 2 2 2 2 5" xfId="24911"/>
    <cellStyle name="差_县市旗测算-新科目（20080627）_县市旗测算-新科目（含人口规模效应）_财力性转移支付2010年预算参考数_合并 2 6" xfId="24912"/>
    <cellStyle name="好_34青海_1_财力性转移支付2010年预算参考数 2 7" xfId="24913"/>
    <cellStyle name="计算 2 2 2 2 6" xfId="24914"/>
    <cellStyle name="差_县市旗测算-新科目（20080627）_县市旗测算-新科目（含人口规模效应）_财力性转移支付2010年预算参考数_合并 2 7" xfId="24915"/>
    <cellStyle name="差_县市旗测算-新科目（20080627）_县市旗测算-新科目（含人口规模效应）_财力性转移支付2010年预算参考数_隋心对账单定稿0514 2 3" xfId="24916"/>
    <cellStyle name="差_县市旗测算-新科目（20080627）_县市旗测算-新科目（含人口规模效应）_财力性转移支付2010年预算参考数_隋心对账单定稿0514 2 4" xfId="24917"/>
    <cellStyle name="差_县市旗测算-新科目（20080627）_县市旗测算-新科目（含人口规模效应）_财力性转移支付2010年预算参考数_隋心对账单定稿0514 2 5" xfId="24918"/>
    <cellStyle name="好_教育(按照总人口测算）—20080416_民生政策最低支出需求_华东 2" xfId="24919"/>
    <cellStyle name="差_县市旗测算-新科目（20080627）_县市旗测算-新科目（含人口规模效应）_财力性转移支付2010年预算参考数_隋心对账单定稿0514 2 6" xfId="24920"/>
    <cellStyle name="好_教育(按照总人口测算）—20080416_民生政策最低支出需求_华东 3" xfId="24921"/>
    <cellStyle name="差_县市旗测算-新科目（20080627）_县市旗测算-新科目（含人口规模效应）_财力性转移支付2010年预算参考数_隋心对账单定稿0514 2 7" xfId="24922"/>
    <cellStyle name="好_0706丘北县 2" xfId="24923"/>
    <cellStyle name="好_1_财力性转移支付2010年预算参考数 2 2" xfId="24924"/>
    <cellStyle name="差_县市旗测算-新科目（20080627）_县市旗测算-新科目（含人口规模效应）_财力性转移支付2010年预算参考数_小册子（2010）张" xfId="24925"/>
    <cellStyle name="好_成本差异系数（含人口规模）_隋心对账单定稿0514 2 3" xfId="24926"/>
    <cellStyle name="差_县市旗测算-新科目（20080627）_县市旗测算-新科目（含人口规模效应）_财力性转移支付2010年预算参考数_小册子（2010）张 3" xfId="24927"/>
    <cellStyle name="差_县市旗测算-新科目（20080627）_县市旗测算-新科目（含人口规模效应）_财力性转移支付2010年预算参考数_小册子（2010）张 4" xfId="24928"/>
    <cellStyle name="差_县市旗测算-新科目（20080627）_县市旗测算-新科目（含人口规模效应）_合并" xfId="24929"/>
    <cellStyle name="好_附表_财力性转移支付2010年预算参考数_隋心对账单定稿0514 2 3" xfId="24930"/>
    <cellStyle name="差_县市旗测算-新科目（20080627）_县市旗测算-新科目（含人口规模效应）_合并 2" xfId="24931"/>
    <cellStyle name="差_县市旗测算-新科目（20080627）_县市旗测算-新科目（含人口规模效应）_合并 2 2" xfId="24932"/>
    <cellStyle name="好_2006年34青海_财力性转移支付2010年预算参考数 2 3" xfId="24933"/>
    <cellStyle name="差_县市旗测算-新科目（20080627）_县市旗测算-新科目（含人口规模效应）_合并 2 3" xfId="24934"/>
    <cellStyle name="好_2006年34青海_财力性转移支付2010年预算参考数 2 4" xfId="24935"/>
    <cellStyle name="差_县市旗测算-新科目（20080627）_县市旗测算-新科目（含人口规模效应）_合并 2 4" xfId="24936"/>
    <cellStyle name="好_2006年34青海_财力性转移支付2010年预算参考数 2 5" xfId="24937"/>
    <cellStyle name="差_县市旗测算-新科目（20080627）_县市旗测算-新科目（含人口规模效应）_合并 2 5" xfId="24938"/>
    <cellStyle name="好_2006年34青海_财力性转移支付2010年预算参考数 2 6" xfId="24939"/>
    <cellStyle name="差_县市旗测算-新科目（20080627）_县市旗测算-新科目（含人口规模效应）_合并 2 6" xfId="24940"/>
    <cellStyle name="好_2006年34青海_财力性转移支付2010年预算参考数 2 7" xfId="24941"/>
    <cellStyle name="差_县市旗测算-新科目（20080627）_县市旗测算-新科目（含人口规模效应）_合并 2 7" xfId="24942"/>
    <cellStyle name="差_县市旗测算-新科目（20080627）_县市旗测算-新科目（含人口规模效应）_华东 2" xfId="24943"/>
    <cellStyle name="差_县市旗测算-新科目（20080627）_县市旗测算-新科目（含人口规模效应）_华东 2 2" xfId="24944"/>
    <cellStyle name="差_县市旗测算-新科目（20080627）_县市旗测算-新科目（含人口规模效应）_华东 2 3" xfId="24945"/>
    <cellStyle name="好_Book2_03_2010年各地区一般预算平衡表_2010年地方财政一般预算分级平衡情况表（汇总）0524 2 2" xfId="24946"/>
    <cellStyle name="差_县市旗测算-新科目（20080627）_县市旗测算-新科目（含人口规模效应）_华东 2 5" xfId="24947"/>
    <cellStyle name="好_Book2_03_2010年各地区一般预算平衡表_2010年地方财政一般预算分级平衡情况表（汇总）0524 2 4" xfId="24948"/>
    <cellStyle name="差_县市旗测算-新科目（20080627）_县市旗测算-新科目（含人口规模效应）_华东 2 6" xfId="24949"/>
    <cellStyle name="好_Book2_03_2010年各地区一般预算平衡表_2010年地方财政一般预算分级平衡情况表（汇总）0524 2 5" xfId="24950"/>
    <cellStyle name="差_县市旗测算-新科目（20080627）_县市旗测算-新科目（含人口规模效应）_华东 2 7" xfId="24951"/>
    <cellStyle name="好_Book2_03_2010年各地区一般预算平衡表_2010年地方财政一般预算分级平衡情况表（汇总）0524 2 6" xfId="24952"/>
    <cellStyle name="差_县市旗测算-新科目（20080627）_县市旗测算-新科目（含人口规模效应）_隋心对账单定稿0514 2 5" xfId="24953"/>
    <cellStyle name="差_县市旗测算-新科目（20080627）_县市旗测算-新科目（含人口规模效应）_隋心对账单定稿0514 2 6" xfId="24954"/>
    <cellStyle name="差_县市旗测算-新科目（20080627）_县市旗测算-新科目（含人口规模效应）_隋心对账单定稿0514 2 7" xfId="24955"/>
    <cellStyle name="差_县市旗测算-新科目（20080627）_小册子（2010）张 2" xfId="24956"/>
    <cellStyle name="好_分县成本差异系数_财力性转移支付2010年预算参考数 2 7" xfId="24957"/>
    <cellStyle name="差_小册子（2010）张" xfId="24958"/>
    <cellStyle name="差_小册子（2010）张 2" xfId="24959"/>
    <cellStyle name="差_小册子（2010）张 3" xfId="24960"/>
    <cellStyle name="差_小册子（2010）张 3 2" xfId="24961"/>
    <cellStyle name="好_民生政策最低支出需求_03_2010年各地区一般预算平衡表_净集中" xfId="24962"/>
    <cellStyle name="差_小册子（2010）张 4" xfId="24963"/>
    <cellStyle name="差_样表_2.2010年云南省生态功能区转移支付总表" xfId="24964"/>
    <cellStyle name="差_样表_2.云南省生态功能区转移支付总表" xfId="24965"/>
    <cellStyle name="好_2006年28四川_03_2010年各地区一般预算平衡表_2010年地方财政一般预算分级平衡情况表（汇总）0524 2 2" xfId="24966"/>
    <cellStyle name="差_样表_4.2010年国家重点生态功能区保护性转移支付生态测算表" xfId="24967"/>
    <cellStyle name="差_样表_4.2010年国家重点生态功能区保护性转移支付生态测算表 2" xfId="24968"/>
    <cellStyle name="差_样表_5.2010年云南省国家一般生态功能区转移支付补助测算表（州市本级）" xfId="24969"/>
    <cellStyle name="差_业务工作量指标 2 2" xfId="24970"/>
    <cellStyle name="差_业务工作量指标 2 3" xfId="24971"/>
    <cellStyle name="好_2008年支出调整_03_2010年各地区一般预算平衡表_04财力类2010 2" xfId="24972"/>
    <cellStyle name="差_业务工作量指标 4" xfId="24973"/>
    <cellStyle name="差_一般预算支出口径剔除表" xfId="24974"/>
    <cellStyle name="差_一般预算支出口径剔除表 2" xfId="24975"/>
    <cellStyle name="好_农林水和城市维护标准支出20080505－县区合计_县市旗测算-新科目（含人口规模效应） 3" xfId="24976"/>
    <cellStyle name="差_一般预算支出口径剔除表 2 3" xfId="24977"/>
    <cellStyle name="差_一般预算支出口径剔除表 2 5" xfId="24978"/>
    <cellStyle name="差_一般预算支出口径剔除表 2 6" xfId="24979"/>
    <cellStyle name="差_一般预算支出口径剔除表 2 7" xfId="24980"/>
    <cellStyle name="差_一般预算支出口径剔除表_03_2010年各地区一般预算平衡表 2" xfId="24981"/>
    <cellStyle name="好_农林水和城市维护标准支出20080505－县区合计_不含人员经费系数 2 5" xfId="24982"/>
    <cellStyle name="差_一般预算支出口径剔除表_03_2010年各地区一般预算平衡表 3" xfId="24983"/>
    <cellStyle name="好_农林水和城市维护标准支出20080505－县区合计_不含人员经费系数 2 6" xfId="24984"/>
    <cellStyle name="差_一般预算支出口径剔除表_03_2010年各地区一般预算平衡表 4" xfId="24985"/>
    <cellStyle name="好_农林水和城市维护标准支出20080505－县区合计_不含人员经费系数 2 7" xfId="24986"/>
    <cellStyle name="差_一般预算支出口径剔除表_03_2010年各地区一般预算平衡表_2010年地方财政一般预算分级平衡情况表（汇总）0524 2" xfId="24987"/>
    <cellStyle name="好_22湖南_03_2010年各地区一般预算平衡表 5" xfId="24988"/>
    <cellStyle name="差_一般预算支出口径剔除表_03_2010年各地区一般预算平衡表_2010年地方财政一般预算分级平衡情况表（汇总）0524 2 3" xfId="24989"/>
    <cellStyle name="好_22湖南_03_2010年各地区一般预算平衡表" xfId="24990"/>
    <cellStyle name="差_一般预算支出口径剔除表_03_2010年各地区一般预算平衡表_2010年地方财政一般预算分级平衡情况表（汇总）0524 2 4" xfId="24991"/>
    <cellStyle name="差_一般预算支出口径剔除表_03_2010年各地区一般预算平衡表_2010年地方财政一般预算分级平衡情况表（汇总）0524 2 5" xfId="24992"/>
    <cellStyle name="差_一般预算支出口径剔除表_03_2010年各地区一般预算平衡表_2010年地方财政一般预算分级平衡情况表（汇总）0524 2 6" xfId="24993"/>
    <cellStyle name="差_一般预算支出口径剔除表_03_2010年各地区一般预算平衡表_2010年地方财政一般预算分级平衡情况表（汇总）0524 2 7" xfId="24994"/>
    <cellStyle name="差_一般预算支出口径剔除表_03_2010年各地区一般预算平衡表_2010年地方财政一般预算分级平衡情况表（汇总）0524 3" xfId="24995"/>
    <cellStyle name="好_2006年34青海_隋心对账单定稿0514" xfId="24996"/>
    <cellStyle name="好_22湖南_03_2010年各地区一般预算平衡表 6" xfId="24997"/>
    <cellStyle name="差_一般预算支出口径剔除表_03_2010年各地区一般预算平衡表_2010年地方财政一般预算分级平衡情况表（汇总）0524 4" xfId="24998"/>
    <cellStyle name="差_一般预算支出口径剔除表_03_2010年各地区一般预算平衡表_2010年地方财政一般预算分级平衡情况表（汇总）0524 5" xfId="24999"/>
    <cellStyle name="差_一般预算支出口径剔除表_03_2010年各地区一般预算平衡表_净集中" xfId="25000"/>
    <cellStyle name="好_2006年28四川_财力性转移支付2010年预算参考数_03_2010年各地区一般预算平衡表_2010年地方财政一般预算分级平衡情况表（汇总）0524 4" xfId="25001"/>
    <cellStyle name="差_一般预算支出口径剔除表_30云南" xfId="25002"/>
    <cellStyle name="好_缺口县区测算(财政部标准)_财力性转移支付2010年预算参考数_03_2010年各地区一般预算平衡表_2010年地方财政一般预算分级平衡情况表（汇总）0524 2 4" xfId="25003"/>
    <cellStyle name="差_一般预算支出口径剔除表_30云南 2" xfId="25004"/>
    <cellStyle name="差_一般预算支出口径剔除表_30云南 2 2" xfId="25005"/>
    <cellStyle name="差_一般预算支出口径剔除表_30云南 3" xfId="25006"/>
    <cellStyle name="差_一般预算支出口径剔除表_30云南 3 2" xfId="25007"/>
    <cellStyle name="差_一般预算支出口径剔除表_30云南 4" xfId="25008"/>
    <cellStyle name="差_一般预算支出口径剔除表_财力性转移支付2010年预算参考数 2 2" xfId="25009"/>
    <cellStyle name="差_一般预算支出口径剔除表_财力性转移支付2010年预算参考数 2 3" xfId="25010"/>
    <cellStyle name="差_一般预算支出口径剔除表_财力性转移支付2010年预算参考数 2 4" xfId="25011"/>
    <cellStyle name="差_一般预算支出口径剔除表_财力性转移支付2010年预算参考数 2 5" xfId="25012"/>
    <cellStyle name="差_一般预算支出口径剔除表_财力性转移支付2010年预算参考数 2 7" xfId="25013"/>
    <cellStyle name="差_一般预算支出口径剔除表_财力性转移支付2010年预算参考数 3" xfId="25014"/>
    <cellStyle name="差_一般预算支出口径剔除表_财力性转移支付2010年预算参考数 4" xfId="25015"/>
    <cellStyle name="差_一般预算支出口径剔除表_财力性转移支付2010年预算参考数_03_2010年各地区一般预算平衡表" xfId="25016"/>
    <cellStyle name="常规 7 2 2 2" xfId="25017"/>
    <cellStyle name="差_一般预算支出口径剔除表_财力性转移支付2010年预算参考数_03_2010年各地区一般预算平衡表 2" xfId="25018"/>
    <cellStyle name="差_一般预算支出口径剔除表_财力性转移支付2010年预算参考数_03_2010年各地区一般预算平衡表 2 2" xfId="25019"/>
    <cellStyle name="差_一般预算支出口径剔除表_财力性转移支付2010年预算参考数_03_2010年各地区一般预算平衡表 3" xfId="25020"/>
    <cellStyle name="差_一般预算支出口径剔除表_财力性转移支付2010年预算参考数_03_2010年各地区一般预算平衡表 4" xfId="25021"/>
    <cellStyle name="差_一般预算支出口径剔除表_财力性转移支付2010年预算参考数_03_2010年各地区一般预算平衡表 5" xfId="25022"/>
    <cellStyle name="差_一般预算支出口径剔除表_财力性转移支付2010年预算参考数_03_2010年各地区一般预算平衡表 6" xfId="25023"/>
    <cellStyle name="差_一般预算支出口径剔除表_财力性转移支付2010年预算参考数_03_2010年各地区一般预算平衡表_04财力类2010" xfId="25024"/>
    <cellStyle name="差_一般预算支出口径剔除表_财力性转移支付2010年预算参考数_03_2010年各地区一般预算平衡表_04财力类2010 2" xfId="25025"/>
    <cellStyle name="好_测算结果汇总_华东 2 7" xfId="25026"/>
    <cellStyle name="差_一般预算支出口径剔除表_财力性转移支付2010年预算参考数_03_2010年各地区一般预算平衡表_04财力类2010 3" xfId="25027"/>
    <cellStyle name="好_农林水和城市维护标准支出20080505－县区合计_财力性转移支付2010年预算参考数_隋心对账单定稿0514 2" xfId="25028"/>
    <cellStyle name="差_一般预算支出口径剔除表_财力性转移支付2010年预算参考数_03_2010年各地区一般预算平衡表_2010年地方财政一般预算分级平衡情况表（汇总）0524" xfId="25029"/>
    <cellStyle name="好_卫生(按照总人口测算）—20080416_民生政策最低支出需求_财力性转移支付2010年预算参考数_03_2010年各地区一般预算平衡表_净集中" xfId="25030"/>
    <cellStyle name="差_一般预算支出口径剔除表_财力性转移支付2010年预算参考数_03_2010年各地区一般预算平衡表_2010年地方财政一般预算分级平衡情况表（汇总）0524 2 3" xfId="25031"/>
    <cellStyle name="好_缺口县区测算（11.13）_03_2010年各地区一般预算平衡表 2 2" xfId="25032"/>
    <cellStyle name="差_一般预算支出口径剔除表_财力性转移支付2010年预算参考数_03_2010年各地区一般预算平衡表_2010年地方财政一般预算分级平衡情况表（汇总）0524 2 4" xfId="25033"/>
    <cellStyle name="好_缺口县区测算（11.13）_03_2010年各地区一般预算平衡表 2 3" xfId="25034"/>
    <cellStyle name="差_一般预算支出口径剔除表_财力性转移支付2010年预算参考数_03_2010年各地区一般预算平衡表_2010年地方财政一般预算分级平衡情况表（汇总）0524 2 7" xfId="25035"/>
    <cellStyle name="差_一般预算支出口径剔除表_财力性转移支付2010年预算参考数_03_2010年各地区一般预算平衡表_2010年地方财政一般预算分级平衡情况表（汇总）0524 3" xfId="25036"/>
    <cellStyle name="差_一般预算支出口径剔除表_财力性转移支付2010年预算参考数_03_2010年各地区一般预算平衡表_2010年地方财政一般预算分级平衡情况表（汇总）0524 4" xfId="25037"/>
    <cellStyle name="差_一般预算支出口径剔除表_财力性转移支付2010年预算参考数_03_2010年各地区一般预算平衡表_2010年地方财政一般预算分级平衡情况表（汇总）0524 5" xfId="25038"/>
    <cellStyle name="差_一般预算支出口径剔除表_财力性转移支付2010年预算参考数_03_2010年各地区一般预算平衡表_净集中" xfId="25039"/>
    <cellStyle name="差_一般预算支出口径剔除表_财力性转移支付2010年预算参考数_03_2010年各地区一般预算平衡表_净集中 2" xfId="25040"/>
    <cellStyle name="差_一般预算支出口径剔除表_财力性转移支付2010年预算参考数_03_2010年各地区一般预算平衡表_净集中 3" xfId="25041"/>
    <cellStyle name="差_一般预算支出口径剔除表_财力性转移支付2010年预算参考数_合并 2 7" xfId="25042"/>
    <cellStyle name="差_一般预算支出口径剔除表_财力性转移支付2010年预算参考数_华东" xfId="25043"/>
    <cellStyle name="差_一般预算支出口径剔除表_财力性转移支付2010年预算参考数_华东 2" xfId="25044"/>
    <cellStyle name="好_县市旗测算20080508_不含人员经费系数_财力性转移支付2010年预算参考数_03_2010年各地区一般预算平衡表_2010年地方财政一般预算分级平衡情况表（汇总）0524 2 5" xfId="25045"/>
    <cellStyle name="差_一般预算支出口径剔除表_财力性转移支付2010年预算参考数_华东 2 2" xfId="25046"/>
    <cellStyle name="好_县市旗测算20080508_不含人员经费系数_财力性转移支付2010年预算参考数_03_2010年各地区一般预算平衡表_2010年地方财政一般预算分级平衡情况表（汇总）0524 2 7" xfId="25047"/>
    <cellStyle name="差_一般预算支出口径剔除表_财力性转移支付2010年预算参考数_华东 2 4" xfId="25048"/>
    <cellStyle name="好_县市旗测算20080508_不含人员经费系数_财力性转移支付2010年预算参考数_03_2010年各地区一般预算平衡表_2010年地方财政一般预算分级平衡情况表（汇总）0524 2 8" xfId="25049"/>
    <cellStyle name="差_一般预算支出口径剔除表_财力性转移支付2010年预算参考数_华东 2 5" xfId="25050"/>
    <cellStyle name="差_一般预算支出口径剔除表_财力性转移支付2010年预算参考数_华东 2 6" xfId="25051"/>
    <cellStyle name="差_一般预算支出口径剔除表_财力性转移支付2010年预算参考数_华东 2 7" xfId="25052"/>
    <cellStyle name="差_一般预算支出口径剔除表_财力性转移支付2010年预算参考数_隋心对账单定稿0514 2" xfId="25053"/>
    <cellStyle name="差_一般预算支出口径剔除表_财力性转移支付2010年预算参考数_隋心对账单定稿0514 2 2" xfId="25054"/>
    <cellStyle name="好_34青海_1_隋心对账单定稿0514" xfId="25055"/>
    <cellStyle name="差_一般预算支出口径剔除表_财力性转移支付2010年预算参考数_隋心对账单定稿0514 2 3" xfId="25056"/>
    <cellStyle name="差_一般预算支出口径剔除表_财力性转移支付2010年预算参考数_隋心对账单定稿0514 2 4" xfId="25057"/>
    <cellStyle name="差_一般预算支出口径剔除表_财力性转移支付2010年预算参考数_隋心对账单定稿0514 2 5" xfId="25058"/>
    <cellStyle name="差_一般预算支出口径剔除表_财力性转移支付2010年预算参考数_隋心对账单定稿0514 2 6" xfId="25059"/>
    <cellStyle name="差_一般预算支出口径剔除表_财力性转移支付2010年预算参考数_小册子（2010）张 4" xfId="25060"/>
    <cellStyle name="好_测算结果汇总_财力性转移支付2010年预算参考数_03_2010年各地区一般预算平衡表_04财力类2010" xfId="25061"/>
    <cellStyle name="差_一般预算支出口径剔除表_合并 2" xfId="25062"/>
    <cellStyle name="好_行政（人员）_民生政策最低支出需求_财力性转移支付2010年预算参考数 2 2" xfId="25063"/>
    <cellStyle name="差_一般预算支出口径剔除表_合并 2 2" xfId="25064"/>
    <cellStyle name="差_一般预算支出口径剔除表_合并 2 3" xfId="25065"/>
    <cellStyle name="差_一般预算支出口径剔除表_华东" xfId="25066"/>
    <cellStyle name="好_县市旗测算-新科目（20080626）_民生政策最低支出需求_财力性转移支付2010年预算参考数_03_2010年各地区一般预算平衡表" xfId="25067"/>
    <cellStyle name="好_教育(按照总人口测算）—20080416_不含人员经费系数_合并 2 3" xfId="25068"/>
    <cellStyle name="差_一般预算支出口径剔除表_华东 2" xfId="25069"/>
    <cellStyle name="好_县市旗测算-新科目（20080626）_民生政策最低支出需求_财力性转移支付2010年预算参考数_03_2010年各地区一般预算平衡表 2" xfId="25070"/>
    <cellStyle name="常规 16 2 6" xfId="25071"/>
    <cellStyle name="常规 21 2 6" xfId="25072"/>
    <cellStyle name="好_测算结果_隋心对账单定稿0514 2 4" xfId="25073"/>
    <cellStyle name="好_行政(燃修费)_民生政策最低支出需求_财力性转移支付2010年预算参考数 4" xfId="25074"/>
    <cellStyle name="差_一般预算支出口径剔除表_华东 2 2" xfId="25075"/>
    <cellStyle name="好_1110洱源转换 3" xfId="25076"/>
    <cellStyle name="差_一般预算支出口径剔除表_华东 2 3" xfId="25077"/>
    <cellStyle name="差_一般预算支出口径剔除表_华东 2 4" xfId="25078"/>
    <cellStyle name="好_2008年全省汇总收支计算表_03_2010年各地区一般预算平衡表_2010年地方财政一般预算分级平衡情况表（汇总）0524 2 2" xfId="25079"/>
    <cellStyle name="差_一般预算支出口径剔除表_华东 2 5" xfId="25080"/>
    <cellStyle name="好_缺口县区测算(财政部标准)_财力性转移支付2010年预算参考数_合并 2 2" xfId="25081"/>
    <cellStyle name="好_2008年全省汇总收支计算表_03_2010年各地区一般预算平衡表_2010年地方财政一般预算分级平衡情况表（汇总）0524 2 3" xfId="25082"/>
    <cellStyle name="差_一般预算支出口径剔除表_华东 2 6" xfId="25083"/>
    <cellStyle name="好_缺口县区测算(财政部标准)_财力性转移支付2010年预算参考数_合并 2 3" xfId="25084"/>
    <cellStyle name="好_2008年全省汇总收支计算表_03_2010年各地区一般预算平衡表_2010年地方财政一般预算分级平衡情况表（汇总）0524 2 4" xfId="25085"/>
    <cellStyle name="差_一般预算支出口径剔除表_隋心对账单定稿0514 2 4" xfId="25086"/>
    <cellStyle name="好_行政（人员）_民生政策最低支出需求_财力性转移支付2010年预算参考数 3" xfId="25087"/>
    <cellStyle name="差_一般预算支出口径剔除表_隋心对账单定稿0514 2 5" xfId="25088"/>
    <cellStyle name="好_行政（人员）_民生政策最低支出需求_财力性转移支付2010年预算参考数 4" xfId="25089"/>
    <cellStyle name="差_义务教育阶段教职工人数（教育厅提供最终）" xfId="25090"/>
    <cellStyle name="差_义务教育阶段教职工人数（教育厅提供最终） 2" xfId="25091"/>
    <cellStyle name="好_2007年检察院案件数 3" xfId="25092"/>
    <cellStyle name="差_义务教育阶段教职工人数（教育厅提供最终） 3" xfId="25093"/>
    <cellStyle name="好_2007年检察院案件数 4" xfId="25094"/>
    <cellStyle name="差_义务教育阶段教职工人数（教育厅提供最终） 4" xfId="25095"/>
    <cellStyle name="差_义务教育阶段教职工人数（教育厅提供最终） 5" xfId="25096"/>
    <cellStyle name="差_义务教育阶段教职工人数（教育厅提供最终） 6" xfId="25097"/>
    <cellStyle name="差_义务教育阶段教职工人数（教育厅提供最终） 7" xfId="25098"/>
    <cellStyle name="好_行政公检法测算_民生政策最低支出需求_华东 2 2" xfId="25099"/>
    <cellStyle name="差_义务教育阶段教职工人数（教育厅提供最终） 8" xfId="25100"/>
    <cellStyle name="好_行政公检法测算_民生政策最低支出需求_华东 2 3" xfId="25101"/>
    <cellStyle name="差_云南 缺口县区测算(地方填报) 2 3" xfId="25102"/>
    <cellStyle name="差_云南 缺口县区测算(地方填报) 2 5" xfId="25103"/>
    <cellStyle name="差_云南 缺口县区测算(地方填报) 4" xfId="25104"/>
    <cellStyle name="差_云南 缺口县区测算(地方填报)_03_2010年各地区一般预算平衡表" xfId="25105"/>
    <cellStyle name="差_云南 缺口县区测算(地方填报)_03_2010年各地区一般预算平衡表 2" xfId="25106"/>
    <cellStyle name="差_云南 缺口县区测算(地方填报)_03_2010年各地区一般预算平衡表 2 2" xfId="25107"/>
    <cellStyle name="差_云南 缺口县区测算(地方填报)_03_2010年各地区一般预算平衡表 3" xfId="25108"/>
    <cellStyle name="差_云南 缺口县区测算(地方填报)_03_2010年各地区一般预算平衡表 4" xfId="25109"/>
    <cellStyle name="差_云南 缺口县区测算(地方填报)_03_2010年各地区一般预算平衡表 5" xfId="25110"/>
    <cellStyle name="差_云南 缺口县区测算(地方填报)_03_2010年各地区一般预算平衡表 6" xfId="25111"/>
    <cellStyle name="差_云南 缺口县区测算(地方填报)_03_2010年各地区一般预算平衡表_04财力类2010" xfId="25112"/>
    <cellStyle name="好_2007年收支情况及2008年收支预计表(汇总表)_03_2010年各地区一般预算平衡表_2010年地方财政一般预算分级平衡情况表（汇总）0524 4" xfId="25113"/>
    <cellStyle name="差_云南 缺口县区测算(地方填报)_03_2010年各地区一般预算平衡表_04财力类2010 2" xfId="25114"/>
    <cellStyle name="差_云南 缺口县区测算(地方填报)_03_2010年各地区一般预算平衡表_04财力类2010 3" xfId="25115"/>
    <cellStyle name="差_云南 缺口县区测算(地方填报)_03_2010年各地区一般预算平衡表_2010年地方财政一般预算分级平衡情况表（汇总）0524" xfId="25116"/>
    <cellStyle name="好_青海 缺口县区测算(地方填报)_03_2010年各地区一般预算平衡表" xfId="25117"/>
    <cellStyle name="差_云南 缺口县区测算(地方填报)_03_2010年各地区一般预算平衡表_2010年地方财政一般预算分级平衡情况表（汇总）0524 2" xfId="25118"/>
    <cellStyle name="好_青海 缺口县区测算(地方填报)_03_2010年各地区一般预算平衡表 2" xfId="25119"/>
    <cellStyle name="差_云南 缺口县区测算(地方填报)_03_2010年各地区一般预算平衡表_2010年地方财政一般预算分级平衡情况表（汇总）0524 2 2" xfId="25120"/>
    <cellStyle name="好_青海 缺口县区测算(地方填报)_03_2010年各地区一般预算平衡表 2 2" xfId="25121"/>
    <cellStyle name="差_云南 缺口县区测算(地方填报)_03_2010年各地区一般预算平衡表_2010年地方财政一般预算分级平衡情况表（汇总）0524 2 3" xfId="25122"/>
    <cellStyle name="好_青海 缺口县区测算(地方填报)_03_2010年各地区一般预算平衡表 2 3" xfId="25123"/>
    <cellStyle name="差_云南 缺口县区测算(地方填报)_03_2010年各地区一般预算平衡表_2010年地方财政一般预算分级平衡情况表（汇总）0524 2 4" xfId="25124"/>
    <cellStyle name="好_分析缺口率_财力性转移支付2010年预算参考数" xfId="25125"/>
    <cellStyle name="差_云南 缺口县区测算(地方填报)_03_2010年各地区一般预算平衡表_2010年地方财政一般预算分级平衡情况表（汇总）0524 2 5" xfId="25126"/>
    <cellStyle name="差_云南 缺口县区测算(地方填报)_03_2010年各地区一般预算平衡表_2010年地方财政一般预算分级平衡情况表（汇总）0524 2 6" xfId="25127"/>
    <cellStyle name="差_云南 缺口县区测算(地方填报)_03_2010年各地区一般预算平衡表_2010年地方财政一般预算分级平衡情况表（汇总）0524 3" xfId="25128"/>
    <cellStyle name="好_青海 缺口县区测算(地方填报)_03_2010年各地区一般预算平衡表 3" xfId="25129"/>
    <cellStyle name="差_云南 缺口县区测算(地方填报)_03_2010年各地区一般预算平衡表_2010年地方财政一般预算分级平衡情况表（汇总）0524 4" xfId="25130"/>
    <cellStyle name="好_青海 缺口县区测算(地方填报)_03_2010年各地区一般预算平衡表 4" xfId="25131"/>
    <cellStyle name="差_云南 缺口县区测算(地方填报)_03_2010年各地区一般预算平衡表_净集中" xfId="25132"/>
    <cellStyle name="差_云南 缺口县区测算(地方填报)_03_2010年各地区一般预算平衡表_净集中 2" xfId="25133"/>
    <cellStyle name="好_2006年30云南_30云南 3" xfId="25134"/>
    <cellStyle name="好_2006年在职人员情况" xfId="25135"/>
    <cellStyle name="差_云南 缺口县区测算(地方填报)_30云南" xfId="25136"/>
    <cellStyle name="好_1110洱源县_隋心对账单定稿0514 2 4" xfId="25137"/>
    <cellStyle name="好_民生政策最低支出需求_03_2010年各地区一般预算平衡表 6" xfId="25138"/>
    <cellStyle name="差_云南 缺口县区测算(地方填报)_30云南 2" xfId="25139"/>
    <cellStyle name="好_市辖区测算-新科目（20080626）_县市旗测算-新科目（含人口规模效应）_财力性转移支付2010年预算参考数_03_2010年各地区一般预算平衡表 2" xfId="25140"/>
    <cellStyle name="差_云南 缺口县区测算(地方填报)_财力性转移支付2010年预算参考数" xfId="25141"/>
    <cellStyle name="好_市辖区测算-新科目（20080626）_县市旗测算-新科目（含人口规模效应）_财力性转移支付2010年预算参考数_03_2010年各地区一般预算平衡表 2 2" xfId="25142"/>
    <cellStyle name="差_云南 缺口县区测算(地方填报)_财力性转移支付2010年预算参考数 2" xfId="25143"/>
    <cellStyle name="好_河南 缺口县区测算(地方填报) 2 7" xfId="25144"/>
    <cellStyle name="差_云南 缺口县区测算(地方填报)_财力性转移支付2010年预算参考数 2 5" xfId="25145"/>
    <cellStyle name="差_云南 缺口县区测算(地方填报)_财力性转移支付2010年预算参考数 4" xfId="25146"/>
    <cellStyle name="差_云南省2008年转移支付测算——州市本级考核部分及政策性测算_财力性转移支付2010年预算参考数 3" xfId="25147"/>
    <cellStyle name="差_云南 缺口县区测算(地方填报)_财力性转移支付2010年预算参考数_03_2010年各地区一般预算平衡表" xfId="25148"/>
    <cellStyle name="差_云南 缺口县区测算(地方填报)_财力性转移支付2010年预算参考数_03_2010年各地区一般预算平衡表 2" xfId="25149"/>
    <cellStyle name="好_农林水和城市维护标准支出20080505－县区合计 2 4" xfId="25150"/>
    <cellStyle name="好_农林水和城市维护标准支出20080505－县区合计_县市旗测算-新科目（含人口规模效应）_03_2010年各地区一般预算平衡表_2010年地方财政一般预算分级平衡情况表（汇总）0524 2 4" xfId="25151"/>
    <cellStyle name="差_云南 缺口县区测算(地方填报)_财力性转移支付2010年预算参考数_03_2010年各地区一般预算平衡表 3" xfId="25152"/>
    <cellStyle name="好_农林水和城市维护标准支出20080505－县区合计 2 5" xfId="25153"/>
    <cellStyle name="好_农林水和城市维护标准支出20080505－县区合计_县市旗测算-新科目（含人口规模效应）_03_2010年各地区一般预算平衡表_2010年地方财政一般预算分级平衡情况表（汇总）0524 2 5" xfId="25154"/>
    <cellStyle name="差_云南 缺口县区测算(地方填报)_财力性转移支付2010年预算参考数_03_2010年各地区一般预算平衡表 4" xfId="25155"/>
    <cellStyle name="好_农林水和城市维护标准支出20080505－县区合计 2 6" xfId="25156"/>
    <cellStyle name="好_农林水和城市维护标准支出20080505－县区合计_县市旗测算-新科目（含人口规模效应）_03_2010年各地区一般预算平衡表_2010年地方财政一般预算分级平衡情况表（汇总）0524 2 6" xfId="25157"/>
    <cellStyle name="好_农林水和城市维护标准支出20080505－县区合计 2 7" xfId="25158"/>
    <cellStyle name="好_农林水和城市维护标准支出20080505－县区合计_县市旗测算-新科目（含人口规模效应）_03_2010年各地区一般预算平衡表_2010年地方财政一般预算分级平衡情况表（汇总）0524 2 7" xfId="25159"/>
    <cellStyle name="差_云南 缺口县区测算(地方填报)_财力性转移支付2010年预算参考数_03_2010年各地区一般预算平衡表 5" xfId="25160"/>
    <cellStyle name="好_缺口县区测算(按核定人数)_03_2010年各地区一般预算平衡表_2010年地方财政一般预算分级平衡情况表（汇总）0524 2" xfId="25161"/>
    <cellStyle name="好_农林水和城市维护标准支出20080505－县区合计 2 8" xfId="25162"/>
    <cellStyle name="好_农林水和城市维护标准支出20080505－县区合计_县市旗测算-新科目（含人口规模效应）_03_2010年各地区一般预算平衡表_2010年地方财政一般预算分级平衡情况表（汇总）0524 2 8" xfId="25163"/>
    <cellStyle name="差_云南 缺口县区测算(地方填报)_财力性转移支付2010年预算参考数_03_2010年各地区一般预算平衡表 6" xfId="25164"/>
    <cellStyle name="好_缺口县区测算(按核定人数)_03_2010年各地区一般预算平衡表_2010年地方财政一般预算分级平衡情况表（汇总）0524 3" xfId="25165"/>
    <cellStyle name="差_云南 缺口县区测算(地方填报)_财力性转移支付2010年预算参考数_03_2010年各地区一般预算平衡表_04财力类2010 2" xfId="25166"/>
    <cellStyle name="差_云南 缺口县区测算(地方填报)_财力性转移支付2010年预算参考数_03_2010年各地区一般预算平衡表_04财力类2010 3" xfId="25167"/>
    <cellStyle name="差_云南 缺口县区测算(地方填报)_财力性转移支付2010年预算参考数_03_2010年各地区一般预算平衡表_2010年地方财政一般预算分级平衡情况表（汇总）0524" xfId="25168"/>
    <cellStyle name="差_云南 缺口县区测算(地方填报)_财力性转移支付2010年预算参考数_03_2010年各地区一般预算平衡表_2010年地方财政一般预算分级平衡情况表（汇总）0524 2" xfId="25169"/>
    <cellStyle name="差_云南 缺口县区测算(地方填报)_财力性转移支付2010年预算参考数_03_2010年各地区一般预算平衡表_2010年地方财政一般预算分级平衡情况表（汇总）0524 2 2" xfId="25170"/>
    <cellStyle name="差_云南 缺口县区测算(地方填报)_财力性转移支付2010年预算参考数_03_2010年各地区一般预算平衡表_2010年地方财政一般预算分级平衡情况表（汇总）0524 3" xfId="25171"/>
    <cellStyle name="差_云南 缺口县区测算(地方填报)_财力性转移支付2010年预算参考数_03_2010年各地区一般预算平衡表_2010年地方财政一般预算分级平衡情况表（汇总）0524 4" xfId="25172"/>
    <cellStyle name="差_云南 缺口县区测算(地方填报)_财力性转移支付2010年预算参考数_03_2010年各地区一般预算平衡表_2010年地方财政一般预算分级平衡情况表（汇总）0524 5" xfId="25173"/>
    <cellStyle name="差_云南 缺口县区测算(地方填报)_财力性转移支付2010年预算参考数_30云南 2" xfId="25174"/>
    <cellStyle name="好_教育(按照总人口测算）—20080416_县市旗测算-新科目（含人口规模效应）_财力性转移支付2010年预算参考数_03_2010年各地区一般预算平衡表_04财力类2010 2" xfId="25175"/>
    <cellStyle name="差_云南 缺口县区测算(地方填报)_财力性转移支付2010年预算参考数_30云南 3" xfId="25176"/>
    <cellStyle name="好_教育(按照总人口测算）—20080416_县市旗测算-新科目（含人口规模效应）_财力性转移支付2010年预算参考数_03_2010年各地区一般预算平衡表_04财力类2010 3" xfId="25177"/>
    <cellStyle name="差_云南 缺口县区测算(地方填报)_财力性转移支付2010年预算参考数_合并 2 5" xfId="25178"/>
    <cellStyle name="好_行政（人员）_财力性转移支付2010年预算参考数_华东 2 6" xfId="25179"/>
    <cellStyle name="差_云南 缺口县区测算(地方填报)_财力性转移支付2010年预算参考数_合并 2 6" xfId="25180"/>
    <cellStyle name="常规 2 5 3 2" xfId="25181"/>
    <cellStyle name="好_行政（人员）_财力性转移支付2010年预算参考数_华东 2 7" xfId="25182"/>
    <cellStyle name="差_云南 缺口县区测算(地方填报)_财力性转移支付2010年预算参考数_合并 2 7" xfId="25183"/>
    <cellStyle name="差_云南 缺口县区测算(地方填报)_财力性转移支付2010年预算参考数_华东 2 3" xfId="25184"/>
    <cellStyle name="好_汇总_03_2010年各地区一般预算平衡表_2010年地方财政一般预算分级平衡情况表（汇总）0524 2" xfId="25185"/>
    <cellStyle name="差_云南 缺口县区测算(地方填报)_财力性转移支付2010年预算参考数_华东 2 4" xfId="25186"/>
    <cellStyle name="好_汇总_03_2010年各地区一般预算平衡表_2010年地方财政一般预算分级平衡情况表（汇总）0524 3" xfId="25187"/>
    <cellStyle name="差_云南 缺口县区测算(地方填报)_财力性转移支付2010年预算参考数_华东 2 5" xfId="25188"/>
    <cellStyle name="好_汇总_03_2010年各地区一般预算平衡表_2010年地方财政一般预算分级平衡情况表（汇总）0524 4" xfId="25189"/>
    <cellStyle name="差_云南 缺口县区测算(地方填报)_财力性转移支付2010年预算参考数_华东 2 6" xfId="25190"/>
    <cellStyle name="好_2008年支出核定_华东 2" xfId="25191"/>
    <cellStyle name="好_汇总_03_2010年各地区一般预算平衡表_2010年地方财政一般预算分级平衡情况表（汇总）0524 5" xfId="25192"/>
    <cellStyle name="好_其他部门(按照总人口测算）—20080416_不含人员经费系数_财力性转移支付2010年预算参考数_隋心对账单定稿0514 2 2" xfId="25193"/>
    <cellStyle name="差_云南 缺口县区测算(地方填报)_财力性转移支付2010年预算参考数_隋心对账单定稿0514" xfId="25194"/>
    <cellStyle name="差_云南 缺口县区测算(地方填报)_财力性转移支付2010年预算参考数_隋心对账单定稿0514 2" xfId="25195"/>
    <cellStyle name="好_2006年34青海_华东" xfId="25196"/>
    <cellStyle name="差_云南 缺口县区测算(地方填报)_财力性转移支付2010年预算参考数_隋心对账单定稿0514 2 2" xfId="25197"/>
    <cellStyle name="好_2006年34青海_华东 2" xfId="25198"/>
    <cellStyle name="差_云南 缺口县区测算(地方填报)_财力性转移支付2010年预算参考数_隋心对账单定稿0514 2 3" xfId="25199"/>
    <cellStyle name="差_云南 缺口县区测算(地方填报)_财力性转移支付2010年预算参考数_隋心对账单定稿0514 2 4" xfId="25200"/>
    <cellStyle name="差_云南 缺口县区测算(地方填报)_财力性转移支付2010年预算参考数_隋心对账单定稿0514 2 5" xfId="25201"/>
    <cellStyle name="差_云南 缺口县区测算(地方填报)_财力性转移支付2010年预算参考数_小册子（2010）张" xfId="25202"/>
    <cellStyle name="好_不用软件计算9.1不考虑经费管理评价xl 4" xfId="25203"/>
    <cellStyle name="差_云南 缺口县区测算(地方填报)_合并" xfId="25204"/>
    <cellStyle name="差_云南 缺口县区测算(地方填报)_合并 2 3" xfId="25205"/>
    <cellStyle name="差_云南 缺口县区测算(地方填报)_华东 2 2" xfId="25206"/>
    <cellStyle name="好_0605石屏县_财力性转移支付2010年预算参考数_隋心对账单定稿0514 2 2" xfId="25207"/>
    <cellStyle name="好_20河南_03_2010年各地区一般预算平衡表_2010年地方财政一般预算分级平衡情况表（汇总）0524 2 5" xfId="25208"/>
    <cellStyle name="好_核定人数对比_财力性转移支付2010年预算参考数 3" xfId="25209"/>
    <cellStyle name="差_云南 缺口县区测算(地方填报)_华东 2 3" xfId="25210"/>
    <cellStyle name="好_0605石屏县_财力性转移支付2010年预算参考数_隋心对账单定稿0514 2 3" xfId="25211"/>
    <cellStyle name="好_20河南_03_2010年各地区一般预算平衡表_2010年地方财政一般预算分级平衡情况表（汇总）0524 2 6" xfId="25212"/>
    <cellStyle name="好_核定人数对比_财力性转移支付2010年预算参考数 4" xfId="25213"/>
    <cellStyle name="差_云南 缺口县区测算(地方填报)_华东 2 5" xfId="25214"/>
    <cellStyle name="好_0605石屏县_财力性转移支付2010年预算参考数_隋心对账单定稿0514 2 5" xfId="25215"/>
    <cellStyle name="差_云南 缺口县区测算(地方填报)_华东 2 6" xfId="25216"/>
    <cellStyle name="好_0605石屏县_财力性转移支付2010年预算参考数_隋心对账单定稿0514 2 6" xfId="25217"/>
    <cellStyle name="差_云南 缺口县区测算(地方填报)_隋心对账单定稿0514 2" xfId="25218"/>
    <cellStyle name="差_云南 缺口县区测算(地方填报)_隋心对账单定稿0514 2 2" xfId="25219"/>
    <cellStyle name="差_云南 缺口县区测算(地方填报)_隋心对账单定稿0514 2 3" xfId="25220"/>
    <cellStyle name="差_云南 缺口县区测算(地方填报)_隋心对账单定稿0514 2 4" xfId="25221"/>
    <cellStyle name="差_云南 缺口县区测算(地方填报)_小册子（2010）张" xfId="25222"/>
    <cellStyle name="好_缺口县区测算(按核定人数)_财力性转移支付2010年预算参考数 3" xfId="25223"/>
    <cellStyle name="差_云南 缺口县区测算(地方填报)_小册子（2010）张 2" xfId="25224"/>
    <cellStyle name="差_云南 缺口县区测算(地方填报)_小册子（2010）张 3" xfId="25225"/>
    <cellStyle name="好_M01-2(州市补助收入) 2_2.云南省生态功能区转移支付总表" xfId="25226"/>
    <cellStyle name="差_云南农村义务教育统计表" xfId="25227"/>
    <cellStyle name="好_其他部门(按照总人口测算）—20080416_民生政策最低支出需求 2 8" xfId="25228"/>
    <cellStyle name="差_云南农村义务教育统计表 5" xfId="25229"/>
    <cellStyle name="常规 7 2 3 8" xfId="25230"/>
    <cellStyle name="差_云南农村义务教育统计表 6" xfId="25231"/>
    <cellStyle name="常规 7 2 3 9" xfId="25232"/>
    <cellStyle name="好_教育(按照总人口测算）—20080416_不含人员经费系数_财力性转移支付2010年预算参考数 2" xfId="25233"/>
    <cellStyle name="差_云南农村义务教育统计表 7" xfId="25234"/>
    <cellStyle name="好_教育(按照总人口测算）—20080416_不含人员经费系数_财力性转移支付2010年预算参考数 3" xfId="25235"/>
    <cellStyle name="差_云南省2008-2010年25个边境县社会保障和医疗卫生安排表" xfId="25236"/>
    <cellStyle name="差_云南省2008年中小学教师人数统计表" xfId="25237"/>
    <cellStyle name="差_云南省2008年中小学教师人数统计表 4" xfId="25238"/>
    <cellStyle name="差_云南省2008年中小学教师人数统计表 5" xfId="25239"/>
    <cellStyle name="差_云南省2008年中小学教师人数统计表 6" xfId="25240"/>
    <cellStyle name="差_云南省2008年中小学教职工情况（教育厅提供20090101加工整理）" xfId="25241"/>
    <cellStyle name="差_云南省2008年中小学教职工情况（教育厅提供20090101加工整理） 2" xfId="25242"/>
    <cellStyle name="好_05潍坊_隋心对账单定稿0514" xfId="25243"/>
    <cellStyle name="差_云南省2008年中小学教职工情况（教育厅提供20090101加工整理） 5" xfId="25244"/>
    <cellStyle name="差_云南省2008年中小学教职工情况（教育厅提供20090101加工整理） 7" xfId="25245"/>
    <cellStyle name="差_云南省2008年转移支付测算——州市本级考核部分及政策性测算 2 2" xfId="25246"/>
    <cellStyle name="分级显示行_1_13区汇总" xfId="25247"/>
    <cellStyle name="好_平邑 4" xfId="25248"/>
    <cellStyle name="差_云南省2008年转移支付测算——州市本级考核部分及政策性测算 2 3" xfId="25249"/>
    <cellStyle name="好_平邑 5" xfId="25250"/>
    <cellStyle name="差_云南省2008年转移支付测算——州市本级考核部分及政策性测算 2 4" xfId="25251"/>
    <cellStyle name="好_缺口县区测算(按2007支出增长25%测算)_财力性转移支付2010年预算参考数_03_2010年各地区一般预算平衡表_04财力类2010" xfId="25252"/>
    <cellStyle name="差_云南省2008年转移支付测算——州市本级考核部分及政策性测算 2 5" xfId="25253"/>
    <cellStyle name="差_云南省2008年转移支付测算——州市本级考核部分及政策性测算 2 6" xfId="25254"/>
    <cellStyle name="好_成本差异系数（含人口规模）_03_2010年各地区一般预算平衡表_净集中" xfId="25255"/>
    <cellStyle name="差_云南省2008年转移支付测算——州市本级考核部分及政策性测算 2 7" xfId="25256"/>
    <cellStyle name="差_云南省2008年转移支付测算——州市本级考核部分及政策性测算 3" xfId="25257"/>
    <cellStyle name="好_汇总表4_隋心对账单定稿0514 2 7" xfId="25258"/>
    <cellStyle name="差_云南省2008年转移支付测算——州市本级考核部分及政策性测算_03_2010年各地区一般预算平衡表 2" xfId="25259"/>
    <cellStyle name="差_云南省2008年转移支付测算——州市本级考核部分及政策性测算_03_2010年各地区一般预算平衡表 3" xfId="25260"/>
    <cellStyle name="好_2007一般预算支出口径剔除表" xfId="25261"/>
    <cellStyle name="差_云南省2008年转移支付测算——州市本级考核部分及政策性测算_03_2010年各地区一般预算平衡表_04财力类2010" xfId="25262"/>
    <cellStyle name="差_云南省2008年转移支付测算——州市本级考核部分及政策性测算_03_2010年各地区一般预算平衡表_04财力类2010 2" xfId="25263"/>
    <cellStyle name="好_平邑_财力性转移支付2010年预算参考数_03_2010年各地区一般预算平衡表_2010年地方财政一般预算分级平衡情况表（汇总）0524" xfId="25264"/>
    <cellStyle name="好_县区合并测算20080423(按照各省比重）_县市旗测算-新科目（含人口规模效应）_财力性转移支付2010年预算参考数_隋心对账单定稿0514" xfId="25265"/>
    <cellStyle name="差_云南省2008年转移支付测算——州市本级考核部分及政策性测算_03_2010年各地区一般预算平衡表_04财力类2010 3" xfId="25266"/>
    <cellStyle name="差_云南省2008年转移支付测算——州市本级考核部分及政策性测算_03_2010年各地区一般预算平衡表_2010年地方财政一般预算分级平衡情况表（汇总）0524" xfId="25267"/>
    <cellStyle name="差_云南省2008年转移支付测算——州市本级考核部分及政策性测算_03_2010年各地区一般预算平衡表_2010年地方财政一般预算分级平衡情况表（汇总）0524 2 3" xfId="25268"/>
    <cellStyle name="差_云南省2008年转移支付测算——州市本级考核部分及政策性测算_03_2010年各地区一般预算平衡表_2010年地方财政一般预算分级平衡情况表（汇总）0524 3" xfId="25269"/>
    <cellStyle name="差_云南省2008年转移支付测算——州市本级考核部分及政策性测算_03_2010年各地区一般预算平衡表_2010年地方财政一般预算分级平衡情况表（汇总）0524 4" xfId="25270"/>
    <cellStyle name="差_云南省2008年转移支付测算——州市本级考核部分及政策性测算_03_2010年各地区一般预算平衡表_2010年地方财政一般预算分级平衡情况表（汇总）0524 5" xfId="25271"/>
    <cellStyle name="差_云南省2008年转移支付测算——州市本级考核部分及政策性测算_30云南" xfId="25272"/>
    <cellStyle name="好_09黑龙江_隋心对账单定稿0514 2 6" xfId="25273"/>
    <cellStyle name="好_2007年一般预算支出剔除_03_2010年各地区一般预算平衡表_2010年地方财政一般预算分级平衡情况表（汇总）0524 2 2" xfId="25274"/>
    <cellStyle name="差_云南省2008年转移支付测算——州市本级考核部分及政策性测算_30云南 2" xfId="25275"/>
    <cellStyle name="差_云南省2008年转移支付测算——州市本级考核部分及政策性测算_财力性转移支付2010年预算参考数 4 2" xfId="25276"/>
    <cellStyle name="差_云南省2008年转移支付测算——州市本级考核部分及政策性测算_财力性转移支付2010年预算参考数 5" xfId="25277"/>
    <cellStyle name="差_云南省2008年转移支付测算——州市本级考核部分及政策性测算_财力性转移支付2010年预算参考数_03_2010年各地区一般预算平衡表_04财力类2010 2" xfId="25278"/>
    <cellStyle name="好_山东省民生支出标准_小册子（2010）张" xfId="25279"/>
    <cellStyle name="差_云南省2008年转移支付测算——州市本级考核部分及政策性测算_财力性转移支付2010年预算参考数_03_2010年各地区一般预算平衡表_04财力类2010 3" xfId="25280"/>
    <cellStyle name="差_云南省2008年转移支付测算——州市本级考核部分及政策性测算_财力性转移支付2010年预算参考数_03_2010年各地区一般预算平衡表_2010年地方财政一般预算分级平衡情况表（汇总）0524 3" xfId="25281"/>
    <cellStyle name="好_缺口县区测算（11.13）_财力性转移支付2010年预算参考数_03_2010年各地区一般预算平衡表_净集中" xfId="25282"/>
    <cellStyle name="差_云南省2008年转移支付测算——州市本级考核部分及政策性测算_财力性转移支付2010年预算参考数_03_2010年各地区一般预算平衡表_2010年地方财政一般预算分级平衡情况表（汇总）0524 4" xfId="25283"/>
    <cellStyle name="差_云南省2008年转移支付测算——州市本级考核部分及政策性测算_财力性转移支付2010年预算参考数_03_2010年各地区一般预算平衡表_净集中" xfId="25284"/>
    <cellStyle name="差_云南省2008年转移支付测算——州市本级考核部分及政策性测算_财力性转移支付2010年预算参考数_30云南 2" xfId="25285"/>
    <cellStyle name="差_云南省2008年转移支付测算——州市本级考核部分及政策性测算_财力性转移支付2010年预算参考数_30云南 3" xfId="25286"/>
    <cellStyle name="好_文体广播事业(按照总人口测算）—20080416_县市旗测算-新科目（含人口规模效应）_财力性转移支付2010年预算参考数_03_2010年各地区一般预算平衡表 2" xfId="25287"/>
    <cellStyle name="差_云南省2008年转移支付测算——州市本级考核部分及政策性测算_财力性转移支付2010年预算参考数_合并" xfId="25288"/>
    <cellStyle name="好_缺口县区测算(按2007支出增长25%测算) 2 8" xfId="25289"/>
    <cellStyle name="差_云南省2008年转移支付测算——州市本级考核部分及政策性测算_财力性转移支付2010年预算参考数_合并 2 2" xfId="25290"/>
    <cellStyle name="好_其他部门(按照总人口测算）—20080416_民生政策最低支出需求_隋心对账单定稿0514 2 6" xfId="25291"/>
    <cellStyle name="差_云南省2008年转移支付测算——州市本级考核部分及政策性测算_财力性转移支付2010年预算参考数_合并 2 3" xfId="25292"/>
    <cellStyle name="好_其他部门(按照总人口测算）—20080416_民生政策最低支出需求_隋心对账单定稿0514 2 7" xfId="25293"/>
    <cellStyle name="差_云南省2008年转移支付测算——州市本级考核部分及政策性测算_财力性转移支付2010年预算参考数_合并 2 4" xfId="25294"/>
    <cellStyle name="差_云南省2008年转移支付测算——州市本级考核部分及政策性测算_财力性转移支付2010年预算参考数_合并 2 5" xfId="25295"/>
    <cellStyle name="差_云南省2008年转移支付测算——州市本级考核部分及政策性测算_财力性转移支付2010年预算参考数_合并 2 6" xfId="25296"/>
    <cellStyle name="差_云南省2008年转移支付测算——州市本级考核部分及政策性测算_财力性转移支付2010年预算参考数_华东" xfId="25297"/>
    <cellStyle name="好_成本差异系数_03_2010年各地区一般预算平衡表 5" xfId="25298"/>
    <cellStyle name="差_云南省2008年转移支付测算——州市本级考核部分及政策性测算_财力性转移支付2010年预算参考数_华东 2" xfId="25299"/>
    <cellStyle name="差_云南省2008年转移支付测算——州市本级考核部分及政策性测算_财力性转移支付2010年预算参考数_华东 2 2" xfId="25300"/>
    <cellStyle name="差_云南省2008年转移支付测算——州市本级考核部分及政策性测算_财力性转移支付2010年预算参考数_华东 2 3" xfId="25301"/>
    <cellStyle name="差_云南省2008年转移支付测算——州市本级考核部分及政策性测算_财力性转移支付2010年预算参考数_华东 2 4" xfId="25302"/>
    <cellStyle name="差_云南省2008年转移支付测算——州市本级考核部分及政策性测算_财力性转移支付2010年预算参考数_隋心对账单定稿0514" xfId="25303"/>
    <cellStyle name="差_云南省2008年转移支付测算——州市本级考核部分及政策性测算_财力性转移支付2010年预算参考数_隋心对账单定稿0514 2" xfId="25304"/>
    <cellStyle name="好_32陕西 2 7" xfId="25305"/>
    <cellStyle name="差_云南省2008年转移支付测算——州市本级考核部分及政策性测算_财力性转移支付2010年预算参考数_隋心对账单定稿0514 2 2" xfId="25306"/>
    <cellStyle name="差_云南省2008年转移支付测算——州市本级考核部分及政策性测算_财力性转移支付2010年预算参考数_隋心对账单定稿0514 2 6" xfId="25307"/>
    <cellStyle name="差_云南省2008年转移支付测算——州市本级考核部分及政策性测算_财力性转移支付2010年预算参考数_隋心对账单定稿0514 2 7" xfId="25308"/>
    <cellStyle name="差_云南省2008年转移支付测算——州市本级考核部分及政策性测算_财力性转移支付2010年预算参考数_小册子（2010）张" xfId="25309"/>
    <cellStyle name="差_云南省2008年转移支付测算——州市本级考核部分及政策性测算_合并" xfId="25310"/>
    <cellStyle name="好_2006年22湖南_财力性转移支付2010年预算参考数_03_2010年各地区一般预算平衡表_2010年地方财政一般预算分级平衡情况表（汇总）0524 2 5" xfId="25311"/>
    <cellStyle name="差_云南省2008年转移支付测算——州市本级考核部分及政策性测算_华东 2 3" xfId="25312"/>
    <cellStyle name="差_云南省2008年转移支付测算——州市本级考核部分及政策性测算_禁止开发区名单" xfId="25313"/>
    <cellStyle name="差_云南省2008年转移支付测算——州市本级考核部分及政策性测算_隋心对账单定稿0514 2" xfId="25314"/>
    <cellStyle name="差_云南省2008年转移支付测算——州市本级考核部分及政策性测算_隋心对账单定稿0514 2 2" xfId="25315"/>
    <cellStyle name="差_云南省2008年转移支付测算——州市本级考核部分及政策性测算_小册子（2010）张" xfId="25316"/>
    <cellStyle name="差_云南省2008年转移支付测算——州市本级考核部分及政策性测算_小册子（2010）张 2" xfId="25317"/>
    <cellStyle name="差_支出合计" xfId="25318"/>
    <cellStyle name="差_支出合计 2" xfId="25319"/>
    <cellStyle name="差_支出合计 3" xfId="25320"/>
    <cellStyle name="差_指标四" xfId="25321"/>
    <cellStyle name="好_行政公检法测算_县市旗测算-新科目（含人口规模效应）_财力性转移支付2010年预算参考数_小册子（2010）张 3" xfId="25322"/>
    <cellStyle name="差_指标四 2" xfId="25323"/>
    <cellStyle name="差_指标四 3" xfId="25324"/>
    <cellStyle name="差_指标四 4" xfId="25325"/>
    <cellStyle name="差_重点民生支出需求测算表社保（农村低保）081112" xfId="25326"/>
    <cellStyle name="差_重点民生支出需求测算表社保（农村低保）081112 2" xfId="25327"/>
    <cellStyle name="差_重点民生支出需求测算表社保（农村低保）081112_合并" xfId="25328"/>
    <cellStyle name="差_重点民生支出需求测算表社保（农村低保）081112_合并 2" xfId="25329"/>
    <cellStyle name="差_重点民生支出需求测算表社保（农村低保）081112_隋心对账单定稿0514" xfId="25330"/>
    <cellStyle name="差_重点民生支出需求测算表社保（农村低保）081112_隋心对账单定稿0514 2" xfId="25331"/>
    <cellStyle name="差_自行调整差异系数顺序_财力性转移支付2010年预算参考数_小册子（2010）张 3" xfId="25332"/>
    <cellStyle name="差_重点支出奖励（6.19）" xfId="25333"/>
    <cellStyle name="差_重点支出奖励（6.19） 2" xfId="25334"/>
    <cellStyle name="好_2006年22湖南_华东 2 4" xfId="25335"/>
    <cellStyle name="差_自行调整差异系数顺序" xfId="25336"/>
    <cellStyle name="差_自行调整差异系数顺序 2" xfId="25337"/>
    <cellStyle name="常规 4" xfId="25338"/>
    <cellStyle name="差_自行调整差异系数顺序 2 5" xfId="25339"/>
    <cellStyle name="常规 4 5" xfId="25340"/>
    <cellStyle name="差_自行调整差异系数顺序 4" xfId="25341"/>
    <cellStyle name="常规 6" xfId="25342"/>
    <cellStyle name="差_自行调整差异系数顺序 5" xfId="25343"/>
    <cellStyle name="常规 7" xfId="25344"/>
    <cellStyle name="差_自行调整差异系数顺序_03_2010年各地区一般预算平衡表" xfId="25345"/>
    <cellStyle name="好_30云南_1_03_2010年各地区一般预算平衡表_2010年地方财政一般预算分级平衡情况表（汇总）0524 3" xfId="25346"/>
    <cellStyle name="差_自行调整差异系数顺序_03_2010年各地区一般预算平衡表 2" xfId="25347"/>
    <cellStyle name="差_自行调整差异系数顺序_03_2010年各地区一般预算平衡表 2 2" xfId="25348"/>
    <cellStyle name="差_自行调整差异系数顺序_03_2010年各地区一般预算平衡表_2010年地方财政一般预算分级平衡情况表（汇总）0524" xfId="25349"/>
    <cellStyle name="差_自行调整差异系数顺序_03_2010年各地区一般预算平衡表_2010年地方财政一般预算分级平衡情况表（汇总）0524 2" xfId="25350"/>
    <cellStyle name="差_自行调整差异系数顺序_03_2010年各地区一般预算平衡表_2010年地方财政一般预算分级平衡情况表（汇总）0524 2 2" xfId="25351"/>
    <cellStyle name="差_自行调整差异系数顺序_03_2010年各地区一般预算平衡表_2010年地方财政一般预算分级平衡情况表（汇总）0524 2 3" xfId="25352"/>
    <cellStyle name="差_自行调整差异系数顺序_03_2010年各地区一般预算平衡表_2010年地方财政一般预算分级平衡情况表（汇总）0524 3" xfId="25353"/>
    <cellStyle name="差_自行调整差异系数顺序_03_2010年各地区一般预算平衡表_2010年地方财政一般预算分级平衡情况表（汇总）0524 4" xfId="25354"/>
    <cellStyle name="差_自行调整差异系数顺序_03_2010年各地区一般预算平衡表_净集中" xfId="25355"/>
    <cellStyle name="差_自行调整差异系数顺序_03_2010年各地区一般预算平衡表_净集中 3" xfId="25356"/>
    <cellStyle name="差_自行调整差异系数顺序_30云南 3" xfId="25357"/>
    <cellStyle name="好_行政（人员）_县市旗测算-新科目（含人口规模效应）_华东 2 7" xfId="25358"/>
    <cellStyle name="差_自行调整差异系数顺序_30云南 4" xfId="25359"/>
    <cellStyle name="好_其他部门(按照总人口测算）—20080416_县市旗测算-新科目（含人口规模效应）_合并 2 2" xfId="25360"/>
    <cellStyle name="差_自行调整差异系数顺序_财力性转移支付2010年预算参考数" xfId="25361"/>
    <cellStyle name="差_自行调整差异系数顺序_财力性转移支付2010年预算参考数 2" xfId="25362"/>
    <cellStyle name="差_自行调整差异系数顺序_财力性转移支付2010年预算参考数 2 2" xfId="25363"/>
    <cellStyle name="差_自行调整差异系数顺序_财力性转移支付2010年预算参考数 2 3" xfId="25364"/>
    <cellStyle name="差_自行调整差异系数顺序_财力性转移支付2010年预算参考数 2 4" xfId="25365"/>
    <cellStyle name="差_自行调整差异系数顺序_财力性转移支付2010年预算参考数 2 5" xfId="25366"/>
    <cellStyle name="差_自行调整差异系数顺序_财力性转移支付2010年预算参考数 2 6" xfId="25367"/>
    <cellStyle name="差_自行调整差异系数顺序_财力性转移支付2010年预算参考数 2 7" xfId="25368"/>
    <cellStyle name="差_自行调整差异系数顺序_财力性转移支付2010年预算参考数 3" xfId="25369"/>
    <cellStyle name="好_河南 缺口县区测算(地方填报)_03_2010年各地区一般预算平衡表_2010年地方财政一般预算分级平衡情况表（汇总）0524" xfId="25370"/>
    <cellStyle name="差_自行调整差异系数顺序_财力性转移支付2010年预算参考数 4" xfId="25371"/>
    <cellStyle name="差_自行调整差异系数顺序_财力性转移支付2010年预算参考数_03_2010年各地区一般预算平衡表 2" xfId="25372"/>
    <cellStyle name="差_自行调整差异系数顺序_财力性转移支付2010年预算参考数_03_2010年各地区一般预算平衡表 2 2" xfId="25373"/>
    <cellStyle name="差_自行调整差异系数顺序_财力性转移支付2010年预算参考数_03_2010年各地区一般预算平衡表 3" xfId="25374"/>
    <cellStyle name="差_自行调整差异系数顺序_财力性转移支付2010年预算参考数_03_2010年各地区一般预算平衡表 4" xfId="25375"/>
    <cellStyle name="差_自行调整差异系数顺序_财力性转移支付2010年预算参考数_03_2010年各地区一般预算平衡表 6" xfId="25376"/>
    <cellStyle name="差_自行调整差异系数顺序_财力性转移支付2010年预算参考数_03_2010年各地区一般预算平衡表_2010年地方财政一般预算分级平衡情况表（汇总）0524" xfId="25377"/>
    <cellStyle name="差_自行调整差异系数顺序_财力性转移支付2010年预算参考数_03_2010年各地区一般预算平衡表_2010年地方财政一般预算分级平衡情况表（汇总）0524 2 3" xfId="25378"/>
    <cellStyle name="好_行政(燃修费)_县市旗测算-新科目（含人口规模效应）_财力性转移支付2010年预算参考数 3" xfId="25379"/>
    <cellStyle name="差_自行调整差异系数顺序_财力性转移支付2010年预算参考数_03_2010年各地区一般预算平衡表_2010年地方财政一般预算分级平衡情况表（汇总）0524 2 4" xfId="25380"/>
    <cellStyle name="好_行政(燃修费)_县市旗测算-新科目（含人口规模效应）_财力性转移支付2010年预算参考数 4" xfId="25381"/>
    <cellStyle name="差_自行调整差异系数顺序_财力性转移支付2010年预算参考数_03_2010年各地区一般预算平衡表_2010年地方财政一般预算分级平衡情况表（汇总）0524 2 7" xfId="25382"/>
    <cellStyle name="好_行政公检法测算_县市旗测算-新科目（含人口规模效应）_华东 2 4" xfId="25383"/>
    <cellStyle name="差_自行调整差异系数顺序_财力性转移支付2010年预算参考数_03_2010年各地区一般预算平衡表_2010年地方财政一般预算分级平衡情况表（汇总）0524 3" xfId="25384"/>
    <cellStyle name="差_自行调整差异系数顺序_财力性转移支付2010年预算参考数_03_2010年各地区一般预算平衡表_2010年地方财政一般预算分级平衡情况表（汇总）0524 4" xfId="25385"/>
    <cellStyle name="好_22湖南_隋心对账单定稿0514 2" xfId="25386"/>
    <cellStyle name="差_自行调整差异系数顺序_财力性转移支付2010年预算参考数_03_2010年各地区一般预算平衡表_2010年地方财政一般预算分级平衡情况表（汇总）0524 5" xfId="25387"/>
    <cellStyle name="差_自行调整差异系数顺序_财力性转移支付2010年预算参考数_03_2010年各地区一般预算平衡表_净集中 2" xfId="25388"/>
    <cellStyle name="差_自行调整差异系数顺序_财力性转移支付2010年预算参考数_03_2010年各地区一般预算平衡表_净集中 3" xfId="25389"/>
    <cellStyle name="差_自行调整差异系数顺序_财力性转移支付2010年预算参考数_30云南" xfId="25390"/>
    <cellStyle name="差_自行调整差异系数顺序_财力性转移支付2010年预算参考数_30云南 2" xfId="25391"/>
    <cellStyle name="差_自行调整差异系数顺序_财力性转移支付2010年预算参考数_合并" xfId="25392"/>
    <cellStyle name="差_自行调整差异系数顺序_财力性转移支付2010年预算参考数_合并 2 3" xfId="25393"/>
    <cellStyle name="差_自行调整差异系数顺序_财力性转移支付2010年预算参考数_合并 2 4" xfId="25394"/>
    <cellStyle name="差_自行调整差异系数顺序_财力性转移支付2010年预算参考数_合并 2 5" xfId="25395"/>
    <cellStyle name="差_自行调整差异系数顺序_财力性转移支付2010年预算参考数_合并 2 6" xfId="25396"/>
    <cellStyle name="差_自行调整差异系数顺序_财力性转移支付2010年预算参考数_合并 2 7" xfId="25397"/>
    <cellStyle name="差_自行调整差异系数顺序_财力性转移支付2010年预算参考数_华东 2" xfId="25398"/>
    <cellStyle name="差_自行调整差异系数顺序_财力性转移支付2010年预算参考数_华东 2 2" xfId="25399"/>
    <cellStyle name="差_自行调整差异系数顺序_财力性转移支付2010年预算参考数_华东 2 6" xfId="25400"/>
    <cellStyle name="差_自行调整差异系数顺序_财力性转移支付2010年预算参考数_华东 2 7" xfId="25401"/>
    <cellStyle name="差_自行调整差异系数顺序_财力性转移支付2010年预算参考数_隋心对账单定稿0514 2" xfId="25402"/>
    <cellStyle name="好_第一部分：综合全" xfId="25403"/>
    <cellStyle name="差_自行调整差异系数顺序_财力性转移支付2010年预算参考数_隋心对账单定稿0514 2 2" xfId="25404"/>
    <cellStyle name="好_第一部分：综合全 2" xfId="25405"/>
    <cellStyle name="差_自行调整差异系数顺序_财力性转移支付2010年预算参考数_隋心对账单定稿0514 2 3" xfId="25406"/>
    <cellStyle name="好_第一部分：综合全 3" xfId="25407"/>
    <cellStyle name="差_自行调整差异系数顺序_财力性转移支付2010年预算参考数_隋心对账单定稿0514 2 4" xfId="25408"/>
    <cellStyle name="好_第一部分：综合全 4" xfId="25409"/>
    <cellStyle name="差_自行调整差异系数顺序_财力性转移支付2010年预算参考数_隋心对账单定稿0514 2 5" xfId="25410"/>
    <cellStyle name="好_第一部分：综合全 5" xfId="25411"/>
    <cellStyle name="差_自行调整差异系数顺序_财力性转移支付2010年预算参考数_隋心对账单定稿0514 2 6" xfId="25412"/>
    <cellStyle name="好_第一部分：综合全 6" xfId="25413"/>
    <cellStyle name="差_自行调整差异系数顺序_财力性转移支付2010年预算参考数_小册子（2010）张 4" xfId="25414"/>
    <cellStyle name="差_自行调整差异系数顺序_合并 2 6" xfId="25415"/>
    <cellStyle name="差_自行调整差异系数顺序_合并 2 7" xfId="25416"/>
    <cellStyle name="差_自行调整差异系数顺序_华东 2" xfId="25417"/>
    <cellStyle name="差_自行调整差异系数顺序_华东 2 2" xfId="25418"/>
    <cellStyle name="差_自行调整差异系数顺序_华东 2 3" xfId="25419"/>
    <cellStyle name="差_自行调整差异系数顺序_华东 2 4" xfId="25420"/>
    <cellStyle name="好_0605石屏县_03_2010年各地区一般预算平衡表 2 2" xfId="25421"/>
    <cellStyle name="好_2_财力性转移支付2010年预算参考数_华东 2" xfId="25422"/>
    <cellStyle name="差_自行调整差异系数顺序_华东 2 6" xfId="25423"/>
    <cellStyle name="好_农林水和城市维护标准支出20080505－县区合计_不含人员经费系数_财力性转移支付2010年预算参考数_华东 2" xfId="25424"/>
    <cellStyle name="差_自行调整差异系数顺序_华东 2 7" xfId="25425"/>
    <cellStyle name="好_农林水和城市维护标准支出20080505－县区合计_不含人员经费系数_财力性转移支付2010年预算参考数_华东 3" xfId="25426"/>
    <cellStyle name="差_自行调整差异系数顺序_隋心对账单定稿0514" xfId="25427"/>
    <cellStyle name="差_自行调整差异系数顺序_隋心对账单定稿0514 2 4" xfId="25428"/>
    <cellStyle name="常规 9 7" xfId="25429"/>
    <cellStyle name="差_自行调整差异系数顺序_隋心对账单定稿0514 2 5" xfId="25430"/>
    <cellStyle name="常规 9 8" xfId="25431"/>
    <cellStyle name="好_2008计算资料（8月5）_隋心对账单定稿0514 2 2" xfId="25432"/>
    <cellStyle name="差_自行调整差异系数顺序_隋心对账单定稿0514 2 6" xfId="25433"/>
    <cellStyle name="常规 9 9" xfId="25434"/>
    <cellStyle name="好_2008计算资料（8月5）_隋心对账单定稿0514 2 3" xfId="25435"/>
    <cellStyle name="差_自行调整差异系数顺序_隋心对账单定稿0514 2 7" xfId="25436"/>
    <cellStyle name="好_2008计算资料（8月5）_隋心对账单定稿0514 2 4" xfId="25437"/>
    <cellStyle name="差_自行调整差异系数顺序_小册子（2010）张" xfId="25438"/>
    <cellStyle name="差_自行调整差异系数顺序_小册子（2010）张 2" xfId="25439"/>
    <cellStyle name="差_自行调整差异系数顺序_小册子（2010）张 3" xfId="25440"/>
    <cellStyle name="差_总人口 2 6" xfId="25441"/>
    <cellStyle name="好_30云南_1_财力性转移支付2010年预算参考数 2" xfId="25442"/>
    <cellStyle name="差_总人口 2 7" xfId="25443"/>
    <cellStyle name="好_30云南_1_财力性转移支付2010年预算参考数 3" xfId="25444"/>
    <cellStyle name="差_总人口_03_2010年各地区一般预算平衡表" xfId="25445"/>
    <cellStyle name="差_总人口_03_2010年各地区一般预算平衡表 2" xfId="25446"/>
    <cellStyle name="差_总人口_03_2010年各地区一般预算平衡表 2 2" xfId="25447"/>
    <cellStyle name="差_总人口_03_2010年各地区一般预算平衡表 3" xfId="25448"/>
    <cellStyle name="差_总人口_03_2010年各地区一般预算平衡表 4" xfId="25449"/>
    <cellStyle name="好_J01-2" xfId="25450"/>
    <cellStyle name="差_总人口_03_2010年各地区一般预算平衡表 5" xfId="25451"/>
    <cellStyle name="差_总人口_03_2010年各地区一般预算平衡表 6" xfId="25452"/>
    <cellStyle name="差_总人口_03_2010年各地区一般预算平衡表_04财力类2010" xfId="25453"/>
    <cellStyle name="差_总人口_03_2010年各地区一般预算平衡表_04财力类2010 2" xfId="25454"/>
    <cellStyle name="好_2007年收支情况及2008年收支预计表(汇总表)_30云南 3" xfId="25455"/>
    <cellStyle name="差_总人口_03_2010年各地区一般预算平衡表_04财力类2010 3" xfId="25456"/>
    <cellStyle name="好_汇总表4_03_2010年各地区一般预算平衡表_净集中 2" xfId="25457"/>
    <cellStyle name="差_总人口_03_2010年各地区一般预算平衡表_2010年地方财政一般预算分级平衡情况表（汇总）0524 2 2" xfId="25458"/>
    <cellStyle name="差_总人口_财力性转移支付2010年预算参考数 5" xfId="25459"/>
    <cellStyle name="差_总人口_03_2010年各地区一般预算平衡表_2010年地方财政一般预算分级平衡情况表（汇总）0524 2 3" xfId="25460"/>
    <cellStyle name="差_总人口_03_2010年各地区一般预算平衡表_2010年地方财政一般预算分级平衡情况表（汇总）0524 2 4" xfId="25461"/>
    <cellStyle name="差_总人口_03_2010年各地区一般预算平衡表_2010年地方财政一般预算分级平衡情况表（汇总）0524 2 6" xfId="25462"/>
    <cellStyle name="好_22湖南_财力性转移支付2010年预算参考数_03_2010年各地区一般预算平衡表" xfId="25463"/>
    <cellStyle name="差_总人口_03_2010年各地区一般预算平衡表_2010年地方财政一般预算分级平衡情况表（汇总）0524 2 7" xfId="25464"/>
    <cellStyle name="差_总人口_03_2010年各地区一般预算平衡表_2010年地方财政一般预算分级平衡情况表（汇总）0524 4" xfId="25465"/>
    <cellStyle name="好_地方配套按人均增幅控制8.30xl 2" xfId="25466"/>
    <cellStyle name="差_总人口_30云南 2" xfId="25467"/>
    <cellStyle name="差_总人口_30云南 3" xfId="25468"/>
    <cellStyle name="差_总人口_财力性转移支付2010年预算参考数 2" xfId="25469"/>
    <cellStyle name="好_01保工资保运转保民生项目及标准" xfId="25470"/>
    <cellStyle name="差_总人口_财力性转移支付2010年预算参考数 2 2" xfId="25471"/>
    <cellStyle name="好_01保工资保运转保民生项目及标准 2" xfId="25472"/>
    <cellStyle name="差_总人口_财力性转移支付2010年预算参考数 2 3" xfId="25473"/>
    <cellStyle name="好_01保工资保运转保民生项目及标准 3" xfId="25474"/>
    <cellStyle name="差_总人口_财力性转移支付2010年预算参考数 2 4" xfId="25475"/>
    <cellStyle name="差_总人口_财力性转移支付2010年预算参考数 2 5" xfId="25476"/>
    <cellStyle name="差_总人口_财力性转移支付2010年预算参考数 2 7" xfId="25477"/>
    <cellStyle name="好_27重庆_30云南" xfId="25478"/>
    <cellStyle name="差_总人口_财力性转移支付2010年预算参考数 3" xfId="25479"/>
    <cellStyle name="差_总人口_财力性转移支付2010年预算参考数_03_2010年各地区一般预算平衡表" xfId="25480"/>
    <cellStyle name="常规 26 6" xfId="25481"/>
    <cellStyle name="常规 31 6" xfId="25482"/>
    <cellStyle name="差_总人口_财力性转移支付2010年预算参考数_03_2010年各地区一般预算平衡表 2" xfId="25483"/>
    <cellStyle name="好_2007年收支情况及2008年收支预计表(汇总表)_03_2010年各地区一般预算平衡表 6" xfId="25484"/>
    <cellStyle name="差_总人口_财力性转移支付2010年预算参考数_03_2010年各地区一般预算平衡表 2 2" xfId="25485"/>
    <cellStyle name="差_总人口_财力性转移支付2010年预算参考数_03_2010年各地区一般预算平衡表 3" xfId="25486"/>
    <cellStyle name="差_总人口_财力性转移支付2010年预算参考数_03_2010年各地区一般预算平衡表 4" xfId="25487"/>
    <cellStyle name="差_总人口_财力性转移支付2010年预算参考数_03_2010年各地区一般预算平衡表 5" xfId="25488"/>
    <cellStyle name="差_总人口_财力性转移支付2010年预算参考数_03_2010年各地区一般预算平衡表 6" xfId="25489"/>
    <cellStyle name="差_总人口_财力性转移支付2010年预算参考数_03_2010年各地区一般预算平衡表_04财力类2010" xfId="25490"/>
    <cellStyle name="差_总人口_财力性转移支付2010年预算参考数_03_2010年各地区一般预算平衡表_04财力类2010 2" xfId="25491"/>
    <cellStyle name="差_总人口_财力性转移支付2010年预算参考数_03_2010年各地区一般预算平衡表_04财力类2010 3" xfId="25492"/>
    <cellStyle name="好_人员工资和公用经费 3" xfId="25493"/>
    <cellStyle name="差_总人口_财力性转移支付2010年预算参考数_03_2010年各地区一般预算平衡表_2010年地方财政一般预算分级平衡情况表（汇总）0524" xfId="25494"/>
    <cellStyle name="差_总人口_财力性转移支付2010年预算参考数_03_2010年各地区一般预算平衡表_2010年地方财政一般预算分级平衡情况表（汇总）0524 2 5" xfId="25495"/>
    <cellStyle name="差_总人口_财力性转移支付2010年预算参考数_03_2010年各地区一般预算平衡表_2010年地方财政一般预算分级平衡情况表（汇总）0524 2 6" xfId="25496"/>
    <cellStyle name="差_总人口_财力性转移支付2010年预算参考数_03_2010年各地区一般预算平衡表_2010年地方财政一般预算分级平衡情况表（汇总）0524 2 7" xfId="25497"/>
    <cellStyle name="差_总人口_财力性转移支付2010年预算参考数_03_2010年各地区一般预算平衡表_2010年地方财政一般预算分级平衡情况表（汇总）0524 4" xfId="25498"/>
    <cellStyle name="差_总人口_财力性转移支付2010年预算参考数_03_2010年各地区一般预算平衡表_2010年地方财政一般预算分级平衡情况表（汇总）0524 5" xfId="25499"/>
    <cellStyle name="差_总人口_财力性转移支付2010年预算参考数_03_2010年各地区一般预算平衡表_净集中" xfId="25500"/>
    <cellStyle name="好_缺口县区测算（11.13）_财力性转移支付2010年预算参考数_隋心对账单定稿0514 3" xfId="25501"/>
    <cellStyle name="差_总人口_财力性转移支付2010年预算参考数_03_2010年各地区一般预算平衡表_净集中 3" xfId="25502"/>
    <cellStyle name="差_总人口_财力性转移支付2010年预算参考数_30云南" xfId="25503"/>
    <cellStyle name="差_总人口_财力性转移支付2010年预算参考数_30云南 2" xfId="25504"/>
    <cellStyle name="差_总人口_财力性转移支付2010年预算参考数_合并" xfId="25505"/>
    <cellStyle name="好_财政供养人员_财力性转移支付2010年预算参考数 2 3" xfId="25506"/>
    <cellStyle name="差_总人口_财力性转移支付2010年预算参考数_合并 2" xfId="25507"/>
    <cellStyle name="好_行政（人员）_民生政策最低支出需求_财力性转移支付2010年预算参考数_隋心对账单定稿0514 2 3" xfId="25508"/>
    <cellStyle name="差_总人口_财力性转移支付2010年预算参考数_合并 2 2" xfId="25509"/>
    <cellStyle name="差_总人口_财力性转移支付2010年预算参考数_合并 2 3" xfId="25510"/>
    <cellStyle name="差_总人口_财力性转移支付2010年预算参考数_华东 2" xfId="25511"/>
    <cellStyle name="差_总人口_财力性转移支付2010年预算参考数_华东 2 4" xfId="25512"/>
    <cellStyle name="差_总人口_财力性转移支付2010年预算参考数_华东 2 5" xfId="25513"/>
    <cellStyle name="差_总人口_财力性转移支付2010年预算参考数_华东 2 6" xfId="25514"/>
    <cellStyle name="好_行政公检法测算_县市旗测算-新科目（含人口规模效应）_财力性转移支付2010年预算参考数_03_2010年各地区一般预算平衡表" xfId="25515"/>
    <cellStyle name="差_总人口_财力性转移支付2010年预算参考数_华东 2 7" xfId="25516"/>
    <cellStyle name="差_总人口_财力性转移支付2010年预算参考数_隋心对账单定稿0514 2 3" xfId="25517"/>
    <cellStyle name="好_12滨州_03_2010年各地区一般预算平衡表" xfId="25518"/>
    <cellStyle name="差_总人口_财力性转移支付2010年预算参考数_隋心对账单定稿0514 2 7" xfId="25519"/>
    <cellStyle name="差_总人口_财力性转移支付2010年预算参考数_小册子（2010）张 2" xfId="25520"/>
    <cellStyle name="好_汇总表_财力性转移支付2010年预算参考数_03_2010年各地区一般预算平衡表 6" xfId="25521"/>
    <cellStyle name="差_总人口_财力性转移支付2010年预算参考数_小册子（2010）张 3" xfId="25522"/>
    <cellStyle name="好_GDP_2010年标准财政收入" xfId="25523"/>
    <cellStyle name="差_总人口_合并 2" xfId="25524"/>
    <cellStyle name="好_行政（人员）_财力性转移支付2010年预算参考数_03_2010年各地区一般预算平衡表_2010年地方财政一般预算分级平衡情况表（汇总）0524 5" xfId="25525"/>
    <cellStyle name="好_汇总表4_财力性转移支付2010年预算参考数_03_2010年各地区一般预算平衡表_04财力类2010 3" xfId="25526"/>
    <cellStyle name="好_农林水和城市维护标准支出20080505－县区合计_民生政策最低支出需求_财力性转移支付2010年预算参考数_03_2010年各地区一般预算平衡表 6" xfId="25527"/>
    <cellStyle name="差_总人口_合并 2 2" xfId="25528"/>
    <cellStyle name="差_总人口_合并 2 3" xfId="25529"/>
    <cellStyle name="好_30云南_1_财力性转移支付2010年预算参考数_30云南 2" xfId="25530"/>
    <cellStyle name="差_总人口_合并 2 4" xfId="25531"/>
    <cellStyle name="好_30云南_1_财力性转移支付2010年预算参考数_30云南 3" xfId="25532"/>
    <cellStyle name="差_总人口_合并 2 5" xfId="25533"/>
    <cellStyle name="差_总人口_合并 2 6" xfId="25534"/>
    <cellStyle name="差_总人口_合并 2 7" xfId="25535"/>
    <cellStyle name="差_总人口_华东" xfId="25536"/>
    <cellStyle name="差_总人口_华东 2 2" xfId="25537"/>
    <cellStyle name="好_2007一般预算支出口径剔除表_财力性转移支付2010年预算参考数_03_2010年各地区一般预算平衡表_04财力类2010 3" xfId="25538"/>
    <cellStyle name="差_总人口_华东 2 3" xfId="25539"/>
    <cellStyle name="好_34青海_1_财力性转移支付2010年预算参考数_03_2010年各地区一般预算平衡表_2010年地方财政一般预算分级平衡情况表（汇总）0524 2" xfId="25540"/>
    <cellStyle name="差_总人口_华东 2 5" xfId="25541"/>
    <cellStyle name="好_07临沂_30云南 2" xfId="25542"/>
    <cellStyle name="好_34青海_1_财力性转移支付2010年预算参考数_03_2010年各地区一般预算平衡表_2010年地方财政一般预算分级平衡情况表（汇总）0524 4" xfId="25543"/>
    <cellStyle name="差_总人口_华东 2 6" xfId="25544"/>
    <cellStyle name="好_07临沂_30云南 3" xfId="25545"/>
    <cellStyle name="好_34青海_1_财力性转移支付2010年预算参考数_03_2010年各地区一般预算平衡表_2010年地方财政一般预算分级平衡情况表（汇总）0524 5" xfId="25546"/>
    <cellStyle name="差_总人口_华东 2 7" xfId="25547"/>
    <cellStyle name="差_总人口_隋心对账单定稿0514" xfId="25548"/>
    <cellStyle name="检查单元格 2 2 11 2 8" xfId="25549"/>
    <cellStyle name="好_行政（人员）_不含人员经费系数_隋心对账单定稿0514 3" xfId="25550"/>
    <cellStyle name="好_其他部门(按照总人口测算）—20080416_财力性转移支付2010年预算参考数_华东" xfId="25551"/>
    <cellStyle name="差_总人口_隋心对账单定稿0514 2" xfId="25552"/>
    <cellStyle name="好_其他部门(按照总人口测算）—20080416_财力性转移支付2010年预算参考数_华东 2" xfId="25553"/>
    <cellStyle name="差_总人口_隋心对账单定稿0514 2 2" xfId="25554"/>
    <cellStyle name="好_其他部门(按照总人口测算）—20080416_财力性转移支付2010年预算参考数_华东 2 2" xfId="25555"/>
    <cellStyle name="差_总人口_隋心对账单定稿0514 2 3" xfId="25556"/>
    <cellStyle name="好_其他部门(按照总人口测算）—20080416_财力性转移支付2010年预算参考数_华东 2 3" xfId="25557"/>
    <cellStyle name="差_总人口_小册子（2010）张" xfId="25558"/>
    <cellStyle name="差_总人口_小册子（2010）张 2" xfId="25559"/>
    <cellStyle name="常规 10" xfId="25560"/>
    <cellStyle name="常规 10 11" xfId="25561"/>
    <cellStyle name="常规 10 14" xfId="25562"/>
    <cellStyle name="常规 10 18" xfId="25563"/>
    <cellStyle name="常规 10 23" xfId="25564"/>
    <cellStyle name="常规 10 19" xfId="25565"/>
    <cellStyle name="常规 10 24" xfId="25566"/>
    <cellStyle name="好_分县成本差异系数_财力性转移支付2010年预算参考数_03_2010年各地区一般预算平衡表_2010年地方财政一般预算分级平衡情况表（汇总）0524 2" xfId="25567"/>
    <cellStyle name="常规 10 2 2 2" xfId="25568"/>
    <cellStyle name="常规 10 2 2 3" xfId="25569"/>
    <cellStyle name="常规 10 25" xfId="25570"/>
    <cellStyle name="常规 10 30" xfId="25571"/>
    <cellStyle name="好_30云南_1_03_2010年各地区一般预算平衡表_04财力类2010 2" xfId="25572"/>
    <cellStyle name="好_分县成本差异系数_财力性转移支付2010年预算参考数_03_2010年各地区一般预算平衡表_2010年地方财政一般预算分级平衡情况表（汇总）0524 3" xfId="25573"/>
    <cellStyle name="常规 10 26" xfId="25574"/>
    <cellStyle name="常规 10 31" xfId="25575"/>
    <cellStyle name="好_30云南_1_03_2010年各地区一般预算平衡表_04财力类2010 3" xfId="25576"/>
    <cellStyle name="好_分县成本差异系数_财力性转移支付2010年预算参考数_03_2010年各地区一般预算平衡表_2010年地方财政一般预算分级平衡情况表（汇总）0524 4" xfId="25577"/>
    <cellStyle name="常规 10 27" xfId="25578"/>
    <cellStyle name="常规 10 32" xfId="25579"/>
    <cellStyle name="好_分县成本差异系数_财力性转移支付2010年预算参考数_03_2010年各地区一般预算平衡表_2010年地方财政一般预算分级平衡情况表（汇总）0524 5" xfId="25580"/>
    <cellStyle name="常规 10 28" xfId="25581"/>
    <cellStyle name="常规 10 33" xfId="25582"/>
    <cellStyle name="常规 10 29" xfId="25583"/>
    <cellStyle name="常规 10 34" xfId="25584"/>
    <cellStyle name="常规 10 3" xfId="25585"/>
    <cellStyle name="常规 10 3 10" xfId="25586"/>
    <cellStyle name="常规 10 3 2" xfId="25587"/>
    <cellStyle name="常规 10 3 3" xfId="25588"/>
    <cellStyle name="常规 10 3 6" xfId="25589"/>
    <cellStyle name="常规 10 3 8" xfId="25590"/>
    <cellStyle name="好_11大理_财力性转移支付2010年预算参考数_03_2010年各地区一般预算平衡表 2 2" xfId="25591"/>
    <cellStyle name="常规 10 3 9" xfId="25592"/>
    <cellStyle name="常规 10 35" xfId="25593"/>
    <cellStyle name="常规 10 40" xfId="25594"/>
    <cellStyle name="常规 10 36" xfId="25595"/>
    <cellStyle name="常规 10 38" xfId="25596"/>
    <cellStyle name="常规 10 39" xfId="25597"/>
    <cellStyle name="常规 10 4" xfId="25598"/>
    <cellStyle name="常规 10 7" xfId="25599"/>
    <cellStyle name="常规 10 9" xfId="25600"/>
    <cellStyle name="常规 11" xfId="25601"/>
    <cellStyle name="常规 11 10" xfId="25602"/>
    <cellStyle name="常规 11 11" xfId="25603"/>
    <cellStyle name="常规 11 12" xfId="25604"/>
    <cellStyle name="常规 11 17" xfId="25605"/>
    <cellStyle name="常规 11 22" xfId="25606"/>
    <cellStyle name="常规 11 18" xfId="25607"/>
    <cellStyle name="常规 11 23" xfId="25608"/>
    <cellStyle name="常规 11 19" xfId="25609"/>
    <cellStyle name="常规 11 24" xfId="25610"/>
    <cellStyle name="常规 11 2 11" xfId="25611"/>
    <cellStyle name="常规 11 2 12" xfId="25612"/>
    <cellStyle name="常规 11 2 14" xfId="25613"/>
    <cellStyle name="常规 11 2 15" xfId="25614"/>
    <cellStyle name="常规 11 2 20" xfId="25615"/>
    <cellStyle name="常规 11 2 16" xfId="25616"/>
    <cellStyle name="常规 11 2 21" xfId="25617"/>
    <cellStyle name="常规 11 2 17" xfId="25618"/>
    <cellStyle name="常规 11 2 22" xfId="25619"/>
    <cellStyle name="好_30云南_1_03_2010年各地区一般预算平衡表_2010年地方财政一般预算分级平衡情况表（汇总）0524" xfId="25620"/>
    <cellStyle name="常规 11 2 18" xfId="25621"/>
    <cellStyle name="常规 11 2 23" xfId="25622"/>
    <cellStyle name="常规 11 2 19" xfId="25623"/>
    <cellStyle name="常规 11 2 24" xfId="25624"/>
    <cellStyle name="常规 11 2 2 2" xfId="25625"/>
    <cellStyle name="常规 11 2 2 3" xfId="25626"/>
    <cellStyle name="常规 11 2 27" xfId="25627"/>
    <cellStyle name="常规 11 2 32" xfId="25628"/>
    <cellStyle name="好_行政(燃修费)_民生政策最低支出需求_财力性转移支付2010年预算参考数_华东 2 3" xfId="25629"/>
    <cellStyle name="常规 11 2 28" xfId="25630"/>
    <cellStyle name="常规 11 2 33" xfId="25631"/>
    <cellStyle name="好_行政(燃修费)_民生政策最低支出需求_财力性转移支付2010年预算参考数_华东 2 4" xfId="25632"/>
    <cellStyle name="常规 11 2 29" xfId="25633"/>
    <cellStyle name="常规 11 2 34" xfId="25634"/>
    <cellStyle name="好_行政(燃修费)_民生政策最低支出需求_财力性转移支付2010年预算参考数_华东 2 5" xfId="25635"/>
    <cellStyle name="常规 11 2 3 10" xfId="25636"/>
    <cellStyle name="常规 11 2 3 2" xfId="25637"/>
    <cellStyle name="常规 11 2 3 3" xfId="25638"/>
    <cellStyle name="常规 11 2 3 4" xfId="25639"/>
    <cellStyle name="常规 11 2 3 5" xfId="25640"/>
    <cellStyle name="好_分县成本差异系数_不含人员经费系数_隋心对账单定稿0514 2 2" xfId="25641"/>
    <cellStyle name="常规 11 2 35" xfId="25642"/>
    <cellStyle name="常规 11 2 40" xfId="25643"/>
    <cellStyle name="好_28四川_隋心对账单定稿0514 2" xfId="25644"/>
    <cellStyle name="好_行政(燃修费)_民生政策最低支出需求_财力性转移支付2010年预算参考数_华东 2 6" xfId="25645"/>
    <cellStyle name="常规 11 2 36" xfId="25646"/>
    <cellStyle name="好_行政(燃修费)_民生政策最低支出需求_财力性转移支付2010年预算参考数_华东 2 7" xfId="25647"/>
    <cellStyle name="常规 11 2 37" xfId="25648"/>
    <cellStyle name="常规 11 2 38" xfId="25649"/>
    <cellStyle name="常规 11 2 39" xfId="25650"/>
    <cellStyle name="常规 11 2 4" xfId="25651"/>
    <cellStyle name="好_28四川_小册子（2010）张" xfId="25652"/>
    <cellStyle name="常规 11 2 5" xfId="25653"/>
    <cellStyle name="常规 11 26" xfId="25654"/>
    <cellStyle name="常规 11 31" xfId="25655"/>
    <cellStyle name="好_27重庆_财力性转移支付2010年预算参考数_03_2010年各地区一般预算平衡表_04财力类2010 3" xfId="25656"/>
    <cellStyle name="常规 11 27" xfId="25657"/>
    <cellStyle name="常规 11 32" xfId="25658"/>
    <cellStyle name="常规 11 29" xfId="25659"/>
    <cellStyle name="常规 11 34" xfId="25660"/>
    <cellStyle name="常规 11 3" xfId="25661"/>
    <cellStyle name="常规 11 3 3" xfId="25662"/>
    <cellStyle name="常规 11 3 4" xfId="25663"/>
    <cellStyle name="好_行政（人员）_03_2010年各地区一般预算平衡表_净集中" xfId="25664"/>
    <cellStyle name="常规 11 35" xfId="25665"/>
    <cellStyle name="常规 11 40" xfId="25666"/>
    <cellStyle name="常规 11 36" xfId="25667"/>
    <cellStyle name="常规 11 41" xfId="25668"/>
    <cellStyle name="常规 11 38" xfId="25669"/>
    <cellStyle name="好_2_03_2010年各地区一般预算平衡表 2" xfId="25670"/>
    <cellStyle name="常规 11 39" xfId="25671"/>
    <cellStyle name="好_2_03_2010年各地区一般预算平衡表 3" xfId="25672"/>
    <cellStyle name="常规 11 4 5" xfId="25673"/>
    <cellStyle name="常规 11 4 6" xfId="25674"/>
    <cellStyle name="常规 11 4 7" xfId="25675"/>
    <cellStyle name="常规 11 4 8" xfId="25676"/>
    <cellStyle name="常规 11_03支出类2010" xfId="25677"/>
    <cellStyle name="常规 12 11" xfId="25678"/>
    <cellStyle name="常规 12 12" xfId="25679"/>
    <cellStyle name="常规 12 13" xfId="25680"/>
    <cellStyle name="好_2007一般预算支出口径剔除表_03_2010年各地区一般预算平衡表 2" xfId="25681"/>
    <cellStyle name="常规 12 14" xfId="25682"/>
    <cellStyle name="好_2007一般预算支出口径剔除表_03_2010年各地区一般预算平衡表 3" xfId="25683"/>
    <cellStyle name="常规 12 2 2" xfId="25684"/>
    <cellStyle name="好_成本差异系数（含人口规模）_财力性转移支付2010年预算参考数_30云南" xfId="25685"/>
    <cellStyle name="常规 12 26" xfId="25686"/>
    <cellStyle name="常规 12 31" xfId="25687"/>
    <cellStyle name="常规 12 27" xfId="25688"/>
    <cellStyle name="常规 12 32" xfId="25689"/>
    <cellStyle name="常规 12 3" xfId="25690"/>
    <cellStyle name="常规 12 35" xfId="25691"/>
    <cellStyle name="常规 12 40" xfId="25692"/>
    <cellStyle name="常规 12 36" xfId="25693"/>
    <cellStyle name="好_2006年34青海_财力性转移支付2010年预算参考数_隋心对账单定稿0514 2 2" xfId="25694"/>
    <cellStyle name="常规 12 37" xfId="25695"/>
    <cellStyle name="常规 4 3 2" xfId="25696"/>
    <cellStyle name="好_2006年34青海_财力性转移支付2010年预算参考数_隋心对账单定稿0514 2 3" xfId="25697"/>
    <cellStyle name="常规 12 4" xfId="25698"/>
    <cellStyle name="常规 12 7" xfId="25699"/>
    <cellStyle name="常规 12 8" xfId="25700"/>
    <cellStyle name="常规 12 9" xfId="25701"/>
    <cellStyle name="常规 13 12" xfId="25702"/>
    <cellStyle name="好_教育(按照总人口测算）—20080416_不含人员经费系数_隋心对账单定稿0514 2 2" xfId="25703"/>
    <cellStyle name="常规 13 13" xfId="25704"/>
    <cellStyle name="好_教育(按照总人口测算）—20080416_不含人员经费系数_隋心对账单定稿0514 2 3" xfId="25705"/>
    <cellStyle name="常规 13 14" xfId="25706"/>
    <cellStyle name="好_教育(按照总人口测算）—20080416_不含人员经费系数_隋心对账单定稿0514 2 4" xfId="25707"/>
    <cellStyle name="常规 13 15" xfId="25708"/>
    <cellStyle name="常规 13 20" xfId="25709"/>
    <cellStyle name="好_教育(按照总人口测算）—20080416_不含人员经费系数_隋心对账单定稿0514 2 5" xfId="25710"/>
    <cellStyle name="常规 13 16" xfId="25711"/>
    <cellStyle name="常规 13 21" xfId="25712"/>
    <cellStyle name="好_教育(按照总人口测算）—20080416_不含人员经费系数_隋心对账单定稿0514 2 6" xfId="25713"/>
    <cellStyle name="常规 13 17" xfId="25714"/>
    <cellStyle name="常规 13 22" xfId="25715"/>
    <cellStyle name="好_教育(按照总人口测算）—20080416_不含人员经费系数_隋心对账单定稿0514 2 7" xfId="25716"/>
    <cellStyle name="常规 13 18" xfId="25717"/>
    <cellStyle name="常规 13 23" xfId="25718"/>
    <cellStyle name="常规 13 19" xfId="25719"/>
    <cellStyle name="常规 13 24" xfId="25720"/>
    <cellStyle name="常规 13 2 2" xfId="25721"/>
    <cellStyle name="常规 13 25" xfId="25722"/>
    <cellStyle name="常规 13 30" xfId="25723"/>
    <cellStyle name="常规 13 26" xfId="25724"/>
    <cellStyle name="常规 13 31" xfId="25725"/>
    <cellStyle name="常规 13 27" xfId="25726"/>
    <cellStyle name="常规 13 32" xfId="25727"/>
    <cellStyle name="常规 13 29" xfId="25728"/>
    <cellStyle name="常规 13 34" xfId="25729"/>
    <cellStyle name="常规 13 3" xfId="25730"/>
    <cellStyle name="常规 4 38" xfId="25731"/>
    <cellStyle name="常规 13 3 10" xfId="25732"/>
    <cellStyle name="常规 13 35" xfId="25733"/>
    <cellStyle name="常规 13 40" xfId="25734"/>
    <cellStyle name="好_核定人数下发表_隋心对账单定稿0514 2 2" xfId="25735"/>
    <cellStyle name="常规 13 37" xfId="25736"/>
    <cellStyle name="好_核定人数下发表_隋心对账单定稿0514 2 4" xfId="25737"/>
    <cellStyle name="常规 13 38" xfId="25738"/>
    <cellStyle name="好_核定人数下发表_隋心对账单定稿0514 2 5" xfId="25739"/>
    <cellStyle name="常规 13 39" xfId="25740"/>
    <cellStyle name="好_核定人数下发表_隋心对账单定稿0514 2 6" xfId="25741"/>
    <cellStyle name="常规 13 7" xfId="25742"/>
    <cellStyle name="常规 13 8" xfId="25743"/>
    <cellStyle name="常规 13 9" xfId="25744"/>
    <cellStyle name="常规_2007年省与各地结算单" xfId="25745"/>
    <cellStyle name="常规 14 10" xfId="25746"/>
    <cellStyle name="好_2007年收支情况及2008年收支预计表(汇总表)_合并" xfId="25747"/>
    <cellStyle name="好_行政（人员）_财力性转移支付2010年预算参考数_03_2010年各地区一般预算平衡表_2010年地方财政一般预算分级平衡情况表（汇总）0524 2 5" xfId="25748"/>
    <cellStyle name="常规 14 11" xfId="25749"/>
    <cellStyle name="好_行政（人员）_财力性转移支付2010年预算参考数_03_2010年各地区一般预算平衡表_2010年地方财政一般预算分级平衡情况表（汇总）0524 2 6" xfId="25750"/>
    <cellStyle name="常规 14 12" xfId="25751"/>
    <cellStyle name="好_行政（人员）_财力性转移支付2010年预算参考数_03_2010年各地区一般预算平衡表_2010年地方财政一般预算分级平衡情况表（汇总）0524 2 7" xfId="25752"/>
    <cellStyle name="常规 14 13" xfId="25753"/>
    <cellStyle name="好_行政（人员）_财力性转移支付2010年预算参考数_03_2010年各地区一般预算平衡表_2010年地方财政一般预算分级平衡情况表（汇总）0524 2 8" xfId="25754"/>
    <cellStyle name="常规 14 14" xfId="25755"/>
    <cellStyle name="常规 14 15" xfId="25756"/>
    <cellStyle name="常规 14 20" xfId="25757"/>
    <cellStyle name="好_1_财力性转移支付2010年预算参考数_隋心对账单定稿0514 2" xfId="25758"/>
    <cellStyle name="常规 14 16" xfId="25759"/>
    <cellStyle name="常规 14 21" xfId="25760"/>
    <cellStyle name="常规 14 17" xfId="25761"/>
    <cellStyle name="常规 14 22" xfId="25762"/>
    <cellStyle name="常规 14 18" xfId="25763"/>
    <cellStyle name="常规 14 23" xfId="25764"/>
    <cellStyle name="好_07临沂_华东 2 2" xfId="25765"/>
    <cellStyle name="常规 14 19" xfId="25766"/>
    <cellStyle name="常规 14 24" xfId="25767"/>
    <cellStyle name="好_07临沂_华东 2 3" xfId="25768"/>
    <cellStyle name="常规 14 2" xfId="25769"/>
    <cellStyle name="常规 14 2 2" xfId="25770"/>
    <cellStyle name="常规 14 25" xfId="25771"/>
    <cellStyle name="常规 14 30" xfId="25772"/>
    <cellStyle name="好_07临沂_华东 2 4" xfId="25773"/>
    <cellStyle name="常规 14 26" xfId="25774"/>
    <cellStyle name="常规 14 31" xfId="25775"/>
    <cellStyle name="好_07临沂_华东 2 5" xfId="25776"/>
    <cellStyle name="常规 14 27" xfId="25777"/>
    <cellStyle name="常规 14 32" xfId="25778"/>
    <cellStyle name="好_07临沂_华东 2 6" xfId="25779"/>
    <cellStyle name="常规 14 28" xfId="25780"/>
    <cellStyle name="常规 14 33" xfId="25781"/>
    <cellStyle name="好_07临沂_华东 2 7" xfId="25782"/>
    <cellStyle name="常规 14 3" xfId="25783"/>
    <cellStyle name="常规 14 3 10" xfId="25784"/>
    <cellStyle name="常规 14 3 2" xfId="25785"/>
    <cellStyle name="常规 14 3 3" xfId="25786"/>
    <cellStyle name="常规 14 3 4" xfId="25787"/>
    <cellStyle name="常规 14 3 5" xfId="25788"/>
    <cellStyle name="常规 14 3 7" xfId="25789"/>
    <cellStyle name="常规 14 3 8" xfId="25790"/>
    <cellStyle name="常规 14 37" xfId="25791"/>
    <cellStyle name="常规 14 38" xfId="25792"/>
    <cellStyle name="好_青海 缺口县区测算(地方填报)_财力性转移支付2010年预算参考数_03_2010年各地区一般预算平衡表" xfId="25793"/>
    <cellStyle name="常规 14 4" xfId="25794"/>
    <cellStyle name="常规 14 6" xfId="25795"/>
    <cellStyle name="常规 14 7" xfId="25796"/>
    <cellStyle name="常规 14 8" xfId="25797"/>
    <cellStyle name="常规 14 9" xfId="25798"/>
    <cellStyle name="常规 147 2" xfId="25799"/>
    <cellStyle name="好_28四川_财力性转移支付2010年预算参考数_隋心对账单定稿0514 2 2" xfId="25800"/>
    <cellStyle name="常规 147 2 2" xfId="25801"/>
    <cellStyle name="常规 15" xfId="25802"/>
    <cellStyle name="常规 20" xfId="25803"/>
    <cellStyle name="好_河南 缺口县区测算(地方填报白)_财力性转移支付2010年预算参考数_华东 2 2" xfId="25804"/>
    <cellStyle name="常规 15 10" xfId="25805"/>
    <cellStyle name="常规 20 10" xfId="25806"/>
    <cellStyle name="常规 15 11" xfId="25807"/>
    <cellStyle name="常规 20 11" xfId="25808"/>
    <cellStyle name="常规 15 12" xfId="25809"/>
    <cellStyle name="常规 20 12" xfId="25810"/>
    <cellStyle name="常规 15 25" xfId="25811"/>
    <cellStyle name="常规 15 30" xfId="25812"/>
    <cellStyle name="常规 20 25" xfId="25813"/>
    <cellStyle name="常规 20 30" xfId="25814"/>
    <cellStyle name="好_教育(按照总人口测算）—20080416_县市旗测算-新科目（含人口规模效应）_合并 2" xfId="25815"/>
    <cellStyle name="常规 15 26" xfId="25816"/>
    <cellStyle name="常规 15 31" xfId="25817"/>
    <cellStyle name="常规 20 26" xfId="25818"/>
    <cellStyle name="常规 20 31" xfId="25819"/>
    <cellStyle name="好_34青海_隋心对账单定稿0514 2" xfId="25820"/>
    <cellStyle name="好_教育(按照总人口测算）—20080416_县市旗测算-新科目（含人口规模效应）_合并 3" xfId="25821"/>
    <cellStyle name="常规 15 27" xfId="25822"/>
    <cellStyle name="常规 15 32" xfId="25823"/>
    <cellStyle name="常规 20 27" xfId="25824"/>
    <cellStyle name="常规 20 32" xfId="25825"/>
    <cellStyle name="常规 15 28" xfId="25826"/>
    <cellStyle name="常规 15 33" xfId="25827"/>
    <cellStyle name="常规 20 28" xfId="25828"/>
    <cellStyle name="常规 20 33" xfId="25829"/>
    <cellStyle name="好_行政(燃修费)_民生政策最低支出需求_合并 2 2" xfId="25830"/>
    <cellStyle name="好_核定人数对比_财力性转移支付2010年预算参考数_03_2010年各地区一般预算平衡表_2010年地方财政一般预算分级平衡情况表（汇总）0524 2" xfId="25831"/>
    <cellStyle name="常规 15 29" xfId="25832"/>
    <cellStyle name="常规 15 34" xfId="25833"/>
    <cellStyle name="常规 20 29" xfId="25834"/>
    <cellStyle name="常规 20 34" xfId="25835"/>
    <cellStyle name="好_行政(燃修费)_民生政策最低支出需求_合并 2 3" xfId="25836"/>
    <cellStyle name="好_核定人数对比_财力性转移支付2010年预算参考数_03_2010年各地区一般预算平衡表_2010年地方财政一般预算分级平衡情况表（汇总）0524 3" xfId="25837"/>
    <cellStyle name="常规 15 35" xfId="25838"/>
    <cellStyle name="常规 15 40" xfId="25839"/>
    <cellStyle name="常规 20 35" xfId="25840"/>
    <cellStyle name="常规 20 40" xfId="25841"/>
    <cellStyle name="好_行政(燃修费)_民生政策最低支出需求_合并 2 4" xfId="25842"/>
    <cellStyle name="好_核定人数对比_财力性转移支付2010年预算参考数_03_2010年各地区一般预算平衡表_2010年地方财政一般预算分级平衡情况表（汇总）0524 4" xfId="25843"/>
    <cellStyle name="常规 15 36" xfId="25844"/>
    <cellStyle name="常规 20 36" xfId="25845"/>
    <cellStyle name="好_行政(燃修费)_民生政策最低支出需求_合并 2 5" xfId="25846"/>
    <cellStyle name="好_核定人数对比_财力性转移支付2010年预算参考数_03_2010年各地区一般预算平衡表_2010年地方财政一般预算分级平衡情况表（汇总）0524 5" xfId="25847"/>
    <cellStyle name="常规 15 37" xfId="25848"/>
    <cellStyle name="常规 20 37" xfId="25849"/>
    <cellStyle name="好_行政(燃修费)_民生政策最低支出需求_合并 2 6" xfId="25850"/>
    <cellStyle name="常规 15 7" xfId="25851"/>
    <cellStyle name="常规 20 7" xfId="25852"/>
    <cellStyle name="常规 15 8" xfId="25853"/>
    <cellStyle name="常规 20 8" xfId="25854"/>
    <cellStyle name="常规 16" xfId="25855"/>
    <cellStyle name="常规 21" xfId="25856"/>
    <cellStyle name="好_河南 缺口县区测算(地方填报白)_财力性转移支付2010年预算参考数_华东 2 3" xfId="25857"/>
    <cellStyle name="常规 16 2 5" xfId="25858"/>
    <cellStyle name="常规 21 2 5" xfId="25859"/>
    <cellStyle name="好_03昭通 2_2.2009年云南省生态功能区转移支付总表" xfId="25860"/>
    <cellStyle name="好_测算结果_隋心对账单定稿0514 2 3" xfId="25861"/>
    <cellStyle name="好_成本差异系数（含人口规模）_03_2010年各地区一般预算平衡表 2 2" xfId="25862"/>
    <cellStyle name="好_行政(燃修费)_民生政策最低支出需求_财力性转移支付2010年预算参考数 3" xfId="25863"/>
    <cellStyle name="好_县市旗测算-新科目（20080626）_民生政策最低支出需求_财力性转移支付2010年预算参考数_03_2010年各地区一般预算平衡表 3" xfId="25864"/>
    <cellStyle name="常规 16 2 7" xfId="25865"/>
    <cellStyle name="好_测算结果_隋心对账单定稿0514 2 5" xfId="25866"/>
    <cellStyle name="好_行政(燃修费)_民生政策最低支出需求_财力性转移支付2010年预算参考数 5" xfId="25867"/>
    <cellStyle name="常规 16 3 2" xfId="25868"/>
    <cellStyle name="常规 21 3 2" xfId="25869"/>
    <cellStyle name="常规 17" xfId="25870"/>
    <cellStyle name="常规 22" xfId="25871"/>
    <cellStyle name="好_河南 缺口县区测算(地方填报白)_财力性转移支付2010年预算参考数_华东 2 4" xfId="25872"/>
    <cellStyle name="常规 17 10" xfId="25873"/>
    <cellStyle name="常规 22 10" xfId="25874"/>
    <cellStyle name="好_09黑龙江 3" xfId="25875"/>
    <cellStyle name="常规 17 11" xfId="25876"/>
    <cellStyle name="常规 22 11" xfId="25877"/>
    <cellStyle name="好_09黑龙江 4" xfId="25878"/>
    <cellStyle name="常规 17 12" xfId="25879"/>
    <cellStyle name="常规 22 12" xfId="25880"/>
    <cellStyle name="好_09黑龙江 5" xfId="25881"/>
    <cellStyle name="好_2008年支出调整_财力性转移支付2010年预算参考数_03_2010年各地区一般预算平衡表_04财力类2010 2" xfId="25882"/>
    <cellStyle name="常规 17 13" xfId="25883"/>
    <cellStyle name="常规 22 13" xfId="25884"/>
    <cellStyle name="好_2008年支出调整_财力性转移支付2010年预算参考数_03_2010年各地区一般预算平衡表_04财力类2010 3" xfId="25885"/>
    <cellStyle name="常规 17 14" xfId="25886"/>
    <cellStyle name="常规 22 14" xfId="25887"/>
    <cellStyle name="常规 17 15" xfId="25888"/>
    <cellStyle name="常规 17 20" xfId="25889"/>
    <cellStyle name="常规 22 15" xfId="25890"/>
    <cellStyle name="常规 22 20" xfId="25891"/>
    <cellStyle name="常规 17 16" xfId="25892"/>
    <cellStyle name="常规 17 21" xfId="25893"/>
    <cellStyle name="常规 22 16" xfId="25894"/>
    <cellStyle name="常规 22 21" xfId="25895"/>
    <cellStyle name="常规 17 17" xfId="25896"/>
    <cellStyle name="常规 17 22" xfId="25897"/>
    <cellStyle name="常规 22 17" xfId="25898"/>
    <cellStyle name="常规 22 22" xfId="25899"/>
    <cellStyle name="好_平邑_财力性转移支付2010年预算参考数_小册子（2010）张 2" xfId="25900"/>
    <cellStyle name="常规 17 18" xfId="25901"/>
    <cellStyle name="常规 17 23" xfId="25902"/>
    <cellStyle name="常规 22 18" xfId="25903"/>
    <cellStyle name="常规 22 23" xfId="25904"/>
    <cellStyle name="好_平邑_财力性转移支付2010年预算参考数_小册子（2010）张 3" xfId="25905"/>
    <cellStyle name="常规 17 19" xfId="25906"/>
    <cellStyle name="常规 17 24" xfId="25907"/>
    <cellStyle name="常规 22 19" xfId="25908"/>
    <cellStyle name="常规 22 24" xfId="25909"/>
    <cellStyle name="常规 17 2 3" xfId="25910"/>
    <cellStyle name="常规 22 2 3" xfId="25911"/>
    <cellStyle name="常规 17 2 4" xfId="25912"/>
    <cellStyle name="常规 17 25" xfId="25913"/>
    <cellStyle name="常规 17 30" xfId="25914"/>
    <cellStyle name="常规 22 25" xfId="25915"/>
    <cellStyle name="常规 22 30" xfId="25916"/>
    <cellStyle name="常规 17 27" xfId="25917"/>
    <cellStyle name="常规 17 32" xfId="25918"/>
    <cellStyle name="常规 22 27" xfId="25919"/>
    <cellStyle name="常规 22 32" xfId="25920"/>
    <cellStyle name="常规 17 28" xfId="25921"/>
    <cellStyle name="常规 17 33" xfId="25922"/>
    <cellStyle name="常规 22 28" xfId="25923"/>
    <cellStyle name="常规 22 33" xfId="25924"/>
    <cellStyle name="好_教育(按照总人口测算）—20080416_县市旗测算-新科目（含人口规模效应）_小册子（2010）张 2" xfId="25925"/>
    <cellStyle name="常规 17 29" xfId="25926"/>
    <cellStyle name="常规 17 34" xfId="25927"/>
    <cellStyle name="常规 22 29" xfId="25928"/>
    <cellStyle name="常规 22 34" xfId="25929"/>
    <cellStyle name="好_教育(按照总人口测算）—20080416_县市旗测算-新科目（含人口规模效应）_小册子（2010）张 3" xfId="25930"/>
    <cellStyle name="常规 17 35" xfId="25931"/>
    <cellStyle name="常规 17 40" xfId="25932"/>
    <cellStyle name="常规 22 35" xfId="25933"/>
    <cellStyle name="常规 22 40" xfId="25934"/>
    <cellStyle name="常规 17 36" xfId="25935"/>
    <cellStyle name="常规 22 36" xfId="25936"/>
    <cellStyle name="常规 17 38" xfId="25937"/>
    <cellStyle name="常规 22 38" xfId="25938"/>
    <cellStyle name="常规 17 4" xfId="25939"/>
    <cellStyle name="常规 22 4" xfId="25940"/>
    <cellStyle name="好_全省公共卫生与基层医疗卫生事业单位绩效工资测算表！ 2" xfId="25941"/>
    <cellStyle name="常规 17 5" xfId="25942"/>
    <cellStyle name="常规 22 5" xfId="25943"/>
    <cellStyle name="好_全省公共卫生与基层医疗卫生事业单位绩效工资测算表！ 3" xfId="25944"/>
    <cellStyle name="常规 18 12" xfId="25945"/>
    <cellStyle name="常规 23 12" xfId="25946"/>
    <cellStyle name="常规 18 18" xfId="25947"/>
    <cellStyle name="常规 18 23" xfId="25948"/>
    <cellStyle name="常规 23 18" xfId="25949"/>
    <cellStyle name="常规 23 23" xfId="25950"/>
    <cellStyle name="常规 18 19" xfId="25951"/>
    <cellStyle name="常规 18 24" xfId="25952"/>
    <cellStyle name="常规 23 19" xfId="25953"/>
    <cellStyle name="常规 23 24" xfId="25954"/>
    <cellStyle name="好_缺口县区测算(财政部标准) 2 2" xfId="25955"/>
    <cellStyle name="常规 18 2 3" xfId="25956"/>
    <cellStyle name="常规 23 2 3" xfId="25957"/>
    <cellStyle name="常规 18 2 4" xfId="25958"/>
    <cellStyle name="常规 23 2 4" xfId="25959"/>
    <cellStyle name="常规 18 25" xfId="25960"/>
    <cellStyle name="常规 18 30" xfId="25961"/>
    <cellStyle name="常规 23 25" xfId="25962"/>
    <cellStyle name="好_缺口县区测算(财政部标准) 2 3" xfId="25963"/>
    <cellStyle name="常规 18 26" xfId="25964"/>
    <cellStyle name="常规 18 31" xfId="25965"/>
    <cellStyle name="好_缺口县区测算(财政部标准) 2 4" xfId="25966"/>
    <cellStyle name="常规 18 27" xfId="25967"/>
    <cellStyle name="常规 18 32" xfId="25968"/>
    <cellStyle name="好_缺口县区测算(财政部标准) 2 5" xfId="25969"/>
    <cellStyle name="常规 18 28" xfId="25970"/>
    <cellStyle name="常规 18 33" xfId="25971"/>
    <cellStyle name="好_缺口县区测算(财政部标准) 2 6" xfId="25972"/>
    <cellStyle name="常规 18 29" xfId="25973"/>
    <cellStyle name="常规 18 34" xfId="25974"/>
    <cellStyle name="好_缺口县区测算(财政部标准) 2 7" xfId="25975"/>
    <cellStyle name="常规 18 35" xfId="25976"/>
    <cellStyle name="常规 18 40" xfId="25977"/>
    <cellStyle name="好_缺口县区测算(财政部标准) 2 8" xfId="25978"/>
    <cellStyle name="常规 18 36" xfId="25979"/>
    <cellStyle name="常规 18 37" xfId="25980"/>
    <cellStyle name="常规 18 38" xfId="25981"/>
    <cellStyle name="常规 18 39" xfId="25982"/>
    <cellStyle name="常规 18 5" xfId="25983"/>
    <cellStyle name="常规 23 5" xfId="25984"/>
    <cellStyle name="好_2006年27重庆_财力性转移支付2010年预算参考数_合并 2 3" xfId="25985"/>
    <cellStyle name="好_汇总_财力性转移支付2010年预算参考数_03_2010年各地区一般预算平衡表_2010年地方财政一般预算分级平衡情况表（汇总）0524 2 5" xfId="25986"/>
    <cellStyle name="常规 18 6" xfId="25987"/>
    <cellStyle name="常规 23 6" xfId="25988"/>
    <cellStyle name="好_2006年27重庆_财力性转移支付2010年预算参考数_合并 2 4" xfId="25989"/>
    <cellStyle name="好_汇总_财力性转移支付2010年预算参考数_03_2010年各地区一般预算平衡表_2010年地方财政一般预算分级平衡情况表（汇总）0524 2 6" xfId="25990"/>
    <cellStyle name="常规 18 7" xfId="25991"/>
    <cellStyle name="常规 23 7" xfId="25992"/>
    <cellStyle name="好_2006年27重庆_财力性转移支付2010年预算参考数_合并 2 5" xfId="25993"/>
    <cellStyle name="好_汇总_财力性转移支付2010年预算参考数_03_2010年各地区一般预算平衡表_2010年地方财政一般预算分级平衡情况表（汇总）0524 2 7" xfId="25994"/>
    <cellStyle name="常规 18 8" xfId="25995"/>
    <cellStyle name="常规 23 8" xfId="25996"/>
    <cellStyle name="好_2006年27重庆_财力性转移支付2010年预算参考数_合并 2 6" xfId="25997"/>
    <cellStyle name="好_汇总_财力性转移支付2010年预算参考数_03_2010年各地区一般预算平衡表_2010年地方财政一般预算分级平衡情况表（汇总）0524 2 8" xfId="25998"/>
    <cellStyle name="常规 18 9" xfId="25999"/>
    <cellStyle name="常规 23 9" xfId="26000"/>
    <cellStyle name="好_2006年27重庆_财力性转移支付2010年预算参考数_合并 2 7" xfId="26001"/>
    <cellStyle name="常规 19" xfId="26002"/>
    <cellStyle name="常规 24" xfId="26003"/>
    <cellStyle name="好_河南 缺口县区测算(地方填报白)_财力性转移支付2010年预算参考数_华东 2 6" xfId="26004"/>
    <cellStyle name="好_汇总_财力性转移支付2010年预算参考数_03_2010年各地区一般预算平衡表_2010年地方财政一般预算分级平衡情况表（汇总）0524 3" xfId="26005"/>
    <cellStyle name="常规 19 10" xfId="26006"/>
    <cellStyle name="常规 24 10" xfId="26007"/>
    <cellStyle name="常规 19 11" xfId="26008"/>
    <cellStyle name="常规 24 11" xfId="26009"/>
    <cellStyle name="常规 19 12" xfId="26010"/>
    <cellStyle name="常规 24 12" xfId="26011"/>
    <cellStyle name="常规 19 13" xfId="26012"/>
    <cellStyle name="常规 24 13" xfId="26013"/>
    <cellStyle name="常规 19 14" xfId="26014"/>
    <cellStyle name="常规 24 14" xfId="26015"/>
    <cellStyle name="常规 19 15" xfId="26016"/>
    <cellStyle name="常规 19 20" xfId="26017"/>
    <cellStyle name="常规 24 15" xfId="26018"/>
    <cellStyle name="常规 24 20" xfId="26019"/>
    <cellStyle name="常规 19 16" xfId="26020"/>
    <cellStyle name="常规 19 21" xfId="26021"/>
    <cellStyle name="常规 24 16" xfId="26022"/>
    <cellStyle name="常规 24 21" xfId="26023"/>
    <cellStyle name="常规 19 19" xfId="26024"/>
    <cellStyle name="常规 19 24" xfId="26025"/>
    <cellStyle name="常规 24 19" xfId="26026"/>
    <cellStyle name="常规 24 24" xfId="26027"/>
    <cellStyle name="好_农林水和城市维护标准支出20080505－县区合计_不含人员经费系数_财力性转移支付2010年预算参考数_小册子（2010）张 2" xfId="26028"/>
    <cellStyle name="常规 19 2 2" xfId="26029"/>
    <cellStyle name="常规 24 2 2" xfId="26030"/>
    <cellStyle name="常规 19 2 3" xfId="26031"/>
    <cellStyle name="常规 24 2 3" xfId="26032"/>
    <cellStyle name="常规 19 25" xfId="26033"/>
    <cellStyle name="常规 19 30" xfId="26034"/>
    <cellStyle name="常规 24 25" xfId="26035"/>
    <cellStyle name="常规 24 30" xfId="26036"/>
    <cellStyle name="好_农林水和城市维护标准支出20080505－县区合计_不含人员经费系数_财力性转移支付2010年预算参考数_小册子（2010）张 3" xfId="26037"/>
    <cellStyle name="常规 19 26" xfId="26038"/>
    <cellStyle name="常规 19 31" xfId="26039"/>
    <cellStyle name="常规 24 26" xfId="26040"/>
    <cellStyle name="常规 24 31" xfId="26041"/>
    <cellStyle name="常规 19 35" xfId="26042"/>
    <cellStyle name="常规 19 40" xfId="26043"/>
    <cellStyle name="常规 24 35" xfId="26044"/>
    <cellStyle name="常规 24 40" xfId="26045"/>
    <cellStyle name="常规 19 36" xfId="26046"/>
    <cellStyle name="常规 24 36" xfId="26047"/>
    <cellStyle name="常规 19 37" xfId="26048"/>
    <cellStyle name="常规 24 37" xfId="26049"/>
    <cellStyle name="常规 19 39" xfId="26050"/>
    <cellStyle name="常规 24 39" xfId="26051"/>
    <cellStyle name="常规 2 10" xfId="26052"/>
    <cellStyle name="常规 2 2 2 6 3" xfId="26053"/>
    <cellStyle name="常规 2 10 2" xfId="26054"/>
    <cellStyle name="好_缺口县区测算(按核定人数) 3" xfId="26055"/>
    <cellStyle name="常规 2 11" xfId="26056"/>
    <cellStyle name="常规 2 2 2 6 4" xfId="26057"/>
    <cellStyle name="常规 2 12" xfId="26058"/>
    <cellStyle name="常规 2 2 2 6 5" xfId="26059"/>
    <cellStyle name="好_河南 缺口县区测算(地方填报)_03_2010年各地区一般预算平衡表" xfId="26060"/>
    <cellStyle name="常规 2 12 2 2" xfId="26061"/>
    <cellStyle name="好_2006年水利统计指标统计表_03_2010年各地区一般预算平衡表_2010年地方财政一般预算分级平衡情况表（汇总）0524 2 7" xfId="26062"/>
    <cellStyle name="好_河南 缺口县区测算(地方填报)_03_2010年各地区一般预算平衡表 2 2" xfId="26063"/>
    <cellStyle name="好_县市旗测算20080508_财力性转移支付2010年预算参考数_03_2010年各地区一般预算平衡表_2010年地方财政一般预算分级平衡情况表（汇总）0524 2" xfId="26064"/>
    <cellStyle name="常规 2 12 3" xfId="26065"/>
    <cellStyle name="好_河南 缺口县区测算(地方填报)_03_2010年各地区一般预算平衡表 3" xfId="26066"/>
    <cellStyle name="好_县市旗测算20080508_财力性转移支付2010年预算参考数_03_2010年各地区一般预算平衡表_2010年地方财政一般预算分级平衡情况表（汇总）0524 3" xfId="26067"/>
    <cellStyle name="常规 2 12 4" xfId="26068"/>
    <cellStyle name="好_河南 缺口县区测算(地方填报)_03_2010年各地区一般预算平衡表 4" xfId="26069"/>
    <cellStyle name="常规 2 13" xfId="26070"/>
    <cellStyle name="常规 2 2 2 6 6" xfId="26071"/>
    <cellStyle name="常规 2 14" xfId="26072"/>
    <cellStyle name="常规 2 2 2 6 7" xfId="26073"/>
    <cellStyle name="常规 2 15" xfId="26074"/>
    <cellStyle name="常规 2 20" xfId="26075"/>
    <cellStyle name="常规 2 2 2 6 8" xfId="26076"/>
    <cellStyle name="好_测算结果汇总_财力性转移支付2010年预算参考数_03_2010年各地区一般预算平衡表_净集中 2" xfId="26077"/>
    <cellStyle name="好_行政（人员）_财力性转移支付2010年预算参考数_30云南" xfId="26078"/>
    <cellStyle name="常规 2 16" xfId="26079"/>
    <cellStyle name="常规 2 21" xfId="26080"/>
    <cellStyle name="常规 2 2 2 6 9" xfId="26081"/>
    <cellStyle name="好_测算结果汇总_财力性转移支付2010年预算参考数_03_2010年各地区一般预算平衡表_净集中 3" xfId="26082"/>
    <cellStyle name="常规 2 17" xfId="26083"/>
    <cellStyle name="常规 2 22" xfId="26084"/>
    <cellStyle name="常规 2 18" xfId="26085"/>
    <cellStyle name="常规 2 23" xfId="26086"/>
    <cellStyle name="常规 2 19" xfId="26087"/>
    <cellStyle name="常规 2 24" xfId="26088"/>
    <cellStyle name="常规 2 2 10" xfId="26089"/>
    <cellStyle name="常规 2 2 11" xfId="26090"/>
    <cellStyle name="好_行政公检法测算_县市旗测算-新科目（含人口规模效应）_财力性转移支付2010年预算参考数_03_2010年各地区一般预算平衡表_2010年地方财政一般预算分级平衡情况表（汇总）0524" xfId="26091"/>
    <cellStyle name="常规 2 2 12" xfId="26092"/>
    <cellStyle name="常规 2 2 13" xfId="26093"/>
    <cellStyle name="好_0605石屏县 2_2.2010年云南省生态功能区转移支付总表" xfId="26094"/>
    <cellStyle name="好_20河南_财力性转移支付2010年预算参考数" xfId="26095"/>
    <cellStyle name="常规 2 2 14" xfId="26096"/>
    <cellStyle name="常规 2 2 14 2" xfId="26097"/>
    <cellStyle name="常规 2 2 14 2 2" xfId="26098"/>
    <cellStyle name="常规 2 2 14 2 3" xfId="26099"/>
    <cellStyle name="常规 2 2 14 2 4" xfId="26100"/>
    <cellStyle name="常规 2 2 14 3" xfId="26101"/>
    <cellStyle name="常规 2 2 14 4" xfId="26102"/>
    <cellStyle name="常规 2 2 14 5" xfId="26103"/>
    <cellStyle name="常规 2 2 14 6" xfId="26104"/>
    <cellStyle name="常规 2 2 14 7" xfId="26105"/>
    <cellStyle name="常规 2 2 14 8" xfId="26106"/>
    <cellStyle name="常规 2 2 15" xfId="26107"/>
    <cellStyle name="常规 2 2 20" xfId="26108"/>
    <cellStyle name="常规 2 2 16" xfId="26109"/>
    <cellStyle name="常规 2 2 21" xfId="26110"/>
    <cellStyle name="常规 2 2 17" xfId="26111"/>
    <cellStyle name="常规 2 2 22" xfId="26112"/>
    <cellStyle name="好_34青海_1_隋心对账单定稿0514 2 2" xfId="26113"/>
    <cellStyle name="常规 2 2 18" xfId="26114"/>
    <cellStyle name="常规 2 2 23" xfId="26115"/>
    <cellStyle name="好_34青海_1_隋心对账单定稿0514 2 3" xfId="26116"/>
    <cellStyle name="常规 2 2 19" xfId="26117"/>
    <cellStyle name="常规 2 2 24" xfId="26118"/>
    <cellStyle name="好_34青海_1_隋心对账单定稿0514 2 4" xfId="26119"/>
    <cellStyle name="常规 2 2 2" xfId="26120"/>
    <cellStyle name="常规 2 2 2 10" xfId="26121"/>
    <cellStyle name="好_不含人员经费系数_财力性转移支付2010年预算参考数_03_2010年各地区一般预算平衡表_2010年地方财政一般预算分级平衡情况表（汇总）0524 2 3" xfId="26122"/>
    <cellStyle name="好_河南 缺口县区测算(地方填报)_合并 2" xfId="26123"/>
    <cellStyle name="常规 2 2 2 11" xfId="26124"/>
    <cellStyle name="好_不含人员经费系数_财力性转移支付2010年预算参考数_03_2010年各地区一般预算平衡表_2010年地方财政一般预算分级平衡情况表（汇总）0524 2 4" xfId="26125"/>
    <cellStyle name="好_河南 缺口县区测算(地方填报)_合并 3" xfId="26126"/>
    <cellStyle name="常规 2 2 2 12" xfId="26127"/>
    <cellStyle name="好_不含人员经费系数_财力性转移支付2010年预算参考数_03_2010年各地区一般预算平衡表_2010年地方财政一般预算分级平衡情况表（汇总）0524 2 5" xfId="26128"/>
    <cellStyle name="常规 2 2 2 14 2 2" xfId="26129"/>
    <cellStyle name="常规 2 2 2 14 2 3" xfId="26130"/>
    <cellStyle name="好_行业表_2.2010年云南省生态功能区转移支付总表" xfId="26131"/>
    <cellStyle name="常规 2 2 2 14 2 4" xfId="26132"/>
    <cellStyle name="常规 2 2 2 14 2 5" xfId="26133"/>
    <cellStyle name="常规 2 2 2 14 3" xfId="26134"/>
    <cellStyle name="常规 2 2 2 14 4" xfId="26135"/>
    <cellStyle name="常规 2 2 2 14 7" xfId="26136"/>
    <cellStyle name="好_2009年一般性转移支付标准工资_奖励补助测算5.22测试 3" xfId="26137"/>
    <cellStyle name="好_5.2010年云南省国家一般生态功能区转移支付补助测算表（州市本级）" xfId="26138"/>
    <cellStyle name="常规 2 2 2 14 8" xfId="26139"/>
    <cellStyle name="好_2009年一般性转移支付标准工资_奖励补助测算5.22测试 4" xfId="26140"/>
    <cellStyle name="好_其他部门(按照总人口测算）—20080416_民生政策最低支出需求_财力性转移支付2010年预算参考数 2" xfId="26141"/>
    <cellStyle name="常规 2 2 2 16" xfId="26142"/>
    <cellStyle name="常规 2 2 2 21" xfId="26143"/>
    <cellStyle name="常规 2 2 2 17" xfId="26144"/>
    <cellStyle name="常规 2 2 2 22" xfId="26145"/>
    <cellStyle name="常规 2 2 2 18" xfId="26146"/>
    <cellStyle name="常规 2 2 2 23" xfId="26147"/>
    <cellStyle name="常规 2 2 2 19" xfId="26148"/>
    <cellStyle name="常规 2 2 2 24" xfId="26149"/>
    <cellStyle name="常规 2 2 2 2" xfId="26150"/>
    <cellStyle name="常规 2 2 2 2 2" xfId="26151"/>
    <cellStyle name="常规 2 2 2 2 2 2" xfId="26152"/>
    <cellStyle name="常规 2 2 2 25" xfId="26153"/>
    <cellStyle name="常规 2 2 2 30" xfId="26154"/>
    <cellStyle name="常规 2 2 2 26" xfId="26155"/>
    <cellStyle name="常规 2 2 2 31" xfId="26156"/>
    <cellStyle name="好_市辖区测算20080510_不含人员经费系数_财力性转移支付2010年预算参考数_03_2010年各地区一般预算平衡表_净集中 3" xfId="26157"/>
    <cellStyle name="好_分析缺口率_财力性转移支付2010年预算参考数_30云南 2" xfId="26158"/>
    <cellStyle name="常规 2 2 2 3" xfId="26159"/>
    <cellStyle name="常规 2 2 2 4" xfId="26160"/>
    <cellStyle name="常规 2 2 2 4 2" xfId="26161"/>
    <cellStyle name="常规 2 2 2 5" xfId="26162"/>
    <cellStyle name="常规 2 2 2 6" xfId="26163"/>
    <cellStyle name="常规 2 2 2 6 10" xfId="26164"/>
    <cellStyle name="常规 2 2 2 6 11" xfId="26165"/>
    <cellStyle name="好_2006年全省财力计算表（中央、决算）_合并 2 2" xfId="26166"/>
    <cellStyle name="常规 2 2 2 6 12" xfId="26167"/>
    <cellStyle name="好_2006年全省财力计算表（中央、决算）_合并 2 3" xfId="26168"/>
    <cellStyle name="常规 2 2 2 6 13" xfId="26169"/>
    <cellStyle name="好_2006年全省财力计算表（中央、决算）_合并 2 4" xfId="26170"/>
    <cellStyle name="常规 2 2 2 6 2" xfId="26171"/>
    <cellStyle name="常规 2 2 2 6 2 2 2" xfId="26172"/>
    <cellStyle name="常规 2 2 2 6 2 2 4" xfId="26173"/>
    <cellStyle name="常规 2 2 2 6 2 3" xfId="26174"/>
    <cellStyle name="常规 2 2 2 6 2 4" xfId="26175"/>
    <cellStyle name="常规 2 2 2 6 2 8" xfId="26176"/>
    <cellStyle name="常规 2 2 2 8" xfId="26177"/>
    <cellStyle name="常规 2 2 2 9" xfId="26178"/>
    <cellStyle name="常规 2 2 3" xfId="26179"/>
    <cellStyle name="常规 2 2 3 10" xfId="26180"/>
    <cellStyle name="常规 2 2 3 11" xfId="26181"/>
    <cellStyle name="常规 2 2 3 13" xfId="26182"/>
    <cellStyle name="好_2008年支出调整_华东" xfId="26183"/>
    <cellStyle name="常规 2 2 3 14" xfId="26184"/>
    <cellStyle name="常规 2 2 3 16" xfId="26185"/>
    <cellStyle name="常规 2 2 3 21" xfId="26186"/>
    <cellStyle name="常规 2 2 3 17" xfId="26187"/>
    <cellStyle name="常规 2 2 3 22" xfId="26188"/>
    <cellStyle name="常规 2 2 3 18" xfId="26189"/>
    <cellStyle name="常规 2 2 3 23" xfId="26190"/>
    <cellStyle name="常规 2 2 3 19" xfId="26191"/>
    <cellStyle name="常规 2 2 3 24" xfId="26192"/>
    <cellStyle name="常规 2 2 3 2 4" xfId="26193"/>
    <cellStyle name="常规 2 2 3 2 5" xfId="26194"/>
    <cellStyle name="常规 2 2 3 25" xfId="26195"/>
    <cellStyle name="常规 2 2 3 30" xfId="26196"/>
    <cellStyle name="常规 2 2 3 4" xfId="26197"/>
    <cellStyle name="好_2007一般预算支出口径剔除表_03_2010年各地区一般预算平衡表_04财力类2010" xfId="26198"/>
    <cellStyle name="常规 2 2 3 6 10" xfId="26199"/>
    <cellStyle name="常规 2 2 3 6 11" xfId="26200"/>
    <cellStyle name="常规 2 2 3 6 2" xfId="26201"/>
    <cellStyle name="好_行政公检法测算_财力性转移支付2010年预算参考数_03_2010年各地区一般预算平衡表" xfId="26202"/>
    <cellStyle name="常规 2 2 3 6 2 2" xfId="26203"/>
    <cellStyle name="好_行政公检法测算_财力性转移支付2010年预算参考数_03_2010年各地区一般预算平衡表 2" xfId="26204"/>
    <cellStyle name="常规 2 2 3 6 2 2 3" xfId="26205"/>
    <cellStyle name="好_行政公检法测算_财力性转移支付2010年预算参考数_03_2010年各地区一般预算平衡表 2 3" xfId="26206"/>
    <cellStyle name="常规 2 2 3 6 2 2 5" xfId="26207"/>
    <cellStyle name="常规 2 2 3 6 2 2 6" xfId="26208"/>
    <cellStyle name="好_2006年27重庆_财力性转移支付2010年预算参考数_03_2010年各地区一般预算平衡表 2" xfId="26209"/>
    <cellStyle name="常规 2 2 3 6 2 2 7" xfId="26210"/>
    <cellStyle name="好_2006年27重庆_财力性转移支付2010年预算参考数_03_2010年各地区一般预算平衡表 3" xfId="26211"/>
    <cellStyle name="常规 2 2 3 6 2 2 9" xfId="26212"/>
    <cellStyle name="好_2006年27重庆_财力性转移支付2010年预算参考数_03_2010年各地区一般预算平衡表 5" xfId="26213"/>
    <cellStyle name="常规 2 2 3 6 2 3" xfId="26214"/>
    <cellStyle name="好_行政公检法测算_财力性转移支付2010年预算参考数_03_2010年各地区一般预算平衡表 3" xfId="26215"/>
    <cellStyle name="常规 2 2 3 6 2 4" xfId="26216"/>
    <cellStyle name="好_行政公检法测算_财力性转移支付2010年预算参考数_03_2010年各地区一般预算平衡表 4" xfId="26217"/>
    <cellStyle name="常规 2 2 3 6 2 5" xfId="26218"/>
    <cellStyle name="好_行政公检法测算_财力性转移支付2010年预算参考数_03_2010年各地区一般预算平衡表 5" xfId="26219"/>
    <cellStyle name="常规 2 2 3 6 2 6" xfId="26220"/>
    <cellStyle name="好_行政公检法测算_财力性转移支付2010年预算参考数_03_2010年各地区一般预算平衡表 6" xfId="26221"/>
    <cellStyle name="常规 2 2 3 6 2 7" xfId="26222"/>
    <cellStyle name="常规 2 2 3 6 2 8" xfId="26223"/>
    <cellStyle name="常规 2 2 3 6 2 9" xfId="26224"/>
    <cellStyle name="常规 2 2 3 6 5" xfId="26225"/>
    <cellStyle name="常规 7 12" xfId="26226"/>
    <cellStyle name="常规 2 2 3 6 6" xfId="26227"/>
    <cellStyle name="常规 7 13" xfId="26228"/>
    <cellStyle name="常规 2 2 3 6 7" xfId="26229"/>
    <cellStyle name="常规 7 14" xfId="26230"/>
    <cellStyle name="常规 2 2 3 6 9" xfId="26231"/>
    <cellStyle name="常规 7 16" xfId="26232"/>
    <cellStyle name="常规 7 21" xfId="26233"/>
    <cellStyle name="好_2008年支出调整_03_2010年各地区一般预算平衡表_2010年地方财政一般预算分级平衡情况表（汇总）0524 3" xfId="26234"/>
    <cellStyle name="常规 2 2 3 7" xfId="26235"/>
    <cellStyle name="常规 2 2 3 8" xfId="26236"/>
    <cellStyle name="常规 2 2 3 9" xfId="26237"/>
    <cellStyle name="常规 2 2 4" xfId="26238"/>
    <cellStyle name="常规 2 2 4 2" xfId="26239"/>
    <cellStyle name="常规 2 2 4 3" xfId="26240"/>
    <cellStyle name="常规 2 2 4 4" xfId="26241"/>
    <cellStyle name="常规 2 2 4 5" xfId="26242"/>
    <cellStyle name="好_人员工资和公用经费_财力性转移支付2010年预算参考数_03_2010年各地区一般预算平衡表 2" xfId="26243"/>
    <cellStyle name="常规 2 2 4 6" xfId="26244"/>
    <cellStyle name="常规 2 2 5" xfId="26245"/>
    <cellStyle name="常规 2 2 6 12" xfId="26246"/>
    <cellStyle name="常规 2 2 6 15" xfId="26247"/>
    <cellStyle name="好_汇总表_03_2010年各地区一般预算平衡表_04财力类2010 3" xfId="26248"/>
    <cellStyle name="常规 2 2 6 2" xfId="26249"/>
    <cellStyle name="好_30云南_1_财力性转移支付2010年预算参考数_03_2010年各地区一般预算平衡表_2010年地方财政一般预算分级平衡情况表（汇总）0524 2 6" xfId="26250"/>
    <cellStyle name="常规 2 2 6 2 2 5" xfId="26251"/>
    <cellStyle name="好_2007年收支情况及2008年收支预计表(汇总表)_财力性转移支付2010年预算参考数_03_2010年各地区一般预算平衡表_净集中 3" xfId="26252"/>
    <cellStyle name="常规 2 2 6 2 2 6" xfId="26253"/>
    <cellStyle name="常规 2 2 6 2 2 7" xfId="26254"/>
    <cellStyle name="常规 2 2 6 2 2 8" xfId="26255"/>
    <cellStyle name="常规 2 2 6 2 5" xfId="26256"/>
    <cellStyle name="常规 2 2 6 2 9" xfId="26257"/>
    <cellStyle name="常规 2 2 6 3" xfId="26258"/>
    <cellStyle name="好_30云南_1_财力性转移支付2010年预算参考数_03_2010年各地区一般预算平衡表_2010年地方财政一般预算分级平衡情况表（汇总）0524 2 7" xfId="26259"/>
    <cellStyle name="常规 2 2 6 4" xfId="26260"/>
    <cellStyle name="常规 2 2 6 5" xfId="26261"/>
    <cellStyle name="常规 2 2 6 6" xfId="26262"/>
    <cellStyle name="常规 2 2 6 7" xfId="26263"/>
    <cellStyle name="常规 2 2 6 8" xfId="26264"/>
    <cellStyle name="常规 2 2 7" xfId="26265"/>
    <cellStyle name="常规 2 2 8" xfId="26266"/>
    <cellStyle name="常规 2 25" xfId="26267"/>
    <cellStyle name="常规 2 30" xfId="26268"/>
    <cellStyle name="常规 2 25 2" xfId="26269"/>
    <cellStyle name="常规 2 26" xfId="26270"/>
    <cellStyle name="常规 2 31" xfId="26271"/>
    <cellStyle name="常规 2 28" xfId="26272"/>
    <cellStyle name="常规 2 33" xfId="26273"/>
    <cellStyle name="好_22湖南_华东 2" xfId="26274"/>
    <cellStyle name="常规 2 29" xfId="26275"/>
    <cellStyle name="常规 2 34" xfId="26276"/>
    <cellStyle name="常规 2 3 2 13" xfId="26277"/>
    <cellStyle name="好_2006年28四川_财力性转移支付2010年预算参考数_合并 2 6" xfId="26278"/>
    <cellStyle name="常规 2 3 2 14" xfId="26279"/>
    <cellStyle name="好_2006年28四川_财力性转移支付2010年预算参考数_合并 2 7" xfId="26280"/>
    <cellStyle name="常规 2 3 2 15" xfId="26281"/>
    <cellStyle name="常规 2 3 2 20" xfId="26282"/>
    <cellStyle name="常规 2 3 2 16" xfId="26283"/>
    <cellStyle name="常规 2 3 2 21" xfId="26284"/>
    <cellStyle name="常规 2 3 2 17" xfId="26285"/>
    <cellStyle name="常规 2 3 2 22" xfId="26286"/>
    <cellStyle name="常规 2 3 2 2 11" xfId="26287"/>
    <cellStyle name="好_1110洱源县_隋心对账单定稿0514" xfId="26288"/>
    <cellStyle name="常规 2 3 2 2 2" xfId="26289"/>
    <cellStyle name="常规 2 3 2 2 3" xfId="26290"/>
    <cellStyle name="常规 2 3 2 2 3 2" xfId="26291"/>
    <cellStyle name="常规 2 3 2 2 4" xfId="26292"/>
    <cellStyle name="常规 2 3 2 2 5" xfId="26293"/>
    <cellStyle name="常规 2 3 2 2 6" xfId="26294"/>
    <cellStyle name="常规 2 3 2 2 7" xfId="26295"/>
    <cellStyle name="好_青海 缺口县区测算(地方填报)_合并 2 2" xfId="26296"/>
    <cellStyle name="常规 2 3 2 2 8" xfId="26297"/>
    <cellStyle name="好_青海 缺口县区测算(地方填报)_合并 2 3" xfId="26298"/>
    <cellStyle name="常规 2 3 2 2 9" xfId="26299"/>
    <cellStyle name="好_青海 缺口县区测算(地方填报)_合并 2 4" xfId="26300"/>
    <cellStyle name="常规 2 3 2 25" xfId="26301"/>
    <cellStyle name="常规 2 3 2 30" xfId="26302"/>
    <cellStyle name="常规 2 3 2 26" xfId="26303"/>
    <cellStyle name="常规 2 3 2 31" xfId="26304"/>
    <cellStyle name="好_行政（人员）_不含人员经费系数_财力性转移支付2010年预算参考数_华东" xfId="26305"/>
    <cellStyle name="常规 2 3 2 28" xfId="26306"/>
    <cellStyle name="常规 2 3 2 29" xfId="26307"/>
    <cellStyle name="常规 2 3 2 3" xfId="26308"/>
    <cellStyle name="常规 2 3 2 3 2" xfId="26309"/>
    <cellStyle name="好_行政公检法测算_县市旗测算-新科目（含人口规模效应）_财力性转移支付2010年预算参考数_华东 2 4" xfId="26310"/>
    <cellStyle name="常规 2 3 2 5" xfId="26311"/>
    <cellStyle name="常规 2 3 2 5 10" xfId="26312"/>
    <cellStyle name="好_0605石屏县 2 7" xfId="26313"/>
    <cellStyle name="常规 2 3 2 5 11" xfId="26314"/>
    <cellStyle name="常规 2 3 2 5 12" xfId="26315"/>
    <cellStyle name="好_2008年省对下奖补测算总表" xfId="26316"/>
    <cellStyle name="常规 2 3 2 5 13" xfId="26317"/>
    <cellStyle name="常规 2 3 2 5 2 2" xfId="26318"/>
    <cellStyle name="常规 2 3 2 5 2 2 2" xfId="26319"/>
    <cellStyle name="常规 2 3 2 5 2 2 3" xfId="26320"/>
    <cellStyle name="常规 2 3 2 5 2 2 4" xfId="26321"/>
    <cellStyle name="常规 2 3 2 5 2 2 5" xfId="26322"/>
    <cellStyle name="常规 2 3 2 5 2 2 6" xfId="26323"/>
    <cellStyle name="常规 2 3 2 5 2 2 7" xfId="26324"/>
    <cellStyle name="常规 2 3 2 5 2 2 8" xfId="26325"/>
    <cellStyle name="常规 2 3 2 5 2 2 9" xfId="26326"/>
    <cellStyle name="常规 2 3 2 5 2 3" xfId="26327"/>
    <cellStyle name="好_河南 缺口县区测算(地方填报)_财力性转移支付2010年预算参考数_合并" xfId="26328"/>
    <cellStyle name="常规 2 3 2 5 2 7" xfId="26329"/>
    <cellStyle name="常规 2 3 2 5 2 8" xfId="26330"/>
    <cellStyle name="常规 2 3 2 5 6" xfId="26331"/>
    <cellStyle name="常规 2 3 2 5 7" xfId="26332"/>
    <cellStyle name="好_行政（人员）_不含人员经费系数_03_2010年各地区一般预算平衡表_2010年地方财政一般预算分级平衡情况表（汇总）0524" xfId="26333"/>
    <cellStyle name="常规 2 3 2 5 8" xfId="26334"/>
    <cellStyle name="常规 2 3 2 5 9" xfId="26335"/>
    <cellStyle name="常规 2 3 3 2" xfId="26336"/>
    <cellStyle name="常规 2 3 3 3" xfId="26337"/>
    <cellStyle name="常规 2 3 3 4" xfId="26338"/>
    <cellStyle name="常规 2 3 5" xfId="26339"/>
    <cellStyle name="常规 2 3 6" xfId="26340"/>
    <cellStyle name="好_行政(燃修费)_不含人员经费系数_03_2010年各地区一般预算平衡表_2010年地方财政一般预算分级平衡情况表（汇总）0524 2 2" xfId="26341"/>
    <cellStyle name="常规 2 3 7" xfId="26342"/>
    <cellStyle name="好_行政(燃修费)_不含人员经费系数_03_2010年各地区一般预算平衡表_2010年地方财政一般预算分级平衡情况表（汇总）0524 2 3" xfId="26343"/>
    <cellStyle name="常规 2 3 7 2" xfId="26344"/>
    <cellStyle name="常规 2 35" xfId="26345"/>
    <cellStyle name="常规 2 40" xfId="26346"/>
    <cellStyle name="常规 2 36" xfId="26347"/>
    <cellStyle name="常规 2 41" xfId="26348"/>
    <cellStyle name="常规 2 37" xfId="26349"/>
    <cellStyle name="常规 2 42" xfId="26350"/>
    <cellStyle name="常规 2 39" xfId="26351"/>
    <cellStyle name="常规 2 44" xfId="26352"/>
    <cellStyle name="好_2012年结算单（最终稿） 2" xfId="26353"/>
    <cellStyle name="常规 2 4" xfId="26354"/>
    <cellStyle name="常规 2 4 2 2" xfId="26355"/>
    <cellStyle name="常规 2 4 2 4" xfId="26356"/>
    <cellStyle name="好_行政公检法测算_县市旗测算-新科目（含人口规模效应）_03_2010年各地区一般预算平衡表_2010年地方财政一般预算分级平衡情况表（汇总）0524 2" xfId="26357"/>
    <cellStyle name="常规 2 4 2 5" xfId="26358"/>
    <cellStyle name="好_12滨州_财力性转移支付2010年预算参考数_隋心对账单定稿0514 2 2" xfId="26359"/>
    <cellStyle name="好_行政公检法测算_县市旗测算-新科目（含人口规模效应）_03_2010年各地区一般预算平衡表_2010年地方财政一般预算分级平衡情况表（汇总）0524 3" xfId="26360"/>
    <cellStyle name="常规 2 4 2 6" xfId="26361"/>
    <cellStyle name="好_12滨州_财力性转移支付2010年预算参考数_隋心对账单定稿0514 2 3" xfId="26362"/>
    <cellStyle name="好_行政公检法测算_县市旗测算-新科目（含人口规模效应）_03_2010年各地区一般预算平衡表_2010年地方财政一般预算分级平衡情况表（汇总）0524 4" xfId="26363"/>
    <cellStyle name="常规 2 4 4" xfId="26364"/>
    <cellStyle name="常规 2 4 4 2" xfId="26365"/>
    <cellStyle name="常规 2 4 4 3" xfId="26366"/>
    <cellStyle name="常规 2 4 4 4" xfId="26367"/>
    <cellStyle name="常规 2 4 6" xfId="26368"/>
    <cellStyle name="好_2006年28四川_财力性转移支付2010年预算参考数_华东 2 3" xfId="26369"/>
    <cellStyle name="常规 2 45" xfId="26370"/>
    <cellStyle name="常规 2 46" xfId="26371"/>
    <cellStyle name="常规 2 47" xfId="26372"/>
    <cellStyle name="好_汇总表4_合并 2" xfId="26373"/>
    <cellStyle name="常规 2 5" xfId="26374"/>
    <cellStyle name="常规 2 5 2" xfId="26375"/>
    <cellStyle name="常规 2 5 2 2" xfId="26376"/>
    <cellStyle name="常规 2 5 2 3" xfId="26377"/>
    <cellStyle name="常规 2 5 2 3 2" xfId="26378"/>
    <cellStyle name="常规 2 5 2 6" xfId="26379"/>
    <cellStyle name="常规 2 5 3" xfId="26380"/>
    <cellStyle name="常规 2 5 4" xfId="26381"/>
    <cellStyle name="常规 2 5 5" xfId="26382"/>
    <cellStyle name="常规 2 5 5 2" xfId="26383"/>
    <cellStyle name="好_成本差异系数_03_2010年各地区一般预算平衡表 6" xfId="26384"/>
    <cellStyle name="常规 2 6" xfId="26385"/>
    <cellStyle name="常规 2 6 2" xfId="26386"/>
    <cellStyle name="常规 2 6 2 2" xfId="26387"/>
    <cellStyle name="常规 2 6 2 3" xfId="26388"/>
    <cellStyle name="常规 2 6 2 3 2" xfId="26389"/>
    <cellStyle name="常规 2 6 2 5" xfId="26390"/>
    <cellStyle name="常规 2 6 2 6" xfId="26391"/>
    <cellStyle name="常规 2 6 2 7" xfId="26392"/>
    <cellStyle name="常规 2 6 5" xfId="26393"/>
    <cellStyle name="常规 2 6 6" xfId="26394"/>
    <cellStyle name="常规 2 6 6 2" xfId="26395"/>
    <cellStyle name="常规 2 6 7" xfId="26396"/>
    <cellStyle name="常规 2 7" xfId="26397"/>
    <cellStyle name="常规 2 7 2" xfId="26398"/>
    <cellStyle name="好_云南省2008年转移支付测算——州市本级考核部分及政策性测算_03_2010年各地区一般预算平衡表 2 3" xfId="26399"/>
    <cellStyle name="常规 2 7 2 2" xfId="26400"/>
    <cellStyle name="好_农林水和城市维护标准支出20080505－县区合计_不含人员经费系数_财力性转移支付2010年预算参考数_03_2010年各地区一般预算平衡表_2010年地方财政一般预算分级平衡情况表（汇总）0524 4" xfId="26401"/>
    <cellStyle name="常规 2 7 2 3" xfId="26402"/>
    <cellStyle name="好_农林水和城市维护标准支出20080505－县区合计_不含人员经费系数_财力性转移支付2010年预算参考数_03_2010年各地区一般预算平衡表_2010年地方财政一般预算分级平衡情况表（汇总）0524 5" xfId="26403"/>
    <cellStyle name="常规 2 7 2 4" xfId="26404"/>
    <cellStyle name="常规 2 7 2 5" xfId="26405"/>
    <cellStyle name="常规 2 7 2 6" xfId="26406"/>
    <cellStyle name="常规 2 7 3" xfId="26407"/>
    <cellStyle name="常规 2 7 3 2" xfId="26408"/>
    <cellStyle name="好_2006年34青海_03_2010年各地区一般预算平衡表_04财力类2010 3" xfId="26409"/>
    <cellStyle name="常规 2 7 4" xfId="26410"/>
    <cellStyle name="常规 2 7 4 2" xfId="26411"/>
    <cellStyle name="好_缺口县区测算(按核定人数)_隋心对账单定稿0514 2 7" xfId="26412"/>
    <cellStyle name="常规 2 7 5" xfId="26413"/>
    <cellStyle name="常规 2 8" xfId="26414"/>
    <cellStyle name="常规 2 8 2" xfId="26415"/>
    <cellStyle name="常规 2 8 2 2" xfId="26416"/>
    <cellStyle name="常规 2 8 3" xfId="26417"/>
    <cellStyle name="常规 2 8 6" xfId="26418"/>
    <cellStyle name="常规 2 8 7" xfId="26419"/>
    <cellStyle name="常规 2 9" xfId="26420"/>
    <cellStyle name="常规 2 9 2 4" xfId="26421"/>
    <cellStyle name="好_河南 缺口县区测算(地方填报)_财力性转移支付2010年预算参考数 5" xfId="26422"/>
    <cellStyle name="常规 2 9 4" xfId="26423"/>
    <cellStyle name="常规 2 9 5" xfId="26424"/>
    <cellStyle name="常规 2 9 6" xfId="26425"/>
    <cellStyle name="常规 2 9 7" xfId="26426"/>
    <cellStyle name="常规 2_01保工资保运转保民生项目及标准" xfId="26427"/>
    <cellStyle name="常规 21 18" xfId="26428"/>
    <cellStyle name="常规 21 23" xfId="26429"/>
    <cellStyle name="常规 21 2 2 2 2" xfId="26430"/>
    <cellStyle name="常规 21 2 2 2 2 2" xfId="26431"/>
    <cellStyle name="好_其他部门(按照总人口测算）—20080416_民生政策最低支出需求_财力性转移支付2010年预算参考数" xfId="26432"/>
    <cellStyle name="常规 21 2 2 2 2 3" xfId="26433"/>
    <cellStyle name="常规 21 2 2 2 2 4" xfId="26434"/>
    <cellStyle name="常规 21 2 2 2 2 5" xfId="26435"/>
    <cellStyle name="常规 21 2 2 2 4" xfId="26436"/>
    <cellStyle name="好_2006年33甘肃_30云南 2" xfId="26437"/>
    <cellStyle name="好_2007一般预算支出口径剔除表_合并 2 2" xfId="26438"/>
    <cellStyle name="好_汇总_03_2010年各地区一般预算平衡表_净集中" xfId="26439"/>
    <cellStyle name="常规 21 2 2 2 5" xfId="26440"/>
    <cellStyle name="好_2006年33甘肃_30云南 3" xfId="26441"/>
    <cellStyle name="好_2007一般预算支出口径剔除表_合并 2 3" xfId="26442"/>
    <cellStyle name="常规 21 2 2 2 7" xfId="26443"/>
    <cellStyle name="好_2007一般预算支出口径剔除表_合并 2 5" xfId="26444"/>
    <cellStyle name="常规 21 2 2 2 8" xfId="26445"/>
    <cellStyle name="好_2007一般预算支出口径剔除表_合并 2 6" xfId="26446"/>
    <cellStyle name="常规 21 2 2 2 9" xfId="26447"/>
    <cellStyle name="好_2007一般预算支出口径剔除表_合并 2 7" xfId="26448"/>
    <cellStyle name="常规 21 2 3 2" xfId="26449"/>
    <cellStyle name="常规 21 2 3 3" xfId="26450"/>
    <cellStyle name="常规 21 2 3 4" xfId="26451"/>
    <cellStyle name="常规 21 2 3 5" xfId="26452"/>
    <cellStyle name="好_教育(按照总人口测算）—20080416_民生政策最低支出需求_03_2010年各地区一般预算平衡表 2 2" xfId="26453"/>
    <cellStyle name="常规 21 27" xfId="26454"/>
    <cellStyle name="常规 21 32" xfId="26455"/>
    <cellStyle name="常规 21 28" xfId="26456"/>
    <cellStyle name="常规 21 33" xfId="26457"/>
    <cellStyle name="常规 21 29" xfId="26458"/>
    <cellStyle name="常规 21 34" xfId="26459"/>
    <cellStyle name="常规 21 3 2 2" xfId="26460"/>
    <cellStyle name="好_成本差异系数（含人口规模）_财力性转移支付2010年预算参考数_隋心对账单定稿0514 2 3" xfId="26461"/>
    <cellStyle name="好_教育(按照总人口测算）—20080416_财力性转移支付2010年预算参考数 3" xfId="26462"/>
    <cellStyle name="常规 21 3 2 4" xfId="26463"/>
    <cellStyle name="好_成本差异系数（含人口规模）_财力性转移支付2010年预算参考数_隋心对账单定稿0514 2 5" xfId="26464"/>
    <cellStyle name="好_教育(按照总人口测算）—20080416_财力性转移支付2010年预算参考数 5" xfId="26465"/>
    <cellStyle name="常规 21 3 2 5" xfId="26466"/>
    <cellStyle name="好_成本差异系数（含人口规模）_财力性转移支付2010年预算参考数_隋心对账单定稿0514 2 6" xfId="26467"/>
    <cellStyle name="常规 21 3 3" xfId="26468"/>
    <cellStyle name="常规 21 3 4" xfId="26469"/>
    <cellStyle name="常规 21 3 6" xfId="26470"/>
    <cellStyle name="常规 21 3 7" xfId="26471"/>
    <cellStyle name="常规 21 3 8" xfId="26472"/>
    <cellStyle name="好_行政公检法测算_财力性转移支付2010年预算参考数_小册子（2010）张 2" xfId="26473"/>
    <cellStyle name="常规 21 3 9" xfId="26474"/>
    <cellStyle name="好_行政公检法测算_财力性转移支付2010年预算参考数_小册子（2010）张 3" xfId="26475"/>
    <cellStyle name="常规 21 35" xfId="26476"/>
    <cellStyle name="常规 21 40" xfId="26477"/>
    <cellStyle name="好_民生政策最低支出需求_财力性转移支付2010年预算参考数_合并" xfId="26478"/>
    <cellStyle name="常规 21 36" xfId="26479"/>
    <cellStyle name="常规 21 38" xfId="26480"/>
    <cellStyle name="好_农林水和城市维护标准支出20080505－县区合计_民生政策最低支出需求_财力性转移支付2010年预算参考数_华东" xfId="26481"/>
    <cellStyle name="常规 21 39" xfId="26482"/>
    <cellStyle name="常规 21 9" xfId="26483"/>
    <cellStyle name="常规 23 2 2 10" xfId="26484"/>
    <cellStyle name="常规 23 2 2 2" xfId="26485"/>
    <cellStyle name="常规 8 3 8" xfId="26486"/>
    <cellStyle name="常规 23 2 2 2 2" xfId="26487"/>
    <cellStyle name="好_分县成本差异系数_华东 2 6" xfId="26488"/>
    <cellStyle name="常规 23 2 2 2 3" xfId="26489"/>
    <cellStyle name="好_2006年34青海_隋心对账单定稿0514 2" xfId="26490"/>
    <cellStyle name="好_分县成本差异系数_华东 2 7" xfId="26491"/>
    <cellStyle name="好_县市旗测算-新科目（20080626）_财力性转移支付2010年预算参考数_小册子（2010）张 2" xfId="26492"/>
    <cellStyle name="常规 23 2 2 2 4" xfId="26493"/>
    <cellStyle name="好_县市旗测算-新科目（20080626）_财力性转移支付2010年预算参考数_小册子（2010）张 3" xfId="26494"/>
    <cellStyle name="常规 23 2 2 2 5" xfId="26495"/>
    <cellStyle name="常规 23 2 2 4" xfId="26496"/>
    <cellStyle name="常规 23 2 2 9" xfId="26497"/>
    <cellStyle name="常规 23 5 2" xfId="26498"/>
    <cellStyle name="常规 25" xfId="26499"/>
    <cellStyle name="常规 30" xfId="26500"/>
    <cellStyle name="好_河南 缺口县区测算(地方填报白)_财力性转移支付2010年预算参考数_华东 2 7" xfId="26501"/>
    <cellStyle name="好_汇总_财力性转移支付2010年预算参考数_03_2010年各地区一般预算平衡表_2010年地方财政一般预算分级平衡情况表（汇总）0524 4" xfId="26502"/>
    <cellStyle name="常规 25 13" xfId="26503"/>
    <cellStyle name="常规 25 14" xfId="26504"/>
    <cellStyle name="常规 25 15" xfId="26505"/>
    <cellStyle name="常规 25 20" xfId="26506"/>
    <cellStyle name="常规 25 16" xfId="26507"/>
    <cellStyle name="常规 25 21" xfId="26508"/>
    <cellStyle name="常规 25 17" xfId="26509"/>
    <cellStyle name="常规 25 22" xfId="26510"/>
    <cellStyle name="常规 25 18" xfId="26511"/>
    <cellStyle name="常规 25 23" xfId="26512"/>
    <cellStyle name="好_11大理_03_2010年各地区一般预算平衡表" xfId="26513"/>
    <cellStyle name="常规 25 2 3" xfId="26514"/>
    <cellStyle name="好_农林水和城市维护标准支出20080505－县区合计_县市旗测算-新科目（含人口规模效应）_合并 2 2" xfId="26515"/>
    <cellStyle name="常规 25 25" xfId="26516"/>
    <cellStyle name="常规 25 30" xfId="26517"/>
    <cellStyle name="好_20河南_财力性转移支付2010年预算参考数_03_2010年各地区一般预算平衡表_净集中 3" xfId="26518"/>
    <cellStyle name="好_缺口县区测算(财政部标准)_财力性转移支付2010年预算参考数_03_2010年各地区一般预算平衡表_净集中" xfId="26519"/>
    <cellStyle name="常规 25 26" xfId="26520"/>
    <cellStyle name="常规 25 31" xfId="26521"/>
    <cellStyle name="常规 25 27" xfId="26522"/>
    <cellStyle name="常规 25 32" xfId="26523"/>
    <cellStyle name="常规 25 28" xfId="26524"/>
    <cellStyle name="常规 25 33" xfId="26525"/>
    <cellStyle name="常规 25 29" xfId="26526"/>
    <cellStyle name="常规 25 34" xfId="26527"/>
    <cellStyle name="好_安徽 缺口县区测算(地方填报)1_03_2010年各地区一般预算平衡表 2 2" xfId="26528"/>
    <cellStyle name="常规 25 35" xfId="26529"/>
    <cellStyle name="常规 25 40" xfId="26530"/>
    <cellStyle name="常规 25 8" xfId="26531"/>
    <cellStyle name="常规 25 9" xfId="26532"/>
    <cellStyle name="常规 26" xfId="26533"/>
    <cellStyle name="常规 31" xfId="26534"/>
    <cellStyle name="好_汇总_财力性转移支付2010年预算参考数_03_2010年各地区一般预算平衡表_2010年地方财政一般预算分级平衡情况表（汇总）0524 5" xfId="26535"/>
    <cellStyle name="常规 26 15" xfId="26536"/>
    <cellStyle name="常规 26 20" xfId="26537"/>
    <cellStyle name="常规 26 16" xfId="26538"/>
    <cellStyle name="常规 26 21" xfId="26539"/>
    <cellStyle name="常规 26 17" xfId="26540"/>
    <cellStyle name="常规 26 22" xfId="26541"/>
    <cellStyle name="常规 26 18" xfId="26542"/>
    <cellStyle name="常规 26 23" xfId="26543"/>
    <cellStyle name="常规 26 19" xfId="26544"/>
    <cellStyle name="常规 26 24" xfId="26545"/>
    <cellStyle name="常规 26 25" xfId="26546"/>
    <cellStyle name="常规 26 30" xfId="26547"/>
    <cellStyle name="常规 26 26" xfId="26548"/>
    <cellStyle name="常规 26 31" xfId="26549"/>
    <cellStyle name="好_0605石屏县_财力性转移支付2010年预算参考数" xfId="26550"/>
    <cellStyle name="好_河南 缺口县区测算(地方填报)_财力性转移支付2010年预算参考数 2 2" xfId="26551"/>
    <cellStyle name="常规 26 28" xfId="26552"/>
    <cellStyle name="常规 26 33" xfId="26553"/>
    <cellStyle name="好_河南 缺口县区测算(地方填报)_财力性转移支付2010年预算参考数 2 4" xfId="26554"/>
    <cellStyle name="常规 26 29" xfId="26555"/>
    <cellStyle name="常规 26 34" xfId="26556"/>
    <cellStyle name="好_0502通海县转换 2" xfId="26557"/>
    <cellStyle name="好_河南 缺口县区测算(地方填报)_财力性转移支付2010年预算参考数 2 5" xfId="26558"/>
    <cellStyle name="常规 26 35" xfId="26559"/>
    <cellStyle name="常规 26 40" xfId="26560"/>
    <cellStyle name="好_0502通海县转换 3" xfId="26561"/>
    <cellStyle name="好_河南 缺口县区测算(地方填报)_财力性转移支付2010年预算参考数 2 6" xfId="26562"/>
    <cellStyle name="常规 26 36" xfId="26563"/>
    <cellStyle name="好_河南 缺口县区测算(地方填报)_财力性转移支付2010年预算参考数 2 7" xfId="26564"/>
    <cellStyle name="常规 26 37" xfId="26565"/>
    <cellStyle name="好_河南 缺口县区测算(地方填报)_财力性转移支付2010年预算参考数 2 8" xfId="26566"/>
    <cellStyle name="常规 26 38" xfId="26567"/>
    <cellStyle name="好_教育(按照总人口测算）—20080416_财力性转移支付2010年预算参考数_30云南 2" xfId="26568"/>
    <cellStyle name="常规 26 39" xfId="26569"/>
    <cellStyle name="好_教育(按照总人口测算）—20080416_财力性转移支付2010年预算参考数_30云南 3" xfId="26570"/>
    <cellStyle name="常规 26 4" xfId="26571"/>
    <cellStyle name="常规 31 4" xfId="26572"/>
    <cellStyle name="常规 26 5" xfId="26573"/>
    <cellStyle name="常规 31 5" xfId="26574"/>
    <cellStyle name="常规 26 7" xfId="26575"/>
    <cellStyle name="常规 26 9" xfId="26576"/>
    <cellStyle name="常规 27" xfId="26577"/>
    <cellStyle name="常规 32" xfId="26578"/>
    <cellStyle name="常规 27 10" xfId="26579"/>
    <cellStyle name="好_检验表（调整后）_合并 3" xfId="26580"/>
    <cellStyle name="常规 27 14" xfId="26581"/>
    <cellStyle name="好_0702砚山县2008年地税_4.2010年国家重点生态功能区保护性转移支付生态测算表" xfId="26582"/>
    <cellStyle name="常规 27 15" xfId="26583"/>
    <cellStyle name="常规 27 20" xfId="26584"/>
    <cellStyle name="常规 27 16" xfId="26585"/>
    <cellStyle name="常规 27 21" xfId="26586"/>
    <cellStyle name="常规 27 17" xfId="26587"/>
    <cellStyle name="常规 27 22" xfId="26588"/>
    <cellStyle name="常规 27 18" xfId="26589"/>
    <cellStyle name="常规 27 23" xfId="26590"/>
    <cellStyle name="常规 27 19" xfId="26591"/>
    <cellStyle name="常规 27 24" xfId="26592"/>
    <cellStyle name="常规 27 2 2" xfId="26593"/>
    <cellStyle name="常规 27 25" xfId="26594"/>
    <cellStyle name="常规 27 30" xfId="26595"/>
    <cellStyle name="常规 27 26" xfId="26596"/>
    <cellStyle name="常规 27 31" xfId="26597"/>
    <cellStyle name="常规 27 27" xfId="26598"/>
    <cellStyle name="常规 27 32" xfId="26599"/>
    <cellStyle name="常规 27 28" xfId="26600"/>
    <cellStyle name="常规 27 33" xfId="26601"/>
    <cellStyle name="常规 27 38" xfId="26602"/>
    <cellStyle name="常规 6 3 3" xfId="26603"/>
    <cellStyle name="好_行政公检法测算_不含人员经费系数_财力性转移支付2010年预算参考数_小册子（2010）张" xfId="26604"/>
    <cellStyle name="常规 27 39" xfId="26605"/>
    <cellStyle name="常规 6 3 4" xfId="26606"/>
    <cellStyle name="常规 27 5" xfId="26607"/>
    <cellStyle name="常规 27 6" xfId="26608"/>
    <cellStyle name="常规 28" xfId="26609"/>
    <cellStyle name="常规 33" xfId="26610"/>
    <cellStyle name="常规 28 2 2" xfId="26611"/>
    <cellStyle name="常规 28 2 3" xfId="26612"/>
    <cellStyle name="好_Book1_财力性转移支付2010年预算参考数_03_2010年各地区一般预算平衡表_04财力类2010" xfId="26613"/>
    <cellStyle name="常规 28 2 5" xfId="26614"/>
    <cellStyle name="好_Book1_财力性转移支付2010年预算参考数_华东" xfId="26615"/>
    <cellStyle name="常规 28 2 6" xfId="26616"/>
    <cellStyle name="常规 28 2 7" xfId="26617"/>
    <cellStyle name="好_行政公检法测算_县市旗测算-新科目（含人口规模效应）_财力性转移支付2010年预算参考数 2" xfId="26618"/>
    <cellStyle name="常规 28 3" xfId="26619"/>
    <cellStyle name="常规 33 3" xfId="26620"/>
    <cellStyle name="好_分县成本差异系数_不含人员经费系数_华东 2 6" xfId="26621"/>
    <cellStyle name="常规 28 4" xfId="26622"/>
    <cellStyle name="常规 33 4" xfId="26623"/>
    <cellStyle name="好_分县成本差异系数_不含人员经费系数_华东 2 7" xfId="26624"/>
    <cellStyle name="好_其他部门(按照总人口测算）—20080416_民生政策最低支出需求_财力性转移支付2010年预算参考数_03_2010年各地区一般预算平衡表" xfId="26625"/>
    <cellStyle name="常规 28 5" xfId="26626"/>
    <cellStyle name="好_2_财力性转移支付2010年预算参考数_03_2010年各地区一般预算平衡表_04财力类2010 2" xfId="26627"/>
    <cellStyle name="常规 29" xfId="26628"/>
    <cellStyle name="常规 34" xfId="26629"/>
    <cellStyle name="常规 29 2" xfId="26630"/>
    <cellStyle name="常规 34 2" xfId="26631"/>
    <cellStyle name="常规 29 2 2" xfId="26632"/>
    <cellStyle name="好_市辖区测算20080510_不含人员经费系数_财力性转移支付2010年预算参考数 2" xfId="26633"/>
    <cellStyle name="常规 29 2 5" xfId="26634"/>
    <cellStyle name="好_汇总表4_财力性转移支付2010年预算参考数 4" xfId="26635"/>
    <cellStyle name="好_缺口县区测算(按2007支出增长25%测算)_财力性转移支付2010年预算参考数_03_2010年各地区一般预算平衡表 2" xfId="26636"/>
    <cellStyle name="好_市辖区测算20080510_不含人员经费系数_财力性转移支付2010年预算参考数 3" xfId="26637"/>
    <cellStyle name="常规 29 2 6" xfId="26638"/>
    <cellStyle name="好_行政（人员）_县市旗测算-新科目（含人口规模效应） 2" xfId="26639"/>
    <cellStyle name="好_汇总表4_财力性转移支付2010年预算参考数 5" xfId="26640"/>
    <cellStyle name="好_缺口县区测算(按2007支出增长25%测算)_财力性转移支付2010年预算参考数_03_2010年各地区一般预算平衡表 3" xfId="26641"/>
    <cellStyle name="好_市辖区测算20080510_不含人员经费系数_财力性转移支付2010年预算参考数 4" xfId="26642"/>
    <cellStyle name="常规 29 2 7" xfId="26643"/>
    <cellStyle name="好_行政（人员）_县市旗测算-新科目（含人口规模效应） 3" xfId="26644"/>
    <cellStyle name="好_缺口县区测算(按2007支出增长25%测算)_财力性转移支付2010年预算参考数_03_2010年各地区一般预算平衡表 4" xfId="26645"/>
    <cellStyle name="常规 29 3" xfId="26646"/>
    <cellStyle name="常规 34 3" xfId="26647"/>
    <cellStyle name="好_530623_2006年县级财政报表附表_隋心对账单定稿0514 2 2" xfId="26648"/>
    <cellStyle name="常规 29 3 3" xfId="26649"/>
    <cellStyle name="常规 29 4" xfId="26650"/>
    <cellStyle name="好_530623_2006年县级财政报表附表_隋心对账单定稿0514 2 3" xfId="26651"/>
    <cellStyle name="常规 29 5" xfId="26652"/>
    <cellStyle name="好_530623_2006年县级财政报表附表_隋心对账单定稿0514 2 4" xfId="26653"/>
    <cellStyle name="常规 29 6" xfId="26654"/>
    <cellStyle name="好_530623_2006年县级财政报表附表_隋心对账单定稿0514 2 5" xfId="26655"/>
    <cellStyle name="常规 29 7" xfId="26656"/>
    <cellStyle name="好_530623_2006年县级财政报表附表_隋心对账单定稿0514 2 6" xfId="26657"/>
    <cellStyle name="常规 29_！！！！2013年城市、农村最低生活保障下达情况统计表（急）" xfId="26658"/>
    <cellStyle name="常规 3" xfId="26659"/>
    <cellStyle name="常规 3 11" xfId="26660"/>
    <cellStyle name="常规 3 12" xfId="26661"/>
    <cellStyle name="常规 3 13" xfId="26662"/>
    <cellStyle name="常规 3 18" xfId="26663"/>
    <cellStyle name="常规 3 23" xfId="26664"/>
    <cellStyle name="常规 3 2 2 2 2" xfId="26665"/>
    <cellStyle name="常规 3 2 2 4" xfId="26666"/>
    <cellStyle name="常规 3 2 2 5" xfId="26667"/>
    <cellStyle name="常规 3 2 2 6" xfId="26668"/>
    <cellStyle name="常规 3 2 5 2" xfId="26669"/>
    <cellStyle name="常规 3 25" xfId="26670"/>
    <cellStyle name="常规 3 30" xfId="26671"/>
    <cellStyle name="好_行政公检法测算_县市旗测算-新科目（含人口规模效应）_财力性转移支付2010年预算参考数_华东" xfId="26672"/>
    <cellStyle name="常规 3 28" xfId="26673"/>
    <cellStyle name="常规 3 33" xfId="26674"/>
    <cellStyle name="好_其他部门(按照总人口测算）—20080416_县市旗测算-新科目（含人口规模效应）_财力性转移支付2010年预算参考数_03_2010年各地区一般预算平衡表_04财力类2010 3" xfId="26675"/>
    <cellStyle name="常规 3 3 3" xfId="26676"/>
    <cellStyle name="常规 3 3 7" xfId="26677"/>
    <cellStyle name="常规 3 4 2" xfId="26678"/>
    <cellStyle name="好_Book1_1 5" xfId="26679"/>
    <cellStyle name="常规 3 5" xfId="26680"/>
    <cellStyle name="好_缺口县区测算(按2007支出增长25%测算)_财力性转移支付2010年预算参考数_合并" xfId="26681"/>
    <cellStyle name="常规 3 6" xfId="26682"/>
    <cellStyle name="常规 3 6 2" xfId="26683"/>
    <cellStyle name="好_2008计算资料（8月5）_30云南" xfId="26684"/>
    <cellStyle name="常规 3 7" xfId="26685"/>
    <cellStyle name="常规 3 8" xfId="26686"/>
    <cellStyle name="好_34青海_财力性转移支付2010年预算参考数_03_2010年各地区一般预算平衡表_净集中" xfId="26687"/>
    <cellStyle name="常规 3 8 2" xfId="26688"/>
    <cellStyle name="好_34青海_财力性转移支付2010年预算参考数_03_2010年各地区一般预算平衡表_净集中 2" xfId="26689"/>
    <cellStyle name="常规 3 9" xfId="26690"/>
    <cellStyle name="常规 35" xfId="26691"/>
    <cellStyle name="常规 40" xfId="26692"/>
    <cellStyle name="常规 35 3" xfId="26693"/>
    <cellStyle name="常规 40 3" xfId="26694"/>
    <cellStyle name="常规 36" xfId="26695"/>
    <cellStyle name="常规 41" xfId="26696"/>
    <cellStyle name="常规 36 2" xfId="26697"/>
    <cellStyle name="常规 41 2" xfId="26698"/>
    <cellStyle name="好_0502通海县 4" xfId="26699"/>
    <cellStyle name="好_农林水和城市维护标准支出20080505－县区合计_县市旗测算-新科目（含人口规模效应）_财力性转移支付2010年预算参考数_隋心对账单定稿0514 2 6" xfId="26700"/>
    <cellStyle name="常规 36 3" xfId="26701"/>
    <cellStyle name="常规 41 3" xfId="26702"/>
    <cellStyle name="好_0502通海县 5" xfId="26703"/>
    <cellStyle name="好_农林水和城市维护标准支出20080505－县区合计_县市旗测算-新科目（含人口规模效应）_财力性转移支付2010年预算参考数_隋心对账单定稿0514 2 7" xfId="26704"/>
    <cellStyle name="好_2008年支出调整_隋心对账单定稿0514 2 4" xfId="26705"/>
    <cellStyle name="常规 37 2" xfId="26706"/>
    <cellStyle name="好_附表_财力性转移支付2010年预算参考数_隋心对账单定稿0514" xfId="26707"/>
    <cellStyle name="常规 37 2 2" xfId="26708"/>
    <cellStyle name="好_附表_财力性转移支付2010年预算参考数_隋心对账单定稿0514 2" xfId="26709"/>
    <cellStyle name="常规 37 2 3" xfId="26710"/>
    <cellStyle name="好_附表_财力性转移支付2010年预算参考数_隋心对账单定稿0514 3" xfId="26711"/>
    <cellStyle name="常规 37 2 4" xfId="26712"/>
    <cellStyle name="常规 37 3" xfId="26713"/>
    <cellStyle name="好_2008年支出调整_隋心对账单定稿0514 2 5" xfId="26714"/>
    <cellStyle name="常规 37 4" xfId="26715"/>
    <cellStyle name="好_2008年支出调整_隋心对账单定稿0514 2 6" xfId="26716"/>
    <cellStyle name="常规 37 5" xfId="26717"/>
    <cellStyle name="好_2008年支出调整_隋心对账单定稿0514 2 7" xfId="26718"/>
    <cellStyle name="常规 39" xfId="26719"/>
    <cellStyle name="常规 44" xfId="26720"/>
    <cellStyle name="常规 39 2" xfId="26721"/>
    <cellStyle name="常规 44 2" xfId="26722"/>
    <cellStyle name="常规 39 4" xfId="26723"/>
    <cellStyle name="常规 4 10" xfId="26724"/>
    <cellStyle name="好_2006年27重庆_03_2010年各地区一般预算平衡表 2 2" xfId="26725"/>
    <cellStyle name="常规 4 11" xfId="26726"/>
    <cellStyle name="常规 4 12" xfId="26727"/>
    <cellStyle name="常规 4 13" xfId="26728"/>
    <cellStyle name="常规 4 18" xfId="26729"/>
    <cellStyle name="常规 4 23" xfId="26730"/>
    <cellStyle name="好_30云南_1_财力性转移支付2010年预算参考数_03_2010年各地区一般预算平衡表_04财力类2010 3" xfId="26731"/>
    <cellStyle name="常规 4 19" xfId="26732"/>
    <cellStyle name="常规 4 24" xfId="26733"/>
    <cellStyle name="常规 4 2 2 2 3" xfId="26734"/>
    <cellStyle name="好_09黑龙江_03_2010年各地区一般预算平衡表 2" xfId="26735"/>
    <cellStyle name="常规 4 2 2 4" xfId="26736"/>
    <cellStyle name="好_教育(按照总人口测算）—20080416_民生政策最低支出需求 2 6" xfId="26737"/>
    <cellStyle name="常规 4 2 2 6" xfId="26738"/>
    <cellStyle name="好_教育(按照总人口测算）—20080416_民生政策最低支出需求 2 8" xfId="26739"/>
    <cellStyle name="常规 4 2 2 7" xfId="26740"/>
    <cellStyle name="常规 4 2 3 2" xfId="26741"/>
    <cellStyle name="常规 4 2 3 3" xfId="26742"/>
    <cellStyle name="常规 4 2 4" xfId="26743"/>
    <cellStyle name="常规 4 2 5" xfId="26744"/>
    <cellStyle name="常规 4 2 6" xfId="26745"/>
    <cellStyle name="常规 4 2 7" xfId="26746"/>
    <cellStyle name="好_其他部门(按照总人口测算）—20080416_不含人员经费系数_03_2010年各地区一般预算平衡表_04财力类2010 2" xfId="26747"/>
    <cellStyle name="常规 4 2 8" xfId="26748"/>
    <cellStyle name="好_其他部门(按照总人口测算）—20080416_不含人员经费系数_03_2010年各地区一般预算平衡表_04财力类2010 3" xfId="26749"/>
    <cellStyle name="常规 4 26" xfId="26750"/>
    <cellStyle name="常规 4 31" xfId="26751"/>
    <cellStyle name="好_J03_2.云南省生态功能区转移支付总表" xfId="26752"/>
    <cellStyle name="常规 4 27" xfId="26753"/>
    <cellStyle name="常规 4 32" xfId="26754"/>
    <cellStyle name="常规 4 28" xfId="26755"/>
    <cellStyle name="常规 4 33" xfId="26756"/>
    <cellStyle name="常规 4 3 2 2" xfId="26757"/>
    <cellStyle name="常规 4 3 2 2 2" xfId="26758"/>
    <cellStyle name="常规 4 3 2 4" xfId="26759"/>
    <cellStyle name="常规 4 3 2 5" xfId="26760"/>
    <cellStyle name="常规 4 3 5 2" xfId="26761"/>
    <cellStyle name="常规 4 35" xfId="26762"/>
    <cellStyle name="常规 4 40" xfId="26763"/>
    <cellStyle name="常规 4 4 10" xfId="26764"/>
    <cellStyle name="常规 4 4 2" xfId="26765"/>
    <cellStyle name="好_1110洱源县 7" xfId="26766"/>
    <cellStyle name="常规 4 4 3" xfId="26767"/>
    <cellStyle name="好_1110洱源县 8" xfId="26768"/>
    <cellStyle name="常规 4 4 4" xfId="26769"/>
    <cellStyle name="常规 4 4 5" xfId="26770"/>
    <cellStyle name="常规_红河州结算单" xfId="26771"/>
    <cellStyle name="常规 4 4 6" xfId="26772"/>
    <cellStyle name="常规 4 4 8" xfId="26773"/>
    <cellStyle name="好_核定人数对比_财力性转移支付2010年预算参考数_华东 2" xfId="26774"/>
    <cellStyle name="好_云南 缺口县区测算(地方填报)_财力性转移支付2010年预算参考数_华东 2 3" xfId="26775"/>
    <cellStyle name="好_其他部门(按照总人口测算）—20080416_县市旗测算-新科目（含人口规模效应）_财力性转移支付2010年预算参考数_华东" xfId="26776"/>
    <cellStyle name="常规 4 4 9" xfId="26777"/>
    <cellStyle name="好_核定人数对比_财力性转移支付2010年预算参考数_华东 3" xfId="26778"/>
    <cellStyle name="常规 4 5 2" xfId="26779"/>
    <cellStyle name="常规 4 5 3" xfId="26780"/>
    <cellStyle name="好_07文山州_2.云南省生态功能区转移支付总表" xfId="26781"/>
    <cellStyle name="常规 4 9" xfId="26782"/>
    <cellStyle name="常规 4_03支出类2010" xfId="26783"/>
    <cellStyle name="常规 41 4" xfId="26784"/>
    <cellStyle name="好_0502通海县 6" xfId="26785"/>
    <cellStyle name="常规 41 5" xfId="26786"/>
    <cellStyle name="好_0502通海县 7" xfId="26787"/>
    <cellStyle name="常规 43 4" xfId="26788"/>
    <cellStyle name="常规 7 39" xfId="26789"/>
    <cellStyle name="常规 43 5" xfId="26790"/>
    <cellStyle name="好_其他部门(按照总人口测算）—20080416_财力性转移支付2010年预算参考数_隋心对账单定稿0514" xfId="26791"/>
    <cellStyle name="常规 46" xfId="26792"/>
    <cellStyle name="常规 51" xfId="26793"/>
    <cellStyle name="常规 46 2" xfId="26794"/>
    <cellStyle name="常规 51 2" xfId="26795"/>
    <cellStyle name="常规 47" xfId="26796"/>
    <cellStyle name="常规 52" xfId="26797"/>
    <cellStyle name="常规 47 2" xfId="26798"/>
    <cellStyle name="好_教育(按照总人口测算）—20080416_民生政策最低支出需求_财力性转移支付2010年预算参考数_03_2010年各地区一般预算平衡表_2010年地方财政一般预算分级平衡情况表（汇总）0524" xfId="26799"/>
    <cellStyle name="常规 47 4" xfId="26800"/>
    <cellStyle name="常规 47 5" xfId="26801"/>
    <cellStyle name="常规 48" xfId="26802"/>
    <cellStyle name="常规 53" xfId="26803"/>
    <cellStyle name="常规 49" xfId="26804"/>
    <cellStyle name="常规 54" xfId="26805"/>
    <cellStyle name="常规 49 2" xfId="26806"/>
    <cellStyle name="好_行政公检法测算_不含人员经费系数_财力性转移支付2010年预算参考数_小册子（2010）张 3" xfId="26807"/>
    <cellStyle name="好_农林水和城市维护标准支出20080505－县区合计_财力性转移支付2010年预算参考数_华东 2 4" xfId="26808"/>
    <cellStyle name="常规 49 3" xfId="26809"/>
    <cellStyle name="好_农林水和城市维护标准支出20080505－县区合计_财力性转移支付2010年预算参考数_华东 2 5" xfId="26810"/>
    <cellStyle name="常规 5 13" xfId="26811"/>
    <cellStyle name="常规 5 14" xfId="26812"/>
    <cellStyle name="常规 5 16" xfId="26813"/>
    <cellStyle name="常规 5 21" xfId="26814"/>
    <cellStyle name="常规 5 17" xfId="26815"/>
    <cellStyle name="常规 5 22" xfId="26816"/>
    <cellStyle name="好_核定人数对比 2 2" xfId="26817"/>
    <cellStyle name="常规 5 2 2 2 2" xfId="26818"/>
    <cellStyle name="常规 5 2 4 2" xfId="26819"/>
    <cellStyle name="常规 5 26" xfId="26820"/>
    <cellStyle name="常规 5 31" xfId="26821"/>
    <cellStyle name="好_核定人数对比 2 6" xfId="26822"/>
    <cellStyle name="常规 5 6" xfId="26823"/>
    <cellStyle name="常规 55 2" xfId="26824"/>
    <cellStyle name="常规 55 3" xfId="26825"/>
    <cellStyle name="常规 55 4" xfId="26826"/>
    <cellStyle name="好_财政供养人员_财力性转移支付2010年预算参考数_03_2010年各地区一般预算平衡表_2010年地方财政一般预算分级平衡情况表（汇总）0524" xfId="26827"/>
    <cellStyle name="常规 56" xfId="26828"/>
    <cellStyle name="常规 61" xfId="26829"/>
    <cellStyle name="常规 6 2" xfId="26830"/>
    <cellStyle name="常规 6 2 2 6" xfId="26831"/>
    <cellStyle name="常规 6 2 2 7" xfId="26832"/>
    <cellStyle name="常规 6 2 3" xfId="26833"/>
    <cellStyle name="好_22湖南_30云南" xfId="26834"/>
    <cellStyle name="常规 6 2 4" xfId="26835"/>
    <cellStyle name="常规 6 2 5" xfId="26836"/>
    <cellStyle name="常规 6 2 6" xfId="26837"/>
    <cellStyle name="常规 6 3" xfId="26838"/>
    <cellStyle name="常规 6 3 3 2" xfId="26839"/>
    <cellStyle name="好_行政公检法测算_不含人员经费系数_财力性转移支付2010年预算参考数_小册子（2010）张 2" xfId="26840"/>
    <cellStyle name="好_农林水和城市维护标准支出20080505－县区合计_财力性转移支付2010年预算参考数_华东 2 3" xfId="26841"/>
    <cellStyle name="常规 6 3 5" xfId="26842"/>
    <cellStyle name="常规 6 3 6" xfId="26843"/>
    <cellStyle name="常规 6 3 7" xfId="26844"/>
    <cellStyle name="好_民生政策最低支出需求_30云南" xfId="26845"/>
    <cellStyle name="常规 6 3 8" xfId="26846"/>
    <cellStyle name="常规 6 4" xfId="26847"/>
    <cellStyle name="好_市辖区测算20080510_县市旗测算-新科目（含人口规模效应）_财力性转移支付2010年预算参考数_华东 2 6" xfId="26848"/>
    <cellStyle name="好_33甘肃 3" xfId="26849"/>
    <cellStyle name="常规 6 4 2" xfId="26850"/>
    <cellStyle name="好_农林水和城市维护标准支出20080505－县区合计_合并 2 5" xfId="26851"/>
    <cellStyle name="常规 6 5" xfId="26852"/>
    <cellStyle name="常规 6 5 2" xfId="26853"/>
    <cellStyle name="好_市辖区测算-新科目（20080626）_不含人员经费系数_财力性转移支付2010年预算参考数_小册子（2010）张 2" xfId="26854"/>
    <cellStyle name="好_财政供养人员_财力性转移支付2010年预算参考数_华东 2 5" xfId="26855"/>
    <cellStyle name="常规 6 6" xfId="26856"/>
    <cellStyle name="常规 6 7" xfId="26857"/>
    <cellStyle name="常规 6 8" xfId="26858"/>
    <cellStyle name="好_2006年34青海_财力性转移支付2010年预算参考数 2" xfId="26859"/>
    <cellStyle name="常规 65" xfId="26860"/>
    <cellStyle name="常规 70" xfId="26861"/>
    <cellStyle name="常规 65 2" xfId="26862"/>
    <cellStyle name="好_农林水和城市维护标准支出20080505－县区合计_县市旗测算-新科目（含人口规模效应）_财力性转移支付2010年预算参考数_03_2010年各地区一般预算平衡表 2 3" xfId="26863"/>
    <cellStyle name="常规 65 3" xfId="26864"/>
    <cellStyle name="常规 65 4" xfId="26865"/>
    <cellStyle name="常规 65 5" xfId="26866"/>
    <cellStyle name="常规 66" xfId="26867"/>
    <cellStyle name="常规 71" xfId="26868"/>
    <cellStyle name="常规 66 2" xfId="26869"/>
    <cellStyle name="常规 71 2" xfId="26870"/>
    <cellStyle name="好_2_财力性转移支付2010年预算参考数_隋心对账单定稿0514 2 6" xfId="26871"/>
    <cellStyle name="好_民生政策最低支出需求 2 6" xfId="26872"/>
    <cellStyle name="常规 67" xfId="26873"/>
    <cellStyle name="常规 72" xfId="26874"/>
    <cellStyle name="常规 68" xfId="26875"/>
    <cellStyle name="常规 73" xfId="26876"/>
    <cellStyle name="常规 68 2" xfId="26877"/>
    <cellStyle name="常规 69" xfId="26878"/>
    <cellStyle name="常规 74" xfId="26879"/>
    <cellStyle name="常规 69 2" xfId="26880"/>
    <cellStyle name="常规 74 2" xfId="26881"/>
    <cellStyle name="常规 7 17" xfId="26882"/>
    <cellStyle name="常规 7 22" xfId="26883"/>
    <cellStyle name="好_2008年支出调整_03_2010年各地区一般预算平衡表_2010年地方财政一般预算分级平衡情况表（汇总）0524 4" xfId="26884"/>
    <cellStyle name="常规 7 18" xfId="26885"/>
    <cellStyle name="常规 7 23" xfId="26886"/>
    <cellStyle name="好_2008年支出调整_03_2010年各地区一般预算平衡表_2010年地方财政一般预算分级平衡情况表（汇总）0524 5" xfId="26887"/>
    <cellStyle name="好_缺口县区测算 2 2" xfId="26888"/>
    <cellStyle name="常规 7 19" xfId="26889"/>
    <cellStyle name="常规 7 24" xfId="26890"/>
    <cellStyle name="好_缺口县区测算 2 3" xfId="26891"/>
    <cellStyle name="常规 7 2" xfId="26892"/>
    <cellStyle name="常规 7 2 10" xfId="26893"/>
    <cellStyle name="常规 7 2 11" xfId="26894"/>
    <cellStyle name="常规 7 2 12" xfId="26895"/>
    <cellStyle name="好_2007年一般预算支出剔除_03_2010年各地区一般预算平衡表_2010年地方财政一般预算分级平衡情况表（汇总）0524 2" xfId="26896"/>
    <cellStyle name="常规 7 2 13" xfId="26897"/>
    <cellStyle name="好_2007年一般预算支出剔除_03_2010年各地区一般预算平衡表_2010年地方财政一般预算分级平衡情况表（汇总）0524 3" xfId="26898"/>
    <cellStyle name="常规 7 2 14" xfId="26899"/>
    <cellStyle name="好_2007年一般预算支出剔除_03_2010年各地区一般预算平衡表_2010年地方财政一般预算分级平衡情况表（汇总）0524 4" xfId="26900"/>
    <cellStyle name="常规 7 2 15" xfId="26901"/>
    <cellStyle name="常规 7 2 20" xfId="26902"/>
    <cellStyle name="好_2007年一般预算支出剔除_03_2010年各地区一般预算平衡表_2010年地方财政一般预算分级平衡情况表（汇总）0524 5" xfId="26903"/>
    <cellStyle name="好_Book1 5 2" xfId="26904"/>
    <cellStyle name="常规 7 2 16" xfId="26905"/>
    <cellStyle name="常规 7 2 21" xfId="26906"/>
    <cellStyle name="常规 7 2 17" xfId="26907"/>
    <cellStyle name="常规 7 2 22" xfId="26908"/>
    <cellStyle name="常规 7 2 18" xfId="26909"/>
    <cellStyle name="常规 7 2 23" xfId="26910"/>
    <cellStyle name="常规 7 2 19" xfId="26911"/>
    <cellStyle name="常规 7 2 24" xfId="26912"/>
    <cellStyle name="常规 7 2 2" xfId="26913"/>
    <cellStyle name="常规 7 2 2 3" xfId="26914"/>
    <cellStyle name="常规 7 2 25" xfId="26915"/>
    <cellStyle name="常规 7 2 30" xfId="26916"/>
    <cellStyle name="常规 7 2 26" xfId="26917"/>
    <cellStyle name="常规 7 2 31" xfId="26918"/>
    <cellStyle name="常规 7 2 3" xfId="26919"/>
    <cellStyle name="常规 7 2 3 3" xfId="26920"/>
    <cellStyle name="常规 7 2 4" xfId="26921"/>
    <cellStyle name="常规 7 2 7" xfId="26922"/>
    <cellStyle name="常规 7 2 8" xfId="26923"/>
    <cellStyle name="常规 7 2 9" xfId="26924"/>
    <cellStyle name="常规 7 25" xfId="26925"/>
    <cellStyle name="常规 7 30" xfId="26926"/>
    <cellStyle name="好_缺口县区测算 2 4" xfId="26927"/>
    <cellStyle name="常规 7 26" xfId="26928"/>
    <cellStyle name="常规 7 31" xfId="26929"/>
    <cellStyle name="好_缺口县区测算 2 5" xfId="26930"/>
    <cellStyle name="常规 7 27" xfId="26931"/>
    <cellStyle name="常规 7 32" xfId="26932"/>
    <cellStyle name="好_缺口县区测算 2 6" xfId="26933"/>
    <cellStyle name="常规 7 28" xfId="26934"/>
    <cellStyle name="常规 7 33" xfId="26935"/>
    <cellStyle name="好_缺口县区测算 2 7" xfId="26936"/>
    <cellStyle name="常规 7 29" xfId="26937"/>
    <cellStyle name="常规 7 34" xfId="26938"/>
    <cellStyle name="好_其他部门(按照总人口测算）—20080416_不含人员经费系数_30云南" xfId="26939"/>
    <cellStyle name="好_缺口县区测算 2 8" xfId="26940"/>
    <cellStyle name="常规 7 3" xfId="26941"/>
    <cellStyle name="常规 7 3 2" xfId="26942"/>
    <cellStyle name="常规 7 3 2 2" xfId="26943"/>
    <cellStyle name="常规 7 4" xfId="26944"/>
    <cellStyle name="常规 7 4 3" xfId="26945"/>
    <cellStyle name="常规 7 4 4" xfId="26946"/>
    <cellStyle name="好_1110洱源县_财力性转移支付2010年预算参考数_隋心对账单定稿0514 2 2" xfId="26947"/>
    <cellStyle name="常规 7 4 5" xfId="26948"/>
    <cellStyle name="好_1110洱源县_财力性转移支付2010年预算参考数_隋心对账单定稿0514 2 3" xfId="26949"/>
    <cellStyle name="常规 7 4 6" xfId="26950"/>
    <cellStyle name="好_1110洱源县_财力性转移支付2010年预算参考数_隋心对账单定稿0514 2 4" xfId="26951"/>
    <cellStyle name="常规 7 4 7" xfId="26952"/>
    <cellStyle name="好_1110洱源县_财力性转移支付2010年预算参考数_隋心对账单定稿0514 2 5" xfId="26953"/>
    <cellStyle name="常规 7 4 8" xfId="26954"/>
    <cellStyle name="好_1110洱源县_财力性转移支付2010年预算参考数_隋心对账单定稿0514 2 6" xfId="26955"/>
    <cellStyle name="常规 7 5" xfId="26956"/>
    <cellStyle name="常规 7 6" xfId="26957"/>
    <cellStyle name="常规 7 7" xfId="26958"/>
    <cellStyle name="好_2008年全省汇总收支计算表_财力性转移支付2010年预算参考数_30云南 2" xfId="26959"/>
    <cellStyle name="常规 7 8" xfId="26960"/>
    <cellStyle name="好_2008年全省汇总收支计算表_财力性转移支付2010年预算参考数_30云南 3" xfId="26961"/>
    <cellStyle name="常规 7 9" xfId="26962"/>
    <cellStyle name="常规 7_03支出类2010" xfId="26963"/>
    <cellStyle name="好_核定人数对比_财力性转移支付2010年预算参考数_华东 2 4" xfId="26964"/>
    <cellStyle name="常规 75" xfId="26965"/>
    <cellStyle name="常规 80" xfId="26966"/>
    <cellStyle name="常规 76" xfId="26967"/>
    <cellStyle name="常规 81" xfId="26968"/>
    <cellStyle name="常规 76 2" xfId="26969"/>
    <cellStyle name="好_其他部门(按照总人口测算）—20080416_民生政策最低支出需求_合并 2 3" xfId="26970"/>
    <cellStyle name="常规 77" xfId="26971"/>
    <cellStyle name="常规 82" xfId="26972"/>
    <cellStyle name="常规 79" xfId="26973"/>
    <cellStyle name="常规 84" xfId="26974"/>
    <cellStyle name="常规 8" xfId="26975"/>
    <cellStyle name="常规 8 10" xfId="26976"/>
    <cellStyle name="常规 8 12" xfId="26977"/>
    <cellStyle name="好_成本差异系数_财力性转移支付2010年预算参考数" xfId="26978"/>
    <cellStyle name="常规 8 13" xfId="26979"/>
    <cellStyle name="常规 8 14" xfId="26980"/>
    <cellStyle name="常规 8 15" xfId="26981"/>
    <cellStyle name="常规 8 20" xfId="26982"/>
    <cellStyle name="常规 8 28" xfId="26983"/>
    <cellStyle name="常规 8 33" xfId="26984"/>
    <cellStyle name="好_0502通海县 2 5" xfId="26985"/>
    <cellStyle name="常规 8 29" xfId="26986"/>
    <cellStyle name="常规 8 34" xfId="26987"/>
    <cellStyle name="好_0502通海县 2 6" xfId="26988"/>
    <cellStyle name="好_青海 缺口县区测算(地方填报)_财力性转移支付2010年预算参考数_隋心对账单定稿0514" xfId="26989"/>
    <cellStyle name="常规 8 3 11" xfId="26990"/>
    <cellStyle name="常规 8 3 3" xfId="26991"/>
    <cellStyle name="好_2007一般预算支出口径剔除表_财力性转移支付2010年预算参考数_03_2010年各地区一般预算平衡表_2010年地方财政一般预算分级平衡情况表（汇总）0524 2 7" xfId="26992"/>
    <cellStyle name="常规 8 3 7" xfId="26993"/>
    <cellStyle name="常规 8 35" xfId="26994"/>
    <cellStyle name="常规 8 40" xfId="26995"/>
    <cellStyle name="好_0502通海县 2 7" xfId="26996"/>
    <cellStyle name="常规 8 39" xfId="26997"/>
    <cellStyle name="常规 8 4 2" xfId="26998"/>
    <cellStyle name="常规 8 4 3" xfId="26999"/>
    <cellStyle name="常规 8 6" xfId="27000"/>
    <cellStyle name="常规 8 6 2" xfId="27001"/>
    <cellStyle name="好_2008年支出调整_财力性转移支付2010年预算参考数_隋心对账单定稿0514 2 4" xfId="27002"/>
    <cellStyle name="好_附表_财力性转移支付2010年预算参考数_03_2010年各地区一般预算平衡表 3" xfId="27003"/>
    <cellStyle name="常规 8 7" xfId="27004"/>
    <cellStyle name="常规 85" xfId="27005"/>
    <cellStyle name="常规 90" xfId="27006"/>
    <cellStyle name="常规 86" xfId="27007"/>
    <cellStyle name="常规 91" xfId="27008"/>
    <cellStyle name="常规 9" xfId="27009"/>
    <cellStyle name="常规 9 10" xfId="27010"/>
    <cellStyle name="常规 9 11" xfId="27011"/>
    <cellStyle name="常规 9 12" xfId="27012"/>
    <cellStyle name="常规 9 13" xfId="27013"/>
    <cellStyle name="常规 9 14" xfId="27014"/>
    <cellStyle name="好_2008年支出调整_财力性转移支付2010年预算参考数 2 2" xfId="27015"/>
    <cellStyle name="常规 9 18" xfId="27016"/>
    <cellStyle name="常规 9 23" xfId="27017"/>
    <cellStyle name="好_2_30云南 2" xfId="27018"/>
    <cellStyle name="好_2008年支出调整_财力性转移支付2010年预算参考数 2 6" xfId="27019"/>
    <cellStyle name="常规 9 19" xfId="27020"/>
    <cellStyle name="常规 9 24" xfId="27021"/>
    <cellStyle name="好_2_30云南 3" xfId="27022"/>
    <cellStyle name="好_2008年支出调整_财力性转移支付2010年预算参考数 2 7" xfId="27023"/>
    <cellStyle name="常规 9 25" xfId="27024"/>
    <cellStyle name="常规 9 30" xfId="27025"/>
    <cellStyle name="常规 9 26" xfId="27026"/>
    <cellStyle name="常规 9 31" xfId="27027"/>
    <cellStyle name="常规 9 27" xfId="27028"/>
    <cellStyle name="常规 9 32" xfId="27029"/>
    <cellStyle name="常规 9 28" xfId="27030"/>
    <cellStyle name="常规 9 33" xfId="27031"/>
    <cellStyle name="好_云南 缺口县区测算(地方填报)_财力性转移支付2010年预算参考数_03_2010年各地区一般预算平衡表_04财力类2010" xfId="27032"/>
    <cellStyle name="常规 9 3 10" xfId="27033"/>
    <cellStyle name="常规 9 3 3" xfId="27034"/>
    <cellStyle name="好_分县成本差异系数_不含人员经费系数_财力性转移支付2010年预算参考数_合并 2 4" xfId="27035"/>
    <cellStyle name="常规 9 3 4" xfId="27036"/>
    <cellStyle name="好_分县成本差异系数_不含人员经费系数_财力性转移支付2010年预算参考数_合并 2 5" xfId="27037"/>
    <cellStyle name="常规 9 3 6" xfId="27038"/>
    <cellStyle name="好_分县成本差异系数_不含人员经费系数_财力性转移支付2010年预算参考数_合并 2 7" xfId="27039"/>
    <cellStyle name="常规 9 3 7" xfId="27040"/>
    <cellStyle name="常规 9 3 8" xfId="27041"/>
    <cellStyle name="常规 9 36" xfId="27042"/>
    <cellStyle name="常规 9 41" xfId="27043"/>
    <cellStyle name="好_民生政策最低支出需求_30云南 2" xfId="27044"/>
    <cellStyle name="常规 9 39" xfId="27045"/>
    <cellStyle name="常规 9 4" xfId="27046"/>
    <cellStyle name="常规 9 6 2" xfId="27047"/>
    <cellStyle name="好_教育(按照总人口测算）—20080416_不含人员经费系数_03_2010年各地区一般预算平衡表 2 3" xfId="27048"/>
    <cellStyle name="常规_2007年云南省向人大报送政府收支预算表格式编制过程表" xfId="27049"/>
    <cellStyle name="好_成本差异系数（含人口规模）_财力性转移支付2010年预算参考数_华东 2 5" xfId="27050"/>
    <cellStyle name="常规_2007年云南省向人大报送政府收支预算表格式编制过程表 2 2" xfId="27051"/>
    <cellStyle name="解释性文本 2 2 11 5" xfId="27052"/>
    <cellStyle name="常规_2007年政府收支预算表格式" xfId="27053"/>
    <cellStyle name="常规_2010年预算调整向人大报告附表" xfId="27054"/>
    <cellStyle name="常规_2012年结算单20130503" xfId="27055"/>
    <cellStyle name="好_财政供养人员_财力性转移支付2010年预算参考数_03_2010年各地区一般预算平衡表_2010年地方财政一般预算分级平衡情况表（汇总）0524 2 5" xfId="27056"/>
    <cellStyle name="常规_exceltmp1 2 2 2" xfId="27057"/>
    <cellStyle name="好_青海 缺口县区测算(地方填报)_03_2010年各地区一般预算平衡表_2010年地方财政一般预算分级平衡情况表（汇总）0524 4" xfId="27058"/>
    <cellStyle name="常规_附件2：二维表" xfId="27059"/>
    <cellStyle name="好_历年教师人数 4" xfId="27060"/>
    <cellStyle name="常规_预算总表 (2)" xfId="27061"/>
    <cellStyle name="好_其他部门(按照总人口测算）—20080416_不含人员经费系数_财力性转移支付2010年预算参考数_03_2010年各地区一般预算平衡表 3" xfId="27062"/>
    <cellStyle name="超级链接 2 2" xfId="27063"/>
    <cellStyle name="超级链接 2 3" xfId="27064"/>
    <cellStyle name="超级链接 2 4" xfId="27065"/>
    <cellStyle name="超级链接 2 5" xfId="27066"/>
    <cellStyle name="好_行政（人员）_县市旗测算-新科目（含人口规模效应）_财力性转移支付2010年预算参考数_华东" xfId="27067"/>
    <cellStyle name="超级链接 2 6" xfId="27068"/>
    <cellStyle name="超链接 2" xfId="27069"/>
    <cellStyle name="超链接 2 2" xfId="27070"/>
    <cellStyle name="超链接 3" xfId="27071"/>
    <cellStyle name="好_汇总_财力性转移支付2010年预算参考数_03_2010年各地区一般预算平衡表" xfId="27072"/>
    <cellStyle name="超链接 3 2" xfId="27073"/>
    <cellStyle name="好_汇总_财力性转移支付2010年预算参考数_03_2010年各地区一般预算平衡表 2" xfId="27074"/>
    <cellStyle name="超链接 4" xfId="27075"/>
    <cellStyle name="好_县市旗测算-新科目（20080627）_县市旗测算-新科目（含人口规模效应） 4" xfId="27076"/>
    <cellStyle name="分级显示列_1_Book1" xfId="27077"/>
    <cellStyle name="归盒啦_95" xfId="27078"/>
    <cellStyle name="好_其他部门(按照总人口测算）—20080416_县市旗测算-新科目（含人口规模效应）_财力性转移支付2010年预算参考数 2 2" xfId="27079"/>
    <cellStyle name="好 10" xfId="27080"/>
    <cellStyle name="好 10 2" xfId="27081"/>
    <cellStyle name="好 11" xfId="27082"/>
    <cellStyle name="好 2" xfId="27083"/>
    <cellStyle name="好 2 10" xfId="27084"/>
    <cellStyle name="好 2 12" xfId="27085"/>
    <cellStyle name="好_33甘肃 2 3" xfId="27086"/>
    <cellStyle name="好 2 2 10" xfId="27087"/>
    <cellStyle name="好 2 2 11" xfId="27088"/>
    <cellStyle name="好 2 2 11 2 7" xfId="27089"/>
    <cellStyle name="好 2 2 11 3" xfId="27090"/>
    <cellStyle name="好 2 2 11 4" xfId="27091"/>
    <cellStyle name="好 2 2 11 5" xfId="27092"/>
    <cellStyle name="好 2 2 11 6" xfId="27093"/>
    <cellStyle name="好 2 2 11 7" xfId="27094"/>
    <cellStyle name="好 2 2 11 8" xfId="27095"/>
    <cellStyle name="好 2 2 11 9" xfId="27096"/>
    <cellStyle name="好 2 2 12" xfId="27097"/>
    <cellStyle name="好_分县成本差异系数_不含人员经费系数 2 2" xfId="27098"/>
    <cellStyle name="好 2 2 13" xfId="27099"/>
    <cellStyle name="好_分县成本差异系数_不含人员经费系数 2 3" xfId="27100"/>
    <cellStyle name="好 2 2 19" xfId="27101"/>
    <cellStyle name="好 2 2 2 2" xfId="27102"/>
    <cellStyle name="好 2 2 2 2 2" xfId="27103"/>
    <cellStyle name="好 2 2 2 2 2 2" xfId="27104"/>
    <cellStyle name="好 2 2 2 2 2 4" xfId="27105"/>
    <cellStyle name="好_一般预算支出口径剔除表_隋心对账单定稿0514 2 2" xfId="27106"/>
    <cellStyle name="好 2 2 2 2 2 8" xfId="27107"/>
    <cellStyle name="好_一般预算支出口径剔除表_隋心对账单定稿0514 2 3" xfId="27108"/>
    <cellStyle name="好 2 2 2 2 2 9" xfId="27109"/>
    <cellStyle name="好 2 2 2 2 3" xfId="27110"/>
    <cellStyle name="好 2 2 2 2 7" xfId="27111"/>
    <cellStyle name="好 2 2 2 2 9" xfId="27112"/>
    <cellStyle name="好 2 2 2 6" xfId="27113"/>
    <cellStyle name="好_Book1_财力性转移支付2010年预算参考数_03_2010年各地区一般预算平衡表_2010年地方财政一般预算分级平衡情况表（汇总）0524 2 2" xfId="27114"/>
    <cellStyle name="好_县市旗测算20080508_03_2010年各地区一般预算平衡表_2010年地方财政一般预算分级平衡情况表（汇总）0524 2 2" xfId="27115"/>
    <cellStyle name="好 2 2 2 7" xfId="27116"/>
    <cellStyle name="好_Book1_财力性转移支付2010年预算参考数_03_2010年各地区一般预算平衡表_2010年地方财政一般预算分级平衡情况表（汇总）0524 2 3" xfId="27117"/>
    <cellStyle name="好_县市旗测算20080508_03_2010年各地区一般预算平衡表_2010年地方财政一般预算分级平衡情况表（汇总）0524 2 3" xfId="27118"/>
    <cellStyle name="好 2 2 2 8" xfId="27119"/>
    <cellStyle name="好_Book1_财力性转移支付2010年预算参考数_03_2010年各地区一般预算平衡表_2010年地方财政一般预算分级平衡情况表（汇总）0524 2 4" xfId="27120"/>
    <cellStyle name="好_县市旗测算20080508_03_2010年各地区一般预算平衡表_2010年地方财政一般预算分级平衡情况表（汇总）0524 2 4" xfId="27121"/>
    <cellStyle name="好 2 2 2 9" xfId="27122"/>
    <cellStyle name="好_Book1_财力性转移支付2010年预算参考数_03_2010年各地区一般预算平衡表_2010年地方财政一般预算分级平衡情况表（汇总）0524 2 5" xfId="27123"/>
    <cellStyle name="好 2 3" xfId="27124"/>
    <cellStyle name="好 2 4" xfId="27125"/>
    <cellStyle name="好 2 5" xfId="27126"/>
    <cellStyle name="好 2 6" xfId="27127"/>
    <cellStyle name="好 2 7" xfId="27128"/>
    <cellStyle name="好 2 8" xfId="27129"/>
    <cellStyle name="好 3 2" xfId="27130"/>
    <cellStyle name="好 3 2 2" xfId="27131"/>
    <cellStyle name="好_行政（人员）_县市旗测算-新科目（含人口规模效应）_03_2010年各地区一般预算平衡表_2010年地方财政一般预算分级平衡情况表（汇总）0524 2 4" xfId="27132"/>
    <cellStyle name="好 3 3" xfId="27133"/>
    <cellStyle name="好 3 4" xfId="27134"/>
    <cellStyle name="好 4" xfId="27135"/>
    <cellStyle name="好 4 2 2" xfId="27136"/>
    <cellStyle name="好_云南省2008年转移支付测算——州市本级考核部分及政策性测算_隋心对账单定稿0514 2" xfId="27137"/>
    <cellStyle name="好_财政供养人员_财力性转移支付2010年预算参考数 2 6" xfId="27138"/>
    <cellStyle name="好 5" xfId="27139"/>
    <cellStyle name="好_卫生(按照总人口测算）—20080416_民生政策最低支出需求_财力性转移支付2010年预算参考数_03_2010年各地区一般预算平衡表 6" xfId="27140"/>
    <cellStyle name="好_财政供养人员_财力性转移支付2010年预算参考数_合并 2 2" xfId="27141"/>
    <cellStyle name="好 5 3" xfId="27142"/>
    <cellStyle name="好 6" xfId="27143"/>
    <cellStyle name="好_财政供养人员_财力性转移支付2010年预算参考数_合并 2 3" xfId="27144"/>
    <cellStyle name="好 7" xfId="27145"/>
    <cellStyle name="好_财政供养人员_财力性转移支付2010年预算参考数_合并 2 4" xfId="27146"/>
    <cellStyle name="好 7 2" xfId="27147"/>
    <cellStyle name="好 9 2" xfId="27148"/>
    <cellStyle name="好_(财政总决算简表-2010年)数据-分县收支（国库处提供） 2" xfId="27149"/>
    <cellStyle name="好_(财政总决算简表-2010年)数据-分县收支（国库处提供） 3" xfId="27150"/>
    <cellStyle name="好_~4190974" xfId="27151"/>
    <cellStyle name="好_~4190974 2" xfId="27152"/>
    <cellStyle name="好_~4190974 3" xfId="27153"/>
    <cellStyle name="好_平邑_华东 2" xfId="27154"/>
    <cellStyle name="好_~5676413 2" xfId="27155"/>
    <cellStyle name="好_高中教师人数（教育厅1.6日提供） 2" xfId="27156"/>
    <cellStyle name="好_~5676413 3" xfId="27157"/>
    <cellStyle name="好_高中教师人数（教育厅1.6日提供） 3" xfId="27158"/>
    <cellStyle name="好_~5676413 4" xfId="27159"/>
    <cellStyle name="好_高中教师人数（教育厅1.6日提供） 4" xfId="27160"/>
    <cellStyle name="好_0030S9.2(2008年)" xfId="27161"/>
    <cellStyle name="好_分析缺口率 2 2" xfId="27162"/>
    <cellStyle name="好_0030S9.2(2008年) 2" xfId="27163"/>
    <cellStyle name="好_0030S9.2(2008年) 3" xfId="27164"/>
    <cellStyle name="好_00省级(打印) 2" xfId="27165"/>
    <cellStyle name="好_00省级(打印) 2 3" xfId="27166"/>
    <cellStyle name="好_2008年支出核定_30云南 2" xfId="27167"/>
    <cellStyle name="好_00省级(打印) 2 5" xfId="27168"/>
    <cellStyle name="好_22湖南_03_2010年各地区一般预算平衡表_04财力类2010 3" xfId="27169"/>
    <cellStyle name="好_00省级(打印) 2 6" xfId="27170"/>
    <cellStyle name="好_00省级(打印) 2_2.2009年云南省生态功能区转移支付总表" xfId="27171"/>
    <cellStyle name="好_00省级(打印) 2_2.2010年云南省生态功能区转移支付总表" xfId="27172"/>
    <cellStyle name="好_00省级(打印) 2_2.云南省生态功能区转移支付总表" xfId="27173"/>
    <cellStyle name="好_00省级(打印) 2_4.2010年国家重点生态功能区保护性转移支付生态测算表" xfId="27174"/>
    <cellStyle name="好_00省级(打印) 2_5.2010年云南省国家一般生态功能区转移支付补助测算表（州市本级）" xfId="27175"/>
    <cellStyle name="好_00省级(打印) 3" xfId="27176"/>
    <cellStyle name="好_00省级(打印) 4" xfId="27177"/>
    <cellStyle name="好_00省级(打印) 6" xfId="27178"/>
    <cellStyle name="好_00省级(打印) 8" xfId="27179"/>
    <cellStyle name="好_00省级(打印)_合并" xfId="27180"/>
    <cellStyle name="好_成本差异系数_财力性转移支付2010年预算参考数_华东 2 3" xfId="27181"/>
    <cellStyle name="好_00省级(打印)_合并 2" xfId="27182"/>
    <cellStyle name="好_00省级(打印)_合并 2 2" xfId="27183"/>
    <cellStyle name="好_00省级(打印)_合并 2 4" xfId="27184"/>
    <cellStyle name="好_00省级(打印)_合并 2 5" xfId="27185"/>
    <cellStyle name="好_00省级(打印)_合并 2 6" xfId="27186"/>
    <cellStyle name="好_00省级(打印)_合并 2 7" xfId="27187"/>
    <cellStyle name="好_00省级(打印)_华东 2" xfId="27188"/>
    <cellStyle name="好_00省级(打印)_华东 2 2" xfId="27189"/>
    <cellStyle name="好_2007一般预算支出口径剔除表_财力性转移支付2010年预算参考数_30云南 3" xfId="27190"/>
    <cellStyle name="好_00省级(打印)_华东 2 3" xfId="27191"/>
    <cellStyle name="好_00省级(打印)_华东 2 4" xfId="27192"/>
    <cellStyle name="好_00省级(打印)_华东 2 6" xfId="27193"/>
    <cellStyle name="好_00省级(打印)_隋心对账单定稿0514" xfId="27194"/>
    <cellStyle name="好_行政（人员）_县市旗测算-新科目（含人口规模效应）_财力性转移支付2010年预算参考数_03_2010年各地区一般预算平衡表_2010年地方财政一般预算分级平衡情况表（汇总）0524 2" xfId="27195"/>
    <cellStyle name="好_00省级(打印)_隋心对账单定稿0514 2" xfId="27196"/>
    <cellStyle name="好_行政（人员）_县市旗测算-新科目（含人口规模效应）_财力性转移支付2010年预算参考数_03_2010年各地区一般预算平衡表_2010年地方财政一般预算分级平衡情况表（汇总）0524 2 2" xfId="27197"/>
    <cellStyle name="好_00省级(打印)_隋心对账单定稿0514 2 3" xfId="27198"/>
    <cellStyle name="好_34青海_1_财力性转移支付2010年预算参考数_03_2010年各地区一般预算平衡表_2010年地方财政一般预算分级平衡情况表（汇总）0524 2 2" xfId="27199"/>
    <cellStyle name="好_00省级(打印)_隋心对账单定稿0514 2 4" xfId="27200"/>
    <cellStyle name="好_34青海_1_财力性转移支付2010年预算参考数_03_2010年各地区一般预算平衡表_2010年地方财政一般预算分级平衡情况表（汇总）0524 2 3" xfId="27201"/>
    <cellStyle name="好_00省级(打印)_隋心对账单定稿0514 2 5" xfId="27202"/>
    <cellStyle name="好_2009年标准税收测算数据表_4.2010年国家重点生态功能区保护性转移支付生态测算表" xfId="27203"/>
    <cellStyle name="好_34青海_1_财力性转移支付2010年预算参考数_03_2010年各地区一般预算平衡表_2010年地方财政一般预算分级平衡情况表（汇总）0524 2 4" xfId="27204"/>
    <cellStyle name="好_00省级(定稿) 2" xfId="27205"/>
    <cellStyle name="好_教育(按照总人口测算）—20080416_财力性转移支付2010年预算参考数_03_2010年各地区一般预算平衡表_2010年地方财政一般预算分级平衡情况表（汇总）0524" xfId="27206"/>
    <cellStyle name="好_00省级(定稿) 3" xfId="27207"/>
    <cellStyle name="好_00省级(定稿) 4" xfId="27208"/>
    <cellStyle name="好_01一般公共服务 3" xfId="27209"/>
    <cellStyle name="好_03昭通 2" xfId="27210"/>
    <cellStyle name="好_03昭通 2 2" xfId="27211"/>
    <cellStyle name="好_03昭通 2 3" xfId="27212"/>
    <cellStyle name="好_03昭通 2 4" xfId="27213"/>
    <cellStyle name="好_03昭通 2 5" xfId="27214"/>
    <cellStyle name="好_03昭通 2 6" xfId="27215"/>
    <cellStyle name="好_03昭通 2 7" xfId="27216"/>
    <cellStyle name="好_03昭通 2_2.2010年云南省生态功能区转移支付总表" xfId="27217"/>
    <cellStyle name="好_03昭通 2_2.云南省生态功能区转移支付总表" xfId="27218"/>
    <cellStyle name="好_03昭通 2_4.2010年国家重点生态功能区保护性转移支付生态测算表" xfId="27219"/>
    <cellStyle name="好_财政供养人员_财力性转移支付2010年预算参考数_03_2010年各地区一般预算平衡表_2010年地方财政一般预算分级平衡情况表（汇总）0524 2 3" xfId="27220"/>
    <cellStyle name="好_03昭通 3" xfId="27221"/>
    <cellStyle name="好_03昭通 4" xfId="27222"/>
    <cellStyle name="好_缺口县区测算（11.13）_财力性转移支付2010年预算参考数_华东" xfId="27223"/>
    <cellStyle name="好_03昭通_合并" xfId="27224"/>
    <cellStyle name="好_测算结果汇总 2 2" xfId="27225"/>
    <cellStyle name="好_03昭通_合并 2" xfId="27226"/>
    <cellStyle name="好_2006年27重庆_03_2010年各地区一般预算平衡表_2010年地方财政一般预算分级平衡情况表（汇总）0524" xfId="27227"/>
    <cellStyle name="好_行政公检法测算_民生政策最低支出需求_财力性转移支付2010年预算参考数_华东 2 7" xfId="27228"/>
    <cellStyle name="好_03昭通_合并 2 2" xfId="27229"/>
    <cellStyle name="好_2006年27重庆_03_2010年各地区一般预算平衡表_2010年地方财政一般预算分级平衡情况表（汇总）0524 2" xfId="27230"/>
    <cellStyle name="好_03昭通_合并 2 3" xfId="27231"/>
    <cellStyle name="好_2006年27重庆_03_2010年各地区一般预算平衡表_2010年地方财政一般预算分级平衡情况表（汇总）0524 3" xfId="27232"/>
    <cellStyle name="好_03昭通_合并 2 4" xfId="27233"/>
    <cellStyle name="好_2006年27重庆_03_2010年各地区一般预算平衡表_2010年地方财政一般预算分级平衡情况表（汇总）0524 4" xfId="27234"/>
    <cellStyle name="好_03昭通_合并 2 6" xfId="27235"/>
    <cellStyle name="好_03昭通_华东 2 2" xfId="27236"/>
    <cellStyle name="好_03昭通_华东 2 3" xfId="27237"/>
    <cellStyle name="好_03昭通_华东 2 4" xfId="27238"/>
    <cellStyle name="好_03昭通_华东 2 5" xfId="27239"/>
    <cellStyle name="好_03昭通市_2.云南省生态功能区转移支付总表" xfId="27240"/>
    <cellStyle name="好_03昭通_华东 2 6" xfId="27241"/>
    <cellStyle name="好_其他部门(按照总人口测算）—20080416_03_2010年各地区一般预算平衡表_04财力类2010" xfId="27242"/>
    <cellStyle name="好_03昭通_华东 2 7" xfId="27243"/>
    <cellStyle name="好_县市旗测算-新科目（20080626）_县市旗测算-新科目（含人口规模效应）_财力性转移支付2010年预算参考数_华东 2 7" xfId="27244"/>
    <cellStyle name="好_03昭通_隋心对账单定稿0514 2" xfId="27245"/>
    <cellStyle name="好_03昭通_隋心对账单定稿0514 2 2" xfId="27246"/>
    <cellStyle name="好_03昭通_隋心对账单定稿0514 2 3" xfId="27247"/>
    <cellStyle name="好_1110洱源县 2_2.2010年云南省生态功能区转移支付总表" xfId="27248"/>
    <cellStyle name="好_03昭通_隋心对账单定稿0514 2 4" xfId="27249"/>
    <cellStyle name="好_03昭通_隋心对账单定稿0514 2 6" xfId="27250"/>
    <cellStyle name="好_03昭通_隋心对账单定稿0514 2 7" xfId="27251"/>
    <cellStyle name="好_03昭通市_4.2010年国家重点生态功能区保护性转移支付生态测算表" xfId="27252"/>
    <cellStyle name="好_2006年28四川_财力性转移支付2010年预算参考数_03_2010年各地区一般预算平衡表 2 2" xfId="27253"/>
    <cellStyle name="好_03昭通市_5.2010年云南省国家一般生态功能区转移支付补助测算表（州市本级）" xfId="27254"/>
    <cellStyle name="好_04财力类" xfId="27255"/>
    <cellStyle name="好_04财力类 2" xfId="27256"/>
    <cellStyle name="好_04财力类 2 2" xfId="27257"/>
    <cellStyle name="好_04财力类 2 3" xfId="27258"/>
    <cellStyle name="好_04财力类 3" xfId="27259"/>
    <cellStyle name="好_04财力类_30云南" xfId="27260"/>
    <cellStyle name="好_04财力类_30云南 2" xfId="27261"/>
    <cellStyle name="好_财政供养人员_财力性转移支付2010年预算参考数_03_2010年各地区一般预算平衡表_净集中" xfId="27262"/>
    <cellStyle name="好_04财力类_30云南 3" xfId="27263"/>
    <cellStyle name="好_28四川_财力性转移支付2010年预算参考数_03_2010年各地区一般预算平衡表 2" xfId="27264"/>
    <cellStyle name="好_04财力类_小册子（2010）张" xfId="27265"/>
    <cellStyle name="好_0502通海县 2 2 2" xfId="27266"/>
    <cellStyle name="好_农林水和城市维护标准支出20080505－县区合计_财力性转移支付2010年预算参考数 2 7" xfId="27267"/>
    <cellStyle name="好_0502通海县 2 3 2" xfId="27268"/>
    <cellStyle name="好_0502通海县 2_2.2009年云南省生态功能区转移支付总表" xfId="27269"/>
    <cellStyle name="好_教育(按照总人口测算）—20080416_合并 3" xfId="27270"/>
    <cellStyle name="好_0502通海县 2_5.2010年云南省国家一般生态功能区转移支付补助测算表（州市本级）" xfId="27271"/>
    <cellStyle name="好_2006年22湖南_03_2010年各地区一般预算平衡表_2010年地方财政一般预算分级平衡情况表（汇总）0524" xfId="27272"/>
    <cellStyle name="好_行政(燃修费)_隋心对账单定稿0514 2 2" xfId="27273"/>
    <cellStyle name="好_0502通海县 3" xfId="27274"/>
    <cellStyle name="好_农林水和城市维护标准支出20080505－县区合计_县市旗测算-新科目（含人口规模效应）_财力性转移支付2010年预算参考数_隋心对账单定稿0514 2 5" xfId="27275"/>
    <cellStyle name="好_0502通海县 3 2" xfId="27276"/>
    <cellStyle name="好_缺口县区测算(按2007支出增长25%测算)_隋心对账单定稿0514 2 7" xfId="27277"/>
    <cellStyle name="好_0502通海县 4 2" xfId="27278"/>
    <cellStyle name="好_0502通海县_合并 2" xfId="27279"/>
    <cellStyle name="好_0502通海县_合并 2 2" xfId="27280"/>
    <cellStyle name="好_34青海_03_2010年各地区一般预算平衡表_2010年地方财政一般预算分级平衡情况表（汇总）0524 2 5" xfId="27281"/>
    <cellStyle name="好_0502通海县_合并 2 3" xfId="27282"/>
    <cellStyle name="好_34青海_03_2010年各地区一般预算平衡表_2010年地方财政一般预算分级平衡情况表（汇总）0524 2 6" xfId="27283"/>
    <cellStyle name="好_0502通海县_合并 2 6" xfId="27284"/>
    <cellStyle name="好_0502通海县_合并 2 7" xfId="27285"/>
    <cellStyle name="好_0502通海县_华东" xfId="27286"/>
    <cellStyle name="好_测算结果汇总 5" xfId="27287"/>
    <cellStyle name="好_0502通海县_华东 2 3" xfId="27288"/>
    <cellStyle name="好_0502通海县_华东 2 5" xfId="27289"/>
    <cellStyle name="好_行政(燃修费)_03_2010年各地区一般预算平衡表_2010年地方财政一般预算分级平衡情况表（汇总）0524" xfId="27290"/>
    <cellStyle name="好_0502通海县_华东 2 6" xfId="27291"/>
    <cellStyle name="好_0502通海县_隋心对账单定稿0514" xfId="27292"/>
    <cellStyle name="好_30云南_1_财力性转移支付2010年预算参考数_隋心对账单定稿0514 2 6" xfId="27293"/>
    <cellStyle name="好_财政供养人员_财力性转移支付2010年预算参考数_03_2010年各地区一般预算平衡表_净集中 3" xfId="27294"/>
    <cellStyle name="好_0502通海县_隋心对账单定稿0514 2 2" xfId="27295"/>
    <cellStyle name="好_28四川_财力性转移支付2010年预算参考数_03_2010年各地区一般预算平衡表_2010年地方财政一般预算分级平衡情况表（汇总）0524 4" xfId="27296"/>
    <cellStyle name="好_0502通海县_隋心对账单定稿0514 2 3" xfId="27297"/>
    <cellStyle name="好_28四川_财力性转移支付2010年预算参考数_03_2010年各地区一般预算平衡表_2010年地方财政一般预算分级平衡情况表（汇总）0524 5" xfId="27298"/>
    <cellStyle name="好_0502通海县_隋心对账单定稿0514 2 4" xfId="27299"/>
    <cellStyle name="好_0502通海县_隋心对账单定稿0514 2 6" xfId="27300"/>
    <cellStyle name="好_0502通海县_隋心对账单定稿0514 2 7" xfId="27301"/>
    <cellStyle name="好_0502通海县转换" xfId="27302"/>
    <cellStyle name="好_05潍坊" xfId="27303"/>
    <cellStyle name="好_05潍坊 2" xfId="27304"/>
    <cellStyle name="好_05潍坊 2 2" xfId="27305"/>
    <cellStyle name="好_汇总表4_财力性转移支付2010年预算参考数_03_2010年各地区一般预算平衡表 2 3" xfId="27306"/>
    <cellStyle name="好_05潍坊 2 4" xfId="27307"/>
    <cellStyle name="好_05潍坊 2 5" xfId="27308"/>
    <cellStyle name="好_05潍坊 2 7" xfId="27309"/>
    <cellStyle name="好_05潍坊_30云南" xfId="27310"/>
    <cellStyle name="好_05潍坊_合并" xfId="27311"/>
    <cellStyle name="好_05潍坊_合并 2" xfId="27312"/>
    <cellStyle name="好_05潍坊_合并 2 2" xfId="27313"/>
    <cellStyle name="好_05潍坊_合并 2 3" xfId="27314"/>
    <cellStyle name="好_05潍坊_合并 2 4" xfId="27315"/>
    <cellStyle name="好_05潍坊_合并 2 6" xfId="27316"/>
    <cellStyle name="好_05潍坊_华东 2 6" xfId="27317"/>
    <cellStyle name="好_05潍坊_隋心对账单定稿0514 2" xfId="27318"/>
    <cellStyle name="好_05潍坊_隋心对账单定稿0514 2 2" xfId="27319"/>
    <cellStyle name="好_05潍坊_隋心对账单定稿0514 2 3" xfId="27320"/>
    <cellStyle name="好_05潍坊_隋心对账单定稿0514 2 4" xfId="27321"/>
    <cellStyle name="好_05潍坊_隋心对账单定稿0514 2 5" xfId="27322"/>
    <cellStyle name="好_05潍坊_隋心对账单定稿0514 2 6" xfId="27323"/>
    <cellStyle name="好_05潍坊_隋心对账单定稿0514 2 7" xfId="27324"/>
    <cellStyle name="好_05潍坊_小册子（2010）张" xfId="27325"/>
    <cellStyle name="好_05潍坊_小册子（2010）张 2" xfId="27326"/>
    <cellStyle name="好_05潍坊_小册子（2010）张 3" xfId="27327"/>
    <cellStyle name="好_05玉溪" xfId="27328"/>
    <cellStyle name="好_农林水和城市维护标准支出20080505－县区合计_不含人员经费系数_财力性转移支付2010年预算参考数_华东 2 5" xfId="27329"/>
    <cellStyle name="好_05玉溪 2" xfId="27330"/>
    <cellStyle name="好_教育(按照总人口测算）—20080416_民生政策最低支出需求_隋心对账单定稿0514 2 4" xfId="27331"/>
    <cellStyle name="好_05玉溪 3" xfId="27332"/>
    <cellStyle name="好_教育(按照总人口测算）—20080416_民生政策最低支出需求_隋心对账单定稿0514 2 5" xfId="27333"/>
    <cellStyle name="好_05玉溪 4" xfId="27334"/>
    <cellStyle name="好_教育(按照总人口测算）—20080416_不含人员经费系数_03_2010年各地区一般预算平衡表_净集中 2" xfId="27335"/>
    <cellStyle name="好_教育(按照总人口测算）—20080416_民生政策最低支出需求_隋心对账单定稿0514 2 6" xfId="27336"/>
    <cellStyle name="千位分隔 4 6 3" xfId="27337"/>
    <cellStyle name="好_0605石屏 2" xfId="27338"/>
    <cellStyle name="好_0605石屏 2 2" xfId="27339"/>
    <cellStyle name="好_0605石屏 2 3" xfId="27340"/>
    <cellStyle name="千位分隔 4 6 4" xfId="27341"/>
    <cellStyle name="好_0605石屏 3" xfId="27342"/>
    <cellStyle name="好_0605石屏县" xfId="27343"/>
    <cellStyle name="好_0605石屏县 2" xfId="27344"/>
    <cellStyle name="好_0605石屏县 2 2" xfId="27345"/>
    <cellStyle name="好_0605石屏县 2 2 2" xfId="27346"/>
    <cellStyle name="好_0605石屏县 2 3" xfId="27347"/>
    <cellStyle name="好_0605石屏县 2 3 2" xfId="27348"/>
    <cellStyle name="好_0605石屏县 2 4" xfId="27349"/>
    <cellStyle name="好_0605石屏县 2 5" xfId="27350"/>
    <cellStyle name="好_0605石屏县 2 6" xfId="27351"/>
    <cellStyle name="好_0605石屏县 2_4.2010年国家重点生态功能区保护性转移支付生态测算表" xfId="27352"/>
    <cellStyle name="好_2、土地面积、人口、粮食产量基本情况" xfId="27353"/>
    <cellStyle name="好_0605石屏县 3" xfId="27354"/>
    <cellStyle name="好_0605石屏县 4" xfId="27355"/>
    <cellStyle name="好_0605石屏县 4 2" xfId="27356"/>
    <cellStyle name="好_0605石屏县 5" xfId="27357"/>
    <cellStyle name="好_0605石屏县 6" xfId="27358"/>
    <cellStyle name="好_0605石屏县 7" xfId="27359"/>
    <cellStyle name="好_0605石屏县 8" xfId="27360"/>
    <cellStyle name="好_0605石屏县_03_2010年各地区一般预算平衡表" xfId="27361"/>
    <cellStyle name="好_0605石屏县_03_2010年各地区一般预算平衡表 2" xfId="27362"/>
    <cellStyle name="好_2_财力性转移支付2010年预算参考数_华东" xfId="27363"/>
    <cellStyle name="好_0605石屏县_03_2010年各地区一般预算平衡表_04财力类2010" xfId="27364"/>
    <cellStyle name="好_0605石屏县_03_2010年各地区一般预算平衡表_04财力类2010 2" xfId="27365"/>
    <cellStyle name="好_0605石屏县_03_2010年各地区一般预算平衡表_2010年地方财政一般预算分级平衡情况表（汇总）0524 2 7" xfId="27366"/>
    <cellStyle name="好_0605石屏县_03_2010年各地区一般预算平衡表_2010年地方财政一般预算分级平衡情况表（汇总）0524 3" xfId="27367"/>
    <cellStyle name="好_0605石屏县_03_2010年各地区一般预算平衡表_2010年地方财政一般预算分级平衡情况表（汇总）0524 4" xfId="27368"/>
    <cellStyle name="好_0605石屏县_03_2010年各地区一般预算平衡表_2010年地方财政一般预算分级平衡情况表（汇总）0524 5" xfId="27369"/>
    <cellStyle name="好_0605石屏县_03_2010年各地区一般预算平衡表_净集中 3" xfId="27370"/>
    <cellStyle name="好_0605石屏县_财力性转移支付2010年预算参考数 2" xfId="27371"/>
    <cellStyle name="好_0605石屏县_财力性转移支付2010年预算参考数 2 3" xfId="27372"/>
    <cellStyle name="好_0605石屏县_财力性转移支付2010年预算参考数 2 4" xfId="27373"/>
    <cellStyle name="好_0605石屏县_财力性转移支付2010年预算参考数 2 5" xfId="27374"/>
    <cellStyle name="好_0605石屏县_财力性转移支付2010年预算参考数 3" xfId="27375"/>
    <cellStyle name="好_0605石屏县_财力性转移支付2010年预算参考数 4" xfId="27376"/>
    <cellStyle name="好_0605石屏县_财力性转移支付2010年预算参考数 5" xfId="27377"/>
    <cellStyle name="好_0605石屏县_财力性转移支付2010年预算参考数_03_2010年各地区一般预算平衡表 2 2" xfId="27378"/>
    <cellStyle name="好_0605石屏县_财力性转移支付2010年预算参考数_03_2010年各地区一般预算平衡表 3" xfId="27379"/>
    <cellStyle name="好_0605石屏县_财力性转移支付2010年预算参考数_03_2010年各地区一般预算平衡表 4" xfId="27380"/>
    <cellStyle name="好_0605石屏县_财力性转移支付2010年预算参考数_03_2010年各地区一般预算平衡表 5" xfId="27381"/>
    <cellStyle name="好_2009年标准税收测算数据表_2.2010年云南省生态功能区转移支付总表" xfId="27382"/>
    <cellStyle name="好_0605石屏县_财力性转移支付2010年预算参考数_03_2010年各地区一般预算平衡表 6" xfId="27383"/>
    <cellStyle name="好_0605石屏县_财力性转移支付2010年预算参考数_03_2010年各地区一般预算平衡表_04财力类2010" xfId="27384"/>
    <cellStyle name="好_总人口_30云南 3" xfId="27385"/>
    <cellStyle name="好_0605石屏县_财力性转移支付2010年预算参考数_03_2010年各地区一般预算平衡表_04财力类2010 2" xfId="27386"/>
    <cellStyle name="好_0605石屏县_财力性转移支付2010年预算参考数_03_2010年各地区一般预算平衡表_04财力类2010 3" xfId="27387"/>
    <cellStyle name="好_0605石屏县_财力性转移支付2010年预算参考数_03_2010年各地区一般预算平衡表_2010年地方财政一般预算分级平衡情况表（汇总）0524" xfId="27388"/>
    <cellStyle name="好_0605石屏县_财力性转移支付2010年预算参考数_03_2010年各地区一般预算平衡表_2010年地方财政一般预算分级平衡情况表（汇总）0524 2 5" xfId="27389"/>
    <cellStyle name="好_0605石屏县_财力性转移支付2010年预算参考数_03_2010年各地区一般预算平衡表_2010年地方财政一般预算分级平衡情况表（汇总）0524 2 6" xfId="27390"/>
    <cellStyle name="好_0605石屏县_财力性转移支付2010年预算参考数_03_2010年各地区一般预算平衡表_2010年地方财政一般预算分级平衡情况表（汇总）0524 2 7" xfId="27391"/>
    <cellStyle name="好_成本差异系数（含人口规模）_财力性转移支付2010年预算参考数_03_2010年各地区一般预算平衡表_2010年地方财政一般预算分级平衡情况表（汇总）0524 2 2" xfId="27392"/>
    <cellStyle name="好_0605石屏县_财力性转移支付2010年预算参考数_03_2010年各地区一般预算平衡表_净集中" xfId="27393"/>
    <cellStyle name="好_行政(燃修费)_财力性转移支付2010年预算参考数 5" xfId="27394"/>
    <cellStyle name="好_0605石屏县_财力性转移支付2010年预算参考数_03_2010年各地区一般预算平衡表_净集中 2" xfId="27395"/>
    <cellStyle name="好_行政（人员） 3" xfId="27396"/>
    <cellStyle name="好_0605石屏县_财力性转移支付2010年预算参考数_30云南 2" xfId="27397"/>
    <cellStyle name="好_0605石屏县_财力性转移支付2010年预算参考数_合并 2 3" xfId="27398"/>
    <cellStyle name="好_0605石屏县_财力性转移支付2010年预算参考数_合并 2 4" xfId="27399"/>
    <cellStyle name="好_M01-1 2 3 2" xfId="27400"/>
    <cellStyle name="好_核定人数下发表_03_2010年各地区一般预算平衡表_2010年地方财政一般预算分级平衡情况表（汇总）0524 2" xfId="27401"/>
    <cellStyle name="好_0605石屏县_财力性转移支付2010年预算参考数_合并 2 6" xfId="27402"/>
    <cellStyle name="好_核定人数下发表_03_2010年各地区一般预算平衡表_2010年地方财政一般预算分级平衡情况表（汇总）0524 4" xfId="27403"/>
    <cellStyle name="好_0605石屏县_财力性转移支付2010年预算参考数_合并 2 7" xfId="27404"/>
    <cellStyle name="好_核定人数下发表_03_2010年各地区一般预算平衡表_2010年地方财政一般预算分级平衡情况表（汇总）0524 5" xfId="27405"/>
    <cellStyle name="好_0605石屏县_财力性转移支付2010年预算参考数_华东" xfId="27406"/>
    <cellStyle name="好_0605石屏县_财力性转移支付2010年预算参考数_华东 2" xfId="27407"/>
    <cellStyle name="好_行政(燃修费)_县市旗测算-新科目（含人口规模效应）_隋心对账单定稿0514 2 4" xfId="27408"/>
    <cellStyle name="好_民生政策最低支出需求_隋心对账单定稿0514 2 3" xfId="27409"/>
    <cellStyle name="好_0605石屏县_财力性转移支付2010年预算参考数_华东 2 2" xfId="27410"/>
    <cellStyle name="好_0605石屏县_财力性转移支付2010年预算参考数_华东 2 3" xfId="27411"/>
    <cellStyle name="好_0605石屏县_财力性转移支付2010年预算参考数_华东 2 4" xfId="27412"/>
    <cellStyle name="好_0605石屏县_财力性转移支付2010年预算参考数_华东 2 5" xfId="27413"/>
    <cellStyle name="好_0605石屏县_财力性转移支付2010年预算参考数_华东 2 6" xfId="27414"/>
    <cellStyle name="好_0605石屏县_财力性转移支付2010年预算参考数_华东 2 7" xfId="27415"/>
    <cellStyle name="好_0605石屏县_财力性转移支付2010年预算参考数_小册子（2010）张" xfId="27416"/>
    <cellStyle name="好_0605石屏县_财力性转移支付2010年预算参考数_小册子（2010）张 2" xfId="27417"/>
    <cellStyle name="好_0605石屏县_财力性转移支付2010年预算参考数_小册子（2010）张 3" xfId="27418"/>
    <cellStyle name="好_0605石屏县_合并" xfId="27419"/>
    <cellStyle name="好_2006年水利统计指标统计表_财力性转移支付2010年预算参考数 2" xfId="27420"/>
    <cellStyle name="好_0605石屏县_合并 2" xfId="27421"/>
    <cellStyle name="好_2006年水利统计指标统计表_财力性转移支付2010年预算参考数 2 2" xfId="27422"/>
    <cellStyle name="好_0605石屏县_合并 2 5" xfId="27423"/>
    <cellStyle name="好_0605石屏县_合并 2 7" xfId="27424"/>
    <cellStyle name="好_0605石屏县_禁止开发区名单" xfId="27425"/>
    <cellStyle name="好_0605石屏县_隋心对账单定稿0514 2" xfId="27426"/>
    <cellStyle name="好_0605石屏县_隋心对账单定稿0514 2 4" xfId="27427"/>
    <cellStyle name="好_0605石屏县_隋心对账单定稿0514 2 6" xfId="27428"/>
    <cellStyle name="好_0702砚山县2008年地税_2.云南省生态功能区转移支付总表" xfId="27429"/>
    <cellStyle name="好_07临沂" xfId="27430"/>
    <cellStyle name="好_成本差异系数_财力性转移支付2010年预算参考数 2" xfId="27431"/>
    <cellStyle name="好_07临沂 2" xfId="27432"/>
    <cellStyle name="好_成本差异系数_财力性转移支付2010年预算参考数 2 2" xfId="27433"/>
    <cellStyle name="好_07临沂 2 2" xfId="27434"/>
    <cellStyle name="好_07临沂 2 5" xfId="27435"/>
    <cellStyle name="好_行政公检法测算_民生政策最低支出需求_03_2010年各地区一般预算平衡表_04财力类2010 2" xfId="27436"/>
    <cellStyle name="好_07临沂 3" xfId="27437"/>
    <cellStyle name="好_成本差异系数_财力性转移支付2010年预算参考数 2 3" xfId="27438"/>
    <cellStyle name="好_缺口县区测算(财政部标准)_财力性转移支付2010年预算参考数_03_2010年各地区一般预算平衡表" xfId="27439"/>
    <cellStyle name="好_07临沂 4" xfId="27440"/>
    <cellStyle name="好_成本差异系数_财力性转移支付2010年预算参考数 2 4" xfId="27441"/>
    <cellStyle name="好_07临沂 5" xfId="27442"/>
    <cellStyle name="好_成本差异系数_财力性转移支付2010年预算参考数 2 5" xfId="27443"/>
    <cellStyle name="好_07临沂_30云南" xfId="27444"/>
    <cellStyle name="好_07临沂_合并" xfId="27445"/>
    <cellStyle name="好_行政公检法测算_不含人员经费系数_03_2010年各地区一般预算平衡表 3" xfId="27446"/>
    <cellStyle name="好_07临沂_合并 2" xfId="27447"/>
    <cellStyle name="好_07临沂_合并 2 6" xfId="27448"/>
    <cellStyle name="好_07临沂_隋心对账单定稿0514 2 4" xfId="27449"/>
    <cellStyle name="好_不含人员经费系数_财力性转移支付2010年预算参考数_隋心对账单定稿0514 2" xfId="27450"/>
    <cellStyle name="好_分县成本差异系数_财力性转移支付2010年预算参考数 3" xfId="27451"/>
    <cellStyle name="好_07临沂_隋心对账单定稿0514 2 6" xfId="27452"/>
    <cellStyle name="好_分县成本差异系数_财力性转移支付2010年预算参考数 5" xfId="27453"/>
    <cellStyle name="好_07临沂_隋心对账单定稿0514 2 7" xfId="27454"/>
    <cellStyle name="好_安徽 缺口县区测算(地方填报)1_财力性转移支付2010年预算参考数_03_2010年各地区一般预算平衡表" xfId="27455"/>
    <cellStyle name="好_07文山州 2" xfId="27456"/>
    <cellStyle name="好_07文山州 3" xfId="27457"/>
    <cellStyle name="好_07文山州_2.2009年云南省生态功能区转移支付总表" xfId="27458"/>
    <cellStyle name="好_07文山州_2.2010年云南省生态功能区转移支付总表" xfId="27459"/>
    <cellStyle name="好_07文山州_4.2010年国家重点生态功能区保护性转移支付生态测算表" xfId="27460"/>
    <cellStyle name="好_530623_2006年县级财政报表附表 6" xfId="27461"/>
    <cellStyle name="好_县级基础数据" xfId="27462"/>
    <cellStyle name="好_07文山州_5.2010年云南省国家一般生态功能区转移支付补助测算表（州市本级）" xfId="27463"/>
    <cellStyle name="好_2008年预计支出与2007年对比_小册子（2010）张" xfId="27464"/>
    <cellStyle name="好_09黑龙江" xfId="27465"/>
    <cellStyle name="好_2007年一般预算支出剔除_财力性转移支付2010年预算参考数_华东" xfId="27466"/>
    <cellStyle name="好_09黑龙江 2 4" xfId="27467"/>
    <cellStyle name="好_2007年一般预算支出剔除_财力性转移支付2010年预算参考数_华东 2 4" xfId="27468"/>
    <cellStyle name="好_09黑龙江 2 7" xfId="27469"/>
    <cellStyle name="好_2007年一般预算支出剔除_财力性转移支付2010年预算参考数_华东 2 7" xfId="27470"/>
    <cellStyle name="好_09黑龙江_03_2010年各地区一般预算平衡表" xfId="27471"/>
    <cellStyle name="好_教育(按照总人口测算）—20080416_县市旗测算-新科目（含人口规模效应）_华东 2 6" xfId="27472"/>
    <cellStyle name="好_09黑龙江_03_2010年各地区一般预算平衡表 2 2" xfId="27473"/>
    <cellStyle name="好_09黑龙江_03_2010年各地区一般预算平衡表 3" xfId="27474"/>
    <cellStyle name="好_09黑龙江_03_2010年各地区一般预算平衡表 4" xfId="27475"/>
    <cellStyle name="好_09黑龙江_03_2010年各地区一般预算平衡表 5" xfId="27476"/>
    <cellStyle name="好_09黑龙江_03_2010年各地区一般预算平衡表 6" xfId="27477"/>
    <cellStyle name="好_09黑龙江_03_2010年各地区一般预算平衡表_04财力类2010" xfId="27478"/>
    <cellStyle name="好_09黑龙江_03_2010年各地区一般预算平衡表_04财力类2010 2" xfId="27479"/>
    <cellStyle name="好_09黑龙江_03_2010年各地区一般预算平衡表_04财力类2010 3" xfId="27480"/>
    <cellStyle name="好_09黑龙江_03_2010年各地区一般预算平衡表_2010年地方财政一般预算分级平衡情况表（汇总）0524 2" xfId="27481"/>
    <cellStyle name="好_09黑龙江_03_2010年各地区一般预算平衡表_2010年地方财政一般预算分级平衡情况表（汇总）0524 2 4" xfId="27482"/>
    <cellStyle name="好_09黑龙江_03_2010年各地区一般预算平衡表_2010年地方财政一般预算分级平衡情况表（汇总）0524 2 5" xfId="27483"/>
    <cellStyle name="好_09黑龙江_03_2010年各地区一般预算平衡表_2010年地方财政一般预算分级平衡情况表（汇总）0524 2 6" xfId="27484"/>
    <cellStyle name="好_09黑龙江_03_2010年各地区一般预算平衡表_2010年地方财政一般预算分级平衡情况表（汇总）0524 2 7" xfId="27485"/>
    <cellStyle name="好_09黑龙江_03_2010年各地区一般预算平衡表_2010年地方财政一般预算分级平衡情况表（汇总）0524 3" xfId="27486"/>
    <cellStyle name="好_09黑龙江_03_2010年各地区一般预算平衡表_2010年地方财政一般预算分级平衡情况表（汇总）0524 4" xfId="27487"/>
    <cellStyle name="好_Book1_财力性转移支付2010年预算参考数_华东 2" xfId="27488"/>
    <cellStyle name="好_09黑龙江_03_2010年各地区一般预算平衡表_2010年地方财政一般预算分级平衡情况表（汇总）0524 5" xfId="27489"/>
    <cellStyle name="好_行政（人员）_民生政策最低支出需求_03_2010年各地区一般预算平衡表_2010年地方财政一般预算分级平衡情况表（汇总）0524" xfId="27490"/>
    <cellStyle name="好_09黑龙江_03_2010年各地区一般预算平衡表_净集中 2" xfId="27491"/>
    <cellStyle name="好_09黑龙江_03_2010年各地区一般预算平衡表_净集中 3" xfId="27492"/>
    <cellStyle name="好_缺口县区测算（11.13）_合并 2" xfId="27493"/>
    <cellStyle name="好_09黑龙江_财力性转移支付2010年预算参考数" xfId="27494"/>
    <cellStyle name="好_09黑龙江_财力性转移支付2010年预算参考数 2" xfId="27495"/>
    <cellStyle name="好_09黑龙江_财力性转移支付2010年预算参考数 2 2" xfId="27496"/>
    <cellStyle name="好_09黑龙江_财力性转移支付2010年预算参考数 2 3" xfId="27497"/>
    <cellStyle name="好_09黑龙江_财力性转移支付2010年预算参考数 2 4" xfId="27498"/>
    <cellStyle name="好_09黑龙江_财力性转移支付2010年预算参考数 2 6" xfId="27499"/>
    <cellStyle name="好_行政（人员）_民生政策最低支出需求_03_2010年各地区一般预算平衡表 2" xfId="27500"/>
    <cellStyle name="好_09黑龙江_财力性转移支付2010年预算参考数 2 7" xfId="27501"/>
    <cellStyle name="好_2007年一般预算支出剔除_财力性转移支付2010年预算参考数_30云南" xfId="27502"/>
    <cellStyle name="好_行政（人员）_民生政策最低支出需求_03_2010年各地区一般预算平衡表 3" xfId="27503"/>
    <cellStyle name="好_09黑龙江_财力性转移支付2010年预算参考数 3" xfId="27504"/>
    <cellStyle name="好_09黑龙江_财力性转移支付2010年预算参考数 4" xfId="27505"/>
    <cellStyle name="好_09黑龙江_财力性转移支付2010年预算参考数_03_2010年各地区一般预算平衡表" xfId="27506"/>
    <cellStyle name="好_教育(按照总人口测算）—20080416_民生政策最低支出需求_财力性转移支付2010年预算参考数_华东 2 4" xfId="27507"/>
    <cellStyle name="好_09黑龙江_财力性转移支付2010年预算参考数_03_2010年各地区一般预算平衡表 2" xfId="27508"/>
    <cellStyle name="好_09黑龙江_财力性转移支付2010年预算参考数_03_2010年各地区一般预算平衡表 3" xfId="27509"/>
    <cellStyle name="好_09黑龙江_财力性转移支付2010年预算参考数_03_2010年各地区一般预算平衡表 4" xfId="27510"/>
    <cellStyle name="好_09黑龙江_财力性转移支付2010年预算参考数_03_2010年各地区一般预算平衡表 5" xfId="27511"/>
    <cellStyle name="好_09黑龙江_财力性转移支付2010年预算参考数_03_2010年各地区一般预算平衡表 6" xfId="27512"/>
    <cellStyle name="好_12滨州" xfId="27513"/>
    <cellStyle name="好_09黑龙江_财力性转移支付2010年预算参考数_03_2010年各地区一般预算平衡表_04财力类2010 3" xfId="27514"/>
    <cellStyle name="好_09黑龙江_财力性转移支付2010年预算参考数_03_2010年各地区一般预算平衡表_2010年地方财政一般预算分级平衡情况表（汇总）0524 4" xfId="27515"/>
    <cellStyle name="好_09黑龙江_财力性转移支付2010年预算参考数_03_2010年各地区一般预算平衡表_2010年地方财政一般预算分级平衡情况表（汇总）0524 5" xfId="27516"/>
    <cellStyle name="好_09黑龙江_财力性转移支付2010年预算参考数_03_2010年各地区一般预算平衡表_净集中" xfId="27517"/>
    <cellStyle name="好_12滨州_财力性转移支付2010年预算参考数_30云南 2" xfId="27518"/>
    <cellStyle name="好_2007年可用财力 4" xfId="27519"/>
    <cellStyle name="好_09黑龙江_财力性转移支付2010年预算参考数_03_2010年各地区一般预算平衡表_净集中 2" xfId="27520"/>
    <cellStyle name="好_09黑龙江_财力性转移支付2010年预算参考数_30云南" xfId="27521"/>
    <cellStyle name="好_2007年收支情况及2008年收支预计表(汇总表)_财力性转移支付2010年预算参考数_华东 2" xfId="27522"/>
    <cellStyle name="好_财政供养人员_03_2010年各地区一般预算平衡表_净集中" xfId="27523"/>
    <cellStyle name="好_09黑龙江_财力性转移支付2010年预算参考数_30云南 2" xfId="27524"/>
    <cellStyle name="好_2007年收支情况及2008年收支预计表(汇总表)_财力性转移支付2010年预算参考数_华东 2 2" xfId="27525"/>
    <cellStyle name="好_财政供养人员_03_2010年各地区一般预算平衡表_净集中 2" xfId="27526"/>
    <cellStyle name="好_09黑龙江_财力性转移支付2010年预算参考数_合并 2 3" xfId="27527"/>
    <cellStyle name="好_09黑龙江_财力性转移支付2010年预算参考数_合并 2 4" xfId="27528"/>
    <cellStyle name="好_09黑龙江_财力性转移支付2010年预算参考数_合并 2 5" xfId="27529"/>
    <cellStyle name="好_09黑龙江_财力性转移支付2010年预算参考数_合并 2 7" xfId="27530"/>
    <cellStyle name="好_09黑龙江_财力性转移支付2010年预算参考数_华东" xfId="27531"/>
    <cellStyle name="好_09黑龙江_财力性转移支付2010年预算参考数_华东 2" xfId="27532"/>
    <cellStyle name="好_09黑龙江_财力性转移支付2010年预算参考数_华东 2 2" xfId="27533"/>
    <cellStyle name="好_行政(燃修费)_财力性转移支付2010年预算参考数 2 3" xfId="27534"/>
    <cellStyle name="好_09黑龙江_财力性转移支付2010年预算参考数_华东 2 4" xfId="27535"/>
    <cellStyle name="好_行政(燃修费)_财力性转移支付2010年预算参考数 2 5" xfId="27536"/>
    <cellStyle name="好_核定人数对比_隋心对账单定稿0514 2 2" xfId="27537"/>
    <cellStyle name="好_09黑龙江_财力性转移支付2010年预算参考数_华东 2 5" xfId="27538"/>
    <cellStyle name="好_行政(燃修费)_财力性转移支付2010年预算参考数 2 6" xfId="27539"/>
    <cellStyle name="好_核定人数对比_隋心对账单定稿0514 2 3" xfId="27540"/>
    <cellStyle name="好_09黑龙江_财力性转移支付2010年预算参考数_隋心对账单定稿0514" xfId="27541"/>
    <cellStyle name="好_09黑龙江_财力性转移支付2010年预算参考数_隋心对账单定稿0514 2" xfId="27542"/>
    <cellStyle name="好_09黑龙江_财力性转移支付2010年预算参考数_隋心对账单定稿0514 2 4" xfId="27543"/>
    <cellStyle name="好_缺口县区测算（11.13）_财力性转移支付2010年预算参考数_合并 2" xfId="27544"/>
    <cellStyle name="好_09黑龙江_财力性转移支付2010年预算参考数_隋心对账单定稿0514 2 7" xfId="27545"/>
    <cellStyle name="好_09黑龙江_财力性转移支付2010年预算参考数_小册子（2010）张" xfId="27546"/>
    <cellStyle name="好_2006年30云南_合并 2 2" xfId="27547"/>
    <cellStyle name="好_27重庆_财力性转移支付2010年预算参考数_合并 2 5" xfId="27548"/>
    <cellStyle name="好_09黑龙江_财力性转移支付2010年预算参考数_小册子（2010）张 2" xfId="27549"/>
    <cellStyle name="好_09黑龙江_财力性转移支付2010年预算参考数_小册子（2010）张 3" xfId="27550"/>
    <cellStyle name="好_09黑龙江_合并" xfId="27551"/>
    <cellStyle name="好_市辖区测算-新科目（20080626）_财力性转移支付2010年预算参考数_03_2010年各地区一般预算平衡表 5" xfId="27552"/>
    <cellStyle name="好_09黑龙江_合并 2 2" xfId="27553"/>
    <cellStyle name="好_市辖区测算-新科目（20080626）_财力性转移支付2010年预算参考数_03_2010年各地区一般预算平衡表 6" xfId="27554"/>
    <cellStyle name="好_09黑龙江_合并 2 3" xfId="27555"/>
    <cellStyle name="好_09黑龙江_合并 2 5" xfId="27556"/>
    <cellStyle name="好_09黑龙江_合并 2 6" xfId="27557"/>
    <cellStyle name="好_2008年全省汇总收支计算表_合并 2 2" xfId="27558"/>
    <cellStyle name="好_09黑龙江_合并 2 7" xfId="27559"/>
    <cellStyle name="好_2008年全省汇总收支计算表_合并 2 3" xfId="27560"/>
    <cellStyle name="好_09黑龙江_华东" xfId="27561"/>
    <cellStyle name="好_09黑龙江_华东 2 2" xfId="27562"/>
    <cellStyle name="好_09黑龙江_华东 2 3" xfId="27563"/>
    <cellStyle name="好_09黑龙江_华东 2 4" xfId="27564"/>
    <cellStyle name="好_09黑龙江_华东 2 5" xfId="27565"/>
    <cellStyle name="好_汇总表 2 2" xfId="27566"/>
    <cellStyle name="好_09黑龙江_华东 2 6" xfId="27567"/>
    <cellStyle name="好_2008年全省汇总收支计算表_华东 2 2" xfId="27568"/>
    <cellStyle name="好_汇总表 2 3" xfId="27569"/>
    <cellStyle name="好_09黑龙江_隋心对账单定稿0514 2 2" xfId="27570"/>
    <cellStyle name="好_09黑龙江_隋心对账单定稿0514 2 3" xfId="27571"/>
    <cellStyle name="好_09黑龙江_隋心对账单定稿0514 2 4" xfId="27572"/>
    <cellStyle name="好_09黑龙江_隋心对账单定稿0514 2 5" xfId="27573"/>
    <cellStyle name="好_09黑龙江_隋心对账单定稿0514 2 7" xfId="27574"/>
    <cellStyle name="好_2007年一般预算支出剔除_03_2010年各地区一般预算平衡表_2010年地方财政一般预算分级平衡情况表（汇总）0524 2 3" xfId="27575"/>
    <cellStyle name="好_09黑龙江_小册子（2010）张 2" xfId="27576"/>
    <cellStyle name="好_2006年22湖南_财力性转移支付2010年预算参考数_华东 2 2" xfId="27577"/>
    <cellStyle name="好_09黑龙江_小册子（2010）张 3" xfId="27578"/>
    <cellStyle name="好_2006年22湖南_财力性转移支付2010年预算参考数_华东 2 3" xfId="27579"/>
    <cellStyle name="好_1 2" xfId="27580"/>
    <cellStyle name="好_1 2 2" xfId="27581"/>
    <cellStyle name="好_行政（人员）_县市旗测算-新科目（含人口规模效应）_财力性转移支付2010年预算参考数_隋心对账单定稿0514 2 6" xfId="27582"/>
    <cellStyle name="好_1 2 3" xfId="27583"/>
    <cellStyle name="好_行政（人员）_县市旗测算-新科目（含人口规模效应）_财力性转移支付2010年预算参考数_隋心对账单定稿0514 2 7" xfId="27584"/>
    <cellStyle name="好_1 2 4" xfId="27585"/>
    <cellStyle name="好_1 2 5" xfId="27586"/>
    <cellStyle name="好_1 2 6" xfId="27587"/>
    <cellStyle name="好_1 2 7" xfId="27588"/>
    <cellStyle name="好_1 3" xfId="27589"/>
    <cellStyle name="好_1 4" xfId="27590"/>
    <cellStyle name="好_1 5" xfId="27591"/>
    <cellStyle name="好_1_03_2010年各地区一般预算平衡表 2" xfId="27592"/>
    <cellStyle name="好_1_03_2010年各地区一般预算平衡表 2 2" xfId="27593"/>
    <cellStyle name="好_1_03_2010年各地区一般预算平衡表 3" xfId="27594"/>
    <cellStyle name="好_1_03_2010年各地区一般预算平衡表 5" xfId="27595"/>
    <cellStyle name="好_1_03_2010年各地区一般预算平衡表_04财力类2010 2" xfId="27596"/>
    <cellStyle name="好_1_03_2010年各地区一般预算平衡表_04财力类2010 3" xfId="27597"/>
    <cellStyle name="好_1_03_2010年各地区一般预算平衡表_2010年地方财政一般预算分级平衡情况表（汇总）0524" xfId="27598"/>
    <cellStyle name="好_1_03_2010年各地区一般预算平衡表_2010年地方财政一般预算分级平衡情况表（汇总）0524 2 2" xfId="27599"/>
    <cellStyle name="好_1_03_2010年各地区一般预算平衡表_2010年地方财政一般预算分级平衡情况表（汇总）0524 2 3" xfId="27600"/>
    <cellStyle name="好_1_03_2010年各地区一般预算平衡表_2010年地方财政一般预算分级平衡情况表（汇总）0524 2 4" xfId="27601"/>
    <cellStyle name="好_1_03_2010年各地区一般预算平衡表_2010年地方财政一般预算分级平衡情况表（汇总）0524 2 6" xfId="27602"/>
    <cellStyle name="好_1_03_2010年各地区一般预算平衡表_2010年地方财政一般预算分级平衡情况表（汇总）0524 4" xfId="27603"/>
    <cellStyle name="好_农林水和城市维护标准支出20080505－县区合计_民生政策最低支出需求_03_2010年各地区一般预算平衡表_2010年地方财政一般预算分级平衡情况表（汇总）0524 2 6" xfId="27604"/>
    <cellStyle name="好_1_03_2010年各地区一般预算平衡表_净集中 2" xfId="27605"/>
    <cellStyle name="好_1_03_2010年各地区一般预算平衡表_净集中 3" xfId="27606"/>
    <cellStyle name="好_1_30云南 3" xfId="27607"/>
    <cellStyle name="好_1_30云南 4" xfId="27608"/>
    <cellStyle name="好_1_财力性转移支付2010年预算参考数" xfId="27609"/>
    <cellStyle name="好_平邑_财力性转移支付2010年预算参考数_03_2010年各地区一般预算平衡表 4" xfId="27610"/>
    <cellStyle name="好_1_财力性转移支付2010年预算参考数 2 4" xfId="27611"/>
    <cellStyle name="好_1_财力性转移支付2010年预算参考数 2 5" xfId="27612"/>
    <cellStyle name="好_1_财力性转移支付2010年预算参考数 2 7" xfId="27613"/>
    <cellStyle name="好_1_财力性转移支付2010年预算参考数 4" xfId="27614"/>
    <cellStyle name="好_1_财力性转移支付2010年预算参考数 5" xfId="27615"/>
    <cellStyle name="好_1_财力性转移支付2010年预算参考数_03_2010年各地区一般预算平衡表" xfId="27616"/>
    <cellStyle name="好_1_财力性转移支付2010年预算参考数_03_2010年各地区一般预算平衡表 2 2" xfId="27617"/>
    <cellStyle name="好_1_财力性转移支付2010年预算参考数_03_2010年各地区一般预算平衡表 4" xfId="27618"/>
    <cellStyle name="好_1_财力性转移支付2010年预算参考数_03_2010年各地区一般预算平衡表 5" xfId="27619"/>
    <cellStyle name="好_1_财力性转移支付2010年预算参考数_03_2010年各地区一般预算平衡表 6" xfId="27620"/>
    <cellStyle name="好_1_财力性转移支付2010年预算参考数_03_2010年各地区一般预算平衡表_04财力类2010" xfId="27621"/>
    <cellStyle name="好_其他部门(按照总人口测算）—20080416_财力性转移支付2010年预算参考数_合并 2 5" xfId="27622"/>
    <cellStyle name="好_其他部门(按照总人口测算）—20080416_民生政策最低支出需求_03_2010年各地区一般预算平衡表_2010年地方财政一般预算分级平衡情况表（汇总）0524 2 8" xfId="27623"/>
    <cellStyle name="好_1_财力性转移支付2010年预算参考数_03_2010年各地区一般预算平衡表_2010年地方财政一般预算分级平衡情况表（汇总）0524 2 2" xfId="27624"/>
    <cellStyle name="好_县市旗测算-新科目（20080627）_不含人员经费系数_财力性转移支付2010年预算参考数_03_2010年各地区一般预算平衡表 2" xfId="27625"/>
    <cellStyle name="好_1_财力性转移支付2010年预算参考数_03_2010年各地区一般预算平衡表_2010年地方财政一般预算分级平衡情况表（汇总）0524 2 3" xfId="27626"/>
    <cellStyle name="好_汇总表4_财力性转移支付2010年预算参考数_03_2010年各地区一般预算平衡表_2010年地方财政一般预算分级平衡情况表（汇总）0524 2 2" xfId="27627"/>
    <cellStyle name="好_县市旗测算-新科目（20080627）_不含人员经费系数_财力性转移支付2010年预算参考数_03_2010年各地区一般预算平衡表 4" xfId="27628"/>
    <cellStyle name="好_1_财力性转移支付2010年预算参考数_03_2010年各地区一般预算平衡表_2010年地方财政一般预算分级平衡情况表（汇总）0524 2 5" xfId="27629"/>
    <cellStyle name="好_汇总表4_财力性转移支付2010年预算参考数_03_2010年各地区一般预算平衡表_2010年地方财政一般预算分级平衡情况表（汇总）0524 2 4" xfId="27630"/>
    <cellStyle name="好_县市旗测算-新科目（20080627）_不含人员经费系数_财力性转移支付2010年预算参考数_03_2010年各地区一般预算平衡表 5" xfId="27631"/>
    <cellStyle name="好_1_财力性转移支付2010年预算参考数_03_2010年各地区一般预算平衡表_2010年地方财政一般预算分级平衡情况表（汇总）0524 2 6" xfId="27632"/>
    <cellStyle name="好_28四川_30云南 2" xfId="27633"/>
    <cellStyle name="好_汇总表4_财力性转移支付2010年预算参考数_03_2010年各地区一般预算平衡表_2010年地方财政一般预算分级平衡情况表（汇总）0524 2 5" xfId="27634"/>
    <cellStyle name="好_县市旗测算-新科目（20080627）_不含人员经费系数_财力性转移支付2010年预算参考数_03_2010年各地区一般预算平衡表 6" xfId="27635"/>
    <cellStyle name="好_1_财力性转移支付2010年预算参考数_03_2010年各地区一般预算平衡表_2010年地方财政一般预算分级平衡情况表（汇总）0524 2 7" xfId="27636"/>
    <cellStyle name="好_28四川_30云南 3" xfId="27637"/>
    <cellStyle name="好_汇总表4_财力性转移支付2010年预算参考数_03_2010年各地区一般预算平衡表_2010年地方财政一般预算分级平衡情况表（汇总）0524 2 6" xfId="27638"/>
    <cellStyle name="好_1_财力性转移支付2010年预算参考数_03_2010年各地区一般预算平衡表_净集中" xfId="27639"/>
    <cellStyle name="好_2006年34青海_03_2010年各地区一般预算平衡表 3" xfId="27640"/>
    <cellStyle name="好_1_财力性转移支付2010年预算参考数_03_2010年各地区一般预算平衡表_净集中 2" xfId="27641"/>
    <cellStyle name="好_行政（人员）_县市旗测算-新科目（含人口规模效应）_财力性转移支付2010年预算参考数_03_2010年各地区一般预算平衡表_2010年地方财政一般预算分级平衡情况表（汇总）0524 4" xfId="27642"/>
    <cellStyle name="好_1_财力性转移支付2010年预算参考数_03_2010年各地区一般预算平衡表_净集中 3" xfId="27643"/>
    <cellStyle name="好_行政（人员）_县市旗测算-新科目（含人口规模效应）_财力性转移支付2010年预算参考数_03_2010年各地区一般预算平衡表_2010年地方财政一般预算分级平衡情况表（汇总）0524 5" xfId="27644"/>
    <cellStyle name="强调文字颜色 2 11" xfId="27645"/>
    <cellStyle name="好_1_财力性转移支付2010年预算参考数_30云南 2" xfId="27646"/>
    <cellStyle name="好_1_财力性转移支付2010年预算参考数_30云南 3" xfId="27647"/>
    <cellStyle name="好_1_财力性转移支付2010年预算参考数_合并" xfId="27648"/>
    <cellStyle name="好_1_财力性转移支付2010年预算参考数_合并 2" xfId="27649"/>
    <cellStyle name="好_1_财力性转移支付2010年预算参考数_合并 2 2" xfId="27650"/>
    <cellStyle name="好_1_财力性转移支付2010年预算参考数_华东" xfId="27651"/>
    <cellStyle name="好_1_财力性转移支付2010年预算参考数_华东 2" xfId="27652"/>
    <cellStyle name="好_1_财力性转移支付2010年预算参考数_华东 2 2" xfId="27653"/>
    <cellStyle name="好_2006年27重庆_03_2010年各地区一般预算平衡表_净集中 3" xfId="27654"/>
    <cellStyle name="好_1_财力性转移支付2010年预算参考数_隋心对账单定稿0514 2 2" xfId="27655"/>
    <cellStyle name="好_1_财力性转移支付2010年预算参考数_隋心对账单定稿0514 2 7" xfId="27656"/>
    <cellStyle name="好_缺口县区测算(按核定人数)_合并 3" xfId="27657"/>
    <cellStyle name="好_1_财力性转移支付2010年预算参考数_小册子（2010）张" xfId="27658"/>
    <cellStyle name="好_1_合并" xfId="27659"/>
    <cellStyle name="好_1_合并 2" xfId="27660"/>
    <cellStyle name="好_1_合并 2 2" xfId="27661"/>
    <cellStyle name="好_1_合并 2 5" xfId="27662"/>
    <cellStyle name="好_1_合并 2 6" xfId="27663"/>
    <cellStyle name="好_缺口县区测算(按核定人数)_财力性转移支付2010年预算参考数_隋心对账单定稿0514" xfId="27664"/>
    <cellStyle name="好_1_合并 2 7" xfId="27665"/>
    <cellStyle name="好_1_华东" xfId="27666"/>
    <cellStyle name="好_1_华东 2" xfId="27667"/>
    <cellStyle name="好_1_华东 2 2" xfId="27668"/>
    <cellStyle name="好_1_华东 2 3" xfId="27669"/>
    <cellStyle name="好_1_隋心对账单定稿0514 2" xfId="27670"/>
    <cellStyle name="好_行政公检法测算_县市旗测算-新科目（含人口规模效应）_财力性转移支付2010年预算参考数_华东 2 7" xfId="27671"/>
    <cellStyle name="好_1_隋心对账单定稿0514 2 2" xfId="27672"/>
    <cellStyle name="好_1_隋心对账单定稿0514 2 3" xfId="27673"/>
    <cellStyle name="好_卫生部门_隋心对账单定稿0514 2 2" xfId="27674"/>
    <cellStyle name="好_1_隋心对账单定稿0514 2 7" xfId="27675"/>
    <cellStyle name="好_1_小册子（2010）张" xfId="27676"/>
    <cellStyle name="好_1_小册子（2010）张 2" xfId="27677"/>
    <cellStyle name="好_2006年水利统计指标统计表_财力性转移支付2010年预算参考数_03_2010年各地区一般预算平衡表_2010年地方财政一般预算分级平衡情况表（汇总）0524 2 7" xfId="27678"/>
    <cellStyle name="好_行政(燃修费)_不含人员经费系数_财力性转移支付2010年预算参考数_华东 2 4" xfId="27679"/>
    <cellStyle name="好_1003牟定县" xfId="27680"/>
    <cellStyle name="好_其他部门(按照总人口测算）—20080416_华东 2 5" xfId="27681"/>
    <cellStyle name="好_1007永仁县 2" xfId="27682"/>
    <cellStyle name="好_1007永仁县 3" xfId="27683"/>
    <cellStyle name="好_1110洱源 2" xfId="27684"/>
    <cellStyle name="好_安徽 缺口县区测算(地方填报)1_华东" xfId="27685"/>
    <cellStyle name="好_行政公检法测算_县市旗测算-新科目（含人口规模效应）_财力性转移支付2010年预算参考数_03_2010年各地区一般预算平衡表_04财力类2010 2" xfId="27686"/>
    <cellStyle name="好_1110洱源 2 2" xfId="27687"/>
    <cellStyle name="好_安徽 缺口县区测算(地方填报)1_华东 2" xfId="27688"/>
    <cellStyle name="好_1110洱源 2 3" xfId="27689"/>
    <cellStyle name="好_1110洱源 3" xfId="27690"/>
    <cellStyle name="好_行政公检法测算_县市旗测算-新科目（含人口规模效应）_财力性转移支付2010年预算参考数_03_2010年各地区一般预算平衡表_04财力类2010 3" xfId="27691"/>
    <cellStyle name="好_1110洱源 3 2" xfId="27692"/>
    <cellStyle name="好_1110洱源 4" xfId="27693"/>
    <cellStyle name="好_1110洱源县" xfId="27694"/>
    <cellStyle name="好_1110洱源县 2 4" xfId="27695"/>
    <cellStyle name="好_1110洱源县 2 5" xfId="27696"/>
    <cellStyle name="好_云南省2008年转移支付测算——州市本级考核部分及政策性测算_财力性转移支付2010年预算参考数_03_2010年各地区一般预算平衡表_2010年地方财政一般预算分级平衡情况表（汇总）0524 2 2" xfId="27697"/>
    <cellStyle name="好_1110洱源县 2 7" xfId="27698"/>
    <cellStyle name="好_1110洱源县 2_2.2009年云南省生态功能区转移支付总表" xfId="27699"/>
    <cellStyle name="好_1110洱源县 2_5.2010年云南省国家一般生态功能区转移支付补助测算表（州市本级）" xfId="27700"/>
    <cellStyle name="好_1110洱源县 5" xfId="27701"/>
    <cellStyle name="好_2006年27重庆" xfId="27702"/>
    <cellStyle name="好_1110洱源县 6" xfId="27703"/>
    <cellStyle name="好_1110洱源县_03_2010年各地区一般预算平衡表 4" xfId="27704"/>
    <cellStyle name="好_1110洱源县_03_2010年各地区一般预算平衡表 5" xfId="27705"/>
    <cellStyle name="好_1110洱源县_03_2010年各地区一般预算平衡表 6" xfId="27706"/>
    <cellStyle name="好_1110洱源县_03_2010年各地区一般预算平衡表_04财力类2010" xfId="27707"/>
    <cellStyle name="好_1110洱源县_03_2010年各地区一般预算平衡表_04财力类2010 2" xfId="27708"/>
    <cellStyle name="好_1110洱源县_03_2010年各地区一般预算平衡表_04财力类2010 3" xfId="27709"/>
    <cellStyle name="好_1110洱源县_03_2010年各地区一般预算平衡表_2010年地方财政一般预算分级平衡情况表（汇总）0524 2 6" xfId="27710"/>
    <cellStyle name="好_1110洱源县_03_2010年各地区一般预算平衡表_2010年地方财政一般预算分级平衡情况表（汇总）0524 3" xfId="27711"/>
    <cellStyle name="好_1110洱源县_03_2010年各地区一般预算平衡表_2010年地方财政一般预算分级平衡情况表（汇总）0524 4" xfId="27712"/>
    <cellStyle name="好_1110洱源县_03_2010年各地区一般预算平衡表_2010年地方财政一般预算分级平衡情况表（汇总）0524 5" xfId="27713"/>
    <cellStyle name="好_1110洱源县_03_2010年各地区一般预算平衡表_净集中 3" xfId="27714"/>
    <cellStyle name="好_1110洱源县_财力性转移支付2010年预算参考数 2 3" xfId="27715"/>
    <cellStyle name="好_1110洱源县_财力性转移支付2010年预算参考数 2 4" xfId="27716"/>
    <cellStyle name="好_27重庆_财力性转移支付2010年预算参考数_合并" xfId="27717"/>
    <cellStyle name="好_1110洱源县_财力性转移支付2010年预算参考数 2 5" xfId="27718"/>
    <cellStyle name="好_1110洱源县_财力性转移支付2010年预算参考数 5" xfId="27719"/>
    <cellStyle name="好_1110洱源县_财力性转移支付2010年预算参考数_03_2010年各地区一般预算平衡表" xfId="27720"/>
    <cellStyle name="好_1110洱源县_财力性转移支付2010年预算参考数_03_2010年各地区一般预算平衡表 2" xfId="27721"/>
    <cellStyle name="好_青海 缺口县区测算(地方填报)_03_2010年各地区一般预算平衡表_04财力类2010" xfId="27722"/>
    <cellStyle name="好_1110洱源县_财力性转移支付2010年预算参考数_03_2010年各地区一般预算平衡表 2 2" xfId="27723"/>
    <cellStyle name="好_青海 缺口县区测算(地方填报)_03_2010年各地区一般预算平衡表_04财力类2010 2" xfId="27724"/>
    <cellStyle name="好_1110洱源县_财力性转移支付2010年预算参考数_03_2010年各地区一般预算平衡表 3" xfId="27725"/>
    <cellStyle name="好_1110洱源县_财力性转移支付2010年预算参考数_03_2010年各地区一般预算平衡表 4" xfId="27726"/>
    <cellStyle name="好_1110洱源县_财力性转移支付2010年预算参考数_03_2010年各地区一般预算平衡表 5" xfId="27727"/>
    <cellStyle name="好_测算结果_财力性转移支付2010年预算参考数 2 2" xfId="27728"/>
    <cellStyle name="好_1110洱源县_财力性转移支付2010年预算参考数_03_2010年各地区一般预算平衡表_2010年地方财政一般预算分级平衡情况表（汇总）0524" xfId="27729"/>
    <cellStyle name="好_1110洱源县_财力性转移支付2010年预算参考数_03_2010年各地区一般预算平衡表_2010年地方财政一般预算分级平衡情况表（汇总）0524 2 2" xfId="27730"/>
    <cellStyle name="好_1110洱源县_财力性转移支付2010年预算参考数_03_2010年各地区一般预算平衡表_2010年地方财政一般预算分级平衡情况表（汇总）0524 2 3" xfId="27731"/>
    <cellStyle name="好_1110洱源县_财力性转移支付2010年预算参考数_03_2010年各地区一般预算平衡表_2010年地方财政一般预算分级平衡情况表（汇总）0524 2 4" xfId="27732"/>
    <cellStyle name="好_1110洱源县_财力性转移支付2010年预算参考数_03_2010年各地区一般预算平衡表_2010年地方财政一般预算分级平衡情况表（汇总）0524 2 6" xfId="27733"/>
    <cellStyle name="好_1110洱源县_财力性转移支付2010年预算参考数_03_2010年各地区一般预算平衡表_净集中 3" xfId="27734"/>
    <cellStyle name="好_汇总表_财力性转移支付2010年预算参考数 3" xfId="27735"/>
    <cellStyle name="好_1110洱源县_财力性转移支付2010年预算参考数_30云南 2" xfId="27736"/>
    <cellStyle name="好_分析缺口率_财力性转移支付2010年预算参考数_华东" xfId="27737"/>
    <cellStyle name="好_1110洱源县_财力性转移支付2010年预算参考数_30云南 3" xfId="27738"/>
    <cellStyle name="好_1110洱源县_财力性转移支付2010年预算参考数_合并" xfId="27739"/>
    <cellStyle name="好_1110洱源县_财力性转移支付2010年预算参考数_合并 2" xfId="27740"/>
    <cellStyle name="好_缺口县区测算（11.13）_财力性转移支付2010年预算参考数_华东 2 6" xfId="27741"/>
    <cellStyle name="强调文字颜色 2 2 12" xfId="27742"/>
    <cellStyle name="好_1110洱源县_财力性转移支付2010年预算参考数_华东" xfId="27743"/>
    <cellStyle name="好_1110洱源县_财力性转移支付2010年预算参考数_华东 2" xfId="27744"/>
    <cellStyle name="好_1110洱源县_财力性转移支付2010年预算参考数_华东 2 2" xfId="27745"/>
    <cellStyle name="好_1110洱源县_财力性转移支付2010年预算参考数_华东 2 3" xfId="27746"/>
    <cellStyle name="好_1110洱源县_财力性转移支付2010年预算参考数_华东 2 4" xfId="27747"/>
    <cellStyle name="好_1110洱源县_财力性转移支付2010年预算参考数_华东 2 5" xfId="27748"/>
    <cellStyle name="好_1110洱源县_财力性转移支付2010年预算参考数_华东 2 6" xfId="27749"/>
    <cellStyle name="好_1110洱源县_财力性转移支付2010年预算参考数_隋心对账单定稿0514" xfId="27750"/>
    <cellStyle name="好_其他部门(按照总人口测算）—20080416_不含人员经费系数_财力性转移支付2010年预算参考数_03_2010年各地区一般预算平衡表_04财力类2010" xfId="27751"/>
    <cellStyle name="好_教育(按照总人口测算）—20080416_财力性转移支付2010年预算参考数_03_2010年各地区一般预算平衡表 2 3" xfId="27752"/>
    <cellStyle name="好_1110洱源县_财力性转移支付2010年预算参考数_隋心对账单定稿0514 2" xfId="27753"/>
    <cellStyle name="好_其他部门(按照总人口测算）—20080416_不含人员经费系数_财力性转移支付2010年预算参考数_03_2010年各地区一般预算平衡表_04财力类2010 2" xfId="27754"/>
    <cellStyle name="好_1110洱源县_财力性转移支付2010年预算参考数_小册子（2010）张" xfId="27755"/>
    <cellStyle name="好_11大理_财力性转移支付2010年预算参考数_隋心对账单定稿0514 2 4" xfId="27756"/>
    <cellStyle name="好_2008年支出调整_财力性转移支付2010年预算参考数_03_2010年各地区一般预算平衡表 2" xfId="27757"/>
    <cellStyle name="好_1110洱源县_财力性转移支付2010年预算参考数_小册子（2010）张 2" xfId="27758"/>
    <cellStyle name="好_2008年支出调整_财力性转移支付2010年预算参考数_03_2010年各地区一般预算平衡表 2 2" xfId="27759"/>
    <cellStyle name="好_1110洱源县_财力性转移支付2010年预算参考数_小册子（2010）张 3" xfId="27760"/>
    <cellStyle name="好_1110洱源县_合并 2 4" xfId="27761"/>
    <cellStyle name="好_1110洱源县_合并 2 5" xfId="27762"/>
    <cellStyle name="好_1110洱源县_合并 2 6" xfId="27763"/>
    <cellStyle name="好_1110洱源县_合并 2 7" xfId="27764"/>
    <cellStyle name="好_缺口县区测算_隋心对账单定稿0514 2 6" xfId="27765"/>
    <cellStyle name="好_1110洱源县_华东 2 2" xfId="27766"/>
    <cellStyle name="好_缺口县区测算_隋心对账单定稿0514 2 7" xfId="27767"/>
    <cellStyle name="好_1110洱源县_华东 2 3" xfId="27768"/>
    <cellStyle name="好_1110洱源县_华东 2 4" xfId="27769"/>
    <cellStyle name="好_1110洱源县_华东 2 5" xfId="27770"/>
    <cellStyle name="好_1110洱源县_华东 2 6" xfId="27771"/>
    <cellStyle name="好_1110洱源县_禁止开发区名单" xfId="27772"/>
    <cellStyle name="好_1110洱源县_隋心对账单定稿0514 2 5" xfId="27773"/>
    <cellStyle name="好_1110洱源转换" xfId="27774"/>
    <cellStyle name="好_1110洱源转换 2" xfId="27775"/>
    <cellStyle name="好_11大理 2" xfId="27776"/>
    <cellStyle name="好_11大理 2 2" xfId="27777"/>
    <cellStyle name="好_11大理 2 2 2" xfId="27778"/>
    <cellStyle name="好_11大理 2 3" xfId="27779"/>
    <cellStyle name="好_11大理 2 4" xfId="27780"/>
    <cellStyle name="好_11大理 2 5" xfId="27781"/>
    <cellStyle name="好_11大理 2 6" xfId="27782"/>
    <cellStyle name="好_11大理 2 7" xfId="27783"/>
    <cellStyle name="好_教育(按照总人口测算）—20080416_不含人员经费系数_财力性转移支付2010年预算参考数_华东 2 2" xfId="27784"/>
    <cellStyle name="好_11大理 2_2.2010年云南省生态功能区转移支付总表" xfId="27785"/>
    <cellStyle name="好_11大理 2_2.云南省生态功能区转移支付总表" xfId="27786"/>
    <cellStyle name="好_11大理 2_4.2010年国家重点生态功能区保护性转移支付生态测算表" xfId="27787"/>
    <cellStyle name="好_11大理 2_5.2010年云南省国家一般生态功能区转移支付补助测算表（州市本级）" xfId="27788"/>
    <cellStyle name="好_11大理 3" xfId="27789"/>
    <cellStyle name="好_11大理 3 2" xfId="27790"/>
    <cellStyle name="好_11大理 5" xfId="27791"/>
    <cellStyle name="好_11大理_03_2010年各地区一般预算平衡表 5" xfId="27792"/>
    <cellStyle name="好_11大理_03_2010年各地区一般预算平衡表 6" xfId="27793"/>
    <cellStyle name="好_11大理_财力性转移支付2010年预算参考数" xfId="27794"/>
    <cellStyle name="好_11大理_财力性转移支付2010年预算参考数 2 2" xfId="27795"/>
    <cellStyle name="强调文字颜色 5 8 2" xfId="27796"/>
    <cellStyle name="好_11大理_财力性转移支付2010年预算参考数 2 3" xfId="27797"/>
    <cellStyle name="好_11大理_财力性转移支付2010年预算参考数 2 4" xfId="27798"/>
    <cellStyle name="好_11大理_财力性转移支付2010年预算参考数 2 5" xfId="27799"/>
    <cellStyle name="好_11大理_财力性转移支付2010年预算参考数 2 7" xfId="27800"/>
    <cellStyle name="好_11大理_财力性转移支付2010年预算参考数 4" xfId="27801"/>
    <cellStyle name="好_教育(按照总人口测算）—20080416_财力性转移支付2010年预算参考数_03_2010年各地区一般预算平衡表_2010年地方财政一般预算分级平衡情况表（汇总）0524 2 5" xfId="27802"/>
    <cellStyle name="好_11大理_财力性转移支付2010年预算参考数 5" xfId="27803"/>
    <cellStyle name="好_教育(按照总人口测算）—20080416_财力性转移支付2010年预算参考数_03_2010年各地区一般预算平衡表_2010年地方财政一般预算分级平衡情况表（汇总）0524 2 6" xfId="27804"/>
    <cellStyle name="好_11大理_财力性转移支付2010年预算参考数_03_2010年各地区一般预算平衡表 3" xfId="27805"/>
    <cellStyle name="好_11大理_财力性转移支付2010年预算参考数_03_2010年各地区一般预算平衡表 4" xfId="27806"/>
    <cellStyle name="好_11大理_财力性转移支付2010年预算参考数_03_2010年各地区一般预算平衡表 5" xfId="27807"/>
    <cellStyle name="好_11大理_财力性转移支付2010年预算参考数_03_2010年各地区一般预算平衡表 6" xfId="27808"/>
    <cellStyle name="好_2006年22湖南_财力性转移支付2010年预算参考数_合并" xfId="27809"/>
    <cellStyle name="好_11大理_财力性转移支付2010年预算参考数_03_2010年各地区一般预算平衡表_04财力类2010 3" xfId="27810"/>
    <cellStyle name="好_11大理_财力性转移支付2010年预算参考数_03_2010年各地区一般预算平衡表_2010年地方财政一般预算分级平衡情况表（汇总）0524 2" xfId="27811"/>
    <cellStyle name="好_11大理_财力性转移支付2010年预算参考数_03_2010年各地区一般预算平衡表_2010年地方财政一般预算分级平衡情况表（汇总）0524 2 2" xfId="27812"/>
    <cellStyle name="好_测算结果汇总_华东" xfId="27813"/>
    <cellStyle name="好_11大理_财力性转移支付2010年预算参考数_03_2010年各地区一般预算平衡表_2010年地方财政一般预算分级平衡情况表（汇总）0524 2 4" xfId="27814"/>
    <cellStyle name="好_11大理_财力性转移支付2010年预算参考数_03_2010年各地区一般预算平衡表_2010年地方财政一般预算分级平衡情况表（汇总）0524 2 5" xfId="27815"/>
    <cellStyle name="好_11大理_财力性转移支付2010年预算参考数_03_2010年各地区一般预算平衡表_2010年地方财政一般预算分级平衡情况表（汇总）0524 2 6" xfId="27816"/>
    <cellStyle name="好_11大理_财力性转移支付2010年预算参考数_03_2010年各地区一般预算平衡表_2010年地方财政一般预算分级平衡情况表（汇总）0524 2 7" xfId="27817"/>
    <cellStyle name="好_11大理_财力性转移支付2010年预算参考数_03_2010年各地区一般预算平衡表_2010年地方财政一般预算分级平衡情况表（汇总）0524 3" xfId="27818"/>
    <cellStyle name="好_11大理_财力性转移支付2010年预算参考数_03_2010年各地区一般预算平衡表_2010年地方财政一般预算分级平衡情况表（汇总）0524 4" xfId="27819"/>
    <cellStyle name="好_11大理_财力性转移支付2010年预算参考数_03_2010年各地区一般预算平衡表_2010年地方财政一般预算分级平衡情况表（汇总）0524 5" xfId="27820"/>
    <cellStyle name="好_11大理_财力性转移支付2010年预算参考数_合并" xfId="27821"/>
    <cellStyle name="好_11大理_财力性转移支付2010年预算参考数_合并 2" xfId="27822"/>
    <cellStyle name="好_11大理_财力性转移支付2010年预算参考数_合并 2 5" xfId="27823"/>
    <cellStyle name="好_11大理_财力性转移支付2010年预算参考数_华东 2" xfId="27824"/>
    <cellStyle name="好_11大理_财力性转移支付2010年预算参考数_华东 2 2" xfId="27825"/>
    <cellStyle name="好_11大理_财力性转移支付2010年预算参考数_华东 2 3" xfId="27826"/>
    <cellStyle name="好_分县成本差异系数_民生政策最低支出需求_30云南 2" xfId="27827"/>
    <cellStyle name="好_11大理_财力性转移支付2010年预算参考数_华东 2 4" xfId="27828"/>
    <cellStyle name="好_分县成本差异系数_民生政策最低支出需求_30云南 3" xfId="27829"/>
    <cellStyle name="好_11大理_财力性转移支付2010年预算参考数_华东 2 5" xfId="27830"/>
    <cellStyle name="好_11大理_财力性转移支付2010年预算参考数_华东 2 6" xfId="27831"/>
    <cellStyle name="好_11大理_财力性转移支付2010年预算参考数_华东 2 7" xfId="27832"/>
    <cellStyle name="好_11大理_财力性转移支付2010年预算参考数_隋心对账单定稿0514" xfId="27833"/>
    <cellStyle name="好_2006年水利统计指标统计表 8" xfId="27834"/>
    <cellStyle name="好_11大理_财力性转移支付2010年预算参考数_隋心对账单定稿0514 2 2" xfId="27835"/>
    <cellStyle name="好_11大理_财力性转移支付2010年预算参考数_隋心对账单定稿0514 2 3" xfId="27836"/>
    <cellStyle name="好_11大理_财力性转移支付2010年预算参考数_隋心对账单定稿0514 2 5" xfId="27837"/>
    <cellStyle name="好_2006年27重庆_隋心对账单定稿0514 2" xfId="27838"/>
    <cellStyle name="好_2008年支出调整_财力性转移支付2010年预算参考数_03_2010年各地区一般预算平衡表 3" xfId="27839"/>
    <cellStyle name="好_11大理_财力性转移支付2010年预算参考数_隋心对账单定稿0514 2 7" xfId="27840"/>
    <cellStyle name="好_2008年支出调整_财力性转移支付2010年预算参考数_03_2010年各地区一般预算平衡表 5" xfId="27841"/>
    <cellStyle name="好_分县成本差异系数_民生政策最低支出需求_03_2010年各地区一般预算平衡表_净集中" xfId="27842"/>
    <cellStyle name="好_11大理_财力性转移支付2010年预算参考数_小册子（2010）张" xfId="27843"/>
    <cellStyle name="好_11大理_财力性转移支付2010年预算参考数_小册子（2010）张 2" xfId="27844"/>
    <cellStyle name="好_11大理_财力性转移支付2010年预算参考数_小册子（2010）张 3" xfId="27845"/>
    <cellStyle name="好_11大理_合并" xfId="27846"/>
    <cellStyle name="好_行政公检法测算_不含人员经费系数_小册子（2010）张" xfId="27847"/>
    <cellStyle name="好_11大理_合并 2" xfId="27848"/>
    <cellStyle name="好_行政公检法测算_不含人员经费系数_小册子（2010）张 2" xfId="27849"/>
    <cellStyle name="好_教师绩效工资测算表（离退休按各地上报数测算）2009年1月1日 4" xfId="27850"/>
    <cellStyle name="好_11大理_合并 2 3" xfId="27851"/>
    <cellStyle name="好_30云南_1_财力性转移支付2010年预算参考数_03_2010年各地区一般预算平衡表 5" xfId="27852"/>
    <cellStyle name="好_11大理_合并 2 4" xfId="27853"/>
    <cellStyle name="好_30云南_1_财力性转移支付2010年预算参考数_03_2010年各地区一般预算平衡表 6" xfId="27854"/>
    <cellStyle name="好_11大理_合并 2 5" xfId="27855"/>
    <cellStyle name="好_11大理_合并 2 6" xfId="27856"/>
    <cellStyle name="好_11大理_合并 2 7" xfId="27857"/>
    <cellStyle name="好_11大理_华东" xfId="27858"/>
    <cellStyle name="好_11大理_华东 2" xfId="27859"/>
    <cellStyle name="好_530623_2006年县级财政报表附表 8" xfId="27860"/>
    <cellStyle name="好_11大理_华东 2 2" xfId="27861"/>
    <cellStyle name="好_11大理_华东 2 3" xfId="27862"/>
    <cellStyle name="好_2006年34青海_财力性转移支付2010年预算参考数_合并 2 2" xfId="27863"/>
    <cellStyle name="好_11大理_华东 2 4" xfId="27864"/>
    <cellStyle name="好_2006年34青海_财力性转移支付2010年预算参考数_合并 2 3" xfId="27865"/>
    <cellStyle name="好_11大理_禁止开发区名单" xfId="27866"/>
    <cellStyle name="好_12滨州_03_2010年各地区一般预算平衡表_2010年地方财政一般预算分级平衡情况表（汇总）0524 2 2" xfId="27867"/>
    <cellStyle name="好_11大理_隋心对账单定稿0514" xfId="27868"/>
    <cellStyle name="好_附表_03_2010年各地区一般预算平衡表_2010年地方财政一般预算分级平衡情况表（汇总）0524 2 8" xfId="27869"/>
    <cellStyle name="好_11大理_隋心对账单定稿0514 2" xfId="27870"/>
    <cellStyle name="好_11大理_隋心对账单定稿0514 2 4" xfId="27871"/>
    <cellStyle name="好_11大理_隋心对账单定稿0514 2 5" xfId="27872"/>
    <cellStyle name="好_11大理_隋心对账单定稿0514 2 6" xfId="27873"/>
    <cellStyle name="好_11大理_隋心对账单定稿0514 2 7" xfId="27874"/>
    <cellStyle name="好_缺口县区测算(财政部标准)_03_2010年各地区一般预算平衡表_2010年地方财政一般预算分级平衡情况表（汇总）0524" xfId="27875"/>
    <cellStyle name="好_12滨州 2" xfId="27876"/>
    <cellStyle name="好_12滨州 2 4" xfId="27877"/>
    <cellStyle name="好_2009年一般性转移支付标准工资_~4190974 2" xfId="27878"/>
    <cellStyle name="好_农林水和城市维护标准支出20080505－县区合计_民生政策最低支出需求_03_2010年各地区一般预算平衡表 5" xfId="27879"/>
    <cellStyle name="好_12滨州 2 5" xfId="27880"/>
    <cellStyle name="好_2009年一般性转移支付标准工资_~4190974 3" xfId="27881"/>
    <cellStyle name="好_农林水和城市维护标准支出20080505－县区合计_民生政策最低支出需求_03_2010年各地区一般预算平衡表 6" xfId="27882"/>
    <cellStyle name="好_12滨州 2 7" xfId="27883"/>
    <cellStyle name="好_12滨州 3" xfId="27884"/>
    <cellStyle name="好_12滨州 4" xfId="27885"/>
    <cellStyle name="好_12滨州 5" xfId="27886"/>
    <cellStyle name="好_12滨州_03_2010年各地区一般预算平衡表 2" xfId="27887"/>
    <cellStyle name="好_教育(按照总人口测算）—20080416_不含人员经费系数 2 7" xfId="27888"/>
    <cellStyle name="好_12滨州_03_2010年各地区一般预算平衡表 2 2" xfId="27889"/>
    <cellStyle name="好_教育(按照总人口测算）—20080416_民生政策最低支出需求_华东 2 7" xfId="27890"/>
    <cellStyle name="好_12滨州_03_2010年各地区一般预算平衡表 3" xfId="27891"/>
    <cellStyle name="好_教育(按照总人口测算）—20080416_不含人员经费系数 2 8" xfId="27892"/>
    <cellStyle name="好_12滨州_03_2010年各地区一般预算平衡表 4" xfId="27893"/>
    <cellStyle name="好_12滨州_03_2010年各地区一般预算平衡表 5" xfId="27894"/>
    <cellStyle name="好_12滨州_03_2010年各地区一般预算平衡表 6" xfId="27895"/>
    <cellStyle name="好_12滨州_03_2010年各地区一般预算平衡表_04财力类2010" xfId="27896"/>
    <cellStyle name="警告文本 2 9" xfId="27897"/>
    <cellStyle name="好_12滨州_03_2010年各地区一般预算平衡表_04财力类2010 2" xfId="27898"/>
    <cellStyle name="好_12滨州_03_2010年各地区一般预算平衡表_04财力类2010 3" xfId="27899"/>
    <cellStyle name="好_12滨州_03_2010年各地区一般预算平衡表_2010年地方财政一般预算分级平衡情况表（汇总）0524" xfId="27900"/>
    <cellStyle name="好_gdp_合并 2" xfId="27901"/>
    <cellStyle name="好_12滨州_03_2010年各地区一般预算平衡表_2010年地方财政一般预算分级平衡情况表（汇总）0524 2" xfId="27902"/>
    <cellStyle name="好_gdp_合并 2 2" xfId="27903"/>
    <cellStyle name="好_12滨州_03_2010年各地区一般预算平衡表_2010年地方财政一般预算分级平衡情况表（汇总）0524 2 3" xfId="27904"/>
    <cellStyle name="好_12滨州_03_2010年各地区一般预算平衡表_2010年地方财政一般预算分级平衡情况表（汇总）0524 2 4" xfId="27905"/>
    <cellStyle name="好_12滨州_03_2010年各地区一般预算平衡表_2010年地方财政一般预算分级平衡情况表（汇总）0524 2 7" xfId="27906"/>
    <cellStyle name="好_行政（人员）_财力性转移支付2010年预算参考数_03_2010年各地区一般预算平衡表 4" xfId="27907"/>
    <cellStyle name="好_gdp_合并 2 3" xfId="27908"/>
    <cellStyle name="好_12滨州_03_2010年各地区一般预算平衡表_2010年地方财政一般预算分级平衡情况表（汇总）0524 3" xfId="27909"/>
    <cellStyle name="好_不含人员经费系数_财力性转移支付2010年预算参考数_隋心对账单定稿0514" xfId="27910"/>
    <cellStyle name="好_12滨州_03_2010年各地区一般预算平衡表_净集中" xfId="27911"/>
    <cellStyle name="好_平邑_小册子（2010）张 2" xfId="27912"/>
    <cellStyle name="好_12滨州_03_2010年各地区一般预算平衡表_净集中 2" xfId="27913"/>
    <cellStyle name="好_12滨州_03_2010年各地区一般预算平衡表_净集中 3" xfId="27914"/>
    <cellStyle name="好_人员工资和公用经费_财力性转移支付2010年预算参考数_03_2010年各地区一般预算平衡表_2010年地方财政一般预算分级平衡情况表（汇总）0524 2 3" xfId="27915"/>
    <cellStyle name="好_12滨州_30云南 2" xfId="27916"/>
    <cellStyle name="好_财政供养人员_03_2010年各地区一般预算平衡表_2010年地方财政一般预算分级平衡情况表（汇总）0524 2 5" xfId="27917"/>
    <cellStyle name="好_12滨州_财力性转移支付2010年预算参考数 2" xfId="27918"/>
    <cellStyle name="好_12滨州_财力性转移支付2010年预算参考数 2 2" xfId="27919"/>
    <cellStyle name="好_12滨州_财力性转移支付2010年预算参考数 2 3" xfId="27920"/>
    <cellStyle name="好_河南 缺口县区测算(地方填报白)_03_2010年各地区一般预算平衡表_04财力类2010 2" xfId="27921"/>
    <cellStyle name="好_12滨州_财力性转移支付2010年预算参考数 2 4" xfId="27922"/>
    <cellStyle name="好_河南 缺口县区测算(地方填报白)_03_2010年各地区一般预算平衡表_04财力类2010 3" xfId="27923"/>
    <cellStyle name="好_12滨州_财力性转移支付2010年预算参考数 2 5" xfId="27924"/>
    <cellStyle name="好_12滨州_财力性转移支付2010年预算参考数 2 6" xfId="27925"/>
    <cellStyle name="好_12滨州_财力性转移支付2010年预算参考数 2 7" xfId="27926"/>
    <cellStyle name="好_12滨州_财力性转移支付2010年预算参考数 3" xfId="27927"/>
    <cellStyle name="好_12滨州_财力性转移支付2010年预算参考数 5" xfId="27928"/>
    <cellStyle name="好_12滨州_财力性转移支付2010年预算参考数_03_2010年各地区一般预算平衡表 2" xfId="27929"/>
    <cellStyle name="好_安徽 缺口县区测算(地方填报)1_财力性转移支付2010年预算参考数_03_2010年各地区一般预算平衡表_04财力类2010" xfId="27930"/>
    <cellStyle name="好_12滨州_财力性转移支付2010年预算参考数_03_2010年各地区一般预算平衡表 2 2" xfId="27931"/>
    <cellStyle name="好_安徽 缺口县区测算(地方填报)1_财力性转移支付2010年预算参考数_03_2010年各地区一般预算平衡表_04财力类2010 2" xfId="27932"/>
    <cellStyle name="好_汇总-县级财政报表附表_合并 2 4" xfId="27933"/>
    <cellStyle name="好_12滨州_财力性转移支付2010年预算参考数_03_2010年各地区一般预算平衡表 3" xfId="27934"/>
    <cellStyle name="好_12滨州_财力性转移支付2010年预算参考数_03_2010年各地区一般预算平衡表_04财力类2010" xfId="27935"/>
    <cellStyle name="好_12滨州_财力性转移支付2010年预算参考数_03_2010年各地区一般预算平衡表_04财力类2010 2" xfId="27936"/>
    <cellStyle name="好_12滨州_财力性转移支付2010年预算参考数_03_2010年各地区一般预算平衡表_04财力类2010 3" xfId="27937"/>
    <cellStyle name="好_县区合并测算20080421_财力性转移支付2010年预算参考数_小册子（2010）张 2" xfId="27938"/>
    <cellStyle name="好_12滨州_财力性转移支付2010年预算参考数_03_2010年各地区一般预算平衡表_2010年地方财政一般预算分级平衡情况表（汇总）0524" xfId="27939"/>
    <cellStyle name="好_12滨州_财力性转移支付2010年预算参考数_03_2010年各地区一般预算平衡表_2010年地方财政一般预算分级平衡情况表（汇总）0524 2" xfId="27940"/>
    <cellStyle name="好_12滨州_财力性转移支付2010年预算参考数_03_2010年各地区一般预算平衡表_2010年地方财政一般预算分级平衡情况表（汇总）0524 2 7" xfId="27941"/>
    <cellStyle name="好_12滨州_财力性转移支付2010年预算参考数_03_2010年各地区一般预算平衡表_2010年地方财政一般预算分级平衡情况表（汇总）0524 3" xfId="27942"/>
    <cellStyle name="好_分县成本差异系数_03_2010年各地区一般预算平衡表 2 2" xfId="27943"/>
    <cellStyle name="好_12滨州_财力性转移支付2010年预算参考数_03_2010年各地区一般预算平衡表_2010年地方财政一般预算分级平衡情况表（汇总）0524 4" xfId="27944"/>
    <cellStyle name="好_12滨州_财力性转移支付2010年预算参考数_03_2010年各地区一般预算平衡表_2010年地方财政一般预算分级平衡情况表（汇总）0524 5" xfId="27945"/>
    <cellStyle name="好_分县成本差异系数_华东 2" xfId="27946"/>
    <cellStyle name="好_12滨州_财力性转移支付2010年预算参考数_03_2010年各地区一般预算平衡表_净集中 2" xfId="27947"/>
    <cellStyle name="好_12滨州_财力性转移支付2010年预算参考数_30云南" xfId="27948"/>
    <cellStyle name="好_2006年34青海_03_2010年各地区一般预算平衡表 6" xfId="27949"/>
    <cellStyle name="好_12滨州_财力性转移支付2010年预算参考数_30云南 3" xfId="27950"/>
    <cellStyle name="好_12滨州_财力性转移支付2010年预算参考数_合并 2 2" xfId="27951"/>
    <cellStyle name="好_12滨州_财力性转移支付2010年预算参考数_合并 2 3" xfId="27952"/>
    <cellStyle name="好_12滨州_财力性转移支付2010年预算参考数_合并 2 5" xfId="27953"/>
    <cellStyle name="好_12滨州_财力性转移支付2010年预算参考数_合并 2 6" xfId="27954"/>
    <cellStyle name="好_12滨州_财力性转移支付2010年预算参考数_华东" xfId="27955"/>
    <cellStyle name="好_2010全套检索报表全省" xfId="27956"/>
    <cellStyle name="好_12滨州_财力性转移支付2010年预算参考数_华东 2" xfId="27957"/>
    <cellStyle name="好_2010全套检索报表全省 2" xfId="27958"/>
    <cellStyle name="好_12滨州_财力性转移支付2010年预算参考数_华东 2 2" xfId="27959"/>
    <cellStyle name="好_12滨州_财力性转移支付2010年预算参考数_隋心对账单定稿0514" xfId="27960"/>
    <cellStyle name="好_12滨州_财力性转移支付2010年预算参考数_隋心对账单定稿0514 2" xfId="27961"/>
    <cellStyle name="好_分县成本差异系数_民生政策最低支出需求_财力性转移支付2010年预算参考数_03_2010年各地区一般预算平衡表_2010年地方财政一般预算分级平衡情况表（汇总）0524 5" xfId="27962"/>
    <cellStyle name="好_12滨州_财力性转移支付2010年预算参考数_隋心对账单定稿0514 2 5" xfId="27963"/>
    <cellStyle name="好_12滨州_财力性转移支付2010年预算参考数_隋心对账单定稿0514 2 6" xfId="27964"/>
    <cellStyle name="好_12滨州_财力性转移支付2010年预算参考数_隋心对账单定稿0514 2 7" xfId="27965"/>
    <cellStyle name="好_12滨州_合并 2 2" xfId="27966"/>
    <cellStyle name="好_12滨州_合并 2 3" xfId="27967"/>
    <cellStyle name="好_12滨州_合并 2 4" xfId="27968"/>
    <cellStyle name="好_12滨州_合并 2 6" xfId="27969"/>
    <cellStyle name="好_12滨州_合并 2 7" xfId="27970"/>
    <cellStyle name="好_12滨州_华东" xfId="27971"/>
    <cellStyle name="好_12滨州_华东 2" xfId="27972"/>
    <cellStyle name="好_分析缺口率_隋心对账单定稿0514 2 4" xfId="27973"/>
    <cellStyle name="好_12滨州_华东 2 2" xfId="27974"/>
    <cellStyle name="好_12滨州_华东 2 3" xfId="27975"/>
    <cellStyle name="好_12滨州_华东 2 4" xfId="27976"/>
    <cellStyle name="好_12滨州_华东 2 5" xfId="27977"/>
    <cellStyle name="好_12滨州_华东 2 6" xfId="27978"/>
    <cellStyle name="好_12滨州_隋心对账单定稿0514 2 3" xfId="27979"/>
    <cellStyle name="好_12滨州_小册子（2010）张 2" xfId="27980"/>
    <cellStyle name="好_12滨州_小册子（2010）张 3" xfId="27981"/>
    <cellStyle name="好_1305扶贫" xfId="27982"/>
    <cellStyle name="好_34青海_财力性转移支付2010年预算参考数_合并 2 3" xfId="27983"/>
    <cellStyle name="好_1305扶贫 2" xfId="27984"/>
    <cellStyle name="好_1305扶贫_2.2010年云南省生态功能区转移支付总表" xfId="27985"/>
    <cellStyle name="好_1305扶贫_2.云南省生态功能区转移支付总表" xfId="27986"/>
    <cellStyle name="好_13德宏州2008年地税_2.2009年云南省生态功能区转移支付总表" xfId="27987"/>
    <cellStyle name="好_河南 缺口县区测算(地方填报白)_隋心对账单定稿0514 2 3" xfId="27988"/>
    <cellStyle name="好_13德宏州2008年地税_2.2010年云南省生态功能区转移支付总表" xfId="27989"/>
    <cellStyle name="好_13德宏州2008年地税_2.云南省生态功能区转移支付总表" xfId="27990"/>
    <cellStyle name="好_14安徽 2" xfId="27991"/>
    <cellStyle name="好_14安徽 2 2" xfId="27992"/>
    <cellStyle name="好_14安徽 2 3" xfId="27993"/>
    <cellStyle name="好_14安徽 2 4" xfId="27994"/>
    <cellStyle name="好_14安徽 2 5" xfId="27995"/>
    <cellStyle name="好_14安徽 2 6" xfId="27996"/>
    <cellStyle name="好_14安徽 2 7" xfId="27997"/>
    <cellStyle name="好_14安徽 3" xfId="27998"/>
    <cellStyle name="好_14安徽 4" xfId="27999"/>
    <cellStyle name="好_14安徽 5" xfId="28000"/>
    <cellStyle name="好_14安徽_03_2010年各地区一般预算平衡表" xfId="28001"/>
    <cellStyle name="好_14安徽_03_2010年各地区一般预算平衡表 2" xfId="28002"/>
    <cellStyle name="好_14安徽_03_2010年各地区一般预算平衡表 2 2" xfId="28003"/>
    <cellStyle name="好_农林水和城市维护标准支出20080505－县区合计_财力性转移支付2010年预算参考数_合并 2 5" xfId="28004"/>
    <cellStyle name="好_14安徽_03_2010年各地区一般预算平衡表 3" xfId="28005"/>
    <cellStyle name="好_14安徽_03_2010年各地区一般预算平衡表_04财力类2010" xfId="28006"/>
    <cellStyle name="好_14安徽_03_2010年各地区一般预算平衡表_04财力类2010 2" xfId="28007"/>
    <cellStyle name="好_教育(按照总人口测算）—20080416_民生政策最低支出需求" xfId="28008"/>
    <cellStyle name="好_14安徽_03_2010年各地区一般预算平衡表_04财力类2010 3" xfId="28009"/>
    <cellStyle name="好_14安徽_03_2010年各地区一般预算平衡表_2010年地方财政一般预算分级平衡情况表（汇总）0524 3" xfId="28010"/>
    <cellStyle name="好_14安徽_03_2010年各地区一般预算平衡表_2010年地方财政一般预算分级平衡情况表（汇总）0524 4" xfId="28011"/>
    <cellStyle name="好_14安徽_30云南" xfId="28012"/>
    <cellStyle name="好_其他部门(按照总人口测算）—20080416_民生政策最低支出需求_财力性转移支付2010年预算参考数_隋心对账单定稿0514" xfId="28013"/>
    <cellStyle name="好_14安徽_30云南 2" xfId="28014"/>
    <cellStyle name="好_20河南 3" xfId="28015"/>
    <cellStyle name="好_其他部门(按照总人口测算）—20080416_民生政策最低支出需求_财力性转移支付2010年预算参考数_隋心对账单定稿0514 2" xfId="28016"/>
    <cellStyle name="好_14安徽_30云南 3" xfId="28017"/>
    <cellStyle name="好_20河南 4" xfId="28018"/>
    <cellStyle name="好_其他部门(按照总人口测算）—20080416_民生政策最低支出需求_财力性转移支付2010年预算参考数_隋心对账单定稿0514 3" xfId="28019"/>
    <cellStyle name="好_14安徽_财力性转移支付2010年预算参考数" xfId="28020"/>
    <cellStyle name="好_汇总-县级财政报表附表 2_2.2009年云南省生态功能区转移支付总表" xfId="28021"/>
    <cellStyle name="好_14安徽_财力性转移支付2010年预算参考数 2" xfId="28022"/>
    <cellStyle name="好_14安徽_财力性转移支付2010年预算参考数 2 2" xfId="28023"/>
    <cellStyle name="好_测算结果汇总" xfId="28024"/>
    <cellStyle name="好_14安徽_财力性转移支付2010年预算参考数 3" xfId="28025"/>
    <cellStyle name="好_14安徽_财力性转移支付2010年预算参考数_03_2010年各地区一般预算平衡表_04财力类2010" xfId="28026"/>
    <cellStyle name="好_14安徽_财力性转移支付2010年预算参考数_03_2010年各地区一般预算平衡表_04财力类2010 2" xfId="28027"/>
    <cellStyle name="好_14安徽_财力性转移支付2010年预算参考数_03_2010年各地区一般预算平衡表_04财力类2010 3" xfId="28028"/>
    <cellStyle name="好_行政（人员）_民生政策最低支出需求_隋心对账单定稿0514 2" xfId="28029"/>
    <cellStyle name="好_14安徽_财力性转移支付2010年预算参考数_03_2010年各地区一般预算平衡表_2010年地方财政一般预算分级平衡情况表（汇总）0524 2 5" xfId="28030"/>
    <cellStyle name="好_14安徽_财力性转移支付2010年预算参考数_03_2010年各地区一般预算平衡表_2010年地方财政一般预算分级平衡情况表（汇总）0524 2 6" xfId="28031"/>
    <cellStyle name="好_14安徽_财力性转移支付2010年预算参考数_03_2010年各地区一般预算平衡表_2010年地方财政一般预算分级平衡情况表（汇总）0524 2 7" xfId="28032"/>
    <cellStyle name="好_14安徽_财力性转移支付2010年预算参考数_03_2010年各地区一般预算平衡表_净集中" xfId="28033"/>
    <cellStyle name="好_14安徽_财力性转移支付2010年预算参考数_03_2010年各地区一般预算平衡表_净集中 2" xfId="28034"/>
    <cellStyle name="好_县市旗测算-新科目（20080626）_民生政策最低支出需求_财力性转移支付2010年预算参考数_03_2010年各地区一般预算平衡表_净集中 2" xfId="28035"/>
    <cellStyle name="好_14安徽_财力性转移支付2010年预算参考数_03_2010年各地区一般预算平衡表_净集中 3" xfId="28036"/>
    <cellStyle name="好_14安徽_财力性转移支付2010年预算参考数_30云南" xfId="28037"/>
    <cellStyle name="好_14安徽_财力性转移支付2010年预算参考数_30云南 3" xfId="28038"/>
    <cellStyle name="好_14安徽_财力性转移支付2010年预算参考数_合并 2" xfId="28039"/>
    <cellStyle name="好_2008年全省汇总收支计算表_隋心对账单定稿0514 2 6" xfId="28040"/>
    <cellStyle name="好_14安徽_财力性转移支付2010年预算参考数_合并 2 2" xfId="28041"/>
    <cellStyle name="好_14安徽_财力性转移支付2010年预算参考数_合并 2 3" xfId="28042"/>
    <cellStyle name="好_14安徽_财力性转移支付2010年预算参考数_合并 2 4" xfId="28043"/>
    <cellStyle name="好_14安徽_财力性转移支付2010年预算参考数_合并 2 6" xfId="28044"/>
    <cellStyle name="好_14安徽_财力性转移支付2010年预算参考数_合并 2 7" xfId="28045"/>
    <cellStyle name="好_14安徽_财力性转移支付2010年预算参考数_华东" xfId="28046"/>
    <cellStyle name="好_5334_2006年迪庆县级财政报表附表_华东 2 7" xfId="28047"/>
    <cellStyle name="好_14安徽_财力性转移支付2010年预算参考数_华东 2" xfId="28048"/>
    <cellStyle name="好_分县成本差异系数_不含人员经费系数_03_2010年各地区一般预算平衡表 5" xfId="28049"/>
    <cellStyle name="好_14安徽_财力性转移支付2010年预算参考数_华东 2 2" xfId="28050"/>
    <cellStyle name="好_Sheet1_2.2010年云南省生态功能区转移支付总表" xfId="28051"/>
    <cellStyle name="好_14安徽_财力性转移支付2010年预算参考数_华东 2 3" xfId="28052"/>
    <cellStyle name="好_其他部门(按照总人口测算）—20080416_合并" xfId="28053"/>
    <cellStyle name="好_14安徽_财力性转移支付2010年预算参考数_华东 2 4" xfId="28054"/>
    <cellStyle name="好_不含人员经费系数_财力性转移支付2010年预算参考数_03_2010年各地区一般预算平衡表_04财力类2010 2" xfId="28055"/>
    <cellStyle name="好_14安徽_财力性转移支付2010年预算参考数_隋心对账单定稿0514" xfId="28056"/>
    <cellStyle name="好_14安徽_财力性转移支付2010年预算参考数_隋心对账单定稿0514 2" xfId="28057"/>
    <cellStyle name="好_14安徽_财力性转移支付2010年预算参考数_隋心对账单定稿0514 2 2" xfId="28058"/>
    <cellStyle name="好_测算结果_30云南" xfId="28059"/>
    <cellStyle name="好_14安徽_财力性转移支付2010年预算参考数_隋心对账单定稿0514 2 3" xfId="28060"/>
    <cellStyle name="好_14安徽_财力性转移支付2010年预算参考数_隋心对账单定稿0514 2 6" xfId="28061"/>
    <cellStyle name="好_14安徽_财力性转移支付2010年预算参考数_隋心对账单定稿0514 2 7" xfId="28062"/>
    <cellStyle name="好_云南 缺口县区测算(地方填报)_财力性转移支付2010年预算参考数_合并 2 4" xfId="28063"/>
    <cellStyle name="好_14安徽_财力性转移支付2010年预算参考数_小册子（2010）张" xfId="28064"/>
    <cellStyle name="好_14安徽_财力性转移支付2010年预算参考数_小册子（2010）张 3" xfId="28065"/>
    <cellStyle name="好_14安徽_合并" xfId="28066"/>
    <cellStyle name="好_14安徽_华东" xfId="28067"/>
    <cellStyle name="好_14安徽_华东 2" xfId="28068"/>
    <cellStyle name="好_14安徽_华东 2 2" xfId="28069"/>
    <cellStyle name="好_14安徽_隋心对账单定稿0514 2" xfId="28070"/>
    <cellStyle name="好_14安徽_隋心对账单定稿0514 2 2" xfId="28071"/>
    <cellStyle name="好_14安徽_隋心对账单定稿0514 2 3" xfId="28072"/>
    <cellStyle name="好_14安徽_隋心对账单定稿0514 2 4" xfId="28073"/>
    <cellStyle name="好_14安徽_隋心对账单定稿0514 2 5" xfId="28074"/>
    <cellStyle name="好_14安徽_小册子（2010）张" xfId="28075"/>
    <cellStyle name="好_14安徽_小册子（2010）张 3" xfId="28076"/>
    <cellStyle name="好_1996-102 2" xfId="28077"/>
    <cellStyle name="好_教育(按照总人口测算）—20080416_县市旗测算-新科目（含人口规模效应）_财力性转移支付2010年预算参考数_华东" xfId="28078"/>
    <cellStyle name="好_1997年D01-2 2" xfId="28079"/>
    <cellStyle name="好_附表_合并 2 5" xfId="28080"/>
    <cellStyle name="好_2 2 5" xfId="28081"/>
    <cellStyle name="好_2009年一般性转移支付标准工资_地方配套按人均增幅控制8.30xl" xfId="28082"/>
    <cellStyle name="好_2 2 6" xfId="28083"/>
    <cellStyle name="好_2 2 7" xfId="28084"/>
    <cellStyle name="好_2 4" xfId="28085"/>
    <cellStyle name="好_安徽 缺口县区测算(地方填报)1_小册子（2010）张 3" xfId="28086"/>
    <cellStyle name="好_行政（人员）_不含人员经费系数_隋心对账单定稿0514" xfId="28087"/>
    <cellStyle name="好_2 5" xfId="28088"/>
    <cellStyle name="好_2、土地面积、人口、粮食产量基本情况 2" xfId="28089"/>
    <cellStyle name="好_财政供养人员 6" xfId="28090"/>
    <cellStyle name="好_财政供养人员 7" xfId="28091"/>
    <cellStyle name="好_2、土地面积、人口、粮食产量基本情况 3" xfId="28092"/>
    <cellStyle name="好_测算结果_03_2010年各地区一般预算平衡表_04财力类2010" xfId="28093"/>
    <cellStyle name="好_人员工资和公用经费2_财力性转移支付2010年预算参考数_30云南 2" xfId="28094"/>
    <cellStyle name="好_2、土地面积、人口、粮食产量基本情况 4" xfId="28095"/>
    <cellStyle name="好_平邑_财力性转移支付2010年预算参考数_华东 2 2" xfId="28096"/>
    <cellStyle name="好_2、土地面积、人口、粮食产量基本情况_禁止开发区名单" xfId="28097"/>
    <cellStyle name="好_Book2 2 5" xfId="28098"/>
    <cellStyle name="好_2_03_2010年各地区一般预算平衡表 2 2" xfId="28099"/>
    <cellStyle name="好_2_03_2010年各地区一般预算平衡表 4" xfId="28100"/>
    <cellStyle name="好_2_03_2010年各地区一般预算平衡表 5" xfId="28101"/>
    <cellStyle name="好_2_03_2010年各地区一般预算平衡表 6" xfId="28102"/>
    <cellStyle name="好_2_03_2010年各地区一般预算平衡表_04财力类2010" xfId="28103"/>
    <cellStyle name="好_2_03_2010年各地区一般预算平衡表_04财力类2010 2" xfId="28104"/>
    <cellStyle name="好_2_03_2010年各地区一般预算平衡表_04财力类2010 3" xfId="28105"/>
    <cellStyle name="好_2_03_2010年各地区一般预算平衡表_2010年地方财政一般预算分级平衡情况表（汇总）0524 2" xfId="28106"/>
    <cellStyle name="好_2_03_2010年各地区一般预算平衡表_2010年地方财政一般预算分级平衡情况表（汇总）0524 2 2" xfId="28107"/>
    <cellStyle name="好_2_03_2010年各地区一般预算平衡表_2010年地方财政一般预算分级平衡情况表（汇总）0524 2 3" xfId="28108"/>
    <cellStyle name="好_2_03_2010年各地区一般预算平衡表_2010年地方财政一般预算分级平衡情况表（汇总）0524 3" xfId="28109"/>
    <cellStyle name="好_2_03_2010年各地区一般预算平衡表_2010年地方财政一般预算分级平衡情况表（汇总）0524 4" xfId="28110"/>
    <cellStyle name="好_2_03_2010年各地区一般预算平衡表_净集中" xfId="28111"/>
    <cellStyle name="好_2_03_2010年各地区一般预算平衡表_净集中 2" xfId="28112"/>
    <cellStyle name="好_2_03_2010年各地区一般预算平衡表_净集中 3" xfId="28113"/>
    <cellStyle name="好_2_30云南" xfId="28114"/>
    <cellStyle name="好_不含人员经费系数 3" xfId="28115"/>
    <cellStyle name="好_2_财力性转移支付2010年预算参考数 2 2" xfId="28116"/>
    <cellStyle name="好_2_财力性转移支付2010年预算参考数 2 3" xfId="28117"/>
    <cellStyle name="好_2_财力性转移支付2010年预算参考数 2 4" xfId="28118"/>
    <cellStyle name="好_2_财力性转移支付2010年预算参考数 2 6" xfId="28119"/>
    <cellStyle name="好_2_财力性转移支付2010年预算参考数 2 7" xfId="28120"/>
    <cellStyle name="好_2_财力性转移支付2010年预算参考数_03_2010年各地区一般预算平衡表 2 2" xfId="28121"/>
    <cellStyle name="好_2_财力性转移支付2010年预算参考数_03_2010年各地区一般预算平衡表 3" xfId="28122"/>
    <cellStyle name="好_2_财力性转移支付2010年预算参考数_03_2010年各地区一般预算平衡表 4" xfId="28123"/>
    <cellStyle name="好_2_财力性转移支付2010年预算参考数_03_2010年各地区一般预算平衡表 5" xfId="28124"/>
    <cellStyle name="好_2_财力性转移支付2010年预算参考数_03_2010年各地区一般预算平衡表 6" xfId="28125"/>
    <cellStyle name="好_2_财力性转移支付2010年预算参考数_03_2010年各地区一般预算平衡表_04财力类2010" xfId="28126"/>
    <cellStyle name="好_2_财力性转移支付2010年预算参考数_03_2010年各地区一般预算平衡表_04财力类2010 3" xfId="28127"/>
    <cellStyle name="好_2_财力性转移支付2010年预算参考数_03_2010年各地区一般预算平衡表_2010年地方财政一般预算分级平衡情况表（汇总）0524 2 2" xfId="28128"/>
    <cellStyle name="好_2_财力性转移支付2010年预算参考数_03_2010年各地区一般预算平衡表_2010年地方财政一般预算分级平衡情况表（汇总）0524 2 3" xfId="28129"/>
    <cellStyle name="好_2_财力性转移支付2010年预算参考数_03_2010年各地区一般预算平衡表_2010年地方财政一般预算分级平衡情况表（汇总）0524 2 5" xfId="28130"/>
    <cellStyle name="好_2_财力性转移支付2010年预算参考数_03_2010年各地区一般预算平衡表_2010年地方财政一般预算分级平衡情况表（汇总）0524 2 6" xfId="28131"/>
    <cellStyle name="好_2_财力性转移支付2010年预算参考数_03_2010年各地区一般预算平衡表_2010年地方财政一般预算分级平衡情况表（汇总）0524 2 7" xfId="28132"/>
    <cellStyle name="强调文字颜色 2 2 2 11 2 6" xfId="28133"/>
    <cellStyle name="好_2_财力性转移支付2010年预算参考数_03_2010年各地区一般预算平衡表_净集中" xfId="28134"/>
    <cellStyle name="好_Book1_财力性转移支付2010年预算参考数_03_2010年各地区一般预算平衡表_04财力类2010 2" xfId="28135"/>
    <cellStyle name="好_2_财力性转移支付2010年预算参考数_30云南" xfId="28136"/>
    <cellStyle name="好_行政(燃修费)_县市旗测算-新科目（含人口规模效应）_财力性转移支付2010年预算参考数_03_2010年各地区一般预算平衡表 2" xfId="28137"/>
    <cellStyle name="好_2_财力性转移支付2010年预算参考数_30云南 2" xfId="28138"/>
    <cellStyle name="好_行政(燃修费)_县市旗测算-新科目（含人口规模效应）_财力性转移支付2010年预算参考数_03_2010年各地区一般预算平衡表 2 2" xfId="28139"/>
    <cellStyle name="好_2_财力性转移支付2010年预算参考数_合并" xfId="28140"/>
    <cellStyle name="好_2_财力性转移支付2010年预算参考数_合并 2" xfId="28141"/>
    <cellStyle name="好_2_财力性转移支付2010年预算参考数_华东 2 2" xfId="28142"/>
    <cellStyle name="好_2_财力性转移支付2010年预算参考数_华东 2 3" xfId="28143"/>
    <cellStyle name="好_2_财力性转移支付2010年预算参考数_华东 2 4" xfId="28144"/>
    <cellStyle name="好_2_财力性转移支付2010年预算参考数_隋心对账单定稿0514" xfId="28145"/>
    <cellStyle name="好_民生政策最低支出需求" xfId="28146"/>
    <cellStyle name="好_平邑_财力性转移支付2010年预算参考数 2" xfId="28147"/>
    <cellStyle name="好_2_财力性转移支付2010年预算参考数_隋心对账单定稿0514 2 3" xfId="28148"/>
    <cellStyle name="好_30云南_1_隋心对账单定稿0514 2 6" xfId="28149"/>
    <cellStyle name="好_民生政策最低支出需求 2 3" xfId="28150"/>
    <cellStyle name="好_2_财力性转移支付2010年预算参考数_隋心对账单定稿0514 2 4" xfId="28151"/>
    <cellStyle name="好_30云南_1_隋心对账单定稿0514 2 7" xfId="28152"/>
    <cellStyle name="好_民生政策最低支出需求 2 4" xfId="28153"/>
    <cellStyle name="好_2_财力性转移支付2010年预算参考数_隋心对账单定稿0514 2 5" xfId="28154"/>
    <cellStyle name="好_民生政策最低支出需求 2 5" xfId="28155"/>
    <cellStyle name="好_县市旗测算-新科目（20080626）_县市旗测算-新科目（含人口规模效应）_隋心对账单定稿0514 2 4" xfId="28156"/>
    <cellStyle name="好_2_财力性转移支付2010年预算参考数_小册子（2010）张" xfId="28157"/>
    <cellStyle name="好_2_财力性转移支付2010年预算参考数_小册子（2010）张 2" xfId="28158"/>
    <cellStyle name="好_2_财力性转移支付2010年预算参考数_小册子（2010）张 3" xfId="28159"/>
    <cellStyle name="好_2_合并" xfId="28160"/>
    <cellStyle name="好_行政公检法测算_民生政策最低支出需求_财力性转移支付2010年预算参考数 2 6" xfId="28161"/>
    <cellStyle name="好_2_合并 2" xfId="28162"/>
    <cellStyle name="好_2_合并 2 2" xfId="28163"/>
    <cellStyle name="好_2006年22湖南_财力性转移支付2010年预算参考数_03_2010年各地区一般预算平衡表_04财力类2010 3" xfId="28164"/>
    <cellStyle name="好_2_合并 2 3" xfId="28165"/>
    <cellStyle name="好_2_合并 2 4" xfId="28166"/>
    <cellStyle name="好_2_华东" xfId="28167"/>
    <cellStyle name="好_2_华东 2" xfId="28168"/>
    <cellStyle name="好_2_华东 2 4" xfId="28169"/>
    <cellStyle name="好_2_华东 2 5" xfId="28170"/>
    <cellStyle name="好_2_华东 2 6" xfId="28171"/>
    <cellStyle name="好_2_华东 2 7" xfId="28172"/>
    <cellStyle name="好_县市旗测算-新科目（20080626）_小册子（2010）张 3" xfId="28173"/>
    <cellStyle name="好_2_隋心对账单定稿0514 2" xfId="28174"/>
    <cellStyle name="好_成本差异系数_合并" xfId="28175"/>
    <cellStyle name="好_2_小册子（2010）张" xfId="28176"/>
    <cellStyle name="好_2007一般预算支出口径剔除表_财力性转移支付2010年预算参考数_30云南 2" xfId="28177"/>
    <cellStyle name="好_2006年22湖南" xfId="28178"/>
    <cellStyle name="好_2006年22湖南 2" xfId="28179"/>
    <cellStyle name="好_汇总表4_03_2010年各地区一般预算平衡表_2010年地方财政一般预算分级平衡情况表（汇总）0524 4" xfId="28180"/>
    <cellStyle name="好_2006年22湖南 2 4" xfId="28181"/>
    <cellStyle name="好_2006年22湖南 2 5" xfId="28182"/>
    <cellStyle name="好_2006年22湖南 2 6" xfId="28183"/>
    <cellStyle name="好_2006年22湖南 2 7" xfId="28184"/>
    <cellStyle name="好_2006年22湖南 3" xfId="28185"/>
    <cellStyle name="好_卫生(按照总人口测算）—20080416_县市旗测算-新科目（含人口规模效应）_华东 2" xfId="28186"/>
    <cellStyle name="好_分年度可用财力情况 2" xfId="28187"/>
    <cellStyle name="好_汇总表4_03_2010年各地区一般预算平衡表_2010年地方财政一般预算分级平衡情况表（汇总）0524 5" xfId="28188"/>
    <cellStyle name="好_2006年22湖南_03_2010年各地区一般预算平衡表" xfId="28189"/>
    <cellStyle name="好_2006年22湖南_03_2010年各地区一般预算平衡表 2" xfId="28190"/>
    <cellStyle name="好_2006年22湖南_03_2010年各地区一般预算平衡表_04财力类2010" xfId="28191"/>
    <cellStyle name="好_2006年22湖南_03_2010年各地区一般预算平衡表_04财力类2010 2" xfId="28192"/>
    <cellStyle name="好_2006年22湖南_03_2010年各地区一般预算平衡表_04财力类2010 3" xfId="28193"/>
    <cellStyle name="好_2006年22湖南_03_2010年各地区一般预算平衡表_2010年地方财政一般预算分级平衡情况表（汇总）0524 2" xfId="28194"/>
    <cellStyle name="好_2006年22湖南_03_2010年各地区一般预算平衡表_2010年地方财政一般预算分级平衡情况表（汇总）0524 2 2" xfId="28195"/>
    <cellStyle name="好_2006年22湖南_03_2010年各地区一般预算平衡表_2010年地方财政一般预算分级平衡情况表（汇总）0524 2 3" xfId="28196"/>
    <cellStyle name="好_2006年22湖南_03_2010年各地区一般预算平衡表_2010年地方财政一般预算分级平衡情况表（汇总）0524 2 4" xfId="28197"/>
    <cellStyle name="好_2006年22湖南_03_2010年各地区一般预算平衡表_2010年地方财政一般预算分级平衡情况表（汇总）0524 2 5" xfId="28198"/>
    <cellStyle name="好_2006年22湖南_03_2010年各地区一般预算平衡表_2010年地方财政一般预算分级平衡情况表（汇总）0524 3" xfId="28199"/>
    <cellStyle name="好_2006年22湖南_03_2010年各地区一般预算平衡表_2010年地方财政一般预算分级平衡情况表（汇总）0524 4" xfId="28200"/>
    <cellStyle name="好_2006年22湖南_03_2010年各地区一般预算平衡表_2010年地方财政一般预算分级平衡情况表（汇总）0524 5" xfId="28201"/>
    <cellStyle name="好_2006年22湖南_03_2010年各地区一般预算平衡表_净集中" xfId="28202"/>
    <cellStyle name="好_农林水和城市维护标准支出20080505－县区合计_县市旗测算-新科目（含人口规模效应）_小册子（2010）张 3" xfId="28203"/>
    <cellStyle name="好_2006年22湖南_03_2010年各地区一般预算平衡表_净集中 2" xfId="28204"/>
    <cellStyle name="好_2006年22湖南_财力性转移支付2010年预算参考数_03_2010年各地区一般预算平衡表_2010年地方财政一般预算分级平衡情况表（汇总）0524" xfId="28205"/>
    <cellStyle name="好_2006年22湖南_30云南 3" xfId="28206"/>
    <cellStyle name="好_2006年22湖南_30云南 4" xfId="28207"/>
    <cellStyle name="好_2006年22湖南_财力性转移支付2010年预算参考数 2" xfId="28208"/>
    <cellStyle name="好_2006年22湖南_财力性转移支付2010年预算参考数 2 2" xfId="28209"/>
    <cellStyle name="好_2006年22湖南_财力性转移支付2010年预算参考数 2 4" xfId="28210"/>
    <cellStyle name="好_2006年22湖南_财力性转移支付2010年预算参考数 2 5" xfId="28211"/>
    <cellStyle name="好_2006年22湖南_财力性转移支付2010年预算参考数 2 6" xfId="28212"/>
    <cellStyle name="好_2006年22湖南_财力性转移支付2010年预算参考数 3" xfId="28213"/>
    <cellStyle name="好_2006年22湖南_财力性转移支付2010年预算参考数 4" xfId="28214"/>
    <cellStyle name="好_2006年22湖南_财力性转移支付2010年预算参考数 5" xfId="28215"/>
    <cellStyle name="好_2006年22湖南_财力性转移支付2010年预算参考数_03_2010年各地区一般预算平衡表" xfId="28216"/>
    <cellStyle name="好_2006年22湖南_财力性转移支付2010年预算参考数_03_2010年各地区一般预算平衡表 2" xfId="28217"/>
    <cellStyle name="好_分县成本差异系数_民生政策最低支出需求_03_2010年各地区一般预算平衡表 6" xfId="28218"/>
    <cellStyle name="好_2006年22湖南_财力性转移支付2010年预算参考数_03_2010年各地区一般预算平衡表 4" xfId="28219"/>
    <cellStyle name="好_2006年22湖南_财力性转移支付2010年预算参考数_03_2010年各地区一般预算平衡表 5" xfId="28220"/>
    <cellStyle name="好_2006年22湖南_财力性转移支付2010年预算参考数_03_2010年各地区一般预算平衡表_04财力类2010" xfId="28221"/>
    <cellStyle name="好_县市旗测算-新科目（20080627）_民生政策最低支出需求_小册子（2010）张 3" xfId="28222"/>
    <cellStyle name="好_2006年22湖南_财力性转移支付2010年预算参考数_03_2010年各地区一般预算平衡表_04财力类2010 2" xfId="28223"/>
    <cellStyle name="好_2006年22湖南_财力性转移支付2010年预算参考数_03_2010年各地区一般预算平衡表_2010年地方财政一般预算分级平衡情况表（汇总）0524 2" xfId="28224"/>
    <cellStyle name="好_2006年22湖南_财力性转移支付2010年预算参考数_03_2010年各地区一般预算平衡表_2010年地方财政一般预算分级平衡情况表（汇总）0524 2 2" xfId="28225"/>
    <cellStyle name="好_2006年22湖南_财力性转移支付2010年预算参考数_03_2010年各地区一般预算平衡表_2010年地方财政一般预算分级平衡情况表（汇总）0524 2 3" xfId="28226"/>
    <cellStyle name="好_2006年22湖南_财力性转移支付2010年预算参考数_03_2010年各地区一般预算平衡表_2010年地方财政一般预算分级平衡情况表（汇总）0524 2 4" xfId="28227"/>
    <cellStyle name="好_2006年22湖南_财力性转移支付2010年预算参考数_03_2010年各地区一般预算平衡表_2010年地方财政一般预算分级平衡情况表（汇总）0524 2 6" xfId="28228"/>
    <cellStyle name="好_2006年22湖南_财力性转移支付2010年预算参考数_03_2010年各地区一般预算平衡表_2010年地方财政一般预算分级平衡情况表（汇总）0524 3" xfId="28229"/>
    <cellStyle name="好_2006年22湖南_财力性转移支付2010年预算参考数_03_2010年各地区一般预算平衡表_2010年地方财政一般预算分级平衡情况表（汇总）0524 4" xfId="28230"/>
    <cellStyle name="好_2006年22湖南_财力性转移支付2010年预算参考数_03_2010年各地区一般预算平衡表_2010年地方财政一般预算分级平衡情况表（汇总）0524 5" xfId="28231"/>
    <cellStyle name="好_2006年22湖南_财力性转移支付2010年预算参考数_03_2010年各地区一般预算平衡表_净集中" xfId="28232"/>
    <cellStyle name="好_2006年22湖南_财力性转移支付2010年预算参考数_30云南" xfId="28233"/>
    <cellStyle name="好_2006年22湖南_财力性转移支付2010年预算参考数_30云南 2" xfId="28234"/>
    <cellStyle name="好_2006年22湖南_财力性转移支付2010年预算参考数_30云南 3" xfId="28235"/>
    <cellStyle name="好_2006年22湖南_财力性转移支付2010年预算参考数_合并 2" xfId="28236"/>
    <cellStyle name="输出 9" xfId="28237"/>
    <cellStyle name="好_县市旗测算20080508_不含人员经费系数_03_2010年各地区一般预算平衡表_2010年地方财政一般预算分级平衡情况表（汇总）0524" xfId="28238"/>
    <cellStyle name="好_2006年22湖南_财力性转移支付2010年预算参考数_合并 2 2" xfId="28239"/>
    <cellStyle name="好_2006年22湖南_财力性转移支付2010年预算参考数_合并 2 3" xfId="28240"/>
    <cellStyle name="好_2006年22湖南_财力性转移支付2010年预算参考数_合并 2 4" xfId="28241"/>
    <cellStyle name="好_2006年22湖南_财力性转移支付2010年预算参考数_合并 2 5" xfId="28242"/>
    <cellStyle name="好_2006年22湖南_财力性转移支付2010年预算参考数_合并 2 6" xfId="28243"/>
    <cellStyle name="好_2006年22湖南_财力性转移支付2010年预算参考数_华东" xfId="28244"/>
    <cellStyle name="好_2006年22湖南_财力性转移支付2010年预算参考数_华东 2 4" xfId="28245"/>
    <cellStyle name="好_2006年22湖南_财力性转移支付2010年预算参考数_华东 2 5" xfId="28246"/>
    <cellStyle name="好_2006年22湖南_财力性转移支付2010年预算参考数_华东 2 6" xfId="28247"/>
    <cellStyle name="好_2006年22湖南_财力性转移支付2010年预算参考数_华东 2 7" xfId="28248"/>
    <cellStyle name="好_2006年22湖南_财力性转移支付2010年预算参考数_隋心对账单定稿0514 2 4" xfId="28249"/>
    <cellStyle name="好_30云南_2 3" xfId="28250"/>
    <cellStyle name="好_2006年22湖南_财力性转移支付2010年预算参考数_小册子（2010）张 2" xfId="28251"/>
    <cellStyle name="好_2006年28四川_财力性转移支付2010年预算参考数_03_2010年各地区一般预算平衡表_2010年地方财政一般预算分级平衡情况表（汇总）0524 2" xfId="28252"/>
    <cellStyle name="好_2006年22湖南_合并" xfId="28253"/>
    <cellStyle name="好_2009年标准税收测算数据表 2" xfId="28254"/>
    <cellStyle name="好_2006年22湖南_合并 2" xfId="28255"/>
    <cellStyle name="好_2006年22湖南_合并 2 2" xfId="28256"/>
    <cellStyle name="好_2006年22湖南_合并 2 3" xfId="28257"/>
    <cellStyle name="好_2006年22湖南_合并 2 4" xfId="28258"/>
    <cellStyle name="好_2006年22湖南_合并 2 5" xfId="28259"/>
    <cellStyle name="好_2006年22湖南_合并 2 6" xfId="28260"/>
    <cellStyle name="好_2006年22湖南_华东 2" xfId="28261"/>
    <cellStyle name="好_2006年22湖南_华东 2 6" xfId="28262"/>
    <cellStyle name="好_2006年22湖南_华东 2 7" xfId="28263"/>
    <cellStyle name="好_2006年22湖南_隋心对账单定稿0514 2 2" xfId="28264"/>
    <cellStyle name="好_2006年22湖南_隋心对账单定稿0514 2 3" xfId="28265"/>
    <cellStyle name="好_2006年22湖南_隋心对账单定稿0514 2 4" xfId="28266"/>
    <cellStyle name="好_2006年22湖南_隋心对账单定稿0514 2 7" xfId="28267"/>
    <cellStyle name="好_2006年22湖南_小册子（2010）张" xfId="28268"/>
    <cellStyle name="好_2006年22湖南_小册子（2010）张 2" xfId="28269"/>
    <cellStyle name="好_行政公检法测算_不含人员经费系数_财力性转移支付2010年预算参考数_隋心对账单定稿0514 2 5" xfId="28270"/>
    <cellStyle name="好_2006年27重庆 2" xfId="28271"/>
    <cellStyle name="好_2006年27重庆 2 2" xfId="28272"/>
    <cellStyle name="好_2006年27重庆 2 3" xfId="28273"/>
    <cellStyle name="好_2006年27重庆 2 4" xfId="28274"/>
    <cellStyle name="好_2006年27重庆 2 5" xfId="28275"/>
    <cellStyle name="好_2006年27重庆 2 6" xfId="28276"/>
    <cellStyle name="好_农林水和城市维护标准支出20080505－县区合计_不含人员经费系数_隋心对账单定稿0514" xfId="28277"/>
    <cellStyle name="好_2006年27重庆 2 7" xfId="28278"/>
    <cellStyle name="好_平邑_03_2010年各地区一般预算平衡表_2010年地方财政一般预算分级平衡情况表（汇总）0524 2 2" xfId="28279"/>
    <cellStyle name="好_2006年27重庆 3" xfId="28280"/>
    <cellStyle name="好_2006年27重庆 4" xfId="28281"/>
    <cellStyle name="好_2006年27重庆 5" xfId="28282"/>
    <cellStyle name="好_2006年27重庆_03_2010年各地区一般预算平衡表_04财力类2010" xfId="28283"/>
    <cellStyle name="好_2006年27重庆_03_2010年各地区一般预算平衡表_04财力类2010 2" xfId="28284"/>
    <cellStyle name="好_2007年收支情况及2008年收支预计表(汇总表)_财力性转移支付2010年预算参考数" xfId="28285"/>
    <cellStyle name="好_2006年27重庆_03_2010年各地区一般预算平衡表_04财力类2010 3" xfId="28286"/>
    <cellStyle name="好_2006年27重庆_03_2010年各地区一般预算平衡表_2010年地方财政一般预算分级平衡情况表（汇总）0524 2 2" xfId="28287"/>
    <cellStyle name="好_2006年27重庆_03_2010年各地区一般预算平衡表_2010年地方财政一般预算分级平衡情况表（汇总）0524 2 4" xfId="28288"/>
    <cellStyle name="好_2008年支出调整_华东 2 2" xfId="28289"/>
    <cellStyle name="好_2006年27重庆_03_2010年各地区一般预算平衡表_2010年地方财政一般预算分级平衡情况表（汇总）0524 2 5" xfId="28290"/>
    <cellStyle name="好_2008年支出调整_华东 2 3" xfId="28291"/>
    <cellStyle name="好_2006年27重庆_03_2010年各地区一般预算平衡表_2010年地方财政一般预算分级平衡情况表（汇总）0524 2 7" xfId="28292"/>
    <cellStyle name="好_2008年支出调整_华东 2 5" xfId="28293"/>
    <cellStyle name="好_民生政策最低支出需求_财力性转移支付2010年预算参考数_小册子（2010）张 2" xfId="28294"/>
    <cellStyle name="好_2006年27重庆_30云南" xfId="28295"/>
    <cellStyle name="好_2006年27重庆_30云南 2" xfId="28296"/>
    <cellStyle name="好_22湖南_03_2010年各地区一般预算平衡表_净集中" xfId="28297"/>
    <cellStyle name="好_2006年27重庆_30云南 3" xfId="28298"/>
    <cellStyle name="好_2006年27重庆_财力性转移支付2010年预算参考数 2" xfId="28299"/>
    <cellStyle name="好_危改资金测算_合并 2 5" xfId="28300"/>
    <cellStyle name="好_2006年27重庆_财力性转移支付2010年预算参考数 2 3" xfId="28301"/>
    <cellStyle name="好_青海 缺口县区测算(地方填报)_财力性转移支付2010年预算参考数 2" xfId="28302"/>
    <cellStyle name="好_危改资金测算_合并 2 6" xfId="28303"/>
    <cellStyle name="好_2006年27重庆_财力性转移支付2010年预算参考数 2 4" xfId="28304"/>
    <cellStyle name="好_青海 缺口县区测算(地方填报)_财力性转移支付2010年预算参考数 3" xfId="28305"/>
    <cellStyle name="好_危改资金测算_合并 2 7" xfId="28306"/>
    <cellStyle name="好_2006年27重庆_财力性转移支付2010年预算参考数 2 5" xfId="28307"/>
    <cellStyle name="好_青海 缺口县区测算(地方填报)_财力性转移支付2010年预算参考数 4" xfId="28308"/>
    <cellStyle name="好_2006年27重庆_财力性转移支付2010年预算参考数 4" xfId="28309"/>
    <cellStyle name="好_2006年27重庆_财力性转移支付2010年预算参考数_03_2010年各地区一般预算平衡表" xfId="28310"/>
    <cellStyle name="好_2006年27重庆_财力性转移支付2010年预算参考数_03_2010年各地区一般预算平衡表 2 2" xfId="28311"/>
    <cellStyle name="好_2006年27重庆_财力性转移支付2010年预算参考数_03_2010年各地区一般预算平衡表 6" xfId="28312"/>
    <cellStyle name="好_2006年27重庆_财力性转移支付2010年预算参考数_03_2010年各地区一般预算平衡表_04财力类2010 2" xfId="28313"/>
    <cellStyle name="好_2006年27重庆_财力性转移支付2010年预算参考数_03_2010年各地区一般预算平衡表_04财力类2010 3" xfId="28314"/>
    <cellStyle name="好_2006年27重庆_财力性转移支付2010年预算参考数_03_2010年各地区一般预算平衡表_2010年地方财政一般预算分级平衡情况表（汇总）0524 2 6" xfId="28315"/>
    <cellStyle name="好_缺口县区测算_03_2010年各地区一般预算平衡表_04财力类2010 2" xfId="28316"/>
    <cellStyle name="好_2006年27重庆_财力性转移支付2010年预算参考数_03_2010年各地区一般预算平衡表_2010年地方财政一般预算分级平衡情况表（汇总）0524 4" xfId="28317"/>
    <cellStyle name="好_缺口县区测算_03_2010年各地区一般预算平衡表_04财力类2010 3" xfId="28318"/>
    <cellStyle name="好_2006年27重庆_财力性转移支付2010年预算参考数_03_2010年各地区一般预算平衡表_2010年地方财政一般预算分级平衡情况表（汇总）0524 5" xfId="28319"/>
    <cellStyle name="好_2006年27重庆_财力性转移支付2010年预算参考数_03_2010年各地区一般预算平衡表_净集中" xfId="28320"/>
    <cellStyle name="好_2008年全省汇总收支计算表_财力性转移支付2010年预算参考数_03_2010年各地区一般预算平衡表_2010年地方财政一般预算分级平衡情况表（汇总）0524 2 6" xfId="28321"/>
    <cellStyle name="好_2006年27重庆_财力性转移支付2010年预算参考数_30云南" xfId="28322"/>
    <cellStyle name="好_2006年27重庆_财力性转移支付2010年预算参考数_30云南 2" xfId="28323"/>
    <cellStyle name="好_2006年27重庆_财力性转移支付2010年预算参考数_30云南 3" xfId="28324"/>
    <cellStyle name="好_2006年27重庆_财力性转移支付2010年预算参考数_合并 2" xfId="28325"/>
    <cellStyle name="好_2006年27重庆_财力性转移支付2010年预算参考数_华东" xfId="28326"/>
    <cellStyle name="好_青海 缺口县区测算(地方填报)_财力性转移支付2010年预算参考数_30云南" xfId="28327"/>
    <cellStyle name="好_2006年27重庆_财力性转移支付2010年预算参考数_华东 2" xfId="28328"/>
    <cellStyle name="好_青海 缺口县区测算(地方填报)_财力性转移支付2010年预算参考数_30云南 2" xfId="28329"/>
    <cellStyle name="好_2006年27重庆_财力性转移支付2010年预算参考数_华东 2 2" xfId="28330"/>
    <cellStyle name="好_测算结果_财力性转移支付2010年预算参考数_隋心对账单定稿0514" xfId="28331"/>
    <cellStyle name="好_2006年27重庆_财力性转移支付2010年预算参考数_华东 2 4" xfId="28332"/>
    <cellStyle name="好_2006年27重庆_财力性转移支付2010年预算参考数_华东 2 5" xfId="28333"/>
    <cellStyle name="好_2006年27重庆_财力性转移支付2010年预算参考数_华东 2 7" xfId="28334"/>
    <cellStyle name="好_2006年27重庆_财力性转移支付2010年预算参考数_隋心对账单定稿0514" xfId="28335"/>
    <cellStyle name="好_2006年27重庆_财力性转移支付2010年预算参考数_隋心对账单定稿0514 2 7" xfId="28336"/>
    <cellStyle name="好_2009年一般性转移支付标准工资_不用软件计算9.1不考虑经费管理评价xl 3" xfId="28337"/>
    <cellStyle name="好_2006年27重庆_财力性转移支付2010年预算参考数_小册子（2010）张" xfId="28338"/>
    <cellStyle name="好_2006年27重庆_财力性转移支付2010年预算参考数_小册子（2010）张 3" xfId="28339"/>
    <cellStyle name="好_2006年27重庆_合并" xfId="28340"/>
    <cellStyle name="好_2006年27重庆_合并 2" xfId="28341"/>
    <cellStyle name="好_2006年27重庆_合并 2 2" xfId="28342"/>
    <cellStyle name="好_2006年27重庆_合并 2 3" xfId="28343"/>
    <cellStyle name="好_2006年27重庆_合并 2 4" xfId="28344"/>
    <cellStyle name="好_2006年27重庆_华东" xfId="28345"/>
    <cellStyle name="好_2006年27重庆_华东 2" xfId="28346"/>
    <cellStyle name="好_2006年27重庆_华东 2 4" xfId="28347"/>
    <cellStyle name="好_2006年27重庆_华东 2 5" xfId="28348"/>
    <cellStyle name="好_2006年27重庆_华东 2 6" xfId="28349"/>
    <cellStyle name="好_2006年27重庆_隋心对账单定稿0514 2 2" xfId="28350"/>
    <cellStyle name="好_2006年27重庆_隋心对账单定稿0514 2 3" xfId="28351"/>
    <cellStyle name="好_2006年27重庆_隋心对账单定稿0514 2 4" xfId="28352"/>
    <cellStyle name="好_2008年预计支出与2007年对比_30云南" xfId="28353"/>
    <cellStyle name="好_2006年27重庆_小册子（2010）张" xfId="28354"/>
    <cellStyle name="好_2006年27重庆_小册子（2010）张 2" xfId="28355"/>
    <cellStyle name="好_2006年28四川" xfId="28356"/>
    <cellStyle name="好_青海 缺口县区测算(地方填报)_03_2010年各地区一般预算平衡表_2010年地方财政一般预算分级平衡情况表（汇总）0524 2 8" xfId="28357"/>
    <cellStyle name="好_2006年28四川 2" xfId="28358"/>
    <cellStyle name="好_2006年28四川 2 3" xfId="28359"/>
    <cellStyle name="好_2008年支出调整_03_2010年各地区一般预算平衡表 4" xfId="28360"/>
    <cellStyle name="好_2009年一般性转移支付标准工资_~5676413 4" xfId="28361"/>
    <cellStyle name="好_2006年28四川 2 4" xfId="28362"/>
    <cellStyle name="好_2008年支出调整_03_2010年各地区一般预算平衡表 5" xfId="28363"/>
    <cellStyle name="好_2006年28四川 3" xfId="28364"/>
    <cellStyle name="好_2006年28四川 4" xfId="28365"/>
    <cellStyle name="好_2006年28四川 5" xfId="28366"/>
    <cellStyle name="好_教育(按照总人口测算）—20080416_县市旗测算-新科目（含人口规模效应）_03_2010年各地区一般预算平衡表_04财力类2010 2" xfId="28367"/>
    <cellStyle name="好_2006年28四川_03_2010年各地区一般预算平衡表 5" xfId="28368"/>
    <cellStyle name="好_2006年28四川_03_2010年各地区一般预算平衡表 6" xfId="28369"/>
    <cellStyle name="好_2006年28四川_03_2010年各地区一般预算平衡表_04财力类2010 2" xfId="28370"/>
    <cellStyle name="好_2006年28四川_03_2010年各地区一般预算平衡表_2010年地方财政一般预算分级平衡情况表（汇总）0524" xfId="28371"/>
    <cellStyle name="好_行政(燃修费)_不含人员经费系数_财力性转移支付2010年预算参考数_03_2010年各地区一般预算平衡表_04财力类2010 2" xfId="28372"/>
    <cellStyle name="好_2006年28四川_03_2010年各地区一般预算平衡表_2010年地方财政一般预算分级平衡情况表（汇总）0524 2" xfId="28373"/>
    <cellStyle name="好_2006年28四川_03_2010年各地区一般预算平衡表_2010年地方财政一般预算分级平衡情况表（汇总）0524 2 3" xfId="28374"/>
    <cellStyle name="好_2006年28四川_03_2010年各地区一般预算平衡表_2010年地方财政一般预算分级平衡情况表（汇总）0524 2 4" xfId="28375"/>
    <cellStyle name="好_2006年28四川_03_2010年各地区一般预算平衡表_2010年地方财政一般预算分级平衡情况表（汇总）0524 2 7" xfId="28376"/>
    <cellStyle name="好_奖励补助测算7.25 (version 1) (version 1) 2 3" xfId="28377"/>
    <cellStyle name="好_2006年28四川_03_2010年各地区一般预算平衡表_2010年地方财政一般预算分级平衡情况表（汇总）0524 3" xfId="28378"/>
    <cellStyle name="好_2006年28四川_03_2010年各地区一般预算平衡表_2010年地方财政一般预算分级平衡情况表（汇总）0524 4" xfId="28379"/>
    <cellStyle name="好_2006年28四川_03_2010年各地区一般预算平衡表_净集中 2" xfId="28380"/>
    <cellStyle name="好_2006年28四川_03_2010年各地区一般预算平衡表_净集中 3" xfId="28381"/>
    <cellStyle name="好_2006年28四川_30云南" xfId="28382"/>
    <cellStyle name="好_2006年28四川_财力性转移支付2010年预算参考数 2 2" xfId="28383"/>
    <cellStyle name="好_2006年28四川_财力性转移支付2010年预算参考数_03_2010年各地区一般预算平衡表" xfId="28384"/>
    <cellStyle name="好_2006年28四川_财力性转移支付2010年预算参考数_03_2010年各地区一般预算平衡表 2" xfId="28385"/>
    <cellStyle name="好_2006年28四川_财力性转移支付2010年预算参考数_03_2010年各地区一般预算平衡表 3" xfId="28386"/>
    <cellStyle name="好_2006年28四川_财力性转移支付2010年预算参考数_03_2010年各地区一般预算平衡表 4" xfId="28387"/>
    <cellStyle name="好_20河南_03_2010年各地区一般预算平衡表_2010年地方财政一般预算分级平衡情况表（汇总）0524 2" xfId="28388"/>
    <cellStyle name="好_2006年28四川_财力性转移支付2010年预算参考数_03_2010年各地区一般预算平衡表_04财力类2010" xfId="28389"/>
    <cellStyle name="好_2006年28四川_财力性转移支付2010年预算参考数_03_2010年各地区一般预算平衡表_04财力类2010 2" xfId="28390"/>
    <cellStyle name="好_2006年28四川_财力性转移支付2010年预算参考数_03_2010年各地区一般预算平衡表_04财力类2010 3" xfId="28391"/>
    <cellStyle name="好_2006年28四川_财力性转移支付2010年预算参考数_03_2010年各地区一般预算平衡表_净集中" xfId="28392"/>
    <cellStyle name="好_其他部门(按照总人口测算）—20080416_财力性转移支付2010年预算参考数_隋心对账单定稿0514 2 3" xfId="28393"/>
    <cellStyle name="好_2006年28四川_财力性转移支付2010年预算参考数_合并" xfId="28394"/>
    <cellStyle name="好_2006年28四川_财力性转移支付2010年预算参考数_华东" xfId="28395"/>
    <cellStyle name="好_2006年28四川_财力性转移支付2010年预算参考数_华东 2" xfId="28396"/>
    <cellStyle name="好_2006年28四川_财力性转移支付2010年预算参考数_华东 2 4" xfId="28397"/>
    <cellStyle name="好_2006年28四川_财力性转移支付2010年预算参考数_华东 2 5" xfId="28398"/>
    <cellStyle name="好_县市旗测算-新科目（20080626）" xfId="28399"/>
    <cellStyle name="好_2006年28四川_财力性转移支付2010年预算参考数_华东 2 6" xfId="28400"/>
    <cellStyle name="好_2006年28四川_财力性转移支付2010年预算参考数_隋心对账单定稿0514" xfId="28401"/>
    <cellStyle name="好_2006年28四川_财力性转移支付2010年预算参考数_隋心对账单定稿0514 2" xfId="28402"/>
    <cellStyle name="好_2006年28四川_财力性转移支付2010年预算参考数_隋心对账单定稿0514 2 6" xfId="28403"/>
    <cellStyle name="好_2006年28四川_财力性转移支付2010年预算参考数_隋心对账单定稿0514 2 7" xfId="28404"/>
    <cellStyle name="好_2006年28四川_财力性转移支付2010年预算参考数_小册子（2010）张 2" xfId="28405"/>
    <cellStyle name="好_2006年28四川_合并" xfId="28406"/>
    <cellStyle name="好_2006年28四川_华东" xfId="28407"/>
    <cellStyle name="好_2006年28四川_华东 2" xfId="28408"/>
    <cellStyle name="好_2006年28四川_华东 2 2" xfId="28409"/>
    <cellStyle name="好_安徽 缺口县区测算(地方填报)1_财力性转移支付2010年预算参考数_合并 2 7" xfId="28410"/>
    <cellStyle name="好_2006年28四川_华东 2 3" xfId="28411"/>
    <cellStyle name="好_2006年28四川_隋心对账单定稿0514 2" xfId="28412"/>
    <cellStyle name="好_2006年28四川_隋心对账单定稿0514 2 3" xfId="28413"/>
    <cellStyle name="好_530623_2006年县级财政报表附表 2 7" xfId="28414"/>
    <cellStyle name="好_2006年28四川_隋心对账单定稿0514 2 4" xfId="28415"/>
    <cellStyle name="好_2006年28四川_隋心对账单定稿0514 2 5" xfId="28416"/>
    <cellStyle name="好_2006年28四川_隋心对账单定稿0514 2 6" xfId="28417"/>
    <cellStyle name="好_2006年30云南" xfId="28418"/>
    <cellStyle name="好_2006年30云南 2" xfId="28419"/>
    <cellStyle name="好_2006年30云南 2 2" xfId="28420"/>
    <cellStyle name="好_2006年30云南 2 4" xfId="28421"/>
    <cellStyle name="好_2006年30云南 2 5" xfId="28422"/>
    <cellStyle name="好_2006年30云南 2 7" xfId="28423"/>
    <cellStyle name="好_2006年30云南 3" xfId="28424"/>
    <cellStyle name="好_2006年30云南_30云南" xfId="28425"/>
    <cellStyle name="好_2006年30云南_30云南 2" xfId="28426"/>
    <cellStyle name="好_2006年30云南_合并 2" xfId="28427"/>
    <cellStyle name="好_2006年30云南_合并 2 3" xfId="28428"/>
    <cellStyle name="好_27重庆_财力性转移支付2010年预算参考数_合并 2 6" xfId="28429"/>
    <cellStyle name="好_2006年30云南_合并 2 4" xfId="28430"/>
    <cellStyle name="好_27重庆_财力性转移支付2010年预算参考数_合并 2 7" xfId="28431"/>
    <cellStyle name="好_2006年30云南_合并 2 5" xfId="28432"/>
    <cellStyle name="好_2006年30云南_合并 2 6" xfId="28433"/>
    <cellStyle name="好_2006年30云南_合并 2 7" xfId="28434"/>
    <cellStyle name="好_2006年30云南_华东" xfId="28435"/>
    <cellStyle name="好_530629_2006年县级财政报表附表 2 6" xfId="28436"/>
    <cellStyle name="好_2006年30云南_华东 2" xfId="28437"/>
    <cellStyle name="好_2008年支出调整 2 6" xfId="28438"/>
    <cellStyle name="好_2006年30云南_隋心对账单定稿0514 2 2" xfId="28439"/>
    <cellStyle name="好_2006年30云南_隋心对账单定稿0514 2 5" xfId="28440"/>
    <cellStyle name="好_行政（人员）_不含人员经费系数_财力性转移支付2010年预算参考数_03_2010年各地区一般预算平衡表 3" xfId="28441"/>
    <cellStyle name="好_2006年30云南_隋心对账单定稿0514 2 7" xfId="28442"/>
    <cellStyle name="好_行政（人员）_不含人员经费系数_财力性转移支付2010年预算参考数_03_2010年各地区一般预算平衡表 5" xfId="28443"/>
    <cellStyle name="好_2006年30云南_小册子（2010）张" xfId="28444"/>
    <cellStyle name="好_行政(燃修费)_县市旗测算-新科目（含人口规模效应）_03_2010年各地区一般预算平衡表_2010年地方财政一般预算分级平衡情况表（汇总）0524 3" xfId="28445"/>
    <cellStyle name="好_2006年30云南_小册子（2010）张 2" xfId="28446"/>
    <cellStyle name="好_2006年30云南_小册子（2010）张 3" xfId="28447"/>
    <cellStyle name="好_2006年33甘肃" xfId="28448"/>
    <cellStyle name="好_2006年33甘肃 2 2" xfId="28449"/>
    <cellStyle name="好_2006年33甘肃 2 3" xfId="28450"/>
    <cellStyle name="好_2006年33甘肃 2 4" xfId="28451"/>
    <cellStyle name="好_2006年33甘肃 2 5" xfId="28452"/>
    <cellStyle name="好_2006年33甘肃 2 6" xfId="28453"/>
    <cellStyle name="好_2006年33甘肃_合并 2" xfId="28454"/>
    <cellStyle name="好_2006年33甘肃_合并 2 2" xfId="28455"/>
    <cellStyle name="好_2006年33甘肃_华东" xfId="28456"/>
    <cellStyle name="好_2006年34青海_03_2010年各地区一般预算平衡表_2010年地方财政一般预算分级平衡情况表（汇总）0524 5" xfId="28457"/>
    <cellStyle name="好_2006年33甘肃_华东 2" xfId="28458"/>
    <cellStyle name="好_测算结果汇总_03_2010年各地区一般预算平衡表_2010年地方财政一般预算分级平衡情况表（汇总）0524" xfId="28459"/>
    <cellStyle name="好_2006年33甘肃_华东 2 2" xfId="28460"/>
    <cellStyle name="好_测算结果汇总_03_2010年各地区一般预算平衡表_2010年地方财政一般预算分级平衡情况表（汇总）0524 2" xfId="28461"/>
    <cellStyle name="好_2006年33甘肃_华东 2 3" xfId="28462"/>
    <cellStyle name="好_测算结果汇总_03_2010年各地区一般预算平衡表_2010年地方财政一般预算分级平衡情况表（汇总）0524 3" xfId="28463"/>
    <cellStyle name="好_2006年33甘肃_华东 2 4" xfId="28464"/>
    <cellStyle name="好_测算结果汇总_03_2010年各地区一般预算平衡表_2010年地方财政一般预算分级平衡情况表（汇总）0524 4" xfId="28465"/>
    <cellStyle name="好_2006年33甘肃_华东 2 6" xfId="28466"/>
    <cellStyle name="好_2006年33甘肃_华东 2 7" xfId="28467"/>
    <cellStyle name="好_2006年33甘肃_隋心对账单定稿0514" xfId="28468"/>
    <cellStyle name="好_2006年33甘肃_隋心对账单定稿0514 2 6" xfId="28469"/>
    <cellStyle name="好_2006年33甘肃_隋心对账单定稿0514 2 7" xfId="28470"/>
    <cellStyle name="好_2006年33甘肃_小册子（2010）张" xfId="28471"/>
    <cellStyle name="好_28四川_03_2010年各地区一般预算平衡表 4" xfId="28472"/>
    <cellStyle name="好_2006年34青海" xfId="28473"/>
    <cellStyle name="好_2006年34青海 2" xfId="28474"/>
    <cellStyle name="好_Book2_财力性转移支付2010年预算参考数 5" xfId="28475"/>
    <cellStyle name="好_2006年34青海 2 5" xfId="28476"/>
    <cellStyle name="好_2006年34青海 3" xfId="28477"/>
    <cellStyle name="好_2006年34青海 4" xfId="28478"/>
    <cellStyle name="好_2006年34青海 5" xfId="28479"/>
    <cellStyle name="好_2006年34青海_03_2010年各地区一般预算平衡表" xfId="28480"/>
    <cellStyle name="好_2006年34青海_03_2010年各地区一般预算平衡表 2 2" xfId="28481"/>
    <cellStyle name="好_青海 缺口县区测算(地方填报) 2" xfId="28482"/>
    <cellStyle name="好_2006年34青海_03_2010年各地区一般预算平衡表_04财力类2010 2" xfId="28483"/>
    <cellStyle name="好_2006年34青海_03_2010年各地区一般预算平衡表_2010年地方财政一般预算分级平衡情况表（汇总）0524 2 2" xfId="28484"/>
    <cellStyle name="好_2006年34青海_03_2010年各地区一般预算平衡表_2010年地方财政一般预算分级平衡情况表（汇总）0524 2 3" xfId="28485"/>
    <cellStyle name="好_2006年34青海_03_2010年各地区一般预算平衡表_2010年地方财政一般预算分级平衡情况表（汇总）0524 2 6" xfId="28486"/>
    <cellStyle name="好_2006年34青海_03_2010年各地区一般预算平衡表_2010年地方财政一般预算分级平衡情况表（汇总）0524 3" xfId="28487"/>
    <cellStyle name="好_2006年34青海_03_2010年各地区一般预算平衡表_2010年地方财政一般预算分级平衡情况表（汇总）0524 4" xfId="28488"/>
    <cellStyle name="好_2006年34青海_03_2010年各地区一般预算平衡表_净集中" xfId="28489"/>
    <cellStyle name="好_2006年34青海_03_2010年各地区一般预算平衡表_净集中 2" xfId="28490"/>
    <cellStyle name="好_2006年34青海_03_2010年各地区一般预算平衡表_净集中 3" xfId="28491"/>
    <cellStyle name="好_2006年34青海_30云南 2" xfId="28492"/>
    <cellStyle name="好_2006年34青海_财力性转移支付2010年预算参考数 2 2" xfId="28493"/>
    <cellStyle name="好_28四川_财力性转移支付2010年预算参考数_合并 2 2" xfId="28494"/>
    <cellStyle name="好_2006年34青海_财力性转移支付2010年预算参考数_03_2010年各地区一般预算平衡表_04财力类2010" xfId="28495"/>
    <cellStyle name="好_其他部门(按照总人口测算）—20080416_民生政策最低支出需求_财力性转移支付2010年预算参考数_合并 2 3" xfId="28496"/>
    <cellStyle name="好_2006年34青海_财力性转移支付2010年预算参考数_03_2010年各地区一般预算平衡表_04财力类2010 2" xfId="28497"/>
    <cellStyle name="好_2006年34青海_财力性转移支付2010年预算参考数_03_2010年各地区一般预算平衡表_04财力类2010 3" xfId="28498"/>
    <cellStyle name="好_2006年34青海_财力性转移支付2010年预算参考数_03_2010年各地区一般预算平衡表_2010年地方财政一般预算分级平衡情况表（汇总）0524 3" xfId="28499"/>
    <cellStyle name="好_汇总表4_财力性转移支付2010年预算参考数_30云南" xfId="28500"/>
    <cellStyle name="好_2006年34青海_财力性转移支付2010年预算参考数_03_2010年各地区一般预算平衡表_2010年地方财政一般预算分级平衡情况表（汇总）0524 4" xfId="28501"/>
    <cellStyle name="好_2006年34青海_财力性转移支付2010年预算参考数_03_2010年各地区一般预算平衡表_2010年地方财政一般预算分级平衡情况表（汇总）0524 5" xfId="28502"/>
    <cellStyle name="好_2006年34青海_财力性转移支付2010年预算参考数_03_2010年各地区一般预算平衡表_净集中 3" xfId="28503"/>
    <cellStyle name="好_2006年34青海_财力性转移支付2010年预算参考数_30云南" xfId="28504"/>
    <cellStyle name="好_2006年34青海_财力性转移支付2010年预算参考数_30云南 2" xfId="28505"/>
    <cellStyle name="好_2006年34青海_财力性转移支付2010年预算参考数_30云南 3" xfId="28506"/>
    <cellStyle name="好_2006年34青海_财力性转移支付2010年预算参考数_合并" xfId="28507"/>
    <cellStyle name="好_2006年34青海_财力性转移支付2010年预算参考数_合并 2 7" xfId="28508"/>
    <cellStyle name="好_2006年34青海_财力性转移支付2010年预算参考数_华东 2 2" xfId="28509"/>
    <cellStyle name="好_河南 缺口县区测算(地方填报白)_隋心对账单定稿0514 2 6" xfId="28510"/>
    <cellStyle name="好_2006年34青海_财力性转移支付2010年预算参考数_华东 2 3" xfId="28511"/>
    <cellStyle name="好_河南 缺口县区测算(地方填报白)_隋心对账单定稿0514 2 7" xfId="28512"/>
    <cellStyle name="好_2006年34青海_财力性转移支付2010年预算参考数_华东 2 6" xfId="28513"/>
    <cellStyle name="好_2006年34青海_财力性转移支付2010年预算参考数_华东 2 7" xfId="28514"/>
    <cellStyle name="好_2006年34青海_财力性转移支付2010年预算参考数_隋心对账单定稿0514" xfId="28515"/>
    <cellStyle name="好_2006年34青海_财力性转移支付2010年预算参考数_隋心对账单定稿0514 2" xfId="28516"/>
    <cellStyle name="好_2006年34青海_财力性转移支付2010年预算参考数_小册子（2010）张 2" xfId="28517"/>
    <cellStyle name="好_行政(燃修费)_财力性转移支付2010年预算参考数_合并 2 3" xfId="28518"/>
    <cellStyle name="好_2006年34青海_财力性转移支付2010年预算参考数_小册子（2010）张 3" xfId="28519"/>
    <cellStyle name="好_行政(燃修费)_财力性转移支付2010年预算参考数_合并 2 4" xfId="28520"/>
    <cellStyle name="好_2006年34青海_合并 2" xfId="28521"/>
    <cellStyle name="好_测算结果_财力性转移支付2010年预算参考数_30云南" xfId="28522"/>
    <cellStyle name="好_2006年34青海_合并 2 3" xfId="28523"/>
    <cellStyle name="好_测算结果_财力性转移支付2010年预算参考数_30云南 3" xfId="28524"/>
    <cellStyle name="好_2006年34青海_合并 2 4" xfId="28525"/>
    <cellStyle name="好_2006年34青海_合并 2 5" xfId="28526"/>
    <cellStyle name="好_2006年34青海_合并 2 6" xfId="28527"/>
    <cellStyle name="好_2006年34青海_华东 2 2" xfId="28528"/>
    <cellStyle name="好_2006年34青海_华东 2 6" xfId="28529"/>
    <cellStyle name="好_2006年34青海_华东 2 7" xfId="28530"/>
    <cellStyle name="好_行政公检法测算_隋心对账单定稿0514 2 2" xfId="28531"/>
    <cellStyle name="好_2006年34青海_隋心对账单定稿0514 2 3" xfId="28532"/>
    <cellStyle name="好_2006年34青海_隋心对账单定稿0514 2 4" xfId="28533"/>
    <cellStyle name="好_2006年34青海_隋心对账单定稿0514 2 5" xfId="28534"/>
    <cellStyle name="好_2006年34青海_隋心对账单定稿0514 2 6" xfId="28535"/>
    <cellStyle name="好_2006年34青海_隋心对账单定稿0514 2 7" xfId="28536"/>
    <cellStyle name="好_2006年34青海_小册子（2010）张" xfId="28537"/>
    <cellStyle name="好_缺口县区测算(按核定人数)_财力性转移支付2010年预算参考数_03_2010年各地区一般预算平衡表 3" xfId="28538"/>
    <cellStyle name="好_2006年34青海_小册子（2010）张 2" xfId="28539"/>
    <cellStyle name="好_2006年34青海_小册子（2010）张 3" xfId="28540"/>
    <cellStyle name="好_2006年分析表 4" xfId="28541"/>
    <cellStyle name="好_2006年基础数据 2 3" xfId="28542"/>
    <cellStyle name="好_2006年基础数据 2 4" xfId="28543"/>
    <cellStyle name="好_2006年基础数据 4" xfId="28544"/>
    <cellStyle name="好_2006年全省财力计算表（中央、决算） 2" xfId="28545"/>
    <cellStyle name="好_2008年全省汇总收支计算表 2 3" xfId="28546"/>
    <cellStyle name="好_2006年全省财力计算表（中央、决算） 2 2" xfId="28547"/>
    <cellStyle name="好_2006年全省财力计算表（中央、决算） 2 3" xfId="28548"/>
    <cellStyle name="好_缺口县区测算（11.13）_财力性转移支付2010年预算参考数_03_2010年各地区一般预算平衡表" xfId="28549"/>
    <cellStyle name="好_2006年全省财力计算表（中央、决算） 2 4" xfId="28550"/>
    <cellStyle name="好_2006年全省财力计算表（中央、决算） 2 7" xfId="28551"/>
    <cellStyle name="好_缺口县区测算（11.13）_财力性转移支付2010年预算参考数_03_2010年各地区一般预算平衡表_04财力类2010 2" xfId="28552"/>
    <cellStyle name="好_2006年全省财力计算表（中央、决算） 2_2.2009年云南省生态功能区转移支付总表" xfId="28553"/>
    <cellStyle name="好_2006年全省财力计算表（中央、决算） 2_2.2010年云南省生态功能区转移支付总表" xfId="28554"/>
    <cellStyle name="好_2006年全省财力计算表（中央、决算）_合并" xfId="28555"/>
    <cellStyle name="好_2006年全省财力计算表（中央、决算）_合并 2" xfId="28556"/>
    <cellStyle name="好_2006年全省财力计算表（中央、决算）_华东" xfId="28557"/>
    <cellStyle name="好_2006年全省财力计算表（中央、决算）_华东 2 2" xfId="28558"/>
    <cellStyle name="好_2006年全省财力计算表（中央、决算）_华东 2 3" xfId="28559"/>
    <cellStyle name="好_2006年全省财力计算表（中央、决算）_隋心对账单定稿0514" xfId="28560"/>
    <cellStyle name="好_20河南_华东" xfId="28561"/>
    <cellStyle name="好_2006年全省财力计算表（中央、决算）_隋心对账单定稿0514 2" xfId="28562"/>
    <cellStyle name="好_20河南_华东 2" xfId="28563"/>
    <cellStyle name="好_2006年全省财力计算表（中央、决算）_隋心对账单定稿0514 2 2" xfId="28564"/>
    <cellStyle name="好_20河南_华东 2 2" xfId="28565"/>
    <cellStyle name="好_2006年全省财力计算表（中央、决算）_隋心对账单定稿0514 2 3" xfId="28566"/>
    <cellStyle name="好_20河南_华东 2 3" xfId="28567"/>
    <cellStyle name="好_2006年全省财力计算表（中央、决算）_隋心对账单定稿0514 2 4" xfId="28568"/>
    <cellStyle name="好_20河南_华东 2 4" xfId="28569"/>
    <cellStyle name="好_第五部分(才淼、饶永宏） 2_4.2010年国家重点生态功能区保护性转移支付生态测算表" xfId="28570"/>
    <cellStyle name="好_2006年全省财力计算表（中央、决算）_隋心对账单定稿0514 2 6" xfId="28571"/>
    <cellStyle name="好_20河南_华东 2 6" xfId="28572"/>
    <cellStyle name="好_2006年水利统计指标统计表" xfId="28573"/>
    <cellStyle name="好_2006年水利统计指标统计表 2" xfId="28574"/>
    <cellStyle name="好_2006年水利统计指标统计表 2 2" xfId="28575"/>
    <cellStyle name="好_2006年水利统计指标统计表 2 3" xfId="28576"/>
    <cellStyle name="好_2006年水利统计指标统计表 2_2.2010年云南省生态功能区转移支付总表" xfId="28577"/>
    <cellStyle name="好_2006年水利统计指标统计表 2_4.2010年国家重点生态功能区保护性转移支付生态测算表" xfId="28578"/>
    <cellStyle name="好_2006年水利统计指标统计表 2_5.2010年云南省国家一般生态功能区转移支付补助测算表（州市本级）" xfId="28579"/>
    <cellStyle name="好_2006年水利统计指标统计表 3" xfId="28580"/>
    <cellStyle name="好_2006年水利统计指标统计表 4" xfId="28581"/>
    <cellStyle name="好_2006年水利统计指标统计表 5" xfId="28582"/>
    <cellStyle name="好_2006年水利统计指标统计表 7" xfId="28583"/>
    <cellStyle name="好_2006年水利统计指标统计表_03_2010年各地区一般预算平衡表 2" xfId="28584"/>
    <cellStyle name="好_2006年水利统计指标统计表_03_2010年各地区一般预算平衡表 2 2" xfId="28585"/>
    <cellStyle name="好_2006年水利统计指标统计表_03_2010年各地区一般预算平衡表_04财力类2010 2" xfId="28586"/>
    <cellStyle name="好_34青海_财力性转移支付2010年预算参考数" xfId="28587"/>
    <cellStyle name="好_2006年水利统计指标统计表_03_2010年各地区一般预算平衡表_04财力类2010 3" xfId="28588"/>
    <cellStyle name="好_2006年水利统计指标统计表_03_2010年各地区一般预算平衡表_净集中" xfId="28589"/>
    <cellStyle name="好_2006年水利统计指标统计表_03_2010年各地区一般预算平衡表_净集中 2" xfId="28590"/>
    <cellStyle name="好_2006年水利统计指标统计表_03_2010年各地区一般预算平衡表_净集中 3" xfId="28591"/>
    <cellStyle name="好_2006年水利统计指标统计表_财力性转移支付2010年预算参考数 3" xfId="28592"/>
    <cellStyle name="好_2006年水利统计指标统计表_财力性转移支付2010年预算参考数 4" xfId="28593"/>
    <cellStyle name="好_2006年水利统计指标统计表_财力性转移支付2010年预算参考数 5" xfId="28594"/>
    <cellStyle name="好_2006年水利统计指标统计表_财力性转移支付2010年预算参考数_03_2010年各地区一般预算平衡表" xfId="28595"/>
    <cellStyle name="好_2006年水利统计指标统计表_财力性转移支付2010年预算参考数_03_2010年各地区一般预算平衡表 4" xfId="28596"/>
    <cellStyle name="好_2006年水利统计指标统计表_财力性转移支付2010年预算参考数_03_2010年各地区一般预算平衡表 5" xfId="28597"/>
    <cellStyle name="好_2006年水利统计指标统计表_财力性转移支付2010年预算参考数_03_2010年各地区一般预算平衡表 6" xfId="28598"/>
    <cellStyle name="好_2006年水利统计指标统计表_财力性转移支付2010年预算参考数_03_2010年各地区一般预算平衡表_04财力类2010" xfId="28599"/>
    <cellStyle name="好_财政供养人员_财力性转移支付2010年预算参考数 5" xfId="28600"/>
    <cellStyle name="好_2006年水利统计指标统计表_财力性转移支付2010年预算参考数_03_2010年各地区一般预算平衡表_04财力类2010 2" xfId="28601"/>
    <cellStyle name="好_2006年水利统计指标统计表_财力性转移支付2010年预算参考数_03_2010年各地区一般预算平衡表_2010年地方财政一般预算分级平衡情况表（汇总）0524 2" xfId="28602"/>
    <cellStyle name="好_2006年水利统计指标统计表_财力性转移支付2010年预算参考数_03_2010年各地区一般预算平衡表_2010年地方财政一般预算分级平衡情况表（汇总）0524 2 3" xfId="28603"/>
    <cellStyle name="好_2006年水利统计指标统计表_财力性转移支付2010年预算参考数_03_2010年各地区一般预算平衡表_2010年地方财政一般预算分级平衡情况表（汇总）0524 2 4" xfId="28604"/>
    <cellStyle name="好_20河南" xfId="28605"/>
    <cellStyle name="好_2006年水利统计指标统计表_财力性转移支付2010年预算参考数_03_2010年各地区一般预算平衡表_2010年地方财政一般预算分级平衡情况表（汇总）0524 2 6" xfId="28606"/>
    <cellStyle name="好_行政(燃修费)_不含人员经费系数_财力性转移支付2010年预算参考数_华东 2 3" xfId="28607"/>
    <cellStyle name="好_2006年水利统计指标统计表_财力性转移支付2010年预算参考数_30云南" xfId="28608"/>
    <cellStyle name="好_2006年水利统计指标统计表_财力性转移支付2010年预算参考数_合并 2" xfId="28609"/>
    <cellStyle name="好_2006年水利统计指标统计表_财力性转移支付2010年预算参考数_合并 2 2" xfId="28610"/>
    <cellStyle name="好_2006年水利统计指标统计表_财力性转移支付2010年预算参考数_合并 2 3" xfId="28611"/>
    <cellStyle name="好_2006年水利统计指标统计表_财力性转移支付2010年预算参考数_合并 2 4" xfId="28612"/>
    <cellStyle name="好_2006年水利统计指标统计表_财力性转移支付2010年预算参考数_合并 2 5" xfId="28613"/>
    <cellStyle name="好_2006年水利统计指标统计表_财力性转移支付2010年预算参考数_合并 2 6" xfId="28614"/>
    <cellStyle name="好_2006年水利统计指标统计表_财力性转移支付2010年预算参考数_合并 2 7" xfId="28615"/>
    <cellStyle name="好_2006年水利统计指标统计表_财力性转移支付2010年预算参考数_华东" xfId="28616"/>
    <cellStyle name="好_2006年水利统计指标统计表_财力性转移支付2010年预算参考数_华东 2" xfId="28617"/>
    <cellStyle name="好_2006年水利统计指标统计表_财力性转移支付2010年预算参考数_华东 2 7" xfId="28618"/>
    <cellStyle name="好_2006年水利统计指标统计表_财力性转移支付2010年预算参考数_隋心对账单定稿0514" xfId="28619"/>
    <cellStyle name="好_2006年水利统计指标统计表_财力性转移支付2010年预算参考数_隋心对账单定稿0514 2" xfId="28620"/>
    <cellStyle name="好_2006年水利统计指标统计表_财力性转移支付2010年预算参考数_隋心对账单定稿0514 2 2" xfId="28621"/>
    <cellStyle name="好_2006年水利统计指标统计表_财力性转移支付2010年预算参考数_隋心对账单定稿0514 2 3" xfId="28622"/>
    <cellStyle name="好_2006年水利统计指标统计表_财力性转移支付2010年预算参考数_隋心对账单定稿0514 2 4" xfId="28623"/>
    <cellStyle name="好_教育(按照总人口测算）—20080416_不含人员经费系数_30云南" xfId="28624"/>
    <cellStyle name="好_2006年水利统计指标统计表_财力性转移支付2010年预算参考数_隋心对账单定稿0514 2 5" xfId="28625"/>
    <cellStyle name="好_2006年水利统计指标统计表_财力性转移支付2010年预算参考数_隋心对账单定稿0514 2 6" xfId="28626"/>
    <cellStyle name="好_2006年水利统计指标统计表_财力性转移支付2010年预算参考数_隋心对账单定稿0514 2 7" xfId="28627"/>
    <cellStyle name="好_2006年水利统计指标统计表_财力性转移支付2010年预算参考数_小册子（2010）张" xfId="28628"/>
    <cellStyle name="好_农林水和城市维护标准支出20080505－县区合计_财力性转移支付2010年预算参考数_华东" xfId="28629"/>
    <cellStyle name="好_2006年水利统计指标统计表_财力性转移支付2010年预算参考数_小册子（2010）张 2" xfId="28630"/>
    <cellStyle name="好_农林水和城市维护标准支出20080505－县区合计_财力性转移支付2010年预算参考数_华东 2" xfId="28631"/>
    <cellStyle name="好_2006年水利统计指标统计表_财力性转移支付2010年预算参考数_小册子（2010）张 3" xfId="28632"/>
    <cellStyle name="好_农林水和城市维护标准支出20080505－县区合计_财力性转移支付2010年预算参考数_华东 3" xfId="28633"/>
    <cellStyle name="好_2006年水利统计指标统计表_合并 2 4" xfId="28634"/>
    <cellStyle name="好_缺口县区测算(按核定人数)_财力性转移支付2010年预算参考数_合并 2 5" xfId="28635"/>
    <cellStyle name="好_2006年水利统计指标统计表_合并 2 5" xfId="28636"/>
    <cellStyle name="好_2008年全省汇总收支计算表_财力性转移支付2010年预算参考数_03_2010年各地区一般预算平衡表_2010年地方财政一般预算分级平衡情况表（汇总）0524" xfId="28637"/>
    <cellStyle name="好_缺口县区测算(按核定人数)_财力性转移支付2010年预算参考数_合并 2 6" xfId="28638"/>
    <cellStyle name="好_2006年水利统计指标统计表_合并 2 6" xfId="28639"/>
    <cellStyle name="好_缺口县区测算(按核定人数)_财力性转移支付2010年预算参考数_合并 2 7" xfId="28640"/>
    <cellStyle name="好_2006年水利统计指标统计表_合并 2 7" xfId="28641"/>
    <cellStyle name="好_2006年水利统计指标统计表_华东" xfId="28642"/>
    <cellStyle name="好_民生政策最低支出需求_小册子（2010）张" xfId="28643"/>
    <cellStyle name="好_2006年水利统计指标统计表_华东 2 5" xfId="28644"/>
    <cellStyle name="好_缺口县区测算(按核定人数)_财力性转移支付2010年预算参考数_华东 2 6" xfId="28645"/>
    <cellStyle name="好_2006年水利统计指标统计表_华东 2 6" xfId="28646"/>
    <cellStyle name="好_缺口县区测算(按核定人数)_财力性转移支付2010年预算参考数_华东 2 7" xfId="28647"/>
    <cellStyle name="好_2006年水利统计指标统计表_华东 2 7" xfId="28648"/>
    <cellStyle name="好_2006年水利统计指标统计表_禁止开发区名单" xfId="28649"/>
    <cellStyle name="好_Book2_华东 2 6" xfId="28650"/>
    <cellStyle name="好_2006年水利统计指标统计表_隋心对账单定稿0514" xfId="28651"/>
    <cellStyle name="适中 2 2 11" xfId="28652"/>
    <cellStyle name="好_2006年水利统计指标统计表_隋心对账单定稿0514 2 4" xfId="28653"/>
    <cellStyle name="适中 2 2 12" xfId="28654"/>
    <cellStyle name="好_2006年水利统计指标统计表_隋心对账单定稿0514 2 5" xfId="28655"/>
    <cellStyle name="适中 2 2 13" xfId="28656"/>
    <cellStyle name="好_2006年水利统计指标统计表_隋心对账单定稿0514 2 6" xfId="28657"/>
    <cellStyle name="适中 2 2 14" xfId="28658"/>
    <cellStyle name="好_2006年水利统计指标统计表_隋心对账单定稿0514 2 7" xfId="28659"/>
    <cellStyle name="好_河南 缺口县区测算(地方填报白)_财力性转移支付2010年预算参考数_03_2010年各地区一般预算平衡表_2010年地方财政一般预算分级平衡情况表（汇总）0524 2" xfId="28660"/>
    <cellStyle name="好_2006年在职人员情况 3" xfId="28661"/>
    <cellStyle name="好_2007年地州资金往来对账表" xfId="28662"/>
    <cellStyle name="好_2007年地州资金往来对账表 2" xfId="28663"/>
    <cellStyle name="好_教师绩效工资测算表（离退休按各地上报数测算）2009年1月1日" xfId="28664"/>
    <cellStyle name="好_2007年地州资金往来对账表 2 2" xfId="28665"/>
    <cellStyle name="好_教师绩效工资测算表（离退休按各地上报数测算）2009年1月1日 2" xfId="28666"/>
    <cellStyle name="好_2007年地州资金往来对账表 2 3" xfId="28667"/>
    <cellStyle name="好_教师绩效工资测算表（离退休按各地上报数测算）2009年1月1日 3" xfId="28668"/>
    <cellStyle name="好_平邑_华东" xfId="28669"/>
    <cellStyle name="好_2007年地州资金往来对账表 3" xfId="28670"/>
    <cellStyle name="好_2007年地州资金往来对账表 4" xfId="28671"/>
    <cellStyle name="好_2007年国税" xfId="28672"/>
    <cellStyle name="好_2007年检察院案件数 2" xfId="28673"/>
    <cellStyle name="好_2007年可用财力" xfId="28674"/>
    <cellStyle name="好_2007年可用财力 2" xfId="28675"/>
    <cellStyle name="好_2007年可用财力 3" xfId="28676"/>
    <cellStyle name="好_2007年人员分部门统计表 3" xfId="28677"/>
    <cellStyle name="好_行政（人员）_财力性转移支付2010年预算参考数_03_2010年各地区一般预算平衡表_04财力类2010 3" xfId="28678"/>
    <cellStyle name="好_2007年人员分部门统计表 4" xfId="28679"/>
    <cellStyle name="好_2007年人员分部门统计表 5" xfId="28680"/>
    <cellStyle name="好_2007年收支情况及2008年收支预计表(汇总表)" xfId="28681"/>
    <cellStyle name="好_2007年收支情况及2008年收支预计表(汇总表) 2" xfId="28682"/>
    <cellStyle name="好_2007年收支情况及2008年收支预计表(汇总表) 2 2" xfId="28683"/>
    <cellStyle name="好_2007年收支情况及2008年收支预计表(汇总表) 2 3" xfId="28684"/>
    <cellStyle name="好_2007年收支情况及2008年收支预计表(汇总表) 3" xfId="28685"/>
    <cellStyle name="好_2007年收支情况及2008年收支预计表(汇总表) 4" xfId="28686"/>
    <cellStyle name="好_2007年收支情况及2008年收支预计表(汇总表) 5" xfId="28687"/>
    <cellStyle name="好_2007年收支情况及2008年收支预计表(汇总表)_03_2010年各地区一般预算平衡表" xfId="28688"/>
    <cellStyle name="好_34青海_财力性转移支付2010年预算参考数_小册子（2010）张" xfId="28689"/>
    <cellStyle name="好_教育(按照总人口测算）—20080416_县市旗测算-新科目（含人口规模效应）_财力性转移支付2010年预算参考数_隋心对账单定稿0514" xfId="28690"/>
    <cellStyle name="好_2007年收支情况及2008年收支预计表(汇总表)_03_2010年各地区一般预算平衡表 2" xfId="28691"/>
    <cellStyle name="好_34青海_财力性转移支付2010年预算参考数_小册子（2010）张 2" xfId="28692"/>
    <cellStyle name="好_教育(按照总人口测算）—20080416_县市旗测算-新科目（含人口规模效应）_财力性转移支付2010年预算参考数_隋心对账单定稿0514 2" xfId="28693"/>
    <cellStyle name="好_2007年收支情况及2008年收支预计表(汇总表)_03_2010年各地区一般预算平衡表 4" xfId="28694"/>
    <cellStyle name="好_2007年收支情况及2008年收支预计表(汇总表)_03_2010年各地区一般预算平衡表_04财力类2010" xfId="28695"/>
    <cellStyle name="好_2007年收支情况及2008年收支预计表(汇总表)_03_2010年各地区一般预算平衡表_04财力类2010 2" xfId="28696"/>
    <cellStyle name="好_2008计算资料（8月5）_合并" xfId="28697"/>
    <cellStyle name="好_2007年收支情况及2008年收支预计表(汇总表)_03_2010年各地区一般预算平衡表_04财力类2010 3" xfId="28698"/>
    <cellStyle name="好_2007年收支情况及2008年收支预计表(汇总表)_03_2010年各地区一般预算平衡表_2010年地方财政一般预算分级平衡情况表（汇总）0524" xfId="28699"/>
    <cellStyle name="好_2007年收支情况及2008年收支预计表(汇总表)_03_2010年各地区一般预算平衡表_2010年地方财政一般预算分级平衡情况表（汇总）0524 2" xfId="28700"/>
    <cellStyle name="好_教育(按照总人口测算）—20080416_不含人员经费系数_合并" xfId="28701"/>
    <cellStyle name="好_2007年收支情况及2008年收支预计表(汇总表)_03_2010年各地区一般预算平衡表_2010年地方财政一般预算分级平衡情况表（汇总）0524 2 2" xfId="28702"/>
    <cellStyle name="好_教育(按照总人口测算）—20080416_不含人员经费系数_合并 2" xfId="28703"/>
    <cellStyle name="好_2007年收支情况及2008年收支预计表(汇总表)_03_2010年各地区一般预算平衡表_2010年地方财政一般预算分级平衡情况表（汇总）0524 2 3" xfId="28704"/>
    <cellStyle name="好_教育(按照总人口测算）—20080416_不含人员经费系数_合并 3" xfId="28705"/>
    <cellStyle name="好_县区合并测算20080421 2 2" xfId="28706"/>
    <cellStyle name="好_2007年收支情况及2008年收支预计表(汇总表)_03_2010年各地区一般预算平衡表_2010年地方财政一般预算分级平衡情况表（汇总）0524 2 6" xfId="28707"/>
    <cellStyle name="好_县区合并测算20080421 2 3" xfId="28708"/>
    <cellStyle name="好_2007年收支情况及2008年收支预计表(汇总表)_03_2010年各地区一般预算平衡表_2010年地方财政一般预算分级平衡情况表（汇总）0524 2 7" xfId="28709"/>
    <cellStyle name="好_2007年收支情况及2008年收支预计表(汇总表)_03_2010年各地区一般预算平衡表_2010年地方财政一般预算分级平衡情况表（汇总）0524 5" xfId="28710"/>
    <cellStyle name="好_2007年收支情况及2008年收支预计表(汇总表)_30云南" xfId="28711"/>
    <cellStyle name="好_2007年收支情况及2008年收支预计表(汇总表)_30云南 2" xfId="28712"/>
    <cellStyle name="好_2007年收支情况及2008年收支预计表(汇总表)_财力性转移支付2010年预算参考数 2" xfId="28713"/>
    <cellStyle name="好_2007年收支情况及2008年收支预计表(汇总表)_财力性转移支付2010年预算参考数 2 4" xfId="28714"/>
    <cellStyle name="好_2007年收支情况及2008年收支预计表(汇总表)_财力性转移支付2010年预算参考数 2 5" xfId="28715"/>
    <cellStyle name="好_2007年收支情况及2008年收支预计表(汇总表)_财力性转移支付2010年预算参考数 2 6" xfId="28716"/>
    <cellStyle name="好_2007年收支情况及2008年收支预计表(汇总表)_财力性转移支付2010年预算参考数 2 7" xfId="28717"/>
    <cellStyle name="好_2007年收支情况及2008年收支预计表(汇总表)_财力性转移支付2010年预算参考数 3" xfId="28718"/>
    <cellStyle name="好_2007年收支情况及2008年收支预计表(汇总表)_财力性转移支付2010年预算参考数 5" xfId="28719"/>
    <cellStyle name="好_2007年收支情况及2008年收支预计表(汇总表)_财力性转移支付2010年预算参考数_03_2010年各地区一般预算平衡表 2" xfId="28720"/>
    <cellStyle name="好_2007年收支情况及2008年收支预计表(汇总表)_财力性转移支付2010年预算参考数_03_2010年各地区一般预算平衡表 2 2" xfId="28721"/>
    <cellStyle name="好_2007年收支情况及2008年收支预计表(汇总表)_财力性转移支付2010年预算参考数_03_2010年各地区一般预算平衡表 3" xfId="28722"/>
    <cellStyle name="好_2007年收支情况及2008年收支预计表(汇总表)_财力性转移支付2010年预算参考数_03_2010年各地区一般预算平衡表_04财力类2010" xfId="28723"/>
    <cellStyle name="好_2007年收支情况及2008年收支预计表(汇总表)_财力性转移支付2010年预算参考数_03_2010年各地区一般预算平衡表_04财力类2010 2" xfId="28724"/>
    <cellStyle name="好_核定人数对比_03_2010年各地区一般预算平衡表_2010年地方财政一般预算分级平衡情况表（汇总）0524 4" xfId="28725"/>
    <cellStyle name="好_2007年收支情况及2008年收支预计表(汇总表)_财力性转移支付2010年预算参考数_03_2010年各地区一般预算平衡表_2010年地方财政一般预算分级平衡情况表（汇总）0524" xfId="28726"/>
    <cellStyle name="好_农林水和城市维护标准支出20080505－县区合计_不含人员经费系数_华东 2 7" xfId="28727"/>
    <cellStyle name="好_2007年收支情况及2008年收支预计表(汇总表)_财力性转移支付2010年预算参考数_03_2010年各地区一般预算平衡表_2010年地方财政一般预算分级平衡情况表（汇总）0524 2" xfId="28728"/>
    <cellStyle name="好_2007年收支情况及2008年收支预计表(汇总表)_财力性转移支付2010年预算参考数_03_2010年各地区一般预算平衡表_2010年地方财政一般预算分级平衡情况表（汇总）0524 2 2" xfId="28729"/>
    <cellStyle name="好_2007年收支情况及2008年收支预计表(汇总表)_财力性转移支付2010年预算参考数_03_2010年各地区一般预算平衡表_2010年地方财政一般预算分级平衡情况表（汇总）0524 2 3" xfId="28730"/>
    <cellStyle name="好_2007年收支情况及2008年收支预计表(汇总表)_财力性转移支付2010年预算参考数_03_2010年各地区一般预算平衡表_2010年地方财政一般预算分级平衡情况表（汇总）0524 2 4" xfId="28731"/>
    <cellStyle name="好_2007年收支情况及2008年收支预计表(汇总表)_财力性转移支付2010年预算参考数_03_2010年各地区一般预算平衡表_2010年地方财政一般预算分级平衡情况表（汇总）0524 2 5" xfId="28732"/>
    <cellStyle name="好_2007年收支情况及2008年收支预计表(汇总表)_财力性转移支付2010年预算参考数_03_2010年各地区一般预算平衡表_2010年地方财政一般预算分级平衡情况表（汇总）0524 3" xfId="28733"/>
    <cellStyle name="好_2007年收支情况及2008年收支预计表(汇总表)_财力性转移支付2010年预算参考数_03_2010年各地区一般预算平衡表_2010年地方财政一般预算分级平衡情况表（汇总）0524 4" xfId="28734"/>
    <cellStyle name="好_34青海_1_财力性转移支付2010年预算参考数_隋心对账单定稿0514 2" xfId="28735"/>
    <cellStyle name="好_2007年收支情况及2008年收支预计表(汇总表)_财力性转移支付2010年预算参考数_03_2010年各地区一般预算平衡表_2010年地方财政一般预算分级平衡情况表（汇总）0524 5" xfId="28736"/>
    <cellStyle name="好_2007年收支情况及2008年收支预计表(汇总表)_财力性转移支付2010年预算参考数_30云南" xfId="28737"/>
    <cellStyle name="好_2007年收支情况及2008年收支预计表(汇总表)_财力性转移支付2010年预算参考数_30云南 2" xfId="28738"/>
    <cellStyle name="好_2007年收支情况及2008年收支预计表(汇总表)_财力性转移支付2010年预算参考数_30云南 3" xfId="28739"/>
    <cellStyle name="好_2007年收支情况及2008年收支预计表(汇总表)_财力性转移支付2010年预算参考数_合并" xfId="28740"/>
    <cellStyle name="好_农林水和城市维护标准支出20080505－县区合计_县市旗测算-新科目（含人口规模效应）_财力性转移支付2010年预算参考数_03_2010年各地区一般预算平衡表_2010年地方财政一般预算分级平衡情况表（汇总）0524 2 8" xfId="28741"/>
    <cellStyle name="好_2007年收支情况及2008年收支预计表(汇总表)_财力性转移支付2010年预算参考数_合并 2" xfId="28742"/>
    <cellStyle name="好_2007年收支情况及2008年收支预计表(汇总表)_财力性转移支付2010年预算参考数_合并 2 5" xfId="28743"/>
    <cellStyle name="好_2007年收支情况及2008年收支预计表(汇总表)_财力性转移支付2010年预算参考数_合并 2 6" xfId="28744"/>
    <cellStyle name="好_2007年收支情况及2008年收支预计表(汇总表)_财力性转移支付2010年预算参考数_华东" xfId="28745"/>
    <cellStyle name="好_2007年收支情况及2008年收支预计表(汇总表)_财力性转移支付2010年预算参考数_华东 2 5" xfId="28746"/>
    <cellStyle name="好_2007年收支情况及2008年收支预计表(汇总表)_财力性转移支付2010年预算参考数_华东 2 6" xfId="28747"/>
    <cellStyle name="好_2007年收支情况及2008年收支预计表(汇总表)_财力性转移支付2010年预算参考数_华东 2 7" xfId="28748"/>
    <cellStyle name="好_2007年收支情况及2008年收支预计表(汇总表)_财力性转移支付2010年预算参考数_隋心对账单定稿0514" xfId="28749"/>
    <cellStyle name="着色 3" xfId="28750"/>
    <cellStyle name="好_2007一般预算支出口径剔除表_财力性转移支付2010年预算参考数_03_2010年各地区一般预算平衡表_净集中 2" xfId="28751"/>
    <cellStyle name="好_2007年收支情况及2008年收支预计表(汇总表)_财力性转移支付2010年预算参考数_隋心对账单定稿0514 2" xfId="28752"/>
    <cellStyle name="好_2007年收支情况及2008年收支预计表(汇总表)_财力性转移支付2010年预算参考数_隋心对账单定稿0514 2 2" xfId="28753"/>
    <cellStyle name="好_2007年收支情况及2008年收支预计表(汇总表)_财力性转移支付2010年预算参考数_隋心对账单定稿0514 2 3" xfId="28754"/>
    <cellStyle name="好_2007年收支情况及2008年收支预计表(汇总表)_财力性转移支付2010年预算参考数_小册子（2010）张" xfId="28755"/>
    <cellStyle name="好_2007年收支情况及2008年收支预计表(汇总表)_财力性转移支付2010年预算参考数_小册子（2010）张 2" xfId="28756"/>
    <cellStyle name="好_2007年收支情况及2008年收支预计表(汇总表)_财力性转移支付2010年预算参考数_小册子（2010）张 3" xfId="28757"/>
    <cellStyle name="好_2007年收支情况及2008年收支预计表(汇总表)_合并 2 2" xfId="28758"/>
    <cellStyle name="好_2007年收支情况及2008年收支预计表(汇总表)_合并 2 3" xfId="28759"/>
    <cellStyle name="好_2007年收支情况及2008年收支预计表(汇总表)_合并 2 4" xfId="28760"/>
    <cellStyle name="好_2007年收支情况及2008年收支预计表(汇总表)_合并 2 6" xfId="28761"/>
    <cellStyle name="好_2007年收支情况及2008年收支预计表(汇总表)_合并 2 7" xfId="28762"/>
    <cellStyle name="好_2007年收支情况及2008年收支预计表(汇总表)_华东" xfId="28763"/>
    <cellStyle name="好_20河南_财力性转移支付2010年预算参考数_隋心对账单定稿0514 2" xfId="28764"/>
    <cellStyle name="好_2007年收支情况及2008年收支预计表(汇总表)_华东 2" xfId="28765"/>
    <cellStyle name="好_20河南_财力性转移支付2010年预算参考数_隋心对账单定稿0514 2 2" xfId="28766"/>
    <cellStyle name="好_平邑_财力性转移支付2010年预算参考数 4" xfId="28767"/>
    <cellStyle name="好_2007年收支情况及2008年收支预计表(汇总表)_华东 2 2" xfId="28768"/>
    <cellStyle name="好_2007年收支情况及2008年收支预计表(汇总表)_华东 2 3" xfId="28769"/>
    <cellStyle name="好_2007年收支情况及2008年收支预计表(汇总表)_华东 2 4" xfId="28770"/>
    <cellStyle name="好_2007年收支情况及2008年收支预计表(汇总表)_华东 2 7" xfId="28771"/>
    <cellStyle name="好_2007年收支情况及2008年收支预计表(汇总表)_隋心对账单定稿0514" xfId="28772"/>
    <cellStyle name="好_2007年收支情况及2008年收支预计表(汇总表)_隋心对账单定稿0514 2" xfId="28773"/>
    <cellStyle name="好_2007年收支情况及2008年收支预计表(汇总表)_小册子（2010）张" xfId="28774"/>
    <cellStyle name="好_2007年收支情况及2008年收支预计表(汇总表)_小册子（2010）张 2" xfId="28775"/>
    <cellStyle name="好_2007年收支情况及2008年收支预计表(汇总表)_小册子（2010）张 3" xfId="28776"/>
    <cellStyle name="好_2007年一般预算支出剔除" xfId="28777"/>
    <cellStyle name="好_行政公检法测算_合并 2" xfId="28778"/>
    <cellStyle name="好_2007年一般预算支出剔除 2" xfId="28779"/>
    <cellStyle name="好_行政公检法测算_合并 2 2" xfId="28780"/>
    <cellStyle name="好_县区合并测算20080423(按照各省比重）_县市旗测算-新科目（含人口规模效应）_财力性转移支付2010年预算参考数_隋心对账单定稿0514 2 6" xfId="28781"/>
    <cellStyle name="好_2007年一般预算支出剔除 2 3" xfId="28782"/>
    <cellStyle name="好_县区合并测算20080423(按照各省比重）_县市旗测算-新科目（含人口规模效应）_财力性转移支付2010年预算参考数_隋心对账单定稿0514 2 7" xfId="28783"/>
    <cellStyle name="好_2007年一般预算支出剔除 2 4" xfId="28784"/>
    <cellStyle name="好_M01-2(州市补助收入)" xfId="28785"/>
    <cellStyle name="好_2007年一般预算支出剔除 2 5" xfId="28786"/>
    <cellStyle name="好_2007年一般预算支出剔除 2 6" xfId="28787"/>
    <cellStyle name="好_2007年一般预算支出剔除 3" xfId="28788"/>
    <cellStyle name="好_行政公检法测算_合并 2 3" xfId="28789"/>
    <cellStyle name="好_2007年一般预算支出剔除_03_2010年各地区一般预算平衡表_2010年地方财政一般预算分级平衡情况表（汇总）0524 2 4" xfId="28790"/>
    <cellStyle name="好_2007年一般预算支出剔除_03_2010年各地区一般预算平衡表_2010年地方财政一般预算分级平衡情况表（汇总）0524 2 5" xfId="28791"/>
    <cellStyle name="好_2007年一般预算支出剔除_03_2010年各地区一般预算平衡表_2010年地方财政一般预算分级平衡情况表（汇总）0524 2 7" xfId="28792"/>
    <cellStyle name="好_2007年一般预算支出剔除_03_2010年各地区一般预算平衡表_净集中 3" xfId="28793"/>
    <cellStyle name="好_2007年一般预算支出剔除_30云南" xfId="28794"/>
    <cellStyle name="好_2007年一般预算支出剔除_30云南 2" xfId="28795"/>
    <cellStyle name="好_2007年一般预算支出剔除_30云南 3" xfId="28796"/>
    <cellStyle name="好_2007年一般预算支出剔除_财力性转移支付2010年预算参考数 2 3" xfId="28797"/>
    <cellStyle name="好_2007年一般预算支出剔除_财力性转移支付2010年预算参考数 2 6" xfId="28798"/>
    <cellStyle name="好_2007年一般预算支出剔除_财力性转移支付2010年预算参考数 3" xfId="28799"/>
    <cellStyle name="好_2008年支出调整_财力性转移支付2010年预算参考数_华东 2 7" xfId="28800"/>
    <cellStyle name="好_2007年一般预算支出剔除_财力性转移支付2010年预算参考数 4" xfId="28801"/>
    <cellStyle name="好_34青海_财力性转移支付2010年预算参考数_华东 2 2" xfId="28802"/>
    <cellStyle name="好_其他部门(按照总人口测算）—20080416_财力性转移支付2010年预算参考数_03_2010年各地区一般预算平衡表 2 2" xfId="28803"/>
    <cellStyle name="好_2007年一般预算支出剔除_财力性转移支付2010年预算参考数 5" xfId="28804"/>
    <cellStyle name="好_34青海_财力性转移支付2010年预算参考数_华东 2 3" xfId="28805"/>
    <cellStyle name="好_其他部门(按照总人口测算）—20080416_财力性转移支付2010年预算参考数_03_2010年各地区一般预算平衡表 2 3" xfId="28806"/>
    <cellStyle name="好_2007年一般预算支出剔除_财力性转移支付2010年预算参考数_03_2010年各地区一般预算平衡表" xfId="28807"/>
    <cellStyle name="好_河南 缺口县区测算(地方填报白)_财力性转移支付2010年预算参考数_30云南 3" xfId="28808"/>
    <cellStyle name="好_2007年一般预算支出剔除_财力性转移支付2010年预算参考数_03_2010年各地区一般预算平衡表 2 2" xfId="28809"/>
    <cellStyle name="好_2007年一般预算支出剔除_财力性转移支付2010年预算参考数_03_2010年各地区一般预算平衡表 3" xfId="28810"/>
    <cellStyle name="好_行政（人员）_不含人员经费系数_财力性转移支付2010年预算参考数_03_2010年各地区一般预算平衡表_净集中" xfId="28811"/>
    <cellStyle name="好_2007年一般预算支出剔除_财力性转移支付2010年预算参考数_03_2010年各地区一般预算平衡表 4" xfId="28812"/>
    <cellStyle name="好_2007年一般预算支出剔除_财力性转移支付2010年预算参考数_03_2010年各地区一般预算平衡表 5" xfId="28813"/>
    <cellStyle name="好_平邑_财力性转移支付2010年预算参考数_03_2010年各地区一般预算平衡表_净集中" xfId="28814"/>
    <cellStyle name="好_市辖区测算20080510_财力性转移支付2010年预算参考数_合并 2 7" xfId="28815"/>
    <cellStyle name="好_2007年一般预算支出剔除_财力性转移支付2010年预算参考数_03_2010年各地区一般预算平衡表_04财力类2010 2" xfId="28816"/>
    <cellStyle name="好_其他部门(按照总人口测算）—20080416_民生政策最低支出需求_财力性转移支付2010年预算参考数_03_2010年各地区一般预算平衡表_2010年地方财政一般预算分级平衡情况表（汇总）0524" xfId="28817"/>
    <cellStyle name="好_2007年一般预算支出剔除_财力性转移支付2010年预算参考数_03_2010年各地区一般预算平衡表_04财力类2010 3" xfId="28818"/>
    <cellStyle name="好_分析缺口率_财力性转移支付2010年预算参考数_03_2010年各地区一般预算平衡表" xfId="28819"/>
    <cellStyle name="好_2007年一般预算支出剔除_财力性转移支付2010年预算参考数_03_2010年各地区一般预算平衡表_2010年地方财政一般预算分级平衡情况表（汇总）0524" xfId="28820"/>
    <cellStyle name="好_Book1_财力性转移支付2010年预算参考数_03_2010年各地区一般预算平衡表_2010年地方财政一般预算分级平衡情况表（汇总）0524 2 7" xfId="28821"/>
    <cellStyle name="好_2007年一般预算支出剔除_财力性转移支付2010年预算参考数_03_2010年各地区一般预算平衡表_2010年地方财政一般预算分级平衡情况表（汇总）0524 2" xfId="28822"/>
    <cellStyle name="好_2007年一般预算支出剔除_财力性转移支付2010年预算参考数_03_2010年各地区一般预算平衡表_2010年地方财政一般预算分级平衡情况表（汇总）0524 2 2" xfId="28823"/>
    <cellStyle name="好_2007年一般预算支出剔除_财力性转移支付2010年预算参考数_03_2010年各地区一般预算平衡表_2010年地方财政一般预算分级平衡情况表（汇总）0524 2 3" xfId="28824"/>
    <cellStyle name="好_2007年一般预算支出剔除_财力性转移支付2010年预算参考数_03_2010年各地区一般预算平衡表_2010年地方财政一般预算分级平衡情况表（汇总）0524 2 4" xfId="28825"/>
    <cellStyle name="好_2007年一般预算支出剔除_财力性转移支付2010年预算参考数_03_2010年各地区一般预算平衡表_2010年地方财政一般预算分级平衡情况表（汇总）0524 2 5" xfId="28826"/>
    <cellStyle name="好_2007年一般预算支出剔除_财力性转移支付2010年预算参考数_03_2010年各地区一般预算平衡表_2010年地方财政一般预算分级平衡情况表（汇总）0524 2 6" xfId="28827"/>
    <cellStyle name="好_2007年一般预算支出剔除_财力性转移支付2010年预算参考数_03_2010年各地区一般预算平衡表_2010年地方财政一般预算分级平衡情况表（汇总）0524 2 7" xfId="28828"/>
    <cellStyle name="好_2007年一般预算支出剔除_财力性转移支付2010年预算参考数_03_2010年各地区一般预算平衡表_2010年地方财政一般预算分级平衡情况表（汇总）0524 3" xfId="28829"/>
    <cellStyle name="好_2007年一般预算支出剔除_财力性转移支付2010年预算参考数_03_2010年各地区一般预算平衡表_2010年地方财政一般预算分级平衡情况表（汇总）0524 4" xfId="28830"/>
    <cellStyle name="好_县市旗测算-新科目（20080626）_民生政策最低支出需求_财力性转移支付2010年预算参考数_小册子（2010）张" xfId="28831"/>
    <cellStyle name="好_教育(按照总人口测算）—20080416_民生政策最低支出需求_隋心对账单定稿0514 2" xfId="28832"/>
    <cellStyle name="好_2007年一般预算支出剔除_财力性转移支付2010年预算参考数_03_2010年各地区一般预算平衡表_2010年地方财政一般预算分级平衡情况表（汇总）0524 5" xfId="28833"/>
    <cellStyle name="好_行政公检法测算_财力性转移支付2010年预算参考数_03_2010年各地区一般预算平衡表_净集中 2" xfId="28834"/>
    <cellStyle name="好_教育(按照总人口测算）—20080416_民生政策最低支出需求_隋心对账单定稿0514 3" xfId="28835"/>
    <cellStyle name="好_2007年一般预算支出剔除_财力性转移支付2010年预算参考数_03_2010年各地区一般预算平衡表_净集中 2" xfId="28836"/>
    <cellStyle name="好_2007年一般预算支出剔除_财力性转移支付2010年预算参考数_03_2010年各地区一般预算平衡表_净集中 3" xfId="28837"/>
    <cellStyle name="好_2007年一般预算支出剔除_财力性转移支付2010年预算参考数_合并" xfId="28838"/>
    <cellStyle name="好_2007年一般预算支出剔除_财力性转移支付2010年预算参考数_隋心对账单定稿0514 2 3" xfId="28839"/>
    <cellStyle name="好_分县成本差异系数_民生政策最低支出需求_财力性转移支付2010年预算参考数_华东 2 2" xfId="28840"/>
    <cellStyle name="好_2007年一般预算支出剔除_财力性转移支付2010年预算参考数_小册子（2010）张 3" xfId="28841"/>
    <cellStyle name="好_第五部分(才淼、饶永宏） 4" xfId="28842"/>
    <cellStyle name="好_2007年一般预算支出剔除_合并 2" xfId="28843"/>
    <cellStyle name="好_教育(按照总人口测算）—20080416_县市旗测算-新科目（含人口规模效应）_财力性转移支付2010年预算参考数_03_2010年各地区一般预算平衡表 2 3" xfId="28844"/>
    <cellStyle name="好_2007年一般预算支出剔除_合并 2 2" xfId="28845"/>
    <cellStyle name="好_2007年一般预算支出剔除_合并 2 3" xfId="28846"/>
    <cellStyle name="好_教育(按照总人口测算）—20080416_财力性转移支付2010年预算参考数_隋心对账单定稿0514" xfId="28847"/>
    <cellStyle name="好_青海 缺口县区测算(地方填报)_隋心对账单定稿0514 2 2" xfId="28848"/>
    <cellStyle name="好_2007年一般预算支出剔除_合并 2 4" xfId="28849"/>
    <cellStyle name="好_青海 缺口县区测算(地方填报)_隋心对账单定稿0514 2 3" xfId="28850"/>
    <cellStyle name="好_2007年一般预算支出剔除_合并 2 6" xfId="28851"/>
    <cellStyle name="好_青海 缺口县区测算(地方填报)_隋心对账单定稿0514 2 5" xfId="28852"/>
    <cellStyle name="好_2007年一般预算支出剔除_华东 2" xfId="28853"/>
    <cellStyle name="好_2007年一般预算支出剔除_华东 2 2" xfId="28854"/>
    <cellStyle name="好_2007年一般预算支出剔除_华东 2 3" xfId="28855"/>
    <cellStyle name="好_2007年一般预算支出剔除_隋心对账单定稿0514" xfId="28856"/>
    <cellStyle name="好_2007年一般预算支出剔除_隋心对账单定稿0514 2" xfId="28857"/>
    <cellStyle name="好_2007年一般预算支出剔除_隋心对账单定稿0514 2 7" xfId="28858"/>
    <cellStyle name="好_2007年一般预算支出剔除_小册子（2010）张" xfId="28859"/>
    <cellStyle name="好_分县成本差异系数_不含人员经费系数_03_2010年各地区一般预算平衡表 6" xfId="28860"/>
    <cellStyle name="好_2007年一般预算支出剔除_小册子（2010）张 2" xfId="28861"/>
    <cellStyle name="好_2007年一般预算支出剔除_小册子（2010）张 3" xfId="28862"/>
    <cellStyle name="好_2008年一般预算支出预计_华东 2" xfId="28863"/>
    <cellStyle name="好_2007年政法部门业务指标" xfId="28864"/>
    <cellStyle name="好_2007年政法部门业务指标 2" xfId="28865"/>
    <cellStyle name="好_2007年政法部门业务指标 3" xfId="28866"/>
    <cellStyle name="好_2007年政法部门业务指标 4" xfId="28867"/>
    <cellStyle name="好_2007年政法部门业务指标 5" xfId="28868"/>
    <cellStyle name="好_2007一般预算支出口径剔除表 2 2" xfId="28869"/>
    <cellStyle name="好_2007一般预算支出口径剔除表 2 3" xfId="28870"/>
    <cellStyle name="好_2007一般预算支出口径剔除表 2 7" xfId="28871"/>
    <cellStyle name="好_2007一般预算支出口径剔除表_03_2010年各地区一般预算平衡表_04财力类2010 2" xfId="28872"/>
    <cellStyle name="好_行政（人员）_财力性转移支付2010年预算参考数_隋心对账单定稿0514 3" xfId="28873"/>
    <cellStyle name="好_2007一般预算支出口径剔除表_03_2010年各地区一般预算平衡表_04财力类2010 3" xfId="28874"/>
    <cellStyle name="好_2007一般预算支出口径剔除表_03_2010年各地区一般预算平衡表_2010年地方财政一般预算分级平衡情况表（汇总）0524 2 4" xfId="28875"/>
    <cellStyle name="好_2007一般预算支出口径剔除表_03_2010年各地区一般预算平衡表_2010年地方财政一般预算分级平衡情况表（汇总）0524 2 7" xfId="28876"/>
    <cellStyle name="好_2007一般预算支出口径剔除表_03_2010年各地区一般预算平衡表_净集中" xfId="28877"/>
    <cellStyle name="好_2007一般预算支出口径剔除表_03_2010年各地区一般预算平衡表_净集中 2" xfId="28878"/>
    <cellStyle name="好_2007一般预算支出口径剔除表_03_2010年各地区一般预算平衡表_净集中 3" xfId="28879"/>
    <cellStyle name="好_2007一般预算支出口径剔除表_30云南" xfId="28880"/>
    <cellStyle name="好_2007一般预算支出口径剔除表_30云南 2" xfId="28881"/>
    <cellStyle name="好_2007一般预算支出口径剔除表_财力性转移支付2010年预算参考数" xfId="28882"/>
    <cellStyle name="好_2007一般预算支出口径剔除表_财力性转移支付2010年预算参考数 2" xfId="28883"/>
    <cellStyle name="好_2007一般预算支出口径剔除表_财力性转移支付2010年预算参考数 2 3" xfId="28884"/>
    <cellStyle name="好_行政（人员）_不含人员经费系数_财力性转移支付2010年预算参考数 2 5" xfId="28885"/>
    <cellStyle name="好_2007一般预算支出口径剔除表_财力性转移支付2010年预算参考数 2 4" xfId="28886"/>
    <cellStyle name="好_行政（人员）_不含人员经费系数_财力性转移支付2010年预算参考数 2 6" xfId="28887"/>
    <cellStyle name="好_2007一般预算支出口径剔除表_财力性转移支付2010年预算参考数 2 5" xfId="28888"/>
    <cellStyle name="好_行政（人员）_不含人员经费系数_财力性转移支付2010年预算参考数 2 7" xfId="28889"/>
    <cellStyle name="好_2007一般预算支出口径剔除表_财力性转移支付2010年预算参考数 2 7" xfId="28890"/>
    <cellStyle name="好_2007一般预算支出口径剔除表_财力性转移支付2010年预算参考数_03_2010年各地区一般预算平衡表 2" xfId="28891"/>
    <cellStyle name="好_Book1_华东 2" xfId="28892"/>
    <cellStyle name="好_2007一般预算支出口径剔除表_财力性转移支付2010年预算参考数_03_2010年各地区一般预算平衡表 2 2" xfId="28893"/>
    <cellStyle name="好_Book1_华东 2 2" xfId="28894"/>
    <cellStyle name="好_2007一般预算支出口径剔除表_财力性转移支付2010年预算参考数_03_2010年各地区一般预算平衡表 3" xfId="28895"/>
    <cellStyle name="好_2007一般预算支出口径剔除表_财力性转移支付2010年预算参考数_03_2010年各地区一般预算平衡表 4" xfId="28896"/>
    <cellStyle name="好_2007一般预算支出口径剔除表_财力性转移支付2010年预算参考数_03_2010年各地区一般预算平衡表_04财力类2010" xfId="28897"/>
    <cellStyle name="好_2007一般预算支出口径剔除表_财力性转移支付2010年预算参考数_03_2010年各地区一般预算平衡表_04财力类2010 2" xfId="28898"/>
    <cellStyle name="好_2007一般预算支出口径剔除表_财力性转移支付2010年预算参考数_03_2010年各地区一般预算平衡表_2010年地方财政一般预算分级平衡情况表（汇总）0524" xfId="28899"/>
    <cellStyle name="好_其他部门(按照总人口测算）—20080416_县市旗测算-新科目（含人口规模效应） 2 8" xfId="28900"/>
    <cellStyle name="好_2007一般预算支出口径剔除表_财力性转移支付2010年预算参考数_03_2010年各地区一般预算平衡表_2010年地方财政一般预算分级平衡情况表（汇总）0524 3" xfId="28901"/>
    <cellStyle name="好_2007一般预算支出口径剔除表_财力性转移支付2010年预算参考数_03_2010年各地区一般预算平衡表_2010年地方财政一般预算分级平衡情况表（汇总）0524 4" xfId="28902"/>
    <cellStyle name="好_2007一般预算支出口径剔除表_财力性转移支付2010年预算参考数_03_2010年各地区一般预算平衡表_2010年地方财政一般预算分级平衡情况表（汇总）0524 5" xfId="28903"/>
    <cellStyle name="好_2007一般预算支出口径剔除表_财力性转移支付2010年预算参考数_03_2010年各地区一般预算平衡表_净集中" xfId="28904"/>
    <cellStyle name="好_2007一般预算支出口径剔除表_财力性转移支付2010年预算参考数_30云南" xfId="28905"/>
    <cellStyle name="好_2007一般预算支出口径剔除表_财力性转移支付2010年预算参考数_合并 2 2" xfId="28906"/>
    <cellStyle name="好_河南 缺口县区测算(地方填报白)_03_2010年各地区一般预算平衡表 3" xfId="28907"/>
    <cellStyle name="好_2007一般预算支出口径剔除表_财力性转移支付2010年预算参考数_合并 2 3" xfId="28908"/>
    <cellStyle name="好_行政（人员）_民生政策最低支出需求_财力性转移支付2010年预算参考数_03_2010年各地区一般预算平衡表 2" xfId="28909"/>
    <cellStyle name="好_河南 缺口县区测算(地方填报白)_03_2010年各地区一般预算平衡表 4" xfId="28910"/>
    <cellStyle name="好_2007一般预算支出口径剔除表_财力性转移支付2010年预算参考数_合并 2 4" xfId="28911"/>
    <cellStyle name="好_行政（人员）_民生政策最低支出需求_财力性转移支付2010年预算参考数_03_2010年各地区一般预算平衡表 3" xfId="28912"/>
    <cellStyle name="好_河南 缺口县区测算(地方填报白)_03_2010年各地区一般预算平衡表 5" xfId="28913"/>
    <cellStyle name="好_gdp_合并" xfId="28914"/>
    <cellStyle name="好_2007一般预算支出口径剔除表_财力性转移支付2010年预算参考数_合并 2 5" xfId="28915"/>
    <cellStyle name="好_行政（人员）_民生政策最低支出需求_财力性转移支付2010年预算参考数_03_2010年各地区一般预算平衡表 4" xfId="28916"/>
    <cellStyle name="好_河南 缺口县区测算(地方填报白)_03_2010年各地区一般预算平衡表 6" xfId="28917"/>
    <cellStyle name="好_2007一般预算支出口径剔除表_财力性转移支付2010年预算参考数_合并 2 6" xfId="28918"/>
    <cellStyle name="好_行政（人员）_民生政策最低支出需求_财力性转移支付2010年预算参考数_03_2010年各地区一般预算平衡表 5" xfId="28919"/>
    <cellStyle name="好_2007一般预算支出口径剔除表_财力性转移支付2010年预算参考数_合并 2 7" xfId="28920"/>
    <cellStyle name="好_行政（人员）_民生政策最低支出需求_财力性转移支付2010年预算参考数_03_2010年各地区一般预算平衡表 6" xfId="28921"/>
    <cellStyle name="好_2007一般预算支出口径剔除表_财力性转移支付2010年预算参考数_华东" xfId="28922"/>
    <cellStyle name="好_2007一般预算支出口径剔除表_财力性转移支付2010年预算参考数_华东 2" xfId="28923"/>
    <cellStyle name="好_2007一般预算支出口径剔除表_财力性转移支付2010年预算参考数_小册子（2010）张" xfId="28924"/>
    <cellStyle name="好_其他部门(按照总人口测算）—20080416_财力性转移支付2010年预算参考数 2 8" xfId="28925"/>
    <cellStyle name="好_2007一般预算支出口径剔除表_财力性转移支付2010年预算参考数_小册子（2010）张 2" xfId="28926"/>
    <cellStyle name="好_核定人数下发表_财力性转移支付2010年预算参考数_华东 2 5" xfId="28927"/>
    <cellStyle name="好_2007一般预算支出口径剔除表_财力性转移支付2010年预算参考数_小册子（2010）张 3" xfId="28928"/>
    <cellStyle name="好_重点民生支出需求测算表社保（农村低保）081112_合并" xfId="28929"/>
    <cellStyle name="好_县市旗测算-新科目（20080627）_不含人员经费系数_财力性转移支付2010年预算参考数_合并" xfId="28930"/>
    <cellStyle name="好_核定人数下发表_财力性转移支付2010年预算参考数_华东 2 6" xfId="28931"/>
    <cellStyle name="好_2007一般预算支出口径剔除表_华东" xfId="28932"/>
    <cellStyle name="好_2007一般预算支出口径剔除表_华东 2 2" xfId="28933"/>
    <cellStyle name="好_核定人数对比_隋心对账单定稿0514" xfId="28934"/>
    <cellStyle name="好_2007一般预算支出口径剔除表_华东 2 3" xfId="28935"/>
    <cellStyle name="好_2007一般预算支出口径剔除表_华东 2 4" xfId="28936"/>
    <cellStyle name="好_2007一般预算支出口径剔除表_华东 2 6" xfId="28937"/>
    <cellStyle name="好_2007一般预算支出口径剔除表_隋心对账单定稿0514 2 2" xfId="28938"/>
    <cellStyle name="好_教育(按照总人口测算）—20080416_不含人员经费系数_财力性转移支付2010年预算参考数_03_2010年各地区一般预算平衡表_04财力类2010 2" xfId="28939"/>
    <cellStyle name="好_2007一般预算支出口径剔除表_隋心对账单定稿0514 2 6" xfId="28940"/>
    <cellStyle name="好_2007一般预算支出口径剔除表_隋心对账单定稿0514 2 7" xfId="28941"/>
    <cellStyle name="好_2007一般预算支出口径剔除表_小册子（2010）张" xfId="28942"/>
    <cellStyle name="好_2007一般预算支出口径剔除表_小册子（2010）张 2" xfId="28943"/>
    <cellStyle name="好_Book1_财力性转移支付2010年预算参考数_03_2010年各地区一般预算平衡表 3" xfId="28944"/>
    <cellStyle name="好_2007一般预算支出口径剔除表_小册子（2010）张 3" xfId="28945"/>
    <cellStyle name="好_Book1_财力性转移支付2010年预算参考数_03_2010年各地区一般预算平衡表 4" xfId="28946"/>
    <cellStyle name="好_2008计算资料（8月5） 2" xfId="28947"/>
    <cellStyle name="好_教育(按照总人口测算）—20080416_华东 3" xfId="28948"/>
    <cellStyle name="好_2008计算资料（8月5） 2 2" xfId="28949"/>
    <cellStyle name="好_卫生(按照总人口测算）—20080416_不含人员经费系数 2 2" xfId="28950"/>
    <cellStyle name="好_2008计算资料（8月5） 2 3" xfId="28951"/>
    <cellStyle name="好_卫生(按照总人口测算）—20080416_不含人员经费系数 2 3" xfId="28952"/>
    <cellStyle name="好_2008计算资料（8月5） 2 4" xfId="28953"/>
    <cellStyle name="好_卫生(按照总人口测算）—20080416_不含人员经费系数 2 4" xfId="28954"/>
    <cellStyle name="好_2008计算资料（8月5） 2 5" xfId="28955"/>
    <cellStyle name="好_卫生(按照总人口测算）—20080416_不含人员经费系数 2 5" xfId="28956"/>
    <cellStyle name="好_2008计算资料（8月5） 2 6" xfId="28957"/>
    <cellStyle name="好_卫生(按照总人口测算）—20080416_不含人员经费系数 2 6" xfId="28958"/>
    <cellStyle name="好_2008计算资料（8月5） 2 7" xfId="28959"/>
    <cellStyle name="好_2008计算资料（8月5） 3" xfId="28960"/>
    <cellStyle name="好_2008计算资料（8月5） 4" xfId="28961"/>
    <cellStyle name="好_2008计算资料（8月5）_30云南 2" xfId="28962"/>
    <cellStyle name="好_基础数据分析 3" xfId="28963"/>
    <cellStyle name="好_2008计算资料（8月5）_30云南 3" xfId="28964"/>
    <cellStyle name="好_基础数据分析 4" xfId="28965"/>
    <cellStyle name="好_2008计算资料（8月5）_合并 2" xfId="28966"/>
    <cellStyle name="好_2008计算资料（8月5）_合并 2 2" xfId="28967"/>
    <cellStyle name="好_2008计算资料（8月5）_合并 2 3" xfId="28968"/>
    <cellStyle name="好_2008计算资料（8月5）_合并 2 4" xfId="28969"/>
    <cellStyle name="好_2008计算资料（8月5）_合并 2 5" xfId="28970"/>
    <cellStyle name="好_2008计算资料（8月5）_合并 2 6" xfId="28971"/>
    <cellStyle name="好_2008计算资料（8月5）_合并 2 7" xfId="28972"/>
    <cellStyle name="好_2008计算资料（8月5）_华东" xfId="28973"/>
    <cellStyle name="好_2008计算资料（8月5）_华东 2" xfId="28974"/>
    <cellStyle name="好_2008计算资料（8月5）_华东 2 2" xfId="28975"/>
    <cellStyle name="好_2008计算资料（8月5）_华东 2 3" xfId="28976"/>
    <cellStyle name="好_2008计算资料（8月5）_华东 2 4" xfId="28977"/>
    <cellStyle name="好_2008计算资料（8月5）_华东 2 5" xfId="28978"/>
    <cellStyle name="好_农林水和城市维护标准支出20080505－县区合计_县市旗测算-新科目（含人口规模效应）_财力性转移支付2010年预算参考数 2" xfId="28979"/>
    <cellStyle name="好_2008计算资料（8月5）_华东 2 6" xfId="28980"/>
    <cellStyle name="好_农林水和城市维护标准支出20080505－县区合计_县市旗测算-新科目（含人口规模效应）_财力性转移支付2010年预算参考数 3" xfId="28981"/>
    <cellStyle name="好_2008计算资料（8月5）_华东 2 7" xfId="28982"/>
    <cellStyle name="好_农林水和城市维护标准支出20080505－县区合计_县市旗测算-新科目（含人口规模效应）_财力性转移支付2010年预算参考数 4" xfId="28983"/>
    <cellStyle name="好_2008计算资料（8月5）_隋心对账单定稿0514" xfId="28984"/>
    <cellStyle name="好_2008计算资料（8月5）_隋心对账单定稿0514 2" xfId="28985"/>
    <cellStyle name="好_2008计算资料（8月5）_隋心对账单定稿0514 2 7" xfId="28986"/>
    <cellStyle name="好_2008计算资料（8月5）_小册子（2010）张 2" xfId="28987"/>
    <cellStyle name="好_2008计算资料（8月5）_小册子（2010）张 3" xfId="28988"/>
    <cellStyle name="好_2008年地州对账表(国库资金） 2" xfId="28989"/>
    <cellStyle name="好_2008年地州对账表(国库资金） 2 2" xfId="28990"/>
    <cellStyle name="好_2008年地州对账表(国库资金） 3" xfId="28991"/>
    <cellStyle name="好_2008年地州对账表(国库资金） 3 2" xfId="28992"/>
    <cellStyle name="好_县市旗测算-新科目（20080627）_县市旗测算-新科目（含人口规模效应）_华东 2" xfId="28993"/>
    <cellStyle name="好_测算结果_华东 2 6" xfId="28994"/>
    <cellStyle name="好_2008年地州对账表(国库资金） 4" xfId="28995"/>
    <cellStyle name="好_缺口县区测算(按核定人数)_财力性转移支付2010年预算参考数_华东 2" xfId="28996"/>
    <cellStyle name="好_2008年全省汇总收支计算表" xfId="28997"/>
    <cellStyle name="好_2008年全省汇总收支计算表 2" xfId="28998"/>
    <cellStyle name="好_2008年全省汇总收支计算表 2 2" xfId="28999"/>
    <cellStyle name="好_2008年全省汇总收支计算表 3" xfId="29000"/>
    <cellStyle name="好_农林水和城市维护标准支出20080505－县区合计_财力性转移支付2010年预算参考数_03_2010年各地区一般预算平衡表" xfId="29001"/>
    <cellStyle name="好_2008年全省汇总收支计算表 4" xfId="29002"/>
    <cellStyle name="好_2008年全省汇总收支计算表_03_2010年各地区一般预算平衡表" xfId="29003"/>
    <cellStyle name="好_2008年全省汇总收支计算表_03_2010年各地区一般预算平衡表 3" xfId="29004"/>
    <cellStyle name="好_财政供养人员 2 7" xfId="29005"/>
    <cellStyle name="好_2008年全省汇总收支计算表_03_2010年各地区一般预算平衡表 4" xfId="29006"/>
    <cellStyle name="好_2008年全省汇总收支计算表_03_2010年各地区一般预算平衡表 5" xfId="29007"/>
    <cellStyle name="好_2008年全省汇总收支计算表_03_2010年各地区一般预算平衡表_04财力类2010" xfId="29008"/>
    <cellStyle name="好_2008年全省汇总收支计算表_03_2010年各地区一般预算平衡表_04财力类2010 2" xfId="29009"/>
    <cellStyle name="好_22湖南_财力性转移支付2010年预算参考数_30云南" xfId="29010"/>
    <cellStyle name="好_测算结果_03_2010年各地区一般预算平衡表_04财力类2010 3" xfId="29011"/>
    <cellStyle name="好_2008年全省汇总收支计算表_03_2010年各地区一般预算平衡表_04财力类2010 3" xfId="29012"/>
    <cellStyle name="好_缺口县区测算(财政部标准)_财力性转移支付2010年预算参考数_合并 2 5" xfId="29013"/>
    <cellStyle name="好_2008年全省汇总收支计算表_03_2010年各地区一般预算平衡表_2010年地方财政一般预算分级平衡情况表（汇总）0524 2 6" xfId="29014"/>
    <cellStyle name="好_2008年全省汇总收支计算表_03_2010年各地区一般预算平衡表_2010年地方财政一般预算分级平衡情况表（汇总）0524 3" xfId="29015"/>
    <cellStyle name="好_测算结果_03_2010年各地区一般预算平衡表_净集中 2" xfId="29016"/>
    <cellStyle name="好_2008年全省汇总收支计算表_03_2010年各地区一般预算平衡表_2010年地方财政一般预算分级平衡情况表（汇总）0524 4" xfId="29017"/>
    <cellStyle name="好_测算结果_03_2010年各地区一般预算平衡表_净集中 3" xfId="29018"/>
    <cellStyle name="好_2008年全省汇总收支计算表_03_2010年各地区一般预算平衡表_2010年地方财政一般预算分级平衡情况表（汇总）0524 5" xfId="29019"/>
    <cellStyle name="好_2008年全省汇总收支计算表_03_2010年各地区一般预算平衡表_净集中" xfId="29020"/>
    <cellStyle name="好_2008年全省汇总收支计算表_03_2010年各地区一般预算平衡表_净集中 2" xfId="29021"/>
    <cellStyle name="好_成本差异系数_财力性转移支付2010年预算参考数_03_2010年各地区一般预算平衡表_2010年地方财政一般预算分级平衡情况表（汇总）0524 2 5" xfId="29022"/>
    <cellStyle name="好_2008年全省汇总收支计算表_03_2010年各地区一般预算平衡表_净集中 3" xfId="29023"/>
    <cellStyle name="好_成本差异系数_财力性转移支付2010年预算参考数_03_2010年各地区一般预算平衡表_2010年地方财政一般预算分级平衡情况表（汇总）0524 2 6" xfId="29024"/>
    <cellStyle name="好_2008年全省汇总收支计算表_30云南" xfId="29025"/>
    <cellStyle name="好_2008年全省汇总收支计算表_30云南 2" xfId="29026"/>
    <cellStyle name="好_2008年全省汇总收支计算表_财力性转移支付2010年预算参考数" xfId="29027"/>
    <cellStyle name="好_2008年全省汇总收支计算表_财力性转移支付2010年预算参考数 2 2" xfId="29028"/>
    <cellStyle name="好_农林水和城市维护标准支出20080505－县区合计_财力性转移支付2010年预算参考数_03_2010年各地区一般预算平衡表_净集中 3" xfId="29029"/>
    <cellStyle name="好_2008年全省汇总收支计算表_财力性转移支付2010年预算参考数 2 3" xfId="29030"/>
    <cellStyle name="好_2008年全省汇总收支计算表_财力性转移支付2010年预算参考数 2 5" xfId="29031"/>
    <cellStyle name="好_2008年全省汇总收支计算表_财力性转移支付2010年预算参考数 2 7" xfId="29032"/>
    <cellStyle name="好_2008年全省汇总收支计算表_财力性转移支付2010年预算参考数_03_2010年各地区一般预算平衡表 2" xfId="29033"/>
    <cellStyle name="好_2008年全省汇总收支计算表_财力性转移支付2010年预算参考数_03_2010年各地区一般预算平衡表 2 2" xfId="29034"/>
    <cellStyle name="好_2008年全省汇总收支计算表_财力性转移支付2010年预算参考数_03_2010年各地区一般预算平衡表 3" xfId="29035"/>
    <cellStyle name="好_2008年全省汇总收支计算表_财力性转移支付2010年预算参考数_03_2010年各地区一般预算平衡表 5" xfId="29036"/>
    <cellStyle name="好_2008年全省汇总收支计算表_财力性转移支付2010年预算参考数_03_2010年各地区一般预算平衡表 6" xfId="29037"/>
    <cellStyle name="好_2008年全省汇总收支计算表_财力性转移支付2010年预算参考数_03_2010年各地区一般预算平衡表_2010年地方财政一般预算分级平衡情况表（汇总）0524 2 5" xfId="29038"/>
    <cellStyle name="好_2008年全省汇总收支计算表_财力性转移支付2010年预算参考数_03_2010年各地区一般预算平衡表_2010年地方财政一般预算分级平衡情况表（汇总）0524 2 7" xfId="29039"/>
    <cellStyle name="好_2008年全省汇总收支计算表_财力性转移支付2010年预算参考数_03_2010年各地区一般预算平衡表_2010年地方财政一般预算分级平衡情况表（汇总）0524 4" xfId="29040"/>
    <cellStyle name="好_2008年全省汇总收支计算表_财力性转移支付2010年预算参考数_03_2010年各地区一般预算平衡表_净集中" xfId="29041"/>
    <cellStyle name="好_行政(燃修费)_县市旗测算-新科目（含人口规模效应）" xfId="29042"/>
    <cellStyle name="好_2008年全省汇总收支计算表_财力性转移支付2010年预算参考数_30云南" xfId="29043"/>
    <cellStyle name="好_2008年全省汇总收支计算表_财力性转移支付2010年预算参考数_合并 2 2" xfId="29044"/>
    <cellStyle name="好_行政（人员）_不含人员经费系数_财力性转移支付2010年预算参考数_华东 2 6" xfId="29045"/>
    <cellStyle name="好_2008年全省汇总收支计算表_财力性转移支付2010年预算参考数_合并 2 3" xfId="29046"/>
    <cellStyle name="好_行政（人员）_不含人员经费系数_财力性转移支付2010年预算参考数_华东 2 7" xfId="29047"/>
    <cellStyle name="好_2008年全省汇总收支计算表_财力性转移支付2010年预算参考数_合并 2 6" xfId="29048"/>
    <cellStyle name="好_2008年全省汇总收支计算表_财力性转移支付2010年预算参考数_合并 2 7" xfId="29049"/>
    <cellStyle name="好_2008年全省汇总收支计算表_财力性转移支付2010年预算参考数_华东 2" xfId="29050"/>
    <cellStyle name="好_2008年全省汇总收支计算表_财力性转移支付2010年预算参考数_华东 2 2" xfId="29051"/>
    <cellStyle name="好_2008年全省汇总收支计算表_财力性转移支付2010年预算参考数_华东 2 3" xfId="29052"/>
    <cellStyle name="好_2008年全省汇总收支计算表_财力性转移支付2010年预算参考数_华东 2 4" xfId="29053"/>
    <cellStyle name="好_2008年全省汇总收支计算表_财力性转移支付2010年预算参考数_华东 2 5" xfId="29054"/>
    <cellStyle name="好_2008年全省汇总收支计算表_财力性转移支付2010年预算参考数_华东 2 6" xfId="29055"/>
    <cellStyle name="好_2008年全省汇总收支计算表_财力性转移支付2010年预算参考数_华东 2 7" xfId="29056"/>
    <cellStyle name="好_2008年全省汇总收支计算表_财力性转移支付2010年预算参考数_隋心对账单定稿0514" xfId="29057"/>
    <cellStyle name="好_测算结果汇总_财力性转移支付2010年预算参考数_隋心对账单定稿0514 2 5" xfId="29058"/>
    <cellStyle name="好_2008年全省汇总收支计算表_财力性转移支付2010年预算参考数_隋心对账单定稿0514 2" xfId="29059"/>
    <cellStyle name="好_河南 缺口县区测算(地方填报白)_财力性转移支付2010年预算参考数 3" xfId="29060"/>
    <cellStyle name="好_2008年全省汇总收支计算表_财力性转移支付2010年预算参考数_小册子（2010）张 2" xfId="29061"/>
    <cellStyle name="好_测算结果_财力性转移支付2010年预算参考数_小册子（2010）张 3" xfId="29062"/>
    <cellStyle name="好_2008年全省汇总收支计算表_合并" xfId="29063"/>
    <cellStyle name="好_2008年全省汇总收支计算表_合并 2" xfId="29064"/>
    <cellStyle name="好_2008年全省汇总收支计算表_合并 2 4" xfId="29065"/>
    <cellStyle name="好_2008年全省汇总收支计算表_合并 2 5" xfId="29066"/>
    <cellStyle name="好_其他部门(按照总人口测算）—20080416_民生政策最低支出需求_财力性转移支付2010年预算参考数_03_2010年各地区一般预算平衡表_净集中 2" xfId="29067"/>
    <cellStyle name="好_2008年全省汇总收支计算表_合并 2 6" xfId="29068"/>
    <cellStyle name="好_其他部门(按照总人口测算）—20080416_民生政策最低支出需求_财力性转移支付2010年预算参考数_03_2010年各地区一般预算平衡表_净集中 3" xfId="29069"/>
    <cellStyle name="好_2008年全省汇总收支计算表_合并 2 7" xfId="29070"/>
    <cellStyle name="好_农林水和城市维护标准支出20080505－县区合计_不含人员经费系数_财力性转移支付2010年预算参考数_隋心对账单定稿0514" xfId="29071"/>
    <cellStyle name="好_2008年全省汇总收支计算表_华东" xfId="29072"/>
    <cellStyle name="好_分析缺口率_隋心对账单定稿0514 2 7" xfId="29073"/>
    <cellStyle name="好_2008年全省汇总收支计算表_华东 2 6" xfId="29074"/>
    <cellStyle name="好_30云南_1_合并 2 5" xfId="29075"/>
    <cellStyle name="好_汇总表 2 7" xfId="29076"/>
    <cellStyle name="好_2008年全省汇总收支计算表_华东 2 7" xfId="29077"/>
    <cellStyle name="好_30云南_1_合并 2 6" xfId="29078"/>
    <cellStyle name="好_汇总表 2 8" xfId="29079"/>
    <cellStyle name="好_2008年全省汇总收支计算表_隋心对账单定稿0514 2 2" xfId="29080"/>
    <cellStyle name="好_2008年全省汇总收支计算表_隋心对账单定稿0514 2 3" xfId="29081"/>
    <cellStyle name="好_2008年全省汇总收支计算表_隋心对账单定稿0514 2 5" xfId="29082"/>
    <cellStyle name="好_2008年全省汇总收支计算表_隋心对账单定稿0514 2 7" xfId="29083"/>
    <cellStyle name="好_2008年全省汇总收支计算表_小册子（2010）张" xfId="29084"/>
    <cellStyle name="好_2008年全省汇总收支计算表_小册子（2010）张 2" xfId="29085"/>
    <cellStyle name="好_2008年全省汇总收支计算表_小册子（2010）张 3" xfId="29086"/>
    <cellStyle name="好_2008年一般预算支出预计_合并" xfId="29087"/>
    <cellStyle name="好_2008年一般预算支出预计_合并 2" xfId="29088"/>
    <cellStyle name="好_2008年一般预算支出预计_合并 2 3" xfId="29089"/>
    <cellStyle name="好_2008年一般预算支出预计_合并 2 4" xfId="29090"/>
    <cellStyle name="好_2008年一般预算支出预计_合并 2 6" xfId="29091"/>
    <cellStyle name="好_2008年一般预算支出预计_合并 2 7" xfId="29092"/>
    <cellStyle name="好_2008年一般预算支出预计_华东" xfId="29093"/>
    <cellStyle name="好_成本差异系数 2 7" xfId="29094"/>
    <cellStyle name="好_2008年一般预算支出预计_华东 2 2" xfId="29095"/>
    <cellStyle name="好_30云南_1_03_2010年各地区一般预算平衡表_2010年地方财政一般预算分级平衡情况表（汇总）0524 2 6" xfId="29096"/>
    <cellStyle name="好_汇总_华东 2 7" xfId="29097"/>
    <cellStyle name="好_2008年一般预算支出预计_华东 2 3" xfId="29098"/>
    <cellStyle name="好_27重庆_合并 2 2" xfId="29099"/>
    <cellStyle name="好_30云南_1_03_2010年各地区一般预算平衡表_2010年地方财政一般预算分级平衡情况表（汇总）0524 2 7" xfId="29100"/>
    <cellStyle name="好_农林水和城市维护标准支出20080505－县区合计_03_2010年各地区一般预算平衡表_2010年地方财政一般预算分级平衡情况表（汇总）0524 2 2" xfId="29101"/>
    <cellStyle name="好_2008年一般预算支出预计_华东 2 4" xfId="29102"/>
    <cellStyle name="好_27重庆_合并 2 3" xfId="29103"/>
    <cellStyle name="好_农林水和城市维护标准支出20080505－县区合计_03_2010年各地区一般预算平衡表_2010年地方财政一般预算分级平衡情况表（汇总）0524 2 3" xfId="29104"/>
    <cellStyle name="好_2008年一般预算支出预计_隋心对账单定稿0514" xfId="29105"/>
    <cellStyle name="好_2008年一般预算支出预计_隋心对账单定稿0514 2 2" xfId="29106"/>
    <cellStyle name="好_2008年一般预算支出预计_隋心对账单定稿0514 2 3" xfId="29107"/>
    <cellStyle name="好_2008年一般预算支出预计_小册子（2010）张 2" xfId="29108"/>
    <cellStyle name="好_行政公检法测算_不含人员经费系数 2 7" xfId="29109"/>
    <cellStyle name="好_2008年预计支出与2007年对比 3" xfId="29110"/>
    <cellStyle name="好_2008年预计支出与2007年对比 4" xfId="29111"/>
    <cellStyle name="好_2008年预计支出与2007年对比 5" xfId="29112"/>
    <cellStyle name="好_2008年预计支出与2007年对比_30云南 3" xfId="29113"/>
    <cellStyle name="好_农林水和城市维护标准支出20080505－县区合计_民生政策最低支出需求" xfId="29114"/>
    <cellStyle name="好_同德" xfId="29115"/>
    <cellStyle name="好_2008年预计支出与2007年对比_合并 2 4" xfId="29116"/>
    <cellStyle name="好_2008年预计支出与2007年对比_合并 2 5" xfId="29117"/>
    <cellStyle name="好_2008年预计支出与2007年对比_合并 2 6" xfId="29118"/>
    <cellStyle name="好_2008年预计支出与2007年对比_合并 2 7" xfId="29119"/>
    <cellStyle name="好_2008年预计支出与2007年对比_华东" xfId="29120"/>
    <cellStyle name="好_2008年预计支出与2007年对比_华东 2 3" xfId="29121"/>
    <cellStyle name="好_2008年预计支出与2007年对比_华东 2 4" xfId="29122"/>
    <cellStyle name="好_2008年预计支出与2007年对比_华东 2 5" xfId="29123"/>
    <cellStyle name="好_2008年预计支出与2007年对比_隋心对账单定稿0514 2 3" xfId="29124"/>
    <cellStyle name="好_2008年预计支出与2007年对比_隋心对账单定稿0514 2 4" xfId="29125"/>
    <cellStyle name="好_Book1_财力性转移支付2010年预算参考数 2" xfId="29126"/>
    <cellStyle name="好_2008年预计支出与2007年对比_隋心对账单定稿0514 2 5" xfId="29127"/>
    <cellStyle name="好_Book1_财力性转移支付2010年预算参考数 3" xfId="29128"/>
    <cellStyle name="好_2008年预计支出与2007年对比_隋心对账单定稿0514 2 6" xfId="29129"/>
    <cellStyle name="好_Book1_财力性转移支付2010年预算参考数 4" xfId="29130"/>
    <cellStyle name="好_2008年预计支出与2007年对比_隋心对账单定稿0514 2 7" xfId="29131"/>
    <cellStyle name="好_Book1_财力性转移支付2010年预算参考数 5" xfId="29132"/>
    <cellStyle name="好_2008年预计支出与2007年对比_小册子（2010）张 2" xfId="29133"/>
    <cellStyle name="好_2008年预计支出与2007年对比_小册子（2010）张 3" xfId="29134"/>
    <cellStyle name="好_2008年支出核定 2" xfId="29135"/>
    <cellStyle name="好_2008年支出核定 2 2" xfId="29136"/>
    <cellStyle name="好_2008年支出核定 2 3" xfId="29137"/>
    <cellStyle name="好_2008年支出核定 2 4" xfId="29138"/>
    <cellStyle name="好_农林水和城市维护标准支出20080505－县区合计_县市旗测算-新科目（含人口规模效应）_财力性转移支付2010年预算参考数_隋心对账单定稿0514" xfId="29139"/>
    <cellStyle name="好_2008年支出核定 2 5" xfId="29140"/>
    <cellStyle name="好_2008年支出核定 2 6" xfId="29141"/>
    <cellStyle name="好_2008年支出核定 3" xfId="29142"/>
    <cellStyle name="好_2008年支出核定 4" xfId="29143"/>
    <cellStyle name="好_2008年支出核定 5" xfId="29144"/>
    <cellStyle name="好_2008年支出核定_合并 2" xfId="29145"/>
    <cellStyle name="好_2008年支出核定_合并 2 2" xfId="29146"/>
    <cellStyle name="好_人员工资和公用经费_财力性转移支付2010年预算参考数_小册子（2010）张" xfId="29147"/>
    <cellStyle name="好_2008年支出核定_合并 2 5" xfId="29148"/>
    <cellStyle name="好_2008年支出核定_合并 2 6" xfId="29149"/>
    <cellStyle name="好_2008年支出核定_合并 2 7" xfId="29150"/>
    <cellStyle name="好_2008年支出核定_华东 2 2" xfId="29151"/>
    <cellStyle name="好_2008年支出核定_华东 2 3" xfId="29152"/>
    <cellStyle name="好_2008年支出核定_隋心对账单定稿0514 2 7" xfId="29153"/>
    <cellStyle name="好_2008年支出核定_小册子（2010）张" xfId="29154"/>
    <cellStyle name="好_2008年支出核定_小册子（2010）张 2" xfId="29155"/>
    <cellStyle name="好_2008年支出调整 2" xfId="29156"/>
    <cellStyle name="好_2008年支出调整 2 3" xfId="29157"/>
    <cellStyle name="好_2008年支出调整 2 4" xfId="29158"/>
    <cellStyle name="好_2008年支出调整 2 5" xfId="29159"/>
    <cellStyle name="好_2008年支出调整 2 7" xfId="29160"/>
    <cellStyle name="好_2008年支出调整 3" xfId="29161"/>
    <cellStyle name="好_2008年支出调整 4" xfId="29162"/>
    <cellStyle name="好_2008年支出调整 5" xfId="29163"/>
    <cellStyle name="好_2008年支出调整_03_2010年各地区一般预算平衡表" xfId="29164"/>
    <cellStyle name="好_2009年一般性转移支付标准工资_~5676413" xfId="29165"/>
    <cellStyle name="好_2008年支出调整_03_2010年各地区一般预算平衡表_04财力类2010" xfId="29166"/>
    <cellStyle name="好_2008年支出调整_03_2010年各地区一般预算平衡表_2010年地方财政一般预算分级平衡情况表（汇总）0524 2 6" xfId="29167"/>
    <cellStyle name="好_2008年支出调整_03_2010年各地区一般预算平衡表_净集中" xfId="29168"/>
    <cellStyle name="好_2008年支出调整_03_2010年各地区一般预算平衡表_净集中 2" xfId="29169"/>
    <cellStyle name="好_2008年支出调整_03_2010年各地区一般预算平衡表_净集中 3" xfId="29170"/>
    <cellStyle name="好_2008年支出调整_30云南" xfId="29171"/>
    <cellStyle name="好_2008年支出调整_30云南 2" xfId="29172"/>
    <cellStyle name="好_2008年支出调整_30云南 3" xfId="29173"/>
    <cellStyle name="好_2008年支出调整_财力性转移支付2010年预算参考数" xfId="29174"/>
    <cellStyle name="好_34青海_财力性转移支付2010年预算参考数_华东 2 7" xfId="29175"/>
    <cellStyle name="好_2008年支出调整_财力性转移支付2010年预算参考数 2" xfId="29176"/>
    <cellStyle name="好_2008年支出调整_财力性转移支付2010年预算参考数 3" xfId="29177"/>
    <cellStyle name="好_2008年支出调整_财力性转移支付2010年预算参考数_03_2010年各地区一般预算平衡表" xfId="29178"/>
    <cellStyle name="好_财政供养人员_隋心对账单定稿0514 2 4" xfId="29179"/>
    <cellStyle name="好_2008年支出调整_财力性转移支付2010年预算参考数_03_2010年各地区一般预算平衡表 6" xfId="29180"/>
    <cellStyle name="好_2008年支出调整_财力性转移支付2010年预算参考数_03_2010年各地区一般预算平衡表_04财力类2010" xfId="29181"/>
    <cellStyle name="好_2008年支出调整_财力性转移支付2010年预算参考数_03_2010年各地区一般预算平衡表_2010年地方财政一般预算分级平衡情况表（汇总）0524" xfId="29182"/>
    <cellStyle name="好_2008年支出调整_财力性转移支付2010年预算参考数_03_2010年各地区一般预算平衡表_2010年地方财政一般预算分级平衡情况表（汇总）0524 2" xfId="29183"/>
    <cellStyle name="好_分县成本差异系数_03_2010年各地区一般预算平衡表_2010年地方财政一般预算分级平衡情况表（汇总）0524" xfId="29184"/>
    <cellStyle name="好_2008年支出调整_财力性转移支付2010年预算参考数_03_2010年各地区一般预算平衡表_2010年地方财政一般预算分级平衡情况表（汇总）0524 2 2" xfId="29185"/>
    <cellStyle name="好_分县成本差异系数_03_2010年各地区一般预算平衡表_2010年地方财政一般预算分级平衡情况表（汇总）0524 2" xfId="29186"/>
    <cellStyle name="好_同德_财力性转移支付2010年预算参考数_03_2010年各地区一般预算平衡表" xfId="29187"/>
    <cellStyle name="好_2008年支出调整_财力性转移支付2010年预算参考数_03_2010年各地区一般预算平衡表_2010年地方财政一般预算分级平衡情况表（汇总）0524 2 3" xfId="29188"/>
    <cellStyle name="好_分县成本差异系数_03_2010年各地区一般预算平衡表_2010年地方财政一般预算分级平衡情况表（汇总）0524 3" xfId="29189"/>
    <cellStyle name="好_2008年支出调整_财力性转移支付2010年预算参考数_03_2010年各地区一般预算平衡表_2010年地方财政一般预算分级平衡情况表（汇总）0524 2 5" xfId="29190"/>
    <cellStyle name="好_分县成本差异系数_03_2010年各地区一般预算平衡表_2010年地方财政一般预算分级平衡情况表（汇总）0524 5" xfId="29191"/>
    <cellStyle name="好_2008年支出调整_财力性转移支付2010年预算参考数_03_2010年各地区一般预算平衡表_2010年地方财政一般预算分级平衡情况表（汇总）0524 2 6" xfId="29192"/>
    <cellStyle name="好_2008年支出调整_财力性转移支付2010年预算参考数_03_2010年各地区一般预算平衡表_2010年地方财政一般预算分级平衡情况表（汇总）0524 2 7" xfId="29193"/>
    <cellStyle name="好_2008年支出调整_财力性转移支付2010年预算参考数_03_2010年各地区一般预算平衡表_2010年地方财政一般预算分级平衡情况表（汇总）0524 3" xfId="29194"/>
    <cellStyle name="好_2008年支出调整_财力性转移支付2010年预算参考数_03_2010年各地区一般预算平衡表_2010年地方财政一般预算分级平衡情况表（汇总）0524 5" xfId="29195"/>
    <cellStyle name="好_分县成本差异系数_不含人员经费系数_小册子（2010）张 2" xfId="29196"/>
    <cellStyle name="好_2008年支出调整_财力性转移支付2010年预算参考数_03_2010年各地区一般预算平衡表_净集中" xfId="29197"/>
    <cellStyle name="好_2008年支出调整_财力性转移支付2010年预算参考数_03_2010年各地区一般预算平衡表_净集中 2" xfId="29198"/>
    <cellStyle name="好_2008年支出调整_财力性转移支付2010年预算参考数_03_2010年各地区一般预算平衡表_净集中 3" xfId="29199"/>
    <cellStyle name="好_其他部门(按照总人口测算）—20080416_不含人员经费系数_财力性转移支付2010年预算参考数_30云南 2" xfId="29200"/>
    <cellStyle name="好_缺口县区测算(按2007支出增长25%测算)_03_2010年各地区一般预算平衡表" xfId="29201"/>
    <cellStyle name="好_2008年支出调整_财力性转移支付2010年预算参考数_30云南" xfId="29202"/>
    <cellStyle name="好_2008年支出调整_财力性转移支付2010年预算参考数_30云南 2" xfId="29203"/>
    <cellStyle name="好_2008年支出调整_财力性转移支付2010年预算参考数_合并 2" xfId="29204"/>
    <cellStyle name="好_2008年支出调整_财力性转移支付2010年预算参考数_合并 2 2" xfId="29205"/>
    <cellStyle name="好_2008年支出调整_财力性转移支付2010年预算参考数_合并 2 3" xfId="29206"/>
    <cellStyle name="好_2008年支出调整_财力性转移支付2010年预算参考数_合并 2 4" xfId="29207"/>
    <cellStyle name="好_2008年支出调整_财力性转移支付2010年预算参考数_合并 2 5" xfId="29208"/>
    <cellStyle name="好_2008年支出调整_财力性转移支付2010年预算参考数_合并 2 6" xfId="29209"/>
    <cellStyle name="好_2008年支出调整_财力性转移支付2010年预算参考数_合并 2 7" xfId="29210"/>
    <cellStyle name="好_2008年支出调整_财力性转移支付2010年预算参考数_华东" xfId="29211"/>
    <cellStyle name="好_2008年支出调整_财力性转移支付2010年预算参考数_华东 2 2" xfId="29212"/>
    <cellStyle name="好_2008年支出调整_财力性转移支付2010年预算参考数_华东 2 3" xfId="29213"/>
    <cellStyle name="好_2008年支出调整_财力性转移支付2010年预算参考数_隋心对账单定稿0514 2" xfId="29214"/>
    <cellStyle name="好_2008年支出调整_财力性转移支付2010年预算参考数_隋心对账单定稿0514 2 5" xfId="29215"/>
    <cellStyle name="好_附表_财力性转移支付2010年预算参考数_03_2010年各地区一般预算平衡表 4" xfId="29216"/>
    <cellStyle name="好_2008年支出调整_财力性转移支付2010年预算参考数_隋心对账单定稿0514 2 6" xfId="29217"/>
    <cellStyle name="好_附表_财力性转移支付2010年预算参考数_03_2010年各地区一般预算平衡表 5" xfId="29218"/>
    <cellStyle name="好_2008年支出调整_财力性转移支付2010年预算参考数_隋心对账单定稿0514 2 7" xfId="29219"/>
    <cellStyle name="好_附表_财力性转移支付2010年预算参考数_03_2010年各地区一般预算平衡表 6" xfId="29220"/>
    <cellStyle name="好_2008年支出调整_合并 2 2" xfId="29221"/>
    <cellStyle name="好_2008年支出调整_合并 2 4" xfId="29222"/>
    <cellStyle name="好_2008年支出调整_合并 2 6" xfId="29223"/>
    <cellStyle name="好_河南 缺口县区测算(地方填报白)_财力性转移支付2010年预算参考数_30云南" xfId="29224"/>
    <cellStyle name="好_2008年支出调整_合并 2 7" xfId="29225"/>
    <cellStyle name="好_2008年支出调整_华东 2" xfId="29226"/>
    <cellStyle name="好_市辖区测算20080510_财力性转移支付2010年预算参考数 2 3" xfId="29227"/>
    <cellStyle name="好_教育(按照总人口测算）—20080416_县市旗测算-新科目（含人口规模效应）_合并 2 4" xfId="29228"/>
    <cellStyle name="好_2008年支出调整_华东 2 6" xfId="29229"/>
    <cellStyle name="好_民生政策最低支出需求_财力性转移支付2010年预算参考数_小册子（2010）张 3" xfId="29230"/>
    <cellStyle name="好_2008年支出调整_华东 2 7" xfId="29231"/>
    <cellStyle name="好_2008年支出调整_隋心对账单定稿0514" xfId="29232"/>
    <cellStyle name="好_2008年支出调整_隋心对账单定稿0514 2 2" xfId="29233"/>
    <cellStyle name="好_2008年支出调整_隋心对账单定稿0514 2 3" xfId="29234"/>
    <cellStyle name="好_2008年支出调整_小册子（2010）张" xfId="29235"/>
    <cellStyle name="好_财政供养人员_03_2010年各地区一般预算平衡表_04财力类2010" xfId="29236"/>
    <cellStyle name="好_2008年支出调整_小册子（2010）张 2" xfId="29237"/>
    <cellStyle name="好_财政供养人员_03_2010年各地区一般预算平衡表_04财力类2010 2" xfId="29238"/>
    <cellStyle name="好_2008年支出调整_小册子（2010）张 3" xfId="29239"/>
    <cellStyle name="好_财政供养人员_03_2010年各地区一般预算平衡表_04财力类2010 3" xfId="29240"/>
    <cellStyle name="好_2008云南省分县市中小学教职工统计表（教育厅提供） 3" xfId="29241"/>
    <cellStyle name="好_2008云南省分县市中小学教职工统计表（教育厅提供） 5" xfId="29242"/>
    <cellStyle name="好_2008云南省分县市中小学教职工统计表（教育厅提供） 6" xfId="29243"/>
    <cellStyle name="好_2008云南省分县市中小学教职工统计表（教育厅提供） 7" xfId="29244"/>
    <cellStyle name="好_2009年标准税收测算数据表_2.2009年云南省生态功能区转移支付总表" xfId="29245"/>
    <cellStyle name="好_2009年标准税收测算数据表_5.2010年云南省国家一般生态功能区转移支付补助测算表（州市本级）" xfId="29246"/>
    <cellStyle name="好_2009年财政拨款数 (终表)" xfId="29247"/>
    <cellStyle name="好_2009年国家重点生态功能区保护性转移支付生态测算表" xfId="29248"/>
    <cellStyle name="好_2009年一般性转移支付标准工资" xfId="29249"/>
    <cellStyle name="好_行政公检法测算_30云南 2" xfId="29250"/>
    <cellStyle name="好_2009年一般性转移支付标准工资 4" xfId="29251"/>
    <cellStyle name="好_2009年一般性转移支付标准工资_~4190974" xfId="29252"/>
    <cellStyle name="好_2009年一般性转移支付标准工资_不用软件计算9.1不考虑经费管理评价xl 4" xfId="29253"/>
    <cellStyle name="好_青海 缺口县区测算(地方填报)_华东 2" xfId="29254"/>
    <cellStyle name="好_2009年一般性转移支付标准工资_地方配套按人均增幅控制8.30xl 2" xfId="29255"/>
    <cellStyle name="好_2009年一般性转移支付标准工资_地方配套按人均增幅控制8.30xl 4" xfId="29256"/>
    <cellStyle name="好_2009年一般性转移支付标准工资_地方配套按人均增幅控制8.30一般预算平均增幅、人均可用财力平均增幅两次控制、社会治安系数调整、案件数调整xl" xfId="29257"/>
    <cellStyle name="好_2009年一般性转移支付标准工资_地方配套按人均增幅控制8.30一般预算平均增幅、人均可用财力平均增幅两次控制、社会治安系数调整、案件数调整xl 2" xfId="29258"/>
    <cellStyle name="好_2009年一般性转移支付标准工资_地方配套按人均增幅控制8.30一般预算平均增幅、人均可用财力平均增幅两次控制、社会治安系数调整、案件数调整xl 3" xfId="29259"/>
    <cellStyle name="好_2009年一般性转移支付标准工资_地方配套按人均增幅控制8.30一般预算平均增幅、人均可用财力平均增幅两次控制、社会治安系数调整、案件数调整xl 4" xfId="29260"/>
    <cellStyle name="好_2009年一般性转移支付标准工资_地方配套按人均增幅控制8.31（调整结案率后）xl 3" xfId="29261"/>
    <cellStyle name="好_2009年一般性转移支付标准工资_地方配套按人均增幅控制8.31（调整结案率后）xl 4" xfId="29262"/>
    <cellStyle name="好_2009年一般性转移支付标准工资_奖励补助测算5.22测试 2 4" xfId="29263"/>
    <cellStyle name="好_2009年一般性转移支付标准工资_奖励补助测算5.23新" xfId="29264"/>
    <cellStyle name="好_2009年一般性转移支付标准工资_奖励补助测算5.23新 2" xfId="29265"/>
    <cellStyle name="好_34青海_财力性转移支付2010年预算参考数_03_2010年各地区一般预算平衡表_2010年地方财政一般预算分级平衡情况表（汇总）0524 2 7" xfId="29266"/>
    <cellStyle name="好_2009年一般性转移支付标准工资_奖励补助测算5.23新 3" xfId="29267"/>
    <cellStyle name="好_2009年一般性转移支付标准工资_奖励补助测算5.24冯铸" xfId="29268"/>
    <cellStyle name="好_2009年一般性转移支付标准工资_奖励补助测算5.24冯铸 2" xfId="29269"/>
    <cellStyle name="好_行政公检法测算_不含人员经费系数_财力性转移支付2010年预算参考数_合并 2 5" xfId="29270"/>
    <cellStyle name="好_2009年一般性转移支付标准工资_奖励补助测算5.24冯铸 3" xfId="29271"/>
    <cellStyle name="好_行政公检法测算_不含人员经费系数_财力性转移支付2010年预算参考数_合并 2 6" xfId="29272"/>
    <cellStyle name="好_2009年一般性转移支付标准工资_奖励补助测算5.24冯铸 4" xfId="29273"/>
    <cellStyle name="好_总人口_财力性转移支付2010年预算参考数_30云南 2" xfId="29274"/>
    <cellStyle name="好_行政公检法测算_不含人员经费系数_财力性转移支付2010年预算参考数_合并 2 7" xfId="29275"/>
    <cellStyle name="好_2009年一般性转移支付标准工资_奖励补助测算7.23" xfId="29276"/>
    <cellStyle name="好_2009年一般性转移支付标准工资_奖励补助测算7.23 2" xfId="29277"/>
    <cellStyle name="好_2009年一般性转移支付标准工资_奖励补助测算7.23 3" xfId="29278"/>
    <cellStyle name="好_2009年一般性转移支付标准工资_奖励补助测算7.23 4" xfId="29279"/>
    <cellStyle name="好_2009年一般性转移支付标准工资_奖励补助测算7.25" xfId="29280"/>
    <cellStyle name="好_2009年一般性转移支付标准工资_奖励补助测算7.25 (version 1) (version 1)" xfId="29281"/>
    <cellStyle name="好_2009年一般性转移支付标准工资_奖励补助测算7.25 (version 1) (version 1) 2" xfId="29282"/>
    <cellStyle name="好_2009年一般性转移支付标准工资_奖励补助测算7.25 2" xfId="29283"/>
    <cellStyle name="好_2009年一般性转移支付标准工资_奖励补助测算7.25 3" xfId="29284"/>
    <cellStyle name="好_农林水和城市维护标准支出20080505－县区合计_不含人员经费系数_财力性转移支付2010年预算参考数_合并 2" xfId="29285"/>
    <cellStyle name="好_2009年一般性转移支付标准工资_奖励补助测算7.25 4" xfId="29286"/>
    <cellStyle name="好_农林水和城市维护标准支出20080505－县区合计_不含人员经费系数_财力性转移支付2010年预算参考数_合并 3" xfId="29287"/>
    <cellStyle name="好_2009年云南省省对下一般性转移支付标准支出测算表" xfId="29288"/>
    <cellStyle name="好_2010公用经费标准测算方案（提供刚哥最终）" xfId="29289"/>
    <cellStyle name="好_2010年省对民族地县第二批转移支付测算表" xfId="29290"/>
    <cellStyle name="好_2010年省对民族地县第二批转移支付测算表 2" xfId="29291"/>
    <cellStyle name="好_2010年省对民族地县第二批转移支付测算表 3" xfId="29292"/>
    <cellStyle name="好_2010年需求" xfId="29293"/>
    <cellStyle name="好_2010年需求 2" xfId="29294"/>
    <cellStyle name="好_2010年需求 3" xfId="29295"/>
    <cellStyle name="好_2010全套检索报表全省 3" xfId="29296"/>
    <cellStyle name="好_2010人员经费测算方案（提供刚哥汇总版）" xfId="29297"/>
    <cellStyle name="好_GDP_2.2009年云南省生态功能区转移支付总表" xfId="29298"/>
    <cellStyle name="好_农林水和城市维护标准支出20080505－县区合计_不含人员经费系数 2 3" xfId="29299"/>
    <cellStyle name="好_2011标准人员数测算结果" xfId="29300"/>
    <cellStyle name="好_2011标准人员数测算结果 2" xfId="29301"/>
    <cellStyle name="好_2011标准人员数测算结果 3" xfId="29302"/>
    <cellStyle name="好_2012年结算单（最终稿）" xfId="29303"/>
    <cellStyle name="好_2012年结算单（最终稿） 2 2" xfId="29304"/>
    <cellStyle name="好_2012年结算单（最终稿） 2 3" xfId="29305"/>
    <cellStyle name="好_2012年结算单（最终稿） 2 4" xfId="29306"/>
    <cellStyle name="好_2012年结算单（最终稿） 2 5" xfId="29307"/>
    <cellStyle name="好_2014年横排表" xfId="29308"/>
    <cellStyle name="好_2014年横排表 2 2" xfId="29309"/>
    <cellStyle name="好_行政公检法测算 2 7" xfId="29310"/>
    <cellStyle name="好_2014年横排表 2 4" xfId="29311"/>
    <cellStyle name="好_2014年横排表 2 5" xfId="29312"/>
    <cellStyle name="好_20河南 2" xfId="29313"/>
    <cellStyle name="好_第五部分(才淼、饶永宏）_隋心对账单定稿0514" xfId="29314"/>
    <cellStyle name="好_20河南 2 2" xfId="29315"/>
    <cellStyle name="好_第五部分(才淼、饶永宏）_隋心对账单定稿0514 2" xfId="29316"/>
    <cellStyle name="好_20河南 2 3" xfId="29317"/>
    <cellStyle name="好_其他部门(按照总人口测算）—20080416_03_2010年各地区一般预算平衡表_2010年地方财政一般预算分级平衡情况表（汇总）0524 2 2" xfId="29318"/>
    <cellStyle name="好_20河南 2 4" xfId="29319"/>
    <cellStyle name="好_其他部门(按照总人口测算）—20080416_03_2010年各地区一般预算平衡表_2010年地方财政一般预算分级平衡情况表（汇总）0524 2 3" xfId="29320"/>
    <cellStyle name="好_20河南 2 5" xfId="29321"/>
    <cellStyle name="好_其他部门(按照总人口测算）—20080416_03_2010年各地区一般预算平衡表_2010年地方财政一般预算分级平衡情况表（汇总）0524 2 4" xfId="29322"/>
    <cellStyle name="好_20河南 2 6" xfId="29323"/>
    <cellStyle name="好_其他部门(按照总人口测算）—20080416_03_2010年各地区一般预算平衡表_2010年地方财政一般预算分级平衡情况表（汇总）0524 2 5" xfId="29324"/>
    <cellStyle name="好_20河南 2 7" xfId="29325"/>
    <cellStyle name="好_其他部门(按照总人口测算）—20080416_03_2010年各地区一般预算平衡表_2010年地方财政一般预算分级平衡情况表（汇总）0524 2 6" xfId="29326"/>
    <cellStyle name="好_20河南 5" xfId="29327"/>
    <cellStyle name="好_20河南_03_2010年各地区一般预算平衡表 2" xfId="29328"/>
    <cellStyle name="好_20河南_03_2010年各地区一般预算平衡表 2 2" xfId="29329"/>
    <cellStyle name="好_20河南_03_2010年各地区一般预算平衡表 3" xfId="29330"/>
    <cellStyle name="好_20河南_03_2010年各地区一般预算平衡表 4" xfId="29331"/>
    <cellStyle name="好_20河南_03_2010年各地区一般预算平衡表_04财力类2010 2" xfId="29332"/>
    <cellStyle name="好_20河南_03_2010年各地区一般预算平衡表_2010年地方财政一般预算分级平衡情况表（汇总）0524 2 2" xfId="29333"/>
    <cellStyle name="好_20河南_03_2010年各地区一般预算平衡表_2010年地方财政一般预算分级平衡情况表（汇总）0524 2 3" xfId="29334"/>
    <cellStyle name="好_20河南_财力性转移支付2010年预算参考数 2 5" xfId="29335"/>
    <cellStyle name="好_20河南_财力性转移支付2010年预算参考数 2 6" xfId="29336"/>
    <cellStyle name="好_20河南_财力性转移支付2010年预算参考数_03_2010年各地区一般预算平衡表 2 2" xfId="29337"/>
    <cellStyle name="好_农林水和城市维护标准支出20080505－县区合计 5" xfId="29338"/>
    <cellStyle name="好_20河南_财力性转移支付2010年预算参考数_03_2010年各地区一般预算平衡表 4" xfId="29339"/>
    <cellStyle name="好_农林水和城市维护标准支出20080505－县区合计_县市旗测算-新科目（含人口规模效应）_03_2010年各地区一般预算平衡表_2010年地方财政一般预算分级平衡情况表（汇总）0524 5" xfId="29340"/>
    <cellStyle name="好_20河南_财力性转移支付2010年预算参考数_03_2010年各地区一般预算平衡表_04财力类2010" xfId="29341"/>
    <cellStyle name="好_财政供养人员 2" xfId="29342"/>
    <cellStyle name="好_20河南_财力性转移支付2010年预算参考数_03_2010年各地区一般预算平衡表_04财力类2010 2" xfId="29343"/>
    <cellStyle name="好_财政供养人员 2 2" xfId="29344"/>
    <cellStyle name="好_20河南_财力性转移支付2010年预算参考数_03_2010年各地区一般预算平衡表_04财力类2010 3" xfId="29345"/>
    <cellStyle name="好_财政供养人员 2 3" xfId="29346"/>
    <cellStyle name="好_20河南_财力性转移支付2010年预算参考数_03_2010年各地区一般预算平衡表_2010年地方财政一般预算分级平衡情况表（汇总）0524 2" xfId="29347"/>
    <cellStyle name="好_20河南_财力性转移支付2010年预算参考数_03_2010年各地区一般预算平衡表_2010年地方财政一般预算分级平衡情况表（汇总）0524 2 2" xfId="29348"/>
    <cellStyle name="好_20河南_财力性转移支付2010年预算参考数_03_2010年各地区一般预算平衡表_2010年地方财政一般预算分级平衡情况表（汇总）0524 2 4" xfId="29349"/>
    <cellStyle name="好_20河南_财力性转移支付2010年预算参考数_03_2010年各地区一般预算平衡表_2010年地方财政一般预算分级平衡情况表（汇总）0524 2 6" xfId="29350"/>
    <cellStyle name="好_20河南_财力性转移支付2010年预算参考数_03_2010年各地区一般预算平衡表_2010年地方财政一般预算分级平衡情况表（汇总）0524 3" xfId="29351"/>
    <cellStyle name="好_20河南_财力性转移支付2010年预算参考数_03_2010年各地区一般预算平衡表_2010年地方财政一般预算分级平衡情况表（汇总）0524 4" xfId="29352"/>
    <cellStyle name="好_文体广播事业(按照总人口测算）—20080416_县市旗测算-新科目（含人口规模效应）_财力性转移支付2010年预算参考数" xfId="29353"/>
    <cellStyle name="好_20河南_财力性转移支付2010年预算参考数_03_2010年各地区一般预算平衡表_2010年地方财政一般预算分级平衡情况表（汇总）0524 5" xfId="29354"/>
    <cellStyle name="好_20河南_财力性转移支付2010年预算参考数_03_2010年各地区一般预算平衡表_净集中" xfId="29355"/>
    <cellStyle name="好_20河南_财力性转移支付2010年预算参考数_30云南 2" xfId="29356"/>
    <cellStyle name="好_20河南_财力性转移支付2010年预算参考数_合并" xfId="29357"/>
    <cellStyle name="好_20河南_财力性转移支付2010年预算参考数_合并 2" xfId="29358"/>
    <cellStyle name="好_20河南_财力性转移支付2010年预算参考数_合并 2 2" xfId="29359"/>
    <cellStyle name="好_20河南_财力性转移支付2010年预算参考数_合并 2 3" xfId="29360"/>
    <cellStyle name="好_20河南_财力性转移支付2010年预算参考数_合并 2 5" xfId="29361"/>
    <cellStyle name="好_20河南_财力性转移支付2010年预算参考数_合并 2 7" xfId="29362"/>
    <cellStyle name="好_20河南_财力性转移支付2010年预算参考数_华东 2" xfId="29363"/>
    <cellStyle name="好_20河南_财力性转移支付2010年预算参考数_华东 2 2" xfId="29364"/>
    <cellStyle name="好_20河南_财力性转移支付2010年预算参考数_华东 2 3" xfId="29365"/>
    <cellStyle name="好_20河南_财力性转移支付2010年预算参考数_华东 2 4" xfId="29366"/>
    <cellStyle name="好_20河南_财力性转移支付2010年预算参考数_华东 2 5" xfId="29367"/>
    <cellStyle name="好_20河南_财力性转移支付2010年预算参考数_华东 2 6" xfId="29368"/>
    <cellStyle name="好_20河南_财力性转移支付2010年预算参考数_华东 2 7" xfId="29369"/>
    <cellStyle name="好_20河南_财力性转移支付2010年预算参考数_隋心对账单定稿0514" xfId="29370"/>
    <cellStyle name="好_20河南_财力性转移支付2010年预算参考数_隋心对账单定稿0514 2 3" xfId="29371"/>
    <cellStyle name="好_平邑_财力性转移支付2010年预算参考数 5" xfId="29372"/>
    <cellStyle name="好_20河南_财力性转移支付2010年预算参考数_隋心对账单定稿0514 2 4" xfId="29373"/>
    <cellStyle name="好_20河南_财力性转移支付2010年预算参考数_隋心对账单定稿0514 2 6" xfId="29374"/>
    <cellStyle name="好_20河南_财力性转移支付2010年预算参考数_小册子（2010）张" xfId="29375"/>
    <cellStyle name="好_20河南_合并" xfId="29376"/>
    <cellStyle name="好_20河南_合并 2" xfId="29377"/>
    <cellStyle name="好_20河南_合并 2 2" xfId="29378"/>
    <cellStyle name="好_20河南_合并 2 3" xfId="29379"/>
    <cellStyle name="好_20河南_合并 2 4" xfId="29380"/>
    <cellStyle name="好_20河南_合并 2 5" xfId="29381"/>
    <cellStyle name="好_20河南_合并 2 6" xfId="29382"/>
    <cellStyle name="好_20河南_隋心对账单定稿0514 2" xfId="29383"/>
    <cellStyle name="好_20河南_隋心对账单定稿0514 2 3" xfId="29384"/>
    <cellStyle name="好_20河南_隋心对账单定稿0514 2 4" xfId="29385"/>
    <cellStyle name="好_20河南_隋心对账单定稿0514 2 5" xfId="29386"/>
    <cellStyle name="好_20河南_隋心对账单定稿0514 2 6" xfId="29387"/>
    <cellStyle name="好_行政公检法测算_民生政策最低支出需求_财力性转移支付2010年预算参考数_03_2010年各地区一般预算平衡表_净集中 2" xfId="29388"/>
    <cellStyle name="好_20河南_小册子（2010）张 2" xfId="29389"/>
    <cellStyle name="好_22湖南 2 3" xfId="29390"/>
    <cellStyle name="好_22湖南 2 4" xfId="29391"/>
    <cellStyle name="好_22湖南 2 6" xfId="29392"/>
    <cellStyle name="好_22湖南 2 7" xfId="29393"/>
    <cellStyle name="好_22湖南 5" xfId="29394"/>
    <cellStyle name="好_22湖南_03_2010年各地区一般预算平衡表 3" xfId="29395"/>
    <cellStyle name="好_22湖南_03_2010年各地区一般预算平衡表_04财力类2010" xfId="29396"/>
    <cellStyle name="好_财政供养人员_华东" xfId="29397"/>
    <cellStyle name="好_22湖南_03_2010年各地区一般预算平衡表_2010年地方财政一般预算分级平衡情况表（汇总）0524" xfId="29398"/>
    <cellStyle name="好_行政（人员）_县市旗测算-新科目（含人口规模效应）_03_2010年各地区一般预算平衡表 2 2" xfId="29399"/>
    <cellStyle name="好_22湖南_03_2010年各地区一般预算平衡表_2010年地方财政一般预算分级平衡情况表（汇总）0524 2 7" xfId="29400"/>
    <cellStyle name="好_财政供养人员_华东 2 7" xfId="29401"/>
    <cellStyle name="好_22湖南_财力性转移支付2010年预算参考数" xfId="29402"/>
    <cellStyle name="好_22湖南_财力性转移支付2010年预算参考数 2 6" xfId="29403"/>
    <cellStyle name="好_22湖南_财力性转移支付2010年预算参考数 2 7" xfId="29404"/>
    <cellStyle name="好_22湖南_财力性转移支付2010年预算参考数 3" xfId="29405"/>
    <cellStyle name="好_22湖南_财力性转移支付2010年预算参考数 4" xfId="29406"/>
    <cellStyle name="好_22湖南_财力性转移支付2010年预算参考数 5" xfId="29407"/>
    <cellStyle name="好_22湖南_财力性转移支付2010年预算参考数_03_2010年各地区一般预算平衡表 2 2" xfId="29408"/>
    <cellStyle name="好_22湖南_财力性转移支付2010年预算参考数_03_2010年各地区一般预算平衡表 4" xfId="29409"/>
    <cellStyle name="好_22湖南_财力性转移支付2010年预算参考数_03_2010年各地区一般预算平衡表 5" xfId="29410"/>
    <cellStyle name="好_22湖南_财力性转移支付2010年预算参考数_03_2010年各地区一般预算平衡表 6" xfId="29411"/>
    <cellStyle name="好_22湖南_财力性转移支付2010年预算参考数_03_2010年各地区一般预算平衡表_04财力类2010" xfId="29412"/>
    <cellStyle name="好_行政(燃修费)_民生政策最低支出需求_03_2010年各地区一般预算平衡表_2010年地方财政一般预算分级平衡情况表（汇总）0524" xfId="29413"/>
    <cellStyle name="好_22湖南_财力性转移支付2010年预算参考数_03_2010年各地区一般预算平衡表_04财力类2010 2" xfId="29414"/>
    <cellStyle name="好_行政(燃修费)_民生政策最低支出需求_03_2010年各地区一般预算平衡表_2010年地方财政一般预算分级平衡情况表（汇总）0524 2" xfId="29415"/>
    <cellStyle name="好_其他部门(按照总人口测算）—20080416_不含人员经费系数_03_2010年各地区一般预算平衡表_2010年地方财政一般预算分级平衡情况表（汇总）0524 5" xfId="29416"/>
    <cellStyle name="好_22湖南_财力性转移支付2010年预算参考数_03_2010年各地区一般预算平衡表_04财力类2010 3" xfId="29417"/>
    <cellStyle name="好_行政(燃修费)_民生政策最低支出需求_03_2010年各地区一般预算平衡表_2010年地方财政一般预算分级平衡情况表（汇总）0524 3" xfId="29418"/>
    <cellStyle name="好_22湖南_财力性转移支付2010年预算参考数_03_2010年各地区一般预算平衡表_2010年地方财政一般预算分级平衡情况表（汇总）0524" xfId="29419"/>
    <cellStyle name="好_22湖南_财力性转移支付2010年预算参考数_03_2010年各地区一般预算平衡表_2010年地方财政一般预算分级平衡情况表（汇总）0524 2" xfId="29420"/>
    <cellStyle name="好_22湖南_财力性转移支付2010年预算参考数_03_2010年各地区一般预算平衡表_2010年地方财政一般预算分级平衡情况表（汇总）0524 2 2" xfId="29421"/>
    <cellStyle name="好_22湖南_财力性转移支付2010年预算参考数_03_2010年各地区一般预算平衡表_2010年地方财政一般预算分级平衡情况表（汇总）0524 2 3" xfId="29422"/>
    <cellStyle name="好_22湖南_财力性转移支付2010年预算参考数_03_2010年各地区一般预算平衡表_2010年地方财政一般预算分级平衡情况表（汇总）0524 2 4" xfId="29423"/>
    <cellStyle name="好_22湖南_财力性转移支付2010年预算参考数_03_2010年各地区一般预算平衡表_2010年地方财政一般预算分级平衡情况表（汇总）0524 2 5" xfId="29424"/>
    <cellStyle name="好_县市旗测算-新科目（20080626）_县市旗测算-新科目（含人口规模效应）_财力性转移支付2010年预算参考数 2 2" xfId="29425"/>
    <cellStyle name="好_22湖南_财力性转移支付2010年预算参考数_03_2010年各地区一般预算平衡表_2010年地方财政一般预算分级平衡情况表（汇总）0524 2 6" xfId="29426"/>
    <cellStyle name="好_县市旗测算-新科目（20080626）_县市旗测算-新科目（含人口规模效应）_财力性转移支付2010年预算参考数 2 3" xfId="29427"/>
    <cellStyle name="好_22湖南_财力性转移支付2010年预算参考数_03_2010年各地区一般预算平衡表_2010年地方财政一般预算分级平衡情况表（汇总）0524 2 7" xfId="29428"/>
    <cellStyle name="好_22湖南_财力性转移支付2010年预算参考数_03_2010年各地区一般预算平衡表_2010年地方财政一般预算分级平衡情况表（汇总）0524 3" xfId="29429"/>
    <cellStyle name="好_22湖南_财力性转移支付2010年预算参考数_03_2010年各地区一般预算平衡表_2010年地方财政一般预算分级平衡情况表（汇总）0524 5" xfId="29430"/>
    <cellStyle name="好_22湖南_财力性转移支付2010年预算参考数_03_2010年各地区一般预算平衡表_净集中" xfId="29431"/>
    <cellStyle name="好_22湖南_财力性转移支付2010年预算参考数_03_2010年各地区一般预算平衡表_净集中 2" xfId="29432"/>
    <cellStyle name="好_22湖南_财力性转移支付2010年预算参考数_03_2010年各地区一般预算平衡表_净集中 3" xfId="29433"/>
    <cellStyle name="好_22湖南_财力性转移支付2010年预算参考数_30云南 2" xfId="29434"/>
    <cellStyle name="好_22湖南_财力性转移支付2010年预算参考数_30云南 3" xfId="29435"/>
    <cellStyle name="好_22湖南_财力性转移支付2010年预算参考数_合并 2" xfId="29436"/>
    <cellStyle name="好_22湖南_财力性转移支付2010年预算参考数_合并 2 4" xfId="29437"/>
    <cellStyle name="好_22湖南_财力性转移支付2010年预算参考数_合并 2 5" xfId="29438"/>
    <cellStyle name="好_22湖南_财力性转移支付2010年预算参考数_合并 2 6" xfId="29439"/>
    <cellStyle name="好_22湖南_财力性转移支付2010年预算参考数_合并 2 7" xfId="29440"/>
    <cellStyle name="好_22湖南_财力性转移支付2010年预算参考数_华东" xfId="29441"/>
    <cellStyle name="好_农林水和城市维护标准支出20080505－县区合计_不含人员经费系数_财力性转移支付2010年预算参考数_03_2010年各地区一般预算平衡表_04财力类2010 3" xfId="29442"/>
    <cellStyle name="好_县市旗测算-新科目（20080627）_民生政策最低支出需求_隋心对账单定稿0514 2 5" xfId="29443"/>
    <cellStyle name="好_22湖南_财力性转移支付2010年预算参考数_华东 2" xfId="29444"/>
    <cellStyle name="好_22湖南_财力性转移支付2010年预算参考数_华东 2 2" xfId="29445"/>
    <cellStyle name="好_河南 缺口县区测算(地方填报白)_03_2010年各地区一般预算平衡表_2010年地方财政一般预算分级平衡情况表（汇总）0524 4" xfId="29446"/>
    <cellStyle name="好_22湖南_财力性转移支付2010年预算参考数_华东 2 3" xfId="29447"/>
    <cellStyle name="好_河南 缺口县区测算(地方填报白)_03_2010年各地区一般预算平衡表_2010年地方财政一般预算分级平衡情况表（汇总）0524 5" xfId="29448"/>
    <cellStyle name="好_22湖南_财力性转移支付2010年预算参考数_华东 2 4" xfId="29449"/>
    <cellStyle name="好_22湖南_财力性转移支付2010年预算参考数_华东 2 5" xfId="29450"/>
    <cellStyle name="好_22湖南_财力性转移支付2010年预算参考数_华东 2 6" xfId="29451"/>
    <cellStyle name="好_22湖南_财力性转移支付2010年预算参考数_隋心对账单定稿0514" xfId="29452"/>
    <cellStyle name="好_22湖南_财力性转移支付2010年预算参考数_隋心对账单定稿0514 2" xfId="29453"/>
    <cellStyle name="好_22湖南_财力性转移支付2010年预算参考数_小册子（2010）张" xfId="29454"/>
    <cellStyle name="好_22湖南_华东" xfId="29455"/>
    <cellStyle name="好_22湖南_华东 2 2" xfId="29456"/>
    <cellStyle name="好_行政（人员）_民生政策最低支出需求_财力性转移支付2010年预算参考数_03_2010年各地区一般预算平衡表_2010年地方财政一般预算分级平衡情况表（汇总）0524 2 8" xfId="29457"/>
    <cellStyle name="好_22湖南_华东 2 4" xfId="29458"/>
    <cellStyle name="好_22湖南_华东 2 5" xfId="29459"/>
    <cellStyle name="好_22湖南_华东 2 6" xfId="29460"/>
    <cellStyle name="好_丽江汇总_隋心对账单定稿0514" xfId="29461"/>
    <cellStyle name="好_22湖南_隋心对账单定稿0514" xfId="29462"/>
    <cellStyle name="好_22湖南_隋心对账单定稿0514 2 2" xfId="29463"/>
    <cellStyle name="好_Book2_隋心对账单定稿0514" xfId="29464"/>
    <cellStyle name="好_22湖南_隋心对账单定稿0514 2 3" xfId="29465"/>
    <cellStyle name="好_22湖南_隋心对账单定稿0514 2 4" xfId="29466"/>
    <cellStyle name="好_22湖南_小册子（2010）张" xfId="29467"/>
    <cellStyle name="好_分县成本差异系数_民生政策最低支出需求_合并 2 3" xfId="29468"/>
    <cellStyle name="好_22湖南_小册子（2010）张 2" xfId="29469"/>
    <cellStyle name="好_卫生(按照总人口测算）—20080416_财力性转移支付2010年预算参考数_隋心对账单定稿0514" xfId="29470"/>
    <cellStyle name="好_22湖南_小册子（2010）张 3" xfId="29471"/>
    <cellStyle name="好_27重庆" xfId="29472"/>
    <cellStyle name="好_27重庆 2" xfId="29473"/>
    <cellStyle name="好_27重庆 2 4" xfId="29474"/>
    <cellStyle name="好_行政公检法测算_不含人员经费系数_财力性转移支付2010年预算参考数_合并 3" xfId="29475"/>
    <cellStyle name="好_27重庆 2 5" xfId="29476"/>
    <cellStyle name="好_27重庆 2 7" xfId="29477"/>
    <cellStyle name="好_27重庆_03_2010年各地区一般预算平衡表" xfId="29478"/>
    <cellStyle name="好_27重庆_03_2010年各地区一般预算平衡表 6" xfId="29479"/>
    <cellStyle name="好_27重庆_03_2010年各地区一般预算平衡表_04财力类2010" xfId="29480"/>
    <cellStyle name="好_27重庆_03_2010年各地区一般预算平衡表_04财力类2010 2" xfId="29481"/>
    <cellStyle name="好_27重庆_03_2010年各地区一般预算平衡表_04财力类2010 3" xfId="29482"/>
    <cellStyle name="好_27重庆_财力性转移支付2010年预算参考数 2 2" xfId="29483"/>
    <cellStyle name="好_27重庆_财力性转移支付2010年预算参考数 2 3" xfId="29484"/>
    <cellStyle name="好_27重庆_财力性转移支付2010年预算参考数 2 4" xfId="29485"/>
    <cellStyle name="好_27重庆_财力性转移支付2010年预算参考数 2 5" xfId="29486"/>
    <cellStyle name="好_27重庆_财力性转移支付2010年预算参考数 4" xfId="29487"/>
    <cellStyle name="好_27重庆_财力性转移支付2010年预算参考数 5" xfId="29488"/>
    <cellStyle name="好_27重庆_财力性转移支付2010年预算参考数_03_2010年各地区一般预算平衡表 5" xfId="29489"/>
    <cellStyle name="好_其他部门(按照总人口测算）—20080416_不含人员经费系数_财力性转移支付2010年预算参考数_03_2010年各地区一般预算平衡表_2010年地方财政一般预算分级平衡情况表（汇总）0524 2 7" xfId="29490"/>
    <cellStyle name="好_27重庆_财力性转移支付2010年预算参考数_03_2010年各地区一般预算平衡表_04财力类2010" xfId="29491"/>
    <cellStyle name="好_卫生(按照总人口测算）—20080416_财力性转移支付2010年预算参考数_03_2010年各地区一般预算平衡表 2" xfId="29492"/>
    <cellStyle name="好_27重庆_财力性转移支付2010年预算参考数_03_2010年各地区一般预算平衡表_2010年地方财政一般预算分级平衡情况表（汇总）0524" xfId="29493"/>
    <cellStyle name="好_27重庆_财力性转移支付2010年预算参考数_03_2010年各地区一般预算平衡表_2010年地方财政一般预算分级平衡情况表（汇总）0524 2 3" xfId="29494"/>
    <cellStyle name="好_总人口_财力性转移支付2010年预算参考数_03_2010年各地区一般预算平衡表 2" xfId="29495"/>
    <cellStyle name="好_27重庆_财力性转移支付2010年预算参考数_03_2010年各地区一般预算平衡表_2010年地方财政一般预算分级平衡情况表（汇总）0524 2 4" xfId="29496"/>
    <cellStyle name="好_总人口_财力性转移支付2010年预算参考数_03_2010年各地区一般预算平衡表 3" xfId="29497"/>
    <cellStyle name="好_27重庆_财力性转移支付2010年预算参考数_03_2010年各地区一般预算平衡表_2010年地方财政一般预算分级平衡情况表（汇总）0524 2 5" xfId="29498"/>
    <cellStyle name="好_总人口_财力性转移支付2010年预算参考数_03_2010年各地区一般预算平衡表 5" xfId="29499"/>
    <cellStyle name="好_27重庆_财力性转移支付2010年预算参考数_03_2010年各地区一般预算平衡表_2010年地方财政一般预算分级平衡情况表（汇总）0524 2 7" xfId="29500"/>
    <cellStyle name="好_卫生(按照总人口测算）—20080416_财力性转移支付2010年预算参考数_03_2010年各地区一般预算平衡表 2 3" xfId="29501"/>
    <cellStyle name="好_27重庆_财力性转移支付2010年预算参考数_03_2010年各地区一般预算平衡表_2010年地方财政一般预算分级平衡情况表（汇总）0524 3" xfId="29502"/>
    <cellStyle name="好_平邑_财力性转移支付2010年预算参考数_隋心对账单定稿0514 2 2" xfId="29503"/>
    <cellStyle name="好_27重庆_财力性转移支付2010年预算参考数_03_2010年各地区一般预算平衡表_2010年地方财政一般预算分级平衡情况表（汇总）0524 4" xfId="29504"/>
    <cellStyle name="好_平邑_财力性转移支付2010年预算参考数_隋心对账单定稿0514 2 3" xfId="29505"/>
    <cellStyle name="好_27重庆_财力性转移支付2010年预算参考数_03_2010年各地区一般预算平衡表_2010年地方财政一般预算分级平衡情况表（汇总）0524 5" xfId="29506"/>
    <cellStyle name="好_平邑_财力性转移支付2010年预算参考数_隋心对账单定稿0514 2 4" xfId="29507"/>
    <cellStyle name="好_27重庆_财力性转移支付2010年预算参考数_03_2010年各地区一般预算平衡表_净集中 2" xfId="29508"/>
    <cellStyle name="好_27重庆_财力性转移支付2010年预算参考数_03_2010年各地区一般预算平衡表_净集中 3" xfId="29509"/>
    <cellStyle name="好_27重庆_财力性转移支付2010年预算参考数_30云南" xfId="29510"/>
    <cellStyle name="好_27重庆_财力性转移支付2010年预算参考数_合并 2 2" xfId="29511"/>
    <cellStyle name="好_27重庆_财力性转移支付2010年预算参考数_合并 2 3" xfId="29512"/>
    <cellStyle name="好_27重庆_财力性转移支付2010年预算参考数_合并 2 4" xfId="29513"/>
    <cellStyle name="好_27重庆_财力性转移支付2010年预算参考数_华东 2" xfId="29514"/>
    <cellStyle name="好_缺口县区测算(财政部标准)_财力性转移支付2010年预算参考数_小册子（2010）张 3" xfId="29515"/>
    <cellStyle name="好_27重庆_财力性转移支付2010年预算参考数_隋心对账单定稿0514" xfId="29516"/>
    <cellStyle name="好_27重庆_财力性转移支付2010年预算参考数_隋心对账单定稿0514 2" xfId="29517"/>
    <cellStyle name="好_27重庆_财力性转移支付2010年预算参考数_隋心对账单定稿0514 2 2" xfId="29518"/>
    <cellStyle name="好_27重庆_财力性转移支付2010年预算参考数_隋心对账单定稿0514 2 3" xfId="29519"/>
    <cellStyle name="好_27重庆_财力性转移支付2010年预算参考数_隋心对账单定稿0514 2 4" xfId="29520"/>
    <cellStyle name="好_27重庆_财力性转移支付2010年预算参考数_隋心对账单定稿0514 2 5" xfId="29521"/>
    <cellStyle name="好_27重庆_财力性转移支付2010年预算参考数_隋心对账单定稿0514 2 7" xfId="29522"/>
    <cellStyle name="好_27重庆_财力性转移支付2010年预算参考数_小册子（2010）张" xfId="29523"/>
    <cellStyle name="好_27重庆_财力性转移支付2010年预算参考数_小册子（2010）张 2" xfId="29524"/>
    <cellStyle name="好_27重庆_财力性转移支付2010年预算参考数_小册子（2010）张 3" xfId="29525"/>
    <cellStyle name="好_27重庆_合并" xfId="29526"/>
    <cellStyle name="好_农林水和城市维护标准支出20080505－县区合计_03_2010年各地区一般预算平衡表_2010年地方财政一般预算分级平衡情况表（汇总）0524" xfId="29527"/>
    <cellStyle name="好_27重庆_合并 2" xfId="29528"/>
    <cellStyle name="好_农林水和城市维护标准支出20080505－县区合计_03_2010年各地区一般预算平衡表_2010年地方财政一般预算分级平衡情况表（汇总）0524 2" xfId="29529"/>
    <cellStyle name="好_27重庆_华东 2" xfId="29530"/>
    <cellStyle name="好_27重庆_华东 2 2" xfId="29531"/>
    <cellStyle name="好_27重庆_华东 2 3" xfId="29532"/>
    <cellStyle name="好_27重庆_华东 2 4" xfId="29533"/>
    <cellStyle name="好_27重庆_华东 2 5" xfId="29534"/>
    <cellStyle name="好_27重庆_华东 2 6" xfId="29535"/>
    <cellStyle name="好_27重庆_华东 2 7" xfId="29536"/>
    <cellStyle name="好_行政（人员）_民生政策最低支出需求_03_2010年各地区一般预算平衡表_2010年地方财政一般预算分级平衡情况表（汇总）0524 2" xfId="29537"/>
    <cellStyle name="好_27重庆_隋心对账单定稿0514 2" xfId="29538"/>
    <cellStyle name="好_27重庆_隋心对账单定稿0514 2 2" xfId="29539"/>
    <cellStyle name="好_27重庆_隋心对账单定稿0514 2 3" xfId="29540"/>
    <cellStyle name="好_27重庆_隋心对账单定稿0514 2 4" xfId="29541"/>
    <cellStyle name="好_27重庆_隋心对账单定稿0514 2 5" xfId="29542"/>
    <cellStyle name="好_27重庆_隋心对账单定稿0514 2 6" xfId="29543"/>
    <cellStyle name="好_27重庆_小册子（2010）张" xfId="29544"/>
    <cellStyle name="好_27重庆_小册子（2010）张 3" xfId="29545"/>
    <cellStyle name="好_28四川" xfId="29546"/>
    <cellStyle name="好_Book1 2" xfId="29547"/>
    <cellStyle name="好_行政公检法测算_县市旗测算-新科目（含人口规模效应）_03_2010年各地区一般预算平衡表_净集中 2" xfId="29548"/>
    <cellStyle name="好_28四川 2 7" xfId="29549"/>
    <cellStyle name="好_28四川 5" xfId="29550"/>
    <cellStyle name="好_Book1 2 5" xfId="29551"/>
    <cellStyle name="好_28四川_03_2010年各地区一般预算平衡表" xfId="29552"/>
    <cellStyle name="好_28四川_03_2010年各地区一般预算平衡表 2" xfId="29553"/>
    <cellStyle name="好_县区合并测算20080421_财力性转移支付2010年预算参考数_03_2010年各地区一般预算平衡表_2010年地方财政一般预算分级平衡情况表（汇总）0524 4" xfId="29554"/>
    <cellStyle name="好_28四川_03_2010年各地区一般预算平衡表 2 2" xfId="29555"/>
    <cellStyle name="好_28四川_03_2010年各地区一般预算平衡表 3" xfId="29556"/>
    <cellStyle name="好_28四川_03_2010年各地区一般预算平衡表 5" xfId="29557"/>
    <cellStyle name="好_28四川_03_2010年各地区一般预算平衡表_04财力类2010 2" xfId="29558"/>
    <cellStyle name="好_28四川_03_2010年各地区一般预算平衡表_04财力类2010 3" xfId="29559"/>
    <cellStyle name="好_28四川_03_2010年各地区一般预算平衡表_2010年地方财政一般预算分级平衡情况表（汇总）0524" xfId="29560"/>
    <cellStyle name="好_28四川_03_2010年各地区一般预算平衡表_2010年地方财政一般预算分级平衡情况表（汇总）0524 2" xfId="29561"/>
    <cellStyle name="好_28四川_03_2010年各地区一般预算平衡表_2010年地方财政一般预算分级平衡情况表（汇总）0524 2 2" xfId="29562"/>
    <cellStyle name="好_28四川_03_2010年各地区一般预算平衡表_2010年地方财政一般预算分级平衡情况表（汇总）0524 2 3" xfId="29563"/>
    <cellStyle name="好_28四川_03_2010年各地区一般预算平衡表_2010年地方财政一般预算分级平衡情况表（汇总）0524 2 4" xfId="29564"/>
    <cellStyle name="好_28四川_03_2010年各地区一般预算平衡表_2010年地方财政一般预算分级平衡情况表（汇总）0524 2 5" xfId="29565"/>
    <cellStyle name="好_28四川_03_2010年各地区一般预算平衡表_2010年地方财政一般预算分级平衡情况表（汇总）0524 2 7" xfId="29566"/>
    <cellStyle name="好_28四川_财力性转移支付2010年预算参考数 3" xfId="29567"/>
    <cellStyle name="好_28四川_财力性转移支付2010年预算参考数 4" xfId="29568"/>
    <cellStyle name="好_28四川_财力性转移支付2010年预算参考数 5" xfId="29569"/>
    <cellStyle name="好_28四川_财力性转移支付2010年预算参考数_03_2010年各地区一般预算平衡表" xfId="29570"/>
    <cellStyle name="好_28四川_财力性转移支付2010年预算参考数_03_2010年各地区一般预算平衡表 3" xfId="29571"/>
    <cellStyle name="好_28四川_财力性转移支付2010年预算参考数_03_2010年各地区一般预算平衡表 4" xfId="29572"/>
    <cellStyle name="好_28四川_财力性转移支付2010年预算参考数_03_2010年各地区一般预算平衡表 5" xfId="29573"/>
    <cellStyle name="好_28四川_财力性转移支付2010年预算参考数_03_2010年各地区一般预算平衡表_04财力类2010 2" xfId="29574"/>
    <cellStyle name="好_28四川_财力性转移支付2010年预算参考数_03_2010年各地区一般预算平衡表_2010年地方财政一般预算分级平衡情况表（汇总）0524 2 5" xfId="29575"/>
    <cellStyle name="好_28四川_财力性转移支付2010年预算参考数_03_2010年各地区一般预算平衡表_2010年地方财政一般预算分级平衡情况表（汇总）0524 2 7" xfId="29576"/>
    <cellStyle name="好_28四川_财力性转移支付2010年预算参考数_03_2010年各地区一般预算平衡表_净集中" xfId="29577"/>
    <cellStyle name="好_28四川_财力性转移支付2010年预算参考数_合并 2" xfId="29578"/>
    <cellStyle name="好_28四川_财力性转移支付2010年预算参考数_合并 2 3" xfId="29579"/>
    <cellStyle name="好_其他部门(按照总人口测算）—20080416_民生政策最低支出需求_财力性转移支付2010年预算参考数_合并 2 4" xfId="29580"/>
    <cellStyle name="好_28四川_财力性转移支付2010年预算参考数_合并 2 4" xfId="29581"/>
    <cellStyle name="好_其他部门(按照总人口测算）—20080416_民生政策最低支出需求_财力性转移支付2010年预算参考数_合并 2 5" xfId="29582"/>
    <cellStyle name="好_28四川_财力性转移支付2010年预算参考数_合并 2 5" xfId="29583"/>
    <cellStyle name="好_其他部门(按照总人口测算）—20080416_民生政策最低支出需求_财力性转移支付2010年预算参考数_合并 2 6" xfId="29584"/>
    <cellStyle name="好_28四川_财力性转移支付2010年预算参考数_合并 2 6" xfId="29585"/>
    <cellStyle name="好_其他部门(按照总人口测算）—20080416_民生政策最低支出需求_财力性转移支付2010年预算参考数_合并 2 7" xfId="29586"/>
    <cellStyle name="好_28四川_财力性转移支付2010年预算参考数_合并 2 7" xfId="29587"/>
    <cellStyle name="好_28四川_财力性转移支付2010年预算参考数_华东" xfId="29588"/>
    <cellStyle name="好_28四川_财力性转移支付2010年预算参考数_华东 2" xfId="29589"/>
    <cellStyle name="好_28四川_财力性转移支付2010年预算参考数_华东 2 2" xfId="29590"/>
    <cellStyle name="好_教育(按照总人口测算）—20080416_不含人员经费系数_财力性转移支付2010年预算参考数_合并 3" xfId="29591"/>
    <cellStyle name="好_其他部门(按照总人口测算）—20080416_民生政策最低支出需求_财力性转移支付2010年预算参考数_华东 2 3" xfId="29592"/>
    <cellStyle name="好_28四川_财力性转移支付2010年预算参考数_华东 2 3" xfId="29593"/>
    <cellStyle name="好_其他部门(按照总人口测算）—20080416_民生政策最低支出需求_财力性转移支付2010年预算参考数_华东 2 4" xfId="29594"/>
    <cellStyle name="好_28四川_财力性转移支付2010年预算参考数_华东 2 6" xfId="29595"/>
    <cellStyle name="好_其他部门(按照总人口测算）—20080416_民生政策最低支出需求_财力性转移支付2010年预算参考数_华东 2 7" xfId="29596"/>
    <cellStyle name="好_28四川_财力性转移支付2010年预算参考数_小册子（2010）张" xfId="29597"/>
    <cellStyle name="好_28四川_财力性转移支付2010年预算参考数_小册子（2010）张 2" xfId="29598"/>
    <cellStyle name="好_缺口县区测算(按2007支出增长25%测算)_合并 2 4" xfId="29599"/>
    <cellStyle name="好_28四川_财力性转移支付2010年预算参考数_小册子（2010）张 3" xfId="29600"/>
    <cellStyle name="好_缺口县区测算(按2007支出增长25%测算)_合并 2 5" xfId="29601"/>
    <cellStyle name="好_28四川_合并 2 3" xfId="29602"/>
    <cellStyle name="好_28四川_合并 2 5" xfId="29603"/>
    <cellStyle name="好_28四川_合并 2 6" xfId="29604"/>
    <cellStyle name="好_28四川_华东" xfId="29605"/>
    <cellStyle name="好_28四川_华东 2" xfId="29606"/>
    <cellStyle name="好_分县成本差异系数_民生政策最低支出需求_财力性转移支付2010年预算参考数" xfId="29607"/>
    <cellStyle name="好_28四川_华东 2 3" xfId="29608"/>
    <cellStyle name="好_分县成本差异系数_民生政策最低支出需求_财力性转移支付2010年预算参考数 3" xfId="29609"/>
    <cellStyle name="好_28四川_华东 2 4" xfId="29610"/>
    <cellStyle name="好_分县成本差异系数_民生政策最低支出需求_财力性转移支付2010年预算参考数 4" xfId="29611"/>
    <cellStyle name="好_28四川_隋心对账单定稿0514" xfId="29612"/>
    <cellStyle name="好_28四川_隋心对账单定稿0514 2 2" xfId="29613"/>
    <cellStyle name="好_行政(燃修费)_03_2010年各地区一般预算平衡表 3" xfId="29614"/>
    <cellStyle name="好_28四川_隋心对账单定稿0514 2 3" xfId="29615"/>
    <cellStyle name="好_30云南_1 2 2" xfId="29616"/>
    <cellStyle name="好_5334_2006年迪庆县级财政报表附表_合并" xfId="29617"/>
    <cellStyle name="好_行政(燃修费)_03_2010年各地区一般预算平衡表 4" xfId="29618"/>
    <cellStyle name="好_28四川_小册子（2010）张 2" xfId="29619"/>
    <cellStyle name="好_测算结果汇总_财力性转移支付2010年预算参考数 3" xfId="29620"/>
    <cellStyle name="好_3.2009年国家重点生态功能区补偿性转移支付生态测算表" xfId="29621"/>
    <cellStyle name="好_30云南" xfId="29622"/>
    <cellStyle name="好_30云南 2" xfId="29623"/>
    <cellStyle name="好_30云南 2 3" xfId="29624"/>
    <cellStyle name="好_30云南 2 4" xfId="29625"/>
    <cellStyle name="好_30云南 2 5" xfId="29626"/>
    <cellStyle name="好_30云南 2 6" xfId="29627"/>
    <cellStyle name="好_30云南 2 7" xfId="29628"/>
    <cellStyle name="好_30云南 3" xfId="29629"/>
    <cellStyle name="好_30云南 5" xfId="29630"/>
    <cellStyle name="检查单元格 4 4" xfId="29631"/>
    <cellStyle name="好_30云南_1 2" xfId="29632"/>
    <cellStyle name="好_30云南_1 3" xfId="29633"/>
    <cellStyle name="好_30云南_1 4" xfId="29634"/>
    <cellStyle name="好_30云南_1 5" xfId="29635"/>
    <cellStyle name="好_行政公检法测算_县市旗测算-新科目（含人口规模效应）_财力性转移支付2010年预算参考数_华东 2" xfId="29636"/>
    <cellStyle name="好_30云南_1_03_2010年各地区一般预算平衡表 4" xfId="29637"/>
    <cellStyle name="好_30云南_1_03_2010年各地区一般预算平衡表 5" xfId="29638"/>
    <cellStyle name="好_30云南_1_03_2010年各地区一般预算平衡表 6" xfId="29639"/>
    <cellStyle name="好_30云南_1_03_2010年各地区一般预算平衡表_04财力类2010" xfId="29640"/>
    <cellStyle name="好_30云南_1_03_2010年各地区一般预算平衡表_2010年地方财政一般预算分级平衡情况表（汇总）0524 2" xfId="29641"/>
    <cellStyle name="好_30云南_1_03_2010年各地区一般预算平衡表_2010年地方财政一般预算分级平衡情况表（汇总）0524 2 3" xfId="29642"/>
    <cellStyle name="好_汇总_华东 2 4" xfId="29643"/>
    <cellStyle name="好_30云南_1_03_2010年各地区一般预算平衡表_2010年地方财政一般预算分级平衡情况表（汇总）0524 2 5" xfId="29644"/>
    <cellStyle name="好_汇总_华东 2 6" xfId="29645"/>
    <cellStyle name="好_青海 缺口县区测算(地方填报)_财力性转移支付2010年预算参考数_华东 3" xfId="29646"/>
    <cellStyle name="好_30云南_1_03_2010年各地区一般预算平衡表_2010年地方财政一般预算分级平衡情况表（汇总）0524 4" xfId="29647"/>
    <cellStyle name="好_30云南_1_03_2010年各地区一般预算平衡表_净集中 2" xfId="29648"/>
    <cellStyle name="好_行政(燃修费)_民生政策最低支出需求_财力性转移支付2010年预算参考数_03_2010年各地区一般预算平衡表_04财力类2010 2" xfId="29649"/>
    <cellStyle name="好_30云南_1_03_2010年各地区一般预算平衡表_净集中 3" xfId="29650"/>
    <cellStyle name="好_行政(燃修费)_民生政策最低支出需求_财力性转移支付2010年预算参考数_03_2010年各地区一般预算平衡表_04财力类2010 3" xfId="29651"/>
    <cellStyle name="好_30云南_1_30云南 3" xfId="29652"/>
    <cellStyle name="好_30云南_1_30云南 4" xfId="29653"/>
    <cellStyle name="好_30云南_1_财力性转移支付2010年预算参考数 2 2" xfId="29654"/>
    <cellStyle name="好_30云南_1_财力性转移支付2010年预算参考数 2 3" xfId="29655"/>
    <cellStyle name="好_30云南_1_财力性转移支付2010年预算参考数 2 5" xfId="29656"/>
    <cellStyle name="好_30云南_1_财力性转移支付2010年预算参考数 2 6" xfId="29657"/>
    <cellStyle name="好_30云南_1_财力性转移支付2010年预算参考数 2 7" xfId="29658"/>
    <cellStyle name="好_行政(燃修费)_民生政策最低支出需求_财力性转移支付2010年预算参考数_合并 2 2" xfId="29659"/>
    <cellStyle name="好_30云南_1_财力性转移支付2010年预算参考数 4" xfId="29660"/>
    <cellStyle name="好_30云南_1_财力性转移支付2010年预算参考数 5" xfId="29661"/>
    <cellStyle name="好_30云南_1_财力性转移支付2010年预算参考数_03_2010年各地区一般预算平衡表 2 2" xfId="29662"/>
    <cellStyle name="好_30云南_1_财力性转移支付2010年预算参考数_03_2010年各地区一般预算平衡表_2010年地方财政一般预算分级平衡情况表（汇总）0524 2" xfId="29663"/>
    <cellStyle name="好_Book4 3" xfId="29664"/>
    <cellStyle name="好_30云南_1_财力性转移支付2010年预算参考数_03_2010年各地区一般预算平衡表_2010年地方财政一般预算分级平衡情况表（汇总）0524 2 2" xfId="29665"/>
    <cellStyle name="好_30云南_1_财力性转移支付2010年预算参考数_03_2010年各地区一般预算平衡表_2010年地方财政一般预算分级平衡情况表（汇总）0524 2 3" xfId="29666"/>
    <cellStyle name="好_30云南_1_财力性转移支付2010年预算参考数_03_2010年各地区一般预算平衡表_2010年地方财政一般预算分级平衡情况表（汇总）0524 2 4" xfId="29667"/>
    <cellStyle name="好_30云南_1_财力性转移支付2010年预算参考数_03_2010年各地区一般预算平衡表_2010年地方财政一般预算分级平衡情况表（汇总）0524 3" xfId="29668"/>
    <cellStyle name="好_30云南_1_财力性转移支付2010年预算参考数_03_2010年各地区一般预算平衡表_2010年地方财政一般预算分级平衡情况表（汇总）0524 4" xfId="29669"/>
    <cellStyle name="好_30云南_1_财力性转移支付2010年预算参考数_03_2010年各地区一般预算平衡表_净集中" xfId="29670"/>
    <cellStyle name="好_卫生(按照总人口测算）—20080416_民生政策最低支出需求_隋心对账单定稿0514 2 3" xfId="29671"/>
    <cellStyle name="好_30云南_1_财力性转移支付2010年预算参考数_03_2010年各地区一般预算平衡表_净集中 2" xfId="29672"/>
    <cellStyle name="好_行政（人员）_财力性转移支付2010年预算参考数_小册子（2010）张" xfId="29673"/>
    <cellStyle name="好_卫生(按照总人口测算）—20080416_民生政策最低支出需求_隋心对账单定稿0514 2 4" xfId="29674"/>
    <cellStyle name="好_30云南_1_财力性转移支付2010年预算参考数_03_2010年各地区一般预算平衡表_净集中 3" xfId="29675"/>
    <cellStyle name="好_30云南_1_财力性转移支付2010年预算参考数_合并" xfId="29676"/>
    <cellStyle name="好_M01-2(州市补助收入)_隋心对账单定稿0514 2 3" xfId="29677"/>
    <cellStyle name="好_30云南_1_财力性转移支付2010年预算参考数_合并 2 6" xfId="29678"/>
    <cellStyle name="好_30云南_1_财力性转移支付2010年预算参考数_合并 2 7" xfId="29679"/>
    <cellStyle name="好_30云南_1_财力性转移支付2010年预算参考数_隋心对账单定稿0514" xfId="29680"/>
    <cellStyle name="好_30云南_1_财力性转移支付2010年预算参考数_隋心对账单定稿0514 2" xfId="29681"/>
    <cellStyle name="好_30云南_1_财力性转移支付2010年预算参考数_隋心对账单定稿0514 2 2" xfId="29682"/>
    <cellStyle name="好_30云南_1_财力性转移支付2010年预算参考数_隋心对账单定稿0514 2 3" xfId="29683"/>
    <cellStyle name="好_30云南_1_财力性转移支付2010年预算参考数_隋心对账单定稿0514 2 5" xfId="29684"/>
    <cellStyle name="好_财政供养人员_财力性转移支付2010年预算参考数_03_2010年各地区一般预算平衡表_净集中 2" xfId="29685"/>
    <cellStyle name="好_30云南_1_财力性转移支付2010年预算参考数_隋心对账单定稿0514 2 7" xfId="29686"/>
    <cellStyle name="好_30云南_1_财力性转移支付2010年预算参考数_小册子（2010）张" xfId="29687"/>
    <cellStyle name="好_行政(燃修费)_不含人员经费系数_合并 2 4" xfId="29688"/>
    <cellStyle name="好_30云南_1_合并 2 7" xfId="29689"/>
    <cellStyle name="好_文体广播事业(按照总人口测算）—20080416_财力性转移支付2010年预算参考数_03_2010年各地区一般预算平衡表_2010年地方财政一般预算分级平衡情况表（汇总）0524" xfId="29690"/>
    <cellStyle name="好_30云南_1_华东" xfId="29691"/>
    <cellStyle name="好_文体广播事业(按照总人口测算）—20080416_财力性转移支付2010年预算参考数_03_2010年各地区一般预算平衡表_2010年地方财政一般预算分级平衡情况表（汇总）0524 2" xfId="29692"/>
    <cellStyle name="好_30云南_1_华东 2" xfId="29693"/>
    <cellStyle name="好_文体广播事业(按照总人口测算）—20080416_财力性转移支付2010年预算参考数_03_2010年各地区一般预算平衡表_2010年地方财政一般预算分级平衡情况表（汇总）0524 2 6" xfId="29694"/>
    <cellStyle name="好_30云南_1_华东 2 6" xfId="29695"/>
    <cellStyle name="好_文体广播事业(按照总人口测算）—20080416_财力性转移支付2010年预算参考数_03_2010年各地区一般预算平衡表_2010年地方财政一般预算分级平衡情况表（汇总）0524 2 7" xfId="29696"/>
    <cellStyle name="好_30云南_1_华东 2 7" xfId="29697"/>
    <cellStyle name="好_30云南_1_隋心对账单定稿0514" xfId="29698"/>
    <cellStyle name="好_30云南_1_隋心对账单定稿0514 2" xfId="29699"/>
    <cellStyle name="好_30云南_1_隋心对账单定稿0514 2 2" xfId="29700"/>
    <cellStyle name="好_30云南_1_隋心对账单定稿0514 2 3" xfId="29701"/>
    <cellStyle name="好_30云南_1_隋心对账单定稿0514 2 4" xfId="29702"/>
    <cellStyle name="好_30云南_2" xfId="29703"/>
    <cellStyle name="好_30云南_30云南" xfId="29704"/>
    <cellStyle name="好_30云南_合并 2 2" xfId="29705"/>
    <cellStyle name="好_行政(燃修费)_县市旗测算-新科目（含人口规模效应）_财力性转移支付2010年预算参考数 2 5" xfId="29706"/>
    <cellStyle name="好_30云南_合并 2 4" xfId="29707"/>
    <cellStyle name="好_行政(燃修费)_县市旗测算-新科目（含人口规模效应）_财力性转移支付2010年预算参考数 2 7" xfId="29708"/>
    <cellStyle name="好_30云南_合并 2 5" xfId="29709"/>
    <cellStyle name="好_行政(燃修费)_县市旗测算-新科目（含人口规模效应）_财力性转移支付2010年预算参考数 2 8" xfId="29710"/>
    <cellStyle name="好_30云南_合并 2 6" xfId="29711"/>
    <cellStyle name="好_30云南_华东" xfId="29712"/>
    <cellStyle name="好_30云南_华东 2 2" xfId="29713"/>
    <cellStyle name="好_30云南_华东 2 3" xfId="29714"/>
    <cellStyle name="好_30云南_华东 2 4" xfId="29715"/>
    <cellStyle name="好_30云南_华东 2 5" xfId="29716"/>
    <cellStyle name="好_30云南_华东 2 6" xfId="29717"/>
    <cellStyle name="好_不含人员经费系数_03_2010年各地区一般预算平衡表_净集中" xfId="29718"/>
    <cellStyle name="好_30云南_隋心对账单定稿0514" xfId="29719"/>
    <cellStyle name="好_30云南_隋心对账单定稿0514 2" xfId="29720"/>
    <cellStyle name="输出 2 11" xfId="29721"/>
    <cellStyle name="好_成本差异系数（含人口规模）_财力性转移支付2010年预算参考数_03_2010年各地区一般预算平衡表_2010年地方财政一般预算分级平衡情况表（汇总）0524 3" xfId="29722"/>
    <cellStyle name="好_30云南_隋心对账单定稿0514 2 2" xfId="29723"/>
    <cellStyle name="好_30云南_隋心对账单定稿0514 2 3" xfId="29724"/>
    <cellStyle name="好_30云南_隋心对账单定稿0514 2 4" xfId="29725"/>
    <cellStyle name="好_Book2_财力性转移支付2010年预算参考数_隋心对账单定稿0514 2 2" xfId="29726"/>
    <cellStyle name="好_30云南_隋心对账单定稿0514 2 5" xfId="29727"/>
    <cellStyle name="好_Book2_财力性转移支付2010年预算参考数_隋心对账单定稿0514 2 3" xfId="29728"/>
    <cellStyle name="好_30云南_小册子（2010）张 3" xfId="29729"/>
    <cellStyle name="好_32陕西" xfId="29730"/>
    <cellStyle name="好_32陕西 2" xfId="29731"/>
    <cellStyle name="好_32陕西 2 2" xfId="29732"/>
    <cellStyle name="好_文体广播事业(按照总人口测算）—20080416_小册子（2010）张" xfId="29733"/>
    <cellStyle name="好_32陕西 2 6" xfId="29734"/>
    <cellStyle name="好_32陕西 3" xfId="29735"/>
    <cellStyle name="好_33甘肃" xfId="29736"/>
    <cellStyle name="好_33甘肃 2 4" xfId="29737"/>
    <cellStyle name="好_33甘肃 2 5" xfId="29738"/>
    <cellStyle name="好_市辖区测算20080510_县市旗测算-新科目（含人口规模效应）_财力性转移支付2010年预算参考数_华东 2 7" xfId="29739"/>
    <cellStyle name="好_33甘肃 4" xfId="29740"/>
    <cellStyle name="好_农林水和城市维护标准支出20080505－县区合计_合并 2 6" xfId="29741"/>
    <cellStyle name="好_33甘肃 5" xfId="29742"/>
    <cellStyle name="好_农林水和城市维护标准支出20080505－县区合计_合并 2 7" xfId="29743"/>
    <cellStyle name="好_33甘肃_30云南" xfId="29744"/>
    <cellStyle name="好_行政公检法测算_财力性转移支付2010年预算参考数_03_2010年各地区一般预算平衡表_2010年地方财政一般预算分级平衡情况表（汇总）0524 2 2" xfId="29745"/>
    <cellStyle name="好_县市旗测算-新科目（20080626）_不含人员经费系数_财力性转移支付2010年预算参考数_03_2010年各地区一般预算平衡表_04财力类2010 3" xfId="29746"/>
    <cellStyle name="好_33甘肃_30云南 2" xfId="29747"/>
    <cellStyle name="好_33甘肃_30云南 3" xfId="29748"/>
    <cellStyle name="好_33甘肃_合并 2 2" xfId="29749"/>
    <cellStyle name="好_33甘肃_合并 2 3" xfId="29750"/>
    <cellStyle name="好_33甘肃_合并 2 4" xfId="29751"/>
    <cellStyle name="好_33甘肃_合并 2 5" xfId="29752"/>
    <cellStyle name="好_33甘肃_合并 2 6" xfId="29753"/>
    <cellStyle name="好_33甘肃_华东 2 2" xfId="29754"/>
    <cellStyle name="好_33甘肃_华东 2 3" xfId="29755"/>
    <cellStyle name="好_33甘肃_华东 2 4" xfId="29756"/>
    <cellStyle name="好_33甘肃_隋心对账单定稿0514" xfId="29757"/>
    <cellStyle name="好_33甘肃_小册子（2010）张 2" xfId="29758"/>
    <cellStyle name="好_成本差异系数_财力性转移支付2010年预算参考数_03_2010年各地区一般预算平衡表_净集中 3" xfId="29759"/>
    <cellStyle name="好_34青海_03_2010年各地区一般预算平衡表 2" xfId="29760"/>
    <cellStyle name="好_34青海_03_2010年各地区一般预算平衡表 2 2" xfId="29761"/>
    <cellStyle name="好_34青海_03_2010年各地区一般预算平衡表 3" xfId="29762"/>
    <cellStyle name="好_34青海_03_2010年各地区一般预算平衡表 4" xfId="29763"/>
    <cellStyle name="好_34青海_03_2010年各地区一般预算平衡表 5" xfId="29764"/>
    <cellStyle name="好_34青海_03_2010年各地区一般预算平衡表 6" xfId="29765"/>
    <cellStyle name="好_34青海_03_2010年各地区一般预算平衡表_04财力类2010" xfId="29766"/>
    <cellStyle name="好_核定人数对比_财力性转移支付2010年预算参考数_华东 2 7" xfId="29767"/>
    <cellStyle name="好_34青海_03_2010年各地区一般预算平衡表_04财力类2010 2" xfId="29768"/>
    <cellStyle name="好_34青海_03_2010年各地区一般预算平衡表_04财力类2010 3" xfId="29769"/>
    <cellStyle name="好_34青海_03_2010年各地区一般预算平衡表_2010年地方财政一般预算分级平衡情况表（汇总）0524" xfId="29770"/>
    <cellStyle name="好_34青海_03_2010年各地区一般预算平衡表_2010年地方财政一般预算分级平衡情况表（汇总）0524 2" xfId="29771"/>
    <cellStyle name="好_34青海_03_2010年各地区一般预算平衡表_2010年地方财政一般预算分级平衡情况表（汇总）0524 2 2" xfId="29772"/>
    <cellStyle name="好_34青海_03_2010年各地区一般预算平衡表_2010年地方财政一般预算分级平衡情况表（汇总）0524 2 3" xfId="29773"/>
    <cellStyle name="好_34青海_03_2010年各地区一般预算平衡表_2010年地方财政一般预算分级平衡情况表（汇总）0524 2 4" xfId="29774"/>
    <cellStyle name="好_34青海_03_2010年各地区一般预算平衡表_2010年地方财政一般预算分级平衡情况表（汇总）0524 3" xfId="29775"/>
    <cellStyle name="好_34青海_03_2010年各地区一般预算平衡表_2010年地方财政一般预算分级平衡情况表（汇总）0524 4" xfId="29776"/>
    <cellStyle name="好_34青海_03_2010年各地区一般预算平衡表_2010年地方财政一般预算分级平衡情况表（汇总）0524 5" xfId="29777"/>
    <cellStyle name="好_34青海_1" xfId="29778"/>
    <cellStyle name="好_教育(按照总人口测算）—20080416_不含人员经费系数_财力性转移支付2010年预算参考数_03_2010年各地区一般预算平衡表" xfId="29779"/>
    <cellStyle name="好_34青海_1 2 2" xfId="29780"/>
    <cellStyle name="好_教育(按照总人口测算）—20080416_不含人员经费系数_财力性转移支付2010年预算参考数_03_2010年各地区一般预算平衡表 2 2" xfId="29781"/>
    <cellStyle name="好_34青海_1 2 3" xfId="29782"/>
    <cellStyle name="好_教育(按照总人口测算）—20080416_不含人员经费系数_财力性转移支付2010年预算参考数_03_2010年各地区一般预算平衡表 2 3" xfId="29783"/>
    <cellStyle name="好_34青海_1 2 7" xfId="29784"/>
    <cellStyle name="好_34青海_1_03_2010年各地区一般预算平衡表" xfId="29785"/>
    <cellStyle name="好_34青海_1_03_2010年各地区一般预算平衡表 2 2" xfId="29786"/>
    <cellStyle name="好_34青海_1_03_2010年各地区一般预算平衡表 4" xfId="29787"/>
    <cellStyle name="好_34青海_1_03_2010年各地区一般预算平衡表 5" xfId="29788"/>
    <cellStyle name="好_34青海_1_03_2010年各地区一般预算平衡表 6" xfId="29789"/>
    <cellStyle name="好_34青海_1_03_2010年各地区一般预算平衡表_04财力类2010" xfId="29790"/>
    <cellStyle name="好_34青海_1_03_2010年各地区一般预算平衡表_04财力类2010 2" xfId="29791"/>
    <cellStyle name="好_34青海_1_03_2010年各地区一般预算平衡表_04财力类2010 3" xfId="29792"/>
    <cellStyle name="好_34青海_1_03_2010年各地区一般预算平衡表_2010年地方财政一般预算分级平衡情况表（汇总）0524" xfId="29793"/>
    <cellStyle name="好_34青海_1_03_2010年各地区一般预算平衡表_2010年地方财政一般预算分级平衡情况表（汇总）0524 2" xfId="29794"/>
    <cellStyle name="好_34青海_1_03_2010年各地区一般预算平衡表_2010年地方财政一般预算分级平衡情况表（汇总）0524 2 4" xfId="29795"/>
    <cellStyle name="好_34青海_1_03_2010年各地区一般预算平衡表_2010年地方财政一般预算分级平衡情况表（汇总）0524 3" xfId="29796"/>
    <cellStyle name="好_34青海_1_03_2010年各地区一般预算平衡表_净集中" xfId="29797"/>
    <cellStyle name="好_34青海_1_03_2010年各地区一般预算平衡表_净集中 2" xfId="29798"/>
    <cellStyle name="好_34青海_1_03_2010年各地区一般预算平衡表_净集中 3" xfId="29799"/>
    <cellStyle name="好_34青海_1_财力性转移支付2010年预算参考数" xfId="29800"/>
    <cellStyle name="好_34青海_1_财力性转移支付2010年预算参考数 2" xfId="29801"/>
    <cellStyle name="好_34青海_1_财力性转移支付2010年预算参考数 2 2" xfId="29802"/>
    <cellStyle name="好_民生政策最低支出需求_华东 2 7" xfId="29803"/>
    <cellStyle name="好_34青海_1_财力性转移支付2010年预算参考数 3" xfId="29804"/>
    <cellStyle name="好_34青海_1_财力性转移支付2010年预算参考数_03_2010年各地区一般预算平衡表 2" xfId="29805"/>
    <cellStyle name="好_34青海_1_财力性转移支付2010年预算参考数_03_2010年各地区一般预算平衡表 2 2" xfId="29806"/>
    <cellStyle name="好_34青海_1_财力性转移支付2010年预算参考数_03_2010年各地区一般预算平衡表 3" xfId="29807"/>
    <cellStyle name="好_34青海_1_财力性转移支付2010年预算参考数_03_2010年各地区一般预算平衡表 4" xfId="29808"/>
    <cellStyle name="好_34青海_1_财力性转移支付2010年预算参考数_03_2010年各地区一般预算平衡表 5" xfId="29809"/>
    <cellStyle name="好_34青海_1_财力性转移支付2010年预算参考数_03_2010年各地区一般预算平衡表_04财力类2010 2" xfId="29810"/>
    <cellStyle name="好_34青海_1_财力性转移支付2010年预算参考数_03_2010年各地区一般预算平衡表_04财力类2010 3" xfId="29811"/>
    <cellStyle name="好_34青海_1_财力性转移支付2010年预算参考数_03_2010年各地区一般预算平衡表_2010年地方财政一般预算分级平衡情况表（汇总）0524" xfId="29812"/>
    <cellStyle name="好_缺口县区测算（11.13）_隋心对账单定稿0514 2 2" xfId="29813"/>
    <cellStyle name="好_34青海_1_财力性转移支付2010年预算参考数_03_2010年各地区一般预算平衡表_2010年地方财政一般预算分级平衡情况表（汇总）0524 2 7" xfId="29814"/>
    <cellStyle name="好_34青海_1_财力性转移支付2010年预算参考数_03_2010年各地区一般预算平衡表_净集中" xfId="29815"/>
    <cellStyle name="好_34青海_1_财力性转移支付2010年预算参考数_03_2010年各地区一般预算平衡表_净集中 2" xfId="29816"/>
    <cellStyle name="好_34青海_1_财力性转移支付2010年预算参考数_03_2010年各地区一般预算平衡表_净集中 3" xfId="29817"/>
    <cellStyle name="好_34青海_1_财力性转移支付2010年预算参考数_合并" xfId="29818"/>
    <cellStyle name="好_分县成本差异系数 2 3" xfId="29819"/>
    <cellStyle name="好_34青海_1_财力性转移支付2010年预算参考数_合并 2" xfId="29820"/>
    <cellStyle name="好_34青海_1_财力性转移支付2010年预算参考数_合并 2 2" xfId="29821"/>
    <cellStyle name="好_行政(燃修费)_不含人员经费系数 2 5" xfId="29822"/>
    <cellStyle name="好_34青海_1_财力性转移支付2010年预算参考数_合并 2 3" xfId="29823"/>
    <cellStyle name="好_行政(燃修费)_不含人员经费系数 2 6" xfId="29824"/>
    <cellStyle name="好_34青海_1_财力性转移支付2010年预算参考数_合并 2 4" xfId="29825"/>
    <cellStyle name="好_行政(燃修费)_不含人员经费系数 2 7" xfId="29826"/>
    <cellStyle name="好_34青海_1_财力性转移支付2010年预算参考数_合并 2 5" xfId="29827"/>
    <cellStyle name="好_行政(燃修费)_不含人员经费系数 2 8" xfId="29828"/>
    <cellStyle name="好_34青海_1_财力性转移支付2010年预算参考数_合并 2 6" xfId="29829"/>
    <cellStyle name="好_34青海_1_财力性转移支付2010年预算参考数_华东 2 2" xfId="29830"/>
    <cellStyle name="好_34青海_1_财力性转移支付2010年预算参考数_华东 2 4" xfId="29831"/>
    <cellStyle name="好_34青海_1_财力性转移支付2010年预算参考数_华东 2 5" xfId="29832"/>
    <cellStyle name="好_34青海_1_财力性转移支付2010年预算参考数_华东 2 7" xfId="29833"/>
    <cellStyle name="好_34青海_1_财力性转移支付2010年预算参考数_隋心对账单定稿0514 2 3" xfId="29834"/>
    <cellStyle name="好_34青海_1_财力性转移支付2010年预算参考数_隋心对账单定稿0514 2 4" xfId="29835"/>
    <cellStyle name="强调文字颜色 3 2 2 11 2 6" xfId="29836"/>
    <cellStyle name="好_34青海_1_财力性转移支付2010年预算参考数_小册子（2010）张" xfId="29837"/>
    <cellStyle name="好_34青海_1_财力性转移支付2010年预算参考数_小册子（2010）张 2" xfId="29838"/>
    <cellStyle name="好_34青海_1_合并 2 3" xfId="29839"/>
    <cellStyle name="好_34青海_1_华东" xfId="29840"/>
    <cellStyle name="好_青海 缺口县区测算(地方填报) 2 8" xfId="29841"/>
    <cellStyle name="好_34青海_1_华东 2" xfId="29842"/>
    <cellStyle name="好_34青海_1_华东 2 3" xfId="29843"/>
    <cellStyle name="好_34青海_1_华东 2 5" xfId="29844"/>
    <cellStyle name="好_其他部门(按照总人口测算）—20080416_县市旗测算-新科目（含人口规模效应）_30云南 3" xfId="29845"/>
    <cellStyle name="好_34青海_1_华东 2 6" xfId="29846"/>
    <cellStyle name="好_其他部门(按照总人口测算）—20080416_县市旗测算-新科目（含人口规模效应）_30云南 4" xfId="29847"/>
    <cellStyle name="好_34青海_1_华东 2 7" xfId="29848"/>
    <cellStyle name="好_34青海_1_隋心对账单定稿0514 2" xfId="29849"/>
    <cellStyle name="好_34青海_1_隋心对账单定稿0514 2 5" xfId="29850"/>
    <cellStyle name="好_34青海_1_隋心对账单定稿0514 2 6" xfId="29851"/>
    <cellStyle name="好_34青海_1_隋心对账单定稿0514 2 7" xfId="29852"/>
    <cellStyle name="好_农林水和城市维护标准支出20080505－县区合计_县市旗测算-新科目（含人口规模效应）_财力性转移支付2010年预算参考数_30云南" xfId="29853"/>
    <cellStyle name="好_文体广播事业(按照总人口测算）—20080416_民生政策最低支出需求_华东 2 7" xfId="29854"/>
    <cellStyle name="好_34青海_1_小册子（2010）张" xfId="29855"/>
    <cellStyle name="好_34青海_1_小册子（2010）张 2" xfId="29856"/>
    <cellStyle name="好_34青海_财力性转移支付2010年预算参考数 2" xfId="29857"/>
    <cellStyle name="好_34青海_财力性转移支付2010年预算参考数 2 4" xfId="29858"/>
    <cellStyle name="好_34青海_财力性转移支付2010年预算参考数 2 5" xfId="29859"/>
    <cellStyle name="好_34青海_财力性转移支付2010年预算参考数 2 7" xfId="29860"/>
    <cellStyle name="好_34青海_财力性转移支付2010年预算参考数 3" xfId="29861"/>
    <cellStyle name="好_34青海_财力性转移支付2010年预算参考数 4" xfId="29862"/>
    <cellStyle name="强调文字颜色 6 2 4" xfId="29863"/>
    <cellStyle name="好_34青海_财力性转移支付2010年预算参考数_03_2010年各地区一般预算平衡表" xfId="29864"/>
    <cellStyle name="好_34青海_财力性转移支付2010年预算参考数_03_2010年各地区一般预算平衡表 3" xfId="29865"/>
    <cellStyle name="好_34青海_财力性转移支付2010年预算参考数_03_2010年各地区一般预算平衡表 5" xfId="29866"/>
    <cellStyle name="好_34青海_财力性转移支付2010年预算参考数_03_2010年各地区一般预算平衡表_04财力类2010 3" xfId="29867"/>
    <cellStyle name="好_34青海_财力性转移支付2010年预算参考数_03_2010年各地区一般预算平衡表_2010年地方财政一般预算分级平衡情况表（汇总）0524" xfId="29868"/>
    <cellStyle name="好_行政公检法测算_民生政策最低支出需求_华东 2 7" xfId="29869"/>
    <cellStyle name="好_34青海_财力性转移支付2010年预算参考数_03_2010年各地区一般预算平衡表_2010年地方财政一般预算分级平衡情况表（汇总）0524 2 6" xfId="29870"/>
    <cellStyle name="好_34青海_财力性转移支付2010年预算参考数_03_2010年各地区一般预算平衡表_2010年地方财政一般预算分级平衡情况表（汇总）0524 3" xfId="29871"/>
    <cellStyle name="好_34青海_财力性转移支付2010年预算参考数_03_2010年各地区一般预算平衡表_2010年地方财政一般预算分级平衡情况表（汇总）0524 4" xfId="29872"/>
    <cellStyle name="好_34青海_财力性转移支付2010年预算参考数_03_2010年各地区一般预算平衡表_2010年地方财政一般预算分级平衡情况表（汇总）0524 5" xfId="29873"/>
    <cellStyle name="好_34青海_财力性转移支付2010年预算参考数_合并" xfId="29874"/>
    <cellStyle name="好_34青海_财力性转移支付2010年预算参考数_合并 2" xfId="29875"/>
    <cellStyle name="好_34青海_财力性转移支付2010年预算参考数_合并 2 2" xfId="29876"/>
    <cellStyle name="好_34青海_财力性转移支付2010年预算参考数_合并 2 4" xfId="29877"/>
    <cellStyle name="好_34青海_财力性转移支付2010年预算参考数_合并 2 6" xfId="29878"/>
    <cellStyle name="好_34青海_财力性转移支付2010年预算参考数_合并 2 7" xfId="29879"/>
    <cellStyle name="好_34青海_财力性转移支付2010年预算参考数_华东 2 4" xfId="29880"/>
    <cellStyle name="好_行政(燃修费)_不含人员经费系数_华东" xfId="29881"/>
    <cellStyle name="好_34青海_财力性转移支付2010年预算参考数_华东 2 5" xfId="29882"/>
    <cellStyle name="好_34青海_财力性转移支付2010年预算参考数_华东 2 6" xfId="29883"/>
    <cellStyle name="好_34青海_合并" xfId="29884"/>
    <cellStyle name="好_34青海_合并 2" xfId="29885"/>
    <cellStyle name="好_34青海_合并 2 2" xfId="29886"/>
    <cellStyle name="好_34青海_合并 2 3" xfId="29887"/>
    <cellStyle name="好_34青海_合并 2 4" xfId="29888"/>
    <cellStyle name="好_34青海_合并 2 5" xfId="29889"/>
    <cellStyle name="好_34青海_华东 2 2" xfId="29890"/>
    <cellStyle name="好_34青海_华东 2 3" xfId="29891"/>
    <cellStyle name="好_34青海_华东 2 7" xfId="29892"/>
    <cellStyle name="好_34青海_隋心对账单定稿0514" xfId="29893"/>
    <cellStyle name="好_gdp_隋心对账单定稿0514 2 7" xfId="29894"/>
    <cellStyle name="好_34青海_隋心对账单定稿0514 2 2" xfId="29895"/>
    <cellStyle name="好_34青海_隋心对账单定稿0514 2 3" xfId="29896"/>
    <cellStyle name="好_34青海_隋心对账单定稿0514 2 4" xfId="29897"/>
    <cellStyle name="好_530623_2006年县级财政报表附表" xfId="29898"/>
    <cellStyle name="好_行政公检法测算_县市旗测算-新科目（含人口规模效应） 2 7" xfId="29899"/>
    <cellStyle name="好_530623_2006年县级财政报表附表 2_2.2009年云南省生态功能区转移支付总表" xfId="29900"/>
    <cellStyle name="好_530623_2006年县级财政报表附表 2_2.2010年云南省生态功能区转移支付总表" xfId="29901"/>
    <cellStyle name="好_530623_2006年县级财政报表附表 3" xfId="29902"/>
    <cellStyle name="好_农林水和城市维护标准支出20080505－县区合计_财力性转移支付2010年预算参考数_03_2010年各地区一般预算平衡表_2010年地方财政一般预算分级平衡情况表（汇总）0524 4" xfId="29903"/>
    <cellStyle name="好_530623_2006年县级财政报表附表 4" xfId="29904"/>
    <cellStyle name="好_农林水和城市维护标准支出20080505－县区合计_财力性转移支付2010年预算参考数_03_2010年各地区一般预算平衡表_2010年地方财政一般预算分级平衡情况表（汇总）0524 5" xfId="29905"/>
    <cellStyle name="好_530623_2006年县级财政报表附表 5" xfId="29906"/>
    <cellStyle name="好_530623_2006年县级财政报表附表 7" xfId="29907"/>
    <cellStyle name="好_530623_2006年县级财政报表附表_合并 2" xfId="29908"/>
    <cellStyle name="好_530623_2006年县级财政报表附表_合并 2 2" xfId="29909"/>
    <cellStyle name="好_530623_2006年县级财政报表附表_合并 2 3" xfId="29910"/>
    <cellStyle name="好_530623_2006年县级财政报表附表_合并 2 4" xfId="29911"/>
    <cellStyle name="好_530623_2006年县级财政报表附表_合并 2 5" xfId="29912"/>
    <cellStyle name="好_530623_2006年县级财政报表附表_合并 2 7" xfId="29913"/>
    <cellStyle name="好_530623_2006年县级财政报表附表_华东 2 2" xfId="29914"/>
    <cellStyle name="好_530623_2006年县级财政报表附表_华东 2 3" xfId="29915"/>
    <cellStyle name="好_530623_2006年县级财政报表附表_华东 2 4" xfId="29916"/>
    <cellStyle name="好_缺口县区测算(按核定人数)_财力性转移支付2010年预算参考数_03_2010年各地区一般预算平衡表_2010年地方财政一般预算分级平衡情况表（汇总）0524 2" xfId="29917"/>
    <cellStyle name="好_530623_2006年县级财政报表附表_华东 2 5" xfId="29918"/>
    <cellStyle name="好_缺口县区测算(按核定人数)_财力性转移支付2010年预算参考数_03_2010年各地区一般预算平衡表_2010年地方财政一般预算分级平衡情况表（汇总）0524 3" xfId="29919"/>
    <cellStyle name="好_530623_2006年县级财政报表附表_华东 2 6" xfId="29920"/>
    <cellStyle name="好_缺口县区测算(按核定人数)_财力性转移支付2010年预算参考数_03_2010年各地区一般预算平衡表_2010年地方财政一般预算分级平衡情况表（汇总）0524 4" xfId="29921"/>
    <cellStyle name="好_530623_2006年县级财政报表附表_华东 2 7" xfId="29922"/>
    <cellStyle name="好_教育(按照总人口测算）—20080416_03_2010年各地区一般预算平衡表 2 2" xfId="29923"/>
    <cellStyle name="好_缺口县区测算(按核定人数)_财力性转移支付2010年预算参考数_03_2010年各地区一般预算平衡表_2010年地方财政一般预算分级平衡情况表（汇总）0524 5" xfId="29924"/>
    <cellStyle name="好_530623_2006年县级财政报表附表_隋心对账单定稿0514" xfId="29925"/>
    <cellStyle name="好_530623_2006年县级财政报表附表_隋心对账单定稿0514 2 7" xfId="29926"/>
    <cellStyle name="好_530629_2006年县级财政报表附表" xfId="29927"/>
    <cellStyle name="好_530629_2006年县级财政报表附表 2" xfId="29928"/>
    <cellStyle name="好_530629_2006年县级财政报表附表 2 2" xfId="29929"/>
    <cellStyle name="好_530629_2006年县级财政报表附表 2 3" xfId="29930"/>
    <cellStyle name="好_530629_2006年县级财政报表附表 2 4" xfId="29931"/>
    <cellStyle name="好_530629_2006年县级财政报表附表 2 7" xfId="29932"/>
    <cellStyle name="好_530629_2006年县级财政报表附表 2_2.云南省生态功能区转移支付总表" xfId="29933"/>
    <cellStyle name="好_教育(按照总人口测算）—20080416_县市旗测算-新科目（含人口规模效应）_03_2010年各地区一般预算平衡表_04财力类2010" xfId="29934"/>
    <cellStyle name="好_530629_2006年县级财政报表附表 2_5.2010年云南省国家一般生态功能区转移支付补助测算表（州市本级）" xfId="29935"/>
    <cellStyle name="好_行政(燃修费)_03_2010年各地区一般预算平衡表_2010年地方财政一般预算分级平衡情况表（汇总）0524 4" xfId="29936"/>
    <cellStyle name="好_530629_2006年县级财政报表附表 7" xfId="29937"/>
    <cellStyle name="好_530629_2006年县级财政报表附表 8" xfId="29938"/>
    <cellStyle name="好_530629_2006年县级财政报表附表_合并" xfId="29939"/>
    <cellStyle name="好_530629_2006年县级财政报表附表_合并 2 2" xfId="29940"/>
    <cellStyle name="好_530629_2006年县级财政报表附表_合并 2 3" xfId="29941"/>
    <cellStyle name="好_530629_2006年县级财政报表附表_合并 2 4" xfId="29942"/>
    <cellStyle name="好_530629_2006年县级财政报表附表_合并 2 5" xfId="29943"/>
    <cellStyle name="好_530629_2006年县级财政报表附表_华东" xfId="29944"/>
    <cellStyle name="好_530629_2006年县级财政报表附表_华东 2" xfId="29945"/>
    <cellStyle name="好_Book1_03_2010年各地区一般预算平衡表_净集中" xfId="29946"/>
    <cellStyle name="好_530629_2006年县级财政报表附表_华东 2 3" xfId="29947"/>
    <cellStyle name="好_Book1_03_2010年各地区一般预算平衡表_净集中 3" xfId="29948"/>
    <cellStyle name="好_行政公检法测算_财力性转移支付2010年预算参考数 4" xfId="29949"/>
    <cellStyle name="好_530629_2006年县级财政报表附表_华东 2 4" xfId="29950"/>
    <cellStyle name="好_行政公检法测算_财力性转移支付2010年预算参考数 5" xfId="29951"/>
    <cellStyle name="好_530629_2006年县级财政报表附表_隋心对账单定稿0514" xfId="29952"/>
    <cellStyle name="好_530629_2006年县级财政报表附表_隋心对账单定稿0514 2" xfId="29953"/>
    <cellStyle name="好_530629_2006年县级财政报表附表_隋心对账单定稿0514 2 2" xfId="29954"/>
    <cellStyle name="好_530629_2006年县级财政报表附表_隋心对账单定稿0514 2 3" xfId="29955"/>
    <cellStyle name="好_5334_2006年迪庆县级财政报表附表" xfId="29956"/>
    <cellStyle name="好_分析缺口率_华东 2 5" xfId="29957"/>
    <cellStyle name="好_5334_2006年迪庆县级财政报表附表 2 2" xfId="29958"/>
    <cellStyle name="好_5334_2006年迪庆县级财政报表附表 2 4" xfId="29959"/>
    <cellStyle name="好_成本差异系数（含人口规模）_财力性转移支付2010年预算参考数_合并 2" xfId="29960"/>
    <cellStyle name="好_5334_2006年迪庆县级财政报表附表 2 5" xfId="29961"/>
    <cellStyle name="好_5334_2006年迪庆县级财政报表附表 2 6" xfId="29962"/>
    <cellStyle name="好_5334_2006年迪庆县级财政报表附表 2 7" xfId="29963"/>
    <cellStyle name="好_5334_2006年迪庆县级财政报表附表 2_4.2010年国家重点生态功能区保护性转移支付生态测算表" xfId="29964"/>
    <cellStyle name="好_5334_2006年迪庆县级财政报表附表 3" xfId="29965"/>
    <cellStyle name="好_其他部门(按照总人口测算）—20080416_不含人员经费系数_隋心对账单定稿0514 2 7" xfId="29966"/>
    <cellStyle name="好_5334_2006年迪庆县级财政报表附表 4" xfId="29967"/>
    <cellStyle name="好_县区合并测算20080421_县市旗测算-新科目（含人口规模效应） 2 3" xfId="29968"/>
    <cellStyle name="好_5334_2006年迪庆县级财政报表附表 8" xfId="29969"/>
    <cellStyle name="好_5334_2006年迪庆县级财政报表附表_华东 2 2" xfId="29970"/>
    <cellStyle name="好_5334_2006年迪庆县级财政报表附表_华东 2 3" xfId="29971"/>
    <cellStyle name="好_5334_2006年迪庆县级财政报表附表_华东 2 4" xfId="29972"/>
    <cellStyle name="好_5334_2006年迪庆县级财政报表附表_华东 2 5" xfId="29973"/>
    <cellStyle name="好_5334_2006年迪庆县级财政报表附表_华东 2 6" xfId="29974"/>
    <cellStyle name="好_5334_2006年迪庆县级财政报表附表_隋心对账单定稿0514 2 2" xfId="29975"/>
    <cellStyle name="好_成本差异系数（含人口规模）_财力性转移支付2010年预算参考数_合并" xfId="29976"/>
    <cellStyle name="好_民生政策最低支出需求_财力性转移支付2010年预算参考数_03_2010年各地区一般预算平衡表 3" xfId="29977"/>
    <cellStyle name="好_5334_2006年迪庆县级财政报表附表_隋心对账单定稿0514 2 3" xfId="29978"/>
    <cellStyle name="好_民生政策最低支出需求_财力性转移支付2010年预算参考数_03_2010年各地区一般预算平衡表 4" xfId="29979"/>
    <cellStyle name="好_5334_2006年迪庆县级财政报表附表_隋心对账单定稿0514 2 5" xfId="29980"/>
    <cellStyle name="好_民生政策最低支出需求_财力性转移支付2010年预算参考数_03_2010年各地区一般预算平衡表 6" xfId="29981"/>
    <cellStyle name="好_5334_2006年迪庆县级财政报表附表_隋心对账单定稿0514 2 6" xfId="29982"/>
    <cellStyle name="好_5334_2006年迪庆县级财政报表附表_隋心对账单定稿0514 2 7" xfId="29983"/>
    <cellStyle name="好_7.1罗平县大学生“村官”统计季报表(7月修订，下发空表)" xfId="29984"/>
    <cellStyle name="好_教育(按照总人口测算）—20080416_财力性转移支付2010年预算参考数_03_2010年各地区一般预算平衡表_2010年地方财政一般预算分级平衡情况表（汇总）0524 3" xfId="29985"/>
    <cellStyle name="好_7.1罗平县大学生“村官”统计季报表(7月修订，下发空表)_Book1" xfId="29986"/>
    <cellStyle name="好_成本差异系数（含人口规模）_华东 2 6" xfId="29987"/>
    <cellStyle name="好_7.1罗平县大学生“村官”统计季报表(7月修订，下发空表)_Book1_Book1" xfId="29988"/>
    <cellStyle name="好_7.1罗平县大学生“村官”统计季报表(7月修订，下发空表)_Book1_Book1_Book1" xfId="29989"/>
    <cellStyle name="好_7.1罗平县大学生“村官”统计季报表(7月修订，下发空表)_Book1_Book1_Book1_Book1" xfId="29990"/>
    <cellStyle name="好_7.国家重点生态功能区分类情况表" xfId="29991"/>
    <cellStyle name="好_Book1 2 6" xfId="29992"/>
    <cellStyle name="好_Book1 2 7" xfId="29993"/>
    <cellStyle name="好_Book1 3" xfId="29994"/>
    <cellStyle name="好_行政公检法测算_县市旗测算-新科目（含人口规模效应）_03_2010年各地区一般预算平衡表_净集中 3" xfId="29995"/>
    <cellStyle name="好_Book1 3 2" xfId="29996"/>
    <cellStyle name="好_Book1 4" xfId="29997"/>
    <cellStyle name="好_Book1 5" xfId="29998"/>
    <cellStyle name="好_Book1 6" xfId="29999"/>
    <cellStyle name="好_Book1 7" xfId="30000"/>
    <cellStyle name="好_Book1 8" xfId="30001"/>
    <cellStyle name="好_Book1_03_2010年各地区一般预算平衡表_04财力类2010 2" xfId="30002"/>
    <cellStyle name="好_Book1_03_2010年各地区一般预算平衡表_04财力类2010 3" xfId="30003"/>
    <cellStyle name="好_Book1_03_2010年各地区一般预算平衡表_2010年地方财政一般预算分级平衡情况表（汇总）0524" xfId="30004"/>
    <cellStyle name="好_附表_03_2010年各地区一般预算平衡表 2 2" xfId="30005"/>
    <cellStyle name="好_Book1_03_2010年各地区一般预算平衡表_2010年地方财政一般预算分级平衡情况表（汇总）0524 2" xfId="30006"/>
    <cellStyle name="好_Book1_03_2010年各地区一般预算平衡表_2010年地方财政一般预算分级平衡情况表（汇总）0524 2 6" xfId="30007"/>
    <cellStyle name="好_Book1_03_2010年各地区一般预算平衡表_2010年地方财政一般预算分级平衡情况表（汇总）0524 2 7" xfId="30008"/>
    <cellStyle name="好_Book1_1 3" xfId="30009"/>
    <cellStyle name="好_Book1_1 4" xfId="30010"/>
    <cellStyle name="好_Book1_1_Book1" xfId="30011"/>
    <cellStyle name="好_Book1_1_Book1_Book1" xfId="30012"/>
    <cellStyle name="好_Book1_2_Book1_Book1" xfId="30013"/>
    <cellStyle name="好_Book1_2_Book1_Book1_Book1" xfId="30014"/>
    <cellStyle name="好_Book1_30云南" xfId="30015"/>
    <cellStyle name="好_Book1_30云南 2" xfId="30016"/>
    <cellStyle name="好_Book1_30云南 3" xfId="30017"/>
    <cellStyle name="好_Book1_Book1_Book1_Book1" xfId="30018"/>
    <cellStyle name="好_Book1_S111111-cg" xfId="30019"/>
    <cellStyle name="好_Book1_S111111-cg_Book1" xfId="30020"/>
    <cellStyle name="好_Book1_S111111-cg_Book1_Book1" xfId="30021"/>
    <cellStyle name="好_Book1_财力性转移支付2010年预算参考数 2 2" xfId="30022"/>
    <cellStyle name="好_Book1_财力性转移支付2010年预算参考数 2 3" xfId="30023"/>
    <cellStyle name="好_Book1_财力性转移支付2010年预算参考数 2 4" xfId="30024"/>
    <cellStyle name="好_Book1_财力性转移支付2010年预算参考数 2 6" xfId="30025"/>
    <cellStyle name="好_Book1_财力性转移支付2010年预算参考数 2 7" xfId="30026"/>
    <cellStyle name="好_Book1_财力性转移支付2010年预算参考数_03_2010年各地区一般预算平衡表" xfId="30027"/>
    <cellStyle name="好_Book1_财力性转移支付2010年预算参考数_03_2010年各地区一般预算平衡表 2" xfId="30028"/>
    <cellStyle name="好_Book1_财力性转移支付2010年预算参考数_03_2010年各地区一般预算平衡表 2 2" xfId="30029"/>
    <cellStyle name="好_Book1_财力性转移支付2010年预算参考数_03_2010年各地区一般预算平衡表 5" xfId="30030"/>
    <cellStyle name="好_Book1_财力性转移支付2010年预算参考数_03_2010年各地区一般预算平衡表 6" xfId="30031"/>
    <cellStyle name="好_Book1_财力性转移支付2010年预算参考数_03_2010年各地区一般预算平衡表_04财力类2010 3" xfId="30032"/>
    <cellStyle name="好_Book1_财力性转移支付2010年预算参考数_03_2010年各地区一般预算平衡表_2010年地方财政一般预算分级平衡情况表（汇总）0524 2 6" xfId="30033"/>
    <cellStyle name="好_Book1_财力性转移支付2010年预算参考数_03_2010年各地区一般预算平衡表_2010年地方财政一般预算分级平衡情况表（汇总）0524 4" xfId="30034"/>
    <cellStyle name="好_Book1_财力性转移支付2010年预算参考数_03_2010年各地区一般预算平衡表_2010年地方财政一般预算分级平衡情况表（汇总）0524 5" xfId="30035"/>
    <cellStyle name="好_Book1_财力性转移支付2010年预算参考数_03_2010年各地区一般预算平衡表_净集中" xfId="30036"/>
    <cellStyle name="好_Book1_财力性转移支付2010年预算参考数_30云南" xfId="30037"/>
    <cellStyle name="好_Book1_财力性转移支付2010年预算参考数_30云南 3" xfId="30038"/>
    <cellStyle name="好_Book1_财力性转移支付2010年预算参考数_合并 2" xfId="30039"/>
    <cellStyle name="好_Book1_财力性转移支付2010年预算参考数_合并 2 7" xfId="30040"/>
    <cellStyle name="好_缺口县区测算（11.13）_财力性转移支付2010年预算参考数_隋心对账单定稿0514 2 3" xfId="30041"/>
    <cellStyle name="好_Book1_财力性转移支付2010年预算参考数_隋心对账单定稿0514" xfId="30042"/>
    <cellStyle name="好_缺口县区测算(按核定人数)_财力性转移支付2010年预算参考数_隋心对账单定稿0514 2" xfId="30043"/>
    <cellStyle name="好_Book1_财力性转移支付2010年预算参考数_小册子（2010）张" xfId="30044"/>
    <cellStyle name="好_附表_财力性转移支付2010年预算参考数_03_2010年各地区一般预算平衡表_2010年地方财政一般预算分级平衡情况表（汇总）0524 2 7" xfId="30045"/>
    <cellStyle name="好_Book1_合并 2 2" xfId="30046"/>
    <cellStyle name="好_Book1_合并 2 3" xfId="30047"/>
    <cellStyle name="好_Book1_合并 2 4" xfId="30048"/>
    <cellStyle name="好_Book1_华东 2 3" xfId="30049"/>
    <cellStyle name="好_Book1_华东 2 4" xfId="30050"/>
    <cellStyle name="好_Book1_华东 2 5" xfId="30051"/>
    <cellStyle name="好_Book1_华东 2 6" xfId="30052"/>
    <cellStyle name="好_Book1_华东 2 7" xfId="30053"/>
    <cellStyle name="好_Book1_隋心对账单定稿0514 2 3" xfId="30054"/>
    <cellStyle name="好_Book1_隋心对账单定稿0514 2 4" xfId="30055"/>
    <cellStyle name="好_Book1_隋心对账单定稿0514 2 6" xfId="30056"/>
    <cellStyle name="好_Book1_隋心对账单定稿0514 2 7" xfId="30057"/>
    <cellStyle name="好_Book2 2 2" xfId="30058"/>
    <cellStyle name="好_Book2 2 3" xfId="30059"/>
    <cellStyle name="好_Book2 2 6" xfId="30060"/>
    <cellStyle name="好_人员工资和公用经费2_03_2010年各地区一般预算平衡表_2010年地方财政一般预算分级平衡情况表（汇总）0524" xfId="30061"/>
    <cellStyle name="好_Book2 2 7" xfId="30062"/>
    <cellStyle name="好_Book2_03_2010年各地区一般预算平衡表" xfId="30063"/>
    <cellStyle name="好_Book2_03_2010年各地区一般预算平衡表 2" xfId="30064"/>
    <cellStyle name="好_Book2_03_2010年各地区一般预算平衡表 2 2" xfId="30065"/>
    <cellStyle name="好_Book2_03_2010年各地区一般预算平衡表 3" xfId="30066"/>
    <cellStyle name="好_Book2_03_2010年各地区一般预算平衡表 4" xfId="30067"/>
    <cellStyle name="好_Book2_03_2010年各地区一般预算平衡表 5" xfId="30068"/>
    <cellStyle name="好_文体广播事业(按照总人口测算）—20080416_不含人员经费系数_财力性转移支付2010年预算参考数_华东" xfId="30069"/>
    <cellStyle name="好_Book2_03_2010年各地区一般预算平衡表 6" xfId="30070"/>
    <cellStyle name="好_Book2_03_2010年各地区一般预算平衡表_04财力类2010" xfId="30071"/>
    <cellStyle name="好_汇总表_财力性转移支付2010年预算参考数 2 8" xfId="30072"/>
    <cellStyle name="好_Book2_03_2010年各地区一般预算平衡表_04财力类2010 2" xfId="30073"/>
    <cellStyle name="好_Book2_03_2010年各地区一般预算平衡表_04财力类2010 3" xfId="30074"/>
    <cellStyle name="好_汇总表_03_2010年各地区一般预算平衡表" xfId="30075"/>
    <cellStyle name="好_Book2_03_2010年各地区一般预算平衡表_2010年地方财政一般预算分级平衡情况表（汇总）0524 2 7" xfId="30076"/>
    <cellStyle name="好_Book2_03_2010年各地区一般预算平衡表_2010年地方财政一般预算分级平衡情况表（汇总）0524 3" xfId="30077"/>
    <cellStyle name="好_分县成本差异系数_03_2010年各地区一般预算平衡表_04财力类2010 2" xfId="30078"/>
    <cellStyle name="好_Book2_03_2010年各地区一般预算平衡表_净集中 2" xfId="30079"/>
    <cellStyle name="好_Book2_03_2010年各地区一般预算平衡表_净集中 3" xfId="30080"/>
    <cellStyle name="好_Book2_30云南" xfId="30081"/>
    <cellStyle name="好_Book2_30云南 2" xfId="30082"/>
    <cellStyle name="好_Book2_30云南 3" xfId="30083"/>
    <cellStyle name="好_Book2_财力性转移支付2010年预算参考数 2 2 2" xfId="30084"/>
    <cellStyle name="好_Book2_财力性转移支付2010年预算参考数 2 5" xfId="30085"/>
    <cellStyle name="好_Book2_财力性转移支付2010年预算参考数 2 6" xfId="30086"/>
    <cellStyle name="好_Book2_财力性转移支付2010年预算参考数 3" xfId="30087"/>
    <cellStyle name="好_Book2_财力性转移支付2010年预算参考数 4" xfId="30088"/>
    <cellStyle name="好_Book2_财力性转移支付2010年预算参考数_03_2010年各地区一般预算平衡表" xfId="30089"/>
    <cellStyle name="好_Book2_财力性转移支付2010年预算参考数_03_2010年各地区一般预算平衡表 2" xfId="30090"/>
    <cellStyle name="好_Book2_财力性转移支付2010年预算参考数_03_2010年各地区一般预算平衡表 2 2" xfId="30091"/>
    <cellStyle name="好_Book2_财力性转移支付2010年预算参考数_03_2010年各地区一般预算平衡表 4" xfId="30092"/>
    <cellStyle name="好_Book2_财力性转移支付2010年预算参考数_03_2010年各地区一般预算平衡表 6" xfId="30093"/>
    <cellStyle name="好_Book2_财力性转移支付2010年预算参考数_03_2010年各地区一般预算平衡表_04财力类2010" xfId="30094"/>
    <cellStyle name="好_Book2_财力性转移支付2010年预算参考数_03_2010年各地区一般预算平衡表_04财力类2010 2" xfId="30095"/>
    <cellStyle name="好_Book2_财力性转移支付2010年预算参考数_03_2010年各地区一般预算平衡表_2010年地方财政一般预算分级平衡情况表（汇总）0524 2" xfId="30096"/>
    <cellStyle name="好_成本差异系数_财力性转移支付2010年预算参考数_03_2010年各地区一般预算平衡表 2 2" xfId="30097"/>
    <cellStyle name="好_其他部门(按照总人口测算）—20080416_03_2010年各地区一般预算平衡表 3" xfId="30098"/>
    <cellStyle name="好_Book2_财力性转移支付2010年预算参考数_03_2010年各地区一般预算平衡表_2010年地方财政一般预算分级平衡情况表（汇总）0524 2 2" xfId="30099"/>
    <cellStyle name="好_Book2_财力性转移支付2010年预算参考数_03_2010年各地区一般预算平衡表_2010年地方财政一般预算分级平衡情况表（汇总）0524 2 3" xfId="30100"/>
    <cellStyle name="好_Book2_财力性转移支付2010年预算参考数_03_2010年各地区一般预算平衡表_2010年地方财政一般预算分级平衡情况表（汇总）0524 2 4" xfId="30101"/>
    <cellStyle name="好_Book2_财力性转移支付2010年预算参考数_03_2010年各地区一般预算平衡表_2010年地方财政一般预算分级平衡情况表（汇总）0524 3" xfId="30102"/>
    <cellStyle name="好_其他部门(按照总人口测算）—20080416_03_2010年各地区一般预算平衡表 4" xfId="30103"/>
    <cellStyle name="好_Book2_财力性转移支付2010年预算参考数_03_2010年各地区一般预算平衡表_2010年地方财政一般预算分级平衡情况表（汇总）0524 4" xfId="30104"/>
    <cellStyle name="好_其他部门(按照总人口测算）—20080416_03_2010年各地区一般预算平衡表 5" xfId="30105"/>
    <cellStyle name="好_Book2_财力性转移支付2010年预算参考数_03_2010年各地区一般预算平衡表_2010年地方财政一般预算分级平衡情况表（汇总）0524 5" xfId="30106"/>
    <cellStyle name="好_其他部门(按照总人口测算）—20080416_03_2010年各地区一般预算平衡表 6" xfId="30107"/>
    <cellStyle name="好_Book2_财力性转移支付2010年预算参考数_03_2010年各地区一般预算平衡表_净集中" xfId="30108"/>
    <cellStyle name="好_其他部门(按照总人口测算）—20080416_30云南 2" xfId="30109"/>
    <cellStyle name="好_Book2_财力性转移支付2010年预算参考数_03_2010年各地区一般预算平衡表_净集中 2" xfId="30110"/>
    <cellStyle name="好_平邑_华东 2 3" xfId="30111"/>
    <cellStyle name="好_Book2_财力性转移支付2010年预算参考数_30云南 3" xfId="30112"/>
    <cellStyle name="好_缺口县区测算（11.13）_小册子（2010）张 3" xfId="30113"/>
    <cellStyle name="好_Book2_财力性转移支付2010年预算参考数_合并" xfId="30114"/>
    <cellStyle name="好_汇总-县级财政报表附表_华东 2 4" xfId="30115"/>
    <cellStyle name="好_Book2_财力性转移支付2010年预算参考数_合并 2" xfId="30116"/>
    <cellStyle name="好_分县成本差异系数_隋心对账单定稿0514 2 6" xfId="30117"/>
    <cellStyle name="好_Book2_财力性转移支付2010年预算参考数_合并 2 2" xfId="30118"/>
    <cellStyle name="好_Book2_财力性转移支付2010年预算参考数_合并 2 3" xfId="30119"/>
    <cellStyle name="好_Book2_财力性转移支付2010年预算参考数_合并 2 4" xfId="30120"/>
    <cellStyle name="好_Book2_财力性转移支付2010年预算参考数_合并 2 5" xfId="30121"/>
    <cellStyle name="好_Book2_财力性转移支付2010年预算参考数_合并 2 6" xfId="30122"/>
    <cellStyle name="好_Book2_财力性转移支付2010年预算参考数_华东 2" xfId="30123"/>
    <cellStyle name="好_Book2_财力性转移支付2010年预算参考数_华东 2 3" xfId="30124"/>
    <cellStyle name="好_Book2_财力性转移支付2010年预算参考数_华东 2 6" xfId="30125"/>
    <cellStyle name="好_汇总_隋心对账单定稿0514 2 2" xfId="30126"/>
    <cellStyle name="好_Book2_财力性转移支付2010年预算参考数_隋心对账单定稿0514" xfId="30127"/>
    <cellStyle name="好_Book2_财力性转移支付2010年预算参考数_隋心对账单定稿0514 2" xfId="30128"/>
    <cellStyle name="好_Book2_财力性转移支付2010年预算参考数_小册子（2010）张" xfId="30129"/>
    <cellStyle name="好_Book2_财力性转移支付2010年预算参考数_小册子（2010）张 2" xfId="30130"/>
    <cellStyle name="好_Book2_财力性转移支付2010年预算参考数_小册子（2010）张 3" xfId="30131"/>
    <cellStyle name="好_Book2_合并 2" xfId="30132"/>
    <cellStyle name="好_Book2_华东 2" xfId="30133"/>
    <cellStyle name="好_Book2_华东 2 2" xfId="30134"/>
    <cellStyle name="好_Book2_华东 2 3" xfId="30135"/>
    <cellStyle name="好_Book2_华东 2 4" xfId="30136"/>
    <cellStyle name="好_Book2_华东 2 5" xfId="30137"/>
    <cellStyle name="好_Book2_隋心对账单定稿0514 2 4" xfId="30138"/>
    <cellStyle name="好_行政（人员）_县市旗测算-新科目（含人口规模效应）_03_2010年各地区一般预算平衡表 5" xfId="30139"/>
    <cellStyle name="好_Book2_隋心对账单定稿0514 2 5" xfId="30140"/>
    <cellStyle name="好_行政（人员）_县市旗测算-新科目（含人口规模效应）_03_2010年各地区一般预算平衡表 6" xfId="30141"/>
    <cellStyle name="好_Book2_隋心对账单定稿0514 2 6" xfId="30142"/>
    <cellStyle name="好_Book2_隋心对账单定稿0514 2 7" xfId="30143"/>
    <cellStyle name="好_Book2_小册子（2010）张 2" xfId="30144"/>
    <cellStyle name="好_Book2_小册子（2010）张 3" xfId="30145"/>
    <cellStyle name="好_Book4 2" xfId="30146"/>
    <cellStyle name="好_gdp 3" xfId="30147"/>
    <cellStyle name="好_gdp 4" xfId="30148"/>
    <cellStyle name="好_gdp 5" xfId="30149"/>
    <cellStyle name="好_GDP_2.2010年云南省生态功能区转移支付总表" xfId="30150"/>
    <cellStyle name="好_GDP_2.云南省生态功能区转移支付总表" xfId="30151"/>
    <cellStyle name="好_行政公检法测算_县市旗测算-新科目（含人口规模效应）_小册子（2010）张 3" xfId="30152"/>
    <cellStyle name="好_GDP_2010年标准财政收入 2" xfId="30153"/>
    <cellStyle name="好_GDP_2010年标准财政收入 3" xfId="30154"/>
    <cellStyle name="好_gdp_30云南" xfId="30155"/>
    <cellStyle name="好_gdp_30云南 2" xfId="30156"/>
    <cellStyle name="好_gdp_30云南 3" xfId="30157"/>
    <cellStyle name="好_GDP_5.2010年云南省国家一般生态功能区转移支付补助测算表（州市本级）" xfId="30158"/>
    <cellStyle name="好_gdp_华东" xfId="30159"/>
    <cellStyle name="好_gdp_华东 2 4" xfId="30160"/>
    <cellStyle name="好_gdp_华东 2 7" xfId="30161"/>
    <cellStyle name="好_gdp_隋心对账单定稿0514 2 5" xfId="30162"/>
    <cellStyle name="好_gdp_隋心对账单定稿0514 2 6" xfId="30163"/>
    <cellStyle name="好_市辖区测算-新科目（20080626）_财力性转移支付2010年预算参考数_03_2010年各地区一般预算平衡表_2010年地方财政一般预算分级平衡情况表（汇总）0524 5" xfId="30164"/>
    <cellStyle name="好_gdp_小册子（2010）张 2" xfId="30165"/>
    <cellStyle name="好_gdp_小册子（2010）张 3" xfId="30166"/>
    <cellStyle name="好_J01-2 2" xfId="30167"/>
    <cellStyle name="好_J01-2 3" xfId="30168"/>
    <cellStyle name="好_J03" xfId="30169"/>
    <cellStyle name="好_J03 2" xfId="30170"/>
    <cellStyle name="好_J03_1" xfId="30171"/>
    <cellStyle name="好_J03_2.2009年云南省生态功能区转移支付总表" xfId="30172"/>
    <cellStyle name="好_J03_2.2010年云南省生态功能区转移支付总表" xfId="30173"/>
    <cellStyle name="好_J03_4.2010年国家重点生态功能区保护性转移支付生态测算表" xfId="30174"/>
    <cellStyle name="好_M01-1" xfId="30175"/>
    <cellStyle name="好_M01-1 2" xfId="30176"/>
    <cellStyle name="好_M01-1 2 2" xfId="30177"/>
    <cellStyle name="好_M01-1 2 5" xfId="30178"/>
    <cellStyle name="好_M01-1 3" xfId="30179"/>
    <cellStyle name="好_M01-1 3 2" xfId="30180"/>
    <cellStyle name="好_M01-1 4" xfId="30181"/>
    <cellStyle name="好_M01-1 5" xfId="30182"/>
    <cellStyle name="好_M01-1 6" xfId="30183"/>
    <cellStyle name="好_M01-1_2010年省对民族地县第二批转移支付测算表 2" xfId="30184"/>
    <cellStyle name="好_分县成本差异系数_财力性转移支付2010年预算参考数_03_2010年各地区一般预算平衡表 5" xfId="30185"/>
    <cellStyle name="好_M01-1_2010年省对民族地县第二批转移支付测算表 3" xfId="30186"/>
    <cellStyle name="好_分县成本差异系数_财力性转移支付2010年预算参考数_03_2010年各地区一般预算平衡表 6" xfId="30187"/>
    <cellStyle name="好_下半年禁吸戒毒经费1000万元 2" xfId="30188"/>
    <cellStyle name="好_M01-2(州市补助收入) 2 6" xfId="30189"/>
    <cellStyle name="好_下半年禁吸戒毒经费1000万元 3" xfId="30190"/>
    <cellStyle name="好_M01-2(州市补助收入) 2 7" xfId="30191"/>
    <cellStyle name="好_M01-2(州市补助收入) 2_2.2009年云南省生态功能区转移支付总表" xfId="30192"/>
    <cellStyle name="好_M01-2(州市补助收入) 2_4.2010年国家重点生态功能区保护性转移支付生态测算表" xfId="30193"/>
    <cellStyle name="好_M01-2(州市补助收入) 2_5.2010年云南省国家一般生态功能区转移支付补助测算表（州市本级）" xfId="30194"/>
    <cellStyle name="好_M01-2(州市补助收入) 3" xfId="30195"/>
    <cellStyle name="好_M01-2(州市补助收入) 4" xfId="30196"/>
    <cellStyle name="好_M01-2(州市补助收入) 5" xfId="30197"/>
    <cellStyle name="好_行政（人员）_民生政策最低支出需求_财力性转移支付2010年预算参考数_华东 2 2" xfId="30198"/>
    <cellStyle name="好_M01-2(州市补助收入) 6" xfId="30199"/>
    <cellStyle name="好_行政（人员）_民生政策最低支出需求_财力性转移支付2010年预算参考数_华东 2 3" xfId="30200"/>
    <cellStyle name="好_M01-2(州市补助收入) 7" xfId="30201"/>
    <cellStyle name="好_行政（人员）_民生政策最低支出需求_财力性转移支付2010年预算参考数_华东 2 4" xfId="30202"/>
    <cellStyle name="好_M01-2(州市补助收入) 8" xfId="30203"/>
    <cellStyle name="好_行政（人员）_民生政策最低支出需求_财力性转移支付2010年预算参考数_华东 2 5" xfId="30204"/>
    <cellStyle name="好_M01-2(州市补助收入)_合并" xfId="30205"/>
    <cellStyle name="好_M01-2(州市补助收入)_合并 2" xfId="30206"/>
    <cellStyle name="好_M01-2(州市补助收入)_合并 2 2" xfId="30207"/>
    <cellStyle name="好_M01-2(州市补助收入)_合并 2 3" xfId="30208"/>
    <cellStyle name="好_M01-2(州市补助收入)_合并 2 4" xfId="30209"/>
    <cellStyle name="好_M01-2(州市补助收入)_合并 2 7" xfId="30210"/>
    <cellStyle name="好_M01-2(州市补助收入)_华东" xfId="30211"/>
    <cellStyle name="好_其他部门(按照总人口测算）—20080416_不含人员经费系数_华东 2 5" xfId="30212"/>
    <cellStyle name="好_M01-2(州市补助收入)_华东 2" xfId="30213"/>
    <cellStyle name="好_M01-2(州市补助收入)_华东 2 3" xfId="30214"/>
    <cellStyle name="好_M01-2(州市补助收入)_华东 2 4" xfId="30215"/>
    <cellStyle name="好_M01-2(州市补助收入)_华东 2 5" xfId="30216"/>
    <cellStyle name="好_M01-2(州市补助收入)_隋心对账单定稿0514 2" xfId="30217"/>
    <cellStyle name="好_分县成本差异系数_民生政策最低支出需求_隋心对账单定稿0514 2 2" xfId="30218"/>
    <cellStyle name="好_M01-2(州市补助收入)_隋心对账单定稿0514 2 4" xfId="30219"/>
    <cellStyle name="好_M01-2(州市补助收入)_隋心对账单定稿0514 2 5" xfId="30220"/>
    <cellStyle name="好_民生政策最低支出需求_财力性转移支付2010年预算参考数_隋心对账单定稿0514" xfId="30221"/>
    <cellStyle name="好_M03" xfId="30222"/>
    <cellStyle name="好_M03a" xfId="30223"/>
    <cellStyle name="好_Sheet1_4.2010年国家重点生态功能区保护性转移支付生态测算表" xfId="30224"/>
    <cellStyle name="好_Sheet1_5.2010年云南省国家一般生态功能区转移支付补助测算表（州市本级）" xfId="30225"/>
    <cellStyle name="好_Sheet5" xfId="30226"/>
    <cellStyle name="好_z01-1 2" xfId="30227"/>
    <cellStyle name="好_z01-1 3" xfId="30228"/>
    <cellStyle name="好_安徽 缺口县区测算(地方填报)1 2" xfId="30229"/>
    <cellStyle name="好_平邑_财力性转移支付2010年预算参考数_03_2010年各地区一般预算平衡表_04财力类2010" xfId="30230"/>
    <cellStyle name="好_安徽 缺口县区测算(地方填报)1 2 2" xfId="30231"/>
    <cellStyle name="好_平邑_财力性转移支付2010年预算参考数_03_2010年各地区一般预算平衡表_04财力类2010 2" xfId="30232"/>
    <cellStyle name="好_安徽 缺口县区测算(地方填报)1 2 3" xfId="30233"/>
    <cellStyle name="好_平邑_财力性转移支付2010年预算参考数_03_2010年各地区一般预算平衡表_04财力类2010 3" xfId="30234"/>
    <cellStyle name="好_安徽 缺口县区测算(地方填报)1 2 4" xfId="30235"/>
    <cellStyle name="好_安徽 缺口县区测算(地方填报)1 2 5" xfId="30236"/>
    <cellStyle name="好_安徽 缺口县区测算(地方填报)1 2 6" xfId="30237"/>
    <cellStyle name="好_安徽 缺口县区测算(地方填报)1 2 7" xfId="30238"/>
    <cellStyle name="好_安徽 缺口县区测算(地方填报)1 3" xfId="30239"/>
    <cellStyle name="好_安徽 缺口县区测算(地方填报)1 4" xfId="30240"/>
    <cellStyle name="好_安徽 缺口县区测算(地方填报)1 5" xfId="30241"/>
    <cellStyle name="好_安徽 缺口县区测算(地方填报)1_03_2010年各地区一般预算平衡表" xfId="30242"/>
    <cellStyle name="好_安徽 缺口县区测算(地方填报)1_03_2010年各地区一般预算平衡表 3" xfId="30243"/>
    <cellStyle name="好_安徽 缺口县区测算(地方填报)1_03_2010年各地区一般预算平衡表 4" xfId="30244"/>
    <cellStyle name="好_安徽 缺口县区测算(地方填报)1_03_2010年各地区一般预算平衡表 5" xfId="30245"/>
    <cellStyle name="好_安徽 缺口县区测算(地方填报)1_03_2010年各地区一般预算平衡表 6" xfId="30246"/>
    <cellStyle name="好_安徽 缺口县区测算(地方填报)1_03_2010年各地区一般预算平衡表_04财力类2010 2" xfId="30247"/>
    <cellStyle name="好_安徽 缺口县区测算(地方填报)1_03_2010年各地区一般预算平衡表_04财力类2010 3" xfId="30248"/>
    <cellStyle name="好_安徽 缺口县区测算(地方填报)1_03_2010年各地区一般预算平衡表_2010年地方财政一般预算分级平衡情况表（汇总）0524" xfId="30249"/>
    <cellStyle name="好_安徽 缺口县区测算(地方填报)1_03_2010年各地区一般预算平衡表_2010年地方财政一般预算分级平衡情况表（汇总）0524 2" xfId="30250"/>
    <cellStyle name="好_安徽 缺口县区测算(地方填报)1_03_2010年各地区一般预算平衡表_2010年地方财政一般预算分级平衡情况表（汇总）0524 2 3" xfId="30251"/>
    <cellStyle name="好_安徽 缺口县区测算(地方填报)1_03_2010年各地区一般预算平衡表_2010年地方财政一般预算分级平衡情况表（汇总）0524 2 5" xfId="30252"/>
    <cellStyle name="好_安徽 缺口县区测算(地方填报)1_03_2010年各地区一般预算平衡表_2010年地方财政一般预算分级平衡情况表（汇总）0524 2 6" xfId="30253"/>
    <cellStyle name="好_其他部门(按照总人口测算）—20080416_民生政策最低支出需求_财力性转移支付2010年预算参考数_03_2010年各地区一般预算平衡表_2010年地方财政一般预算分级平衡情况表（汇总）0524 2 2" xfId="30254"/>
    <cellStyle name="好_安徽 缺口县区测算(地方填报)1_03_2010年各地区一般预算平衡表_2010年地方财政一般预算分级平衡情况表（汇总）0524 3" xfId="30255"/>
    <cellStyle name="好_安徽 缺口县区测算(地方填报)1_03_2010年各地区一般预算平衡表_2010年地方财政一般预算分级平衡情况表（汇总）0524 4" xfId="30256"/>
    <cellStyle name="好_安徽 缺口县区测算(地方填报)1_03_2010年各地区一般预算平衡表_净集中 3" xfId="30257"/>
    <cellStyle name="好_安徽 缺口县区测算(地方填报)1_30云南" xfId="30258"/>
    <cellStyle name="好_成本差异系数_03_2010年各地区一般预算平衡表_2010年地方财政一般预算分级平衡情况表（汇总）0524 2 5" xfId="30259"/>
    <cellStyle name="好_安徽 缺口县区测算(地方填报)1_30云南 2" xfId="30260"/>
    <cellStyle name="好_安徽 缺口县区测算(地方填报)1_财力性转移支付2010年预算参考数" xfId="30261"/>
    <cellStyle name="好_安徽 缺口县区测算(地方填报)1_财力性转移支付2010年预算参考数 2" xfId="30262"/>
    <cellStyle name="好_安徽 缺口县区测算(地方填报)1_财力性转移支付2010年预算参考数 2 2" xfId="30263"/>
    <cellStyle name="好_华东 2 5" xfId="30264"/>
    <cellStyle name="好_安徽 缺口县区测算(地方填报)1_财力性转移支付2010年预算参考数 2 3" xfId="30265"/>
    <cellStyle name="好_华东 2 6" xfId="30266"/>
    <cellStyle name="好_安徽 缺口县区测算(地方填报)1_财力性转移支付2010年预算参考数 2 5" xfId="30267"/>
    <cellStyle name="好_安徽 缺口县区测算(地方填报)1_财力性转移支付2010年预算参考数 2 6" xfId="30268"/>
    <cellStyle name="好_安徽 缺口县区测算(地方填报)1_财力性转移支付2010年预算参考数 2 7" xfId="30269"/>
    <cellStyle name="好_安徽 缺口县区测算(地方填报)1_财力性转移支付2010年预算参考数 3" xfId="30270"/>
    <cellStyle name="好_安徽 缺口县区测算(地方填报)1_财力性转移支付2010年预算参考数 4" xfId="30271"/>
    <cellStyle name="好_安徽 缺口县区测算(地方填报)1_财力性转移支付2010年预算参考数 5" xfId="30272"/>
    <cellStyle name="好_安徽 缺口县区测算(地方填报)1_财力性转移支付2010年预算参考数_03_2010年各地区一般预算平衡表 3" xfId="30273"/>
    <cellStyle name="好_安徽 缺口县区测算(地方填报)1_财力性转移支付2010年预算参考数_03_2010年各地区一般预算平衡表 4" xfId="30274"/>
    <cellStyle name="好_安徽 缺口县区测算(地方填报)1_财力性转移支付2010年预算参考数_03_2010年各地区一般预算平衡表 6" xfId="30275"/>
    <cellStyle name="好_安徽 缺口县区测算(地方填报)1_财力性转移支付2010年预算参考数_03_2010年各地区一般预算平衡表_04财力类2010 3" xfId="30276"/>
    <cellStyle name="好_汇总-县级财政报表附表_合并 2 5" xfId="30277"/>
    <cellStyle name="好_安徽 缺口县区测算(地方填报)1_财力性转移支付2010年预算参考数_03_2010年各地区一般预算平衡表_2010年地方财政一般预算分级平衡情况表（汇总）0524 2 2" xfId="30278"/>
    <cellStyle name="好_安徽 缺口县区测算(地方填报)1_财力性转移支付2010年预算参考数_03_2010年各地区一般预算平衡表_2010年地方财政一般预算分级平衡情况表（汇总）0524 2 3" xfId="30279"/>
    <cellStyle name="好_行政（人员）_不含人员经费系数_03_2010年各地区一般预算平衡表_净集中 2" xfId="30280"/>
    <cellStyle name="好_安徽 缺口县区测算(地方填报)1_财力性转移支付2010年预算参考数_03_2010年各地区一般预算平衡表_2010年地方财政一般预算分级平衡情况表（汇总）0524 2 5" xfId="30281"/>
    <cellStyle name="好_安徽 缺口县区测算(地方填报)1_财力性转移支付2010年预算参考数_03_2010年各地区一般预算平衡表_2010年地方财政一般预算分级平衡情况表（汇总）0524 2 6" xfId="30282"/>
    <cellStyle name="好_安徽 缺口县区测算(地方填报)1_财力性转移支付2010年预算参考数_03_2010年各地区一般预算平衡表_2010年地方财政一般预算分级平衡情况表（汇总）0524 2 7" xfId="30283"/>
    <cellStyle name="好_安徽 缺口县区测算(地方填报)1_财力性转移支付2010年预算参考数_03_2010年各地区一般预算平衡表_2010年地方财政一般预算分级平衡情况表（汇总）0524 4" xfId="30284"/>
    <cellStyle name="好_安徽 缺口县区测算(地方填报)1_财力性转移支付2010年预算参考数_03_2010年各地区一般预算平衡表_2010年地方财政一般预算分级平衡情况表（汇总）0524 5" xfId="30285"/>
    <cellStyle name="好_安徽 缺口县区测算(地方填报)1_财力性转移支付2010年预算参考数_03_2010年各地区一般预算平衡表_净集中 2" xfId="30286"/>
    <cellStyle name="好_行政(燃修费)_县市旗测算-新科目（含人口规模效应）_合并 2 2" xfId="30287"/>
    <cellStyle name="好_安徽 缺口县区测算(地方填报)1_财力性转移支付2010年预算参考数_03_2010年各地区一般预算平衡表_净集中 3" xfId="30288"/>
    <cellStyle name="好_行政(燃修费)_县市旗测算-新科目（含人口规模效应）_合并 2 3" xfId="30289"/>
    <cellStyle name="好_安徽 缺口县区测算(地方填报)1_财力性转移支付2010年预算参考数_30云南" xfId="30290"/>
    <cellStyle name="好_安徽 缺口县区测算(地方填报)1_财力性转移支付2010年预算参考数_30云南 2" xfId="30291"/>
    <cellStyle name="好_安徽 缺口县区测算(地方填报)1_财力性转移支付2010年预算参考数_30云南 3" xfId="30292"/>
    <cellStyle name="好_安徽 缺口县区测算(地方填报)1_财力性转移支付2010年预算参考数_合并" xfId="30293"/>
    <cellStyle name="好_其他部门(按照总人口测算）—20080416_民生政策最低支出需求_03_2010年各地区一般预算平衡表_2010年地方财政一般预算分级平衡情况表（汇总）0524 4" xfId="30294"/>
    <cellStyle name="好_安徽 缺口县区测算(地方填报)1_财力性转移支付2010年预算参考数_合并 2" xfId="30295"/>
    <cellStyle name="好_安徽 缺口县区测算(地方填报)1_财力性转移支付2010年预算参考数_合并 2 2" xfId="30296"/>
    <cellStyle name="好_教育(按照总人口测算）—20080416_民生政策最低支出需求_财力性转移支付2010年预算参考数_03_2010年各地区一般预算平衡表 2 3" xfId="30297"/>
    <cellStyle name="好_安徽 缺口县区测算(地方填报)1_财力性转移支付2010年预算参考数_合并 2 3" xfId="30298"/>
    <cellStyle name="好_安徽 缺口县区测算(地方填报)1_财力性转移支付2010年预算参考数_华东" xfId="30299"/>
    <cellStyle name="好_安徽 缺口县区测算(地方填报)1_财力性转移支付2010年预算参考数_华东 2" xfId="30300"/>
    <cellStyle name="好_安徽 缺口县区测算(地方填报)1_财力性转移支付2010年预算参考数_华东 2 3" xfId="30301"/>
    <cellStyle name="好_安徽 缺口县区测算(地方填报)1_财力性转移支付2010年预算参考数_华东 2 5" xfId="30302"/>
    <cellStyle name="好_安徽 缺口县区测算(地方填报)1_财力性转移支付2010年预算参考数_华东 2 6" xfId="30303"/>
    <cellStyle name="好_安徽 缺口县区测算(地方填报)1_财力性转移支付2010年预算参考数_华东 2 7" xfId="30304"/>
    <cellStyle name="好_安徽 缺口县区测算(地方填报)1_财力性转移支付2010年预算参考数_隋心对账单定稿0514 2" xfId="30305"/>
    <cellStyle name="好_安徽 缺口县区测算(地方填报)1_财力性转移支付2010年预算参考数_隋心对账单定稿0514 2 7" xfId="30306"/>
    <cellStyle name="好_安徽 缺口县区测算(地方填报)1_财力性转移支付2010年预算参考数_小册子（2010）张" xfId="30307"/>
    <cellStyle name="好_安徽 缺口县区测算(地方填报)1_财力性转移支付2010年预算参考数_小册子（2010）张 2" xfId="30308"/>
    <cellStyle name="好_安徽 缺口县区测算(地方填报)1_财力性转移支付2010年预算参考数_小册子（2010）张 3" xfId="30309"/>
    <cellStyle name="好_安徽 缺口县区测算(地方填报)1_合并 2 3" xfId="30310"/>
    <cellStyle name="好_安徽 缺口县区测算(地方填报)1_合并 2 4" xfId="30311"/>
    <cellStyle name="好_安徽 缺口县区测算(地方填报)1_合并 2 5" xfId="30312"/>
    <cellStyle name="好_安徽 缺口县区测算(地方填报)1_合并 2 6" xfId="30313"/>
    <cellStyle name="好_安徽 缺口县区测算(地方填报)1_合并 2 7" xfId="30314"/>
    <cellStyle name="好_安徽 缺口县区测算(地方填报)1_华东 2 2" xfId="30315"/>
    <cellStyle name="好_安徽 缺口县区测算(地方填报)1_华东 2 3" xfId="30316"/>
    <cellStyle name="好_安徽 缺口县区测算(地方填报)1_华东 2 4" xfId="30317"/>
    <cellStyle name="好_安徽 缺口县区测算(地方填报)1_华东 2 5" xfId="30318"/>
    <cellStyle name="好_安徽 缺口县区测算(地方填报)1_华东 2 7" xfId="30319"/>
    <cellStyle name="好_安徽 缺口县区测算(地方填报)1_隋心对账单定稿0514" xfId="30320"/>
    <cellStyle name="好_安徽 缺口县区测算(地方填报)1_隋心对账单定稿0514 2 3" xfId="30321"/>
    <cellStyle name="好_教育(按照总人口测算）—20080416_03_2010年各地区一般预算平衡表_2010年地方财政一般预算分级平衡情况表（汇总）0524 2 4" xfId="30322"/>
    <cellStyle name="好_其他部门(按照总人口测算）—20080416_县市旗测算-新科目（含人口规模效应）_财力性转移支付2010年预算参考数_合并 2" xfId="30323"/>
    <cellStyle name="好_安徽 缺口县区测算(地方填报)1_隋心对账单定稿0514 2 5" xfId="30324"/>
    <cellStyle name="好_教育(按照总人口测算）—20080416_03_2010年各地区一般预算平衡表_2010年地方财政一般预算分级平衡情况表（汇总）0524 2 6" xfId="30325"/>
    <cellStyle name="好_安徽 缺口县区测算(地方填报)1_隋心对账单定稿0514 2 6" xfId="30326"/>
    <cellStyle name="好_教育(按照总人口测算）—20080416_03_2010年各地区一般预算平衡表_2010年地方财政一般预算分级平衡情况表（汇总）0524 2 7" xfId="30327"/>
    <cellStyle name="好_安徽 缺口县区测算(地方填报)1_隋心对账单定稿0514 2 7" xfId="30328"/>
    <cellStyle name="好_教育(按照总人口测算）—20080416_03_2010年各地区一般预算平衡表_2010年地方财政一般预算分级平衡情况表（汇总）0524 2 8" xfId="30329"/>
    <cellStyle name="好_安徽 缺口县区测算(地方填报)1_小册子（2010）张" xfId="30330"/>
    <cellStyle name="好_不含人员经费系数 2" xfId="30331"/>
    <cellStyle name="好_隋心对账单定稿0514 2 6" xfId="30332"/>
    <cellStyle name="好_不含人员经费系数 2 2" xfId="30333"/>
    <cellStyle name="好_隋心对账单定稿0514 2 7" xfId="30334"/>
    <cellStyle name="好_不含人员经费系数 2 3" xfId="30335"/>
    <cellStyle name="好_不含人员经费系数 2 4" xfId="30336"/>
    <cellStyle name="好_行政公检法测算_民生政策最低支出需求_财力性转移支付2010年预算参考数" xfId="30337"/>
    <cellStyle name="好_不含人员经费系数 2 5" xfId="30338"/>
    <cellStyle name="好_不含人员经费系数 2 6" xfId="30339"/>
    <cellStyle name="好_不含人员经费系数 2 7" xfId="30340"/>
    <cellStyle name="好_不含人员经费系数 4" xfId="30341"/>
    <cellStyle name="好_其他部门(按照总人口测算）—20080416_县市旗测算-新科目（含人口规模效应）_小册子（2010）张" xfId="30342"/>
    <cellStyle name="好_不含人员经费系数 5" xfId="30343"/>
    <cellStyle name="好_不含人员经费系数_03_2010年各地区一般预算平衡表_04财力类2010 2" xfId="30344"/>
    <cellStyle name="好_不含人员经费系数_03_2010年各地区一般预算平衡表_04财力类2010 3" xfId="30345"/>
    <cellStyle name="好_其他部门(按照总人口测算）—20080416_民生政策最低支出需求_财力性转移支付2010年预算参考数_30云南" xfId="30346"/>
    <cellStyle name="好_行政(燃修费)_民生政策最低支出需求_30云南 3" xfId="30347"/>
    <cellStyle name="好_不含人员经费系数_03_2010年各地区一般预算平衡表_2010年地方财政一般预算分级平衡情况表（汇总）0524 2" xfId="30348"/>
    <cellStyle name="好_行政公检法测算_03_2010年各地区一般预算平衡表_2010年地方财政一般预算分级平衡情况表（汇总）0524 2 3" xfId="30349"/>
    <cellStyle name="好_缺口县区测算(按2007支出增长25%测算)_03_2010年各地区一般预算平衡表_2010年地方财政一般预算分级平衡情况表（汇总）0524" xfId="30350"/>
    <cellStyle name="好_不含人员经费系数_03_2010年各地区一般预算平衡表_2010年地方财政一般预算分级平衡情况表（汇总）0524 2 6" xfId="30351"/>
    <cellStyle name="好_不含人员经费系数_03_2010年各地区一般预算平衡表_2010年地方财政一般预算分级平衡情况表（汇总）0524 2 7" xfId="30352"/>
    <cellStyle name="好_不含人员经费系数_03_2010年各地区一般预算平衡表_2010年地方财政一般预算分级平衡情况表（汇总）0524 3" xfId="30353"/>
    <cellStyle name="好_行政公检法测算_03_2010年各地区一般预算平衡表_2010年地方财政一般预算分级平衡情况表（汇总）0524 2 4" xfId="30354"/>
    <cellStyle name="好_不含人员经费系数_03_2010年各地区一般预算平衡表_2010年地方财政一般预算分级平衡情况表（汇总）0524 4" xfId="30355"/>
    <cellStyle name="好_行政公检法测算_03_2010年各地区一般预算平衡表_2010年地方财政一般预算分级平衡情况表（汇总）0524 2 5" xfId="30356"/>
    <cellStyle name="好_不含人员经费系数_03_2010年各地区一般预算平衡表_2010年地方财政一般预算分级平衡情况表（汇总）0524 5" xfId="30357"/>
    <cellStyle name="好_行政公检法测算_03_2010年各地区一般预算平衡表_2010年地方财政一般预算分级平衡情况表（汇总）0524 2 6" xfId="30358"/>
    <cellStyle name="好_不含人员经费系数_03_2010年各地区一般预算平衡表_净集中 2" xfId="30359"/>
    <cellStyle name="好_核定人数下发表_财力性转移支付2010年预算参考数_合并 2 7" xfId="30360"/>
    <cellStyle name="好_不含人员经费系数_财力性转移支付2010年预算参考数" xfId="30361"/>
    <cellStyle name="好_不含人员经费系数_财力性转移支付2010年预算参考数 2" xfId="30362"/>
    <cellStyle name="好_县市旗测算-新科目（20080627）_县市旗测算-新科目（含人口规模效应）_03_2010年各地区一般预算平衡表_2010年地方财政一般预算分级平衡情况表（汇总）0524 5" xfId="30363"/>
    <cellStyle name="好_不含人员经费系数_财力性转移支付2010年预算参考数 2 2" xfId="30364"/>
    <cellStyle name="好_不含人员经费系数_财力性转移支付2010年预算参考数 2 3" xfId="30365"/>
    <cellStyle name="好_不含人员经费系数_财力性转移支付2010年预算参考数 2 4" xfId="30366"/>
    <cellStyle name="好_不含人员经费系数_财力性转移支付2010年预算参考数 2 5" xfId="30367"/>
    <cellStyle name="好_不含人员经费系数_财力性转移支付2010年预算参考数 2 6" xfId="30368"/>
    <cellStyle name="好_不含人员经费系数_财力性转移支付2010年预算参考数 3" xfId="30369"/>
    <cellStyle name="好_不含人员经费系数_财力性转移支付2010年预算参考数_03_2010年各地区一般预算平衡表" xfId="30370"/>
    <cellStyle name="好_不含人员经费系数_财力性转移支付2010年预算参考数_03_2010年各地区一般预算平衡表 2" xfId="30371"/>
    <cellStyle name="好_不含人员经费系数_财力性转移支付2010年预算参考数_03_2010年各地区一般预算平衡表 3" xfId="30372"/>
    <cellStyle name="好_不含人员经费系数_财力性转移支付2010年预算参考数_03_2010年各地区一般预算平衡表 4" xfId="30373"/>
    <cellStyle name="好_不含人员经费系数_财力性转移支付2010年预算参考数_03_2010年各地区一般预算平衡表_04财力类2010" xfId="30374"/>
    <cellStyle name="好_不含人员经费系数_财力性转移支付2010年预算参考数_03_2010年各地区一般预算平衡表_2010年地方财政一般预算分级平衡情况表（汇总）0524" xfId="30375"/>
    <cellStyle name="好_农林水和城市维护标准支出20080505－县区合计_财力性转移支付2010年预算参考数_隋心对账单定稿0514 2 4" xfId="30376"/>
    <cellStyle name="好_不含人员经费系数_财力性转移支付2010年预算参考数_03_2010年各地区一般预算平衡表_2010年地方财政一般预算分级平衡情况表（汇总）0524 2" xfId="30377"/>
    <cellStyle name="好_不含人员经费系数_财力性转移支付2010年预算参考数_03_2010年各地区一般预算平衡表_2010年地方财政一般预算分级平衡情况表（汇总）0524 2 2" xfId="30378"/>
    <cellStyle name="好_不含人员经费系数_财力性转移支付2010年预算参考数_03_2010年各地区一般预算平衡表_2010年地方财政一般预算分级平衡情况表（汇总）0524 3" xfId="30379"/>
    <cellStyle name="好_不含人员经费系数_财力性转移支付2010年预算参考数_03_2010年各地区一般预算平衡表_2010年地方财政一般预算分级平衡情况表（汇总）0524 4" xfId="30380"/>
    <cellStyle name="好_不含人员经费系数_财力性转移支付2010年预算参考数_03_2010年各地区一般预算平衡表_2010年地方财政一般预算分级平衡情况表（汇总）0524 5" xfId="30381"/>
    <cellStyle name="好_不含人员经费系数_财力性转移支付2010年预算参考数_03_2010年各地区一般预算平衡表_净集中" xfId="30382"/>
    <cellStyle name="好_不含人员经费系数_财力性转移支付2010年预算参考数_30云南" xfId="30383"/>
    <cellStyle name="好_县区合并测算20080423(按照各省比重）_县市旗测算-新科目（含人口规模效应）_财力性转移支付2010年预算参考数_合并 2 6" xfId="30384"/>
    <cellStyle name="好_测算结果_财力性转移支付2010年预算参考数_03_2010年各地区一般预算平衡表_04财力类2010 3" xfId="30385"/>
    <cellStyle name="好_不含人员经费系数_财力性转移支付2010年预算参考数_30云南 2" xfId="30386"/>
    <cellStyle name="好_不含人员经费系数_财力性转移支付2010年预算参考数_合并 2 2" xfId="30387"/>
    <cellStyle name="好_不含人员经费系数_财力性转移支付2010年预算参考数_合并 2 3" xfId="30388"/>
    <cellStyle name="好_不含人员经费系数_财力性转移支付2010年预算参考数_合并 2 4" xfId="30389"/>
    <cellStyle name="好_不含人员经费系数_财力性转移支付2010年预算参考数_合并 2 5" xfId="30390"/>
    <cellStyle name="好_不含人员经费系数_财力性转移支付2010年预算参考数_合并 2 6" xfId="30391"/>
    <cellStyle name="好_不含人员经费系数_财力性转移支付2010年预算参考数_合并 2 7" xfId="30392"/>
    <cellStyle name="好_不含人员经费系数_财力性转移支付2010年预算参考数_华东" xfId="30393"/>
    <cellStyle name="好_河南 缺口县区测算(地方填报白)_财力性转移支付2010年预算参考数_03_2010年各地区一般预算平衡表_净集中 2" xfId="30394"/>
    <cellStyle name="好_平邑_财力性转移支付2010年预算参考数_合并 2 7" xfId="30395"/>
    <cellStyle name="好_不含人员经费系数_财力性转移支付2010年预算参考数_华东 2 4" xfId="30396"/>
    <cellStyle name="好_不含人员经费系数_财力性转移支付2010年预算参考数_华东 2 5" xfId="30397"/>
    <cellStyle name="好_不含人员经费系数_财力性转移支付2010年预算参考数_华东 2 6" xfId="30398"/>
    <cellStyle name="好_不含人员经费系数_财力性转移支付2010年预算参考数_华东 2 7" xfId="30399"/>
    <cellStyle name="好_不含人员经费系数_财力性转移支付2010年预算参考数_小册子（2010）张" xfId="30400"/>
    <cellStyle name="好_不含人员经费系数_财力性转移支付2010年预算参考数_小册子（2010）张 2" xfId="30401"/>
    <cellStyle name="好_不含人员经费系数_财力性转移支付2010年预算参考数_小册子（2010）张 3" xfId="30402"/>
    <cellStyle name="链接单元格 2 2 2 7" xfId="30403"/>
    <cellStyle name="好_市辖区测算20080510_不含人员经费系数_财力性转移支付2010年预算参考数_华东 2 5" xfId="30404"/>
    <cellStyle name="好_不含人员经费系数_合并 2" xfId="30405"/>
    <cellStyle name="好_行政（人员）_财力性转移支付2010年预算参考数_03_2010年各地区一般预算平衡表_净集中 3" xfId="30406"/>
    <cellStyle name="好_不含人员经费系数_合并 2 6" xfId="30407"/>
    <cellStyle name="好_不含人员经费系数_华东" xfId="30408"/>
    <cellStyle name="好_不含人员经费系数_华东 2" xfId="30409"/>
    <cellStyle name="好_不含人员经费系数_华东 2 4" xfId="30410"/>
    <cellStyle name="好_不含人员经费系数_华东 2 5" xfId="30411"/>
    <cellStyle name="好_不含人员经费系数_隋心对账单定稿0514" xfId="30412"/>
    <cellStyle name="好_不含人员经费系数_隋心对账单定稿0514 2 4" xfId="30413"/>
    <cellStyle name="好_不含人员经费系数_隋心对账单定稿0514 2 5" xfId="30414"/>
    <cellStyle name="好_不含人员经费系数_隋心对账单定稿0514 2 6" xfId="30415"/>
    <cellStyle name="好_不含人员经费系数_小册子（2010）张" xfId="30416"/>
    <cellStyle name="好_不含人员经费系数_小册子（2010）张 2" xfId="30417"/>
    <cellStyle name="好_不含人员经费系数_小册子（2010）张 3" xfId="30418"/>
    <cellStyle name="好_不用软件计算9.1不考虑经费管理评价xl" xfId="30419"/>
    <cellStyle name="好_市辖区测算20080510_不含人员经费系数_03_2010年各地区一般预算平衡表_净集中 2" xfId="30420"/>
    <cellStyle name="好_行政（人员）_县市旗测算-新科目（含人口规模效应）_财力性转移支付2010年预算参考数 2 2" xfId="30421"/>
    <cellStyle name="好_不用软件计算9.1不考虑经费管理评价xl 3" xfId="30422"/>
    <cellStyle name="好_财力差异计算表(不含非农业区)" xfId="30423"/>
    <cellStyle name="好_财力差异计算表(不含非农业区) 2" xfId="30424"/>
    <cellStyle name="好_财力差异计算表(不含非农业区) 2 6" xfId="30425"/>
    <cellStyle name="好_财力差异计算表(不含非农业区) 2 7" xfId="30426"/>
    <cellStyle name="好_财力差异计算表(不含非农业区) 3" xfId="30427"/>
    <cellStyle name="好_财政供养人员" xfId="30428"/>
    <cellStyle name="好_河南 缺口县区测算(地方填报)_财力性转移支付2010年预算参考数_小册子（2010）张 3" xfId="30429"/>
    <cellStyle name="好_财政供养人员 2 4" xfId="30430"/>
    <cellStyle name="好_财政供养人员 3" xfId="30431"/>
    <cellStyle name="好_财政供养人员 4" xfId="30432"/>
    <cellStyle name="好_财政供养人员 5" xfId="30433"/>
    <cellStyle name="好_财政供养人员_03_2010年各地区一般预算平衡表_2010年地方财政一般预算分级平衡情况表（汇总）0524" xfId="30434"/>
    <cellStyle name="好_财政供养人员_03_2010年各地区一般预算平衡表_2010年地方财政一般预算分级平衡情况表（汇总）0524 2 7" xfId="30435"/>
    <cellStyle name="好_财政供养人员_财力性转移支付2010年预算参考数 2" xfId="30436"/>
    <cellStyle name="好_财政供养人员_财力性转移支付2010年预算参考数 2 2" xfId="30437"/>
    <cellStyle name="好_财政供养人员_财力性转移支付2010年预算参考数 2 4" xfId="30438"/>
    <cellStyle name="好_财政供养人员_财力性转移支付2010年预算参考数 2 5" xfId="30439"/>
    <cellStyle name="好_云南省2008年转移支付测算——州市本级考核部分及政策性测算_隋心对账单定稿0514 3" xfId="30440"/>
    <cellStyle name="好_财政供养人员_财力性转移支付2010年预算参考数 2 7" xfId="30441"/>
    <cellStyle name="好_财政供养人员_财力性转移支付2010年预算参考数 3" xfId="30442"/>
    <cellStyle name="好_财政供养人员_财力性转移支付2010年预算参考数_03_2010年各地区一般预算平衡表 2 2" xfId="30443"/>
    <cellStyle name="好_财政供养人员_财力性转移支付2010年预算参考数_03_2010年各地区一般预算平衡表 4" xfId="30444"/>
    <cellStyle name="好_汇总表4_华东 2 5" xfId="30445"/>
    <cellStyle name="好_财政供养人员_财力性转移支付2010年预算参考数_03_2010年各地区一般预算平衡表 5" xfId="30446"/>
    <cellStyle name="好_汇总表4_华东 2 6" xfId="30447"/>
    <cellStyle name="好_财政供养人员_财力性转移支付2010年预算参考数_03_2010年各地区一般预算平衡表 6" xfId="30448"/>
    <cellStyle name="好_汇总表4_华东 2 7" xfId="30449"/>
    <cellStyle name="好_财政供养人员_财力性转移支付2010年预算参考数_03_2010年各地区一般预算平衡表_04财力类2010 2" xfId="30450"/>
    <cellStyle name="好_财政供养人员_财力性转移支付2010年预算参考数_03_2010年各地区一般预算平衡表_04财力类2010 3" xfId="30451"/>
    <cellStyle name="好_财政供养人员_财力性转移支付2010年预算参考数_03_2010年各地区一般预算平衡表_2010年地方财政一般预算分级平衡情况表（汇总）0524 2 4" xfId="30452"/>
    <cellStyle name="好_行政(燃修费)_民生政策最低支出需求_03_2010年各地区一般预算平衡表" xfId="30453"/>
    <cellStyle name="好_县区合并测算20080421_民生政策最低支出需求_财力性转移支付2010年预算参考数_合并 2" xfId="30454"/>
    <cellStyle name="好_财政供养人员_财力性转移支付2010年预算参考数_03_2010年各地区一般预算平衡表_2010年地方财政一般预算分级平衡情况表（汇总）0524 2 6" xfId="30455"/>
    <cellStyle name="好_县区合并测算20080421_民生政策最低支出需求_财力性转移支付2010年预算参考数_合并 3" xfId="30456"/>
    <cellStyle name="好_财政供养人员_财力性转移支付2010年预算参考数_03_2010年各地区一般预算平衡表_2010年地方财政一般预算分级平衡情况表（汇总）0524 2 7" xfId="30457"/>
    <cellStyle name="好_财政供养人员_财力性转移支付2010年预算参考数_03_2010年各地区一般预算平衡表_2010年地方财政一般预算分级平衡情况表（汇总）0524 4" xfId="30458"/>
    <cellStyle name="好_财政供养人员_财力性转移支付2010年预算参考数_03_2010年各地区一般预算平衡表_2010年地方财政一般预算分级平衡情况表（汇总）0524 5" xfId="30459"/>
    <cellStyle name="好_财政供养人员_财力性转移支付2010年预算参考数_30云南" xfId="30460"/>
    <cellStyle name="好_财政供养人员_财力性转移支付2010年预算参考数_30云南 2" xfId="30461"/>
    <cellStyle name="好_行政(燃修费)_财力性转移支付2010年预算参考数_03_2010年各地区一般预算平衡表_净集中" xfId="30462"/>
    <cellStyle name="好_缺口县区测算(按2007支出增长25%测算)_财力性转移支付2010年预算参考数_03_2010年各地区一般预算平衡表_2010年地方财政一般预算分级平衡情况表（汇总）0524 2 7" xfId="30463"/>
    <cellStyle name="好_财政供养人员_财力性转移支付2010年预算参考数_30云南 3" xfId="30464"/>
    <cellStyle name="好_缺口县区测算(按2007支出增长25%测算)_财力性转移支付2010年预算参考数_03_2010年各地区一般预算平衡表_2010年地方财政一般预算分级平衡情况表（汇总）0524 2 8" xfId="30465"/>
    <cellStyle name="好_财政供养人员_财力性转移支付2010年预算参考数_合并 2" xfId="30466"/>
    <cellStyle name="好_财政供养人员_财力性转移支付2010年预算参考数_华东 2 2" xfId="30467"/>
    <cellStyle name="好_财政供养人员_财力性转移支付2010年预算参考数_华东 2 3" xfId="30468"/>
    <cellStyle name="好_财政供养人员_财力性转移支付2010年预算参考数_华东 2 4" xfId="30469"/>
    <cellStyle name="好_市辖区测算-新科目（20080626）_不含人员经费系数_财力性转移支付2010年预算参考数_小册子（2010）张 3" xfId="30470"/>
    <cellStyle name="好_财政供养人员_财力性转移支付2010年预算参考数_华东 2 6" xfId="30471"/>
    <cellStyle name="好_财政供养人员_财力性转移支付2010年预算参考数_华东 2 7" xfId="30472"/>
    <cellStyle name="好_财政供养人员_财力性转移支付2010年预算参考数_小册子（2010）张" xfId="30473"/>
    <cellStyle name="好_行政公检法测算_民生政策最低支出需求_华东 2 5" xfId="30474"/>
    <cellStyle name="好_财政供养人员_财力性转移支付2010年预算参考数_小册子（2010）张 2" xfId="30475"/>
    <cellStyle name="好_财政供养人员_财力性转移支付2010年预算参考数_小册子（2010）张 3" xfId="30476"/>
    <cellStyle name="好_财政供养人员_合并 2" xfId="30477"/>
    <cellStyle name="好_财政供养人员_合并 2 2" xfId="30478"/>
    <cellStyle name="好_奖励补助测算5.22测试 4" xfId="30479"/>
    <cellStyle name="好_财政供养人员_合并 2 3" xfId="30480"/>
    <cellStyle name="好_财政供养人员_合并 2 4" xfId="30481"/>
    <cellStyle name="好_缺口县区测算(财政部标准)_03_2010年各地区一般预算平衡表_2010年地方财政一般预算分级平衡情况表（汇总）0524 2 2" xfId="30482"/>
    <cellStyle name="好_财政供养人员_合并 2 5" xfId="30483"/>
    <cellStyle name="好_行政公检法测算_不含人员经费系数_财力性转移支付2010年预算参考数_03_2010年各地区一般预算平衡表 2" xfId="30484"/>
    <cellStyle name="好_缺口县区测算(财政部标准)_03_2010年各地区一般预算平衡表_2010年地方财政一般预算分级平衡情况表（汇总）0524 2 3" xfId="30485"/>
    <cellStyle name="好_财政供养人员_合并 2 6" xfId="30486"/>
    <cellStyle name="好_行政公检法测算_不含人员经费系数_财力性转移支付2010年预算参考数_03_2010年各地区一般预算平衡表 3" xfId="30487"/>
    <cellStyle name="好_缺口县区测算(财政部标准)_03_2010年各地区一般预算平衡表_2010年地方财政一般预算分级平衡情况表（汇总）0524 2 4" xfId="30488"/>
    <cellStyle name="好_财政供养人员_禁止开发区名单" xfId="30489"/>
    <cellStyle name="好_财政供养人员_隋心对账单定稿0514 2 2" xfId="30490"/>
    <cellStyle name="好_财政供养人员_隋心对账单定稿0514 2 3" xfId="30491"/>
    <cellStyle name="好_财政小册子－表(1013)" xfId="30492"/>
    <cellStyle name="好_财政小册子－表(1013) 2" xfId="30493"/>
    <cellStyle name="好_教育(按照总人口测算）—20080416_民生政策最低支出需求_财力性转移支付2010年预算参考数_隋心对账单定稿0514 2 3" xfId="30494"/>
    <cellStyle name="好_财政小册子－表(1013) 3" xfId="30495"/>
    <cellStyle name="好_教育(按照总人口测算）—20080416_民生政策最低支出需求_财力性转移支付2010年预算参考数_隋心对账单定稿0514 2 4" xfId="30496"/>
    <cellStyle name="好_财政小册子－表(12月16日)" xfId="30497"/>
    <cellStyle name="好_财政支出对上级的依赖程度 2" xfId="30498"/>
    <cellStyle name="好_财政支出对上级的依赖程度 3" xfId="30499"/>
    <cellStyle name="好_财政支出对上级的依赖程度 4" xfId="30500"/>
    <cellStyle name="好_测算结果" xfId="30501"/>
    <cellStyle name="好_测算结果 2 4" xfId="30502"/>
    <cellStyle name="好_测算结果 2 6" xfId="30503"/>
    <cellStyle name="好_测算结果 2 7" xfId="30504"/>
    <cellStyle name="好_测算结果_03_2010年各地区一般预算平衡表 2" xfId="30505"/>
    <cellStyle name="好_测算结果_03_2010年各地区一般预算平衡表 2 2" xfId="30506"/>
    <cellStyle name="好_测算结果_03_2010年各地区一般预算平衡表 3" xfId="30507"/>
    <cellStyle name="好_分县成本差异系数_民生政策最低支出需求_财力性转移支付2010年预算参考数_隋心对账单定稿0514 2 2" xfId="30508"/>
    <cellStyle name="好_测算结果_03_2010年各地区一般预算平衡表 4" xfId="30509"/>
    <cellStyle name="好_分县成本差异系数_民生政策最低支出需求_财力性转移支付2010年预算参考数_隋心对账单定稿0514 2 3" xfId="30510"/>
    <cellStyle name="好_测算结果_03_2010年各地区一般预算平衡表 6" xfId="30511"/>
    <cellStyle name="好_分县成本差异系数_民生政策最低支出需求_财力性转移支付2010年预算参考数_隋心对账单定稿0514 2 5" xfId="30512"/>
    <cellStyle name="好_测算结果_03_2010年各地区一般预算平衡表_04财力类2010 2" xfId="30513"/>
    <cellStyle name="好_测算结果_03_2010年各地区一般预算平衡表_2010年地方财政一般预算分级平衡情况表（汇总）0524" xfId="30514"/>
    <cellStyle name="好_测算结果_03_2010年各地区一般预算平衡表_2010年地方财政一般预算分级平衡情况表（汇总）0524 2" xfId="30515"/>
    <cellStyle name="好_测算结果_03_2010年各地区一般预算平衡表_2010年地方财政一般预算分级平衡情况表（汇总）0524 2 7" xfId="30516"/>
    <cellStyle name="好_行政（人员）_03_2010年各地区一般预算平衡表_净集中 2" xfId="30517"/>
    <cellStyle name="好_测算结果_03_2010年各地区一般预算平衡表_2010年地方财政一般预算分级平衡情况表（汇总）0524 5" xfId="30518"/>
    <cellStyle name="好_测算结果_03_2010年各地区一般预算平衡表_净集中" xfId="30519"/>
    <cellStyle name="好_测算结果_财力性转移支付2010年预算参考数 4" xfId="30520"/>
    <cellStyle name="好_测算结果_财力性转移支付2010年预算参考数_03_2010年各地区一般预算平衡表" xfId="30521"/>
    <cellStyle name="好_测算结果_财力性转移支付2010年预算参考数_03_2010年各地区一般预算平衡表 2" xfId="30522"/>
    <cellStyle name="好_测算结果_财力性转移支付2010年预算参考数_03_2010年各地区一般预算平衡表 3" xfId="30523"/>
    <cellStyle name="好_测算结果_财力性转移支付2010年预算参考数_03_2010年各地区一般预算平衡表_2010年地方财政一般预算分级平衡情况表（汇总）0524" xfId="30524"/>
    <cellStyle name="好_河南 缺口县区测算(地方填报白)_财力性转移支付2010年预算参考数_隋心对账单定稿0514 2 3" xfId="30525"/>
    <cellStyle name="好_县区合并测算20080421_不含人员经费系数_03_2010年各地区一般预算平衡表_净集中 2" xfId="30526"/>
    <cellStyle name="好_测算结果_财力性转移支付2010年预算参考数_03_2010年各地区一般预算平衡表_2010年地方财政一般预算分级平衡情况表（汇总）0524 2 3" xfId="30527"/>
    <cellStyle name="好_县区合并测算20080421_不含人员经费系数_03_2010年各地区一般预算平衡表_净集中 3" xfId="30528"/>
    <cellStyle name="好_测算结果_财力性转移支付2010年预算参考数_03_2010年各地区一般预算平衡表_2010年地方财政一般预算分级平衡情况表（汇总）0524 2 4" xfId="30529"/>
    <cellStyle name="好_测算结果_财力性转移支付2010年预算参考数_03_2010年各地区一般预算平衡表_2010年地方财政一般预算分级平衡情况表（汇总）0524 2 6" xfId="30530"/>
    <cellStyle name="好_测算结果_财力性转移支付2010年预算参考数_03_2010年各地区一般预算平衡表_2010年地方财政一般预算分级平衡情况表（汇总）0524 3" xfId="30531"/>
    <cellStyle name="好_测算结果_财力性转移支付2010年预算参考数_03_2010年各地区一般预算平衡表_2010年地方财政一般预算分级平衡情况表（汇总）0524 5" xfId="30532"/>
    <cellStyle name="好_测算结果_财力性转移支付2010年预算参考数_03_2010年各地区一般预算平衡表_净集中 2" xfId="30533"/>
    <cellStyle name="好_测算结果_财力性转移支付2010年预算参考数_合并 2 3" xfId="30534"/>
    <cellStyle name="好_测算结果_财力性转移支付2010年预算参考数_合并 2 4" xfId="30535"/>
    <cellStyle name="好_测算结果_财力性转移支付2010年预算参考数_合并 2 5" xfId="30536"/>
    <cellStyle name="好_测算结果_财力性转移支付2010年预算参考数_合并 2 6" xfId="30537"/>
    <cellStyle name="好_测算结果_财力性转移支付2010年预算参考数_华东 2" xfId="30538"/>
    <cellStyle name="好_测算结果_财力性转移支付2010年预算参考数_华东 2 2" xfId="30539"/>
    <cellStyle name="好_测算结果_财力性转移支付2010年预算参考数_华东 2 3" xfId="30540"/>
    <cellStyle name="好_测算结果_财力性转移支付2010年预算参考数_华东 2 4" xfId="30541"/>
    <cellStyle name="好_测算结果_财力性转移支付2010年预算参考数_华东 2 5" xfId="30542"/>
    <cellStyle name="好_测算结果_财力性转移支付2010年预算参考数_华东 2 7" xfId="30543"/>
    <cellStyle name="好_测算结果_财力性转移支付2010年预算参考数_隋心对账单定稿0514 2" xfId="30544"/>
    <cellStyle name="好_测算结果_财力性转移支付2010年预算参考数_隋心对账单定稿0514 2 2" xfId="30545"/>
    <cellStyle name="好_测算结果_财力性转移支付2010年预算参考数_隋心对账单定稿0514 2 3" xfId="30546"/>
    <cellStyle name="好_测算结果_财力性转移支付2010年预算参考数_隋心对账单定稿0514 2 4" xfId="30547"/>
    <cellStyle name="好_测算结果_财力性转移支付2010年预算参考数_隋心对账单定稿0514 2 5" xfId="30548"/>
    <cellStyle name="好_测算结果_财力性转移支付2010年预算参考数_隋心对账单定稿0514 2 6" xfId="30549"/>
    <cellStyle name="适中 10 2" xfId="30550"/>
    <cellStyle name="好_测算结果_财力性转移支付2010年预算参考数_隋心对账单定稿0514 2 7" xfId="30551"/>
    <cellStyle name="好_测算结果_财力性转移支付2010年预算参考数_小册子（2010）张" xfId="30552"/>
    <cellStyle name="好_测算结果_财力性转移支付2010年预算参考数_小册子（2010）张 2" xfId="30553"/>
    <cellStyle name="好_测算结果_合并 2" xfId="30554"/>
    <cellStyle name="好_汇总_财力性转移支付2010年预算参考数_华东 2 3" xfId="30555"/>
    <cellStyle name="好_测算结果_合并 2 3" xfId="30556"/>
    <cellStyle name="好_测算结果_合并 2 5" xfId="30557"/>
    <cellStyle name="好_测算结果_华东 2 2" xfId="30558"/>
    <cellStyle name="好_测算结果_华东 2 3" xfId="30559"/>
    <cellStyle name="好_测算结果_华东 2 4" xfId="30560"/>
    <cellStyle name="好_测算结果_华东 2 5" xfId="30561"/>
    <cellStyle name="好_测算结果_隋心对账单定稿0514" xfId="30562"/>
    <cellStyle name="好_测算结果_隋心对账单定稿0514 2 6" xfId="30563"/>
    <cellStyle name="好_测算结果_隋心对账单定稿0514 2 7" xfId="30564"/>
    <cellStyle name="好_测算结果_小册子（2010）张 2" xfId="30565"/>
    <cellStyle name="好_测算结果_小册子（2010）张 3" xfId="30566"/>
    <cellStyle name="好_测算结果汇总 2" xfId="30567"/>
    <cellStyle name="好_测算结果汇总 2 3" xfId="30568"/>
    <cellStyle name="好_测算结果汇总 2 4" xfId="30569"/>
    <cellStyle name="好_测算结果汇总 2 5" xfId="30570"/>
    <cellStyle name="好_测算结果汇总 3" xfId="30571"/>
    <cellStyle name="好_测算结果汇总_03_2010年各地区一般预算平衡表 2" xfId="30572"/>
    <cellStyle name="好_测算结果汇总_03_2010年各地区一般预算平衡表 2 2" xfId="30573"/>
    <cellStyle name="好_测算结果汇总_03_2010年各地区一般预算平衡表 3" xfId="30574"/>
    <cellStyle name="好_测算结果汇总_03_2010年各地区一般预算平衡表 4" xfId="30575"/>
    <cellStyle name="好_测算结果汇总_03_2010年各地区一般预算平衡表 5" xfId="30576"/>
    <cellStyle name="好_测算结果汇总_03_2010年各地区一般预算平衡表_2010年地方财政一般预算分级平衡情况表（汇总）0524 2 2" xfId="30577"/>
    <cellStyle name="好_测算结果汇总_03_2010年各地区一般预算平衡表_2010年地方财政一般预算分级平衡情况表（汇总）0524 2 3" xfId="30578"/>
    <cellStyle name="好_测算结果汇总_03_2010年各地区一般预算平衡表_2010年地方财政一般预算分级平衡情况表（汇总）0524 2 4" xfId="30579"/>
    <cellStyle name="好_分县成本差异系数_财力性转移支付2010年预算参考数_03_2010年各地区一般预算平衡表 2" xfId="30580"/>
    <cellStyle name="好_测算结果汇总_03_2010年各地区一般预算平衡表_2010年地方财政一般预算分级平衡情况表（汇总）0524 2 5" xfId="30581"/>
    <cellStyle name="好_行政（人员）_民生政策最低支出需求_财力性转移支付2010年预算参考数_30云南 2" xfId="30582"/>
    <cellStyle name="好_分县成本差异系数_财力性转移支付2010年预算参考数_03_2010年各地区一般预算平衡表 3" xfId="30583"/>
    <cellStyle name="好_测算结果汇总_03_2010年各地区一般预算平衡表_2010年地方财政一般预算分级平衡情况表（汇总）0524 2 6" xfId="30584"/>
    <cellStyle name="好_行政（人员）_民生政策最低支出需求_财力性转移支付2010年预算参考数_30云南 3" xfId="30585"/>
    <cellStyle name="好_测算结果汇总_03_2010年各地区一般预算平衡表_净集中" xfId="30586"/>
    <cellStyle name="好_测算结果汇总_03_2010年各地区一般预算平衡表_净集中 2" xfId="30587"/>
    <cellStyle name="好_分县成本差异系数_合并 3" xfId="30588"/>
    <cellStyle name="好_测算结果汇总_03_2010年各地区一般预算平衡表_净集中 3" xfId="30589"/>
    <cellStyle name="好_测算结果汇总_财力性转移支付2010年预算参考数" xfId="30590"/>
    <cellStyle name="好_测算结果汇总_财力性转移支付2010年预算参考数 2 6" xfId="30591"/>
    <cellStyle name="好_其他部门(按照总人口测算）—20080416_民生政策最低支出需求_财力性转移支付2010年预算参考数_03_2010年各地区一般预算平衡表_04财力类2010 3" xfId="30592"/>
    <cellStyle name="好_测算结果汇总_财力性转移支付2010年预算参考数_03_2010年各地区一般预算平衡表 2 2" xfId="30593"/>
    <cellStyle name="好_测算结果汇总_财力性转移支付2010年预算参考数_03_2010年各地区一般预算平衡表 3" xfId="30594"/>
    <cellStyle name="好_测算结果汇总_财力性转移支付2010年预算参考数_03_2010年各地区一般预算平衡表 4" xfId="30595"/>
    <cellStyle name="好_测算结果汇总_财力性转移支付2010年预算参考数_03_2010年各地区一般预算平衡表 5" xfId="30596"/>
    <cellStyle name="好_测算结果汇总_财力性转移支付2010年预算参考数_03_2010年各地区一般预算平衡表 6" xfId="30597"/>
    <cellStyle name="好_测算结果汇总_财力性转移支付2010年预算参考数_03_2010年各地区一般预算平衡表_04财力类2010 2" xfId="30598"/>
    <cellStyle name="好_缺口县区测算(按核定人数)_合并 2 3" xfId="30599"/>
    <cellStyle name="好_测算结果汇总_财力性转移支付2010年预算参考数_03_2010年各地区一般预算平衡表_04财力类2010 3" xfId="30600"/>
    <cellStyle name="好_缺口县区测算(按核定人数)_合并 2 4" xfId="30601"/>
    <cellStyle name="好_测算结果汇总_财力性转移支付2010年预算参考数_03_2010年各地区一般预算平衡表_2010年地方财政一般预算分级平衡情况表（汇总）0524 5" xfId="30602"/>
    <cellStyle name="好_分县成本差异系数_民生政策最低支出需求_03_2010年各地区一般预算平衡表 3" xfId="30603"/>
    <cellStyle name="好_测算结果汇总_财力性转移支付2010年预算参考数_03_2010年各地区一般预算平衡表_净集中" xfId="30604"/>
    <cellStyle name="好_卫生(按照总人口测算）—20080416_县市旗测算-新科目（含人口规模效应）_财力性转移支付2010年预算参考数_合并 2 2" xfId="30605"/>
    <cellStyle name="好_汇总表_财力性转移支付2010年预算参考数_合并 3" xfId="30606"/>
    <cellStyle name="好_测算结果汇总_财力性转移支付2010年预算参考数_合并 2" xfId="30607"/>
    <cellStyle name="好_行政（人员）_不含人员经费系数_合并 2 5" xfId="30608"/>
    <cellStyle name="好_测算结果汇总_财力性转移支付2010年预算参考数_合并 2 2" xfId="30609"/>
    <cellStyle name="好_测算结果汇总_财力性转移支付2010年预算参考数_合并 2 3" xfId="30610"/>
    <cellStyle name="好_测算结果汇总_财力性转移支付2010年预算参考数_合并 2 5" xfId="30611"/>
    <cellStyle name="好_测算结果汇总_财力性转移支付2010年预算参考数_合并 2 6" xfId="30612"/>
    <cellStyle name="好_测算结果汇总_财力性转移支付2010年预算参考数_合并 2 7" xfId="30613"/>
    <cellStyle name="好_测算结果汇总_财力性转移支付2010年预算参考数_华东 2 2" xfId="30614"/>
    <cellStyle name="好_测算结果汇总_财力性转移支付2010年预算参考数_华东 2 3" xfId="30615"/>
    <cellStyle name="好_测算结果汇总_财力性转移支付2010年预算参考数_华东 2 4" xfId="30616"/>
    <cellStyle name="好_测算结果汇总_财力性转移支付2010年预算参考数_华东 2 5" xfId="30617"/>
    <cellStyle name="好_测算结果汇总_财力性转移支付2010年预算参考数_华东 2 6" xfId="30618"/>
    <cellStyle name="好_测算结果汇总_财力性转移支付2010年预算参考数_隋心对账单定稿0514" xfId="30619"/>
    <cellStyle name="好_测算结果汇总_财力性转移支付2010年预算参考数_隋心对账单定稿0514 2" xfId="30620"/>
    <cellStyle name="好_测算结果汇总_财力性转移支付2010年预算参考数_隋心对账单定稿0514 2 2" xfId="30621"/>
    <cellStyle name="好_测算结果汇总_财力性转移支付2010年预算参考数_隋心对账单定稿0514 2 3" xfId="30622"/>
    <cellStyle name="好_测算结果汇总_财力性转移支付2010年预算参考数_隋心对账单定稿0514 2 4" xfId="30623"/>
    <cellStyle name="好_测算结果汇总_财力性转移支付2010年预算参考数_隋心对账单定稿0514 2 6" xfId="30624"/>
    <cellStyle name="好_测算结果汇总_财力性转移支付2010年预算参考数_小册子（2010）张 2" xfId="30625"/>
    <cellStyle name="好_测算结果汇总_财力性转移支付2010年预算参考数_小册子（2010）张 3" xfId="30626"/>
    <cellStyle name="好_教育(按照总人口测算）—20080416_不含人员经费系数_财力性转移支付2010年预算参考数_03_2010年各地区一般预算平衡表_净集中 2" xfId="30627"/>
    <cellStyle name="好_测算结果汇总_合并" xfId="30628"/>
    <cellStyle name="好_测算结果汇总_合并 2" xfId="30629"/>
    <cellStyle name="好_教育(按照总人口测算）—20080416_合并 2 4" xfId="30630"/>
    <cellStyle name="好_测算结果汇总_合并 2 2" xfId="30631"/>
    <cellStyle name="好_测算结果汇总_合并 2 3" xfId="30632"/>
    <cellStyle name="好_测算结果汇总_合并 2 4" xfId="30633"/>
    <cellStyle name="好_测算结果汇总_合并 2 5" xfId="30634"/>
    <cellStyle name="好_测算结果汇总_合并 2 6" xfId="30635"/>
    <cellStyle name="好_测算结果汇总_合并 2 7" xfId="30636"/>
    <cellStyle name="好_汇总表_财力性转移支付2010年预算参考数_华东 2" xfId="30637"/>
    <cellStyle name="好_测算结果汇总_华东 2 6" xfId="30638"/>
    <cellStyle name="好_测算结果汇总_隋心对账单定稿0514" xfId="30639"/>
    <cellStyle name="好_测算结果汇总_隋心对账单定稿0514 2" xfId="30640"/>
    <cellStyle name="好_测算结果汇总_隋心对账单定稿0514 2 6" xfId="30641"/>
    <cellStyle name="好_测算总表" xfId="30642"/>
    <cellStyle name="好_测算总表 2" xfId="30643"/>
    <cellStyle name="好_测算总表 3" xfId="30644"/>
    <cellStyle name="好_成本差异系数" xfId="30645"/>
    <cellStyle name="好_成本差异系数 2" xfId="30646"/>
    <cellStyle name="好_成本差异系数 2 2" xfId="30647"/>
    <cellStyle name="好_成本差异系数 2 3" xfId="30648"/>
    <cellStyle name="好_成本差异系数 2 4" xfId="30649"/>
    <cellStyle name="好_成本差异系数 2 5" xfId="30650"/>
    <cellStyle name="好_成本差异系数 2 6" xfId="30651"/>
    <cellStyle name="好_成本差异系数 3" xfId="30652"/>
    <cellStyle name="好_成本差异系数 4" xfId="30653"/>
    <cellStyle name="好_成本差异系数 5" xfId="30654"/>
    <cellStyle name="好_成本差异系数（含人口规模）" xfId="30655"/>
    <cellStyle name="好_成本差异系数（含人口规模） 2 2" xfId="30656"/>
    <cellStyle name="好_成本差异系数（含人口规模） 2 3" xfId="30657"/>
    <cellStyle name="好_成本差异系数（含人口规模） 2 4" xfId="30658"/>
    <cellStyle name="好_县区合并测算20080421_民生政策最低支出需求_财力性转移支付2010年预算参考数_合并 2 2" xfId="30659"/>
    <cellStyle name="好_成本差异系数（含人口规模） 2 5" xfId="30660"/>
    <cellStyle name="好_县区合并测算20080421_民生政策最低支出需求_财力性转移支付2010年预算参考数_合并 2 3" xfId="30661"/>
    <cellStyle name="好_成本差异系数（含人口规模） 2 6" xfId="30662"/>
    <cellStyle name="好_县区合并测算20080421_民生政策最低支出需求_财力性转移支付2010年预算参考数_合并 2 4" xfId="30663"/>
    <cellStyle name="好_成本差异系数（含人口规模） 2 7" xfId="30664"/>
    <cellStyle name="好_成本差异系数（含人口规模） 4" xfId="30665"/>
    <cellStyle name="好_成本差异系数（含人口规模） 5" xfId="30666"/>
    <cellStyle name="好_成本差异系数（含人口规模）_03_2010年各地区一般预算平衡表" xfId="30667"/>
    <cellStyle name="好_缺口县区测算(按2007支出增长25%测算)_隋心对账单定稿0514 2 5" xfId="30668"/>
    <cellStyle name="好_成本差异系数（含人口规模）_03_2010年各地区一般预算平衡表 3" xfId="30669"/>
    <cellStyle name="好_成本差异系数（含人口规模）_03_2010年各地区一般预算平衡表 4" xfId="30670"/>
    <cellStyle name="好_农林水和城市维护标准支出20080505－县区合计_财力性转移支付2010年预算参考数_小册子（2010）张" xfId="30671"/>
    <cellStyle name="好_成本差异系数（含人口规模）_03_2010年各地区一般预算平衡表 5" xfId="30672"/>
    <cellStyle name="好_成本差异系数（含人口规模）_03_2010年各地区一般预算平衡表 6" xfId="30673"/>
    <cellStyle name="好_成本差异系数（含人口规模）_03_2010年各地区一般预算平衡表_04财力类2010 2" xfId="30674"/>
    <cellStyle name="好_成本差异系数（含人口规模）_03_2010年各地区一般预算平衡表_04财力类2010 3" xfId="30675"/>
    <cellStyle name="好_成本差异系数（含人口规模）_03_2010年各地区一般预算平衡表_2010年地方财政一般预算分级平衡情况表（汇总）0524" xfId="30676"/>
    <cellStyle name="好_分县成本差异系数_民生政策最低支出需求_华东 2 2" xfId="30677"/>
    <cellStyle name="好_成本差异系数（含人口规模）_03_2010年各地区一般预算平衡表_2010年地方财政一般预算分级平衡情况表（汇总）0524 2 2" xfId="30678"/>
    <cellStyle name="好_成本差异系数（含人口规模）_03_2010年各地区一般预算平衡表_2010年地方财政一般预算分级平衡情况表（汇总）0524 2 3" xfId="30679"/>
    <cellStyle name="好_成本差异系数（含人口规模）_03_2010年各地区一般预算平衡表_2010年地方财政一般预算分级平衡情况表（汇总）0524 2 4" xfId="30680"/>
    <cellStyle name="好_成本差异系数（含人口规模）_03_2010年各地区一般预算平衡表_2010年地方财政一般预算分级平衡情况表（汇总）0524 2 5" xfId="30681"/>
    <cellStyle name="好_成本差异系数（含人口规模）_03_2010年各地区一般预算平衡表_2010年地方财政一般预算分级平衡情况表（汇总）0524 3" xfId="30682"/>
    <cellStyle name="好_成本差异系数（含人口规模）_03_2010年各地区一般预算平衡表_2010年地方财政一般预算分级平衡情况表（汇总）0524 5" xfId="30683"/>
    <cellStyle name="好_成本差异系数（含人口规模）_30云南 2" xfId="30684"/>
    <cellStyle name="好_成本差异系数（含人口规模）_财力性转移支付2010年预算参考数" xfId="30685"/>
    <cellStyle name="好_成本差异系数（含人口规模）_财力性转移支付2010年预算参考数 2" xfId="30686"/>
    <cellStyle name="好_成本差异系数（含人口规模）_财力性转移支付2010年预算参考数 2 5" xfId="30687"/>
    <cellStyle name="好_成本差异系数（含人口规模）_财力性转移支付2010年预算参考数 2 6" xfId="30688"/>
    <cellStyle name="好_成本差异系数（含人口规模）_财力性转移支付2010年预算参考数 4" xfId="30689"/>
    <cellStyle name="好_成本差异系数（含人口规模）_财力性转移支付2010年预算参考数 5" xfId="30690"/>
    <cellStyle name="好_成本差异系数（含人口规模）_财力性转移支付2010年预算参考数_03_2010年各地区一般预算平衡表" xfId="30691"/>
    <cellStyle name="好_分县成本差异系数_合并 2 3" xfId="30692"/>
    <cellStyle name="好_成本差异系数（含人口规模）_财力性转移支付2010年预算参考数_03_2010年各地区一般预算平衡表 2" xfId="30693"/>
    <cellStyle name="好_成本差异系数（含人口规模）_财力性转移支付2010年预算参考数_03_2010年各地区一般预算平衡表 2 2" xfId="30694"/>
    <cellStyle name="好_教育(按照总人口测算）—20080416_民生政策最低支出需求_合并 2 7" xfId="30695"/>
    <cellStyle name="好_成本差异系数（含人口规模）_财力性转移支付2010年预算参考数_03_2010年各地区一般预算平衡表 3" xfId="30696"/>
    <cellStyle name="好_成本差异系数（含人口规模）_财力性转移支付2010年预算参考数_03_2010年各地区一般预算平衡表 4" xfId="30697"/>
    <cellStyle name="好_成本差异系数（含人口规模）_财力性转移支付2010年预算参考数_03_2010年各地区一般预算平衡表 5" xfId="30698"/>
    <cellStyle name="好_成本差异系数（含人口规模）_财力性转移支付2010年预算参考数_03_2010年各地区一般预算平衡表 6" xfId="30699"/>
    <cellStyle name="好_成本差异系数（含人口规模）_财力性转移支付2010年预算参考数_03_2010年各地区一般预算平衡表_04财力类2010 2" xfId="30700"/>
    <cellStyle name="好_成本差异系数（含人口规模）_财力性转移支付2010年预算参考数_03_2010年各地区一般预算平衡表_04财力类2010 3" xfId="30701"/>
    <cellStyle name="好_奖励补助测算7.23 2" xfId="30702"/>
    <cellStyle name="输出 2 10" xfId="30703"/>
    <cellStyle name="好_成本差异系数（含人口规模）_财力性转移支付2010年预算参考数_03_2010年各地区一般预算平衡表_2010年地方财政一般预算分级平衡情况表（汇总）0524 2" xfId="30704"/>
    <cellStyle name="好_成本差异系数（含人口规模）_财力性转移支付2010年预算参考数_03_2010年各地区一般预算平衡表_2010年地方财政一般预算分级平衡情况表（汇总）0524 2 3" xfId="30705"/>
    <cellStyle name="好_同德_合并 2 2" xfId="30706"/>
    <cellStyle name="好_成本差异系数（含人口规模）_财力性转移支付2010年预算参考数_03_2010年各地区一般预算平衡表_2010年地方财政一般预算分级平衡情况表（汇总）0524 2 4" xfId="30707"/>
    <cellStyle name="输出 2 12" xfId="30708"/>
    <cellStyle name="好_成本差异系数（含人口规模）_财力性转移支付2010年预算参考数_03_2010年各地区一般预算平衡表_2010年地方财政一般预算分级平衡情况表（汇总）0524 4" xfId="30709"/>
    <cellStyle name="好_成本差异系数（含人口规模）_财力性转移支付2010年预算参考数_03_2010年各地区一般预算平衡表_2010年地方财政一般预算分级平衡情况表（汇总）0524 5" xfId="30710"/>
    <cellStyle name="好_成本差异系数（含人口规模）_财力性转移支付2010年预算参考数_03_2010年各地区一般预算平衡表_净集中" xfId="30711"/>
    <cellStyle name="好_河南 缺口县区测算(地方填报白)_华东 2 4" xfId="30712"/>
    <cellStyle name="好_成本差异系数（含人口规模）_财力性转移支付2010年预算参考数_03_2010年各地区一般预算平衡表_净集中 2" xfId="30713"/>
    <cellStyle name="好_成本差异系数（含人口规模）_财力性转移支付2010年预算参考数_03_2010年各地区一般预算平衡表_净集中 3" xfId="30714"/>
    <cellStyle name="好_成本差异系数（含人口规模）_财力性转移支付2010年预算参考数_30云南 2" xfId="30715"/>
    <cellStyle name="好_成本差异系数（含人口规模）_财力性转移支付2010年预算参考数_30云南 3" xfId="30716"/>
    <cellStyle name="好_成本差异系数（含人口规模）_财力性转移支付2010年预算参考数_合并 2 2" xfId="30717"/>
    <cellStyle name="好_成本差异系数（含人口规模）_财力性转移支付2010年预算参考数_华东" xfId="30718"/>
    <cellStyle name="好_成本差异系数（含人口规模）_财力性转移支付2010年预算参考数_华东 2" xfId="30719"/>
    <cellStyle name="好_成本差异系数（含人口规模）_财力性转移支付2010年预算参考数_华东 2 2" xfId="30720"/>
    <cellStyle name="好_成本差异系数（含人口规模）_财力性转移支付2010年预算参考数_华东 2 3" xfId="30721"/>
    <cellStyle name="好_成本差异系数（含人口规模）_财力性转移支付2010年预算参考数_华东 2 6" xfId="30722"/>
    <cellStyle name="好_核定人数对比_财力性转移支付2010年预算参考数_华东 2 2" xfId="30723"/>
    <cellStyle name="好_其他部门(按照总人口测算）—20080416_县市旗测算-新科目（含人口规模效应）_财力性转移支付2010年预算参考数_华东 2" xfId="30724"/>
    <cellStyle name="好_成本差异系数（含人口规模）_财力性转移支付2010年预算参考数_华东 2 7" xfId="30725"/>
    <cellStyle name="好_核定人数对比_财力性转移支付2010年预算参考数_华东 2 3" xfId="30726"/>
    <cellStyle name="好_其他部门(按照总人口测算）—20080416_县市旗测算-新科目（含人口规模效应）_财力性转移支付2010年预算参考数_华东 3" xfId="30727"/>
    <cellStyle name="好_成本差异系数（含人口规模）_财力性转移支付2010年预算参考数_隋心对账单定稿0514 2" xfId="30728"/>
    <cellStyle name="好_教育(按照总人口测算）—20080416_财力性转移支付2010年预算参考数" xfId="30729"/>
    <cellStyle name="好_成本差异系数（含人口规模）_财力性转移支付2010年预算参考数_隋心对账单定稿0514 2 2" xfId="30730"/>
    <cellStyle name="好_教育(按照总人口测算）—20080416_财力性转移支付2010年预算参考数 2" xfId="30731"/>
    <cellStyle name="好_成本差异系数（含人口规模）_合并" xfId="30732"/>
    <cellStyle name="好_成本差异系数（含人口规模）_合并 2" xfId="30733"/>
    <cellStyle name="好_成本差异系数（含人口规模）_合并 2 4" xfId="30734"/>
    <cellStyle name="好_成本差异系数（含人口规模）_合并 2 5" xfId="30735"/>
    <cellStyle name="好_成本差异系数（含人口规模）_合并 2 6" xfId="30736"/>
    <cellStyle name="好_成本差异系数（含人口规模）_合并 2 7" xfId="30737"/>
    <cellStyle name="好_成本差异系数（含人口规模）_华东 2" xfId="30738"/>
    <cellStyle name="好_成本差异系数（含人口规模）_华东 2 2" xfId="30739"/>
    <cellStyle name="好_成本差异系数（含人口规模）_华东 2 3" xfId="30740"/>
    <cellStyle name="好_成本差异系数（含人口规模）_华东 2 4" xfId="30741"/>
    <cellStyle name="好_成本差异系数（含人口规模）_华东 2 5" xfId="30742"/>
    <cellStyle name="好_成本差异系数（含人口规模）_华东 2 7" xfId="30743"/>
    <cellStyle name="好_成本差异系数（含人口规模）_隋心对账单定稿0514 2" xfId="30744"/>
    <cellStyle name="好_成本差异系数（含人口规模）_隋心对账单定稿0514 2 2" xfId="30745"/>
    <cellStyle name="好_成本差异系数（含人口规模）_小册子（2010）张 3" xfId="30746"/>
    <cellStyle name="好_成本差异系数_03_2010年各地区一般预算平衡表 3" xfId="30747"/>
    <cellStyle name="好_成本差异系数_03_2010年各地区一般预算平衡表 4" xfId="30748"/>
    <cellStyle name="好_行政（人员）_小册子（2010）张" xfId="30749"/>
    <cellStyle name="好_成本差异系数_03_2010年各地区一般预算平衡表_04财力类2010" xfId="30750"/>
    <cellStyle name="好_成本差异系数_03_2010年各地区一般预算平衡表_2010年地方财政一般预算分级平衡情况表（汇总）0524 2 4" xfId="30751"/>
    <cellStyle name="好_成本差异系数_03_2010年各地区一般预算平衡表_2010年地方财政一般预算分级平衡情况表（汇总）0524 2 6" xfId="30752"/>
    <cellStyle name="好_成本差异系数_03_2010年各地区一般预算平衡表_2010年地方财政一般预算分级平衡情况表（汇总）0524 2 7" xfId="30753"/>
    <cellStyle name="好_成本差异系数_03_2010年各地区一般预算平衡表_2010年地方财政一般预算分级平衡情况表（汇总）0524 5" xfId="30754"/>
    <cellStyle name="好_成本差异系数_03_2010年各地区一般预算平衡表_净集中" xfId="30755"/>
    <cellStyle name="好_成本差异系数_03_2010年各地区一般预算平衡表_净集中 3" xfId="30756"/>
    <cellStyle name="好_成本差异系数_30云南 3" xfId="30757"/>
    <cellStyle name="好_成本差异系数_财力性转移支付2010年预算参考数 2 6" xfId="30758"/>
    <cellStyle name="好_成本差异系数_财力性转移支付2010年预算参考数 2 7" xfId="30759"/>
    <cellStyle name="好_成本差异系数_财力性转移支付2010年预算参考数 3" xfId="30760"/>
    <cellStyle name="好_成本差异系数_财力性转移支付2010年预算参考数 4" xfId="30761"/>
    <cellStyle name="好_成本差异系数_财力性转移支付2010年预算参考数 5" xfId="30762"/>
    <cellStyle name="好_成本差异系数_财力性转移支付2010年预算参考数_03_2010年各地区一般预算平衡表 3" xfId="30763"/>
    <cellStyle name="好_成本差异系数_财力性转移支付2010年预算参考数_03_2010年各地区一般预算平衡表 4" xfId="30764"/>
    <cellStyle name="好_成本差异系数_财力性转移支付2010年预算参考数_03_2010年各地区一般预算平衡表 5" xfId="30765"/>
    <cellStyle name="好_成本差异系数_财力性转移支付2010年预算参考数_03_2010年各地区一般预算平衡表_04财力类2010" xfId="30766"/>
    <cellStyle name="好_成本差异系数_财力性转移支付2010年预算参考数_03_2010年各地区一般预算平衡表_04财力类2010 3" xfId="30767"/>
    <cellStyle name="好_核定人数下发表_03_2010年各地区一般预算平衡表_2010年地方财政一般预算分级平衡情况表（汇总）0524 2 2" xfId="30768"/>
    <cellStyle name="好_成本差异系数_财力性转移支付2010年预算参考数_03_2010年各地区一般预算平衡表_2010年地方财政一般预算分级平衡情况表（汇总）0524" xfId="30769"/>
    <cellStyle name="好_民生政策最低支出需求_财力性转移支付2010年预算参考数 2" xfId="30770"/>
    <cellStyle name="好_成本差异系数_财力性转移支付2010年预算参考数_03_2010年各地区一般预算平衡表_2010年地方财政一般预算分级平衡情况表（汇总）0524 2" xfId="30771"/>
    <cellStyle name="好_民生政策最低支出需求_财力性转移支付2010年预算参考数 2 2" xfId="30772"/>
    <cellStyle name="好_农林水和城市维护标准支出20080505－县区合计_03_2010年各地区一般预算平衡表 5" xfId="30773"/>
    <cellStyle name="好_成本差异系数_财力性转移支付2010年预算参考数_03_2010年各地区一般预算平衡表_2010年地方财政一般预算分级平衡情况表（汇总）0524 2 2" xfId="30774"/>
    <cellStyle name="好_成本差异系数_财力性转移支付2010年预算参考数_03_2010年各地区一般预算平衡表_2010年地方财政一般预算分级平衡情况表（汇总）0524 2 3" xfId="30775"/>
    <cellStyle name="好_成本差异系数_财力性转移支付2010年预算参考数_03_2010年各地区一般预算平衡表_2010年地方财政一般预算分级平衡情况表（汇总）0524 2 4" xfId="30776"/>
    <cellStyle name="好_成本差异系数_财力性转移支付2010年预算参考数_03_2010年各地区一般预算平衡表_2010年地方财政一般预算分级平衡情况表（汇总）0524 2 7" xfId="30777"/>
    <cellStyle name="好_成本差异系数_财力性转移支付2010年预算参考数_03_2010年各地区一般预算平衡表_净集中" xfId="30778"/>
    <cellStyle name="好_成本差异系数_财力性转移支付2010年预算参考数_30云南" xfId="30779"/>
    <cellStyle name="好_成本差异系数_财力性转移支付2010年预算参考数_30云南 2" xfId="30780"/>
    <cellStyle name="好_成本差异系数_财力性转移支付2010年预算参考数_华东" xfId="30781"/>
    <cellStyle name="好_行政（人员）_不含人员经费系数_财力性转移支付2010年预算参考数_03_2010年各地区一般预算平衡表 2 3" xfId="30782"/>
    <cellStyle name="好_成本差异系数_财力性转移支付2010年预算参考数_华东 2" xfId="30783"/>
    <cellStyle name="好_成本差异系数_财力性转移支付2010年预算参考数_华东 2 2" xfId="30784"/>
    <cellStyle name="好_成本差异系数_财力性转移支付2010年预算参考数_华东 2 4" xfId="30785"/>
    <cellStyle name="好_成本差异系数_财力性转移支付2010年预算参考数_华东 2 7" xfId="30786"/>
    <cellStyle name="好_成本差异系数_财力性转移支付2010年预算参考数_小册子（2010）张" xfId="30787"/>
    <cellStyle name="好_成本差异系数_财力性转移支付2010年预算参考数_小册子（2010）张 2" xfId="30788"/>
    <cellStyle name="好_成本差异系数_财力性转移支付2010年预算参考数_小册子（2010）张 3" xfId="30789"/>
    <cellStyle name="好_成本差异系数_合并 2 6" xfId="30790"/>
    <cellStyle name="好_附表_03_2010年各地区一般预算平衡表_2010年地方财政一般预算分级平衡情况表（汇总）0524 2 5" xfId="30791"/>
    <cellStyle name="好_成本差异系数_合并 2 7" xfId="30792"/>
    <cellStyle name="好_附表_03_2010年各地区一般预算平衡表_2010年地方财政一般预算分级平衡情况表（汇总）0524 2 6" xfId="30793"/>
    <cellStyle name="好_成本差异系数_华东" xfId="30794"/>
    <cellStyle name="好_成本差异系数_华东 2 3" xfId="30795"/>
    <cellStyle name="好_核定人数下发表_合并 2 2" xfId="30796"/>
    <cellStyle name="好_成本差异系数_华东 2 4" xfId="30797"/>
    <cellStyle name="好_核定人数下发表_合并 2 3" xfId="30798"/>
    <cellStyle name="好_成本差异系数_华东 2 5" xfId="30799"/>
    <cellStyle name="好_核定人数下发表_合并 2 4" xfId="30800"/>
    <cellStyle name="好_成本差异系数_隋心对账单定稿0514" xfId="30801"/>
    <cellStyle name="好_核定人数对比_合并 2 3" xfId="30802"/>
    <cellStyle name="好_成本差异系数_隋心对账单定稿0514 2 2" xfId="30803"/>
    <cellStyle name="好_成本差异系数_隋心对账单定稿0514 2 3" xfId="30804"/>
    <cellStyle name="好_成本差异系数_隋心对账单定稿0514 2 7" xfId="30805"/>
    <cellStyle name="好_成本差异系数_小册子（2010）张 2" xfId="30806"/>
    <cellStyle name="好_城建部门" xfId="30807"/>
    <cellStyle name="好_城建部门 3" xfId="30808"/>
    <cellStyle name="好_河南 缺口县区测算(地方填报)_财力性转移支付2010年预算参考数_合并 2 4" xfId="30809"/>
    <cellStyle name="好_城建部门 4" xfId="30810"/>
    <cellStyle name="好_河南 缺口县区测算(地方填报)_财力性转移支付2010年预算参考数_合并 2 5" xfId="30811"/>
    <cellStyle name="好_城建部门 5" xfId="30812"/>
    <cellStyle name="好_河南 缺口县区测算(地方填报)_财力性转移支付2010年预算参考数_合并 2 6" xfId="30813"/>
    <cellStyle name="好_城建部门 6" xfId="30814"/>
    <cellStyle name="好_河南 缺口县区测算(地方填报)_财力性转移支付2010年预算参考数_合并 2 7" xfId="30815"/>
    <cellStyle name="好_城建部门_华东" xfId="30816"/>
    <cellStyle name="好_城建部门_华东 2" xfId="30817"/>
    <cellStyle name="好_行政（人员）_民生政策最低支出需求_03_2010年各地区一般预算平衡表_2010年地方财政一般预算分级平衡情况表（汇总）0524 3" xfId="30818"/>
    <cellStyle name="好_城建部门_隋心对账单定稿0514 2" xfId="30819"/>
    <cellStyle name="好_农林水和城市维护标准支出20080505－县区合计_03_2010年各地区一般预算平衡表_净集中 3" xfId="30820"/>
    <cellStyle name="好_村名录" xfId="30821"/>
    <cellStyle name="好_大连市" xfId="30822"/>
    <cellStyle name="好_地方配套按人均增幅控制8.30xl 4" xfId="30823"/>
    <cellStyle name="好_汇总_财力性转移支付2010年预算参考数_小册子（2010）张" xfId="30824"/>
    <cellStyle name="好_地方配套按人均增幅控制8.30一般预算平均增幅、人均可用财力平均增幅两次控制、社会治安系数调整、案件数调整xl 2" xfId="30825"/>
    <cellStyle name="好_分县成本差异系数_财力性转移支付2010年预算参考数_华东 3" xfId="30826"/>
    <cellStyle name="好_地方配套按人均增幅控制8.30一般预算平均增幅、人均可用财力平均增幅两次控制、社会治安系数调整、案件数调整xl 3" xfId="30827"/>
    <cellStyle name="好_地方配套按人均增幅控制8.30一般预算平均增幅、人均可用财力平均增幅两次控制、社会治安系数调整、案件数调整xl 4" xfId="30828"/>
    <cellStyle name="好_地方配套按人均增幅控制8.31（调整结案率后）xl 2" xfId="30829"/>
    <cellStyle name="好_地方配套按人均增幅控制8.31（调整结案率后）xl 4" xfId="30830"/>
    <cellStyle name="好_第五部分(才淼、饶永宏）" xfId="30831"/>
    <cellStyle name="好_第五部分(才淼、饶永宏） 2" xfId="30832"/>
    <cellStyle name="好_第五部分(才淼、饶永宏） 2 2" xfId="30833"/>
    <cellStyle name="好_第五部分(才淼、饶永宏） 2 3" xfId="30834"/>
    <cellStyle name="好_第五部分(才淼、饶永宏） 2 4" xfId="30835"/>
    <cellStyle name="好_第五部分(才淼、饶永宏） 2 5" xfId="30836"/>
    <cellStyle name="好_第五部分(才淼、饶永宏） 2 6" xfId="30837"/>
    <cellStyle name="好_第五部分(才淼、饶永宏） 2 7" xfId="30838"/>
    <cellStyle name="好_第五部分(才淼、饶永宏） 2_2.2009年云南省生态功能区转移支付总表" xfId="30839"/>
    <cellStyle name="好_第五部分(才淼、饶永宏） 2_2.2010年云南省生态功能区转移支付总表" xfId="30840"/>
    <cellStyle name="好_第五部分(才淼、饶永宏） 5" xfId="30841"/>
    <cellStyle name="好_民生政策最低支出需求_财力性转移支付2010年预算参考数_华东 2 2" xfId="30842"/>
    <cellStyle name="好_第五部分(才淼、饶永宏） 6" xfId="30843"/>
    <cellStyle name="好_民生政策最低支出需求_财力性转移支付2010年预算参考数_华东 2 3" xfId="30844"/>
    <cellStyle name="好_第五部分(才淼、饶永宏） 7" xfId="30845"/>
    <cellStyle name="好_民生政策最低支出需求_财力性转移支付2010年预算参考数_华东 2 4" xfId="30846"/>
    <cellStyle name="好_第五部分(才淼、饶永宏） 8" xfId="30847"/>
    <cellStyle name="好_河南 缺口县区测算(地方填报白)_03_2010年各地区一般预算平衡表_2010年地方财政一般预算分级平衡情况表（汇总）0524 2 2" xfId="30848"/>
    <cellStyle name="好_民生政策最低支出需求_财力性转移支付2010年预算参考数_华东 2 5" xfId="30849"/>
    <cellStyle name="好_县区合并测算20080423(按照各省比重）_不含人员经费系数 2 2" xfId="30850"/>
    <cellStyle name="好_第五部分(才淼、饶永宏）_合并" xfId="30851"/>
    <cellStyle name="好_第五部分(才淼、饶永宏）_合并 2" xfId="30852"/>
    <cellStyle name="好_第五部分(才淼、饶永宏）_合并 2 2" xfId="30853"/>
    <cellStyle name="好_第五部分(才淼、饶永宏）_合并 2 3" xfId="30854"/>
    <cellStyle name="好_第五部分(才淼、饶永宏）_合并 2 4" xfId="30855"/>
    <cellStyle name="好_第五部分(才淼、饶永宏）_合并 2 7" xfId="30856"/>
    <cellStyle name="好_第五部分(才淼、饶永宏）_隋心对账单定稿0514 2 2" xfId="30857"/>
    <cellStyle name="好_第五部分(才淼、饶永宏）_隋心对账单定稿0514 2 3" xfId="30858"/>
    <cellStyle name="好_第一部分：综合全_华东 2" xfId="30859"/>
    <cellStyle name="好_第一部分：综合全_隋心对账单定稿0514 2" xfId="30860"/>
    <cellStyle name="好_分析缺口率 2" xfId="30861"/>
    <cellStyle name="好_分析缺口率 2 4" xfId="30862"/>
    <cellStyle name="好_分析缺口率 2 5" xfId="30863"/>
    <cellStyle name="好_分析缺口率 3" xfId="30864"/>
    <cellStyle name="好_分析缺口率 4" xfId="30865"/>
    <cellStyle name="好_分析缺口率 5" xfId="30866"/>
    <cellStyle name="好_分析缺口率_03_2010年各地区一般预算平衡表 2 2" xfId="30867"/>
    <cellStyle name="好_教育(按照总人口测算）—20080416_县市旗测算-新科目（含人口规模效应）_隋心对账单定稿0514 2 7" xfId="30868"/>
    <cellStyle name="好_分析缺口率_03_2010年各地区一般预算平衡表_04财力类2010" xfId="30869"/>
    <cellStyle name="好_分析缺口率_03_2010年各地区一般预算平衡表_2010年地方财政一般预算分级平衡情况表（汇总）0524" xfId="30870"/>
    <cellStyle name="好_分析缺口率_03_2010年各地区一般预算平衡表_2010年地方财政一般预算分级平衡情况表（汇总）0524 2 2" xfId="30871"/>
    <cellStyle name="好_附表_03_2010年各地区一般预算平衡表 2" xfId="30872"/>
    <cellStyle name="好_分析缺口率_03_2010年各地区一般预算平衡表_2010年地方财政一般预算分级平衡情况表（汇总）0524 2 5" xfId="30873"/>
    <cellStyle name="好_附表_03_2010年各地区一般预算平衡表 5" xfId="30874"/>
    <cellStyle name="好_分析缺口率_03_2010年各地区一般预算平衡表_2010年地方财政一般预算分级平衡情况表（汇总）0524 2 6" xfId="30875"/>
    <cellStyle name="好_附表_03_2010年各地区一般预算平衡表 6" xfId="30876"/>
    <cellStyle name="好_分析缺口率_30云南" xfId="30877"/>
    <cellStyle name="好_分析缺口率_30云南 2" xfId="30878"/>
    <cellStyle name="好_行政公检法测算_县市旗测算-新科目（含人口规模效应）_财力性转移支付2010年预算参考数_隋心对账单定稿0514 2 3" xfId="30879"/>
    <cellStyle name="好_分析缺口率_30云南 3" xfId="30880"/>
    <cellStyle name="好_行政公检法测算_县市旗测算-新科目（含人口规模效应）_财力性转移支付2010年预算参考数_隋心对账单定稿0514 2 4" xfId="30881"/>
    <cellStyle name="好_分析缺口率_财力性转移支付2010年预算参考数 3" xfId="30882"/>
    <cellStyle name="好_分析缺口率_财力性转移支付2010年预算参考数_03_2010年各地区一般预算平衡表 2" xfId="30883"/>
    <cellStyle name="好_分析缺口率_财力性转移支付2010年预算参考数_03_2010年各地区一般预算平衡表 2 2" xfId="30884"/>
    <cellStyle name="好_分析缺口率_财力性转移支付2010年预算参考数_03_2010年各地区一般预算平衡表 3" xfId="30885"/>
    <cellStyle name="好_分析缺口率_财力性转移支付2010年预算参考数_03_2010年各地区一般预算平衡表_04财力类2010" xfId="30886"/>
    <cellStyle name="好_分析缺口率_财力性转移支付2010年预算参考数_03_2010年各地区一般预算平衡表_04财力类2010 3" xfId="30887"/>
    <cellStyle name="好_教育(按照总人口测算）—20080416_民生政策最低支出需求_财力性转移支付2010年预算参考数_隋心对账单定稿0514" xfId="30888"/>
    <cellStyle name="好_分析缺口率_财力性转移支付2010年预算参考数_03_2010年各地区一般预算平衡表_2010年地方财政一般预算分级平衡情况表（汇总）0524" xfId="30889"/>
    <cellStyle name="好_分析缺口率_财力性转移支付2010年预算参考数_03_2010年各地区一般预算平衡表_2010年地方财政一般预算分级平衡情况表（汇总）0524 2" xfId="30890"/>
    <cellStyle name="好_分析缺口率_财力性转移支付2010年预算参考数_03_2010年各地区一般预算平衡表_2010年地方财政一般预算分级平衡情况表（汇总）0524 2 2" xfId="30891"/>
    <cellStyle name="好_分析缺口率_财力性转移支付2010年预算参考数_03_2010年各地区一般预算平衡表_2010年地方财政一般预算分级平衡情况表（汇总）0524 2 3" xfId="30892"/>
    <cellStyle name="好_分析缺口率_财力性转移支付2010年预算参考数_03_2010年各地区一般预算平衡表_2010年地方财政一般预算分级平衡情况表（汇总）0524 2 5" xfId="30893"/>
    <cellStyle name="好_分析缺口率_财力性转移支付2010年预算参考数_03_2010年各地区一般预算平衡表_2010年地方财政一般预算分级平衡情况表（汇总）0524 2 6" xfId="30894"/>
    <cellStyle name="好_分析缺口率_财力性转移支付2010年预算参考数_03_2010年各地区一般预算平衡表_2010年地方财政一般预算分级平衡情况表（汇总）0524 2 7" xfId="30895"/>
    <cellStyle name="好_分析缺口率_财力性转移支付2010年预算参考数_03_2010年各地区一般预算平衡表_2010年地方财政一般预算分级平衡情况表（汇总）0524 3" xfId="30896"/>
    <cellStyle name="好_分析缺口率_财力性转移支付2010年预算参考数_03_2010年各地区一般预算平衡表_2010年地方财政一般预算分级平衡情况表（汇总）0524 4" xfId="30897"/>
    <cellStyle name="好_分析缺口率_财力性转移支付2010年预算参考数_03_2010年各地区一般预算平衡表_2010年地方财政一般预算分级平衡情况表（汇总）0524 5" xfId="30898"/>
    <cellStyle name="好_分析缺口率_财力性转移支付2010年预算参考数_03_2010年各地区一般预算平衡表_净集中" xfId="30899"/>
    <cellStyle name="好_其他部门(按照总人口测算）—20080416_不含人员经费系数_03_2010年各地区一般预算平衡表 4" xfId="30900"/>
    <cellStyle name="好_分析缺口率_财力性转移支付2010年预算参考数_03_2010年各地区一般预算平衡表_净集中 2" xfId="30901"/>
    <cellStyle name="好_分析缺口率_财力性转移支付2010年预算参考数_03_2010年各地区一般预算平衡表_净集中 3" xfId="30902"/>
    <cellStyle name="好_分析缺口率_财力性转移支付2010年预算参考数_合并" xfId="30903"/>
    <cellStyle name="好_分析缺口率_财力性转移支付2010年预算参考数_合并 2" xfId="30904"/>
    <cellStyle name="好_分析缺口率_财力性转移支付2010年预算参考数_合并 2 2" xfId="30905"/>
    <cellStyle name="好_分析缺口率_财力性转移支付2010年预算参考数_合并 2 7" xfId="30906"/>
    <cellStyle name="好_农林水和城市维护标准支出20080505－县区合计_民生政策最低支出需求_华东 2" xfId="30907"/>
    <cellStyle name="好_分析缺口率_财力性转移支付2010年预算参考数_华东 2" xfId="30908"/>
    <cellStyle name="好_分析缺口率_财力性转移支付2010年预算参考数_华东 2 2" xfId="30909"/>
    <cellStyle name="好_分析缺口率_财力性转移支付2010年预算参考数_华东 2 3" xfId="30910"/>
    <cellStyle name="好_分析缺口率_财力性转移支付2010年预算参考数_华东 2 4" xfId="30911"/>
    <cellStyle name="好_分析缺口率_财力性转移支付2010年预算参考数_隋心对账单定稿0514" xfId="30912"/>
    <cellStyle name="好_分析缺口率_财力性转移支付2010年预算参考数_隋心对账单定稿0514 2 2" xfId="30913"/>
    <cellStyle name="好_分析缺口率_财力性转移支付2010年预算参考数_隋心对账单定稿0514 2 3" xfId="30914"/>
    <cellStyle name="好_分析缺口率_财力性转移支付2010年预算参考数_隋心对账单定稿0514 2 4" xfId="30915"/>
    <cellStyle name="好_分析缺口率_财力性转移支付2010年预算参考数_隋心对账单定稿0514 2 5" xfId="30916"/>
    <cellStyle name="好_分析缺口率_财力性转移支付2010年预算参考数_隋心对账单定稿0514 2 6" xfId="30917"/>
    <cellStyle name="好_分析缺口率_财力性转移支付2010年预算参考数_隋心对账单定稿0514 2 7" xfId="30918"/>
    <cellStyle name="好_分析缺口率_财力性转移支付2010年预算参考数_小册子（2010）张" xfId="30919"/>
    <cellStyle name="好_分析缺口率_合并" xfId="30920"/>
    <cellStyle name="好_分析缺口率_合并 2" xfId="30921"/>
    <cellStyle name="好_分析缺口率_合并 2 2" xfId="30922"/>
    <cellStyle name="好_分析缺口率_华东 2" xfId="30923"/>
    <cellStyle name="好_分析缺口率_华东 2 2" xfId="30924"/>
    <cellStyle name="好_分析缺口率_华东 2 4" xfId="30925"/>
    <cellStyle name="好_分析缺口率_华东 2 6" xfId="30926"/>
    <cellStyle name="好_分析缺口率_华东 2 7" xfId="30927"/>
    <cellStyle name="好_分析缺口率_隋心对账单定稿0514" xfId="30928"/>
    <cellStyle name="好_分析缺口率_隋心对账单定稿0514 2 2" xfId="30929"/>
    <cellStyle name="好_分析缺口率_隋心对账单定稿0514 2 3" xfId="30930"/>
    <cellStyle name="好_分析缺口率_小册子（2010）张" xfId="30931"/>
    <cellStyle name="好_分县成本差异系数" xfId="30932"/>
    <cellStyle name="好_分县成本差异系数 2" xfId="30933"/>
    <cellStyle name="好_分县成本差异系数 2 2" xfId="30934"/>
    <cellStyle name="好_分县成本差异系数 2 4" xfId="30935"/>
    <cellStyle name="好_分县成本差异系数 2 7" xfId="30936"/>
    <cellStyle name="好_分县成本差异系数 3" xfId="30937"/>
    <cellStyle name="好_分县成本差异系数 5" xfId="30938"/>
    <cellStyle name="好_分县成本差异系数_03_2010年各地区一般预算平衡表" xfId="30939"/>
    <cellStyle name="好_汇总_03_2010年各地区一般预算平衡表 2" xfId="30940"/>
    <cellStyle name="好_分县成本差异系数_03_2010年各地区一般预算平衡表_2010年地方财政一般预算分级平衡情况表（汇总）0524 2 2" xfId="30941"/>
    <cellStyle name="好_分县成本差异系数_03_2010年各地区一般预算平衡表_2010年地方财政一般预算分级平衡情况表（汇总）0524 2 3" xfId="30942"/>
    <cellStyle name="好_分县成本差异系数_03_2010年各地区一般预算平衡表_2010年地方财政一般预算分级平衡情况表（汇总）0524 2 4" xfId="30943"/>
    <cellStyle name="好_分县成本差异系数_03_2010年各地区一般预算平衡表_净集中" xfId="30944"/>
    <cellStyle name="好_分县成本差异系数_03_2010年各地区一般预算平衡表_净集中 2" xfId="30945"/>
    <cellStyle name="好_分县成本差异系数_03_2010年各地区一般预算平衡表_净集中 3" xfId="30946"/>
    <cellStyle name="好_分县成本差异系数_30云南 2" xfId="30947"/>
    <cellStyle name="好_分县成本差异系数_30云南 3" xfId="30948"/>
    <cellStyle name="好_分县成本差异系数_不含人员经费系数" xfId="30949"/>
    <cellStyle name="好_一般预算支出口径剔除表_财力性转移支付2010年预算参考数 2 5" xfId="30950"/>
    <cellStyle name="好_分县成本差异系数_不含人员经费系数 2" xfId="30951"/>
    <cellStyle name="好_分县成本差异系数_不含人员经费系数_03_2010年各地区一般预算平衡表" xfId="30952"/>
    <cellStyle name="好_分县成本差异系数_不含人员经费系数_03_2010年各地区一般预算平衡表 2" xfId="30953"/>
    <cellStyle name="好_分县成本差异系数_不含人员经费系数_03_2010年各地区一般预算平衡表 2 2" xfId="30954"/>
    <cellStyle name="好_分县成本差异系数_不含人员经费系数_03_2010年各地区一般预算平衡表 3" xfId="30955"/>
    <cellStyle name="好_分县成本差异系数_不含人员经费系数_03_2010年各地区一般预算平衡表 4" xfId="30956"/>
    <cellStyle name="好_分县成本差异系数_不含人员经费系数_03_2010年各地区一般预算平衡表_04财力类2010 2" xfId="30957"/>
    <cellStyle name="好_分县成本差异系数_不含人员经费系数_03_2010年各地区一般预算平衡表_04财力类2010 3" xfId="30958"/>
    <cellStyle name="好_分县成本差异系数_不含人员经费系数_03_2010年各地区一般预算平衡表_2010年地方财政一般预算分级平衡情况表（汇总）0524 2 3" xfId="30959"/>
    <cellStyle name="好_分县成本差异系数_不含人员经费系数_03_2010年各地区一般预算平衡表_2010年地方财政一般预算分级平衡情况表（汇总）0524 2 4" xfId="30960"/>
    <cellStyle name="好_分县成本差异系数_不含人员经费系数_03_2010年各地区一般预算平衡表_2010年地方财政一般预算分级平衡情况表（汇总）0524 2 5" xfId="30961"/>
    <cellStyle name="好_分县成本差异系数_不含人员经费系数_03_2010年各地区一般预算平衡表_2010年地方财政一般预算分级平衡情况表（汇总）0524 2 6" xfId="30962"/>
    <cellStyle name="好_分县成本差异系数_不含人员经费系数_03_2010年各地区一般预算平衡表_2010年地方财政一般预算分级平衡情况表（汇总）0524 5" xfId="30963"/>
    <cellStyle name="好_分县成本差异系数_民生政策最低支出需求_合并 2 2" xfId="30964"/>
    <cellStyle name="好_分县成本差异系数_不含人员经费系数_30云南 3" xfId="30965"/>
    <cellStyle name="好_分县成本差异系数_不含人员经费系数_财力性转移支付2010年预算参考数" xfId="30966"/>
    <cellStyle name="好_分县成本差异系数_不含人员经费系数_财力性转移支付2010年预算参考数 3" xfId="30967"/>
    <cellStyle name="好_分县成本差异系数_不含人员经费系数_财力性转移支付2010年预算参考数_03_2010年各地区一般预算平衡表 3" xfId="30968"/>
    <cellStyle name="好_分县成本差异系数_不含人员经费系数_财力性转移支付2010年预算参考数_03_2010年各地区一般预算平衡表 4" xfId="30969"/>
    <cellStyle name="好_分县成本差异系数_不含人员经费系数_财力性转移支付2010年预算参考数_03_2010年各地区一般预算平衡表 6" xfId="30970"/>
    <cellStyle name="好_分县成本差异系数_不含人员经费系数_财力性转移支付2010年预算参考数_03_2010年各地区一般预算平衡表_04财力类2010" xfId="30971"/>
    <cellStyle name="好_分县成本差异系数_不含人员经费系数_财力性转移支付2010年预算参考数_03_2010年各地区一般预算平衡表_04财力类2010 2" xfId="30972"/>
    <cellStyle name="好_分县成本差异系数_不含人员经费系数_财力性转移支付2010年预算参考数_03_2010年各地区一般预算平衡表_04财力类2010 3" xfId="30973"/>
    <cellStyle name="好_分县成本差异系数_不含人员经费系数_财力性转移支付2010年预算参考数_03_2010年各地区一般预算平衡表_2010年地方财政一般预算分级平衡情况表（汇总）0524 2 2" xfId="30974"/>
    <cellStyle name="好_分县成本差异系数_不含人员经费系数_财力性转移支付2010年预算参考数_03_2010年各地区一般预算平衡表_2010年地方财政一般预算分级平衡情况表（汇总）0524 2 3" xfId="30975"/>
    <cellStyle name="好_分县成本差异系数_不含人员经费系数_财力性转移支付2010年预算参考数_03_2010年各地区一般预算平衡表_2010年地方财政一般预算分级平衡情况表（汇总）0524 2 4" xfId="30976"/>
    <cellStyle name="好_分县成本差异系数_不含人员经费系数_财力性转移支付2010年预算参考数_03_2010年各地区一般预算平衡表_2010年地方财政一般预算分级平衡情况表（汇总）0524 2 5" xfId="30977"/>
    <cellStyle name="好_分县成本差异系数_不含人员经费系数_财力性转移支付2010年预算参考数_03_2010年各地区一般预算平衡表_2010年地方财政一般预算分级平衡情况表（汇总）0524 2 6" xfId="30978"/>
    <cellStyle name="好_分县成本差异系数_不含人员经费系数_财力性转移支付2010年预算参考数_03_2010年各地区一般预算平衡表_2010年地方财政一般预算分级平衡情况表（汇总）0524 2 7" xfId="30979"/>
    <cellStyle name="好_分县成本差异系数_不含人员经费系数_财力性转移支付2010年预算参考数_03_2010年各地区一般预算平衡表_净集中 2" xfId="30980"/>
    <cellStyle name="好_分县成本差异系数_不含人员经费系数_财力性转移支付2010年预算参考数_03_2010年各地区一般预算平衡表_净集中 3" xfId="30981"/>
    <cellStyle name="好_分县成本差异系数_不含人员经费系数_财力性转移支付2010年预算参考数_30云南 2" xfId="30982"/>
    <cellStyle name="好_分县成本差异系数_不含人员经费系数_财力性转移支付2010年预算参考数_30云南 3" xfId="30983"/>
    <cellStyle name="好_分县成本差异系数_不含人员经费系数_财力性转移支付2010年预算参考数_合并 2" xfId="30984"/>
    <cellStyle name="好_分县成本差异系数_不含人员经费系数_财力性转移支付2010年预算参考数_合并 3" xfId="30985"/>
    <cellStyle name="好_分县成本差异系数_不含人员经费系数_财力性转移支付2010年预算参考数_华东 2 2" xfId="30986"/>
    <cellStyle name="好_分县成本差异系数_不含人员经费系数_财力性转移支付2010年预算参考数_华东 2 4" xfId="30987"/>
    <cellStyle name="好_分县成本差异系数_不含人员经费系数_财力性转移支付2010年预算参考数_华东 2 5" xfId="30988"/>
    <cellStyle name="好_能值与重要性合成分类_2.云南省生态功能区转移支付总表" xfId="30989"/>
    <cellStyle name="好_分县成本差异系数_不含人员经费系数_财力性转移支付2010年预算参考数_华东 2 6" xfId="30990"/>
    <cellStyle name="好_分县成本差异系数_不含人员经费系数_财力性转移支付2010年预算参考数_华东 2 7" xfId="30991"/>
    <cellStyle name="好_分县成本差异系数_不含人员经费系数_财力性转移支付2010年预算参考数_华东 3" xfId="30992"/>
    <cellStyle name="好_教育(按照总人口测算）—20080416_财力性转移支付2010年预算参考数_03_2010年各地区一般预算平衡表_净集中 2" xfId="30993"/>
    <cellStyle name="好_分县成本差异系数_不含人员经费系数_财力性转移支付2010年预算参考数_隋心对账单定稿0514 2 5" xfId="30994"/>
    <cellStyle name="好_教育(按照总人口测算）—20080416_不含人员经费系数_30云南 2" xfId="30995"/>
    <cellStyle name="好_教育(按照总人口测算）—20080416_不含人员经费系数_30云南 3" xfId="30996"/>
    <cellStyle name="好_分县成本差异系数_不含人员经费系数_财力性转移支付2010年预算参考数_隋心对账单定稿0514 2 6" xfId="30997"/>
    <cellStyle name="好_教育(按照总人口测算）—20080416_不含人员经费系数_财力性转移支付2010年预算参考数_合并" xfId="30998"/>
    <cellStyle name="好_其他部门(按照总人口测算）—20080416_民生政策最低支出需求_财力性转移支付2010年预算参考数_华东 2" xfId="30999"/>
    <cellStyle name="好_分县成本差异系数_不含人员经费系数_财力性转移支付2010年预算参考数_小册子（2010）张" xfId="31000"/>
    <cellStyle name="好_县区合并测算20080423(按照各省比重）_不含人员经费系数_财力性转移支付2010年预算参考数_隋心对账单定稿0514 2" xfId="31001"/>
    <cellStyle name="好_分县成本差异系数_不含人员经费系数_财力性转移支付2010年预算参考数_小册子（2010）张 3" xfId="31002"/>
    <cellStyle name="好_分县成本差异系数_不含人员经费系数_合并" xfId="31003"/>
    <cellStyle name="好_教育(按照总人口测算）—20080416_县市旗测算-新科目（含人口规模效应）_财力性转移支付2010年预算参考数_合并 2" xfId="31004"/>
    <cellStyle name="好_分县成本差异系数_不含人员经费系数_合并 2" xfId="31005"/>
    <cellStyle name="好_教育(按照总人口测算）—20080416_县市旗测算-新科目（含人口规模效应）_财力性转移支付2010年预算参考数_合并 2 2" xfId="31006"/>
    <cellStyle name="好_分县成本差异系数_不含人员经费系数_合并 2 3" xfId="31007"/>
    <cellStyle name="好_行政公检法测算_不含人员经费系数 2 2" xfId="31008"/>
    <cellStyle name="好_分县成本差异系数_不含人员经费系数_合并 2 4" xfId="31009"/>
    <cellStyle name="好_行政公检法测算_不含人员经费系数 2 3" xfId="31010"/>
    <cellStyle name="好_分县成本差异系数_不含人员经费系数_合并 2 5" xfId="31011"/>
    <cellStyle name="好_行政公检法测算_不含人员经费系数 2 4" xfId="31012"/>
    <cellStyle name="好_县区合并测算20080423(按照各省比重）_民生政策最低支出需求_财力性转移支付2010年预算参考数_03_2010年各地区一般预算平衡表_04财力类2010 2" xfId="31013"/>
    <cellStyle name="好_分县成本差异系数_不含人员经费系数_合并 2 6" xfId="31014"/>
    <cellStyle name="好_行政公检法测算_不含人员经费系数 2 5" xfId="31015"/>
    <cellStyle name="好_县区合并测算20080423(按照各省比重）_民生政策最低支出需求_财力性转移支付2010年预算参考数_03_2010年各地区一般预算平衡表_04财力类2010 3" xfId="31016"/>
    <cellStyle name="好_分县成本差异系数_不含人员经费系数_合并 2 7" xfId="31017"/>
    <cellStyle name="好_行政公检法测算_不含人员经费系数 2 6" xfId="31018"/>
    <cellStyle name="好_分县成本差异系数_不含人员经费系数_合并 3" xfId="31019"/>
    <cellStyle name="好_教育(按照总人口测算）—20080416_县市旗测算-新科目（含人口规模效应）_财力性转移支付2010年预算参考数_合并 2 3" xfId="31020"/>
    <cellStyle name="好_分县成本差异系数_不含人员经费系数_华东" xfId="31021"/>
    <cellStyle name="好_分县成本差异系数_不含人员经费系数_华东 2" xfId="31022"/>
    <cellStyle name="好_缺口县区测算（11.13）_03_2010年各地区一般预算平衡表_2010年地方财政一般预算分级平衡情况表（汇总）0524 5" xfId="31023"/>
    <cellStyle name="好_分县成本差异系数_不含人员经费系数_华东 2 2" xfId="31024"/>
    <cellStyle name="好_分县成本差异系数_不含人员经费系数_华东 3" xfId="31025"/>
    <cellStyle name="好_分县成本差异系数_不含人员经费系数_小册子（2010）张 3" xfId="31026"/>
    <cellStyle name="好_分县成本差异系数_财力性转移支付2010年预算参考数" xfId="31027"/>
    <cellStyle name="好_分县成本差异系数_财力性转移支付2010年预算参考数 2 5" xfId="31028"/>
    <cellStyle name="好_分县成本差异系数_财力性转移支付2010年预算参考数 2 6" xfId="31029"/>
    <cellStyle name="好_分县成本差异系数_财力性转移支付2010年预算参考数_03_2010年各地区一般预算平衡表 2 2" xfId="31030"/>
    <cellStyle name="好_分县成本差异系数_财力性转移支付2010年预算参考数_03_2010年各地区一般预算平衡表 2 3" xfId="31031"/>
    <cellStyle name="好_分县成本差异系数_财力性转移支付2010年预算参考数_03_2010年各地区一般预算平衡表_04财力类2010 3" xfId="31032"/>
    <cellStyle name="好_其他部门(按照总人口测算）—20080416_财力性转移支付2010年预算参考数_小册子（2010）张" xfId="31033"/>
    <cellStyle name="好_分县成本差异系数_财力性转移支付2010年预算参考数_03_2010年各地区一般预算平衡表_2010年地方财政一般预算分级平衡情况表（汇总）0524" xfId="31034"/>
    <cellStyle name="好_分县成本差异系数_财力性转移支付2010年预算参考数_03_2010年各地区一般预算平衡表_2010年地方财政一般预算分级平衡情况表（汇总）0524 2 2" xfId="31035"/>
    <cellStyle name="好_分县成本差异系数_财力性转移支付2010年预算参考数_03_2010年各地区一般预算平衡表_2010年地方财政一般预算分级平衡情况表（汇总）0524 2 5" xfId="31036"/>
    <cellStyle name="好_分县成本差异系数_财力性转移支付2010年预算参考数_03_2010年各地区一般预算平衡表_2010年地方财政一般预算分级平衡情况表（汇总）0524 2 6" xfId="31037"/>
    <cellStyle name="好_分县成本差异系数_财力性转移支付2010年预算参考数_03_2010年各地区一般预算平衡表_2010年地方财政一般预算分级平衡情况表（汇总）0524 2 7" xfId="31038"/>
    <cellStyle name="好_分县成本差异系数_财力性转移支付2010年预算参考数_03_2010年各地区一般预算平衡表_2010年地方财政一般预算分级平衡情况表（汇总）0524 2 8" xfId="31039"/>
    <cellStyle name="好_分县成本差异系数_财力性转移支付2010年预算参考数_03_2010年各地区一般预算平衡表_净集中 2" xfId="31040"/>
    <cellStyle name="好_行政(燃修费)_民生政策最低支出需求_财力性转移支付2010年预算参考数 2 8" xfId="31041"/>
    <cellStyle name="好_分县成本差异系数_财力性转移支付2010年预算参考数_03_2010年各地区一般预算平衡表_净集中 3" xfId="31042"/>
    <cellStyle name="好_分县成本差异系数_财力性转移支付2010年预算参考数_30云南" xfId="31043"/>
    <cellStyle name="好_分县成本差异系数_财力性转移支付2010年预算参考数_30云南 2" xfId="31044"/>
    <cellStyle name="好_分县成本差异系数_财力性转移支付2010年预算参考数_30云南 3" xfId="31045"/>
    <cellStyle name="好_分县成本差异系数_财力性转移支付2010年预算参考数_合并 2 2" xfId="31046"/>
    <cellStyle name="好_分县成本差异系数_财力性转移支付2010年预算参考数_合并 2 4" xfId="31047"/>
    <cellStyle name="好_分县成本差异系数_财力性转移支付2010年预算参考数_合并 2 5" xfId="31048"/>
    <cellStyle name="好_分县成本差异系数_财力性转移支付2010年预算参考数_合并 2 7" xfId="31049"/>
    <cellStyle name="好_分县成本差异系数_财力性转移支付2010年预算参考数_华东 2" xfId="31050"/>
    <cellStyle name="好_分县成本差异系数_财力性转移支付2010年预算参考数_华东 2 2" xfId="31051"/>
    <cellStyle name="好_分县成本差异系数_财力性转移支付2010年预算参考数_华东 2 3" xfId="31052"/>
    <cellStyle name="好_分县成本差异系数_财力性转移支付2010年预算参考数_华东 2 4" xfId="31053"/>
    <cellStyle name="好_分县成本差异系数_财力性转移支付2010年预算参考数_华东 2 5" xfId="31054"/>
    <cellStyle name="好_分县成本差异系数_财力性转移支付2010年预算参考数_华东 2 6" xfId="31055"/>
    <cellStyle name="好_分县成本差异系数_财力性转移支付2010年预算参考数_华东 2 7" xfId="31056"/>
    <cellStyle name="好_分县成本差异系数_财力性转移支付2010年预算参考数_隋心对账单定稿0514" xfId="31057"/>
    <cellStyle name="好_分县成本差异系数_财力性转移支付2010年预算参考数_隋心对账单定稿0514 2" xfId="31058"/>
    <cellStyle name="好_分县成本差异系数_财力性转移支付2010年预算参考数_隋心对账单定稿0514 2 3" xfId="31059"/>
    <cellStyle name="好_分县成本差异系数_财力性转移支付2010年预算参考数_隋心对账单定稿0514 2 4" xfId="31060"/>
    <cellStyle name="好_分县成本差异系数_财力性转移支付2010年预算参考数_隋心对账单定稿0514 2 7" xfId="31061"/>
    <cellStyle name="好_行政公检法测算_不含人员经费系数_财力性转移支付2010年预算参考数_合并 2 4" xfId="31062"/>
    <cellStyle name="好_分县成本差异系数_财力性转移支付2010年预算参考数_隋心对账单定稿0514 3" xfId="31063"/>
    <cellStyle name="好_其他部门(按照总人口测算）—20080416_华东 2" xfId="31064"/>
    <cellStyle name="好_分县成本差异系数_合并 2" xfId="31065"/>
    <cellStyle name="好_分县成本差异系数_合并 2 2" xfId="31066"/>
    <cellStyle name="好_分县成本差异系数_合并 2 4" xfId="31067"/>
    <cellStyle name="好_河南 缺口县区测算(地方填报)_财力性转移支付2010年预算参考数_03_2010年各地区一般预算平衡表_2010年地方财政一般预算分级平衡情况表（汇总）0524 2" xfId="31068"/>
    <cellStyle name="好_分县成本差异系数_合并 2 5" xfId="31069"/>
    <cellStyle name="好_河南 缺口县区测算(地方填报)_财力性转移支付2010年预算参考数_03_2010年各地区一般预算平衡表_2010年地方财政一般预算分级平衡情况表（汇总）0524 3" xfId="31070"/>
    <cellStyle name="好_分县成本差异系数_合并 2 6" xfId="31071"/>
    <cellStyle name="好_河南 缺口县区测算(地方填报)_财力性转移支付2010年预算参考数_03_2010年各地区一般预算平衡表_2010年地方财政一般预算分级平衡情况表（汇总）0524 4" xfId="31072"/>
    <cellStyle name="好_分县成本差异系数_合并 2 7" xfId="31073"/>
    <cellStyle name="好_河南 缺口县区测算(地方填报)_财力性转移支付2010年预算参考数_03_2010年各地区一般预算平衡表_2010年地方财政一般预算分级平衡情况表（汇总）0524 5" xfId="31074"/>
    <cellStyle name="好_自行调整差异系数顺序_合并 2 5" xfId="31075"/>
    <cellStyle name="好_分县成本差异系数_华东" xfId="31076"/>
    <cellStyle name="好_分县成本差异系数_华东 2 2" xfId="31077"/>
    <cellStyle name="好_分县成本差异系数_华东 2 3" xfId="31078"/>
    <cellStyle name="好_分县成本差异系数_华东 2 4" xfId="31079"/>
    <cellStyle name="好_分县成本差异系数_华东 3" xfId="31080"/>
    <cellStyle name="好_分县成本差异系数_民生政策最低支出需求 2" xfId="31081"/>
    <cellStyle name="好_分县成本差异系数_民生政策最低支出需求 2 2" xfId="31082"/>
    <cellStyle name="好_分县成本差异系数_民生政策最低支出需求 2 4" xfId="31083"/>
    <cellStyle name="好_分县成本差异系数_民生政策最低支出需求 2 5" xfId="31084"/>
    <cellStyle name="好_分县成本差异系数_民生政策最低支出需求 2 6" xfId="31085"/>
    <cellStyle name="好_分县成本差异系数_民生政策最低支出需求 2 7" xfId="31086"/>
    <cellStyle name="好_分县成本差异系数_民生政策最低支出需求 2 8" xfId="31087"/>
    <cellStyle name="好_分县成本差异系数_民生政策最低支出需求 3" xfId="31088"/>
    <cellStyle name="好_分县成本差异系数_民生政策最低支出需求 4" xfId="31089"/>
    <cellStyle name="好_分县成本差异系数_民生政策最低支出需求 5" xfId="31090"/>
    <cellStyle name="好_分县成本差异系数_民生政策最低支出需求_03_2010年各地区一般预算平衡表" xfId="31091"/>
    <cellStyle name="好_分县成本差异系数_民生政策最低支出需求_03_2010年各地区一般预算平衡表 5" xfId="31092"/>
    <cellStyle name="好_分县成本差异系数_民生政策最低支出需求_03_2010年各地区一般预算平衡表_04财力类2010 2" xfId="31093"/>
    <cellStyle name="好_分县成本差异系数_民生政策最低支出需求_03_2010年各地区一般预算平衡表_04财力类2010 3" xfId="31094"/>
    <cellStyle name="好_分县成本差异系数_民生政策最低支出需求_03_2010年各地区一般预算平衡表_2010年地方财政一般预算分级平衡情况表（汇总）0524" xfId="31095"/>
    <cellStyle name="好_分县成本差异系数_民生政策最低支出需求_03_2010年各地区一般预算平衡表_2010年地方财政一般预算分级平衡情况表（汇总）0524 2" xfId="31096"/>
    <cellStyle name="好_分县成本差异系数_民生政策最低支出需求_03_2010年各地区一般预算平衡表_2010年地方财政一般预算分级平衡情况表（汇总）0524 2 2" xfId="31097"/>
    <cellStyle name="好_分县成本差异系数_民生政策最低支出需求_03_2010年各地区一般预算平衡表_2010年地方财政一般预算分级平衡情况表（汇总）0524 2 3" xfId="31098"/>
    <cellStyle name="好_分县成本差异系数_民生政策最低支出需求_03_2010年各地区一般预算平衡表_2010年地方财政一般预算分级平衡情况表（汇总）0524 2 8" xfId="31099"/>
    <cellStyle name="好_行政(燃修费)_财力性转移支付2010年预算参考数 2" xfId="31100"/>
    <cellStyle name="好_分县成本差异系数_民生政策最低支出需求_03_2010年各地区一般预算平衡表_2010年地方财政一般预算分级平衡情况表（汇总）0524 3" xfId="31101"/>
    <cellStyle name="好_分县成本差异系数_民生政策最低支出需求_03_2010年各地区一般预算平衡表_2010年地方财政一般预算分级平衡情况表（汇总）0524 4" xfId="31102"/>
    <cellStyle name="好_分县成本差异系数_民生政策最低支出需求_03_2010年各地区一般预算平衡表_2010年地方财政一般预算分级平衡情况表（汇总）0524 5" xfId="31103"/>
    <cellStyle name="好_教育(按照总人口测算）—20080416_民生政策最低支出需求_财力性转移支付2010年预算参考数_03_2010年各地区一般预算平衡表_04财力类2010" xfId="31104"/>
    <cellStyle name="好_分县成本差异系数_民生政策最低支出需求_03_2010年各地区一般预算平衡表_净集中 3" xfId="31105"/>
    <cellStyle name="好_分县成本差异系数_民生政策最低支出需求_30云南" xfId="31106"/>
    <cellStyle name="好_分县成本差异系数_民生政策最低支出需求_财力性转移支付2010年预算参考数 2 5" xfId="31107"/>
    <cellStyle name="好_分县成本差异系数_民生政策最低支出需求_财力性转移支付2010年预算参考数 2 6" xfId="31108"/>
    <cellStyle name="好_分县成本差异系数_民生政策最低支出需求_财力性转移支付2010年预算参考数 2 7" xfId="31109"/>
    <cellStyle name="好_分县成本差异系数_民生政策最低支出需求_财力性转移支付2010年预算参考数_03_2010年各地区一般预算平衡表 2" xfId="31110"/>
    <cellStyle name="好_行政(燃修费) 2" xfId="31111"/>
    <cellStyle name="好_分县成本差异系数_民生政策最低支出需求_财力性转移支付2010年预算参考数_03_2010年各地区一般预算平衡表 2 2" xfId="31112"/>
    <cellStyle name="好_行政(燃修费) 2 2" xfId="31113"/>
    <cellStyle name="好_其他部门(按照总人口测算）—20080416_不含人员经费系数 2 4" xfId="31114"/>
    <cellStyle name="好_分县成本差异系数_民生政策最低支出需求_财力性转移支付2010年预算参考数_03_2010年各地区一般预算平衡表 2 3" xfId="31115"/>
    <cellStyle name="好_行政(燃修费) 2 3" xfId="31116"/>
    <cellStyle name="好_其他部门(按照总人口测算）—20080416_不含人员经费系数 2 5" xfId="31117"/>
    <cellStyle name="好_分县成本差异系数_民生政策最低支出需求_财力性转移支付2010年预算参考数_03_2010年各地区一般预算平衡表 3" xfId="31118"/>
    <cellStyle name="好_行政(燃修费) 3" xfId="31119"/>
    <cellStyle name="好_分县成本差异系数_民生政策最低支出需求_财力性转移支付2010年预算参考数_03_2010年各地区一般预算平衡表 4" xfId="31120"/>
    <cellStyle name="好_行政(燃修费) 4" xfId="31121"/>
    <cellStyle name="好_分县成本差异系数_民生政策最低支出需求_财力性转移支付2010年预算参考数_03_2010年各地区一般预算平衡表 5" xfId="31122"/>
    <cellStyle name="好_行政(燃修费) 5" xfId="31123"/>
    <cellStyle name="好_分县成本差异系数_民生政策最低支出需求_财力性转移支付2010年预算参考数_03_2010年各地区一般预算平衡表 6" xfId="31124"/>
    <cellStyle name="好_分县成本差异系数_民生政策最低支出需求_财力性转移支付2010年预算参考数_03_2010年各地区一般预算平衡表_04财力类2010 3" xfId="31125"/>
    <cellStyle name="好_分县成本差异系数_民生政策最低支出需求_财力性转移支付2010年预算参考数_03_2010年各地区一般预算平衡表_2010年地方财政一般预算分级平衡情况表（汇总）0524" xfId="31126"/>
    <cellStyle name="好_分县成本差异系数_民生政策最低支出需求_财力性转移支付2010年预算参考数_03_2010年各地区一般预算平衡表_2010年地方财政一般预算分级平衡情况表（汇总）0524 2" xfId="31127"/>
    <cellStyle name="好_分县成本差异系数_民生政策最低支出需求_财力性转移支付2010年预算参考数_03_2010年各地区一般预算平衡表_2010年地方财政一般预算分级平衡情况表（汇总）0524 2 3" xfId="31128"/>
    <cellStyle name="好_分县成本差异系数_民生政策最低支出需求_财力性转移支付2010年预算参考数_03_2010年各地区一般预算平衡表_2010年地方财政一般预算分级平衡情况表（汇总）0524 2 4" xfId="31129"/>
    <cellStyle name="好_分县成本差异系数_民生政策最低支出需求_财力性转移支付2010年预算参考数_03_2010年各地区一般预算平衡表_2010年地方财政一般预算分级平衡情况表（汇总）0524 2 6" xfId="31130"/>
    <cellStyle name="好_行政(燃修费)_县市旗测算-新科目（含人口规模效应）_财力性转移支付2010年预算参考数_03_2010年各地区一般预算平衡表" xfId="31131"/>
    <cellStyle name="好_分县成本差异系数_民生政策最低支出需求_财力性转移支付2010年预算参考数_03_2010年各地区一般预算平衡表_2010年地方财政一般预算分级平衡情况表（汇总）0524 2 7" xfId="31132"/>
    <cellStyle name="好_分县成本差异系数_民生政策最低支出需求_财力性转移支付2010年预算参考数_03_2010年各地区一般预算平衡表_2010年地方财政一般预算分级平衡情况表（汇总）0524 2 8" xfId="31133"/>
    <cellStyle name="好_分县成本差异系数_民生政策最低支出需求_财力性转移支付2010年预算参考数_03_2010年各地区一般预算平衡表_2010年地方财政一般预算分级平衡情况表（汇总）0524 4" xfId="31134"/>
    <cellStyle name="好_分县成本差异系数_民生政策最低支出需求_财力性转移支付2010年预算参考数_03_2010年各地区一般预算平衡表_净集中" xfId="31135"/>
    <cellStyle name="好_分县成本差异系数_民生政策最低支出需求_财力性转移支付2010年预算参考数_03_2010年各地区一般预算平衡表_净集中 2" xfId="31136"/>
    <cellStyle name="好_分县成本差异系数_民生政策最低支出需求_财力性转移支付2010年预算参考数_03_2010年各地区一般预算平衡表_净集中 3" xfId="31137"/>
    <cellStyle name="好_分县成本差异系数_民生政策最低支出需求_财力性转移支付2010年预算参考数_合并" xfId="31138"/>
    <cellStyle name="好_分县成本差异系数_民生政策最低支出需求_财力性转移支付2010年预算参考数_合并 2" xfId="31139"/>
    <cellStyle name="好_分县成本差异系数_民生政策最低支出需求_财力性转移支付2010年预算参考数_合并 3" xfId="31140"/>
    <cellStyle name="好_分县成本差异系数_民生政策最低支出需求_财力性转移支付2010年预算参考数_华东" xfId="31141"/>
    <cellStyle name="好_行政(燃修费)_华东 3" xfId="31142"/>
    <cellStyle name="好_行政(燃修费)_县市旗测算-新科目（含人口规模效应）_财力性转移支付2010年预算参考数_03_2010年各地区一般预算平衡表_2010年地方财政一般预算分级平衡情况表（汇总）0524 4" xfId="31143"/>
    <cellStyle name="好_卫生(按照总人口测算）—20080416_03_2010年各地区一般预算平衡表_净集中 3" xfId="31144"/>
    <cellStyle name="好_分县成本差异系数_民生政策最低支出需求_财力性转移支付2010年预算参考数_华东 2" xfId="31145"/>
    <cellStyle name="好_分县成本差异系数_民生政策最低支出需求_财力性转移支付2010年预算参考数_华东 3" xfId="31146"/>
    <cellStyle name="好_分县成本差异系数_民生政策最低支出需求_财力性转移支付2010年预算参考数_隋心对账单定稿0514" xfId="31147"/>
    <cellStyle name="好_同德_财力性转移支付2010年预算参考数_30云南" xfId="31148"/>
    <cellStyle name="好_民生政策最低支出需求_财力性转移支付2010年预算参考数_03_2010年各地区一般预算平衡表 2" xfId="31149"/>
    <cellStyle name="好_教育(按照总人口测算）—20080416_县市旗测算-新科目（含人口规模效应）_隋心对账单定稿0514 2 3" xfId="31150"/>
    <cellStyle name="好_同德_财力性转移支付2010年预算参考数_30云南 2" xfId="31151"/>
    <cellStyle name="好_民生政策最低支出需求_财力性转移支付2010年预算参考数_03_2010年各地区一般预算平衡表 2 2" xfId="31152"/>
    <cellStyle name="好_分县成本差异系数_民生政策最低支出需求_财力性转移支付2010年预算参考数_隋心对账单定稿0514 2" xfId="31153"/>
    <cellStyle name="好_农林水和城市维护标准支出20080505－县区合计_民生政策最低支出需求_03_2010年各地区一般预算平衡表_2010年地方财政一般预算分级平衡情况表（汇总）0524 5" xfId="31154"/>
    <cellStyle name="好_分县成本差异系数_民生政策最低支出需求_财力性转移支付2010年预算参考数_小册子（2010）张 2" xfId="31155"/>
    <cellStyle name="好_分县成本差异系数_民生政策最低支出需求_财力性转移支付2010年预算参考数_小册子（2010）张 3" xfId="31156"/>
    <cellStyle name="好_分县成本差异系数_民生政策最低支出需求_合并 2 4" xfId="31157"/>
    <cellStyle name="好_分县成本差异系数_民生政策最低支出需求_合并 2 5" xfId="31158"/>
    <cellStyle name="好_分县成本差异系数_民生政策最低支出需求_合并 2 6" xfId="31159"/>
    <cellStyle name="好_分县成本差异系数_民生政策最低支出需求_合并 2 7" xfId="31160"/>
    <cellStyle name="好_分县成本差异系数_民生政策最低支出需求_华东 2" xfId="31161"/>
    <cellStyle name="好_分县成本差异系数_民生政策最低支出需求_华东 2 3" xfId="31162"/>
    <cellStyle name="好_分县成本差异系数_民生政策最低支出需求_华东 2 4" xfId="31163"/>
    <cellStyle name="好_民生政策最低支出需求_财力性转移支付2010年预算参考数_30云南" xfId="31164"/>
    <cellStyle name="好_分县成本差异系数_民生政策最低支出需求_华东 2 5" xfId="31165"/>
    <cellStyle name="好_分县成本差异系数_民生政策最低支出需求_华东 2 6" xfId="31166"/>
    <cellStyle name="好_分县成本差异系数_民生政策最低支出需求_华东 3" xfId="31167"/>
    <cellStyle name="好_分县成本差异系数_民生政策最低支出需求_隋心对账单定稿0514 2 3" xfId="31168"/>
    <cellStyle name="好_分县成本差异系数_民生政策最低支出需求_隋心对账单定稿0514 2 4" xfId="31169"/>
    <cellStyle name="好_分县成本差异系数_民生政策最低支出需求_隋心对账单定稿0514 2 5" xfId="31170"/>
    <cellStyle name="好_分县成本差异系数_民生政策最低支出需求_隋心对账单定稿0514 2 6" xfId="31171"/>
    <cellStyle name="好_分县成本差异系数_民生政策最低支出需求_隋心对账单定稿0514 2 7" xfId="31172"/>
    <cellStyle name="好_分县成本差异系数_民生政策最低支出需求_隋心对账单定稿0514 3" xfId="31173"/>
    <cellStyle name="好_分县成本差异系数_民生政策最低支出需求_小册子（2010）张 2" xfId="31174"/>
    <cellStyle name="好_分县成本差异系数_民生政策最低支出需求_小册子（2010）张 3" xfId="31175"/>
    <cellStyle name="好_分县成本差异系数_隋心对账单定稿0514 2 3" xfId="31176"/>
    <cellStyle name="好_分县成本差异系数_隋心对账单定稿0514 2 4" xfId="31177"/>
    <cellStyle name="好_分县成本差异系数_隋心对账单定稿0514 2 5" xfId="31178"/>
    <cellStyle name="好_分县成本差异系数_隋心对账单定稿0514 2 7" xfId="31179"/>
    <cellStyle name="好_分县成本差异系数_隋心对账单定稿0514 3" xfId="31180"/>
    <cellStyle name="好_县区合并测算20080421_不含人员经费系数_03_2010年各地区一般预算平衡表_2010年地方财政一般预算分级平衡情况表（汇总）0524 2 8" xfId="31181"/>
    <cellStyle name="好_分县成本差异系数_小册子（2010）张 3" xfId="31182"/>
    <cellStyle name="好_缺口县区测算(财政部标准)_财力性转移支付2010年预算参考数_03_2010年各地区一般预算平衡表_2010年地方财政一般预算分级平衡情况表（汇总）0524 2 3" xfId="31183"/>
    <cellStyle name="好_附表" xfId="31184"/>
    <cellStyle name="好_附表 2" xfId="31185"/>
    <cellStyle name="好_附表 2 2" xfId="31186"/>
    <cellStyle name="好_附表 2 3" xfId="31187"/>
    <cellStyle name="好_附表 2 4" xfId="31188"/>
    <cellStyle name="好_附表 2 5" xfId="31189"/>
    <cellStyle name="好_附表 2 6" xfId="31190"/>
    <cellStyle name="好_附表 3" xfId="31191"/>
    <cellStyle name="好_附表 4" xfId="31192"/>
    <cellStyle name="好_附表 5" xfId="31193"/>
    <cellStyle name="好_附表_03_2010年各地区一般预算平衡表 2 3" xfId="31194"/>
    <cellStyle name="好_附表_03_2010年各地区一般预算平衡表_04财力类2010" xfId="31195"/>
    <cellStyle name="好_附表_03_2010年各地区一般预算平衡表_04财力类2010 2" xfId="31196"/>
    <cellStyle name="好_附表_03_2010年各地区一般预算平衡表_04财力类2010 3" xfId="31197"/>
    <cellStyle name="好_附表_03_2010年各地区一般预算平衡表_2010年地方财政一般预算分级平衡情况表（汇总）0524 2" xfId="31198"/>
    <cellStyle name="好_附表_03_2010年各地区一般预算平衡表_2010年地方财政一般预算分级平衡情况表（汇总）0524 2 7" xfId="31199"/>
    <cellStyle name="好_附表_03_2010年各地区一般预算平衡表_2010年地方财政一般预算分级平衡情况表（汇总）0524 3" xfId="31200"/>
    <cellStyle name="好_附表_03_2010年各地区一般预算平衡表_2010年地方财政一般预算分级平衡情况表（汇总）0524 4" xfId="31201"/>
    <cellStyle name="好_附表_03_2010年各地区一般预算平衡表_2010年地方财政一般预算分级平衡情况表（汇总）0524 5" xfId="31202"/>
    <cellStyle name="好_附表_03_2010年各地区一般预算平衡表_净集中" xfId="31203"/>
    <cellStyle name="好_附表_03_2010年各地区一般预算平衡表_净集中 2" xfId="31204"/>
    <cellStyle name="好_附表_财力性转移支付2010年预算参考数" xfId="31205"/>
    <cellStyle name="好_附表_财力性转移支付2010年预算参考数 2 2" xfId="31206"/>
    <cellStyle name="好_附表_财力性转移支付2010年预算参考数 2 5" xfId="31207"/>
    <cellStyle name="好_附表_财力性转移支付2010年预算参考数 2 6" xfId="31208"/>
    <cellStyle name="好_附表_财力性转移支付2010年预算参考数 2 7" xfId="31209"/>
    <cellStyle name="好_附表_财力性转移支付2010年预算参考数 2 8" xfId="31210"/>
    <cellStyle name="好_附表_财力性转移支付2010年预算参考数 4" xfId="31211"/>
    <cellStyle name="好_核定人数下发表_财力性转移支付2010年预算参考数_合并 2 5" xfId="31212"/>
    <cellStyle name="好_附表_财力性转移支付2010年预算参考数_03_2010年各地区一般预算平衡表" xfId="31213"/>
    <cellStyle name="好_附表_财力性转移支付2010年预算参考数_03_2010年各地区一般预算平衡表_2010年地方财政一般预算分级平衡情况表（汇总）0524" xfId="31214"/>
    <cellStyle name="好_附表_财力性转移支付2010年预算参考数_03_2010年各地区一般预算平衡表_2010年地方财政一般预算分级平衡情况表（汇总）0524 2 6" xfId="31215"/>
    <cellStyle name="好_附表_财力性转移支付2010年预算参考数_03_2010年各地区一般预算平衡表_2010年地方财政一般预算分级平衡情况表（汇总）0524 2 8" xfId="31216"/>
    <cellStyle name="好_附表_财力性转移支付2010年预算参考数_03_2010年各地区一般预算平衡表_净集中 3" xfId="31217"/>
    <cellStyle name="好_附表_财力性转移支付2010年预算参考数_合并" xfId="31218"/>
    <cellStyle name="好_附表_财力性转移支付2010年预算参考数_合并 2" xfId="31219"/>
    <cellStyle name="好_附表_财力性转移支付2010年预算参考数_合并 2 2" xfId="31220"/>
    <cellStyle name="好_附表_财力性转移支付2010年预算参考数_合并 2 6" xfId="31221"/>
    <cellStyle name="好_附表_财力性转移支付2010年预算参考数_合并 2 7" xfId="31222"/>
    <cellStyle name="好_教育(按照总人口测算）—20080416_民生政策最低支出需求_财力性转移支付2010年预算参考数_小册子（2010）张" xfId="31223"/>
    <cellStyle name="好_附表_财力性转移支付2010年预算参考数_华东 2" xfId="31224"/>
    <cellStyle name="好_附表_财力性转移支付2010年预算参考数_华东 2 2" xfId="31225"/>
    <cellStyle name="好_附表_财力性转移支付2010年预算参考数_华东 2 3" xfId="31226"/>
    <cellStyle name="好_附表_财力性转移支付2010年预算参考数_华东 2 4" xfId="31227"/>
    <cellStyle name="好_附表_财力性转移支付2010年预算参考数_华东 2 5" xfId="31228"/>
    <cellStyle name="好_附表_财力性转移支付2010年预算参考数_华东 2 6" xfId="31229"/>
    <cellStyle name="好_附表_财力性转移支付2010年预算参考数_隋心对账单定稿0514 2 2" xfId="31230"/>
    <cellStyle name="好_附表_财力性转移支付2010年预算参考数_隋心对账单定稿0514 2 4" xfId="31231"/>
    <cellStyle name="好_附表_财力性转移支付2010年预算参考数_隋心对账单定稿0514 2 6" xfId="31232"/>
    <cellStyle name="好_附表_财力性转移支付2010年预算参考数_隋心对账单定稿0514 2 7" xfId="31233"/>
    <cellStyle name="好_附表_财力性转移支付2010年预算参考数_小册子（2010）张" xfId="31234"/>
    <cellStyle name="好_丽江汇总" xfId="31235"/>
    <cellStyle name="好_附表_财力性转移支付2010年预算参考数_小册子（2010）张 2" xfId="31236"/>
    <cellStyle name="好_核定人数对比 3" xfId="31237"/>
    <cellStyle name="好_丽江汇总 2" xfId="31238"/>
    <cellStyle name="好_附表_华东" xfId="31239"/>
    <cellStyle name="好_附表_华东 2" xfId="31240"/>
    <cellStyle name="好_附表_华东 2 2" xfId="31241"/>
    <cellStyle name="好_附表_华东 2 3" xfId="31242"/>
    <cellStyle name="好_附表_华东 2 4" xfId="31243"/>
    <cellStyle name="好_行政（人员）_不含人员经费系数_财力性转移支付2010年预算参考数_03_2010年各地区一般预算平衡表_净集中 2" xfId="31244"/>
    <cellStyle name="好_附表_华东 2 5" xfId="31245"/>
    <cellStyle name="好_行政（人员）_不含人员经费系数_财力性转移支付2010年预算参考数_03_2010年各地区一般预算平衡表_净集中 3" xfId="31246"/>
    <cellStyle name="好_附表_华东 2 6" xfId="31247"/>
    <cellStyle name="好_附表_华东 2 7" xfId="31248"/>
    <cellStyle name="好_附表_华东 3" xfId="31249"/>
    <cellStyle name="好_附表_隋心对账单定稿0514 2 2" xfId="31250"/>
    <cellStyle name="好_附表_隋心对账单定稿0514 2 3" xfId="31251"/>
    <cellStyle name="好_附表_隋心对账单定稿0514 2 4" xfId="31252"/>
    <cellStyle name="好_核定人数对比_财力性转移支付2010年预算参考数_03_2010年各地区一般预算平衡表_04财力类2010 2" xfId="31253"/>
    <cellStyle name="好_附表_隋心对账单定稿0514 2 6" xfId="31254"/>
    <cellStyle name="好_复件 全省公共卫生与基层医疗卫生事业单位（云人社发（2009）199号）" xfId="31255"/>
    <cellStyle name="好_复件 全省公共卫生与基层医疗卫生事业单位（云人社发（2009）199号） 2" xfId="31256"/>
    <cellStyle name="好_复件 全省公共卫生与基层医疗卫生事业单位（云人社发（2009）199号） 3" xfId="31257"/>
    <cellStyle name="好_高中教师人数（教育厅1.6日提供） 7" xfId="31258"/>
    <cellStyle name="好_行业表 2" xfId="31259"/>
    <cellStyle name="好_行业表 3" xfId="31260"/>
    <cellStyle name="好_行业表_2.2009年云南省生态功能区转移支付总表" xfId="31261"/>
    <cellStyle name="强调文字颜色 3 5" xfId="31262"/>
    <cellStyle name="好_行业表_2.云南省生态功能区转移支付总表" xfId="31263"/>
    <cellStyle name="好_行业表_4.2010年国家重点生态功能区保护性转移支付生态测算表" xfId="31264"/>
    <cellStyle name="好_行业表_5.2010年云南省国家一般生态功能区转移支付补助测算表（州市本级）" xfId="31265"/>
    <cellStyle name="好_汇总-县级财政报表附表_隋心对账单定稿0514 2 2" xfId="31266"/>
    <cellStyle name="好_行政(燃修费) 2 8" xfId="31267"/>
    <cellStyle name="好_行政(燃修费)_03_2010年各地区一般预算平衡表 2" xfId="31268"/>
    <cellStyle name="好_行政(燃修费)_03_2010年各地区一般预算平衡表_2010年地方财政一般预算分级平衡情况表（汇总）0524 2" xfId="31269"/>
    <cellStyle name="好_行政(燃修费)_03_2010年各地区一般预算平衡表_2010年地方财政一般预算分级平衡情况表（汇总）0524 2 2" xfId="31270"/>
    <cellStyle name="好_行政(燃修费)_03_2010年各地区一般预算平衡表_2010年地方财政一般预算分级平衡情况表（汇总）0524 2 3" xfId="31271"/>
    <cellStyle name="好_行政(燃修费)_03_2010年各地区一般预算平衡表_2010年地方财政一般预算分级平衡情况表（汇总）0524 2 4" xfId="31272"/>
    <cellStyle name="好_行政(燃修费)_03_2010年各地区一般预算平衡表_2010年地方财政一般预算分级平衡情况表（汇总）0524 2 5" xfId="31273"/>
    <cellStyle name="好_行政(燃修费)_03_2010年各地区一般预算平衡表_2010年地方财政一般预算分级平衡情况表（汇总）0524 2 6" xfId="31274"/>
    <cellStyle name="好_行政(燃修费)_03_2010年各地区一般预算平衡表_2010年地方财政一般预算分级平衡情况表（汇总）0524 2 8" xfId="31275"/>
    <cellStyle name="好_行政(燃修费)_03_2010年各地区一般预算平衡表_2010年地方财政一般预算分级平衡情况表（汇总）0524 5" xfId="31276"/>
    <cellStyle name="好_行政(燃修费)_30云南" xfId="31277"/>
    <cellStyle name="好_行政(燃修费)_30云南 2" xfId="31278"/>
    <cellStyle name="好_行政(燃修费)_30云南 3" xfId="31279"/>
    <cellStyle name="好_行政(燃修费)_不含人员经费系数 2 2" xfId="31280"/>
    <cellStyle name="好_行政(燃修费)_不含人员经费系数 2 3" xfId="31281"/>
    <cellStyle name="好_行政(燃修费)_不含人员经费系数 2 4" xfId="31282"/>
    <cellStyle name="好_行政(燃修费)_不含人员经费系数 3" xfId="31283"/>
    <cellStyle name="好_行政(燃修费)_不含人员经费系数_03_2010年各地区一般预算平衡表 2" xfId="31284"/>
    <cellStyle name="好_行政(燃修费)_不含人员经费系数_03_2010年各地区一般预算平衡表 2 2" xfId="31285"/>
    <cellStyle name="好_行政(燃修费)_不含人员经费系数_03_2010年各地区一般预算平衡表 2 3" xfId="31286"/>
    <cellStyle name="好_行政(燃修费)_不含人员经费系数_03_2010年各地区一般预算平衡表 3" xfId="31287"/>
    <cellStyle name="好_行政(燃修费)_不含人员经费系数_03_2010年各地区一般预算平衡表 4" xfId="31288"/>
    <cellStyle name="好_行政(燃修费)_不含人员经费系数_03_2010年各地区一般预算平衡表 5" xfId="31289"/>
    <cellStyle name="好_行政(燃修费)_不含人员经费系数_03_2010年各地区一般预算平衡表 6" xfId="31290"/>
    <cellStyle name="好_市辖区测算20080510_不含人员经费系数_财力性转移支付2010年预算参考数_03_2010年各地区一般预算平衡表_04财力类2010" xfId="31291"/>
    <cellStyle name="好_行政(燃修费)_不含人员经费系数_03_2010年各地区一般预算平衡表_04财力类2010 2" xfId="31292"/>
    <cellStyle name="好_行政(燃修费)_不含人员经费系数_03_2010年各地区一般预算平衡表_2010年地方财政一般预算分级平衡情况表（汇总）0524" xfId="31293"/>
    <cellStyle name="好_行政(燃修费)_不含人员经费系数_03_2010年各地区一般预算平衡表_2010年地方财政一般预算分级平衡情况表（汇总）0524 2" xfId="31294"/>
    <cellStyle name="好_行政(燃修费)_不含人员经费系数_03_2010年各地区一般预算平衡表_2010年地方财政一般预算分级平衡情况表（汇总）0524 2 4" xfId="31295"/>
    <cellStyle name="好_行政(燃修费)_不含人员经费系数_03_2010年各地区一般预算平衡表_2010年地方财政一般预算分级平衡情况表（汇总）0524 2 5" xfId="31296"/>
    <cellStyle name="好_行政(燃修费)_不含人员经费系数_03_2010年各地区一般预算平衡表_2010年地方财政一般预算分级平衡情况表（汇总）0524 3" xfId="31297"/>
    <cellStyle name="好_行政(燃修费)_不含人员经费系数_03_2010年各地区一般预算平衡表_2010年地方财政一般预算分级平衡情况表（汇总）0524 4" xfId="31298"/>
    <cellStyle name="好_河南 缺口县区测算(地方填报)_财力性转移支付2010年预算参考数_合并 2" xfId="31299"/>
    <cellStyle name="好_行政(燃修费)_不含人员经费系数_03_2010年各地区一般预算平衡表_2010年地方财政一般预算分级平衡情况表（汇总）0524 5" xfId="31300"/>
    <cellStyle name="好_河南 缺口县区测算(地方填报)_财力性转移支付2010年预算参考数_合并 3" xfId="31301"/>
    <cellStyle name="好_市辖区测算-新科目（20080626）_不含人员经费系数_03_2010年各地区一般预算平衡表_2010年地方财政一般预算分级平衡情况表（汇总）0524 2 4" xfId="31302"/>
    <cellStyle name="好_行政(燃修费)_不含人员经费系数_03_2010年各地区一般预算平衡表_净集中 3" xfId="31303"/>
    <cellStyle name="好_行政(燃修费)_不含人员经费系数_财力性转移支付2010年预算参考数" xfId="31304"/>
    <cellStyle name="好_人员工资和公用经费3 2 4" xfId="31305"/>
    <cellStyle name="好_行政(燃修费)_不含人员经费系数_财力性转移支付2010年预算参考数 2" xfId="31306"/>
    <cellStyle name="好_行政(燃修费)_不含人员经费系数_财力性转移支付2010年预算参考数 2 2" xfId="31307"/>
    <cellStyle name="好_行政(燃修费)_不含人员经费系数_财力性转移支付2010年预算参考数 2 3" xfId="31308"/>
    <cellStyle name="好_行政(燃修费)_不含人员经费系数_财力性转移支付2010年预算参考数 2 4" xfId="31309"/>
    <cellStyle name="好_行政(燃修费)_不含人员经费系数_财力性转移支付2010年预算参考数 2 5" xfId="31310"/>
    <cellStyle name="好_人员工资和公用经费3 2 7" xfId="31311"/>
    <cellStyle name="好_行政(燃修费)_不含人员经费系数_财力性转移支付2010年预算参考数 5" xfId="31312"/>
    <cellStyle name="好_行政(燃修费)_不含人员经费系数_财力性转移支付2010年预算参考数_03_2010年各地区一般预算平衡表" xfId="31313"/>
    <cellStyle name="好_行政(燃修费)_不含人员经费系数_财力性转移支付2010年预算参考数_03_2010年各地区一般预算平衡表 4" xfId="31314"/>
    <cellStyle name="好_行政(燃修费)_不含人员经费系数_财力性转移支付2010年预算参考数_03_2010年各地区一般预算平衡表_04财力类2010 3" xfId="31315"/>
    <cellStyle name="好_行政(燃修费)_不含人员经费系数_财力性转移支付2010年预算参考数_03_2010年各地区一般预算平衡表_2010年地方财政一般预算分级平衡情况表（汇总）0524" xfId="31316"/>
    <cellStyle name="好_行政(燃修费)_不含人员经费系数_财力性转移支付2010年预算参考数_03_2010年各地区一般预算平衡表_2010年地方财政一般预算分级平衡情况表（汇总）0524 2" xfId="31317"/>
    <cellStyle name="好_行政(燃修费)_不含人员经费系数_财力性转移支付2010年预算参考数_03_2010年各地区一般预算平衡表_2010年地方财政一般预算分级平衡情况表（汇总）0524 2 2" xfId="31318"/>
    <cellStyle name="好_行政(燃修费)_不含人员经费系数_财力性转移支付2010年预算参考数_03_2010年各地区一般预算平衡表_2010年地方财政一般预算分级平衡情况表（汇总）0524 2 5" xfId="31319"/>
    <cellStyle name="好_行政(燃修费)_不含人员经费系数_财力性转移支付2010年预算参考数_03_2010年各地区一般预算平衡表_2010年地方财政一般预算分级平衡情况表（汇总）0524 2 6" xfId="31320"/>
    <cellStyle name="好_行政(燃修费)_不含人员经费系数_财力性转移支付2010年预算参考数_03_2010年各地区一般预算平衡表_2010年地方财政一般预算分级平衡情况表（汇总）0524 3" xfId="31321"/>
    <cellStyle name="好_行政(燃修费)_不含人员经费系数_财力性转移支付2010年预算参考数_03_2010年各地区一般预算平衡表_2010年地方财政一般预算分级平衡情况表（汇总）0524 4" xfId="31322"/>
    <cellStyle name="好_行政(燃修费)_不含人员经费系数_财力性转移支付2010年预算参考数_03_2010年各地区一般预算平衡表_2010年地方财政一般预算分级平衡情况表（汇总）0524 5" xfId="31323"/>
    <cellStyle name="好_行政(燃修费)_不含人员经费系数_财力性转移支付2010年预算参考数_03_2010年各地区一般预算平衡表_净集中" xfId="31324"/>
    <cellStyle name="好_行政(燃修费)_不含人员经费系数_财力性转移支付2010年预算参考数_03_2010年各地区一般预算平衡表_净集中 2" xfId="31325"/>
    <cellStyle name="好_行政(燃修费)_不含人员经费系数_财力性转移支付2010年预算参考数_合并 2 2" xfId="31326"/>
    <cellStyle name="好_行政(燃修费)_不含人员经费系数_财力性转移支付2010年预算参考数_合并 2 4" xfId="31327"/>
    <cellStyle name="好_行政(燃修费)_不含人员经费系数_财力性转移支付2010年预算参考数_华东" xfId="31328"/>
    <cellStyle name="好_行政(燃修费)_不含人员经费系数_财力性转移支付2010年预算参考数_华东 2" xfId="31329"/>
    <cellStyle name="好_行政（人员）_民生政策最低支出需求_财力性转移支付2010年预算参考数_03_2010年各地区一般预算平衡表_2010年地方财政一般预算分级平衡情况表（汇总）0524 2 3" xfId="31330"/>
    <cellStyle name="好_行政(燃修费)_不含人员经费系数_财力性转移支付2010年预算参考数_华东 3" xfId="31331"/>
    <cellStyle name="好_行政（人员）_民生政策最低支出需求_财力性转移支付2010年预算参考数_03_2010年各地区一般预算平衡表_2010年地方财政一般预算分级平衡情况表（汇总）0524 2 4" xfId="31332"/>
    <cellStyle name="好_行政(燃修费)_不含人员经费系数_财力性转移支付2010年预算参考数_隋心对账单定稿0514 2" xfId="31333"/>
    <cellStyle name="好_行政(燃修费)_不含人员经费系数_财力性转移支付2010年预算参考数_小册子（2010）张" xfId="31334"/>
    <cellStyle name="好_行政(燃修费)_不含人员经费系数_财力性转移支付2010年预算参考数_小册子（2010）张 2" xfId="31335"/>
    <cellStyle name="好_行政(燃修费)_不含人员经费系数_财力性转移支付2010年预算参考数_小册子（2010）张 3" xfId="31336"/>
    <cellStyle name="好_行政(燃修费)_不含人员经费系数_合并" xfId="31337"/>
    <cellStyle name="好_行政(燃修费)_不含人员经费系数_合并 2" xfId="31338"/>
    <cellStyle name="好_行政(燃修费)_不含人员经费系数_合并 2 2" xfId="31339"/>
    <cellStyle name="好_行政(燃修费)_不含人员经费系数_合并 2 3" xfId="31340"/>
    <cellStyle name="好_市辖区测算-新科目（20080626）_民生政策最低支出需求_财力性转移支付2010年预算参考数_小册子（2010）张 2" xfId="31341"/>
    <cellStyle name="好_行政(燃修费)_不含人员经费系数_合并 2 5" xfId="31342"/>
    <cellStyle name="好_行政(燃修费)_不含人员经费系数_合并 2 7" xfId="31343"/>
    <cellStyle name="好_行政(燃修费)_不含人员经费系数_合并 3" xfId="31344"/>
    <cellStyle name="好_行政(燃修费)_不含人员经费系数_华东 2" xfId="31345"/>
    <cellStyle name="好_行政(燃修费)_不含人员经费系数_华东 2 3" xfId="31346"/>
    <cellStyle name="好_行政(燃修费)_不含人员经费系数_华东 2 4" xfId="31347"/>
    <cellStyle name="好_行政(燃修费)_不含人员经费系数_华东 2 5" xfId="31348"/>
    <cellStyle name="好_行政(燃修费)_不含人员经费系数_华东 2 7" xfId="31349"/>
    <cellStyle name="好_行政(燃修费)_财力性转移支付2010年预算参考数 2 2" xfId="31350"/>
    <cellStyle name="好_行政(燃修费)_财力性转移支付2010年预算参考数 3" xfId="31351"/>
    <cellStyle name="好_行政(燃修费)_财力性转移支付2010年预算参考数 4" xfId="31352"/>
    <cellStyle name="好_行政(燃修费)_财力性转移支付2010年预算参考数_03_2010年各地区一般预算平衡表" xfId="31353"/>
    <cellStyle name="好_行政(燃修费)_财力性转移支付2010年预算参考数_03_2010年各地区一般预算平衡表 2 3" xfId="31354"/>
    <cellStyle name="好_行政(燃修费)_财力性转移支付2010年预算参考数_03_2010年各地区一般预算平衡表 5" xfId="31355"/>
    <cellStyle name="好_行政(燃修费)_财力性转移支付2010年预算参考数_03_2010年各地区一般预算平衡表_04财力类2010" xfId="31356"/>
    <cellStyle name="好_行政(燃修费)_财力性转移支付2010年预算参考数_03_2010年各地区一般预算平衡表_2010年地方财政一般预算分级平衡情况表（汇总）0524" xfId="31357"/>
    <cellStyle name="好_行政(燃修费)_财力性转移支付2010年预算参考数_03_2010年各地区一般预算平衡表_2010年地方财政一般预算分级平衡情况表（汇总）0524 2 3" xfId="31358"/>
    <cellStyle name="好_行政(燃修费)_财力性转移支付2010年预算参考数_03_2010年各地区一般预算平衡表_2010年地方财政一般预算分级平衡情况表（汇总）0524 2 4" xfId="31359"/>
    <cellStyle name="好_行政(燃修费)_财力性转移支付2010年预算参考数_03_2010年各地区一般预算平衡表_2010年地方财政一般预算分级平衡情况表（汇总）0524 2 5" xfId="31360"/>
    <cellStyle name="好_行政(燃修费)_财力性转移支付2010年预算参考数_03_2010年各地区一般预算平衡表_2010年地方财政一般预算分级平衡情况表（汇总）0524 2 6" xfId="31361"/>
    <cellStyle name="好_行政(燃修费)_财力性转移支付2010年预算参考数_03_2010年各地区一般预算平衡表_2010年地方财政一般预算分级平衡情况表（汇总）0524 2 7" xfId="31362"/>
    <cellStyle name="好_行政(燃修费)_财力性转移支付2010年预算参考数_03_2010年各地区一般预算平衡表_2010年地方财政一般预算分级平衡情况表（汇总）0524 2 8" xfId="31363"/>
    <cellStyle name="好_行政(燃修费)_财力性转移支付2010年预算参考数_03_2010年各地区一般预算平衡表_2010年地方财政一般预算分级平衡情况表（汇总）0524 3" xfId="31364"/>
    <cellStyle name="好_行政(燃修费)_财力性转移支付2010年预算参考数_03_2010年各地区一般预算平衡表_2010年地方财政一般预算分级平衡情况表（汇总）0524 5" xfId="31365"/>
    <cellStyle name="好_行政(燃修费)_财力性转移支付2010年预算参考数_03_2010年各地区一般预算平衡表_净集中 2" xfId="31366"/>
    <cellStyle name="好_行政(燃修费)_财力性转移支付2010年预算参考数_合并 2 6" xfId="31367"/>
    <cellStyle name="好_行政(燃修费)_财力性转移支付2010年预算参考数_合并 2 7" xfId="31368"/>
    <cellStyle name="好_行政(燃修费)_财力性转移支付2010年预算参考数_华东" xfId="31369"/>
    <cellStyle name="好_其他部门(按照总人口测算）—20080416_财力性转移支付2010年预算参考数_03_2010年各地区一般预算平衡表_2010年地方财政一般预算分级平衡情况表（汇总）0524 2" xfId="31370"/>
    <cellStyle name="好_行政(燃修费)_财力性转移支付2010年预算参考数_华东 2" xfId="31371"/>
    <cellStyle name="好_其他部门(按照总人口测算）—20080416_财力性转移支付2010年预算参考数_03_2010年各地区一般预算平衡表_2010年地方财政一般预算分级平衡情况表（汇总）0524 2 2" xfId="31372"/>
    <cellStyle name="好_行政(燃修费)_财力性转移支付2010年预算参考数_华东 2 2" xfId="31373"/>
    <cellStyle name="好_行政公检法测算_不含人员经费系数_03_2010年各地区一般预算平衡表_2010年地方财政一般预算分级平衡情况表（汇总）0524 2 6" xfId="31374"/>
    <cellStyle name="好_行政(燃修费)_财力性转移支付2010年预算参考数_华东 2 3" xfId="31375"/>
    <cellStyle name="好_行政公检法测算_不含人员经费系数_03_2010年各地区一般预算平衡表_2010年地方财政一般预算分级平衡情况表（汇总）0524 2 7" xfId="31376"/>
    <cellStyle name="好_行政公检法测算_不含人员经费系数_03_2010年各地区一般预算平衡表_2010年地方财政一般预算分级平衡情况表（汇总）0524 2 8" xfId="31377"/>
    <cellStyle name="好_行政(燃修费)_财力性转移支付2010年预算参考数_华东 2 4" xfId="31378"/>
    <cellStyle name="好_行政公检法测算_不含人员经费系数_03_2010年各地区一般预算平衡表_净集中" xfId="31379"/>
    <cellStyle name="好_行政(燃修费)_财力性转移支付2010年预算参考数_华东 2 5" xfId="31380"/>
    <cellStyle name="好_行政(燃修费)_财力性转移支付2010年预算参考数_隋心对账单定稿0514" xfId="31381"/>
    <cellStyle name="好_行政(燃修费)_财力性转移支付2010年预算参考数_隋心对账单定稿0514 2 2" xfId="31382"/>
    <cellStyle name="好_其他部门(按照总人口测算）—20080416_不含人员经费系数_财力性转移支付2010年预算参考数_03_2010年各地区一般预算平衡表_净集中 3" xfId="31383"/>
    <cellStyle name="好_行政(燃修费)_财力性转移支付2010年预算参考数_隋心对账单定稿0514 2 3" xfId="31384"/>
    <cellStyle name="好_行政(燃修费)_财力性转移支付2010年预算参考数_隋心对账单定稿0514 2 4" xfId="31385"/>
    <cellStyle name="好_行政(燃修费)_财力性转移支付2010年预算参考数_隋心对账单定稿0514 2 5" xfId="31386"/>
    <cellStyle name="好_行政(燃修费)_财力性转移支付2010年预算参考数_隋心对账单定稿0514 2 6" xfId="31387"/>
    <cellStyle name="好_行政(燃修费)_财力性转移支付2010年预算参考数_隋心对账单定稿0514 2 7" xfId="31388"/>
    <cellStyle name="好_行政(燃修费)_财力性转移支付2010年预算参考数_小册子（2010）张" xfId="31389"/>
    <cellStyle name="好_行政(燃修费)_财力性转移支付2010年预算参考数_小册子（2010）张 2" xfId="31390"/>
    <cellStyle name="好_行政(燃修费)_财力性转移支付2010年预算参考数_小册子（2010）张 3" xfId="31391"/>
    <cellStyle name="好_行政(燃修费)_合并 2 2" xfId="31392"/>
    <cellStyle name="好_行政(燃修费)_合并 2 3" xfId="31393"/>
    <cellStyle name="好_行政(燃修费)_合并 2 4" xfId="31394"/>
    <cellStyle name="好_行政(燃修费)_合并 2 5" xfId="31395"/>
    <cellStyle name="好_行政(燃修费)_合并 2 6" xfId="31396"/>
    <cellStyle name="好_行政(燃修费)_合并 2 7" xfId="31397"/>
    <cellStyle name="好_行政(燃修费)_华东 2 6" xfId="31398"/>
    <cellStyle name="好_行政(燃修费)_华东 2 7" xfId="31399"/>
    <cellStyle name="好_行政(燃修费)_民生政策最低支出需求" xfId="31400"/>
    <cellStyle name="好_行政(燃修费)_民生政策最低支出需求 2 4" xfId="31401"/>
    <cellStyle name="好_行政(燃修费)_民生政策最低支出需求 2 5" xfId="31402"/>
    <cellStyle name="好_行政(燃修费)_民生政策最低支出需求_03_2010年各地区一般预算平衡表 2 2" xfId="31403"/>
    <cellStyle name="好_文体广播事业(按照总人口测算）—20080416_县市旗测算-新科目（含人口规模效应）_03_2010年各地区一般预算平衡表_净集中" xfId="31404"/>
    <cellStyle name="好_行政(燃修费)_民生政策最低支出需求_03_2010年各地区一般预算平衡表 2 3" xfId="31405"/>
    <cellStyle name="好_行政(燃修费)_民生政策最低支出需求_03_2010年各地区一般预算平衡表 3" xfId="31406"/>
    <cellStyle name="好_行政(燃修费)_民生政策最低支出需求_03_2010年各地区一般预算平衡表 4" xfId="31407"/>
    <cellStyle name="好_行政(燃修费)_民生政策最低支出需求_03_2010年各地区一般预算平衡表 5" xfId="31408"/>
    <cellStyle name="好_行政(燃修费)_民生政策最低支出需求_03_2010年各地区一般预算平衡表_04财力类2010" xfId="31409"/>
    <cellStyle name="好_行政(燃修费)_民生政策最低支出需求_03_2010年各地区一般预算平衡表_2010年地方财政一般预算分级平衡情况表（汇总）0524 2 2" xfId="31410"/>
    <cellStyle name="好_行政(燃修费)_民生政策最低支出需求_03_2010年各地区一般预算平衡表_2010年地方财政一般预算分级平衡情况表（汇总）0524 2 3" xfId="31411"/>
    <cellStyle name="好_行政(燃修费)_民生政策最低支出需求_03_2010年各地区一般预算平衡表_2010年地方财政一般预算分级平衡情况表（汇总）0524 2 4" xfId="31412"/>
    <cellStyle name="好_行政（人员） 2 2" xfId="31413"/>
    <cellStyle name="好_行政(燃修费)_民生政策最低支出需求_03_2010年各地区一般预算平衡表_2010年地方财政一般预算分级平衡情况表（汇总）0524 2 7" xfId="31414"/>
    <cellStyle name="好_行政（人员） 2 5" xfId="31415"/>
    <cellStyle name="好_行政(燃修费)_民生政策最低支出需求_03_2010年各地区一般预算平衡表_2010年地方财政一般预算分级平衡情况表（汇总）0524 2 8" xfId="31416"/>
    <cellStyle name="好_行政（人员） 2 6" xfId="31417"/>
    <cellStyle name="好_行政(燃修费)_民生政策最低支出需求_03_2010年各地区一般预算平衡表_2010年地方财政一般预算分级平衡情况表（汇总）0524 4" xfId="31418"/>
    <cellStyle name="好_行政(燃修费)_民生政策最低支出需求_03_2010年各地区一般预算平衡表_净集中" xfId="31419"/>
    <cellStyle name="好_行政(燃修费)_民生政策最低支出需求_03_2010年各地区一般预算平衡表_净集中 2" xfId="31420"/>
    <cellStyle name="好_行政(燃修费)_民生政策最低支出需求_03_2010年各地区一般预算平衡表_净集中 3" xfId="31421"/>
    <cellStyle name="好_行政(燃修费)_民生政策最低支出需求_30云南 2" xfId="31422"/>
    <cellStyle name="好_行政公检法测算_03_2010年各地区一般预算平衡表_2010年地方财政一般预算分级平衡情况表（汇总）0524 2 2" xfId="31423"/>
    <cellStyle name="好_行政(燃修费)_民生政策最低支出需求_财力性转移支付2010年预算参考数 2 2" xfId="31424"/>
    <cellStyle name="好_行政(燃修费)_民生政策最低支出需求_财力性转移支付2010年预算参考数 2 4" xfId="31425"/>
    <cellStyle name="好_行政(燃修费)_民生政策最低支出需求_财力性转移支付2010年预算参考数 2 5" xfId="31426"/>
    <cellStyle name="好_行政(燃修费)_民生政策最低支出需求_财力性转移支付2010年预算参考数 2 6" xfId="31427"/>
    <cellStyle name="好_行政(燃修费)_民生政策最低支出需求_财力性转移支付2010年预算参考数_03_2010年各地区一般预算平衡表" xfId="31428"/>
    <cellStyle name="好_行政(燃修费)_民生政策最低支出需求_财力性转移支付2010年预算参考数_03_2010年各地区一般预算平衡表 5" xfId="31429"/>
    <cellStyle name="好_行政(燃修费)_民生政策最低支出需求_财力性转移支付2010年预算参考数_03_2010年各地区一般预算平衡表 6" xfId="31430"/>
    <cellStyle name="好_行政(燃修费)_民生政策最低支出需求_财力性转移支付2010年预算参考数_03_2010年各地区一般预算平衡表_2010年地方财政一般预算分级平衡情况表（汇总）0524" xfId="31431"/>
    <cellStyle name="好_行政(燃修费)_民生政策最低支出需求_财力性转移支付2010年预算参考数_03_2010年各地区一般预算平衡表_2010年地方财政一般预算分级平衡情况表（汇总）0524 2" xfId="31432"/>
    <cellStyle name="好_行政(燃修费)_民生政策最低支出需求_财力性转移支付2010年预算参考数_03_2010年各地区一般预算平衡表_2010年地方财政一般预算分级平衡情况表（汇总）0524 3" xfId="31433"/>
    <cellStyle name="好_行政(燃修费)_民生政策最低支出需求_财力性转移支付2010年预算参考数_03_2010年各地区一般预算平衡表_2010年地方财政一般预算分级平衡情况表（汇总）0524 4" xfId="31434"/>
    <cellStyle name="好_行政(燃修费)_民生政策最低支出需求_财力性转移支付2010年预算参考数_03_2010年各地区一般预算平衡表_2010年地方财政一般预算分级平衡情况表（汇总）0524 5" xfId="31435"/>
    <cellStyle name="好_行政(燃修费)_民生政策最低支出需求_财力性转移支付2010年预算参考数_03_2010年各地区一般预算平衡表_净集中 2" xfId="31436"/>
    <cellStyle name="好_行政(燃修费)_民生政策最低支出需求_财力性转移支付2010年预算参考数_03_2010年各地区一般预算平衡表_净集中 3" xfId="31437"/>
    <cellStyle name="好_行政(燃修费)_民生政策最低支出需求_财力性转移支付2010年预算参考数_合并 2 3" xfId="31438"/>
    <cellStyle name="好_行政(燃修费)_民生政策最低支出需求_财力性转移支付2010年预算参考数_合并 2 4" xfId="31439"/>
    <cellStyle name="好_行政(燃修费)_民生政策最低支出需求_财力性转移支付2010年预算参考数_合并 2 6" xfId="31440"/>
    <cellStyle name="好_行政(燃修费)_民生政策最低支出需求_财力性转移支付2010年预算参考数_合并 2 7" xfId="31441"/>
    <cellStyle name="好_行政公检法测算_不含人员经费系数_03_2010年各地区一般预算平衡表 2" xfId="31442"/>
    <cellStyle name="好_行政(燃修费)_民生政策最低支出需求_财力性转移支付2010年预算参考数_隋心对账单定稿0514" xfId="31443"/>
    <cellStyle name="好_行政(燃修费)_民生政策最低支出需求_财力性转移支付2010年预算参考数_隋心对账单定稿0514 2" xfId="31444"/>
    <cellStyle name="好_行政(燃修费)_民生政策最低支出需求_财力性转移支付2010年预算参考数_隋心对账单定稿0514 2 2" xfId="31445"/>
    <cellStyle name="好_行政(燃修费)_民生政策最低支出需求_财力性转移支付2010年预算参考数_隋心对账单定稿0514 3" xfId="31446"/>
    <cellStyle name="好_县区合并测算20080421_县市旗测算-新科目（含人口规模效应）_小册子（2010）张 2" xfId="31447"/>
    <cellStyle name="好_行政(燃修费)_民生政策最低支出需求_财力性转移支付2010年预算参考数_小册子（2010）张" xfId="31448"/>
    <cellStyle name="好_行政(燃修费)_民生政策最低支出需求_财力性转移支付2010年预算参考数_小册子（2010）张 2" xfId="31449"/>
    <cellStyle name="好_行政(燃修费)_民生政策最低支出需求_财力性转移支付2010年预算参考数_小册子（2010）张 3" xfId="31450"/>
    <cellStyle name="好_行政(燃修费)_民生政策最低支出需求_合并 2" xfId="31451"/>
    <cellStyle name="好_核定人数对比_财力性转移支付2010年预算参考数_03_2010年各地区一般预算平衡表_2010年地方财政一般预算分级平衡情况表（汇总）0524" xfId="31452"/>
    <cellStyle name="好_行政(燃修费)_民生政策最低支出需求_华东" xfId="31453"/>
    <cellStyle name="好_行政(燃修费)_民生政策最低支出需求_华东 2" xfId="31454"/>
    <cellStyle name="好_其他部门(按照总人口测算）—20080416_县市旗测算-新科目（含人口规模效应）_03_2010年各地区一般预算平衡表_2010年地方财政一般预算分级平衡情况表（汇总）0524 2 8" xfId="31455"/>
    <cellStyle name="好_行政(燃修费)_民生政策最低支出需求_华东 2 2" xfId="31456"/>
    <cellStyle name="好_行政(燃修费)_民生政策最低支出需求_华东 2 5" xfId="31457"/>
    <cellStyle name="好_行政(燃修费)_民生政策最低支出需求_华东 2 6" xfId="31458"/>
    <cellStyle name="好_行政(燃修费)_民生政策最低支出需求_华东 2 7" xfId="31459"/>
    <cellStyle name="好_行政(燃修费)_民生政策最低支出需求_华东 3" xfId="31460"/>
    <cellStyle name="好_市辖区测算20080510_民生政策最低支出需求_财力性转移支付2010年预算参考数 2 4" xfId="31461"/>
    <cellStyle name="好_行政(燃修费)_民生政策最低支出需求_隋心对账单定稿0514" xfId="31462"/>
    <cellStyle name="好_平邑_财力性转移支付2010年预算参考数_03_2010年各地区一般预算平衡表 6" xfId="31463"/>
    <cellStyle name="好_行政(燃修费)_民生政策最低支出需求_隋心对账单定稿0514 2" xfId="31464"/>
    <cellStyle name="好_行政(燃修费)_民生政策最低支出需求_隋心对账单定稿0514 2 2" xfId="31465"/>
    <cellStyle name="好_行政(燃修费)_民生政策最低支出需求_隋心对账单定稿0514 2 5" xfId="31466"/>
    <cellStyle name="好_行政(燃修费)_民生政策最低支出需求_隋心对账单定稿0514 2 6" xfId="31467"/>
    <cellStyle name="好_行政(燃修费)_民生政策最低支出需求_小册子（2010）张" xfId="31468"/>
    <cellStyle name="好_行政(燃修费)_民生政策最低支出需求_小册子（2010）张 2" xfId="31469"/>
    <cellStyle name="好_行政(燃修费)_隋心对账单定稿0514" xfId="31470"/>
    <cellStyle name="好_行政(燃修费)_隋心对账单定稿0514 2" xfId="31471"/>
    <cellStyle name="好_行政(燃修费)_县市旗测算-新科目（含人口规模效应） 2 6" xfId="31472"/>
    <cellStyle name="好_行政(燃修费)_县市旗测算-新科目（含人口规模效应） 2 7" xfId="31473"/>
    <cellStyle name="好_行政(燃修费)_县市旗测算-新科目（含人口规模效应） 2 8" xfId="31474"/>
    <cellStyle name="好_行政(燃修费)_县市旗测算-新科目（含人口规模效应） 5" xfId="31475"/>
    <cellStyle name="好_行政(燃修费)_县市旗测算-新科目（含人口规模效应）_03_2010年各地区一般预算平衡表" xfId="31476"/>
    <cellStyle name="好_行政(燃修费)_县市旗测算-新科目（含人口规模效应）_03_2010年各地区一般预算平衡表 2" xfId="31477"/>
    <cellStyle name="好_教育(按照总人口测算）—20080416_财力性转移支付2010年预算参考数_小册子（2010）张 3" xfId="31478"/>
    <cellStyle name="好_行政(燃修费)_县市旗测算-新科目（含人口规模效应）_03_2010年各地区一般预算平衡表 2 2" xfId="31479"/>
    <cellStyle name="好_行政(燃修费)_县市旗测算-新科目（含人口规模效应）_03_2010年各地区一般预算平衡表 2 3" xfId="31480"/>
    <cellStyle name="好_行政(燃修费)_县市旗测算-新科目（含人口规模效应）_03_2010年各地区一般预算平衡表 3" xfId="31481"/>
    <cellStyle name="好_行政(燃修费)_县市旗测算-新科目（含人口规模效应）_03_2010年各地区一般预算平衡表 4" xfId="31482"/>
    <cellStyle name="好_行政(燃修费)_县市旗测算-新科目（含人口规模效应）_03_2010年各地区一般预算平衡表 6" xfId="31483"/>
    <cellStyle name="好_行政(燃修费)_县市旗测算-新科目（含人口规模效应）_03_2010年各地区一般预算平衡表_04财力类2010 2" xfId="31484"/>
    <cellStyle name="好_行政(燃修费)_县市旗测算-新科目（含人口规模效应）_03_2010年各地区一般预算平衡表_04财力类2010 3" xfId="31485"/>
    <cellStyle name="好_行政(燃修费)_县市旗测算-新科目（含人口规模效应）_03_2010年各地区一般预算平衡表_2010年地方财政一般预算分级平衡情况表（汇总）0524 2" xfId="31486"/>
    <cellStyle name="好_行政(燃修费)_县市旗测算-新科目（含人口规模效应）_03_2010年各地区一般预算平衡表_2010年地方财政一般预算分级平衡情况表（汇总）0524 2 2" xfId="31487"/>
    <cellStyle name="好_行政(燃修费)_县市旗测算-新科目（含人口规模效应）_03_2010年各地区一般预算平衡表_2010年地方财政一般预算分级平衡情况表（汇总）0524 2 3" xfId="31488"/>
    <cellStyle name="好_行政(燃修费)_县市旗测算-新科目（含人口规模效应）_03_2010年各地区一般预算平衡表_2010年地方财政一般预算分级平衡情况表（汇总）0524 2 4" xfId="31489"/>
    <cellStyle name="好_行政(燃修费)_县市旗测算-新科目（含人口规模效应）_03_2010年各地区一般预算平衡表_2010年地方财政一般预算分级平衡情况表（汇总）0524 2 5" xfId="31490"/>
    <cellStyle name="好_行政(燃修费)_县市旗测算-新科目（含人口规模效应）_03_2010年各地区一般预算平衡表_2010年地方财政一般预算分级平衡情况表（汇总）0524 2 6" xfId="31491"/>
    <cellStyle name="好_行政(燃修费)_县市旗测算-新科目（含人口规模效应）_03_2010年各地区一般预算平衡表_2010年地方财政一般预算分级平衡情况表（汇总）0524 2 7" xfId="31492"/>
    <cellStyle name="好_行政(燃修费)_县市旗测算-新科目（含人口规模效应）_03_2010年各地区一般预算平衡表_2010年地方财政一般预算分级平衡情况表（汇总）0524 2 8" xfId="31493"/>
    <cellStyle name="好_行政(燃修费)_县市旗测算-新科目（含人口规模效应）_03_2010年各地区一般预算平衡表_2010年地方财政一般预算分级平衡情况表（汇总）0524 4" xfId="31494"/>
    <cellStyle name="好_行政(燃修费)_县市旗测算-新科目（含人口规模效应）_03_2010年各地区一般预算平衡表_净集中" xfId="31495"/>
    <cellStyle name="好_行政(燃修费)_县市旗测算-新科目（含人口规模效应）_30云南 2" xfId="31496"/>
    <cellStyle name="好_行政(燃修费)_县市旗测算-新科目（含人口规模效应）_30云南 3" xfId="31497"/>
    <cellStyle name="好_行政(燃修费)_县市旗测算-新科目（含人口规模效应）_财力性转移支付2010年预算参考数 2 2" xfId="31498"/>
    <cellStyle name="好_行政(燃修费)_县市旗测算-新科目（含人口规模效应）_财力性转移支付2010年预算参考数 2 3" xfId="31499"/>
    <cellStyle name="好_行政(燃修费)_县市旗测算-新科目（含人口规模效应）_财力性转移支付2010年预算参考数 2 4" xfId="31500"/>
    <cellStyle name="好_行政(燃修费)_县市旗测算-新科目（含人口规模效应）_财力性转移支付2010年预算参考数_03_2010年各地区一般预算平衡表 6" xfId="31501"/>
    <cellStyle name="好_缺口县区测算(按核定人数) 2 4" xfId="31502"/>
    <cellStyle name="好_行政(燃修费)_县市旗测算-新科目（含人口规模效应）_财力性转移支付2010年预算参考数_03_2010年各地区一般预算平衡表_04财力类2010 2" xfId="31503"/>
    <cellStyle name="好_行政(燃修费)_县市旗测算-新科目（含人口规模效应）_财力性转移支付2010年预算参考数_03_2010年各地区一般预算平衡表_04财力类2010 3" xfId="31504"/>
    <cellStyle name="好_山东省民生支出标准_合并 2 2" xfId="31505"/>
    <cellStyle name="好_行政(燃修费)_县市旗测算-新科目（含人口规模效应）_财力性转移支付2010年预算参考数_03_2010年各地区一般预算平衡表_2010年地方财政一般预算分级平衡情况表（汇总）0524 2 5" xfId="31506"/>
    <cellStyle name="好_行政（人员）_不含人员经费系数_财力性转移支付2010年预算参考数_华东 2" xfId="31507"/>
    <cellStyle name="好_山东省民生支出标准_合并 2 3" xfId="31508"/>
    <cellStyle name="好_行政(燃修费)_县市旗测算-新科目（含人口规模效应）_财力性转移支付2010年预算参考数_03_2010年各地区一般预算平衡表_2010年地方财政一般预算分级平衡情况表（汇总）0524 2 6" xfId="31509"/>
    <cellStyle name="好_行政（人员）_不含人员经费系数_财力性转移支付2010年预算参考数_华东 3" xfId="31510"/>
    <cellStyle name="好_山东省民生支出标准_合并 2 4" xfId="31511"/>
    <cellStyle name="好_行政(燃修费)_县市旗测算-新科目（含人口规模效应）_财力性转移支付2010年预算参考数_03_2010年各地区一般预算平衡表_2010年地方财政一般预算分级平衡情况表（汇总）0524 2 7" xfId="31512"/>
    <cellStyle name="好_山东省民生支出标准_合并 2 5" xfId="31513"/>
    <cellStyle name="好_行政(燃修费)_县市旗测算-新科目（含人口规模效应）_财力性转移支付2010年预算参考数_03_2010年各地区一般预算平衡表_2010年地方财政一般预算分级平衡情况表（汇总）0524 2 8" xfId="31514"/>
    <cellStyle name="好_行政(燃修费)_县市旗测算-新科目（含人口规模效应）_财力性转移支付2010年预算参考数_合并 2" xfId="31515"/>
    <cellStyle name="好_行政(燃修费)_县市旗测算-新科目（含人口规模效应）_财力性转移支付2010年预算参考数_合并 2 2" xfId="31516"/>
    <cellStyle name="好_行政(燃修费)_县市旗测算-新科目（含人口规模效应）_财力性转移支付2010年预算参考数_合并 2 3" xfId="31517"/>
    <cellStyle name="好_山东省民生支出标准_华东 2 2" xfId="31518"/>
    <cellStyle name="好_行政(燃修费)_县市旗测算-新科目（含人口规模效应）_财力性转移支付2010年预算参考数_合并 3" xfId="31519"/>
    <cellStyle name="好_行政(燃修费)_县市旗测算-新科目（含人口规模效应）_财力性转移支付2010年预算参考数_华东 2 7" xfId="31520"/>
    <cellStyle name="好_行政(燃修费)_县市旗测算-新科目（含人口规模效应）_财力性转移支付2010年预算参考数_隋心对账单定稿0514" xfId="31521"/>
    <cellStyle name="好_行政(燃修费)_县市旗测算-新科目（含人口规模效应）_财力性转移支付2010年预算参考数_隋心对账单定稿0514 2" xfId="31522"/>
    <cellStyle name="好_行政(燃修费)_县市旗测算-新科目（含人口规模效应）_财力性转移支付2010年预算参考数_隋心对账单定稿0514 2 2" xfId="31523"/>
    <cellStyle name="好_行政(燃修费)_县市旗测算-新科目（含人口规模效应）_财力性转移支付2010年预算参考数_隋心对账单定稿0514 2 3" xfId="31524"/>
    <cellStyle name="好_农林水和城市维护标准支出20080505－县区合计_不含人员经费系数_30云南" xfId="31525"/>
    <cellStyle name="好_行政(燃修费)_县市旗测算-新科目（含人口规模效应）_财力性转移支付2010年预算参考数_隋心对账单定稿0514 2 4" xfId="31526"/>
    <cellStyle name="好_行政(燃修费)_县市旗测算-新科目（含人口规模效应）_财力性转移支付2010年预算参考数_隋心对账单定稿0514 2 5" xfId="31527"/>
    <cellStyle name="好_汇总表 2" xfId="31528"/>
    <cellStyle name="好_行政(燃修费)_县市旗测算-新科目（含人口规模效应）_财力性转移支付2010年预算参考数_隋心对账单定稿0514 2 6" xfId="31529"/>
    <cellStyle name="好_汇总表 3" xfId="31530"/>
    <cellStyle name="好_行政(燃修费)_县市旗测算-新科目（含人口规模效应）_财力性转移支付2010年预算参考数_隋心对账单定稿0514 2 7" xfId="31531"/>
    <cellStyle name="好_汇总表 4" xfId="31532"/>
    <cellStyle name="好_行政(燃修费)_县市旗测算-新科目（含人口规模效应）_财力性转移支付2010年预算参考数_隋心对账单定稿0514 3" xfId="31533"/>
    <cellStyle name="好_行政(燃修费)_县市旗测算-新科目（含人口规模效应）_财力性转移支付2010年预算参考数_小册子（2010）张 2" xfId="31534"/>
    <cellStyle name="好_汇总表_财力性转移支付2010年预算参考数_03_2010年各地区一般预算平衡表_2010年地方财政一般预算分级平衡情况表（汇总）0524 2" xfId="31535"/>
    <cellStyle name="好_行政(燃修费)_县市旗测算-新科目（含人口规模效应）_合并" xfId="31536"/>
    <cellStyle name="好_行政(燃修费)_县市旗测算-新科目（含人口规模效应）_隋心对账单定稿0514" xfId="31537"/>
    <cellStyle name="好_行政(燃修费)_县市旗测算-新科目（含人口规模效应）_隋心对账单定稿0514 2" xfId="31538"/>
    <cellStyle name="好_行政(燃修费)_县市旗测算-新科目（含人口规模效应）_隋心对账单定稿0514 2 3" xfId="31539"/>
    <cellStyle name="好_民生政策最低支出需求_隋心对账单定稿0514 2 2" xfId="31540"/>
    <cellStyle name="好_行政(燃修费)_县市旗测算-新科目（含人口规模效应）_隋心对账单定稿0514 2 5" xfId="31541"/>
    <cellStyle name="好_民生政策最低支出需求_隋心对账单定稿0514 2 4" xfId="31542"/>
    <cellStyle name="好_行政(燃修费)_县市旗测算-新科目（含人口规模效应）_隋心对账单定稿0514 2 6" xfId="31543"/>
    <cellStyle name="好_民生政策最低支出需求_隋心对账单定稿0514 2 5" xfId="31544"/>
    <cellStyle name="汇总 2 2 11 2" xfId="31545"/>
    <cellStyle name="好_卫生(按照总人口测算）—20080416_财力性转移支付2010年预算参考数" xfId="31546"/>
    <cellStyle name="好_行政(燃修费)_县市旗测算-新科目（含人口规模效应）_隋心对账单定稿0514 2 7" xfId="31547"/>
    <cellStyle name="好_民生政策最低支出需求_隋心对账单定稿0514 2 6" xfId="31548"/>
    <cellStyle name="好_行政(燃修费)_县市旗测算-新科目（含人口规模效应）_隋心对账单定稿0514 3" xfId="31549"/>
    <cellStyle name="好_行政(燃修费)_县市旗测算-新科目（含人口规模效应）_小册子（2010）张 2" xfId="31550"/>
    <cellStyle name="好_行政(燃修费)_县市旗测算-新科目（含人口规模效应）_小册子（2010）张 3" xfId="31551"/>
    <cellStyle name="好_行政（人员）" xfId="31552"/>
    <cellStyle name="好_行政（人员） 2" xfId="31553"/>
    <cellStyle name="好_行政（人员） 5" xfId="31554"/>
    <cellStyle name="好_行政（人员）_03_2010年各地区一般预算平衡表 2 2" xfId="31555"/>
    <cellStyle name="好_行政（人员）_03_2010年各地区一般预算平衡表 2 3" xfId="31556"/>
    <cellStyle name="好_青海 缺口县区测算(地方填报)_03_2010年各地区一般预算平衡表_净集中 2" xfId="31557"/>
    <cellStyle name="好_行政（人员）_03_2010年各地区一般预算平衡表 3" xfId="31558"/>
    <cellStyle name="好_行政（人员）_03_2010年各地区一般预算平衡表 4" xfId="31559"/>
    <cellStyle name="好_行政（人员）_03_2010年各地区一般预算平衡表 5" xfId="31560"/>
    <cellStyle name="好_行政（人员）_03_2010年各地区一般预算平衡表_04财力类2010 2" xfId="31561"/>
    <cellStyle name="好_行政（人员）_03_2010年各地区一般预算平衡表_2010年地方财政一般预算分级平衡情况表（汇总）0524 2 2" xfId="31562"/>
    <cellStyle name="好_行政（人员）_03_2010年各地区一般预算平衡表_2010年地方财政一般预算分级平衡情况表（汇总）0524 2 3" xfId="31563"/>
    <cellStyle name="好_教育(按照总人口测算）—20080416_财力性转移支付2010年预算参考数_华东 2 2" xfId="31564"/>
    <cellStyle name="好_市辖区测算20080510_03_2010年各地区一般预算平衡表_04财力类2010 2" xfId="31565"/>
    <cellStyle name="好_行政（人员）_03_2010年各地区一般预算平衡表_2010年地方财政一般预算分级平衡情况表（汇总）0524 2 4" xfId="31566"/>
    <cellStyle name="好_教育(按照总人口测算）—20080416_财力性转移支付2010年预算参考数_华东 2 3" xfId="31567"/>
    <cellStyle name="好_市辖区测算20080510_03_2010年各地区一般预算平衡表_04财力类2010 3" xfId="31568"/>
    <cellStyle name="好_行政（人员）_03_2010年各地区一般预算平衡表_2010年地方财政一般预算分级平衡情况表（汇总）0524 2 5" xfId="31569"/>
    <cellStyle name="好_教育(按照总人口测算）—20080416_财力性转移支付2010年预算参考数_华东 2 4" xfId="31570"/>
    <cellStyle name="好_行政（人员）_03_2010年各地区一般预算平衡表_2010年地方财政一般预算分级平衡情况表（汇总）0524 2 6" xfId="31571"/>
    <cellStyle name="好_教育(按照总人口测算）—20080416_财力性转移支付2010年预算参考数_华东 2 5" xfId="31572"/>
    <cellStyle name="好_行政（人员）_03_2010年各地区一般预算平衡表_2010年地方财政一般预算分级平衡情况表（汇总）0524 2 7" xfId="31573"/>
    <cellStyle name="好_教育(按照总人口测算）—20080416_财力性转移支付2010年预算参考数_华东 2 6" xfId="31574"/>
    <cellStyle name="好_行政（人员）_03_2010年各地区一般预算平衡表_2010年地方财政一般预算分级平衡情况表（汇总）0524 2 8" xfId="31575"/>
    <cellStyle name="好_教育(按照总人口测算）—20080416_财力性转移支付2010年预算参考数_华东 2 7" xfId="31576"/>
    <cellStyle name="好_行政（人员）_03_2010年各地区一般预算平衡表_净集中 3" xfId="31577"/>
    <cellStyle name="好_行政（人员）_不含人员经费系数" xfId="31578"/>
    <cellStyle name="好_行政（人员）_不含人员经费系数 2" xfId="31579"/>
    <cellStyle name="好_行政（人员）_不含人员经费系数 2 4" xfId="31580"/>
    <cellStyle name="好_行政（人员）_不含人员经费系数 3" xfId="31581"/>
    <cellStyle name="好_行政（人员）_不含人员经费系数 4" xfId="31582"/>
    <cellStyle name="好_行政（人员）_不含人员经费系数 5" xfId="31583"/>
    <cellStyle name="好_行政（人员）_不含人员经费系数_03_2010年各地区一般预算平衡表" xfId="31584"/>
    <cellStyle name="好_行政（人员）_不含人员经费系数_03_2010年各地区一般预算平衡表 2" xfId="31585"/>
    <cellStyle name="好_行政（人员）_不含人员经费系数_03_2010年各地区一般预算平衡表 4" xfId="31586"/>
    <cellStyle name="好_行政（人员）_不含人员经费系数_03_2010年各地区一般预算平衡表 5" xfId="31587"/>
    <cellStyle name="好_行政（人员）_不含人员经费系数_03_2010年各地区一般预算平衡表 6" xfId="31588"/>
    <cellStyle name="好_行政（人员）_不含人员经费系数_03_2010年各地区一般预算平衡表_04财力类2010 3" xfId="31589"/>
    <cellStyle name="好_行政（人员）_不含人员经费系数_03_2010年各地区一般预算平衡表_2010年地方财政一般预算分级平衡情况表（汇总）0524 2" xfId="31590"/>
    <cellStyle name="好_行政（人员）_不含人员经费系数_03_2010年各地区一般预算平衡表_2010年地方财政一般预算分级平衡情况表（汇总）0524 2 2" xfId="31591"/>
    <cellStyle name="好_行政（人员）_不含人员经费系数_03_2010年各地区一般预算平衡表_2010年地方财政一般预算分级平衡情况表（汇总）0524 2 3" xfId="31592"/>
    <cellStyle name="好_行政（人员）_不含人员经费系数_03_2010年各地区一般预算平衡表_2010年地方财政一般预算分级平衡情况表（汇总）0524 2 7" xfId="31593"/>
    <cellStyle name="好_行政（人员）_不含人员经费系数_03_2010年各地区一般预算平衡表_2010年地方财政一般预算分级平衡情况表（汇总）0524 2 8" xfId="31594"/>
    <cellStyle name="好_行政（人员）_不含人员经费系数_03_2010年各地区一般预算平衡表_2010年地方财政一般预算分级平衡情况表（汇总）0524 3" xfId="31595"/>
    <cellStyle name="好_行政（人员）_不含人员经费系数_03_2010年各地区一般预算平衡表_2010年地方财政一般预算分级平衡情况表（汇总）0524 4" xfId="31596"/>
    <cellStyle name="好_行政（人员）_不含人员经费系数_03_2010年各地区一般预算平衡表_2010年地方财政一般预算分级平衡情况表（汇总）0524 5" xfId="31597"/>
    <cellStyle name="好_行政（人员）_不含人员经费系数_03_2010年各地区一般预算平衡表_净集中" xfId="31598"/>
    <cellStyle name="好_行政（人员）_不含人员经费系数_30云南 2" xfId="31599"/>
    <cellStyle name="好_行政（人员）_不含人员经费系数_30云南 3" xfId="31600"/>
    <cellStyle name="好_行政（人员）_不含人员经费系数_财力性转移支付2010年预算参考数 2" xfId="31601"/>
    <cellStyle name="好_行政（人员）_不含人员经费系数_财力性转移支付2010年预算参考数 3" xfId="31602"/>
    <cellStyle name="好_行政（人员）_不含人员经费系数_财力性转移支付2010年预算参考数 4" xfId="31603"/>
    <cellStyle name="好_行政（人员）_不含人员经费系数_财力性转移支付2010年预算参考数 5" xfId="31604"/>
    <cellStyle name="好_行政（人员）_不含人员经费系数_财力性转移支付2010年预算参考数_03_2010年各地区一般预算平衡表" xfId="31605"/>
    <cellStyle name="好_农林水和城市维护标准支出20080505－县区合计_县市旗测算-新科目（含人口规模效应）_合并 2 5" xfId="31606"/>
    <cellStyle name="好_行政（人员）_不含人员经费系数_财力性转移支付2010年预算参考数_03_2010年各地区一般预算平衡表 6" xfId="31607"/>
    <cellStyle name="好_行政（人员）_不含人员经费系数_财力性转移支付2010年预算参考数_03_2010年各地区一般预算平衡表_04财力类2010" xfId="31608"/>
    <cellStyle name="好_行政（人员）_不含人员经费系数_财力性转移支付2010年预算参考数_03_2010年各地区一般预算平衡表_04财力类2010 2" xfId="31609"/>
    <cellStyle name="好_行政（人员）_不含人员经费系数_财力性转移支付2010年预算参考数_03_2010年各地区一般预算平衡表_04财力类2010 3" xfId="31610"/>
    <cellStyle name="好_行政（人员）_不含人员经费系数_财力性转移支付2010年预算参考数_03_2010年各地区一般预算平衡表_2010年地方财政一般预算分级平衡情况表（汇总）0524 2 2" xfId="31611"/>
    <cellStyle name="好_行政（人员）_不含人员经费系数_财力性转移支付2010年预算参考数_03_2010年各地区一般预算平衡表_2010年地方财政一般预算分级平衡情况表（汇总）0524 2 3" xfId="31612"/>
    <cellStyle name="好_行政（人员）_不含人员经费系数_财力性转移支付2010年预算参考数_03_2010年各地区一般预算平衡表_2010年地方财政一般预算分级平衡情况表（汇总）0524 2 5" xfId="31613"/>
    <cellStyle name="好_行政（人员）_不含人员经费系数_财力性转移支付2010年预算参考数_03_2010年各地区一般预算平衡表_2010年地方财政一般预算分级平衡情况表（汇总）0524 2 6" xfId="31614"/>
    <cellStyle name="好_行政（人员）_不含人员经费系数_财力性转移支付2010年预算参考数_03_2010年各地区一般预算平衡表_2010年地方财政一般预算分级平衡情况表（汇总）0524 2 7" xfId="31615"/>
    <cellStyle name="好_行政（人员）_不含人员经费系数_财力性转移支付2010年预算参考数_03_2010年各地区一般预算平衡表_2010年地方财政一般预算分级平衡情况表（汇总）0524 2 8" xfId="31616"/>
    <cellStyle name="好_行政（人员）_不含人员经费系数_财力性转移支付2010年预算参考数_03_2010年各地区一般预算平衡表_2010年地方财政一般预算分级平衡情况表（汇总）0524 3" xfId="31617"/>
    <cellStyle name="好_行政（人员）_不含人员经费系数_财力性转移支付2010年预算参考数_03_2010年各地区一般预算平衡表_2010年地方财政一般预算分级平衡情况表（汇总）0524 4" xfId="31618"/>
    <cellStyle name="好_行政（人员）_不含人员经费系数_财力性转移支付2010年预算参考数_30云南" xfId="31619"/>
    <cellStyle name="好_行政（人员）_不含人员经费系数_财力性转移支付2010年预算参考数_30云南 2" xfId="31620"/>
    <cellStyle name="好_行政（人员）_不含人员经费系数_财力性转移支付2010年预算参考数_30云南 3" xfId="31621"/>
    <cellStyle name="好_行政（人员）_不含人员经费系数_财力性转移支付2010年预算参考数_合并" xfId="31622"/>
    <cellStyle name="好_行政（人员）_不含人员经费系数_财力性转移支付2010年预算参考数_合并 2" xfId="31623"/>
    <cellStyle name="好_行政（人员）_不含人员经费系数_财力性转移支付2010年预算参考数_合并 2 5" xfId="31624"/>
    <cellStyle name="好_行政（人员）_不含人员经费系数_财力性转移支付2010年预算参考数_合并 2 6" xfId="31625"/>
    <cellStyle name="汇总 2 2 11 2 2" xfId="31626"/>
    <cellStyle name="好_卫生(按照总人口测算）—20080416_财力性转移支付2010年预算参考数 2" xfId="31627"/>
    <cellStyle name="好_行政（人员）_不含人员经费系数_财力性转移支付2010年预算参考数_合并 2 7" xfId="31628"/>
    <cellStyle name="好_行政（人员）_不含人员经费系数_财力性转移支付2010年预算参考数_合并 3" xfId="31629"/>
    <cellStyle name="好_行政（人员）_不含人员经费系数_财力性转移支付2010年预算参考数_隋心对账单定稿0514 2 2" xfId="31630"/>
    <cellStyle name="好_行政（人员）_不含人员经费系数_财力性转移支付2010年预算参考数_隋心对账单定稿0514 2 3" xfId="31631"/>
    <cellStyle name="好_行政（人员）_不含人员经费系数_财力性转移支付2010年预算参考数_隋心对账单定稿0514 2 7" xfId="31632"/>
    <cellStyle name="好_行政（人员）_不含人员经费系数_财力性转移支付2010年预算参考数_隋心对账单定稿0514 3" xfId="31633"/>
    <cellStyle name="好_行政（人员）_不含人员经费系数_财力性转移支付2010年预算参考数_小册子（2010）张" xfId="31634"/>
    <cellStyle name="好_行政（人员）_不含人员经费系数_合并" xfId="31635"/>
    <cellStyle name="好_行政（人员）_不含人员经费系数_合并 2" xfId="31636"/>
    <cellStyle name="好_行政（人员）_财力性转移支付2010年预算参考数 2 5" xfId="31637"/>
    <cellStyle name="好_行政（人员）_不含人员经费系数_合并 2 2" xfId="31638"/>
    <cellStyle name="好_行政（人员）_民生政策最低支出需求" xfId="31639"/>
    <cellStyle name="好_行政（人员）_不含人员经费系数_合并 2 3" xfId="31640"/>
    <cellStyle name="好_行政（人员）_不含人员经费系数_合并 2 6" xfId="31641"/>
    <cellStyle name="好_行政（人员）_不含人员经费系数_合并 2 7" xfId="31642"/>
    <cellStyle name="好_行政（人员）_不含人员经费系数_合并 3" xfId="31643"/>
    <cellStyle name="好_行政（人员）_财力性转移支付2010年预算参考数 2 6" xfId="31644"/>
    <cellStyle name="好_行政（人员）_不含人员经费系数_华东 2" xfId="31645"/>
    <cellStyle name="好_行政（人员）_不含人员经费系数_华东 3" xfId="31646"/>
    <cellStyle name="检查单元格 2 2 11 2 7" xfId="31647"/>
    <cellStyle name="好_行政（人员）_不含人员经费系数_隋心对账单定稿0514 2" xfId="31648"/>
    <cellStyle name="好_行政（人员）_不含人员经费系数_隋心对账单定稿0514 2 2" xfId="31649"/>
    <cellStyle name="好_卫生部门_财力性转移支付2010年预算参考数_03_2010年各地区一般预算平衡表_2010年地方财政一般预算分级平衡情况表（汇总）0524 2 3" xfId="31650"/>
    <cellStyle name="好_行政（人员）_不含人员经费系数_隋心对账单定稿0514 2 4" xfId="31651"/>
    <cellStyle name="好_卫生部门_财力性转移支付2010年预算参考数_03_2010年各地区一般预算平衡表_2010年地方财政一般预算分级平衡情况表（汇总）0524 2 4" xfId="31652"/>
    <cellStyle name="好_行政（人员）_不含人员经费系数_隋心对账单定稿0514 2 5" xfId="31653"/>
    <cellStyle name="好_卫生部门_财力性转移支付2010年预算参考数_03_2010年各地区一般预算平衡表_2010年地方财政一般预算分级平衡情况表（汇总）0524 2 5" xfId="31654"/>
    <cellStyle name="好_行政（人员）_不含人员经费系数_隋心对账单定稿0514 2 6" xfId="31655"/>
    <cellStyle name="好_卫生部门_财力性转移支付2010年预算参考数_03_2010年各地区一般预算平衡表_2010年地方财政一般预算分级平衡情况表（汇总）0524 2 6" xfId="31656"/>
    <cellStyle name="好_行政（人员）_不含人员经费系数_隋心对账单定稿0514 2 7" xfId="31657"/>
    <cellStyle name="好_缺口县区测算（11.13）_财力性转移支付2010年预算参考数_隋心对账单定稿0514 2" xfId="31658"/>
    <cellStyle name="好_行政（人员）_不含人员经费系数_小册子（2010）张" xfId="31659"/>
    <cellStyle name="好_缺口县区测算(按核定人数)_03_2010年各地区一般预算平衡表_2010年地方财政一般预算分级平衡情况表（汇总）0524 5" xfId="31660"/>
    <cellStyle name="好_行政（人员）_财力性转移支付2010年预算参考数" xfId="31661"/>
    <cellStyle name="好_行政（人员）_财力性转移支付2010年预算参考数 2 7" xfId="31662"/>
    <cellStyle name="好_行政（人员）_财力性转移支付2010年预算参考数 5" xfId="31663"/>
    <cellStyle name="好_汇总表4_财力性转移支付2010年预算参考数_隋心对账单定稿0514 2 7" xfId="31664"/>
    <cellStyle name="好_行政（人员）_财力性转移支付2010年预算参考数_03_2010年各地区一般预算平衡表" xfId="31665"/>
    <cellStyle name="好_行政（人员）_财力性转移支付2010年预算参考数_03_2010年各地区一般预算平衡表 5" xfId="31666"/>
    <cellStyle name="好_行政（人员）_财力性转移支付2010年预算参考数_03_2010年各地区一般预算平衡表 6" xfId="31667"/>
    <cellStyle name="好_行政（人员）_财力性转移支付2010年预算参考数_03_2010年各地区一般预算平衡表_2010年地方财政一般预算分级平衡情况表（汇总）0524" xfId="31668"/>
    <cellStyle name="好_行政（人员）_财力性转移支付2010年预算参考数_03_2010年各地区一般预算平衡表_2010年地方财政一般预算分级平衡情况表（汇总）0524 2" xfId="31669"/>
    <cellStyle name="好_农林水和城市维护标准支出20080505－县区合计_民生政策最低支出需求_财力性转移支付2010年预算参考数_03_2010年各地区一般预算平衡表 3" xfId="31670"/>
    <cellStyle name="好_行政（人员）_财力性转移支付2010年预算参考数_03_2010年各地区一般预算平衡表_2010年地方财政一般预算分级平衡情况表（汇总）0524 2 2" xfId="31671"/>
    <cellStyle name="好_行政（人员）_财力性转移支付2010年预算参考数_03_2010年各地区一般预算平衡表_2010年地方财政一般预算分级平衡情况表（汇总）0524 2 3" xfId="31672"/>
    <cellStyle name="好_行政（人员）_财力性转移支付2010年预算参考数_03_2010年各地区一般预算平衡表_2010年地方财政一般预算分级平衡情况表（汇总）0524 2 4" xfId="31673"/>
    <cellStyle name="好_行政（人员）_财力性转移支付2010年预算参考数_03_2010年各地区一般预算平衡表_2010年地方财政一般预算分级平衡情况表（汇总）0524 3" xfId="31674"/>
    <cellStyle name="好_农林水和城市维护标准支出20080505－县区合计_民生政策最低支出需求_财力性转移支付2010年预算参考数_03_2010年各地区一般预算平衡表 4" xfId="31675"/>
    <cellStyle name="好_行政（人员）_财力性转移支付2010年预算参考数_03_2010年各地区一般预算平衡表_2010年地方财政一般预算分级平衡情况表（汇总）0524 4" xfId="31676"/>
    <cellStyle name="好_汇总表4_财力性转移支付2010年预算参考数_03_2010年各地区一般预算平衡表_04财力类2010 2" xfId="31677"/>
    <cellStyle name="计算 10 2" xfId="31678"/>
    <cellStyle name="好_农林水和城市维护标准支出20080505－县区合计_民生政策最低支出需求_财力性转移支付2010年预算参考数_03_2010年各地区一般预算平衡表 5" xfId="31679"/>
    <cellStyle name="好_行政（人员）_财力性转移支付2010年预算参考数_03_2010年各地区一般预算平衡表_净集中 2" xfId="31680"/>
    <cellStyle name="好_行政（人员）_财力性转移支付2010年预算参考数_30云南 3" xfId="31681"/>
    <cellStyle name="好_行政（人员）_财力性转移支付2010年预算参考数_合并" xfId="31682"/>
    <cellStyle name="好_教育(按照总人口测算）—20080416_财力性转移支付2010年预算参考数_隋心对账单定稿0514 2 6" xfId="31683"/>
    <cellStyle name="好_行政（人员）_财力性转移支付2010年预算参考数_合并 2 4" xfId="31684"/>
    <cellStyle name="好_行政（人员）_财力性转移支付2010年预算参考数_合并 2 5" xfId="31685"/>
    <cellStyle name="好_行政（人员）_财力性转移支付2010年预算参考数_合并 2 6" xfId="31686"/>
    <cellStyle name="好_行政（人员）_财力性转移支付2010年预算参考数_合并 2 7" xfId="31687"/>
    <cellStyle name="好_行政（人员）_财力性转移支付2010年预算参考数_华东" xfId="31688"/>
    <cellStyle name="好_行政（人员）_财力性转移支付2010年预算参考数_华东 2" xfId="31689"/>
    <cellStyle name="好_行政（人员）_财力性转移支付2010年预算参考数_隋心对账单定稿0514" xfId="31690"/>
    <cellStyle name="好_行政（人员）_财力性转移支付2010年预算参考数_小册子（2010）张 3" xfId="31691"/>
    <cellStyle name="好_行政（人员）_合并" xfId="31692"/>
    <cellStyle name="好_行政（人员）_合并 2 5" xfId="31693"/>
    <cellStyle name="好_行政（人员）_合并 2 6" xfId="31694"/>
    <cellStyle name="好_行政（人员）_合并 2 7" xfId="31695"/>
    <cellStyle name="好_行政（人员）_华东" xfId="31696"/>
    <cellStyle name="好_行政（人员）_华东 2" xfId="31697"/>
    <cellStyle name="好_缺口县区测算(按2007支出增长25%测算)_财力性转移支付2010年预算参考数 2 4" xfId="31698"/>
    <cellStyle name="好_行政（人员）_华东 2 2" xfId="31699"/>
    <cellStyle name="好_行政（人员）_华东 2 3" xfId="31700"/>
    <cellStyle name="好_行政（人员）_华东 2 4" xfId="31701"/>
    <cellStyle name="好_行政（人员）_华东 2 5" xfId="31702"/>
    <cellStyle name="好_行政（人员）_华东 2 6" xfId="31703"/>
    <cellStyle name="好_行政（人员）_华东 3" xfId="31704"/>
    <cellStyle name="好_行政公检法测算_不含人员经费系数_隋心对账单定稿0514 2 2" xfId="31705"/>
    <cellStyle name="好_缺口县区测算(按2007支出增长25%测算)_财力性转移支付2010年预算参考数 2 5" xfId="31706"/>
    <cellStyle name="好_行政（人员）_民生政策最低支出需求 2" xfId="31707"/>
    <cellStyle name="好_行政（人员）_民生政策最低支出需求 2 2" xfId="31708"/>
    <cellStyle name="好_行政（人员）_民生政策最低支出需求 2 3" xfId="31709"/>
    <cellStyle name="好_行政（人员）_民生政策最低支出需求 2 5" xfId="31710"/>
    <cellStyle name="好_行政（人员）_民生政策最低支出需求 2 6" xfId="31711"/>
    <cellStyle name="好_行政（人员）_民生政策最低支出需求 2 8" xfId="31712"/>
    <cellStyle name="好_行政（人员）_民生政策最低支出需求 4" xfId="31713"/>
    <cellStyle name="好_行政（人员）_民生政策最低支出需求 5" xfId="31714"/>
    <cellStyle name="好_市辖区测算20080510_县市旗测算-新科目（含人口规模效应）_财力性转移支付2010年预算参考数 2 3" xfId="31715"/>
    <cellStyle name="好_行政（人员）_民生政策最低支出需求_03_2010年各地区一般预算平衡表" xfId="31716"/>
    <cellStyle name="好_行政（人员）_民生政策最低支出需求_03_2010年各地区一般预算平衡表 2 2" xfId="31717"/>
    <cellStyle name="好_行政（人员）_民生政策最低支出需求_03_2010年各地区一般预算平衡表 2 3" xfId="31718"/>
    <cellStyle name="好_行政（人员）_民生政策最低支出需求_03_2010年各地区一般预算平衡表 4" xfId="31719"/>
    <cellStyle name="好_行政（人员）_民生政策最低支出需求_03_2010年各地区一般预算平衡表 5" xfId="31720"/>
    <cellStyle name="好_行政（人员）_民生政策最低支出需求_03_2010年各地区一般预算平衡表 6" xfId="31721"/>
    <cellStyle name="好_行政（人员）_民生政策最低支出需求_03_2010年各地区一般预算平衡表_04财力类2010" xfId="31722"/>
    <cellStyle name="好_行政（人员）_民生政策最低支出需求_03_2010年各地区一般预算平衡表_04财力类2010 3" xfId="31723"/>
    <cellStyle name="好_行政（人员）_民生政策最低支出需求_03_2010年各地区一般预算平衡表_2010年地方财政一般预算分级平衡情况表（汇总）0524 2 2" xfId="31724"/>
    <cellStyle name="好_行政（人员）_民生政策最低支出需求_03_2010年各地区一般预算平衡表_2010年地方财政一般预算分级平衡情况表（汇总）0524 2 4" xfId="31725"/>
    <cellStyle name="好_行政（人员）_民生政策最低支出需求_03_2010年各地区一般预算平衡表_2010年地方财政一般预算分级平衡情况表（汇总）0524 2 5" xfId="31726"/>
    <cellStyle name="好_行政（人员）_民生政策最低支出需求_03_2010年各地区一般预算平衡表_2010年地方财政一般预算分级平衡情况表（汇总）0524 2 6" xfId="31727"/>
    <cellStyle name="好_行政（人员）_民生政策最低支出需求_03_2010年各地区一般预算平衡表_2010年地方财政一般预算分级平衡情况表（汇总）0524 2 7" xfId="31728"/>
    <cellStyle name="好_行政（人员）_民生政策最低支出需求_03_2010年各地区一般预算平衡表_2010年地方财政一般预算分级平衡情况表（汇总）0524 2 8" xfId="31729"/>
    <cellStyle name="好_行政（人员）_民生政策最低支出需求_03_2010年各地区一般预算平衡表_净集中" xfId="31730"/>
    <cellStyle name="好_行政（人员）_民生政策最低支出需求_03_2010年各地区一般预算平衡表_净集中 2" xfId="31731"/>
    <cellStyle name="好_行政（人员）_民生政策最低支出需求_03_2010年各地区一般预算平衡表_净集中 3" xfId="31732"/>
    <cellStyle name="好_行政（人员）_民生政策最低支出需求_30云南 2" xfId="31733"/>
    <cellStyle name="好_行政（人员）_民生政策最低支出需求_财力性转移支付2010年预算参考数 2 3" xfId="31734"/>
    <cellStyle name="好_缺口县区测算_财力性转移支付2010年预算参考数_合并" xfId="31735"/>
    <cellStyle name="好_行政（人员）_民生政策最低支出需求_财力性转移支付2010年预算参考数 2 4" xfId="31736"/>
    <cellStyle name="好_行政（人员）_民生政策最低支出需求_财力性转移支付2010年预算参考数 2 5" xfId="31737"/>
    <cellStyle name="好_行政（人员）_民生政策最低支出需求_财力性转移支付2010年预算参考数 2 8" xfId="31738"/>
    <cellStyle name="好_教育(按照总人口测算）—20080416_民生政策最低支出需求_财力性转移支付2010年预算参考数_华东" xfId="31739"/>
    <cellStyle name="好_行政（人员）_民生政策最低支出需求_财力性转移支付2010年预算参考数_03_2010年各地区一般预算平衡表 2 2" xfId="31740"/>
    <cellStyle name="好_行政（人员）_民生政策最低支出需求_财力性转移支付2010年预算参考数_03_2010年各地区一般预算平衡表 2 3" xfId="31741"/>
    <cellStyle name="好_行政（人员）_民生政策最低支出需求_财力性转移支付2010年预算参考数_03_2010年各地区一般预算平衡表_04财力类2010" xfId="31742"/>
    <cellStyle name="好_其他部门(按照总人口测算）—20080416_财力性转移支付2010年预算参考数_合并 2 3" xfId="31743"/>
    <cellStyle name="好_其他部门(按照总人口测算）—20080416_民生政策最低支出需求_03_2010年各地区一般预算平衡表_2010年地方财政一般预算分级平衡情况表（汇总）0524 2 6" xfId="31744"/>
    <cellStyle name="好_行政（人员）_民生政策最低支出需求_财力性转移支付2010年预算参考数_03_2010年各地区一般预算平衡表_04财力类2010 2" xfId="31745"/>
    <cellStyle name="好_行政（人员）_民生政策最低支出需求_财力性转移支付2010年预算参考数_03_2010年各地区一般预算平衡表_04财力类2010 3" xfId="31746"/>
    <cellStyle name="好_行政（人员）_民生政策最低支出需求_财力性转移支付2010年预算参考数_03_2010年各地区一般预算平衡表_2010年地方财政一般预算分级平衡情况表（汇总）0524" xfId="31747"/>
    <cellStyle name="好_行政（人员）_民生政策最低支出需求_财力性转移支付2010年预算参考数_03_2010年各地区一般预算平衡表_2010年地方财政一般预算分级平衡情况表（汇总）0524 2" xfId="31748"/>
    <cellStyle name="好_行政（人员）_民生政策最低支出需求_财力性转移支付2010年预算参考数_03_2010年各地区一般预算平衡表_2010年地方财政一般预算分级平衡情况表（汇总）0524 2 2" xfId="31749"/>
    <cellStyle name="好_行政（人员）_民生政策最低支出需求_财力性转移支付2010年预算参考数_03_2010年各地区一般预算平衡表_2010年地方财政一般预算分级平衡情况表（汇总）0524 2 5" xfId="31750"/>
    <cellStyle name="好_行政（人员）_民生政策最低支出需求_财力性转移支付2010年预算参考数_03_2010年各地区一般预算平衡表_2010年地方财政一般预算分级平衡情况表（汇总）0524 2 6" xfId="31751"/>
    <cellStyle name="好_行政（人员）_民生政策最低支出需求_财力性转移支付2010年预算参考数_03_2010年各地区一般预算平衡表_2010年地方财政一般预算分级平衡情况表（汇总）0524 2 7" xfId="31752"/>
    <cellStyle name="好_行政（人员）_民生政策最低支出需求_财力性转移支付2010年预算参考数_03_2010年各地区一般预算平衡表_2010年地方财政一般预算分级平衡情况表（汇总）0524 3" xfId="31753"/>
    <cellStyle name="好_行政（人员）_民生政策最低支出需求_财力性转移支付2010年预算参考数_03_2010年各地区一般预算平衡表_2010年地方财政一般预算分级平衡情况表（汇总）0524 5" xfId="31754"/>
    <cellStyle name="好_行政（人员）_民生政策最低支出需求_财力性转移支付2010年预算参考数_03_2010年各地区一般预算平衡表_净集中" xfId="31755"/>
    <cellStyle name="好_行政（人员）_民生政策最低支出需求_财力性转移支付2010年预算参考数_03_2010年各地区一般预算平衡表_净集中 2" xfId="31756"/>
    <cellStyle name="好_行政（人员）_民生政策最低支出需求_财力性转移支付2010年预算参考数_03_2010年各地区一般预算平衡表_净集中 3" xfId="31757"/>
    <cellStyle name="好_行政（人员）_民生政策最低支出需求_财力性转移支付2010年预算参考数_合并 2 3" xfId="31758"/>
    <cellStyle name="好_教育(按照总人口测算）—20080416_民生政策最低支出需求_30云南 3" xfId="31759"/>
    <cellStyle name="好_行政（人员）_民生政策最低支出需求_财力性转移支付2010年预算参考数_合并 2 4" xfId="31760"/>
    <cellStyle name="好_教育(按照总人口测算）—20080416_民生政策最低支出需求_30云南 4" xfId="31761"/>
    <cellStyle name="好_行政（人员）_民生政策最低支出需求_财力性转移支付2010年预算参考数_合并 2 5" xfId="31762"/>
    <cellStyle name="好_行政（人员）_民生政策最低支出需求_财力性转移支付2010年预算参考数_合并 2 7" xfId="31763"/>
    <cellStyle name="好_行政（人员）_民生政策最低支出需求_财力性转移支付2010年预算参考数_华东" xfId="31764"/>
    <cellStyle name="好_行政（人员）_民生政策最低支出需求_财力性转移支付2010年预算参考数_华东 2 6" xfId="31765"/>
    <cellStyle name="好_行政（人员）_民生政策最低支出需求_财力性转移支付2010年预算参考数_华东 2 7" xfId="31766"/>
    <cellStyle name="好_行政（人员）_民生政策最低支出需求_财力性转移支付2010年预算参考数_隋心对账单定稿0514" xfId="31767"/>
    <cellStyle name="好_行政（人员）_民生政策最低支出需求_财力性转移支付2010年预算参考数_隋心对账单定稿0514 2" xfId="31768"/>
    <cellStyle name="好_行政（人员）_民生政策最低支出需求_财力性转移支付2010年预算参考数_隋心对账单定稿0514 2 4" xfId="31769"/>
    <cellStyle name="好_行政（人员）_民生政策最低支出需求_财力性转移支付2010年预算参考数_隋心对账单定稿0514 2 5" xfId="31770"/>
    <cellStyle name="好_行政（人员）_县市旗测算-新科目（含人口规模效应）_合并" xfId="31771"/>
    <cellStyle name="好_行政（人员）_民生政策最低支出需求_财力性转移支付2010年预算参考数_隋心对账单定稿0514 2 6" xfId="31772"/>
    <cellStyle name="好_行政（人员）_民生政策最低支出需求_财力性转移支付2010年预算参考数_隋心对账单定稿0514 2 7" xfId="31773"/>
    <cellStyle name="好_行政（人员）_民生政策最低支出需求_财力性转移支付2010年预算参考数_隋心对账单定稿0514 3" xfId="31774"/>
    <cellStyle name="好_行政（人员）_民生政策最低支出需求_财力性转移支付2010年预算参考数_小册子（2010）张" xfId="31775"/>
    <cellStyle name="好_行政（人员）_民生政策最低支出需求_合并 2 3" xfId="31776"/>
    <cellStyle name="好_行政（人员）_民生政策最低支出需求_合并 2 4" xfId="31777"/>
    <cellStyle name="好_行政（人员）_民生政策最低支出需求_合并 2 5" xfId="31778"/>
    <cellStyle name="好_行政（人员）_民生政策最低支出需求_华东 2 2" xfId="31779"/>
    <cellStyle name="好_教育(按照总人口测算）—20080416_财力性转移支付2010年预算参考数_合并 2 2" xfId="31780"/>
    <cellStyle name="好_行政（人员）_民生政策最低支出需求_隋心对账单定稿0514" xfId="31781"/>
    <cellStyle name="好_青海 缺口县区测算(地方填报)_合并 2 5" xfId="31782"/>
    <cellStyle name="好_行政（人员）_民生政策最低支出需求_隋心对账单定稿0514 2 2" xfId="31783"/>
    <cellStyle name="好_行政（人员）_民生政策最低支出需求_隋心对账单定稿0514 2 3" xfId="31784"/>
    <cellStyle name="好_行政（人员）_民生政策最低支出需求_隋心对账单定稿0514 2 5" xfId="31785"/>
    <cellStyle name="好_教育(按照总人口测算）—20080416_03_2010年各地区一般预算平衡表_04财力类2010" xfId="31786"/>
    <cellStyle name="好_行政（人员）_民生政策最低支出需求_隋心对账单定稿0514 3" xfId="31787"/>
    <cellStyle name="好_行政（人员）_民生政策最低支出需求_小册子（2010）张" xfId="31788"/>
    <cellStyle name="好_汇总表4_财力性转移支付2010年预算参考数_03_2010年各地区一般预算平衡表 6" xfId="31789"/>
    <cellStyle name="好_行政（人员）_隋心对账单定稿0514" xfId="31790"/>
    <cellStyle name="好_行政（人员）_隋心对账单定稿0514 2 6" xfId="31791"/>
    <cellStyle name="好_行政（人员）_隋心对账单定稿0514 3" xfId="31792"/>
    <cellStyle name="好_行政（人员）_县市旗测算-新科目（含人口规模效应）" xfId="31793"/>
    <cellStyle name="好_行政公检法测算_县市旗测算-新科目（含人口规模效应）_财力性转移支付2010年预算参考数_30云南 2" xfId="31794"/>
    <cellStyle name="好_行政（人员）_县市旗测算-新科目（含人口规模效应） 2 4" xfId="31795"/>
    <cellStyle name="好_行政（人员）_县市旗测算-新科目（含人口规模效应） 2 8" xfId="31796"/>
    <cellStyle name="好_市辖区测算20080510_不含人员经费系数_财力性转移支付2010年预算参考数 5" xfId="31797"/>
    <cellStyle name="好_行政（人员）_县市旗测算-新科目（含人口规模效应） 4" xfId="31798"/>
    <cellStyle name="好_缺口县区测算(按2007支出增长25%测算)_财力性转移支付2010年预算参考数_03_2010年各地区一般预算平衡表 5" xfId="31799"/>
    <cellStyle name="好_行政（人员）_县市旗测算-新科目（含人口规模效应） 5" xfId="31800"/>
    <cellStyle name="好_缺口县区测算(按2007支出增长25%测算)_财力性转移支付2010年预算参考数_03_2010年各地区一般预算平衡表 6" xfId="31801"/>
    <cellStyle name="好_行政（人员）_县市旗测算-新科目（含人口规模效应）_03_2010年各地区一般预算平衡表 2" xfId="31802"/>
    <cellStyle name="好_行政（人员）_县市旗测算-新科目（含人口规模效应）_03_2010年各地区一般预算平衡表 2 3" xfId="31803"/>
    <cellStyle name="好_行政（人员）_县市旗测算-新科目（含人口规模效应）_03_2010年各地区一般预算平衡表_04财力类2010" xfId="31804"/>
    <cellStyle name="好_行政（人员）_县市旗测算-新科目（含人口规模效应）_03_2010年各地区一般预算平衡表_04财力类2010 2" xfId="31805"/>
    <cellStyle name="好_行政（人员）_县市旗测算-新科目（含人口规模效应）_03_2010年各地区一般预算平衡表_04财力类2010 3" xfId="31806"/>
    <cellStyle name="好_行政（人员）_县市旗测算-新科目（含人口规模效应）_03_2010年各地区一般预算平衡表_2010年地方财政一般预算分级平衡情况表（汇总）0524" xfId="31807"/>
    <cellStyle name="好_行政（人员）_县市旗测算-新科目（含人口规模效应）_03_2010年各地区一般预算平衡表_2010年地方财政一般预算分级平衡情况表（汇总）0524 2" xfId="31808"/>
    <cellStyle name="好_行政（人员）_县市旗测算-新科目（含人口规模效应）_03_2010年各地区一般预算平衡表_2010年地方财政一般预算分级平衡情况表（汇总）0524 2 2" xfId="31809"/>
    <cellStyle name="好_行政（人员）_县市旗测算-新科目（含人口规模效应）_03_2010年各地区一般预算平衡表_2010年地方财政一般预算分级平衡情况表（汇总）0524 2 3" xfId="31810"/>
    <cellStyle name="好_行政（人员）_县市旗测算-新科目（含人口规模效应）_03_2010年各地区一般预算平衡表_2010年地方财政一般预算分级平衡情况表（汇总）0524 2 5" xfId="31811"/>
    <cellStyle name="好_行政（人员）_县市旗测算-新科目（含人口规模效应）_03_2010年各地区一般预算平衡表_2010年地方财政一般预算分级平衡情况表（汇总）0524 2 6" xfId="31812"/>
    <cellStyle name="好_行政（人员）_县市旗测算-新科目（含人口规模效应）_03_2010年各地区一般预算平衡表_2010年地方财政一般预算分级平衡情况表（汇总）0524 2 7" xfId="31813"/>
    <cellStyle name="好_行政（人员）_县市旗测算-新科目（含人口规模效应）_03_2010年各地区一般预算平衡表_2010年地方财政一般预算分级平衡情况表（汇总）0524 2 8" xfId="31814"/>
    <cellStyle name="好_行政（人员）_县市旗测算-新科目（含人口规模效应）_财力性转移支付2010年预算参考数_30云南 3 2" xfId="31815"/>
    <cellStyle name="好_行政（人员）_县市旗测算-新科目（含人口规模效应）_03_2010年各地区一般预算平衡表_2010年地方财政一般预算分级平衡情况表（汇总）0524 3" xfId="31816"/>
    <cellStyle name="好_行政（人员）_县市旗测算-新科目（含人口规模效应）_03_2010年各地区一般预算平衡表_2010年地方财政一般预算分级平衡情况表（汇总）0524 4" xfId="31817"/>
    <cellStyle name="好_行政（人员）_县市旗测算-新科目（含人口规模效应）_03_2010年各地区一般预算平衡表_2010年地方财政一般预算分级平衡情况表（汇总）0524 5" xfId="31818"/>
    <cellStyle name="好_行政（人员）_县市旗测算-新科目（含人口规模效应）_30云南" xfId="31819"/>
    <cellStyle name="好_行政（人员）_县市旗测算-新科目（含人口规模效应）_30云南 2" xfId="31820"/>
    <cellStyle name="好_行政（人员）_县市旗测算-新科目（含人口规模效应）_30云南 3" xfId="31821"/>
    <cellStyle name="好_市辖区测算20080510_不含人员经费系数_03_2010年各地区一般预算平衡表_净集中" xfId="31822"/>
    <cellStyle name="好_行政（人员）_县市旗测算-新科目（含人口规模效应）_财力性转移支付2010年预算参考数 2" xfId="31823"/>
    <cellStyle name="好_行政（人员）_县市旗测算-新科目（含人口规模效应）_财力性转移支付2010年预算参考数 2 5" xfId="31824"/>
    <cellStyle name="好_行政（人员）_县市旗测算-新科目（含人口规模效应）_财力性转移支付2010年预算参考数 2 6" xfId="31825"/>
    <cellStyle name="好_行政（人员）_县市旗测算-新科目（含人口规模效应）_财力性转移支付2010年预算参考数 2 7" xfId="31826"/>
    <cellStyle name="好_行政（人员）_县市旗测算-新科目（含人口规模效应）_财力性转移支付2010年预算参考数 5" xfId="31827"/>
    <cellStyle name="输出 2 2 2 2 2 3" xfId="31828"/>
    <cellStyle name="好_行政（人员）_县市旗测算-新科目（含人口规模效应）_财力性转移支付2010年预算参考数_03_2010年各地区一般预算平衡表" xfId="31829"/>
    <cellStyle name="好_行政（人员）_县市旗测算-新科目（含人口规模效应）_财力性转移支付2010年预算参考数_03_2010年各地区一般预算平衡表 2" xfId="31830"/>
    <cellStyle name="好_行政（人员）_县市旗测算-新科目（含人口规模效应）_财力性转移支付2010年预算参考数_03_2010年各地区一般预算平衡表 2 2" xfId="31831"/>
    <cellStyle name="好_行政（人员）_县市旗测算-新科目（含人口规模效应）_财力性转移支付2010年预算参考数_03_2010年各地区一般预算平衡表 3" xfId="31832"/>
    <cellStyle name="好_农林水和城市维护标准支出20080505－县区合计_不含人员经费系数_华东 2 2" xfId="31833"/>
    <cellStyle name="好_行政（人员）_县市旗测算-新科目（含人口规模效应）_财力性转移支付2010年预算参考数_03_2010年各地区一般预算平衡表 5" xfId="31834"/>
    <cellStyle name="好_农林水和城市维护标准支出20080505－县区合计_不含人员经费系数_华东 2 4" xfId="31835"/>
    <cellStyle name="好_行政（人员）_县市旗测算-新科目（含人口规模效应）_财力性转移支付2010年预算参考数_03_2010年各地区一般预算平衡表 6" xfId="31836"/>
    <cellStyle name="好_农林水和城市维护标准支出20080505－县区合计_不含人员经费系数_华东 2 5" xfId="31837"/>
    <cellStyle name="好_行政（人员）_县市旗测算-新科目（含人口规模效应）_财力性转移支付2010年预算参考数_03_2010年各地区一般预算平衡表_04财力类2010" xfId="31838"/>
    <cellStyle name="好_行政（人员）_县市旗测算-新科目（含人口规模效应）_财力性转移支付2010年预算参考数_03_2010年各地区一般预算平衡表_04财力类2010 2" xfId="31839"/>
    <cellStyle name="好_行政（人员）_县市旗测算-新科目（含人口规模效应）_财力性转移支付2010年预算参考数_03_2010年各地区一般预算平衡表_04财力类2010 3" xfId="31840"/>
    <cellStyle name="好_行政（人员）_县市旗测算-新科目（含人口规模效应）_财力性转移支付2010年预算参考数_03_2010年各地区一般预算平衡表_2010年地方财政一般预算分级平衡情况表（汇总）0524" xfId="31841"/>
    <cellStyle name="好_农林水和城市维护标准支出20080505－县区合计_不含人员经费系数_03_2010年各地区一般预算平衡表 5" xfId="31842"/>
    <cellStyle name="好_行政（人员）_县市旗测算-新科目（含人口规模效应）_财力性转移支付2010年预算参考数_03_2010年各地区一般预算平衡表_2010年地方财政一般预算分级平衡情况表（汇总）0524 2 3" xfId="31843"/>
    <cellStyle name="好_行政（人员）_县市旗测算-新科目（含人口规模效应）_财力性转移支付2010年预算参考数_03_2010年各地区一般预算平衡表_2010年地方财政一般预算分级平衡情况表（汇总）0524 2 4" xfId="31844"/>
    <cellStyle name="好_行政（人员）_县市旗测算-新科目（含人口规模效应）_财力性转移支付2010年预算参考数_03_2010年各地区一般预算平衡表_2010年地方财政一般预算分级平衡情况表（汇总）0524 2 5" xfId="31845"/>
    <cellStyle name="好_行政（人员）_县市旗测算-新科目（含人口规模效应）_财力性转移支付2010年预算参考数_03_2010年各地区一般预算平衡表_2010年地方财政一般预算分级平衡情况表（汇总）0524 2 6" xfId="31846"/>
    <cellStyle name="好_行政（人员）_县市旗测算-新科目（含人口规模效应）_财力性转移支付2010年预算参考数_03_2010年各地区一般预算平衡表_2010年地方财政一般预算分级平衡情况表（汇总）0524 2 7" xfId="31847"/>
    <cellStyle name="好_行政（人员）_县市旗测算-新科目（含人口规模效应）_财力性转移支付2010年预算参考数_03_2010年各地区一般预算平衡表_2010年地方财政一般预算分级平衡情况表（汇总）0524 2 8" xfId="31848"/>
    <cellStyle name="好_行政（人员）_县市旗测算-新科目（含人口规模效应）_财力性转移支付2010年预算参考数_03_2010年各地区一般预算平衡表_净集中 3" xfId="31849"/>
    <cellStyle name="好_总人口_财力性转移支付2010年预算参考数_03_2010年各地区一般预算平衡表_2010年地方财政一般预算分级平衡情况表（汇总）0524 2 8" xfId="31850"/>
    <cellStyle name="好_行政（人员）_县市旗测算-新科目（含人口规模效应）_财力性转移支付2010年预算参考数_30云南" xfId="31851"/>
    <cellStyle name="好_行政（人员）_县市旗测算-新科目（含人口规模效应）_财力性转移支付2010年预算参考数_30云南 2" xfId="31852"/>
    <cellStyle name="好_行政（人员）_县市旗测算-新科目（含人口规模效应）_财力性转移支付2010年预算参考数_合并" xfId="31853"/>
    <cellStyle name="好_行政（人员）_县市旗测算-新科目（含人口规模效应）_财力性转移支付2010年预算参考数_合并 2" xfId="31854"/>
    <cellStyle name="好_缺口县区测算（11.13） 3" xfId="31855"/>
    <cellStyle name="好_行政（人员）_县市旗测算-新科目（含人口规模效应）_财力性转移支付2010年预算参考数_合并 2 2" xfId="31856"/>
    <cellStyle name="好_行政（人员）_县市旗测算-新科目（含人口规模效应）_财力性转移支付2010年预算参考数_合并 2 3" xfId="31857"/>
    <cellStyle name="好_行政（人员）_县市旗测算-新科目（含人口规模效应）_财力性转移支付2010年预算参考数_合并 2 4" xfId="31858"/>
    <cellStyle name="好_行政（人员）_县市旗测算-新科目（含人口规模效应）_财力性转移支付2010年预算参考数_合并 2 6" xfId="31859"/>
    <cellStyle name="好_行政（人员）_县市旗测算-新科目（含人口规模效应）_财力性转移支付2010年预算参考数_合并 3" xfId="31860"/>
    <cellStyle name="好_缺口县区测算（11.13） 4" xfId="31861"/>
    <cellStyle name="好_行政（人员）_县市旗测算-新科目（含人口规模效应）_财力性转移支付2010年预算参考数_华东 2" xfId="31862"/>
    <cellStyle name="好_行政（人员）_县市旗测算-新科目（含人口规模效应）_财力性转移支付2010年预算参考数_华东 2 2" xfId="31863"/>
    <cellStyle name="好_行政（人员）_县市旗测算-新科目（含人口规模效应）_财力性转移支付2010年预算参考数_华东 2 3" xfId="31864"/>
    <cellStyle name="好_行政（人员）_县市旗测算-新科目（含人口规模效应）_财力性转移支付2010年预算参考数_华东 2 4" xfId="31865"/>
    <cellStyle name="好_行政（人员）_县市旗测算-新科目（含人口规模效应）_财力性转移支付2010年预算参考数_华东 2 5" xfId="31866"/>
    <cellStyle name="好_行政（人员）_县市旗测算-新科目（含人口规模效应）_财力性转移支付2010年预算参考数_华东 3" xfId="31867"/>
    <cellStyle name="好_行政（人员）_县市旗测算-新科目（含人口规模效应）_财力性转移支付2010年预算参考数_隋心对账单定稿0514" xfId="31868"/>
    <cellStyle name="好_行政（人员）_县市旗测算-新科目（含人口规模效应）_财力性转移支付2010年预算参考数_隋心对账单定稿0514 2 3" xfId="31869"/>
    <cellStyle name="好_行政（人员）_县市旗测算-新科目（含人口规模效应）_财力性转移支付2010年预算参考数_隋心对账单定稿0514 2 4" xfId="31870"/>
    <cellStyle name="好_汇总表4_03_2010年各地区一般预算平衡表 2 2" xfId="31871"/>
    <cellStyle name="好_行政（人员）_县市旗测算-新科目（含人口规模效应）_财力性转移支付2010年预算参考数_隋心对账单定稿0514 2 5" xfId="31872"/>
    <cellStyle name="好_汇总表4_03_2010年各地区一般预算平衡表 2 3" xfId="31873"/>
    <cellStyle name="好_行政（人员）_县市旗测算-新科目（含人口规模效应）_财力性转移支付2010年预算参考数_小册子（2010）张 2" xfId="31874"/>
    <cellStyle name="好_行政（人员）_县市旗测算-新科目（含人口规模效应）_财力性转移支付2010年预算参考数_小册子（2010）张 3" xfId="31875"/>
    <cellStyle name="好_县区合并测算20080421_民生政策最低支出需求_财力性转移支付2010年预算参考数_03_2010年各地区一般预算平衡表 4" xfId="31876"/>
    <cellStyle name="好_行政（人员）_县市旗测算-新科目（含人口规模效应）_合并 2" xfId="31877"/>
    <cellStyle name="好_行政（人员）_县市旗测算-新科目（含人口规模效应）_合并 2 2" xfId="31878"/>
    <cellStyle name="好_行政（人员）_县市旗测算-新科目（含人口规模效应）_合并 2 3" xfId="31879"/>
    <cellStyle name="好_行政（人员）_县市旗测算-新科目（含人口规模效应）_合并 2 4" xfId="31880"/>
    <cellStyle name="好_行政（人员）_县市旗测算-新科目（含人口规模效应）_合并 2 5" xfId="31881"/>
    <cellStyle name="好_行政（人员）_县市旗测算-新科目（含人口规模效应）_合并 2 6" xfId="31882"/>
    <cellStyle name="好_行政（人员）_县市旗测算-新科目（含人口规模效应）_合并 2 7" xfId="31883"/>
    <cellStyle name="好_县区合并测算20080421_民生政策最低支出需求_财力性转移支付2010年预算参考数_03_2010年各地区一般预算平衡表 5" xfId="31884"/>
    <cellStyle name="好_行政（人员）_县市旗测算-新科目（含人口规模效应）_合并 3" xfId="31885"/>
    <cellStyle name="好_行政（人员）_县市旗测算-新科目（含人口规模效应）_华东" xfId="31886"/>
    <cellStyle name="好_行政（人员）_县市旗测算-新科目（含人口规模效应）_华东 2 5" xfId="31887"/>
    <cellStyle name="好_行政（人员）_县市旗测算-新科目（含人口规模效应）_华东 3" xfId="31888"/>
    <cellStyle name="好_行政（人员）_县市旗测算-新科目（含人口规模效应）_隋心对账单定稿0514" xfId="31889"/>
    <cellStyle name="好_行政（人员）_县市旗测算-新科目（含人口规模效应）_隋心对账单定稿0514 2 3" xfId="31890"/>
    <cellStyle name="好_行政（人员）_县市旗测算-新科目（含人口规模效应）_隋心对账单定稿0514 2 4" xfId="31891"/>
    <cellStyle name="好_县市旗测算-新科目（20080627）_县市旗测算-新科目（含人口规模效应）_小册子（2010）张" xfId="31892"/>
    <cellStyle name="好_行政（人员）_县市旗测算-新科目（含人口规模效应）_隋心对账单定稿0514 2 6" xfId="31893"/>
    <cellStyle name="好_行政（人员）_县市旗测算-新科目（含人口规模效应）_隋心对账单定稿0514 3" xfId="31894"/>
    <cellStyle name="好_行政公检法测算" xfId="31895"/>
    <cellStyle name="好_行政公检法测算 2 4" xfId="31896"/>
    <cellStyle name="好_行政公检法测算 2 5" xfId="31897"/>
    <cellStyle name="好_行政公检法测算 5" xfId="31898"/>
    <cellStyle name="好_行政公检法测算_03_2010年各地区一般预算平衡表_04财力类2010 2" xfId="31899"/>
    <cellStyle name="好_行政公检法测算_03_2010年各地区一般预算平衡表_2010年地方财政一般预算分级平衡情况表（汇总）0524 2 8" xfId="31900"/>
    <cellStyle name="好_行政公检法测算_03_2010年各地区一般预算平衡表_2010年地方财政一般预算分级平衡情况表（汇总）0524 3" xfId="31901"/>
    <cellStyle name="好_行政公检法测算_03_2010年各地区一般预算平衡表_2010年地方财政一般预算分级平衡情况表（汇总）0524 5" xfId="31902"/>
    <cellStyle name="好_行政公检法测算_30云南" xfId="31903"/>
    <cellStyle name="好_行政公检法测算_30云南 3" xfId="31904"/>
    <cellStyle name="好_行政公检法测算_不含人员经费系数" xfId="31905"/>
    <cellStyle name="好_行政公检法测算_不含人员经费系数 2" xfId="31906"/>
    <cellStyle name="好_行政公检法测算_不含人员经费系数 3" xfId="31907"/>
    <cellStyle name="好_行政公检法测算_不含人员经费系数_03_2010年各地区一般预算平衡表" xfId="31908"/>
    <cellStyle name="好_行政公检法测算_不含人员经费系数_03_2010年各地区一般预算平衡表 2 2" xfId="31909"/>
    <cellStyle name="好_行政公检法测算_不含人员经费系数_03_2010年各地区一般预算平衡表 2 3" xfId="31910"/>
    <cellStyle name="好_行政公检法测算_不含人员经费系数_03_2010年各地区一般预算平衡表 5" xfId="31911"/>
    <cellStyle name="好_行政公检法测算_不含人员经费系数_03_2010年各地区一般预算平衡表_04财力类2010" xfId="31912"/>
    <cellStyle name="好_行政公检法测算_不含人员经费系数_03_2010年各地区一般预算平衡表_04财力类2010 2" xfId="31913"/>
    <cellStyle name="好_行政公检法测算_不含人员经费系数_03_2010年各地区一般预算平衡表_04财力类2010 3" xfId="31914"/>
    <cellStyle name="好_行政公检法测算_不含人员经费系数_03_2010年各地区一般预算平衡表_2010年地方财政一般预算分级平衡情况表（汇总）0524" xfId="31915"/>
    <cellStyle name="好_行政公检法测算_不含人员经费系数_03_2010年各地区一般预算平衡表_2010年地方财政一般预算分级平衡情况表（汇总）0524 2" xfId="31916"/>
    <cellStyle name="好_行政公检法测算_不含人员经费系数_03_2010年各地区一般预算平衡表_2010年地方财政一般预算分级平衡情况表（汇总）0524 2 2" xfId="31917"/>
    <cellStyle name="好_行政公检法测算_不含人员经费系数_03_2010年各地区一般预算平衡表_2010年地方财政一般预算分级平衡情况表（汇总）0524 2 3" xfId="31918"/>
    <cellStyle name="好_行政公检法测算_不含人员经费系数_03_2010年各地区一般预算平衡表_2010年地方财政一般预算分级平衡情况表（汇总）0524 2 4" xfId="31919"/>
    <cellStyle name="好_行政公检法测算_不含人员经费系数_03_2010年各地区一般预算平衡表_2010年地方财政一般预算分级平衡情况表（汇总）0524 2 5" xfId="31920"/>
    <cellStyle name="好_行政公检法测算_不含人员经费系数_03_2010年各地区一般预算平衡表_2010年地方财政一般预算分级平衡情况表（汇总）0524 3" xfId="31921"/>
    <cellStyle name="好_平邑_财力性转移支付2010年预算参考数_30云南" xfId="31922"/>
    <cellStyle name="好_行政公检法测算_不含人员经费系数_03_2010年各地区一般预算平衡表_2010年地方财政一般预算分级平衡情况表（汇总）0524 4" xfId="31923"/>
    <cellStyle name="好_行政公检法测算_不含人员经费系数_03_2010年各地区一般预算平衡表_净集中 2" xfId="31924"/>
    <cellStyle name="好_行政公检法测算_不含人员经费系数_03_2010年各地区一般预算平衡表_净集中 3" xfId="31925"/>
    <cellStyle name="好_行政公检法测算_不含人员经费系数_30云南" xfId="31926"/>
    <cellStyle name="好_行政公检法测算_不含人员经费系数_财力性转移支付2010年预算参考数 2 3" xfId="31927"/>
    <cellStyle name="好_行政公检法测算_不含人员经费系数_财力性转移支付2010年预算参考数 2 4" xfId="31928"/>
    <cellStyle name="好_行政公检法测算_不含人员经费系数_财力性转移支付2010年预算参考数 2 6" xfId="31929"/>
    <cellStyle name="好_行政公检法测算_不含人员经费系数_财力性转移支付2010年预算参考数 2 8" xfId="31930"/>
    <cellStyle name="好_行政公检法测算_不含人员经费系数_财力性转移支付2010年预算参考数 4" xfId="31931"/>
    <cellStyle name="好_行政公检法测算_不含人员经费系数_财力性转移支付2010年预算参考数_03_2010年各地区一般预算平衡表 2 2" xfId="31932"/>
    <cellStyle name="好_行政公检法测算_不含人员经费系数_财力性转移支付2010年预算参考数_03_2010年各地区一般预算平衡表 6" xfId="31933"/>
    <cellStyle name="好_农林水和城市维护标准支出20080505－县区合计_民生政策最低支出需求_合并 3" xfId="31934"/>
    <cellStyle name="好_缺口县区测算(财政部标准)_03_2010年各地区一般预算平衡表_2010年地方财政一般预算分级平衡情况表（汇总）0524 2 7" xfId="31935"/>
    <cellStyle name="好_行政公检法测算_不含人员经费系数_财力性转移支付2010年预算参考数_03_2010年各地区一般预算平衡表_04财力类2010" xfId="31936"/>
    <cellStyle name="好_行政公检法测算_不含人员经费系数_财力性转移支付2010年预算参考数_03_2010年各地区一般预算平衡表_04财力类2010 3" xfId="31937"/>
    <cellStyle name="好_行政公检法测算_不含人员经费系数_财力性转移支付2010年预算参考数_03_2010年各地区一般预算平衡表_2010年地方财政一般预算分级平衡情况表（汇总）0524 2 2" xfId="31938"/>
    <cellStyle name="好_行政公检法测算_不含人员经费系数_财力性转移支付2010年预算参考数_03_2010年各地区一般预算平衡表_2010年地方财政一般预算分级平衡情况表（汇总）0524 2 3" xfId="31939"/>
    <cellStyle name="好_行政公检法测算_不含人员经费系数_财力性转移支付2010年预算参考数_03_2010年各地区一般预算平衡表_2010年地方财政一般预算分级平衡情况表（汇总）0524 2 4" xfId="31940"/>
    <cellStyle name="好_行政公检法测算_不含人员经费系数_财力性转移支付2010年预算参考数_03_2010年各地区一般预算平衡表_2010年地方财政一般预算分级平衡情况表（汇总）0524 2 5" xfId="31941"/>
    <cellStyle name="好_核定人数下发表_小册子（2010）张" xfId="31942"/>
    <cellStyle name="好_行政公检法测算_不含人员经费系数_财力性转移支付2010年预算参考数_03_2010年各地区一般预算平衡表_2010年地方财政一般预算分级平衡情况表（汇总）0524 2 6" xfId="31943"/>
    <cellStyle name="好_行政公检法测算_不含人员经费系数_财力性转移支付2010年预算参考数_03_2010年各地区一般预算平衡表_2010年地方财政一般预算分级平衡情况表（汇总）0524 2 7" xfId="31944"/>
    <cellStyle name="好_行政公检法测算_不含人员经费系数_财力性转移支付2010年预算参考数_03_2010年各地区一般预算平衡表_2010年地方财政一般预算分级平衡情况表（汇总）0524 2 8" xfId="31945"/>
    <cellStyle name="好_行政公检法测算_不含人员经费系数_财力性转移支付2010年预算参考数_30云南" xfId="31946"/>
    <cellStyle name="好_行政公检法测算_不含人员经费系数_财力性转移支付2010年预算参考数_30云南 2" xfId="31947"/>
    <cellStyle name="好_行政公检法测算_不含人员经费系数_财力性转移支付2010年预算参考数_30云南 3" xfId="31948"/>
    <cellStyle name="好_行政公检法测算_不含人员经费系数_财力性转移支付2010年预算参考数_华东 2 6" xfId="31949"/>
    <cellStyle name="好_行政公检法测算_不含人员经费系数_财力性转移支付2010年预算参考数_华东 2 7" xfId="31950"/>
    <cellStyle name="好_行政公检法测算_不含人员经费系数_财力性转移支付2010年预算参考数_隋心对账单定稿0514" xfId="31951"/>
    <cellStyle name="好_行政公检法测算_不含人员经费系数_财力性转移支付2010年预算参考数_隋心对账单定稿0514 2" xfId="31952"/>
    <cellStyle name="好_行政公检法测算_不含人员经费系数_财力性转移支付2010年预算参考数_隋心对账单定稿0514 2 2" xfId="31953"/>
    <cellStyle name="好_行政公检法测算_不含人员经费系数_财力性转移支付2010年预算参考数_隋心对账单定稿0514 2 4" xfId="31954"/>
    <cellStyle name="好_行政公检法测算_不含人员经费系数_财力性转移支付2010年预算参考数_隋心对账单定稿0514 2 7" xfId="31955"/>
    <cellStyle name="好_行政公检法测算_不含人员经费系数_财力性转移支付2010年预算参考数_隋心对账单定稿0514 3" xfId="31956"/>
    <cellStyle name="强调文字颜色 5 2 2 2 3" xfId="31957"/>
    <cellStyle name="好_行政公检法测算_不含人员经费系数_合并" xfId="31958"/>
    <cellStyle name="好_行政公检法测算_不含人员经费系数_合并 2" xfId="31959"/>
    <cellStyle name="好_行政公检法测算_不含人员经费系数_合并 2 2" xfId="31960"/>
    <cellStyle name="好_行政公检法测算_不含人员经费系数_合并 2 5" xfId="31961"/>
    <cellStyle name="好_行政公检法测算_不含人员经费系数_合并 2 7" xfId="31962"/>
    <cellStyle name="好_县市旗测算-新科目（20080626）_不含人员经费系数_隋心对账单定稿0514 2" xfId="31963"/>
    <cellStyle name="好_行政公检法测算_不含人员经费系数_华东 2" xfId="31964"/>
    <cellStyle name="好_农林水和城市维护标准支出20080505－县区合计_合并" xfId="31965"/>
    <cellStyle name="好_县市旗测算-新科目（20080626）_不含人员经费系数_隋心对账单定稿0514 3" xfId="31966"/>
    <cellStyle name="好_行政公检法测算_不含人员经费系数_华东 3" xfId="31967"/>
    <cellStyle name="好_行政公检法测算_不含人员经费系数_隋心对账单定稿0514" xfId="31968"/>
    <cellStyle name="好_行政公检法测算_不含人员经费系数_隋心对账单定稿0514 2" xfId="31969"/>
    <cellStyle name="好_行政公检法测算_不含人员经费系数_隋心对账单定稿0514 2 3" xfId="31970"/>
    <cellStyle name="好_缺口县区测算(按2007支出增长25%测算)_财力性转移支付2010年预算参考数 2 6" xfId="31971"/>
    <cellStyle name="好_行政公检法测算_不含人员经费系数_隋心对账单定稿0514 2 4" xfId="31972"/>
    <cellStyle name="好_缺口县区测算(按2007支出增长25%测算)_财力性转移支付2010年预算参考数 2 7" xfId="31973"/>
    <cellStyle name="好_行政公检法测算_不含人员经费系数_隋心对账单定稿0514 3" xfId="31974"/>
    <cellStyle name="好_行政公检法测算_财力性转移支付2010年预算参考数 2 3" xfId="31975"/>
    <cellStyle name="好_行政公检法测算_财力性转移支付2010年预算参考数 2 4" xfId="31976"/>
    <cellStyle name="好_行政公检法测算_财力性转移支付2010年预算参考数 2 6" xfId="31977"/>
    <cellStyle name="好_行政公检法测算_财力性转移支付2010年预算参考数 2 7" xfId="31978"/>
    <cellStyle name="好_行政公检法测算_财力性转移支付2010年预算参考数 2 8" xfId="31979"/>
    <cellStyle name="好_行政公检法测算_财力性转移支付2010年预算参考数_03_2010年各地区一般预算平衡表_04财力类2010" xfId="31980"/>
    <cellStyle name="好_其他部门(按照总人口测算）—20080416_不含人员经费系数_华东 2 2" xfId="31981"/>
    <cellStyle name="好_行政公检法测算_财力性转移支付2010年预算参考数_03_2010年各地区一般预算平衡表_04财力类2010 2" xfId="31982"/>
    <cellStyle name="好_行政公检法测算_财力性转移支付2010年预算参考数_03_2010年各地区一般预算平衡表_04财力类2010 3" xfId="31983"/>
    <cellStyle name="好_行政公检法测算_财力性转移支付2010年预算参考数_03_2010年各地区一般预算平衡表_2010年地方财政一般预算分级平衡情况表（汇总）0524 2" xfId="31984"/>
    <cellStyle name="好_行政公检法测算_财力性转移支付2010年预算参考数_03_2010年各地区一般预算平衡表_2010年地方财政一般预算分级平衡情况表（汇总）0524 2 3" xfId="31985"/>
    <cellStyle name="好_行政公检法测算_财力性转移支付2010年预算参考数_03_2010年各地区一般预算平衡表_2010年地方财政一般预算分级平衡情况表（汇总）0524 2 5" xfId="31986"/>
    <cellStyle name="好_行政公检法测算_财力性转移支付2010年预算参考数_03_2010年各地区一般预算平衡表_2010年地方财政一般预算分级平衡情况表（汇总）0524 2 6" xfId="31987"/>
    <cellStyle name="好_行政公检法测算_财力性转移支付2010年预算参考数_03_2010年各地区一般预算平衡表_2010年地方财政一般预算分级平衡情况表（汇总）0524 3" xfId="31988"/>
    <cellStyle name="好_行政公检法测算_财力性转移支付2010年预算参考数_03_2010年各地区一般预算平衡表_2010年地方财政一般预算分级平衡情况表（汇总）0524 4" xfId="31989"/>
    <cellStyle name="好_行政公检法测算_财力性转移支付2010年预算参考数_03_2010年各地区一般预算平衡表_净集中" xfId="31990"/>
    <cellStyle name="好_行政公检法测算_财力性转移支付2010年预算参考数_30云南 2" xfId="31991"/>
    <cellStyle name="好_行政公检法测算_财力性转移支付2010年预算参考数_合并" xfId="31992"/>
    <cellStyle name="好_行政公检法测算_财力性转移支付2010年预算参考数_合并 2" xfId="31993"/>
    <cellStyle name="好_行政公检法测算_财力性转移支付2010年预算参考数_合并 2 2" xfId="31994"/>
    <cellStyle name="好_行政公检法测算_财力性转移支付2010年预算参考数_合并 2 3" xfId="31995"/>
    <cellStyle name="好_青海 缺口县区测算(地方填报)_华东 2 2" xfId="31996"/>
    <cellStyle name="好_行政公检法测算_财力性转移支付2010年预算参考数_合并 2 5" xfId="31997"/>
    <cellStyle name="好_青海 缺口县区测算(地方填报)_华东 2 4" xfId="31998"/>
    <cellStyle name="好_行政公检法测算_财力性转移支付2010年预算参考数_合并 2 6" xfId="31999"/>
    <cellStyle name="好_青海 缺口县区测算(地方填报)_华东 2 5" xfId="32000"/>
    <cellStyle name="好_行政公检法测算_财力性转移支付2010年预算参考数_合并 2 7" xfId="32001"/>
    <cellStyle name="好_青海 缺口县区测算(地方填报)_华东 2 6" xfId="32002"/>
    <cellStyle name="好_行政公检法测算_财力性转移支付2010年预算参考数_合并 3" xfId="32003"/>
    <cellStyle name="好_行政公检法测算_财力性转移支付2010年预算参考数_华东" xfId="32004"/>
    <cellStyle name="检查单元格 2 2 2 11" xfId="32005"/>
    <cellStyle name="好_行政公检法测算_财力性转移支付2010年预算参考数_华东 2" xfId="32006"/>
    <cellStyle name="检查单元格 2 2 2 12" xfId="32007"/>
    <cellStyle name="好_行政公检法测算_财力性转移支付2010年预算参考数_华东 3" xfId="32008"/>
    <cellStyle name="好_行政公检法测算_财力性转移支付2010年预算参考数_隋心对账单定稿0514" xfId="32009"/>
    <cellStyle name="好_民生政策最低支出需求_财力性转移支付2010年预算参考数_合并 2 5" xfId="32010"/>
    <cellStyle name="好_行政公检法测算_财力性转移支付2010年预算参考数_隋心对账单定稿0514 2" xfId="32011"/>
    <cellStyle name="好_行政公检法测算_财力性转移支付2010年预算参考数_隋心对账单定稿0514 2 2" xfId="32012"/>
    <cellStyle name="好_行政公检法测算_财力性转移支付2010年预算参考数_隋心对账单定稿0514 2 6" xfId="32013"/>
    <cellStyle name="好_行政公检法测算_财力性转移支付2010年预算参考数_隋心对账单定稿0514 2 7" xfId="32014"/>
    <cellStyle name="好_行政公检法测算_财力性转移支付2010年预算参考数_隋心对账单定稿0514 3" xfId="32015"/>
    <cellStyle name="好_行政公检法测算_合并" xfId="32016"/>
    <cellStyle name="好_行政公检法测算_县市旗测算-新科目（含人口规模效应）_03_2010年各地区一般预算平衡表_2010年地方财政一般预算分级平衡情况表（汇总）0524 2 3" xfId="32017"/>
    <cellStyle name="好_行政公检法测算_合并 2 7" xfId="32018"/>
    <cellStyle name="好_合并 2 4" xfId="32019"/>
    <cellStyle name="好_行政公检法测算_合并 3" xfId="32020"/>
    <cellStyle name="好_行政公检法测算_华东" xfId="32021"/>
    <cellStyle name="好_行政公检法测算_华东 2" xfId="32022"/>
    <cellStyle name="好_行政公检法测算_华东 2 2" xfId="32023"/>
    <cellStyle name="好_行政公检法测算_华东 2 4" xfId="32024"/>
    <cellStyle name="好_行政公检法测算_华东 2 5" xfId="32025"/>
    <cellStyle name="好_华东 2 2" xfId="32026"/>
    <cellStyle name="好_行政公检法测算_华东 2 6" xfId="32027"/>
    <cellStyle name="好_华东 2 3" xfId="32028"/>
    <cellStyle name="好_行政公检法测算_华东 3" xfId="32029"/>
    <cellStyle name="好_行政公检法测算_民生政策最低支出需求 2 5" xfId="32030"/>
    <cellStyle name="好_行政公检法测算_民生政策最低支出需求 2 6" xfId="32031"/>
    <cellStyle name="好_行政公检法测算_民生政策最低支出需求 2 7" xfId="32032"/>
    <cellStyle name="好_行政公检法测算_民生政策最低支出需求 2 8" xfId="32033"/>
    <cellStyle name="好_行政公检法测算_民生政策最低支出需求_03_2010年各地区一般预算平衡表 2 3" xfId="32034"/>
    <cellStyle name="好_行政公检法测算_民生政策最低支出需求_03_2010年各地区一般预算平衡表_04财力类2010" xfId="32035"/>
    <cellStyle name="好_行政公检法测算_民生政策最低支出需求_03_2010年各地区一般预算平衡表_净集中" xfId="32036"/>
    <cellStyle name="好_行政公检法测算_民生政策最低支出需求_30云南" xfId="32037"/>
    <cellStyle name="好_行政公检法测算_民生政策最低支出需求_财力性转移支付2010年预算参考数 2" xfId="32038"/>
    <cellStyle name="好_行政公检法测算_民生政策最低支出需求_财力性转移支付2010年预算参考数 2 5" xfId="32039"/>
    <cellStyle name="好_行政公检法测算_民生政策最低支出需求_财力性转移支付2010年预算参考数 2 7" xfId="32040"/>
    <cellStyle name="好_行政公检法测算_民生政策最低支出需求_财力性转移支付2010年预算参考数 3" xfId="32041"/>
    <cellStyle name="好_行政公检法测算_民生政策最低支出需求_财力性转移支付2010年预算参考数 4" xfId="32042"/>
    <cellStyle name="好_行政公检法测算_民生政策最低支出需求_财力性转移支付2010年预算参考数_03_2010年各地区一般预算平衡表 6" xfId="32043"/>
    <cellStyle name="好_行政公检法测算_民生政策最低支出需求_财力性转移支付2010年预算参考数_03_2010年各地区一般预算平衡表_04财力类2010" xfId="32044"/>
    <cellStyle name="好_行政公检法测算_民生政策最低支出需求_财力性转移支付2010年预算参考数_03_2010年各地区一般预算平衡表_04财力类2010 2" xfId="32045"/>
    <cellStyle name="好_行政公检法测算_民生政策最低支出需求_财力性转移支付2010年预算参考数_03_2010年各地区一般预算平衡表_04财力类2010 3" xfId="32046"/>
    <cellStyle name="好_行政公检法测算_民生政策最低支出需求_财力性转移支付2010年预算参考数_03_2010年各地区一般预算平衡表_2010年地方财政一般预算分级平衡情况表（汇总）0524" xfId="32047"/>
    <cellStyle name="好_行政公检法测算_民生政策最低支出需求_财力性转移支付2010年预算参考数_03_2010年各地区一般预算平衡表_2010年地方财政一般预算分级平衡情况表（汇总）0524 2" xfId="32048"/>
    <cellStyle name="好_行政公检法测算_民生政策最低支出需求_财力性转移支付2010年预算参考数_03_2010年各地区一般预算平衡表_2010年地方财政一般预算分级平衡情况表（汇总）0524 2 6" xfId="32049"/>
    <cellStyle name="好_其他部门(按照总人口测算）—20080416_不含人员经费系数_合并 3" xfId="32050"/>
    <cellStyle name="好_行政公检法测算_民生政策最低支出需求_财力性转移支付2010年预算参考数_03_2010年各地区一般预算平衡表_2010年地方财政一般预算分级平衡情况表（汇总）0524 2 7" xfId="32051"/>
    <cellStyle name="好_行政公检法测算_民生政策最低支出需求_财力性转移支付2010年预算参考数_03_2010年各地区一般预算平衡表_2010年地方财政一般预算分级平衡情况表（汇总）0524 3" xfId="32052"/>
    <cellStyle name="好_行政公检法测算_民生政策最低支出需求_财力性转移支付2010年预算参考数_03_2010年各地区一般预算平衡表_2010年地方财政一般预算分级平衡情况表（汇总）0524 4" xfId="32053"/>
    <cellStyle name="好_行政公检法测算_民生政策最低支出需求_财力性转移支付2010年预算参考数_03_2010年各地区一般预算平衡表_2010年地方财政一般预算分级平衡情况表（汇总）0524 5" xfId="32054"/>
    <cellStyle name="好_行政公检法测算_民生政策最低支出需求_财力性转移支付2010年预算参考数_30云南 3" xfId="32055"/>
    <cellStyle name="好_行政公检法测算_民生政策最低支出需求_财力性转移支付2010年预算参考数_合并" xfId="32056"/>
    <cellStyle name="好_行政公检法测算_民生政策最低支出需求_财力性转移支付2010年预算参考数_合并 2" xfId="32057"/>
    <cellStyle name="好_行政公检法测算_民生政策最低支出需求_财力性转移支付2010年预算参考数_合并 2 4" xfId="32058"/>
    <cellStyle name="好_行政公检法测算_民生政策最低支出需求_财力性转移支付2010年预算参考数_合并 2 6" xfId="32059"/>
    <cellStyle name="好_行政公检法测算_民生政策最低支出需求_财力性转移支付2010年预算参考数_合并 3" xfId="32060"/>
    <cellStyle name="好_行政公检法测算_民生政策最低支出需求_财力性转移支付2010年预算参考数_华东" xfId="32061"/>
    <cellStyle name="好_行政公检法测算_民生政策最低支出需求_财力性转移支付2010年预算参考数_华东 2" xfId="32062"/>
    <cellStyle name="好_行政公检法测算_民生政策最低支出需求_财力性转移支付2010年预算参考数_华东 2 3" xfId="32063"/>
    <cellStyle name="好_行政公检法测算_民生政策最低支出需求_财力性转移支付2010年预算参考数_华东 2 4" xfId="32064"/>
    <cellStyle name="好_行政公检法测算_民生政策最低支出需求_财力性转移支付2010年预算参考数_华东 2 5" xfId="32065"/>
    <cellStyle name="好_行政公检法测算_民生政策最低支出需求_财力性转移支付2010年预算参考数_华东 2 6" xfId="32066"/>
    <cellStyle name="好_行政公检法测算_民生政策最低支出需求_财力性转移支付2010年预算参考数_华东 3" xfId="32067"/>
    <cellStyle name="好_行政公检法测算_民生政策最低支出需求_财力性转移支付2010年预算参考数_隋心对账单定稿0514" xfId="32068"/>
    <cellStyle name="好_行政公检法测算_民生政策最低支出需求_财力性转移支付2010年预算参考数_隋心对账单定稿0514 2" xfId="32069"/>
    <cellStyle name="好_行政公检法测算_民生政策最低支出需求_财力性转移支付2010年预算参考数_隋心对账单定稿0514 2 2" xfId="32070"/>
    <cellStyle name="好_行政公检法测算_民生政策最低支出需求_财力性转移支付2010年预算参考数_隋心对账单定稿0514 2 3" xfId="32071"/>
    <cellStyle name="好_行政公检法测算_民生政策最低支出需求_财力性转移支付2010年预算参考数_隋心对账单定稿0514 2 4" xfId="32072"/>
    <cellStyle name="好_行政公检法测算_民生政策最低支出需求_财力性转移支付2010年预算参考数_隋心对账单定稿0514 2 5" xfId="32073"/>
    <cellStyle name="好_行政公检法测算_民生政策最低支出需求_财力性转移支付2010年预算参考数_隋心对账单定稿0514 2 6" xfId="32074"/>
    <cellStyle name="好_行政公检法测算_民生政策最低支出需求_财力性转移支付2010年预算参考数_隋心对账单定稿0514 3" xfId="32075"/>
    <cellStyle name="好_行政公检法测算_民生政策最低支出需求_财力性转移支付2010年预算参考数_小册子（2010）张" xfId="32076"/>
    <cellStyle name="好_行政公检法测算_民生政策最低支出需求_财力性转移支付2010年预算参考数_小册子（2010）张 2" xfId="32077"/>
    <cellStyle name="好_行政公检法测算_民生政策最低支出需求_财力性转移支付2010年预算参考数_小册子（2010）张 3" xfId="32078"/>
    <cellStyle name="好_行政公检法测算_民生政策最低支出需求_合并" xfId="32079"/>
    <cellStyle name="好_行政公检法测算_民生政策最低支出需求_合并 2 2" xfId="32080"/>
    <cellStyle name="好_行政公检法测算_民生政策最低支出需求_合并 2 3" xfId="32081"/>
    <cellStyle name="好_行政公检法测算_民生政策最低支出需求_合并 2 6" xfId="32082"/>
    <cellStyle name="好_行政公检法测算_民生政策最低支出需求_合并 2 7" xfId="32083"/>
    <cellStyle name="好_行政公检法测算_民生政策最低支出需求_合并 3" xfId="32084"/>
    <cellStyle name="好_行政公检法测算_民生政策最低支出需求_华东 2 4" xfId="32085"/>
    <cellStyle name="好_行政公检法测算_民生政策最低支出需求_华东 2 6" xfId="32086"/>
    <cellStyle name="好_行政公检法测算_民生政策最低支出需求_华东 3" xfId="32087"/>
    <cellStyle name="好_行政公检法测算_民生政策最低支出需求_隋心对账单定稿0514 2" xfId="32088"/>
    <cellStyle name="好_行政公检法测算_民生政策最低支出需求_隋心对账单定稿0514 2 2" xfId="32089"/>
    <cellStyle name="好_行政公检法测算_民生政策最低支出需求_隋心对账单定稿0514 2 3" xfId="32090"/>
    <cellStyle name="好_行政公检法测算_民生政策最低支出需求_隋心对账单定稿0514 2 4" xfId="32091"/>
    <cellStyle name="好_行政公检法测算_民生政策最低支出需求_隋心对账单定稿0514 2 5" xfId="32092"/>
    <cellStyle name="好_缺口县区测算（11.13）_03_2010年各地区一般预算平衡表" xfId="32093"/>
    <cellStyle name="好_行政公检法测算_民生政策最低支出需求_隋心对账单定稿0514 2 7" xfId="32094"/>
    <cellStyle name="好_行政公检法测算_民生政策最低支出需求_小册子（2010）张" xfId="32095"/>
    <cellStyle name="好_行政公检法测算_民生政策最低支出需求_小册子（2010）张 2" xfId="32096"/>
    <cellStyle name="好_行政公检法测算_民生政策最低支出需求_小册子（2010）张 3" xfId="32097"/>
    <cellStyle name="好_行政公检法测算_隋心对账单定稿0514 2" xfId="32098"/>
    <cellStyle name="好_行政公检法测算_隋心对账单定稿0514 2 3" xfId="32099"/>
    <cellStyle name="好_县市旗测算20080508_不含人员经费系数_财力性转移支付2010年预算参考数_隋心对账单定稿0514 2 2" xfId="32100"/>
    <cellStyle name="好_行政公检法测算_隋心对账单定稿0514 2 5" xfId="32101"/>
    <cellStyle name="好_县市旗测算20080508_不含人员经费系数_财力性转移支付2010年预算参考数_隋心对账单定稿0514 2 3" xfId="32102"/>
    <cellStyle name="好_行政公检法测算_隋心对账单定稿0514 2 6" xfId="32103"/>
    <cellStyle name="好_县市旗测算20080508_不含人员经费系数_财力性转移支付2010年预算参考数_隋心对账单定稿0514 2 4" xfId="32104"/>
    <cellStyle name="好_行政公检法测算_隋心对账单定稿0514 2 7" xfId="32105"/>
    <cellStyle name="好_行政公检法测算_隋心对账单定稿0514 3" xfId="32106"/>
    <cellStyle name="好_行政公检法测算_县市旗测算-新科目（含人口规模效应）" xfId="32107"/>
    <cellStyle name="好_行政公检法测算_县市旗测算-新科目（含人口规模效应） 2 3" xfId="32108"/>
    <cellStyle name="好_行政公检法测算_县市旗测算-新科目（含人口规模效应） 2 5" xfId="32109"/>
    <cellStyle name="好_行政公检法测算_县市旗测算-新科目（含人口规模效应） 2 6" xfId="32110"/>
    <cellStyle name="好_行政公检法测算_县市旗测算-新科目（含人口规模效应） 2 8" xfId="32111"/>
    <cellStyle name="好_行政公检法测算_县市旗测算-新科目（含人口规模效应） 3" xfId="32112"/>
    <cellStyle name="好_行政公检法测算_县市旗测算-新科目（含人口规模效应） 4" xfId="32113"/>
    <cellStyle name="好_行政公检法测算_县市旗测算-新科目（含人口规模效应） 5" xfId="32114"/>
    <cellStyle name="好_行政公检法测算_县市旗测算-新科目（含人口规模效应）_03_2010年各地区一般预算平衡表" xfId="32115"/>
    <cellStyle name="好_行政公检法测算_县市旗测算-新科目（含人口规模效应）_03_2010年各地区一般预算平衡表 2" xfId="32116"/>
    <cellStyle name="好_行政公检法测算_县市旗测算-新科目（含人口规模效应）_03_2010年各地区一般预算平衡表 3" xfId="32117"/>
    <cellStyle name="好_行政公检法测算_县市旗测算-新科目（含人口规模效应）_03_2010年各地区一般预算平衡表 4" xfId="32118"/>
    <cellStyle name="好_行政公检法测算_县市旗测算-新科目（含人口规模效应）_03_2010年各地区一般预算平衡表 5" xfId="32119"/>
    <cellStyle name="好_行政公检法测算_县市旗测算-新科目（含人口规模效应）_03_2010年各地区一般预算平衡表 6" xfId="32120"/>
    <cellStyle name="好_行政公检法测算_县市旗测算-新科目（含人口规模效应）_03_2010年各地区一般预算平衡表_2010年地方财政一般预算分级平衡情况表（汇总）0524 2 2" xfId="32121"/>
    <cellStyle name="好_农林水和城市维护标准支出20080505－县区合计_不含人员经费系数_财力性转移支付2010年预算参考数_03_2010年各地区一般预算平衡表_净集中 3" xfId="32122"/>
    <cellStyle name="好_行政公检法测算_县市旗测算-新科目（含人口规模效应）_03_2010年各地区一般预算平衡表_2010年地方财政一般预算分级平衡情况表（汇总）0524 2 4" xfId="32123"/>
    <cellStyle name="好_行政公检法测算_县市旗测算-新科目（含人口规模效应）_03_2010年各地区一般预算平衡表_2010年地方财政一般预算分级平衡情况表（汇总）0524 2 5" xfId="32124"/>
    <cellStyle name="好_行政公检法测算_县市旗测算-新科目（含人口规模效应）_03_2010年各地区一般预算平衡表_2010年地方财政一般预算分级平衡情况表（汇总）0524 2 7" xfId="32125"/>
    <cellStyle name="好_行政公检法测算_县市旗测算-新科目（含人口规模效应）_03_2010年各地区一般预算平衡表_2010年地方财政一般预算分级平衡情况表（汇总）0524 2 8" xfId="32126"/>
    <cellStyle name="好_行政公检法测算_县市旗测算-新科目（含人口规模效应）_30云南" xfId="32127"/>
    <cellStyle name="好_行政公检法测算_县市旗测算-新科目（含人口规模效应）_30云南 3" xfId="32128"/>
    <cellStyle name="好_行政公检法测算_县市旗测算-新科目（含人口规模效应）_财力性转移支付2010年预算参考数" xfId="32129"/>
    <cellStyle name="好_行政公检法测算_县市旗测算-新科目（含人口规模效应）_财力性转移支付2010年预算参考数 2 2" xfId="32130"/>
    <cellStyle name="好_行政公检法测算_县市旗测算-新科目（含人口规模效应）_财力性转移支付2010年预算参考数 2 4" xfId="32131"/>
    <cellStyle name="好_行政公检法测算_县市旗测算-新科目（含人口规模效应）_财力性转移支付2010年预算参考数 2 5" xfId="32132"/>
    <cellStyle name="好_行政公检法测算_县市旗测算-新科目（含人口规模效应）_财力性转移支付2010年预算参考数 2 6" xfId="32133"/>
    <cellStyle name="好_行政公检法测算_县市旗测算-新科目（含人口规模效应）_财力性转移支付2010年预算参考数 2 7" xfId="32134"/>
    <cellStyle name="好_行政公检法测算_县市旗测算-新科目（含人口规模效应）_财力性转移支付2010年预算参考数 2 8" xfId="32135"/>
    <cellStyle name="好_行政公检法测算_县市旗测算-新科目（含人口规模效应）_财力性转移支付2010年预算参考数 3" xfId="32136"/>
    <cellStyle name="好_行政公检法测算_县市旗测算-新科目（含人口规模效应）_财力性转移支付2010年预算参考数 4" xfId="32137"/>
    <cellStyle name="好_行政公检法测算_县市旗测算-新科目（含人口规模效应）_财力性转移支付2010年预算参考数 5" xfId="32138"/>
    <cellStyle name="好_行政公检法测算_县市旗测算-新科目（含人口规模效应）_财力性转移支付2010年预算参考数_03_2010年各地区一般预算平衡表 2" xfId="32139"/>
    <cellStyle name="好_行政公检法测算_县市旗测算-新科目（含人口规模效应）_财力性转移支付2010年预算参考数_03_2010年各地区一般预算平衡表 2 2" xfId="32140"/>
    <cellStyle name="好_行政公检法测算_县市旗测算-新科目（含人口规模效应）_财力性转移支付2010年预算参考数_03_2010年各地区一般预算平衡表 2 3" xfId="32141"/>
    <cellStyle name="好_行政公检法测算_县市旗测算-新科目（含人口规模效应）_财力性转移支付2010年预算参考数_03_2010年各地区一般预算平衡表 3" xfId="32142"/>
    <cellStyle name="好_行政公检法测算_县市旗测算-新科目（含人口规模效应）_财力性转移支付2010年预算参考数_03_2010年各地区一般预算平衡表 4" xfId="32143"/>
    <cellStyle name="好_行政公检法测算_县市旗测算-新科目（含人口规模效应）_财力性转移支付2010年预算参考数_03_2010年各地区一般预算平衡表 5" xfId="32144"/>
    <cellStyle name="好_行政公检法测算_县市旗测算-新科目（含人口规模效应）_财力性转移支付2010年预算参考数_03_2010年各地区一般预算平衡表 6" xfId="32145"/>
    <cellStyle name="好_行政公检法测算_县市旗测算-新科目（含人口规模效应）_财力性转移支付2010年预算参考数_03_2010年各地区一般预算平衡表_2010年地方财政一般预算分级平衡情况表（汇总）0524 2" xfId="32146"/>
    <cellStyle name="好_行政公检法测算_县市旗测算-新科目（含人口规模效应）_财力性转移支付2010年预算参考数_03_2010年各地区一般预算平衡表_2010年地方财政一般预算分级平衡情况表（汇总）0524 2 4" xfId="32147"/>
    <cellStyle name="好_行政公检法测算_县市旗测算-新科目（含人口规模效应）_财力性转移支付2010年预算参考数_03_2010年各地区一般预算平衡表_2010年地方财政一般预算分级平衡情况表（汇总）0524 2 5" xfId="32148"/>
    <cellStyle name="好_行政公检法测算_县市旗测算-新科目（含人口规模效应）_财力性转移支付2010年预算参考数_03_2010年各地区一般预算平衡表_2010年地方财政一般预算分级平衡情况表（汇总）0524 2 6" xfId="32149"/>
    <cellStyle name="好_行政公检法测算_县市旗测算-新科目（含人口规模效应）_财力性转移支付2010年预算参考数_03_2010年各地区一般预算平衡表_2010年地方财政一般预算分级平衡情况表（汇总）0524 2 7" xfId="32150"/>
    <cellStyle name="好_行政公检法测算_县市旗测算-新科目（含人口规模效应）_财力性转移支付2010年预算参考数_03_2010年各地区一般预算平衡表_2010年地方财政一般预算分级平衡情况表（汇总）0524 3" xfId="32151"/>
    <cellStyle name="好_行政公检法测算_县市旗测算-新科目（含人口规模效应）_财力性转移支付2010年预算参考数_03_2010年各地区一般预算平衡表_2010年地方财政一般预算分级平衡情况表（汇总）0524 4" xfId="32152"/>
    <cellStyle name="好_行政公检法测算_县市旗测算-新科目（含人口规模效应）_财力性转移支付2010年预算参考数_03_2010年各地区一般预算平衡表_2010年地方财政一般预算分级平衡情况表（汇总）0524 5" xfId="32153"/>
    <cellStyle name="好_行政公检法测算_县市旗测算-新科目（含人口规模效应）_财力性转移支付2010年预算参考数_30云南 3" xfId="32154"/>
    <cellStyle name="好_人员工资和公用经费_财力性转移支付2010年预算参考数 2 5" xfId="32155"/>
    <cellStyle name="好_行政公检法测算_县市旗测算-新科目（含人口规模效应）_财力性转移支付2010年预算参考数_合并" xfId="32156"/>
    <cellStyle name="好_行政公检法测算_县市旗测算-新科目（含人口规模效应）_财力性转移支付2010年预算参考数_合并 2" xfId="32157"/>
    <cellStyle name="好_行政公检法测算_县市旗测算-新科目（含人口规模效应）_财力性转移支付2010年预算参考数_合并 3" xfId="32158"/>
    <cellStyle name="好_行政公检法测算_县市旗测算-新科目（含人口规模效应）_财力性转移支付2010年预算参考数_华东 2 2" xfId="32159"/>
    <cellStyle name="好_行政公检法测算_县市旗测算-新科目（含人口规模效应）_财力性转移支付2010年预算参考数_华东 2 3" xfId="32160"/>
    <cellStyle name="好_行政公检法测算_县市旗测算-新科目（含人口规模效应）_财力性转移支付2010年预算参考数_华东 2 5" xfId="32161"/>
    <cellStyle name="好_行政公检法测算_县市旗测算-新科目（含人口规模效应）_财力性转移支付2010年预算参考数_华东 2 6" xfId="32162"/>
    <cellStyle name="好_行政公检法测算_县市旗测算-新科目（含人口规模效应）_财力性转移支付2010年预算参考数_隋心对账单定稿0514" xfId="32163"/>
    <cellStyle name="好_行政公检法测算_县市旗测算-新科目（含人口规模效应）_财力性转移支付2010年预算参考数_隋心对账单定稿0514 2" xfId="32164"/>
    <cellStyle name="好_行政公检法测算_县市旗测算-新科目（含人口规模效应）_财力性转移支付2010年预算参考数_隋心对账单定稿0514 2 2" xfId="32165"/>
    <cellStyle name="好_行政公检法测算_县市旗测算-新科目（含人口规模效应）_财力性转移支付2010年预算参考数_隋心对账单定稿0514 2 5" xfId="32166"/>
    <cellStyle name="好_县市旗测算-新科目（20080626）_财力性转移支付2010年预算参考数_隋心对账单定稿0514 2" xfId="32167"/>
    <cellStyle name="好_行政公检法测算_县市旗测算-新科目（含人口规模效应）_财力性转移支付2010年预算参考数_隋心对账单定稿0514 2 6" xfId="32168"/>
    <cellStyle name="好_行政公检法测算_县市旗测算-新科目（含人口规模效应）_财力性转移支付2010年预算参考数_隋心对账单定稿0514 3" xfId="32169"/>
    <cellStyle name="好_行政公检法测算_县市旗测算-新科目（含人口规模效应）_财力性转移支付2010年预算参考数_小册子（2010）张" xfId="32170"/>
    <cellStyle name="好_行政公检法测算_县市旗测算-新科目（含人口规模效应）_财力性转移支付2010年预算参考数_小册子（2010）张 2" xfId="32171"/>
    <cellStyle name="好_行政公检法测算_县市旗测算-新科目（含人口规模效应）_合并" xfId="32172"/>
    <cellStyle name="好_行政公检法测算_县市旗测算-新科目（含人口规模效应）_合并 2" xfId="32173"/>
    <cellStyle name="好_行政公检法测算_县市旗测算-新科目（含人口规模效应）_合并 2 7" xfId="32174"/>
    <cellStyle name="好_行政公检法测算_县市旗测算-新科目（含人口规模效应）_合并 3" xfId="32175"/>
    <cellStyle name="好_行政公检法测算_县市旗测算-新科目（含人口规模效应）_华东 2 7" xfId="32176"/>
    <cellStyle name="好_行政公检法测算_县市旗测算-新科目（含人口规模效应）_华东 3" xfId="32177"/>
    <cellStyle name="好_行政公检法测算_县市旗测算-新科目（含人口规模效应）_隋心对账单定稿0514 2 7" xfId="32178"/>
    <cellStyle name="好_行政公检法测算_县市旗测算-新科目（含人口规模效应）_小册子（2010）张" xfId="32179"/>
    <cellStyle name="好_行政公检法测算_县市旗测算-新科目（含人口规模效应）_小册子（2010）张 2" xfId="32180"/>
    <cellStyle name="好_合并" xfId="32181"/>
    <cellStyle name="好_合并 2" xfId="32182"/>
    <cellStyle name="好_河南 缺口县区测算(地方填报)" xfId="32183"/>
    <cellStyle name="好_河南 缺口县区测算(地方填报) 2 2" xfId="32184"/>
    <cellStyle name="好_河南 缺口县区测算(地方填报) 2 3" xfId="32185"/>
    <cellStyle name="好_河南 缺口县区测算(地方填报) 2 4" xfId="32186"/>
    <cellStyle name="好_河南 缺口县区测算(地方填报) 2 6" xfId="32187"/>
    <cellStyle name="好_河南 缺口县区测算(地方填报) 5" xfId="32188"/>
    <cellStyle name="好_河南 缺口县区测算(地方填报)_03_2010年各地区一般预算平衡表 2 3" xfId="32189"/>
    <cellStyle name="好_河南 缺口县区测算(地方填报)_03_2010年各地区一般预算平衡表 5" xfId="32190"/>
    <cellStyle name="好_河南 缺口县区测算(地方填报)_03_2010年各地区一般预算平衡表 6" xfId="32191"/>
    <cellStyle name="好_县市旗测算20080508_不含人员经费系数_财力性转移支付2010年预算参考数 2 4" xfId="32192"/>
    <cellStyle name="好_河南 缺口县区测算(地方填报)_03_2010年各地区一般预算平衡表_04财力类2010" xfId="32193"/>
    <cellStyle name="好_河南 缺口县区测算(地方填报)_03_2010年各地区一般预算平衡表_04财力类2010 2" xfId="32194"/>
    <cellStyle name="好_其他部门(按照总人口测算）—20080416_县市旗测算-新科目（含人口规模效应）_华东 2 3" xfId="32195"/>
    <cellStyle name="好_河南 缺口县区测算(地方填报)_03_2010年各地区一般预算平衡表_04财力类2010 3" xfId="32196"/>
    <cellStyle name="好_其他部门(按照总人口测算）—20080416_县市旗测算-新科目（含人口规模效应）_华东 2 4" xfId="32197"/>
    <cellStyle name="好_河南 缺口县区测算(地方填报)_03_2010年各地区一般预算平衡表_2010年地方财政一般预算分级平衡情况表（汇总）0524 2 3" xfId="32198"/>
    <cellStyle name="好_河南 缺口县区测算(地方填报)_03_2010年各地区一般预算平衡表_2010年地方财政一般预算分级平衡情况表（汇总）0524 2 7" xfId="32199"/>
    <cellStyle name="好_河南 缺口县区测算(地方填报)_03_2010年各地区一般预算平衡表_2010年地方财政一般预算分级平衡情况表（汇总）0524 2 8" xfId="32200"/>
    <cellStyle name="好_河南 缺口县区测算(地方填报)_03_2010年各地区一般预算平衡表_2010年地方财政一般预算分级平衡情况表（汇总）0524 3" xfId="32201"/>
    <cellStyle name="好_河南 缺口县区测算(地方填报)_03_2010年各地区一般预算平衡表_2010年地方财政一般预算分级平衡情况表（汇总）0524 5" xfId="32202"/>
    <cellStyle name="好_河南 缺口县区测算(地方填报)_30云南" xfId="32203"/>
    <cellStyle name="好_河南 缺口县区测算(地方填报)_30云南 2" xfId="32204"/>
    <cellStyle name="好_河南 缺口县区测算(地方填报)_30云南 3" xfId="32205"/>
    <cellStyle name="好_河南 缺口县区测算(地方填报)_财力性转移支付2010年预算参考数" xfId="32206"/>
    <cellStyle name="好_河南 缺口县区测算(地方填报)_财力性转移支付2010年预算参考数 2" xfId="32207"/>
    <cellStyle name="好_河南 缺口县区测算(地方填报)_财力性转移支付2010年预算参考数_03_2010年各地区一般预算平衡表 2" xfId="32208"/>
    <cellStyle name="好_其他部门(按照总人口测算）—20080416_县市旗测算-新科目（含人口规模效应）_财力性转移支付2010年预算参考数_隋心对账单定稿0514" xfId="32209"/>
    <cellStyle name="好_河南 缺口县区测算(地方填报)_财力性转移支付2010年预算参考数_03_2010年各地区一般预算平衡表 2 2" xfId="32210"/>
    <cellStyle name="好_其他部门(按照总人口测算）—20080416_县市旗测算-新科目（含人口规模效应）_财力性转移支付2010年预算参考数_隋心对账单定稿0514 2" xfId="32211"/>
    <cellStyle name="好_河南 缺口县区测算(地方填报)_财力性转移支付2010年预算参考数_03_2010年各地区一般预算平衡表 2 3" xfId="32212"/>
    <cellStyle name="好_其他部门(按照总人口测算）—20080416_县市旗测算-新科目（含人口规模效应）_财力性转移支付2010年预算参考数_隋心对账单定稿0514 3" xfId="32213"/>
    <cellStyle name="好_河南 缺口县区测算(地方填报)_财力性转移支付2010年预算参考数_03_2010年各地区一般预算平衡表 3" xfId="32214"/>
    <cellStyle name="好_河南 缺口县区测算(地方填报)_财力性转移支付2010年预算参考数_03_2010年各地区一般预算平衡表 4" xfId="32215"/>
    <cellStyle name="好_河南 缺口县区测算(地方填报)_财力性转移支付2010年预算参考数_03_2010年各地区一般预算平衡表 5" xfId="32216"/>
    <cellStyle name="好_汇总表_隋心对账单定稿0514 2 2" xfId="32217"/>
    <cellStyle name="好_河南 缺口县区测算(地方填报)_财力性转移支付2010年预算参考数_03_2010年各地区一般预算平衡表 6" xfId="32218"/>
    <cellStyle name="好_汇总表_隋心对账单定稿0514 2 3" xfId="32219"/>
    <cellStyle name="好_河南 缺口县区测算(地方填报)_财力性转移支付2010年预算参考数_03_2010年各地区一般预算平衡表_04财力类2010" xfId="32220"/>
    <cellStyle name="好_民生政策最低支出需求 5" xfId="32221"/>
    <cellStyle name="好_县区合并测算20080421_民生政策最低支出需求_03_2010年各地区一般预算平衡表 3" xfId="32222"/>
    <cellStyle name="好_平邑_财力性转移支付2010年预算参考数 2 5" xfId="32223"/>
    <cellStyle name="好_河南 缺口县区测算(地方填报)_财力性转移支付2010年预算参考数_03_2010年各地区一般预算平衡表_04财力类2010 2" xfId="32224"/>
    <cellStyle name="好_河南 缺口县区测算(地方填报)_财力性转移支付2010年预算参考数_03_2010年各地区一般预算平衡表_04财力类2010 3" xfId="32225"/>
    <cellStyle name="好_河南 缺口县区测算(地方填报)_财力性转移支付2010年预算参考数_03_2010年各地区一般预算平衡表_2010年地方财政一般预算分级平衡情况表（汇总）0524" xfId="32226"/>
    <cellStyle name="好_河南 缺口县区测算(地方填报)_财力性转移支付2010年预算参考数_03_2010年各地区一般预算平衡表_2010年地方财政一般预算分级平衡情况表（汇总）0524 2 2" xfId="32227"/>
    <cellStyle name="好_县市旗测算20080508_民生政策最低支出需求_财力性转移支付2010年预算参考数 2 2" xfId="32228"/>
    <cellStyle name="好_河南 缺口县区测算(地方填报)_财力性转移支付2010年预算参考数_03_2010年各地区一般预算平衡表_2010年地方财政一般预算分级平衡情况表（汇总）0524 2 3" xfId="32229"/>
    <cellStyle name="好_县市旗测算20080508_民生政策最低支出需求_财力性转移支付2010年预算参考数 2 3" xfId="32230"/>
    <cellStyle name="好_河南 缺口县区测算(地方填报)_财力性转移支付2010年预算参考数_03_2010年各地区一般预算平衡表_2010年地方财政一般预算分级平衡情况表（汇总）0524 2 4" xfId="32231"/>
    <cellStyle name="好_县市旗测算20080508_民生政策最低支出需求_财力性转移支付2010年预算参考数 2 4" xfId="32232"/>
    <cellStyle name="好_河南 缺口县区测算(地方填报)_财力性转移支付2010年预算参考数_03_2010年各地区一般预算平衡表_2010年地方财政一般预算分级平衡情况表（汇总）0524 2 5" xfId="32233"/>
    <cellStyle name="好_县市旗测算20080508_民生政策最低支出需求_财力性转移支付2010年预算参考数 2 5" xfId="32234"/>
    <cellStyle name="好_河南 缺口县区测算(地方填报)_财力性转移支付2010年预算参考数_03_2010年各地区一般预算平衡表_2010年地方财政一般预算分级平衡情况表（汇总）0524 2 6" xfId="32235"/>
    <cellStyle name="好_县市旗测算20080508_民生政策最低支出需求_财力性转移支付2010年预算参考数 2 7" xfId="32236"/>
    <cellStyle name="好_河南 缺口县区测算(地方填报)_财力性转移支付2010年预算参考数_03_2010年各地区一般预算平衡表_2010年地方财政一般预算分级平衡情况表（汇总）0524 2 8" xfId="32237"/>
    <cellStyle name="好_河南 缺口县区测算(地方填报)_财力性转移支付2010年预算参考数_合并 2 2" xfId="32238"/>
    <cellStyle name="好_文体广播事业(按照总人口测算）—20080416_民生政策最低支出需求_财力性转移支付2010年预算参考数_03_2010年各地区一般预算平衡表 4" xfId="32239"/>
    <cellStyle name="好_河南 缺口县区测算(地方填报)_财力性转移支付2010年预算参考数_华东" xfId="32240"/>
    <cellStyle name="好_教育(按照总人口测算）—20080416_财力性转移支付2010年预算参考数_03_2010年各地区一般预算平衡表_04财力类2010 3" xfId="32241"/>
    <cellStyle name="好_河南 缺口县区测算(地方填报)_财力性转移支付2010年预算参考数_华东 2 2" xfId="32242"/>
    <cellStyle name="好_河南 缺口县区测算(地方填报)_财力性转移支付2010年预算参考数_华东 2 3" xfId="32243"/>
    <cellStyle name="好_河南 缺口县区测算(地方填报)_财力性转移支付2010年预算参考数_华东 2 4" xfId="32244"/>
    <cellStyle name="好_河南 缺口县区测算(地方填报白)_隋心对账单定稿0514 2" xfId="32245"/>
    <cellStyle name="好_河南 缺口县区测算(地方填报)_财力性转移支付2010年预算参考数_华东 2 5" xfId="32246"/>
    <cellStyle name="好_河南 缺口县区测算(地方填报白)_隋心对账单定稿0514 3" xfId="32247"/>
    <cellStyle name="好_河南 缺口县区测算(地方填报)_财力性转移支付2010年预算参考数_华东 2 7" xfId="32248"/>
    <cellStyle name="好_河南 缺口县区测算(地方填报)_财力性转移支付2010年预算参考数_华东 3" xfId="32249"/>
    <cellStyle name="好_河南 缺口县区测算(地方填报)_财力性转移支付2010年预算参考数_小册子（2010）张 2" xfId="32250"/>
    <cellStyle name="好_河南 缺口县区测算(地方填报)_合并 2 2" xfId="32251"/>
    <cellStyle name="好_河南 缺口县区测算(地方填报)_合并 2 3" xfId="32252"/>
    <cellStyle name="好_河南 缺口县区测算(地方填报)_合并 2 4" xfId="32253"/>
    <cellStyle name="好_河南 缺口县区测算(地方填报)_合并 2 5" xfId="32254"/>
    <cellStyle name="好_河南 缺口县区测算(地方填报)_合并 2 6" xfId="32255"/>
    <cellStyle name="好_河南 缺口县区测算(地方填报)_合并 2 7" xfId="32256"/>
    <cellStyle name="好_河南 缺口县区测算(地方填报)_华东 2 5" xfId="32257"/>
    <cellStyle name="好_河南 缺口县区测算(地方填报)_华东 2 6" xfId="32258"/>
    <cellStyle name="好_河南 缺口县区测算(地方填报)_华东 2 7" xfId="32259"/>
    <cellStyle name="好_河南 缺口县区测算(地方填报)_隋心对账单定稿0514 2 5" xfId="32260"/>
    <cellStyle name="好_河南 缺口县区测算(地方填报)_隋心对账单定稿0514 2 6" xfId="32261"/>
    <cellStyle name="好_河南 缺口县区测算(地方填报)_小册子（2010）张 2" xfId="32262"/>
    <cellStyle name="好_河南 缺口县区测算(地方填报)_小册子（2010）张 3" xfId="32263"/>
    <cellStyle name="好_河南 缺口县区测算(地方填报白) 2 2" xfId="32264"/>
    <cellStyle name="好_河南 缺口县区测算(地方填报白) 2 3" xfId="32265"/>
    <cellStyle name="好_河南 缺口县区测算(地方填报白) 2 5" xfId="32266"/>
    <cellStyle name="好_河南 缺口县区测算(地方填报白) 2 6" xfId="32267"/>
    <cellStyle name="好_河南 缺口县区测算(地方填报白) 2 7" xfId="32268"/>
    <cellStyle name="好_河南 缺口县区测算(地方填报白) 3" xfId="32269"/>
    <cellStyle name="好_河南 缺口县区测算(地方填报白) 5" xfId="32270"/>
    <cellStyle name="好_河南 缺口县区测算(地方填报白)_03_2010年各地区一般预算平衡表" xfId="32271"/>
    <cellStyle name="好_河南 缺口县区测算(地方填报白)_03_2010年各地区一般预算平衡表 2" xfId="32272"/>
    <cellStyle name="好_河南 缺口县区测算(地方填报白)_03_2010年各地区一般预算平衡表 2 3" xfId="32273"/>
    <cellStyle name="好_河南 缺口县区测算(地方填报白)_03_2010年各地区一般预算平衡表_04财力类2010" xfId="32274"/>
    <cellStyle name="好_河南 缺口县区测算(地方填报白)_03_2010年各地区一般预算平衡表_2010年地方财政一般预算分级平衡情况表（汇总）0524" xfId="32275"/>
    <cellStyle name="好_河南 缺口县区测算(地方填报白)_03_2010年各地区一般预算平衡表_2010年地方财政一般预算分级平衡情况表（汇总）0524 2" xfId="32276"/>
    <cellStyle name="好_河南 缺口县区测算(地方填报白)_03_2010年各地区一般预算平衡表_2010年地方财政一般预算分级平衡情况表（汇总）0524 2 4" xfId="32277"/>
    <cellStyle name="好_民生政策最低支出需求_财力性转移支付2010年预算参考数_华东 2 7" xfId="32278"/>
    <cellStyle name="好_河南 缺口县区测算(地方填报白)_03_2010年各地区一般预算平衡表_2010年地方财政一般预算分级平衡情况表（汇总）0524 2 5" xfId="32279"/>
    <cellStyle name="好_河南 缺口县区测算(地方填报白)_03_2010年各地区一般预算平衡表_2010年地方财政一般预算分级平衡情况表（汇总）0524 2 6" xfId="32280"/>
    <cellStyle name="好_河南 缺口县区测算(地方填报白)_03_2010年各地区一般预算平衡表_2010年地方财政一般预算分级平衡情况表（汇总）0524 2 7" xfId="32281"/>
    <cellStyle name="好_河南 缺口县区测算(地方填报白)_03_2010年各地区一般预算平衡表_2010年地方财政一般预算分级平衡情况表（汇总）0524 2 8" xfId="32282"/>
    <cellStyle name="好_河南 缺口县区测算(地方填报白)_30云南" xfId="32283"/>
    <cellStyle name="好_河南 缺口县区测算(地方填报白)_财力性转移支付2010年预算参考数 2" xfId="32284"/>
    <cellStyle name="好_河南 缺口县区测算(地方填报白)_财力性转移支付2010年预算参考数 2 6" xfId="32285"/>
    <cellStyle name="好_河南 缺口县区测算(地方填报白)_财力性转移支付2010年预算参考数 4" xfId="32286"/>
    <cellStyle name="好_河南 缺口县区测算(地方填报白)_财力性转移支付2010年预算参考数 5" xfId="32287"/>
    <cellStyle name="好_河南 缺口县区测算(地方填报白)_财力性转移支付2010年预算参考数_03_2010年各地区一般预算平衡表 3" xfId="32288"/>
    <cellStyle name="好_河南 缺口县区测算(地方填报白)_财力性转移支付2010年预算参考数_03_2010年各地区一般预算平衡表 4" xfId="32289"/>
    <cellStyle name="好_河南 缺口县区测算(地方填报白)_财力性转移支付2010年预算参考数_03_2010年各地区一般预算平衡表 5" xfId="32290"/>
    <cellStyle name="好_河南 缺口县区测算(地方填报白)_财力性转移支付2010年预算参考数_03_2010年各地区一般预算平衡表_04财力类2010 2" xfId="32291"/>
    <cellStyle name="好_河南 缺口县区测算(地方填报白)_财力性转移支付2010年预算参考数_03_2010年各地区一般预算平衡表_04财力类2010 3" xfId="32292"/>
    <cellStyle name="好_河南 缺口县区测算(地方填报白)_财力性转移支付2010年预算参考数_03_2010年各地区一般预算平衡表_2010年地方财政一般预算分级平衡情况表（汇总）0524" xfId="32293"/>
    <cellStyle name="好_河南 缺口县区测算(地方填报白)_财力性转移支付2010年预算参考数_03_2010年各地区一般预算平衡表_2010年地方财政一般预算分级平衡情况表（汇总）0524 2 2" xfId="32294"/>
    <cellStyle name="好_河南 缺口县区测算(地方填报白)_财力性转移支付2010年预算参考数_03_2010年各地区一般预算平衡表_2010年地方财政一般预算分级平衡情况表（汇总）0524 2 3" xfId="32295"/>
    <cellStyle name="好_河南 缺口县区测算(地方填报白)_财力性转移支付2010年预算参考数_03_2010年各地区一般预算平衡表_2010年地方财政一般预算分级平衡情况表（汇总）0524 2 4" xfId="32296"/>
    <cellStyle name="好_河南 缺口县区测算(地方填报白)_财力性转移支付2010年预算参考数_03_2010年各地区一般预算平衡表_2010年地方财政一般预算分级平衡情况表（汇总）0524 2 6" xfId="32297"/>
    <cellStyle name="好_河南 缺口县区测算(地方填报白)_财力性转移支付2010年预算参考数_03_2010年各地区一般预算平衡表_2010年地方财政一般预算分级平衡情况表（汇总）0524 2 7" xfId="32298"/>
    <cellStyle name="好_河南 缺口县区测算(地方填报白)_财力性转移支付2010年预算参考数_03_2010年各地区一般预算平衡表_2010年地方财政一般预算分级平衡情况表（汇总）0524 2 8" xfId="32299"/>
    <cellStyle name="好_河南 缺口县区测算(地方填报白)_财力性转移支付2010年预算参考数_03_2010年各地区一般预算平衡表_2010年地方财政一般预算分级平衡情况表（汇总）0524 3" xfId="32300"/>
    <cellStyle name="好_河南 缺口县区测算(地方填报白)_财力性转移支付2010年预算参考数_03_2010年各地区一般预算平衡表_2010年地方财政一般预算分级平衡情况表（汇总）0524 4" xfId="32301"/>
    <cellStyle name="好_河南 缺口县区测算(地方填报白)_财力性转移支付2010年预算参考数_03_2010年各地区一般预算平衡表_2010年地方财政一般预算分级平衡情况表（汇总）0524 5" xfId="32302"/>
    <cellStyle name="好_河南 缺口县区测算(地方填报白)_财力性转移支付2010年预算参考数_03_2010年各地区一般预算平衡表_净集中" xfId="32303"/>
    <cellStyle name="好_汇总表4 2 8" xfId="32304"/>
    <cellStyle name="好_河南 缺口县区测算(地方填报白)_财力性转移支付2010年预算参考数_03_2010年各地区一般预算平衡表_净集中 3" xfId="32305"/>
    <cellStyle name="好_河南 缺口县区测算(地方填报白)_财力性转移支付2010年预算参考数_30云南 2" xfId="32306"/>
    <cellStyle name="好_农林水和城市维护标准支出20080505－县区合计_不含人员经费系数_财力性转移支付2010年预算参考数_华东" xfId="32307"/>
    <cellStyle name="好_河南 缺口县区测算(地方填报白)_财力性转移支付2010年预算参考数_合并" xfId="32308"/>
    <cellStyle name="好_河南 缺口县区测算(地方填报白)_财力性转移支付2010年预算参考数_合并 2" xfId="32309"/>
    <cellStyle name="好_河南 缺口县区测算(地方填报白)_财力性转移支付2010年预算参考数_合并 2 7" xfId="32310"/>
    <cellStyle name="好_县市旗测算-新科目（20080626）_民生政策最低支出需求 5" xfId="32311"/>
    <cellStyle name="好_河南 缺口县区测算(地方填报白)_财力性转移支付2010年预算参考数_华东 3" xfId="32312"/>
    <cellStyle name="好_河南 缺口县区测算(地方填报白)_财力性转移支付2010年预算参考数_隋心对账单定稿0514" xfId="32313"/>
    <cellStyle name="好_河南 缺口县区测算(地方填报白)_财力性转移支付2010年预算参考数_隋心对账单定稿0514 2" xfId="32314"/>
    <cellStyle name="好_河南 缺口县区测算(地方填报白)_财力性转移支付2010年预算参考数_隋心对账单定稿0514 2 2" xfId="32315"/>
    <cellStyle name="好_河南 缺口县区测算(地方填报白)_财力性转移支付2010年预算参考数_隋心对账单定稿0514 2 5" xfId="32316"/>
    <cellStyle name="好_河南 缺口县区测算(地方填报白)_财力性转移支付2010年预算参考数_隋心对账单定稿0514 2 6" xfId="32317"/>
    <cellStyle name="好_河南 缺口县区测算(地方填报白)_财力性转移支付2010年预算参考数_隋心对账单定稿0514 2 7" xfId="32318"/>
    <cellStyle name="好_河南 缺口县区测算(地方填报白)_财力性转移支付2010年预算参考数_隋心对账单定稿0514 3" xfId="32319"/>
    <cellStyle name="好_河南 缺口县区测算(地方填报白)_财力性转移支付2010年预算参考数_小册子（2010）张 2" xfId="32320"/>
    <cellStyle name="好_河南 缺口县区测算(地方填报白)_财力性转移支付2010年预算参考数_小册子（2010）张 3" xfId="32321"/>
    <cellStyle name="好_河南 缺口县区测算(地方填报白)_合并 2 4" xfId="32322"/>
    <cellStyle name="好_河南 缺口县区测算(地方填报白)_合并 2 5" xfId="32323"/>
    <cellStyle name="好_河南 缺口县区测算(地方填报白)_合并 2 6" xfId="32324"/>
    <cellStyle name="好_河南 缺口县区测算(地方填报白)_合并 2 7" xfId="32325"/>
    <cellStyle name="好_河南 缺口县区测算(地方填报白)_华东 2" xfId="32326"/>
    <cellStyle name="好_河南 缺口县区测算(地方填报白)_华东 2 2" xfId="32327"/>
    <cellStyle name="好_河南 缺口县区测算(地方填报白)_华东 2 3" xfId="32328"/>
    <cellStyle name="好_河南 缺口县区测算(地方填报白)_华东 2 5" xfId="32329"/>
    <cellStyle name="好_河南 缺口县区测算(地方填报白)_华东 2 6" xfId="32330"/>
    <cellStyle name="好_河南 缺口县区测算(地方填报白)_华东 3" xfId="32331"/>
    <cellStyle name="好_河南 缺口县区测算(地方填报白)_隋心对账单定稿0514" xfId="32332"/>
    <cellStyle name="好_河南 缺口县区测算(地方填报白)_隋心对账单定稿0514 2 5" xfId="32333"/>
    <cellStyle name="好_河南 缺口县区测算(地方填报白)_小册子（2010）张" xfId="32334"/>
    <cellStyle name="好_河南 缺口县区测算(地方填报白)_小册子（2010）张 2" xfId="32335"/>
    <cellStyle name="好_河南 缺口县区测算(地方填报白)_小册子（2010）张 3" xfId="32336"/>
    <cellStyle name="好_核定人数对比 2" xfId="32337"/>
    <cellStyle name="好_核定人数对比_03_2010年各地区一般预算平衡表 2 2" xfId="32338"/>
    <cellStyle name="好_核定人数对比_03_2010年各地区一般预算平衡表 2 3" xfId="32339"/>
    <cellStyle name="好_核定人数对比_03_2010年各地区一般预算平衡表_04财力类2010 2" xfId="32340"/>
    <cellStyle name="好_核定人数对比_03_2010年各地区一般预算平衡表_04财力类2010 3" xfId="32341"/>
    <cellStyle name="好_核定人数对比_03_2010年各地区一般预算平衡表_2010年地方财政一般预算分级平衡情况表（汇总）0524 2" xfId="32342"/>
    <cellStyle name="好_核定人数对比_03_2010年各地区一般预算平衡表_2010年地方财政一般预算分级平衡情况表（汇总）0524 2 2" xfId="32343"/>
    <cellStyle name="好_核定人数对比_03_2010年各地区一般预算平衡表_2010年地方财政一般预算分级平衡情况表（汇总）0524 2 3" xfId="32344"/>
    <cellStyle name="好_核定人数对比_03_2010年各地区一般预算平衡表_2010年地方财政一般预算分级平衡情况表（汇总）0524 2 5" xfId="32345"/>
    <cellStyle name="好_核定人数对比_03_2010年各地区一般预算平衡表_2010年地方财政一般预算分级平衡情况表（汇总）0524 2 6" xfId="32346"/>
    <cellStyle name="好_核定人数对比_03_2010年各地区一般预算平衡表_2010年地方财政一般预算分级平衡情况表（汇总）0524 2 7" xfId="32347"/>
    <cellStyle name="好_核定人数对比_03_2010年各地区一般预算平衡表_2010年地方财政一般预算分级平衡情况表（汇总）0524 2 8" xfId="32348"/>
    <cellStyle name="好_核定人数对比_03_2010年各地区一般预算平衡表_2010年地方财政一般预算分级平衡情况表（汇总）0524 3" xfId="32349"/>
    <cellStyle name="好_核定人数对比_03_2010年各地区一般预算平衡表_净集中 3" xfId="32350"/>
    <cellStyle name="好_核定人数对比_30云南" xfId="32351"/>
    <cellStyle name="好_核定人数对比_财力性转移支付2010年预算参考数" xfId="32352"/>
    <cellStyle name="好_核定人数对比_财力性转移支付2010年预算参考数 2 5" xfId="32353"/>
    <cellStyle name="好_核定人数对比_财力性转移支付2010年预算参考数 2 6" xfId="32354"/>
    <cellStyle name="好_核定人数对比_财力性转移支付2010年预算参考数 2 8" xfId="32355"/>
    <cellStyle name="好_核定人数对比_财力性转移支付2010年预算参考数_03_2010年各地区一般预算平衡表 3" xfId="32356"/>
    <cellStyle name="好_核定人数对比_财力性转移支付2010年预算参考数_03_2010年各地区一般预算平衡表 4" xfId="32357"/>
    <cellStyle name="好_核定人数对比_财力性转移支付2010年预算参考数_03_2010年各地区一般预算平衡表 5" xfId="32358"/>
    <cellStyle name="好_核定人数对比_财力性转移支付2010年预算参考数_03_2010年各地区一般预算平衡表 6" xfId="32359"/>
    <cellStyle name="好_核定人数对比_财力性转移支付2010年预算参考数_03_2010年各地区一般预算平衡表_04财力类2010" xfId="32360"/>
    <cellStyle name="好_县区合并测算20080421_民生政策最低支出需求_财力性转移支付2010年预算参考数 2 5" xfId="32361"/>
    <cellStyle name="好_核定人数对比_财力性转移支付2010年预算参考数_03_2010年各地区一般预算平衡表_2010年地方财政一般预算分级平衡情况表（汇总）0524 2 2" xfId="32362"/>
    <cellStyle name="好_县区合并测算20080421_民生政策最低支出需求_财力性转移支付2010年预算参考数 2 7" xfId="32363"/>
    <cellStyle name="好_核定人数对比_财力性转移支付2010年预算参考数_03_2010年各地区一般预算平衡表_2010年地方财政一般预算分级平衡情况表（汇总）0524 2 4" xfId="32364"/>
    <cellStyle name="好_县区合并测算20080421_民生政策最低支出需求_财力性转移支付2010年预算参考数 2 8" xfId="32365"/>
    <cellStyle name="好_核定人数对比_财力性转移支付2010年预算参考数_03_2010年各地区一般预算平衡表_2010年地方财政一般预算分级平衡情况表（汇总）0524 2 5" xfId="32366"/>
    <cellStyle name="好_核定人数对比_财力性转移支付2010年预算参考数_30云南 2" xfId="32367"/>
    <cellStyle name="好_核定人数对比_财力性转移支付2010年预算参考数_30云南 3" xfId="32368"/>
    <cellStyle name="好_核定人数对比_财力性转移支付2010年预算参考数_合并 2" xfId="32369"/>
    <cellStyle name="好_核定人数对比_财力性转移支付2010年预算参考数_合并 2 6" xfId="32370"/>
    <cellStyle name="好_核定人数对比_财力性转移支付2010年预算参考数_合并 2 7" xfId="32371"/>
    <cellStyle name="好_核定人数对比_财力性转移支付2010年预算参考数_合并 3" xfId="32372"/>
    <cellStyle name="好_核定人数对比_财力性转移支付2010年预算参考数_华东" xfId="32373"/>
    <cellStyle name="好_核定人数对比_财力性转移支付2010年预算参考数_隋心对账单定稿0514" xfId="32374"/>
    <cellStyle name="好_核定人数对比_财力性转移支付2010年预算参考数_小册子（2010）张 2" xfId="32375"/>
    <cellStyle name="好_核定人数对比_合并" xfId="32376"/>
    <cellStyle name="好_核定人数对比_合并 2" xfId="32377"/>
    <cellStyle name="好_核定人数对比_合并 2 2" xfId="32378"/>
    <cellStyle name="好_核定人数对比_合并 2 4" xfId="32379"/>
    <cellStyle name="好_核定人数对比_合并 2 5" xfId="32380"/>
    <cellStyle name="好_核定人数对比_合并 2 6" xfId="32381"/>
    <cellStyle name="好_核定人数对比_合并 2 7" xfId="32382"/>
    <cellStyle name="好_核定人数对比_华东" xfId="32383"/>
    <cellStyle name="好_核定人数对比_华东 2 2" xfId="32384"/>
    <cellStyle name="好_核定人数对比_华东 2 3" xfId="32385"/>
    <cellStyle name="好_核定人数对比_华东 2 4" xfId="32386"/>
    <cellStyle name="好_核定人数对比_华东 2 5" xfId="32387"/>
    <cellStyle name="好_核定人数对比_华东 2 6" xfId="32388"/>
    <cellStyle name="好_核定人数对比_华东 2 7" xfId="32389"/>
    <cellStyle name="好_核定人数对比_华东 3" xfId="32390"/>
    <cellStyle name="好_核定人数对比_隋心对账单定稿0514 2 7" xfId="32391"/>
    <cellStyle name="好_核定人数对比_小册子（2010）张" xfId="32392"/>
    <cellStyle name="好_市辖区测算-新科目（20080626）_不含人员经费系数_合并 3" xfId="32393"/>
    <cellStyle name="好_核定人数对比_小册子（2010）张 2" xfId="32394"/>
    <cellStyle name="好_核定人数对比_小册子（2010）张 3" xfId="32395"/>
    <cellStyle name="好_农林水和城市维护标准支出20080505－县区合计_县市旗测算-新科目（含人口规模效应）_03_2010年各地区一般预算平衡表 2" xfId="32396"/>
    <cellStyle name="好_核定人数下发表" xfId="32397"/>
    <cellStyle name="好_核定人数下发表 2" xfId="32398"/>
    <cellStyle name="好_核定人数下发表 2 2" xfId="32399"/>
    <cellStyle name="好_核定人数下发表 2 3" xfId="32400"/>
    <cellStyle name="好_核定人数下发表 2 4" xfId="32401"/>
    <cellStyle name="好_核定人数下发表 2 5" xfId="32402"/>
    <cellStyle name="好_核定人数下发表 3" xfId="32403"/>
    <cellStyle name="好_核定人数下发表 4" xfId="32404"/>
    <cellStyle name="好_核定人数下发表_03_2010年各地区一般预算平衡表 6" xfId="32405"/>
    <cellStyle name="好_核定人数下发表_03_2010年各地区一般预算平衡表_04财力类2010 2" xfId="32406"/>
    <cellStyle name="好_核定人数下发表_03_2010年各地区一般预算平衡表_04财力类2010 3" xfId="32407"/>
    <cellStyle name="好_核定人数下发表_03_2010年各地区一般预算平衡表_2010年地方财政一般预算分级平衡情况表（汇总）0524 2 3" xfId="32408"/>
    <cellStyle name="好_核定人数下发表_03_2010年各地区一般预算平衡表_2010年地方财政一般预算分级平衡情况表（汇总）0524 2 4" xfId="32409"/>
    <cellStyle name="好_核定人数下发表_03_2010年各地区一般预算平衡表_2010年地方财政一般预算分级平衡情况表（汇总）0524 2 5" xfId="32410"/>
    <cellStyle name="好_核定人数下发表_03_2010年各地区一般预算平衡表_2010年地方财政一般预算分级平衡情况表（汇总）0524 2 6" xfId="32411"/>
    <cellStyle name="好_核定人数下发表_03_2010年各地区一般预算平衡表_2010年地方财政一般预算分级平衡情况表（汇总）0524 2 7" xfId="32412"/>
    <cellStyle name="好_核定人数下发表_03_2010年各地区一般预算平衡表_2010年地方财政一般预算分级平衡情况表（汇总）0524 2 8" xfId="32413"/>
    <cellStyle name="好_核定人数下发表_财力性转移支付2010年预算参考数" xfId="32414"/>
    <cellStyle name="好_核定人数下发表_财力性转移支付2010年预算参考数 2" xfId="32415"/>
    <cellStyle name="好_核定人数下发表_财力性转移支付2010年预算参考数 2 2" xfId="32416"/>
    <cellStyle name="好_核定人数下发表_财力性转移支付2010年预算参考数 2 3" xfId="32417"/>
    <cellStyle name="好_核定人数下发表_财力性转移支付2010年预算参考数 2 4" xfId="32418"/>
    <cellStyle name="好_核定人数下发表_财力性转移支付2010年预算参考数 2 5" xfId="32419"/>
    <cellStyle name="好_核定人数下发表_财力性转移支付2010年预算参考数 2 6" xfId="32420"/>
    <cellStyle name="好_核定人数下发表_财力性转移支付2010年预算参考数 2 7" xfId="32421"/>
    <cellStyle name="好_核定人数下发表_财力性转移支付2010年预算参考数 2 8" xfId="32422"/>
    <cellStyle name="好_核定人数下发表_财力性转移支付2010年预算参考数 3" xfId="32423"/>
    <cellStyle name="好_核定人数下发表_财力性转移支付2010年预算参考数 5" xfId="32424"/>
    <cellStyle name="好_核定人数下发表_财力性转移支付2010年预算参考数_03_2010年各地区一般预算平衡表" xfId="32425"/>
    <cellStyle name="好_核定人数下发表_财力性转移支付2010年预算参考数_03_2010年各地区一般预算平衡表 3" xfId="32426"/>
    <cellStyle name="好_核定人数下发表_财力性转移支付2010年预算参考数_03_2010年各地区一般预算平衡表 4" xfId="32427"/>
    <cellStyle name="好_核定人数下发表_财力性转移支付2010年预算参考数_03_2010年各地区一般预算平衡表 5" xfId="32428"/>
    <cellStyle name="好_核定人数下发表_财力性转移支付2010年预算参考数_03_2010年各地区一般预算平衡表 6" xfId="32429"/>
    <cellStyle name="好_核定人数下发表_财力性转移支付2010年预算参考数_03_2010年各地区一般预算平衡表_04财力类2010" xfId="32430"/>
    <cellStyle name="好_核定人数下发表_财力性转移支付2010年预算参考数_03_2010年各地区一般预算平衡表_04财力类2010 2" xfId="32431"/>
    <cellStyle name="好_核定人数下发表_财力性转移支付2010年预算参考数_03_2010年各地区一般预算平衡表_04财力类2010 3" xfId="32432"/>
    <cellStyle name="好_核定人数下发表_财力性转移支付2010年预算参考数_03_2010年各地区一般预算平衡表_2010年地方财政一般预算分级平衡情况表（汇总）0524 2 3" xfId="32433"/>
    <cellStyle name="好_核定人数下发表_财力性转移支付2010年预算参考数_03_2010年各地区一般预算平衡表_2010年地方财政一般预算分级平衡情况表（汇总）0524 2 4" xfId="32434"/>
    <cellStyle name="好_核定人数下发表_财力性转移支付2010年预算参考数_03_2010年各地区一般预算平衡表_2010年地方财政一般预算分级平衡情况表（汇总）0524 2 5" xfId="32435"/>
    <cellStyle name="好_核定人数下发表_财力性转移支付2010年预算参考数_03_2010年各地区一般预算平衡表_2010年地方财政一般预算分级平衡情况表（汇总）0524 2 6" xfId="32436"/>
    <cellStyle name="好_核定人数下发表_财力性转移支付2010年预算参考数_03_2010年各地区一般预算平衡表_2010年地方财政一般预算分级平衡情况表（汇总）0524 2 7" xfId="32437"/>
    <cellStyle name="好_核定人数下发表_财力性转移支付2010年预算参考数_03_2010年各地区一般预算平衡表_2010年地方财政一般预算分级平衡情况表（汇总）0524 3" xfId="32438"/>
    <cellStyle name="好_核定人数下发表_财力性转移支付2010年预算参考数_03_2010年各地区一般预算平衡表_2010年地方财政一般预算分级平衡情况表（汇总）0524 4" xfId="32439"/>
    <cellStyle name="好_核定人数下发表_财力性转移支付2010年预算参考数_03_2010年各地区一般预算平衡表_净集中" xfId="32440"/>
    <cellStyle name="好_核定人数下发表_财力性转移支付2010年预算参考数_03_2010年各地区一般预算平衡表_净集中 2" xfId="32441"/>
    <cellStyle name="好_核定人数下发表_财力性转移支付2010年预算参考数_03_2010年各地区一般预算平衡表_净集中 3" xfId="32442"/>
    <cellStyle name="好_核定人数下发表_财力性转移支付2010年预算参考数_30云南 2" xfId="32443"/>
    <cellStyle name="好_核定人数下发表_财力性转移支付2010年预算参考数_30云南 3" xfId="32444"/>
    <cellStyle name="好_核定人数下发表_财力性转移支付2010年预算参考数_合并" xfId="32445"/>
    <cellStyle name="好_核定人数下发表_财力性转移支付2010年预算参考数_合并 2" xfId="32446"/>
    <cellStyle name="好_核定人数下发表_财力性转移支付2010年预算参考数_合并 3" xfId="32447"/>
    <cellStyle name="好_核定人数下发表_财力性转移支付2010年预算参考数_华东" xfId="32448"/>
    <cellStyle name="好_核定人数下发表_财力性转移支付2010年预算参考数_华东 2 7" xfId="32449"/>
    <cellStyle name="好_核定人数下发表_财力性转移支付2010年预算参考数_隋心对账单定稿0514 2 3" xfId="32450"/>
    <cellStyle name="好_核定人数下发表_财力性转移支付2010年预算参考数_隋心对账单定稿0514 2 4" xfId="32451"/>
    <cellStyle name="好_核定人数下发表_财力性转移支付2010年预算参考数_隋心对账单定稿0514 2 5" xfId="32452"/>
    <cellStyle name="好_核定人数下发表_财力性转移支付2010年预算参考数_隋心对账单定稿0514 2 6" xfId="32453"/>
    <cellStyle name="好_核定人数下发表_财力性转移支付2010年预算参考数_隋心对账单定稿0514 2 7" xfId="32454"/>
    <cellStyle name="好_核定人数下发表_财力性转移支付2010年预算参考数_小册子（2010）张" xfId="32455"/>
    <cellStyle name="好_核定人数下发表_财力性转移支付2010年预算参考数_小册子（2010）张 2" xfId="32456"/>
    <cellStyle name="好_核定人数下发表_财力性转移支付2010年预算参考数_小册子（2010）张 3" xfId="32457"/>
    <cellStyle name="好_核定人数下发表_华东 2 5" xfId="32458"/>
    <cellStyle name="好_核定人数下发表_华东 2 7" xfId="32459"/>
    <cellStyle name="好_核定人数下发表_隋心对账单定稿0514 2 7" xfId="32460"/>
    <cellStyle name="好_核定人数下发表_小册子（2010）张 2" xfId="32461"/>
    <cellStyle name="好_华东 2" xfId="32462"/>
    <cellStyle name="好_华东 3" xfId="32463"/>
    <cellStyle name="好_汇总" xfId="32464"/>
    <cellStyle name="好_汇总 2 4" xfId="32465"/>
    <cellStyle name="好_汇总 2 5" xfId="32466"/>
    <cellStyle name="好_汇总 2 6" xfId="32467"/>
    <cellStyle name="好_汇总 2 7" xfId="32468"/>
    <cellStyle name="好_汇总 2 8" xfId="32469"/>
    <cellStyle name="好_汇总 5" xfId="32470"/>
    <cellStyle name="好_汇总 6" xfId="32471"/>
    <cellStyle name="好_汇总 7" xfId="32472"/>
    <cellStyle name="好_汇总_03_2010年各地区一般预算平衡表" xfId="32473"/>
    <cellStyle name="好_汇总_03_2010年各地区一般预算平衡表 3" xfId="32474"/>
    <cellStyle name="好_汇总_03_2010年各地区一般预算平衡表 4" xfId="32475"/>
    <cellStyle name="好_汇总_03_2010年各地区一般预算平衡表 6" xfId="32476"/>
    <cellStyle name="好_汇总_03_2010年各地区一般预算平衡表_04财力类2010" xfId="32477"/>
    <cellStyle name="好_汇总_03_2010年各地区一般预算平衡表_04财力类2010 2" xfId="32478"/>
    <cellStyle name="好_汇总_03_2010年各地区一般预算平衡表_04财力类2010 3" xfId="32479"/>
    <cellStyle name="好_汇总_03_2010年各地区一般预算平衡表_2010年地方财政一般预算分级平衡情况表（汇总）0524" xfId="32480"/>
    <cellStyle name="好_汇总_03_2010年各地区一般预算平衡表_2010年地方财政一般预算分级平衡情况表（汇总）0524 2 3" xfId="32481"/>
    <cellStyle name="好_汇总_03_2010年各地区一般预算平衡表_2010年地方财政一般预算分级平衡情况表（汇总）0524 2 7" xfId="32482"/>
    <cellStyle name="好_汇总_03_2010年各地区一般预算平衡表_2010年地方财政一般预算分级平衡情况表（汇总）0524 2 8" xfId="32483"/>
    <cellStyle name="好_汇总_03_2010年各地区一般预算平衡表_净集中 2" xfId="32484"/>
    <cellStyle name="好_汇总_03_2010年各地区一般预算平衡表_净集中 3" xfId="32485"/>
    <cellStyle name="好_汇总_财力性转移支付2010年预算参考数_03_2010年各地区一般预算平衡表 3" xfId="32486"/>
    <cellStyle name="好_汇总_财力性转移支付2010年预算参考数_03_2010年各地区一般预算平衡表_04财力类2010" xfId="32487"/>
    <cellStyle name="好_汇总_财力性转移支付2010年预算参考数_03_2010年各地区一般预算平衡表_04财力类2010 2" xfId="32488"/>
    <cellStyle name="好_汇总_财力性转移支付2010年预算参考数_03_2010年各地区一般预算平衡表_04财力类2010 3" xfId="32489"/>
    <cellStyle name="好_汇总_财力性转移支付2010年预算参考数_03_2010年各地区一般预算平衡表_净集中" xfId="32490"/>
    <cellStyle name="好_汇总_财力性转移支付2010年预算参考数_03_2010年各地区一般预算平衡表_净集中 2" xfId="32491"/>
    <cellStyle name="好_汇总_财力性转移支付2010年预算参考数_03_2010年各地区一般预算平衡表_净集中 3" xfId="32492"/>
    <cellStyle name="好_汇总_财力性转移支付2010年预算参考数_30云南" xfId="32493"/>
    <cellStyle name="好_汇总_财力性转移支付2010年预算参考数_30云南 3" xfId="32494"/>
    <cellStyle name="好_汇总_财力性转移支付2010年预算参考数_合并 2 2" xfId="32495"/>
    <cellStyle name="好_汇总_财力性转移支付2010年预算参考数_合并 2 7" xfId="32496"/>
    <cellStyle name="好_汇总_财力性转移支付2010年预算参考数_合并 3" xfId="32497"/>
    <cellStyle name="好_汇总_财力性转移支付2010年预算参考数_华东" xfId="32498"/>
    <cellStyle name="好_汇总_财力性转移支付2010年预算参考数_华东 2 2" xfId="32499"/>
    <cellStyle name="好_汇总_财力性转移支付2010年预算参考数_华东 2 4" xfId="32500"/>
    <cellStyle name="好_汇总_财力性转移支付2010年预算参考数_隋心对账单定稿0514" xfId="32501"/>
    <cellStyle name="好_汇总_财力性转移支付2010年预算参考数_隋心对账单定稿0514 2 3" xfId="32502"/>
    <cellStyle name="好_县区合并测算20080423(按照各省比重）_03_2010年各地区一般预算平衡表_2010年地方财政一般预算分级平衡情况表（汇总）0524 2 4" xfId="32503"/>
    <cellStyle name="好_汇总_财力性转移支付2010年预算参考数_隋心对账单定稿0514 2 6" xfId="32504"/>
    <cellStyle name="好_县区合并测算20080423(按照各省比重）_03_2010年各地区一般预算平衡表_2010年地方财政一般预算分级平衡情况表（汇总）0524 2 5" xfId="32505"/>
    <cellStyle name="好_汇总_财力性转移支付2010年预算参考数_隋心对账单定稿0514 2 7" xfId="32506"/>
    <cellStyle name="好_汇总_财力性转移支付2010年预算参考数_隋心对账单定稿0514 3" xfId="32507"/>
    <cellStyle name="好_汇总_财力性转移支付2010年预算参考数_小册子（2010）张 2" xfId="32508"/>
    <cellStyle name="好_汇总_财力性转移支付2010年预算参考数_小册子（2010）张 3" xfId="32509"/>
    <cellStyle name="好_汇总_合并" xfId="32510"/>
    <cellStyle name="好_汇总_合并 2 4" xfId="32511"/>
    <cellStyle name="好_汇总_合并 3" xfId="32512"/>
    <cellStyle name="好_汇总_华东 2" xfId="32513"/>
    <cellStyle name="好_汇总_华东 2 2" xfId="32514"/>
    <cellStyle name="好_缺口县区测算(按2007支出增长25%测算)_财力性转移支付2010年预算参考数_隋心对账单定稿0514" xfId="32515"/>
    <cellStyle name="好_汇总_华东 3" xfId="32516"/>
    <cellStyle name="好_汇总_禁止开发区名单" xfId="32517"/>
    <cellStyle name="好_汇总_隋心对账单定稿0514" xfId="32518"/>
    <cellStyle name="好_汇总_隋心对账单定稿0514 2" xfId="32519"/>
    <cellStyle name="好_汇总_隋心对账单定稿0514 2 5" xfId="32520"/>
    <cellStyle name="好_汇总表" xfId="32521"/>
    <cellStyle name="好_汇总表 5" xfId="32522"/>
    <cellStyle name="好_汇总表_03_2010年各地区一般预算平衡表 2 3" xfId="32523"/>
    <cellStyle name="好_汇总表_03_2010年各地区一般预算平衡表 3" xfId="32524"/>
    <cellStyle name="好_汇总表_03_2010年各地区一般预算平衡表 4" xfId="32525"/>
    <cellStyle name="好_汇总表_03_2010年各地区一般预算平衡表_2010年地方财政一般预算分级平衡情况表（汇总）0524 2 8" xfId="32526"/>
    <cellStyle name="好_汇总表_03_2010年各地区一般预算平衡表_2010年地方财政一般预算分级平衡情况表（汇总）0524 5" xfId="32527"/>
    <cellStyle name="好_汇总表_30云南" xfId="32528"/>
    <cellStyle name="好_汇总表_财力性转移支付2010年预算参考数 2 2" xfId="32529"/>
    <cellStyle name="好_汇总表_财力性转移支付2010年预算参考数 2 3" xfId="32530"/>
    <cellStyle name="好_汇总表_财力性转移支付2010年预算参考数 2 4" xfId="32531"/>
    <cellStyle name="好_汇总表_财力性转移支付2010年预算参考数 2 5" xfId="32532"/>
    <cellStyle name="好_汇总表_财力性转移支付2010年预算参考数 2 6" xfId="32533"/>
    <cellStyle name="好_汇总表_财力性转移支付2010年预算参考数 2 7" xfId="32534"/>
    <cellStyle name="好_汇总表_财力性转移支付2010年预算参考数_03_2010年各地区一般预算平衡表 5" xfId="32535"/>
    <cellStyle name="好_汇总表_财力性转移支付2010年预算参考数_03_2010年各地区一般预算平衡表_04财力类2010" xfId="32536"/>
    <cellStyle name="好_汇总表_财力性转移支付2010年预算参考数_03_2010年各地区一般预算平衡表_04财力类2010 3" xfId="32537"/>
    <cellStyle name="好_汇总表_财力性转移支付2010年预算参考数_03_2010年各地区一般预算平衡表_2010年地方财政一般预算分级平衡情况表（汇总）0524 2 2" xfId="32538"/>
    <cellStyle name="好_汇总表_财力性转移支付2010年预算参考数_03_2010年各地区一般预算平衡表_2010年地方财政一般预算分级平衡情况表（汇总）0524 2 3" xfId="32539"/>
    <cellStyle name="好_教育(按照总人口测算）—20080416_民生政策最低支出需求_财力性转移支付2010年预算参考数_小册子（2010）张 2" xfId="32540"/>
    <cellStyle name="好_汇总表_财力性转移支付2010年预算参考数_03_2010年各地区一般预算平衡表_2010年地方财政一般预算分级平衡情况表（汇总）0524 2 5" xfId="32541"/>
    <cellStyle name="好_汇总表_财力性转移支付2010年预算参考数_03_2010年各地区一般预算平衡表_2010年地方财政一般预算分级平衡情况表（汇总）0524 2 6" xfId="32542"/>
    <cellStyle name="好_汇总表_财力性转移支付2010年预算参考数_03_2010年各地区一般预算平衡表_2010年地方财政一般预算分级平衡情况表（汇总）0524 2 8" xfId="32543"/>
    <cellStyle name="好_汇总表_财力性转移支付2010年预算参考数_03_2010年各地区一般预算平衡表_2010年地方财政一般预算分级平衡情况表（汇总）0524 4" xfId="32544"/>
    <cellStyle name="好_汇总表_财力性转移支付2010年预算参考数_03_2010年各地区一般预算平衡表_2010年地方财政一般预算分级平衡情况表（汇总）0524 5" xfId="32545"/>
    <cellStyle name="好_汇总表_财力性转移支付2010年预算参考数_合并" xfId="32546"/>
    <cellStyle name="好_汇总表_财力性转移支付2010年预算参考数_合并 2" xfId="32547"/>
    <cellStyle name="好_汇总表_财力性转移支付2010年预算参考数_合并 2 2" xfId="32548"/>
    <cellStyle name="好_汇总表_财力性转移支付2010年预算参考数_合并 2 3" xfId="32549"/>
    <cellStyle name="好_汇总表_财力性转移支付2010年预算参考数_合并 2 4" xfId="32550"/>
    <cellStyle name="好_汇总表_财力性转移支付2010年预算参考数_合并 2 5" xfId="32551"/>
    <cellStyle name="好_汇总表_财力性转移支付2010年预算参考数_合并 2 6" xfId="32552"/>
    <cellStyle name="好_汇总表_财力性转移支付2010年预算参考数_合并 2 7" xfId="32553"/>
    <cellStyle name="好_汇总表_财力性转移支付2010年预算参考数_华东" xfId="32554"/>
    <cellStyle name="好_汇总表_财力性转移支付2010年预算参考数_华东 2 5" xfId="32555"/>
    <cellStyle name="好_汇总表_财力性转移支付2010年预算参考数_华东 2 6" xfId="32556"/>
    <cellStyle name="好_汇总表_财力性转移支付2010年预算参考数_华东 2 7" xfId="32557"/>
    <cellStyle name="好_汇总表_财力性转移支付2010年预算参考数_华东 3" xfId="32558"/>
    <cellStyle name="好_汇总表_财力性转移支付2010年预算参考数_隋心对账单定稿0514 2 3" xfId="32559"/>
    <cellStyle name="好_汇总表_财力性转移支付2010年预算参考数_隋心对账单定稿0514 2 4" xfId="32560"/>
    <cellStyle name="好_汇总表_财力性转移支付2010年预算参考数_隋心对账单定稿0514 2 5" xfId="32561"/>
    <cellStyle name="好_汇总表_财力性转移支付2010年预算参考数_隋心对账单定稿0514 2 6" xfId="32562"/>
    <cellStyle name="好_汇总表_财力性转移支付2010年预算参考数_小册子（2010）张 3" xfId="32563"/>
    <cellStyle name="好_汇总表_合并" xfId="32564"/>
    <cellStyle name="好_汇总表_合并 2 2" xfId="32565"/>
    <cellStyle name="好_汇总表_华东 2 2" xfId="32566"/>
    <cellStyle name="好_汇总表_华东 2 3" xfId="32567"/>
    <cellStyle name="好_汇总表_华东 2 4" xfId="32568"/>
    <cellStyle name="好_汇总表_华东 2 5" xfId="32569"/>
    <cellStyle name="好_汇总表_华东 2 6" xfId="32570"/>
    <cellStyle name="好_汇总表_华东 2 7" xfId="32571"/>
    <cellStyle name="好_汇总表_隋心对账单定稿0514 2 4" xfId="32572"/>
    <cellStyle name="好_汇总表_隋心对账单定稿0514 2 5" xfId="32573"/>
    <cellStyle name="好_汇总表_隋心对账单定稿0514 2 6" xfId="32574"/>
    <cellStyle name="好_汇总表_隋心对账单定稿0514 2 7" xfId="32575"/>
    <cellStyle name="好_汇总表4 2 3" xfId="32576"/>
    <cellStyle name="好_汇总表4 2 5" xfId="32577"/>
    <cellStyle name="好_汇总表4_03_2010年各地区一般预算平衡表 2" xfId="32578"/>
    <cellStyle name="好_汇总表4_03_2010年各地区一般预算平衡表 3" xfId="32579"/>
    <cellStyle name="好_汇总表4_03_2010年各地区一般预算平衡表 6" xfId="32580"/>
    <cellStyle name="好_汇总表4_03_2010年各地区一般预算平衡表_04财力类2010" xfId="32581"/>
    <cellStyle name="好_汇总表4_03_2010年各地区一般预算平衡表_04财力类2010 3" xfId="32582"/>
    <cellStyle name="好_汇总表4_03_2010年各地区一般预算平衡表_2010年地方财政一般预算分级平衡情况表（汇总）0524 2 5" xfId="32583"/>
    <cellStyle name="好_汇总表4_03_2010年各地区一般预算平衡表_2010年地方财政一般预算分级平衡情况表（汇总）0524 2 6" xfId="32584"/>
    <cellStyle name="好_汇总表4_03_2010年各地区一般预算平衡表_2010年地方财政一般预算分级平衡情况表（汇总）0524 2 7" xfId="32585"/>
    <cellStyle name="好_汇总表4_03_2010年各地区一般预算平衡表_2010年地方财政一般预算分级平衡情况表（汇总）0524 3" xfId="32586"/>
    <cellStyle name="好_汇总表4_03_2010年各地区一般预算平衡表_净集中 3" xfId="32587"/>
    <cellStyle name="好_汇总表4_30云南" xfId="32588"/>
    <cellStyle name="好_汇总表4_30云南 2" xfId="32589"/>
    <cellStyle name="好_汇总表4_30云南 3" xfId="32590"/>
    <cellStyle name="好_汇总表4_财力性转移支付2010年预算参考数" xfId="32591"/>
    <cellStyle name="好_汇总表4_财力性转移支付2010年预算参考数 2 7" xfId="32592"/>
    <cellStyle name="好_汇总表4_财力性转移支付2010年预算参考数 2 8" xfId="32593"/>
    <cellStyle name="好_汇总表4_财力性转移支付2010年预算参考数_03_2010年各地区一般预算平衡表 2" xfId="32594"/>
    <cellStyle name="好_汇总表4_财力性转移支付2010年预算参考数_03_2010年各地区一般预算平衡表 2 2" xfId="32595"/>
    <cellStyle name="好_汇总表4_财力性转移支付2010年预算参考数_03_2010年各地区一般预算平衡表 3" xfId="32596"/>
    <cellStyle name="好_汇总表4_财力性转移支付2010年预算参考数_03_2010年各地区一般预算平衡表 4" xfId="32597"/>
    <cellStyle name="好_汇总表4_财力性转移支付2010年预算参考数_03_2010年各地区一般预算平衡表 5" xfId="32598"/>
    <cellStyle name="好_汇总表4_财力性转移支付2010年预算参考数_03_2010年各地区一般预算平衡表_04财力类2010" xfId="32599"/>
    <cellStyle name="好_汇总表4_财力性转移支付2010年预算参考数_03_2010年各地区一般预算平衡表_2010年地方财政一般预算分级平衡情况表（汇总）0524" xfId="32600"/>
    <cellStyle name="好_汇总表4_财力性转移支付2010年预算参考数_03_2010年各地区一般预算平衡表_2010年地方财政一般预算分级平衡情况表（汇总）0524 2" xfId="32601"/>
    <cellStyle name="好_汇总表4_财力性转移支付2010年预算参考数_03_2010年各地区一般预算平衡表_2010年地方财政一般预算分级平衡情况表（汇总）0524 2 7" xfId="32602"/>
    <cellStyle name="好_汇总表4_财力性转移支付2010年预算参考数_03_2010年各地区一般预算平衡表_2010年地方财政一般预算分级平衡情况表（汇总）0524 2 8" xfId="32603"/>
    <cellStyle name="好_汇总表4_财力性转移支付2010年预算参考数_03_2010年各地区一般预算平衡表_2010年地方财政一般预算分级平衡情况表（汇总）0524 3" xfId="32604"/>
    <cellStyle name="好_汇总表4_财力性转移支付2010年预算参考数_03_2010年各地区一般预算平衡表_2010年地方财政一般预算分级平衡情况表（汇总）0524 4" xfId="32605"/>
    <cellStyle name="好_汇总表4_财力性转移支付2010年预算参考数_03_2010年各地区一般预算平衡表_2010年地方财政一般预算分级平衡情况表（汇总）0524 5" xfId="32606"/>
    <cellStyle name="好_其他部门(按照总人口测算）—20080416_不含人员经费系数" xfId="32607"/>
    <cellStyle name="好_汇总表4_财力性转移支付2010年预算参考数_30云南 2" xfId="32608"/>
    <cellStyle name="好_汇总表4_财力性转移支付2010年预算参考数_合并" xfId="32609"/>
    <cellStyle name="好_汇总表4_财力性转移支付2010年预算参考数_合并 2 6" xfId="32610"/>
    <cellStyle name="好_汇总表4_财力性转移支付2010年预算参考数_合并 3" xfId="32611"/>
    <cellStyle name="好_汇总表4_财力性转移支付2010年预算参考数_华东 2 4" xfId="32612"/>
    <cellStyle name="好_汇总表4_财力性转移支付2010年预算参考数_华东 2 5" xfId="32613"/>
    <cellStyle name="好_汇总表4_财力性转移支付2010年预算参考数_华东 2 7" xfId="32614"/>
    <cellStyle name="好_汇总表4_财力性转移支付2010年预算参考数_隋心对账单定稿0514" xfId="32615"/>
    <cellStyle name="好_汇总表4_财力性转移支付2010年预算参考数_隋心对账单定稿0514 2" xfId="32616"/>
    <cellStyle name="好_汇总表4_财力性转移支付2010年预算参考数_隋心对账单定稿0514 3" xfId="32617"/>
    <cellStyle name="好_汇总表4_财力性转移支付2010年预算参考数_小册子（2010）张 2" xfId="32618"/>
    <cellStyle name="好_汇总表4_财力性转移支付2010年预算参考数_小册子（2010）张 3" xfId="32619"/>
    <cellStyle name="好_汇总表4_合并" xfId="32620"/>
    <cellStyle name="好_汇总表4_合并 2 2" xfId="32621"/>
    <cellStyle name="好_汇总表4_合并 2 3" xfId="32622"/>
    <cellStyle name="好_汇总表4_合并 2 5" xfId="32623"/>
    <cellStyle name="好_汇总表4_合并 2 7" xfId="32624"/>
    <cellStyle name="好_汇总表4_华东 2" xfId="32625"/>
    <cellStyle name="好_汇总表4_华东 3" xfId="32626"/>
    <cellStyle name="好_汇总表4_隋心对账单定稿0514 2" xfId="32627"/>
    <cellStyle name="好_汇总表4_隋心对账单定稿0514 2 2" xfId="32628"/>
    <cellStyle name="好_汇总表4_隋心对账单定稿0514 3" xfId="32629"/>
    <cellStyle name="好_汇总表4_小册子（2010）张 3" xfId="32630"/>
    <cellStyle name="好_县区合并测算20080423(按照各省比重）_县市旗测算-新科目（含人口规模效应）_03_2010年各地区一般预算平衡表_2010年地方财政一般预算分级平衡情况表（汇总）0524 5" xfId="32631"/>
    <cellStyle name="好_汇总-县级财政报表附表 2_2.云南省生态功能区转移支付总表" xfId="32632"/>
    <cellStyle name="好_汇总-县级财政报表附表 2_4.2010年国家重点生态功能区保护性转移支付生态测算表" xfId="32633"/>
    <cellStyle name="注释 8 2" xfId="32634"/>
    <cellStyle name="好_教育(按照总人口测算）—20080416_不含人员经费系数_华东 2 6" xfId="32635"/>
    <cellStyle name="好_汇总-县级财政报表附表 2_5.2010年云南省国家一般生态功能区转移支付补助测算表（州市本级）" xfId="32636"/>
    <cellStyle name="好_汇总-县级财政报表附表 3" xfId="32637"/>
    <cellStyle name="好_汇总-县级财政报表附表 7" xfId="32638"/>
    <cellStyle name="好_汇总-县级财政报表附表_合并" xfId="32639"/>
    <cellStyle name="好_汇总-县级财政报表附表_合并 2 6" xfId="32640"/>
    <cellStyle name="好_汇总-县级财政报表附表_华东 2 2" xfId="32641"/>
    <cellStyle name="好_汇总-县级财政报表附表_华东 2 3" xfId="32642"/>
    <cellStyle name="好_汇总-县级财政报表附表_华东 2 5" xfId="32643"/>
    <cellStyle name="好_汇总-县级财政报表附表_华东 2 6" xfId="32644"/>
    <cellStyle name="好_汇总-县级财政报表附表_华东 2 7" xfId="32645"/>
    <cellStyle name="好_汇总-县级财政报表附表_隋心对账单定稿0514 2" xfId="32646"/>
    <cellStyle name="好_汇总-县级财政报表附表_隋心对账单定稿0514 2 4" xfId="32647"/>
    <cellStyle name="好_汇总-县级财政报表附表_隋心对账单定稿0514 2 5" xfId="32648"/>
    <cellStyle name="好_汇总-县级财政报表附表_隋心对账单定稿0514 2 6" xfId="32649"/>
    <cellStyle name="好_汇总-县级财政报表附表_隋心对账单定稿0514 2 7" xfId="32650"/>
    <cellStyle name="好_汇总-县级财政报表附表_隋心对账单定稿0514 3" xfId="32651"/>
    <cellStyle name="好_基础数据表_2.2010年云南省生态功能区转移支付总表" xfId="32652"/>
    <cellStyle name="好_基础数据表_2.云南省生态功能区转移支付总表" xfId="32653"/>
    <cellStyle name="好_基础数据表_4.2010年国家重点生态功能区保护性转移支付生态测算表" xfId="32654"/>
    <cellStyle name="好_基础数据分析" xfId="32655"/>
    <cellStyle name="好_基础数据分析 2" xfId="32656"/>
    <cellStyle name="好_绩效的最后结果 2" xfId="32657"/>
    <cellStyle name="好_绩效的最后结果 3" xfId="32658"/>
    <cellStyle name="好_检验表（调整后） 2" xfId="32659"/>
    <cellStyle name="好_检验表（调整后） 3" xfId="32660"/>
    <cellStyle name="好_检验表（调整后）_华东" xfId="32661"/>
    <cellStyle name="好_检验表（调整后）_华东 2" xfId="32662"/>
    <cellStyle name="好_检验表（调整后）_华东 3" xfId="32663"/>
    <cellStyle name="好_检验表（调整后）_隋心对账单定稿0514" xfId="32664"/>
    <cellStyle name="好_检验表（调整后）_隋心对账单定稿0514 2" xfId="32665"/>
    <cellStyle name="好_检验表（调整后）_隋心对账单定稿0514 3" xfId="32666"/>
    <cellStyle name="好_检验表_合并" xfId="32667"/>
    <cellStyle name="好_检验表_合并 3" xfId="32668"/>
    <cellStyle name="好_其他部门(按照总人口测算）—20080416_财力性转移支付2010年预算参考数_隋心对账单定稿0514 2 2" xfId="32669"/>
    <cellStyle name="好_检验表_华东" xfId="32670"/>
    <cellStyle name="好_检验表_华东 2" xfId="32671"/>
    <cellStyle name="好_教育(按照总人口测算）—20080416_县市旗测算-新科目（含人口规模效应）_03_2010年各地区一般预算平衡表 4" xfId="32672"/>
    <cellStyle name="好_检验表_隋心对账单定稿0514" xfId="32673"/>
    <cellStyle name="好_检验表_隋心对账单定稿0514 2" xfId="32674"/>
    <cellStyle name="好_检验表_隋心对账单定稿0514 3" xfId="32675"/>
    <cellStyle name="好_奖励补助测算5.22测试" xfId="32676"/>
    <cellStyle name="好_奖励补助测算5.22测试 2" xfId="32677"/>
    <cellStyle name="好_奖励补助测算5.22测试 3" xfId="32678"/>
    <cellStyle name="好_奖励补助测算5.23新" xfId="32679"/>
    <cellStyle name="好_奖励补助测算5.23新 2" xfId="32680"/>
    <cellStyle name="好_奖励补助测算5.23新 3" xfId="32681"/>
    <cellStyle name="好_奖励补助测算5.23新 4" xfId="32682"/>
    <cellStyle name="好_奖励补助测算5.24冯铸 2" xfId="32683"/>
    <cellStyle name="好_奖励补助测算7.23" xfId="32684"/>
    <cellStyle name="好_奖励补助测算7.23 3" xfId="32685"/>
    <cellStyle name="好_奖励补助测算7.25 (version 1) (version 1) 3" xfId="32686"/>
    <cellStyle name="好_奖励补助测算7.25 (version 1) (version 1) 4" xfId="32687"/>
    <cellStyle name="好_奖励补助测算7.25 2" xfId="32688"/>
    <cellStyle name="好_奖励补助测算7.25 3" xfId="32689"/>
    <cellStyle name="好_奖励补助测算7.25 4" xfId="32690"/>
    <cellStyle name="好_教育(按照总人口测算）—20080416" xfId="32691"/>
    <cellStyle name="好_教育(按照总人口测算）—20080416 2" xfId="32692"/>
    <cellStyle name="好_教育(按照总人口测算）—20080416 2 2" xfId="32693"/>
    <cellStyle name="好_教育(按照总人口测算）—20080416 2 7" xfId="32694"/>
    <cellStyle name="好_教育(按照总人口测算）—20080416 3" xfId="32695"/>
    <cellStyle name="好_教育(按照总人口测算）—20080416 4" xfId="32696"/>
    <cellStyle name="好_教育(按照总人口测算）—20080416 5" xfId="32697"/>
    <cellStyle name="好_教育(按照总人口测算）—20080416_03_2010年各地区一般预算平衡表 2" xfId="32698"/>
    <cellStyle name="好_教育(按照总人口测算）—20080416_03_2010年各地区一般预算平衡表 4" xfId="32699"/>
    <cellStyle name="好_缺口县区测算(按2007支出增长25%测算)_财力性转移支付2010年预算参考数_合并 2 2" xfId="32700"/>
    <cellStyle name="好_教育(按照总人口测算）—20080416_03_2010年各地区一般预算平衡表 6" xfId="32701"/>
    <cellStyle name="好_缺口县区测算(按2007支出增长25%测算)_财力性转移支付2010年预算参考数_合并 2 4" xfId="32702"/>
    <cellStyle name="好_教育(按照总人口测算）—20080416_03_2010年各地区一般预算平衡表_2010年地方财政一般预算分级平衡情况表（汇总）0524 2 2" xfId="32703"/>
    <cellStyle name="好_教育(按照总人口测算）—20080416_30云南" xfId="32704"/>
    <cellStyle name="好_教育(按照总人口测算）—20080416_30云南 2" xfId="32705"/>
    <cellStyle name="好_教育(按照总人口测算）—20080416_30云南 3" xfId="32706"/>
    <cellStyle name="好_教育(按照总人口测算）—20080416_不含人员经费系数" xfId="32707"/>
    <cellStyle name="好_教育(按照总人口测算）—20080416_不含人员经费系数_03_2010年各地区一般预算平衡表 2 2" xfId="32708"/>
    <cellStyle name="好_教育(按照总人口测算）—20080416_不含人员经费系数_03_2010年各地区一般预算平衡表 3" xfId="32709"/>
    <cellStyle name="好_教育(按照总人口测算）—20080416_不含人员经费系数_03_2010年各地区一般预算平衡表 4" xfId="32710"/>
    <cellStyle name="好_教育(按照总人口测算）—20080416_不含人员经费系数_03_2010年各地区一般预算平衡表 5" xfId="32711"/>
    <cellStyle name="好_教育(按照总人口测算）—20080416_不含人员经费系数_03_2010年各地区一般预算平衡表 6" xfId="32712"/>
    <cellStyle name="好_教育(按照总人口测算）—20080416_不含人员经费系数_03_2010年各地区一般预算平衡表_2010年地方财政一般预算分级平衡情况表（汇总）0524" xfId="32713"/>
    <cellStyle name="好_教育(按照总人口测算）—20080416_不含人员经费系数_03_2010年各地区一般预算平衡表_2010年地方财政一般预算分级平衡情况表（汇总）0524 2" xfId="32714"/>
    <cellStyle name="好_教育(按照总人口测算）—20080416_不含人员经费系数_03_2010年各地区一般预算平衡表_2010年地方财政一般预算分级平衡情况表（汇总）0524 2 2" xfId="32715"/>
    <cellStyle name="好_教育(按照总人口测算）—20080416_不含人员经费系数_03_2010年各地区一般预算平衡表_2010年地方财政一般预算分级平衡情况表（汇总）0524 2 3" xfId="32716"/>
    <cellStyle name="好_教育(按照总人口测算）—20080416_不含人员经费系数_03_2010年各地区一般预算平衡表_2010年地方财政一般预算分级平衡情况表（汇总）0524 2 4" xfId="32717"/>
    <cellStyle name="好_教育(按照总人口测算）—20080416_不含人员经费系数_03_2010年各地区一般预算平衡表_2010年地方财政一般预算分级平衡情况表（汇总）0524 3" xfId="32718"/>
    <cellStyle name="好_教育(按照总人口测算）—20080416_不含人员经费系数_03_2010年各地区一般预算平衡表_2010年地方财政一般预算分级平衡情况表（汇总）0524 4" xfId="32719"/>
    <cellStyle name="好_教育(按照总人口测算）—20080416_不含人员经费系数_03_2010年各地区一般预算平衡表_2010年地方财政一般预算分级平衡情况表（汇总）0524 5" xfId="32720"/>
    <cellStyle name="好_教育(按照总人口测算）—20080416_不含人员经费系数_03_2010年各地区一般预算平衡表_净集中" xfId="32721"/>
    <cellStyle name="好_其他部门(按照总人口测算）—20080416_民生政策最低支出需求_03_2010年各地区一般预算平衡表_04财力类2010 2" xfId="32722"/>
    <cellStyle name="好_教育(按照总人口测算）—20080416_不含人员经费系数_财力性转移支付2010年预算参考数" xfId="32723"/>
    <cellStyle name="好_教育(按照总人口测算）—20080416_不含人员经费系数_财力性转移支付2010年预算参考数 2 2" xfId="32724"/>
    <cellStyle name="好_教育(按照总人口测算）—20080416_不含人员经费系数_财力性转移支付2010年预算参考数 2 3" xfId="32725"/>
    <cellStyle name="好_教育(按照总人口测算）—20080416_不含人员经费系数_财力性转移支付2010年预算参考数 2 4" xfId="32726"/>
    <cellStyle name="好_教育(按照总人口测算）—20080416_不含人员经费系数_财力性转移支付2010年预算参考数 2 5" xfId="32727"/>
    <cellStyle name="好_教育(按照总人口测算）—20080416_不含人员经费系数_财力性转移支付2010年预算参考数 2 7" xfId="32728"/>
    <cellStyle name="好_教育(按照总人口测算）—20080416_不含人员经费系数_财力性转移支付2010年预算参考数 2 8" xfId="32729"/>
    <cellStyle name="好_教育(按照总人口测算）—20080416_不含人员经费系数_财力性转移支付2010年预算参考数 4" xfId="32730"/>
    <cellStyle name="好_教育(按照总人口测算）—20080416_不含人员经费系数_财力性转移支付2010年预算参考数_03_2010年各地区一般预算平衡表_2010年地方财政一般预算分级平衡情况表（汇总）0524 2" xfId="32731"/>
    <cellStyle name="好_教育(按照总人口测算）—20080416_不含人员经费系数_财力性转移支付2010年预算参考数_03_2010年各地区一般预算平衡表_2010年地方财政一般预算分级平衡情况表（汇总）0524 3" xfId="32732"/>
    <cellStyle name="好_教育(按照总人口测算）—20080416_不含人员经费系数_财力性转移支付2010年预算参考数_03_2010年各地区一般预算平衡表_净集中 3" xfId="32733"/>
    <cellStyle name="好_教育(按照总人口测算）—20080416_不含人员经费系数_财力性转移支付2010年预算参考数_30云南" xfId="32734"/>
    <cellStyle name="好_教育(按照总人口测算）—20080416_不含人员经费系数_财力性转移支付2010年预算参考数_30云南 2" xfId="32735"/>
    <cellStyle name="好_教育(按照总人口测算）—20080416_不含人员经费系数_财力性转移支付2010年预算参考数_合并 2 3" xfId="32736"/>
    <cellStyle name="好_教育(按照总人口测算）—20080416_不含人员经费系数_财力性转移支付2010年预算参考数_合并 2 4" xfId="32737"/>
    <cellStyle name="好_教育(按照总人口测算）—20080416_不含人员经费系数_财力性转移支付2010年预算参考数_合并 2 5" xfId="32738"/>
    <cellStyle name="好_教育(按照总人口测算）—20080416_不含人员经费系数_财力性转移支付2010年预算参考数_合并 2 6" xfId="32739"/>
    <cellStyle name="好_教育(按照总人口测算）—20080416_不含人员经费系数_财力性转移支付2010年预算参考数_合并 2 7" xfId="32740"/>
    <cellStyle name="好_农林水和城市维护标准支出20080505－县区合计_华东 2 2" xfId="32741"/>
    <cellStyle name="好_教育(按照总人口测算）—20080416_不含人员经费系数_财力性转移支付2010年预算参考数_隋心对账单定稿0514" xfId="32742"/>
    <cellStyle name="好_教育(按照总人口测算）—20080416_不含人员经费系数_财力性转移支付2010年预算参考数_隋心对账单定稿0514 2 2" xfId="32743"/>
    <cellStyle name="好_教育(按照总人口测算）—20080416_不含人员经费系数_财力性转移支付2010年预算参考数_隋心对账单定稿0514 2 7" xfId="32744"/>
    <cellStyle name="好_教育(按照总人口测算）—20080416_不含人员经费系数_合并 2 2" xfId="32745"/>
    <cellStyle name="好_教育(按照总人口测算）—20080416_不含人员经费系数_合并 2 4" xfId="32746"/>
    <cellStyle name="好_教育(按照总人口测算）—20080416_不含人员经费系数_合并 2 5" xfId="32747"/>
    <cellStyle name="好_教育(按照总人口测算）—20080416_不含人员经费系数_合并 2 6" xfId="32748"/>
    <cellStyle name="好_教育(按照总人口测算）—20080416_不含人员经费系数_华东" xfId="32749"/>
    <cellStyle name="好_教育(按照总人口测算）—20080416_不含人员经费系数_华东 2" xfId="32750"/>
    <cellStyle name="好_教育(按照总人口测算）—20080416_不含人员经费系数_华东 2 5" xfId="32751"/>
    <cellStyle name="好_教育(按照总人口测算）—20080416_不含人员经费系数_华东 2 7" xfId="32752"/>
    <cellStyle name="好_教育(按照总人口测算）—20080416_不含人员经费系数_华东 3" xfId="32753"/>
    <cellStyle name="好_教育(按照总人口测算）—20080416_不含人员经费系数_隋心对账单定稿0514" xfId="32754"/>
    <cellStyle name="好_教育(按照总人口测算）—20080416_不含人员经费系数_小册子（2010）张 2" xfId="32755"/>
    <cellStyle name="好_教育(按照总人口测算）—20080416_不含人员经费系数_小册子（2010）张 3" xfId="32756"/>
    <cellStyle name="好_教育(按照总人口测算）—20080416_财力性转移支付2010年预算参考数 2 2" xfId="32757"/>
    <cellStyle name="好_教育(按照总人口测算）—20080416_财力性转移支付2010年预算参考数 2 3" xfId="32758"/>
    <cellStyle name="好_教育(按照总人口测算）—20080416_财力性转移支付2010年预算参考数 2 4" xfId="32759"/>
    <cellStyle name="好_教育(按照总人口测算）—20080416_财力性转移支付2010年预算参考数 2 5" xfId="32760"/>
    <cellStyle name="好_教育(按照总人口测算）—20080416_财力性转移支付2010年预算参考数 2 6" xfId="32761"/>
    <cellStyle name="好_教育(按照总人口测算）—20080416_财力性转移支付2010年预算参考数 2 7" xfId="32762"/>
    <cellStyle name="好_教育(按照总人口测算）—20080416_财力性转移支付2010年预算参考数 2 8" xfId="32763"/>
    <cellStyle name="好_教育(按照总人口测算）—20080416_财力性转移支付2010年预算参考数_03_2010年各地区一般预算平衡表 2 2" xfId="32764"/>
    <cellStyle name="好_教育(按照总人口测算）—20080416_财力性转移支付2010年预算参考数_03_2010年各地区一般预算平衡表_2010年地方财政一般预算分级平衡情况表（汇总）0524 2" xfId="32765"/>
    <cellStyle name="好_教育(按照总人口测算）—20080416_财力性转移支付2010年预算参考数_03_2010年各地区一般预算平衡表_2010年地方财政一般预算分级平衡情况表（汇总）0524 2 7" xfId="32766"/>
    <cellStyle name="强调 1" xfId="32767"/>
    <cellStyle name="好_教育(按照总人口测算）—20080416_财力性转移支付2010年预算参考数_03_2010年各地区一般预算平衡表_2010年地方财政一般预算分级平衡情况表（汇总）0524 2 8" xfId="32768"/>
    <cellStyle name="好_教育(按照总人口测算）—20080416_财力性转移支付2010年预算参考数_03_2010年各地区一般预算平衡表_2010年地方财政一般预算分级平衡情况表（汇总）0524 4" xfId="32769"/>
    <cellStyle name="好_教育(按照总人口测算）—20080416_财力性转移支付2010年预算参考数_03_2010年各地区一般预算平衡表_2010年地方财政一般预算分级平衡情况表（汇总）0524 5" xfId="32770"/>
    <cellStyle name="好_教育(按照总人口测算）—20080416_财力性转移支付2010年预算参考数_30云南" xfId="32771"/>
    <cellStyle name="好_教育(按照总人口测算）—20080416_财力性转移支付2010年预算参考数_隋心对账单定稿0514 2" xfId="32772"/>
    <cellStyle name="好_教育(按照总人口测算）—20080416_财力性转移支付2010年预算参考数_隋心对账单定稿0514 2 3" xfId="32773"/>
    <cellStyle name="好_教育(按照总人口测算）—20080416_财力性转移支付2010年预算参考数_隋心对账单定稿0514 2 4" xfId="32774"/>
    <cellStyle name="好_教育(按照总人口测算）—20080416_财力性转移支付2010年预算参考数_隋心对账单定稿0514 2 5" xfId="32775"/>
    <cellStyle name="好_教育(按照总人口测算）—20080416_财力性转移支付2010年预算参考数_隋心对账单定稿0514 2 7" xfId="32776"/>
    <cellStyle name="好_教育(按照总人口测算）—20080416_财力性转移支付2010年预算参考数_隋心对账单定稿0514 3" xfId="32777"/>
    <cellStyle name="好_教育(按照总人口测算）—20080416_财力性转移支付2010年预算参考数_小册子（2010）张" xfId="32778"/>
    <cellStyle name="好_教育(按照总人口测算）—20080416_财力性转移支付2010年预算参考数_小册子（2010）张 2" xfId="32779"/>
    <cellStyle name="好_教育(按照总人口测算）—20080416_合并" xfId="32780"/>
    <cellStyle name="好_教育(按照总人口测算）—20080416_合并 2 3" xfId="32781"/>
    <cellStyle name="好_教育(按照总人口测算）—20080416_合并 2 5" xfId="32782"/>
    <cellStyle name="好_教育(按照总人口测算）—20080416_合并 2 7" xfId="32783"/>
    <cellStyle name="好_教育(按照总人口测算）—20080416_华东 2 2" xfId="32784"/>
    <cellStyle name="好_教育(按照总人口测算）—20080416_华东 2 3" xfId="32785"/>
    <cellStyle name="好_教育(按照总人口测算）—20080416_华东 2 4" xfId="32786"/>
    <cellStyle name="好_教育(按照总人口测算）—20080416_华东 2 5" xfId="32787"/>
    <cellStyle name="好_教育(按照总人口测算）—20080416_华东 2 6" xfId="32788"/>
    <cellStyle name="好_教育(按照总人口测算）—20080416_华东 2 7" xfId="32789"/>
    <cellStyle name="好_教育(按照总人口测算）—20080416_民生政策最低支出需求 2" xfId="32790"/>
    <cellStyle name="好_教育(按照总人口测算）—20080416_民生政策最低支出需求 2 2" xfId="32791"/>
    <cellStyle name="好_教育(按照总人口测算）—20080416_民生政策最低支出需求 4" xfId="32792"/>
    <cellStyle name="好_教育(按照总人口测算）—20080416_民生政策最低支出需求_03_2010年各地区一般预算平衡表 3" xfId="32793"/>
    <cellStyle name="好_教育(按照总人口测算）—20080416_民生政策最低支出需求_03_2010年各地区一般预算平衡表 4" xfId="32794"/>
    <cellStyle name="好_教育(按照总人口测算）—20080416_民生政策最低支出需求_03_2010年各地区一般预算平衡表 5" xfId="32795"/>
    <cellStyle name="好_教育(按照总人口测算）—20080416_民生政策最低支出需求_03_2010年各地区一般预算平衡表_04财力类2010" xfId="32796"/>
    <cellStyle name="好_教育(按照总人口测算）—20080416_民生政策最低支出需求_03_2010年各地区一般预算平衡表_2010年地方财政一般预算分级平衡情况表（汇总）0524 2 7" xfId="32797"/>
    <cellStyle name="好_教育(按照总人口测算）—20080416_民生政策最低支出需求_03_2010年各地区一般预算平衡表_2010年地方财政一般预算分级平衡情况表（汇总）0524 2 8" xfId="32798"/>
    <cellStyle name="好_教育(按照总人口测算）—20080416_民生政策最低支出需求_03_2010年各地区一般预算平衡表_净集中" xfId="32799"/>
    <cellStyle name="好_教育(按照总人口测算）—20080416_民生政策最低支出需求_03_2010年各地区一般预算平衡表_净集中 2" xfId="32800"/>
    <cellStyle name="好_教育(按照总人口测算）—20080416_民生政策最低支出需求_财力性转移支付2010年预算参考数 2 3" xfId="32801"/>
    <cellStyle name="好_教育(按照总人口测算）—20080416_民生政策最低支出需求_财力性转移支付2010年预算参考数 2 4" xfId="32802"/>
    <cellStyle name="好_教育(按照总人口测算）—20080416_民生政策最低支出需求_财力性转移支付2010年预算参考数 2 5" xfId="32803"/>
    <cellStyle name="好_教育(按照总人口测算）—20080416_民生政策最低支出需求_财力性转移支付2010年预算参考数 2 6" xfId="32804"/>
    <cellStyle name="好_教育(按照总人口测算）—20080416_民生政策最低支出需求_财力性转移支付2010年预算参考数 2 8" xfId="32805"/>
    <cellStyle name="好_教育(按照总人口测算）—20080416_民生政策最低支出需求_财力性转移支付2010年预算参考数 3" xfId="32806"/>
    <cellStyle name="好_教育(按照总人口测算）—20080416_民生政策最低支出需求_财力性转移支付2010年预算参考数 4" xfId="32807"/>
    <cellStyle name="好_教育(按照总人口测算）—20080416_民生政策最低支出需求_财力性转移支付2010年预算参考数_03_2010年各地区一般预算平衡表 2 2" xfId="32808"/>
    <cellStyle name="好_教育(按照总人口测算）—20080416_民生政策最低支出需求_财力性转移支付2010年预算参考数_03_2010年各地区一般预算平衡表 4" xfId="32809"/>
    <cellStyle name="好_教育(按照总人口测算）—20080416_民生政策最低支出需求_财力性转移支付2010年预算参考数_03_2010年各地区一般预算平衡表 5" xfId="32810"/>
    <cellStyle name="好_教育(按照总人口测算）—20080416_民生政策最低支出需求_财力性转移支付2010年预算参考数_03_2010年各地区一般预算平衡表 6" xfId="32811"/>
    <cellStyle name="好_教育(按照总人口测算）—20080416_民生政策最低支出需求_财力性转移支付2010年预算参考数_03_2010年各地区一般预算平衡表_04财力类2010 2" xfId="32812"/>
    <cellStyle name="好_教育(按照总人口测算）—20080416_民生政策最低支出需求_财力性转移支付2010年预算参考数_03_2010年各地区一般预算平衡表_04财力类2010 3" xfId="32813"/>
    <cellStyle name="好_教育(按照总人口测算）—20080416_民生政策最低支出需求_财力性转移支付2010年预算参考数_03_2010年各地区一般预算平衡表_2010年地方财政一般预算分级平衡情况表（汇总）0524 2 6" xfId="32814"/>
    <cellStyle name="好_教育(按照总人口测算）—20080416_民生政策最低支出需求_财力性转移支付2010年预算参考数_03_2010年各地区一般预算平衡表_2010年地方财政一般预算分级平衡情况表（汇总）0524 2 7" xfId="32815"/>
    <cellStyle name="好_教育(按照总人口测算）—20080416_民生政策最低支出需求_财力性转移支付2010年预算参考数_03_2010年各地区一般预算平衡表_2010年地方财政一般预算分级平衡情况表（汇总）0524 2 8" xfId="32816"/>
    <cellStyle name="好_其他部门(按照总人口测算）—20080416_不含人员经费系数_03_2010年各地区一般预算平衡表 6" xfId="32817"/>
    <cellStyle name="好_教育(按照总人口测算）—20080416_民生政策最低支出需求_财力性转移支付2010年预算参考数_03_2010年各地区一般预算平衡表_净集中" xfId="32818"/>
    <cellStyle name="好_教育(按照总人口测算）—20080416_民生政策最低支出需求_财力性转移支付2010年预算参考数_03_2010年各地区一般预算平衡表_净集中 2" xfId="32819"/>
    <cellStyle name="好_教育(按照总人口测算）—20080416_民生政策最低支出需求_财力性转移支付2010年预算参考数_03_2010年各地区一般预算平衡表_净集中 3" xfId="32820"/>
    <cellStyle name="好_教育(按照总人口测算）—20080416_民生政策最低支出需求_财力性转移支付2010年预算参考数_合并" xfId="32821"/>
    <cellStyle name="好_教育(按照总人口测算）—20080416_民生政策最低支出需求_财力性转移支付2010年预算参考数_合并 2" xfId="32822"/>
    <cellStyle name="好_教育(按照总人口测算）—20080416_民生政策最低支出需求_财力性转移支付2010年预算参考数_合并 2 2" xfId="32823"/>
    <cellStyle name="好_教育(按照总人口测算）—20080416_民生政策最低支出需求_财力性转移支付2010年预算参考数_合并 2 3" xfId="32824"/>
    <cellStyle name="好_教育(按照总人口测算）—20080416_民生政策最低支出需求_财力性转移支付2010年预算参考数_合并 2 7" xfId="32825"/>
    <cellStyle name="好_教育(按照总人口测算）—20080416_民生政策最低支出需求_财力性转移支付2010年预算参考数_合并 3" xfId="32826"/>
    <cellStyle name="好_教育(按照总人口测算）—20080416_民生政策最低支出需求_财力性转移支付2010年预算参考数_华东 2 3" xfId="32827"/>
    <cellStyle name="好_教育(按照总人口测算）—20080416_民生政策最低支出需求_财力性转移支付2010年预算参考数_华东 2 5" xfId="32828"/>
    <cellStyle name="好_教育(按照总人口测算）—20080416_民生政策最低支出需求_财力性转移支付2010年预算参考数_华东 2 6" xfId="32829"/>
    <cellStyle name="好_教育(按照总人口测算）—20080416_民生政策最低支出需求_财力性转移支付2010年预算参考数_隋心对账单定稿0514 2" xfId="32830"/>
    <cellStyle name="好_教育(按照总人口测算）—20080416_民生政策最低支出需求_财力性转移支付2010年预算参考数_隋心对账单定稿0514 2 2" xfId="32831"/>
    <cellStyle name="好_教育(按照总人口测算）—20080416_民生政策最低支出需求_财力性转移支付2010年预算参考数_隋心对账单定稿0514 2 5" xfId="32832"/>
    <cellStyle name="好_教育(按照总人口测算）—20080416_民生政策最低支出需求_财力性转移支付2010年预算参考数_隋心对账单定稿0514 2 6" xfId="32833"/>
    <cellStyle name="好_教育(按照总人口测算）—20080416_民生政策最低支出需求_财力性转移支付2010年预算参考数_隋心对账单定稿0514 2 7" xfId="32834"/>
    <cellStyle name="好_教育(按照总人口测算）—20080416_民生政策最低支出需求_财力性转移支付2010年预算参考数_隋心对账单定稿0514 3" xfId="32835"/>
    <cellStyle name="好_教育(按照总人口测算）—20080416_民生政策最低支出需求_合并 2 3" xfId="32836"/>
    <cellStyle name="好_教育(按照总人口测算）—20080416_民生政策最低支出需求_合并 2 4" xfId="32837"/>
    <cellStyle name="好_教育(按照总人口测算）—20080416_民生政策最低支出需求_合并 2 5" xfId="32838"/>
    <cellStyle name="好_教育(按照总人口测算）—20080416_民生政策最低支出需求_合并 2 6" xfId="32839"/>
    <cellStyle name="好_教育(按照总人口测算）—20080416_民生政策最低支出需求_华东" xfId="32840"/>
    <cellStyle name="好_教育(按照总人口测算）—20080416_民生政策最低支出需求_华东 2 3" xfId="32841"/>
    <cellStyle name="好_教育(按照总人口测算）—20080416_民生政策最低支出需求_华东 2 4" xfId="32842"/>
    <cellStyle name="好_教育(按照总人口测算）—20080416_民生政策最低支出需求_华东 2 5" xfId="32843"/>
    <cellStyle name="好_教育(按照总人口测算）—20080416_民生政策最低支出需求_隋心对账单定稿0514" xfId="32844"/>
    <cellStyle name="好_教育(按照总人口测算）—20080416_民生政策最低支出需求_隋心对账单定稿0514 2 2" xfId="32845"/>
    <cellStyle name="好_县市旗测算-新科目（20080626）_民生政策最低支出需求_财力性转移支付2010年预算参考数_小册子（2010）张 2" xfId="32846"/>
    <cellStyle name="好_教育(按照总人口测算）—20080416_民生政策最低支出需求_隋心对账单定稿0514 2 3" xfId="32847"/>
    <cellStyle name="好_县市旗测算-新科目（20080626）_民生政策最低支出需求_财力性转移支付2010年预算参考数_小册子（2010）张 3" xfId="32848"/>
    <cellStyle name="好_教育(按照总人口测算）—20080416_民生政策最低支出需求_小册子（2010）张 2" xfId="32849"/>
    <cellStyle name="好_教育(按照总人口测算）—20080416_隋心对账单定稿0514 2 2" xfId="32850"/>
    <cellStyle name="好_教育(按照总人口测算）—20080416_隋心对账单定稿0514 2 3" xfId="32851"/>
    <cellStyle name="好_教育(按照总人口测算）—20080416_隋心对账单定稿0514 2 4" xfId="32852"/>
    <cellStyle name="好_教育(按照总人口测算）—20080416_隋心对账单定稿0514 2 5" xfId="32853"/>
    <cellStyle name="好_教育(按照总人口测算）—20080416_隋心对账单定稿0514 2 6" xfId="32854"/>
    <cellStyle name="好_教育(按照总人口测算）—20080416_县市旗测算-新科目（含人口规模效应）" xfId="32855"/>
    <cellStyle name="好_教育(按照总人口测算）—20080416_县市旗测算-新科目（含人口规模效应） 2" xfId="32856"/>
    <cellStyle name="好_教育(按照总人口测算）—20080416_县市旗测算-新科目（含人口规模效应） 2 2" xfId="32857"/>
    <cellStyle name="好_教育(按照总人口测算）—20080416_县市旗测算-新科目（含人口规模效应） 2 3" xfId="32858"/>
    <cellStyle name="好_教育(按照总人口测算）—20080416_县市旗测算-新科目（含人口规模效应） 2 4" xfId="32859"/>
    <cellStyle name="好_教育(按照总人口测算）—20080416_县市旗测算-新科目（含人口规模效应） 2 5" xfId="32860"/>
    <cellStyle name="好_教育(按照总人口测算）—20080416_县市旗测算-新科目（含人口规模效应） 2 7" xfId="32861"/>
    <cellStyle name="好_卫生(按照总人口测算）—20080416_县市旗测算-新科目（含人口规模效应）_30云南" xfId="32862"/>
    <cellStyle name="好_教育(按照总人口测算）—20080416_县市旗测算-新科目（含人口规模效应） 2 8" xfId="32863"/>
    <cellStyle name="好_教育(按照总人口测算）—20080416_县市旗测算-新科目（含人口规模效应） 3" xfId="32864"/>
    <cellStyle name="好_教育(按照总人口测算）—20080416_县市旗测算-新科目（含人口规模效应） 4" xfId="32865"/>
    <cellStyle name="好_教育(按照总人口测算）—20080416_县市旗测算-新科目（含人口规模效应）_03_2010年各地区一般预算平衡表" xfId="32866"/>
    <cellStyle name="好_教育(按照总人口测算）—20080416_县市旗测算-新科目（含人口规模效应）_03_2010年各地区一般预算平衡表 2 2" xfId="32867"/>
    <cellStyle name="好_教育(按照总人口测算）—20080416_县市旗测算-新科目（含人口规模效应）_03_2010年各地区一般预算平衡表 2 3" xfId="32868"/>
    <cellStyle name="好_教育(按照总人口测算）—20080416_县市旗测算-新科目（含人口规模效应）_03_2010年各地区一般预算平衡表 6" xfId="32869"/>
    <cellStyle name="好_教育(按照总人口测算）—20080416_县市旗测算-新科目（含人口规模效应）_03_2010年各地区一般预算平衡表_04财力类2010 3" xfId="32870"/>
    <cellStyle name="好_教育(按照总人口测算）—20080416_县市旗测算-新科目（含人口规模效应）_03_2010年各地区一般预算平衡表_2010年地方财政一般预算分级平衡情况表（汇总）0524" xfId="32871"/>
    <cellStyle name="好_教育(按照总人口测算）—20080416_县市旗测算-新科目（含人口规模效应）_03_2010年各地区一般预算平衡表_2010年地方财政一般预算分级平衡情况表（汇总）0524 2" xfId="32872"/>
    <cellStyle name="好_教育(按照总人口测算）—20080416_县市旗测算-新科目（含人口规模效应）_03_2010年各地区一般预算平衡表_2010年地方财政一般预算分级平衡情况表（汇总）0524 2 2" xfId="32873"/>
    <cellStyle name="好_教育(按照总人口测算）—20080416_县市旗测算-新科目（含人口规模效应）_03_2010年各地区一般预算平衡表_2010年地方财政一般预算分级平衡情况表（汇总）0524 2 3" xfId="32874"/>
    <cellStyle name="好_教育(按照总人口测算）—20080416_县市旗测算-新科目（含人口规模效应）_03_2010年各地区一般预算平衡表_2010年地方财政一般预算分级平衡情况表（汇总）0524 2 4" xfId="32875"/>
    <cellStyle name="好_教育(按照总人口测算）—20080416_县市旗测算-新科目（含人口规模效应）_03_2010年各地区一般预算平衡表_2010年地方财政一般预算分级平衡情况表（汇总）0524 2 5" xfId="32876"/>
    <cellStyle name="好_教育(按照总人口测算）—20080416_县市旗测算-新科目（含人口规模效应）_03_2010年各地区一般预算平衡表_2010年地方财政一般预算分级平衡情况表（汇总）0524 2 6" xfId="32877"/>
    <cellStyle name="好_教育(按照总人口测算）—20080416_县市旗测算-新科目（含人口规模效应）_03_2010年各地区一般预算平衡表_2010年地方财政一般预算分级平衡情况表（汇总）0524 2 7" xfId="32878"/>
    <cellStyle name="好_教育(按照总人口测算）—20080416_县市旗测算-新科目（含人口规模效应）_03_2010年各地区一般预算平衡表_2010年地方财政一般预算分级平衡情况表（汇总）0524 3" xfId="32879"/>
    <cellStyle name="好_教育(按照总人口测算）—20080416_县市旗测算-新科目（含人口规模效应）_03_2010年各地区一般预算平衡表_2010年地方财政一般预算分级平衡情况表（汇总）0524 5" xfId="32880"/>
    <cellStyle name="好_教育(按照总人口测算）—20080416_县市旗测算-新科目（含人口规模效应）_03_2010年各地区一般预算平衡表_净集中 2" xfId="32881"/>
    <cellStyle name="好_教育(按照总人口测算）—20080416_县市旗测算-新科目（含人口规模效应）_03_2010年各地区一般预算平衡表_净集中 3" xfId="32882"/>
    <cellStyle name="好_教育(按照总人口测算）—20080416_县市旗测算-新科目（含人口规模效应）_30云南" xfId="32883"/>
    <cellStyle name="好_教育(按照总人口测算）—20080416_县市旗测算-新科目（含人口规模效应）_30云南 2" xfId="32884"/>
    <cellStyle name="好_教育(按照总人口测算）—20080416_县市旗测算-新科目（含人口规模效应）_30云南 3" xfId="32885"/>
    <cellStyle name="好_教育(按照总人口测算）—20080416_县市旗测算-新科目（含人口规模效应）_财力性转移支付2010年预算参考数" xfId="32886"/>
    <cellStyle name="好_教育(按照总人口测算）—20080416_县市旗测算-新科目（含人口规模效应）_财力性转移支付2010年预算参考数 2" xfId="32887"/>
    <cellStyle name="好_教育(按照总人口测算）—20080416_县市旗测算-新科目（含人口规模效应）_财力性转移支付2010年预算参考数 2 2" xfId="32888"/>
    <cellStyle name="好_教育(按照总人口测算）—20080416_县市旗测算-新科目（含人口规模效应）_财力性转移支付2010年预算参考数 2 3" xfId="32889"/>
    <cellStyle name="好_教育(按照总人口测算）—20080416_县市旗测算-新科目（含人口规模效应）_财力性转移支付2010年预算参考数 3" xfId="32890"/>
    <cellStyle name="好_教育(按照总人口测算）—20080416_县市旗测算-新科目（含人口规模效应）_财力性转移支付2010年预算参考数_03_2010年各地区一般预算平衡表 2" xfId="32891"/>
    <cellStyle name="好_教育(按照总人口测算）—20080416_县市旗测算-新科目（含人口规模效应）_财力性转移支付2010年预算参考数_03_2010年各地区一般预算平衡表 2 2" xfId="32892"/>
    <cellStyle name="好_教育(按照总人口测算）—20080416_县市旗测算-新科目（含人口规模效应）_财力性转移支付2010年预算参考数_03_2010年各地区一般预算平衡表 3" xfId="32893"/>
    <cellStyle name="好_其他部门(按照总人口测算）—20080416_不含人员经费系数_财力性转移支付2010年预算参考数" xfId="32894"/>
    <cellStyle name="好_教育(按照总人口测算）—20080416_县市旗测算-新科目（含人口规模效应）_财力性转移支付2010年预算参考数_03_2010年各地区一般预算平衡表 5" xfId="32895"/>
    <cellStyle name="好_教育(按照总人口测算）—20080416_县市旗测算-新科目（含人口规模效应）_财力性转移支付2010年预算参考数_03_2010年各地区一般预算平衡表 6" xfId="32896"/>
    <cellStyle name="好_教育(按照总人口测算）—20080416_县市旗测算-新科目（含人口规模效应）_财力性转移支付2010年预算参考数_03_2010年各地区一般预算平衡表_2010年地方财政一般预算分级平衡情况表（汇总）0524" xfId="32897"/>
    <cellStyle name="好_教育(按照总人口测算）—20080416_县市旗测算-新科目（含人口规模效应）_财力性转移支付2010年预算参考数_03_2010年各地区一般预算平衡表_2010年地方财政一般预算分级平衡情况表（汇总）0524 2" xfId="32898"/>
    <cellStyle name="好_教育(按照总人口测算）—20080416_县市旗测算-新科目（含人口规模效应）_财力性转移支付2010年预算参考数_03_2010年各地区一般预算平衡表_2010年地方财政一般预算分级平衡情况表（汇总）0524 2 2" xfId="32899"/>
    <cellStyle name="好_教育(按照总人口测算）—20080416_县市旗测算-新科目（含人口规模效应）_财力性转移支付2010年预算参考数_03_2010年各地区一般预算平衡表_2010年地方财政一般预算分级平衡情况表（汇总）0524 4" xfId="32900"/>
    <cellStyle name="好_教育(按照总人口测算）—20080416_县市旗测算-新科目（含人口规模效应）_财力性转移支付2010年预算参考数_03_2010年各地区一般预算平衡表_净集中" xfId="32901"/>
    <cellStyle name="好_教育(按照总人口测算）—20080416_县市旗测算-新科目（含人口规模效应）_财力性转移支付2010年预算参考数_合并" xfId="32902"/>
    <cellStyle name="好_教育(按照总人口测算）—20080416_县市旗测算-新科目（含人口规模效应）_财力性转移支付2010年预算参考数_合并 3" xfId="32903"/>
    <cellStyle name="好_教育(按照总人口测算）—20080416_县市旗测算-新科目（含人口规模效应）_财力性转移支付2010年预算参考数_华东 2" xfId="32904"/>
    <cellStyle name="好_教育(按照总人口测算）—20080416_县市旗测算-新科目（含人口规模效应）_财力性转移支付2010年预算参考数_华东 2 3" xfId="32905"/>
    <cellStyle name="好_教育(按照总人口测算）—20080416_县市旗测算-新科目（含人口规模效应）_财力性转移支付2010年预算参考数_华东 2 4" xfId="32906"/>
    <cellStyle name="好_教育(按照总人口测算）—20080416_县市旗测算-新科目（含人口规模效应）_财力性转移支付2010年预算参考数_华东 2 6" xfId="32907"/>
    <cellStyle name="好_教育(按照总人口测算）—20080416_县市旗测算-新科目（含人口规模效应）_财力性转移支付2010年预算参考数_华东 2 7" xfId="32908"/>
    <cellStyle name="好_教育(按照总人口测算）—20080416_县市旗测算-新科目（含人口规模效应）_财力性转移支付2010年预算参考数_华东 3" xfId="32909"/>
    <cellStyle name="好_教育(按照总人口测算）—20080416_县市旗测算-新科目（含人口规模效应）_财力性转移支付2010年预算参考数_隋心对账单定稿0514 2 5" xfId="32910"/>
    <cellStyle name="好_教育(按照总人口测算）—20080416_县市旗测算-新科目（含人口规模效应）_财力性转移支付2010年预算参考数_隋心对账单定稿0514 2 6" xfId="32911"/>
    <cellStyle name="好_教育(按照总人口测算）—20080416_县市旗测算-新科目（含人口规模效应）_财力性转移支付2010年预算参考数_隋心对账单定稿0514 2 7" xfId="32912"/>
    <cellStyle name="好_教育(按照总人口测算）—20080416_县市旗测算-新科目（含人口规模效应）_财力性转移支付2010年预算参考数_小册子（2010）张" xfId="32913"/>
    <cellStyle name="好_教育(按照总人口测算）—20080416_县市旗测算-新科目（含人口规模效应）_财力性转移支付2010年预算参考数_小册子（2010）张 2" xfId="32914"/>
    <cellStyle name="好_教育(按照总人口测算）—20080416_县市旗测算-新科目（含人口规模效应）_合并 2 2" xfId="32915"/>
    <cellStyle name="好_教育(按照总人口测算）—20080416_县市旗测算-新科目（含人口规模效应）_合并 2 3" xfId="32916"/>
    <cellStyle name="好_市辖区测算20080510_财力性转移支付2010年预算参考数 2 2" xfId="32917"/>
    <cellStyle name="好_教育(按照总人口测算）—20080416_县市旗测算-新科目（含人口规模效应）_合并 2 5" xfId="32918"/>
    <cellStyle name="好_市辖区测算20080510_财力性转移支付2010年预算参考数 2 4" xfId="32919"/>
    <cellStyle name="好_市辖区测算-新科目（20080626）_不含人员经费系数_财力性转移支付2010年预算参考数_03_2010年各地区一般预算平衡表_净集中 2" xfId="32920"/>
    <cellStyle name="好_教育(按照总人口测算）—20080416_县市旗测算-新科目（含人口规模效应）_合并 2 6" xfId="32921"/>
    <cellStyle name="好_市辖区测算20080510_财力性转移支付2010年预算参考数 2 5" xfId="32922"/>
    <cellStyle name="好_市辖区测算-新科目（20080626）_不含人员经费系数_财力性转移支付2010年预算参考数_03_2010年各地区一般预算平衡表_净集中 3" xfId="32923"/>
    <cellStyle name="好_教育(按照总人口测算）—20080416_县市旗测算-新科目（含人口规模效应）_合并 2 7" xfId="32924"/>
    <cellStyle name="好_市辖区测算20080510_财力性转移支付2010年预算参考数 2 6" xfId="32925"/>
    <cellStyle name="好_教育(按照总人口测算）—20080416_县市旗测算-新科目（含人口规模效应）_华东 2 5" xfId="32926"/>
    <cellStyle name="好_教育(按照总人口测算）—20080416_县市旗测算-新科目（含人口规模效应）_华东 2 7" xfId="32927"/>
    <cellStyle name="好_农林水和城市维护标准支出20080505－县区合计_民生政策最低支出需求_03_2010年各地区一般预算平衡表_2010年地方财政一般预算分级平衡情况表（汇总）0524 4" xfId="32928"/>
    <cellStyle name="好_教育(按照总人口测算）—20080416_县市旗测算-新科目（含人口规模效应）_隋心对账单定稿0514 2 2" xfId="32929"/>
    <cellStyle name="好_教育(按照总人口测算）—20080416_县市旗测算-新科目（含人口规模效应）_隋心对账单定稿0514 2 5" xfId="32930"/>
    <cellStyle name="好_市辖区测算-新科目（20080626）_小册子（2010）张 2" xfId="32931"/>
    <cellStyle name="好_教育(按照总人口测算）—20080416_县市旗测算-新科目（含人口规模效应）_隋心对账单定稿0514 2 6" xfId="32932"/>
    <cellStyle name="好_市辖区测算-新科目（20080626）_小册子（2010）张 3" xfId="32933"/>
    <cellStyle name="好_教育(按照总人口测算）—20080416_小册子（2010）张" xfId="32934"/>
    <cellStyle name="好_教育(按照总人口测算）—20080416_小册子（2010）张 2" xfId="32935"/>
    <cellStyle name="好_教育厅提供义务教育及高中教师人数（2009年1月6日） 6" xfId="32936"/>
    <cellStyle name="好_教育厅提供义务教育及高中教师人数（2009年1月6日） 7" xfId="32937"/>
    <cellStyle name="好_教育厅提供义务教育及高中教师人数（2009年1月6日） 8" xfId="32938"/>
    <cellStyle name="好_历年教师人数" xfId="32939"/>
    <cellStyle name="好_历年教师人数 3" xfId="32940"/>
    <cellStyle name="好_丽江汇总_合并" xfId="32941"/>
    <cellStyle name="好_丽江汇总_隋心对账单定稿0514 2" xfId="32942"/>
    <cellStyle name="好_同德_华东" xfId="32943"/>
    <cellStyle name="好_民生政策最低支出需求_03_2010年各地区一般预算平衡表 2" xfId="32944"/>
    <cellStyle name="好_民生政策最低支出需求_03_2010年各地区一般预算平衡表 2 2" xfId="32945"/>
    <cellStyle name="好_民生政策最低支出需求_03_2010年各地区一般预算平衡表 2 3" xfId="32946"/>
    <cellStyle name="好_民生政策最低支出需求_03_2010年各地区一般预算平衡表 3" xfId="32947"/>
    <cellStyle name="好_民生政策最低支出需求_03_2010年各地区一般预算平衡表_2010年地方财政一般预算分级平衡情况表（汇总）0524" xfId="32948"/>
    <cellStyle name="好_民生政策最低支出需求_03_2010年各地区一般预算平衡表_2010年地方财政一般预算分级平衡情况表（汇总）0524 2" xfId="32949"/>
    <cellStyle name="好_民生政策最低支出需求_03_2010年各地区一般预算平衡表_2010年地方财政一般预算分级平衡情况表（汇总）0524 2 2" xfId="32950"/>
    <cellStyle name="好_民生政策最低支出需求_03_2010年各地区一般预算平衡表_2010年地方财政一般预算分级平衡情况表（汇总）0524 2 4" xfId="32951"/>
    <cellStyle name="好_民生政策最低支出需求_03_2010年各地区一般预算平衡表_2010年地方财政一般预算分级平衡情况表（汇总）0524 2 5" xfId="32952"/>
    <cellStyle name="好_民生政策最低支出需求_03_2010年各地区一般预算平衡表_2010年地方财政一般预算分级平衡情况表（汇总）0524 2 7" xfId="32953"/>
    <cellStyle name="好_民生政策最低支出需求_财力性转移支付2010年预算参考数" xfId="32954"/>
    <cellStyle name="好_民生政策最低支出需求_财力性转移支付2010年预算参考数 2 7" xfId="32955"/>
    <cellStyle name="好_民生政策最低支出需求_财力性转移支付2010年预算参考数 2 8" xfId="32956"/>
    <cellStyle name="好_民生政策最低支出需求_财力性转移支付2010年预算参考数 3" xfId="32957"/>
    <cellStyle name="好_其他部门(按照总人口测算）—20080416_民生政策最低支出需求_财力性转移支付2010年预算参考数_03_2010年各地区一般预算平衡表 2 2" xfId="32958"/>
    <cellStyle name="好_农林水和城市维护标准支出20080505－县区合计_民生政策最低支出需求_财力性转移支付2010年预算参考数_03_2010年各地区一般预算平衡表_净集中 2" xfId="32959"/>
    <cellStyle name="好_民生政策最低支出需求_财力性转移支付2010年预算参考数 4" xfId="32960"/>
    <cellStyle name="好_民生政策最低支出需求_财力性转移支付2010年预算参考数_03_2010年各地区一般预算平衡表" xfId="32961"/>
    <cellStyle name="好_民生政策最低支出需求_财力性转移支付2010年预算参考数_03_2010年各地区一般预算平衡表_2010年地方财政一般预算分级平衡情况表（汇总）0524" xfId="32962"/>
    <cellStyle name="好_民生政策最低支出需求_财力性转移支付2010年预算参考数_03_2010年各地区一般预算平衡表_2010年地方财政一般预算分级平衡情况表（汇总）0524 2 4" xfId="32963"/>
    <cellStyle name="好_民生政策最低支出需求_财力性转移支付2010年预算参考数_03_2010年各地区一般预算平衡表_2010年地方财政一般预算分级平衡情况表（汇总）0524 2 8" xfId="32964"/>
    <cellStyle name="好_民生政策最低支出需求_财力性转移支付2010年预算参考数_03_2010年各地区一般预算平衡表_2010年地方财政一般预算分级平衡情况表（汇总）0524 5" xfId="32965"/>
    <cellStyle name="好_民生政策最低支出需求_财力性转移支付2010年预算参考数_03_2010年各地区一般预算平衡表_净集中 2" xfId="32966"/>
    <cellStyle name="好_民生政策最低支出需求_财力性转移支付2010年预算参考数_合并 2" xfId="32967"/>
    <cellStyle name="好_民生政策最低支出需求_财力性转移支付2010年预算参考数_合并 2 2" xfId="32968"/>
    <cellStyle name="好_民生政策最低支出需求_财力性转移支付2010年预算参考数_合并 2 3" xfId="32969"/>
    <cellStyle name="好_民生政策最低支出需求_财力性转移支付2010年预算参考数_合并 2 4" xfId="32970"/>
    <cellStyle name="好_民生政策最低支出需求_财力性转移支付2010年预算参考数_合并 2 6" xfId="32971"/>
    <cellStyle name="好_民生政策最低支出需求_财力性转移支付2010年预算参考数_合并 2 7" xfId="32972"/>
    <cellStyle name="好_民生政策最低支出需求_财力性转移支付2010年预算参考数_合并 3" xfId="32973"/>
    <cellStyle name="好_民生政策最低支出需求_财力性转移支付2010年预算参考数_华东" xfId="32974"/>
    <cellStyle name="好_民生政策最低支出需求_财力性转移支付2010年预算参考数_华东 2" xfId="32975"/>
    <cellStyle name="好_民生政策最低支出需求_财力性转移支付2010年预算参考数_华东 3" xfId="32976"/>
    <cellStyle name="好_民生政策最低支出需求_财力性转移支付2010年预算参考数_隋心对账单定稿0514 2 7" xfId="32977"/>
    <cellStyle name="好_民生政策最低支出需求_财力性转移支付2010年预算参考数_隋心对账单定稿0514 3" xfId="32978"/>
    <cellStyle name="好_民生政策最低支出需求_财力性转移支付2010年预算参考数_小册子（2010）张" xfId="32979"/>
    <cellStyle name="好_民生政策最低支出需求_合并 2 2" xfId="32980"/>
    <cellStyle name="好_云南省2008年转移支付测算——州市本级考核部分及政策性测算_财力性转移支付2010年预算参考数 2 6" xfId="32981"/>
    <cellStyle name="好_民生政策最低支出需求_合并 2 6" xfId="32982"/>
    <cellStyle name="好_民生政策最低支出需求_合并 2 7" xfId="32983"/>
    <cellStyle name="好_民生政策最低支出需求_华东 2" xfId="32984"/>
    <cellStyle name="好_民生政策最低支出需求_华东 2 2" xfId="32985"/>
    <cellStyle name="好_民生政策最低支出需求_隋心对账单定稿0514 2 7" xfId="32986"/>
    <cellStyle name="好_民生政策最低支出需求_隋心对账单定稿0514 3" xfId="32987"/>
    <cellStyle name="好_能值与重要性合成分类" xfId="32988"/>
    <cellStyle name="好_年度可用财力情况 2" xfId="32989"/>
    <cellStyle name="好_年度可用财力情况 3" xfId="32990"/>
    <cellStyle name="好_农林水和城市维护标准支出20080505－县区合计_县市旗测算-新科目（含人口规模效应）_03_2010年各地区一般预算平衡表_2010年地方财政一般预算分级平衡情况表（汇总）0524" xfId="32991"/>
    <cellStyle name="好_农林水和城市维护标准支出20080505－县区合计" xfId="32992"/>
    <cellStyle name="好_农林水和城市维护标准支出20080505－县区合计_县市旗测算-新科目（含人口规模效应）_03_2010年各地区一般预算平衡表_2010年地方财政一般预算分级平衡情况表（汇总）0524 2" xfId="32993"/>
    <cellStyle name="好_农林水和城市维护标准支出20080505－县区合计 2" xfId="32994"/>
    <cellStyle name="好_农林水和城市维护标准支出20080505－县区合计_县市旗测算-新科目（含人口规模效应）_03_2010年各地区一般预算平衡表_2010年地方财政一般预算分级平衡情况表（汇总）0524 2 2" xfId="32995"/>
    <cellStyle name="好_农林水和城市维护标准支出20080505－县区合计 2 2" xfId="32996"/>
    <cellStyle name="好_农林水和城市维护标准支出20080505－县区合计_县市旗测算-新科目（含人口规模效应）_03_2010年各地区一般预算平衡表_2010年地方财政一般预算分级平衡情况表（汇总）0524 2 3" xfId="32997"/>
    <cellStyle name="好_农林水和城市维护标准支出20080505－县区合计 2 3" xfId="32998"/>
    <cellStyle name="好_农林水和城市维护标准支出20080505－县区合计_03_2010年各地区一般预算平衡表 2" xfId="32999"/>
    <cellStyle name="好_农林水和城市维护标准支出20080505－县区合计_03_2010年各地区一般预算平衡表 2 3" xfId="33000"/>
    <cellStyle name="好_农林水和城市维护标准支出20080505－县区合计_03_2010年各地区一般预算平衡表 3" xfId="33001"/>
    <cellStyle name="好_农林水和城市维护标准支出20080505－县区合计_03_2010年各地区一般预算平衡表 4" xfId="33002"/>
    <cellStyle name="好_农林水和城市维护标准支出20080505－县区合计_03_2010年各地区一般预算平衡表_04财力类2010" xfId="33003"/>
    <cellStyle name="好_农林水和城市维护标准支出20080505－县区合计_03_2010年各地区一般预算平衡表_04财力类2010 2" xfId="33004"/>
    <cellStyle name="好_农林水和城市维护标准支出20080505－县区合计_03_2010年各地区一般预算平衡表_04财力类2010 3" xfId="33005"/>
    <cellStyle name="好_农林水和城市维护标准支出20080505－县区合计_03_2010年各地区一般预算平衡表_2010年地方财政一般预算分级平衡情况表（汇总）0524 3" xfId="33006"/>
    <cellStyle name="好_农林水和城市维护标准支出20080505－县区合计_03_2010年各地区一般预算平衡表_2010年地方财政一般预算分级平衡情况表（汇总）0524 4" xfId="33007"/>
    <cellStyle name="好_农林水和城市维护标准支出20080505－县区合计_03_2010年各地区一般预算平衡表_2010年地方财政一般预算分级平衡情况表（汇总）0524 5" xfId="33008"/>
    <cellStyle name="好_农林水和城市维护标准支出20080505－县区合计_30云南" xfId="33009"/>
    <cellStyle name="好_农林水和城市维护标准支出20080505－县区合计_30云南 2" xfId="33010"/>
    <cellStyle name="好_农林水和城市维护标准支出20080505－县区合计_30云南 3" xfId="33011"/>
    <cellStyle name="好_农林水和城市维护标准支出20080505－县区合计_不含人员经费系数 2 2" xfId="33012"/>
    <cellStyle name="好_农林水和城市维护标准支出20080505－县区合计_不含人员经费系数 2 4" xfId="33013"/>
    <cellStyle name="好_农林水和城市维护标准支出20080505－县区合计_不含人员经费系数_03_2010年各地区一般预算平衡表 2 2" xfId="33014"/>
    <cellStyle name="好_农林水和城市维护标准支出20080505－县区合计_不含人员经费系数_03_2010年各地区一般预算平衡表 2 3" xfId="33015"/>
    <cellStyle name="好_农林水和城市维护标准支出20080505－县区合计_不含人员经费系数_03_2010年各地区一般预算平衡表 3" xfId="33016"/>
    <cellStyle name="好_农林水和城市维护标准支出20080505－县区合计_不含人员经费系数_03_2010年各地区一般预算平衡表 4" xfId="33017"/>
    <cellStyle name="好_农林水和城市维护标准支出20080505－县区合计_不含人员经费系数_03_2010年各地区一般预算平衡表 6" xfId="33018"/>
    <cellStyle name="好_农林水和城市维护标准支出20080505－县区合计_不含人员经费系数_03_2010年各地区一般预算平衡表_2010年地方财政一般预算分级平衡情况表（汇总）0524 2 8" xfId="33019"/>
    <cellStyle name="好_农林水和城市维护标准支出20080505－县区合计_不含人员经费系数_03_2010年各地区一般预算平衡表_2010年地方财政一般预算分级平衡情况表（汇总）0524 3" xfId="33020"/>
    <cellStyle name="好_农林水和城市维护标准支出20080505－县区合计_不含人员经费系数_03_2010年各地区一般预算平衡表_2010年地方财政一般预算分级平衡情况表（汇总）0524 4" xfId="33021"/>
    <cellStyle name="好_农林水和城市维护标准支出20080505－县区合计_不含人员经费系数_03_2010年各地区一般预算平衡表_2010年地方财政一般预算分级平衡情况表（汇总）0524 5" xfId="33022"/>
    <cellStyle name="好_农林水和城市维护标准支出20080505－县区合计_不含人员经费系数_03_2010年各地区一般预算平衡表_净集中" xfId="33023"/>
    <cellStyle name="好_农林水和城市维护标准支出20080505－县区合计_不含人员经费系数_30云南 3" xfId="33024"/>
    <cellStyle name="好_农林水和城市维护标准支出20080505－县区合计_不含人员经费系数_财力性转移支付2010年预算参考数" xfId="33025"/>
    <cellStyle name="好_农林水和城市维护标准支出20080505－县区合计_不含人员经费系数_财力性转移支付2010年预算参考数 2" xfId="33026"/>
    <cellStyle name="好_农林水和城市维护标准支出20080505－县区合计_不含人员经费系数_财力性转移支付2010年预算参考数 2 2" xfId="33027"/>
    <cellStyle name="好_农林水和城市维护标准支出20080505－县区合计_不含人员经费系数_财力性转移支付2010年预算参考数 2 3" xfId="33028"/>
    <cellStyle name="好_农林水和城市维护标准支出20080505－县区合计_不含人员经费系数_财力性转移支付2010年预算参考数 2 4" xfId="33029"/>
    <cellStyle name="好_缺口县区测算（11.13）_财力性转移支付2010年预算参考数_30云南" xfId="33030"/>
    <cellStyle name="好_农林水和城市维护标准支出20080505－县区合计_不含人员经费系数_财力性转移支付2010年预算参考数 2 5" xfId="33031"/>
    <cellStyle name="好_农林水和城市维护标准支出20080505－县区合计_不含人员经费系数_财力性转移支付2010年预算参考数 2 6" xfId="33032"/>
    <cellStyle name="好_农林水和城市维护标准支出20080505－县区合计_不含人员经费系数_财力性转移支付2010年预算参考数 2 7" xfId="33033"/>
    <cellStyle name="好_农林水和城市维护标准支出20080505－县区合计_不含人员经费系数_财力性转移支付2010年预算参考数 2 8" xfId="33034"/>
    <cellStyle name="好_农林水和城市维护标准支出20080505－县区合计_县市旗测算-新科目（含人口规模效应）_03_2010年各地区一般预算平衡表_04财力类2010 2" xfId="33035"/>
    <cellStyle name="好_农林水和城市维护标准支出20080505－县区合计_不含人员经费系数_财力性转移支付2010年预算参考数 4" xfId="33036"/>
    <cellStyle name="好_农林水和城市维护标准支出20080505－县区合计_县市旗测算-新科目（含人口规模效应）_03_2010年各地区一般预算平衡表_04财力类2010 3" xfId="33037"/>
    <cellStyle name="好_农林水和城市维护标准支出20080505－县区合计_不含人员经费系数_财力性转移支付2010年预算参考数 5" xfId="33038"/>
    <cellStyle name="好_农林水和城市维护标准支出20080505－县区合计_不含人员经费系数_财力性转移支付2010年预算参考数_03_2010年各地区一般预算平衡表" xfId="33039"/>
    <cellStyle name="好_农林水和城市维护标准支出20080505－县区合计_不含人员经费系数_财力性转移支付2010年预算参考数_03_2010年各地区一般预算平衡表 2" xfId="33040"/>
    <cellStyle name="好_农林水和城市维护标准支出20080505－县区合计_不含人员经费系数_财力性转移支付2010年预算参考数_03_2010年各地区一般预算平衡表 4" xfId="33041"/>
    <cellStyle name="好_农林水和城市维护标准支出20080505－县区合计_不含人员经费系数_财力性转移支付2010年预算参考数_03_2010年各地区一般预算平衡表_04财力类2010" xfId="33042"/>
    <cellStyle name="好_农林水和城市维护标准支出20080505－县区合计_不含人员经费系数_财力性转移支付2010年预算参考数_03_2010年各地区一般预算平衡表_2010年地方财政一般预算分级平衡情况表（汇总）0524" xfId="33043"/>
    <cellStyle name="好_农林水和城市维护标准支出20080505－县区合计_不含人员经费系数_财力性转移支付2010年预算参考数_03_2010年各地区一般预算平衡表_2010年地方财政一般预算分级平衡情况表（汇总）0524 3" xfId="33044"/>
    <cellStyle name="好_农林水和城市维护标准支出20080505－县区合计_不含人员经费系数_财力性转移支付2010年预算参考数_30云南 2" xfId="33045"/>
    <cellStyle name="好_农林水和城市维护标准支出20080505－县区合计_不含人员经费系数_财力性转移支付2010年预算参考数_30云南 3" xfId="33046"/>
    <cellStyle name="好_农林水和城市维护标准支出20080505－县区合计_不含人员经费系数_财力性转移支付2010年预算参考数_合并" xfId="33047"/>
    <cellStyle name="好_市辖区测算20080510_财力性转移支付2010年预算参考数_03_2010年各地区一般预算平衡表_2010年地方财政一般预算分级平衡情况表（汇总）0524 4" xfId="33048"/>
    <cellStyle name="好_农林水和城市维护标准支出20080505－县区合计_不含人员经费系数_财力性转移支付2010年预算参考数_合并 2 2" xfId="33049"/>
    <cellStyle name="好_农林水和城市维护标准支出20080505－县区合计_不含人员经费系数_财力性转移支付2010年预算参考数_合并 2 7" xfId="33050"/>
    <cellStyle name="好_农林水和城市维护标准支出20080505－县区合计_不含人员经费系数_财力性转移支付2010年预算参考数_华东 2 2" xfId="33051"/>
    <cellStyle name="好_农林水和城市维护标准支出20080505－县区合计_不含人员经费系数_财力性转移支付2010年预算参考数_华东 2 3" xfId="33052"/>
    <cellStyle name="好_农林水和城市维护标准支出20080505－县区合计_不含人员经费系数_财力性转移支付2010年预算参考数_华东 2 4" xfId="33053"/>
    <cellStyle name="好_农林水和城市维护标准支出20080505－县区合计_不含人员经费系数_财力性转移支付2010年预算参考数_华东 2 6" xfId="33054"/>
    <cellStyle name="好_农林水和城市维护标准支出20080505－县区合计_不含人员经费系数_合并 2 3" xfId="33055"/>
    <cellStyle name="好_农林水和城市维护标准支出20080505－县区合计_不含人员经费系数_华东" xfId="33056"/>
    <cellStyle name="好_农林水和城市维护标准支出20080505－县区合计_不含人员经费系数_华东 2" xfId="33057"/>
    <cellStyle name="好_农林水和城市维护标准支出20080505－县区合计_不含人员经费系数_华东 2 6" xfId="33058"/>
    <cellStyle name="好_农林水和城市维护标准支出20080505－县区合计_不含人员经费系数_华东 3" xfId="33059"/>
    <cellStyle name="好_农林水和城市维护标准支出20080505－县区合计_不含人员经费系数_隋心对账单定稿0514 2" xfId="33060"/>
    <cellStyle name="好_农林水和城市维护标准支出20080505－县区合计_不含人员经费系数_隋心对账单定稿0514 2 6" xfId="33061"/>
    <cellStyle name="好_农林水和城市维护标准支出20080505－县区合计_不含人员经费系数_隋心对账单定稿0514 2 7" xfId="33062"/>
    <cellStyle name="好_农林水和城市维护标准支出20080505－县区合计_不含人员经费系数_小册子（2010）张 2" xfId="33063"/>
    <cellStyle name="好_农林水和城市维护标准支出20080505－县区合计_不含人员经费系数_小册子（2010）张 3" xfId="33064"/>
    <cellStyle name="好_农林水和城市维护标准支出20080505－县区合计_财力性转移支付2010年预算参考数 2" xfId="33065"/>
    <cellStyle name="好_农林水和城市维护标准支出20080505－县区合计_财力性转移支付2010年预算参考数 2 2" xfId="33066"/>
    <cellStyle name="好_农林水和城市维护标准支出20080505－县区合计_财力性转移支付2010年预算参考数 2 3" xfId="33067"/>
    <cellStyle name="好_县区合并测算20080423(按照各省比重）_不含人员经费系数_小册子（2010）张" xfId="33068"/>
    <cellStyle name="好_农林水和城市维护标准支出20080505－县区合计_财力性转移支付2010年预算参考数 2 4" xfId="33069"/>
    <cellStyle name="好_农林水和城市维护标准支出20080505－县区合计_财力性转移支付2010年预算参考数 2 5" xfId="33070"/>
    <cellStyle name="好_农林水和城市维护标准支出20080505－县区合计_财力性转移支付2010年预算参考数 2 6" xfId="33071"/>
    <cellStyle name="好_农林水和城市维护标准支出20080505－县区合计_财力性转移支付2010年预算参考数 2 8" xfId="33072"/>
    <cellStyle name="好_农林水和城市维护标准支出20080505－县区合计_财力性转移支付2010年预算参考数 3" xfId="33073"/>
    <cellStyle name="好_农林水和城市维护标准支出20080505－县区合计_财力性转移支付2010年预算参考数_03_2010年各地区一般预算平衡表 2 2" xfId="33074"/>
    <cellStyle name="警告文本 3 3" xfId="33075"/>
    <cellStyle name="好_农林水和城市维护标准支出20080505－县区合计_财力性转移支付2010年预算参考数_03_2010年各地区一般预算平衡表 2 3" xfId="33076"/>
    <cellStyle name="警告文本 3 4" xfId="33077"/>
    <cellStyle name="好_农林水和城市维护标准支出20080505－县区合计_财力性转移支付2010年预算参考数_03_2010年各地区一般预算平衡表_04财力类2010" xfId="33078"/>
    <cellStyle name="好_农林水和城市维护标准支出20080505－县区合计_财力性转移支付2010年预算参考数_03_2010年各地区一般预算平衡表_04财力类2010 2" xfId="33079"/>
    <cellStyle name="好_农林水和城市维护标准支出20080505－县区合计_财力性转移支付2010年预算参考数_03_2010年各地区一般预算平衡表_04财力类2010 3" xfId="33080"/>
    <cellStyle name="好_农林水和城市维护标准支出20080505－县区合计_财力性转移支付2010年预算参考数_03_2010年各地区一般预算平衡表_2010年地方财政一般预算分级平衡情况表（汇总）0524 2" xfId="33081"/>
    <cellStyle name="好_农林水和城市维护标准支出20080505－县区合计_财力性转移支付2010年预算参考数_03_2010年各地区一般预算平衡表_2010年地方财政一般预算分级平衡情况表（汇总）0524 2 2" xfId="33082"/>
    <cellStyle name="好_农林水和城市维护标准支出20080505－县区合计_财力性转移支付2010年预算参考数_03_2010年各地区一般预算平衡表_净集中 2" xfId="33083"/>
    <cellStyle name="好_农林水和城市维护标准支出20080505－县区合计_财力性转移支付2010年预算参考数_合并 2" xfId="33084"/>
    <cellStyle name="好_农林水和城市维护标准支出20080505－县区合计_财力性转移支付2010年预算参考数_合并 2 2" xfId="33085"/>
    <cellStyle name="好_农林水和城市维护标准支出20080505－县区合计_财力性转移支付2010年预算参考数_合并 2 3" xfId="33086"/>
    <cellStyle name="好_农林水和城市维护标准支出20080505－县区合计_财力性转移支付2010年预算参考数_合并 2 4" xfId="33087"/>
    <cellStyle name="好_农林水和城市维护标准支出20080505－县区合计_财力性转移支付2010年预算参考数_合并 2 6" xfId="33088"/>
    <cellStyle name="好_农林水和城市维护标准支出20080505－县区合计_财力性转移支付2010年预算参考数_合并 2 7" xfId="33089"/>
    <cellStyle name="好_农林水和城市维护标准支出20080505－县区合计_财力性转移支付2010年预算参考数_华东 2 2" xfId="33090"/>
    <cellStyle name="好_农林水和城市维护标准支出20080505－县区合计_财力性转移支付2010年预算参考数_华东 2 7" xfId="33091"/>
    <cellStyle name="好_农林水和城市维护标准支出20080505－县区合计_财力性转移支付2010年预算参考数_隋心对账单定稿0514 2 2" xfId="33092"/>
    <cellStyle name="好_农林水和城市维护标准支出20080505－县区合计_财力性转移支付2010年预算参考数_隋心对账单定稿0514 2 3" xfId="33093"/>
    <cellStyle name="好_农林水和城市维护标准支出20080505－县区合计_财力性转移支付2010年预算参考数_隋心对账单定稿0514 2 5" xfId="33094"/>
    <cellStyle name="好_农林水和城市维护标准支出20080505－县区合计_财力性转移支付2010年预算参考数_隋心对账单定稿0514 2 6" xfId="33095"/>
    <cellStyle name="好_农林水和城市维护标准支出20080505－县区合计_财力性转移支付2010年预算参考数_隋心对账单定稿0514 2 7" xfId="33096"/>
    <cellStyle name="好_农林水和城市维护标准支出20080505－县区合计_财力性转移支付2010年预算参考数_隋心对账单定稿0514 3" xfId="33097"/>
    <cellStyle name="好_农林水和城市维护标准支出20080505－县区合计_财力性转移支付2010年预算参考数_小册子（2010）张 2" xfId="33098"/>
    <cellStyle name="好_农林水和城市维护标准支出20080505－县区合计_财力性转移支付2010年预算参考数_小册子（2010）张 3" xfId="33099"/>
    <cellStyle name="好_农林水和城市维护标准支出20080505－县区合计_华东" xfId="33100"/>
    <cellStyle name="好_农林水和城市维护标准支出20080505－县区合计_华东 2 3" xfId="33101"/>
    <cellStyle name="好_农林水和城市维护标准支出20080505－县区合计_华东 2 4" xfId="33102"/>
    <cellStyle name="好_农林水和城市维护标准支出20080505－县区合计_华东 2 5" xfId="33103"/>
    <cellStyle name="好_农林水和城市维护标准支出20080505－县区合计_华东 2 6" xfId="33104"/>
    <cellStyle name="好_农林水和城市维护标准支出20080505－县区合计_华东 2 7" xfId="33105"/>
    <cellStyle name="好_农林水和城市维护标准支出20080505－县区合计_民生政策最低支出需求 2" xfId="33106"/>
    <cellStyle name="好_农林水和城市维护标准支出20080505－县区合计_民生政策最低支出需求 2 2" xfId="33107"/>
    <cellStyle name="好_农林水和城市维护标准支出20080505－县区合计_民生政策最低支出需求 2 3" xfId="33108"/>
    <cellStyle name="好_农林水和城市维护标准支出20080505－县区合计_民生政策最低支出需求 2 4" xfId="33109"/>
    <cellStyle name="好_农林水和城市维护标准支出20080505－县区合计_民生政策最低支出需求 2 7" xfId="33110"/>
    <cellStyle name="好_农林水和城市维护标准支出20080505－县区合计_民生政策最低支出需求 2 8" xfId="33111"/>
    <cellStyle name="好_农林水和城市维护标准支出20080505－县区合计_民生政策最低支出需求 3" xfId="33112"/>
    <cellStyle name="好_农林水和城市维护标准支出20080505－县区合计_民生政策最低支出需求_03_2010年各地区一般预算平衡表 2 3" xfId="33113"/>
    <cellStyle name="好_缺口县区测算(按2007支出增长25%测算)_财力性转移支付2010年预算参考数 2 3" xfId="33114"/>
    <cellStyle name="好_农林水和城市维护标准支出20080505－县区合计_民生政策最低支出需求_03_2010年各地区一般预算平衡表_04财力类2010" xfId="33115"/>
    <cellStyle name="好_农林水和城市维护标准支出20080505－县区合计_民生政策最低支出需求_03_2010年各地区一般预算平衡表_2010年地方财政一般预算分级平衡情况表（汇总）0524" xfId="33116"/>
    <cellStyle name="好_农林水和城市维护标准支出20080505－县区合计_民生政策最低支出需求_03_2010年各地区一般预算平衡表_2010年地方财政一般预算分级平衡情况表（汇总）0524 2" xfId="33117"/>
    <cellStyle name="好_农林水和城市维护标准支出20080505－县区合计_民生政策最低支出需求_03_2010年各地区一般预算平衡表_净集中" xfId="33118"/>
    <cellStyle name="好_农林水和城市维护标准支出20080505－县区合计_民生政策最低支出需求_03_2010年各地区一般预算平衡表_净集中 2" xfId="33119"/>
    <cellStyle name="好_农林水和城市维护标准支出20080505－县区合计_民生政策最低支出需求_03_2010年各地区一般预算平衡表_净集中 3" xfId="33120"/>
    <cellStyle name="好_农林水和城市维护标准支出20080505－县区合计_民生政策最低支出需求_30云南 2" xfId="33121"/>
    <cellStyle name="好_农林水和城市维护标准支出20080505－县区合计_民生政策最低支出需求_财力性转移支付2010年预算参考数 2 3" xfId="33122"/>
    <cellStyle name="好_农林水和城市维护标准支出20080505－县区合计_民生政策最低支出需求_财力性转移支付2010年预算参考数 2 4" xfId="33123"/>
    <cellStyle name="好_农林水和城市维护标准支出20080505－县区合计_民生政策最低支出需求_财力性转移支付2010年预算参考数 2 5" xfId="33124"/>
    <cellStyle name="好_农林水和城市维护标准支出20080505－县区合计_民生政策最低支出需求_财力性转移支付2010年预算参考数 4" xfId="33125"/>
    <cellStyle name="好_农林水和城市维护标准支出20080505－县区合计_民生政策最低支出需求_财力性转移支付2010年预算参考数_03_2010年各地区一般预算平衡表" xfId="33126"/>
    <cellStyle name="好_农林水和城市维护标准支出20080505－县区合计_民生政策最低支出需求_财力性转移支付2010年预算参考数_03_2010年各地区一般预算平衡表 2" xfId="33127"/>
    <cellStyle name="好_农林水和城市维护标准支出20080505－县区合计_民生政策最低支出需求_财力性转移支付2010年预算参考数_03_2010年各地区一般预算平衡表 2 2" xfId="33128"/>
    <cellStyle name="好_农林水和城市维护标准支出20080505－县区合计_民生政策最低支出需求_财力性转移支付2010年预算参考数_03_2010年各地区一般预算平衡表 2 3" xfId="33129"/>
    <cellStyle name="好_农林水和城市维护标准支出20080505－县区合计_民生政策最低支出需求_财力性转移支付2010年预算参考数_03_2010年各地区一般预算平衡表_04财力类2010" xfId="33130"/>
    <cellStyle name="好_农林水和城市维护标准支出20080505－县区合计_民生政策最低支出需求_财力性转移支付2010年预算参考数_03_2010年各地区一般预算平衡表_04财力类2010 2" xfId="33131"/>
    <cellStyle name="好_农林水和城市维护标准支出20080505－县区合计_民生政策最低支出需求_财力性转移支付2010年预算参考数_03_2010年各地区一般预算平衡表_2010年地方财政一般预算分级平衡情况表（汇总）0524 2" xfId="33132"/>
    <cellStyle name="好_农林水和城市维护标准支出20080505－县区合计_民生政策最低支出需求_财力性转移支付2010年预算参考数_03_2010年各地区一般预算平衡表_2010年地方财政一般预算分级平衡情况表（汇总）0524 3" xfId="33133"/>
    <cellStyle name="好_农林水和城市维护标准支出20080505－县区合计_民生政策最低支出需求_财力性转移支付2010年预算参考数_03_2010年各地区一般预算平衡表_2010年地方财政一般预算分级平衡情况表（汇总）0524 4" xfId="33134"/>
    <cellStyle name="好_农林水和城市维护标准支出20080505－县区合计_民生政策最低支出需求_财力性转移支付2010年预算参考数_03_2010年各地区一般预算平衡表_2010年地方财政一般预算分级平衡情况表（汇总）0524 5" xfId="33135"/>
    <cellStyle name="好_农林水和城市维护标准支出20080505－县区合计_民生政策最低支出需求_财力性转移支付2010年预算参考数_30云南" xfId="33136"/>
    <cellStyle name="好_农林水和城市维护标准支出20080505－县区合计_民生政策最低支出需求_财力性转移支付2010年预算参考数_30云南 2" xfId="33137"/>
    <cellStyle name="好_农林水和城市维护标准支出20080505－县区合计_民生政策最低支出需求_财力性转移支付2010年预算参考数_30云南 3" xfId="33138"/>
    <cellStyle name="好_农林水和城市维护标准支出20080505－县区合计_民生政策最低支出需求_财力性转移支付2010年预算参考数_合并" xfId="33139"/>
    <cellStyle name="好_农林水和城市维护标准支出20080505－县区合计_民生政策最低支出需求_财力性转移支付2010年预算参考数_合并 2 3" xfId="33140"/>
    <cellStyle name="好_农林水和城市维护标准支出20080505－县区合计_民生政策最低支出需求_财力性转移支付2010年预算参考数_合并 2 4" xfId="33141"/>
    <cellStyle name="好_农林水和城市维护标准支出20080505－县区合计_民生政策最低支出需求_财力性转移支付2010年预算参考数_合并 2 6" xfId="33142"/>
    <cellStyle name="好_农林水和城市维护标准支出20080505－县区合计_民生政策最低支出需求_财力性转移支付2010年预算参考数_合并 2 7" xfId="33143"/>
    <cellStyle name="好_农林水和城市维护标准支出20080505－县区合计_民生政策最低支出需求_财力性转移支付2010年预算参考数_合并 3" xfId="33144"/>
    <cellStyle name="好_农林水和城市维护标准支出20080505－县区合计_民生政策最低支出需求_财力性转移支付2010年预算参考数_华东 2" xfId="33145"/>
    <cellStyle name="好_农林水和城市维护标准支出20080505－县区合计_民生政策最低支出需求_财力性转移支付2010年预算参考数_华东 2 2" xfId="33146"/>
    <cellStyle name="好_农林水和城市维护标准支出20080505－县区合计_民生政策最低支出需求_财力性转移支付2010年预算参考数_华东 2 4" xfId="33147"/>
    <cellStyle name="好_农林水和城市维护标准支出20080505－县区合计_民生政策最低支出需求_财力性转移支付2010年预算参考数_华东 2 5" xfId="33148"/>
    <cellStyle name="好_农林水和城市维护标准支出20080505－县区合计_民生政策最低支出需求_财力性转移支付2010年预算参考数_华东 2 6" xfId="33149"/>
    <cellStyle name="好_农林水和城市维护标准支出20080505－县区合计_民生政策最低支出需求_财力性转移支付2010年预算参考数_华东 2 7" xfId="33150"/>
    <cellStyle name="好_农林水和城市维护标准支出20080505－县区合计_民生政策最低支出需求_财力性转移支付2010年预算参考数_华东 3" xfId="33151"/>
    <cellStyle name="好_农林水和城市维护标准支出20080505－县区合计_民生政策最低支出需求_财力性转移支付2010年预算参考数_隋心对账单定稿0514" xfId="33152"/>
    <cellStyle name="好_农林水和城市维护标准支出20080505－县区合计_民生政策最低支出需求_财力性转移支付2010年预算参考数_隋心对账单定稿0514 2" xfId="33153"/>
    <cellStyle name="好_农林水和城市维护标准支出20080505－县区合计_民生政策最低支出需求_财力性转移支付2010年预算参考数_隋心对账单定稿0514 2 2" xfId="33154"/>
    <cellStyle name="好_农林水和城市维护标准支出20080505－县区合计_民生政策最低支出需求_财力性转移支付2010年预算参考数_隋心对账单定稿0514 2 4" xfId="33155"/>
    <cellStyle name="好_农林水和城市维护标准支出20080505－县区合计_民生政策最低支出需求_财力性转移支付2010年预算参考数_隋心对账单定稿0514 2 5" xfId="33156"/>
    <cellStyle name="好_农林水和城市维护标准支出20080505－县区合计_民生政策最低支出需求_财力性转移支付2010年预算参考数_隋心对账单定稿0514 2 6" xfId="33157"/>
    <cellStyle name="好_农林水和城市维护标准支出20080505－县区合计_民生政策最低支出需求_财力性转移支付2010年预算参考数_隋心对账单定稿0514 3" xfId="33158"/>
    <cellStyle name="好_县市旗测算-新科目（20080627）_县市旗测算-新科目（含人口规模效应）_财力性转移支付2010年预算参考数_03_2010年各地区一般预算平衡表" xfId="33159"/>
    <cellStyle name="好_农林水和城市维护标准支出20080505－县区合计_民生政策最低支出需求_华东 2 4" xfId="33160"/>
    <cellStyle name="好_农林水和城市维护标准支出20080505－县区合计_民生政策最低支出需求_华东 2 5" xfId="33161"/>
    <cellStyle name="好_农林水和城市维护标准支出20080505－县区合计_民生政策最低支出需求_华东 2 6" xfId="33162"/>
    <cellStyle name="好_农林水和城市维护标准支出20080505－县区合计_民生政策最低支出需求_华东 2 7" xfId="33163"/>
    <cellStyle name="好_农林水和城市维护标准支出20080505－县区合计_民生政策最低支出需求_隋心对账单定稿0514 2" xfId="33164"/>
    <cellStyle name="好_农林水和城市维护标准支出20080505－县区合计_民生政策最低支出需求_隋心对账单定稿0514 2 2" xfId="33165"/>
    <cellStyle name="好_农林水和城市维护标准支出20080505－县区合计_民生政策最低支出需求_隋心对账单定稿0514 2 3" xfId="33166"/>
    <cellStyle name="好_农林水和城市维护标准支出20080505－县区合计_民生政策最低支出需求_隋心对账单定稿0514 3" xfId="33167"/>
    <cellStyle name="好_其他部门(按照总人口测算）—20080416_民生政策最低支出需求_华东 2 3" xfId="33168"/>
    <cellStyle name="好_农林水和城市维护标准支出20080505－县区合计_民生政策最低支出需求_小册子（2010）张" xfId="33169"/>
    <cellStyle name="好_缺口县区测算(按核定人数)_财力性转移支付2010年预算参考数_03_2010年各地区一般预算平衡表_净集中" xfId="33170"/>
    <cellStyle name="好_农林水和城市维护标准支出20080505－县区合计_民生政策最低支出需求_小册子（2010）张 2" xfId="33171"/>
    <cellStyle name="好_农林水和城市维护标准支出20080505－县区合计_民生政策最低支出需求_小册子（2010）张 3" xfId="33172"/>
    <cellStyle name="好_农林水和城市维护标准支出20080505－县区合计_隋心对账单定稿0514" xfId="33173"/>
    <cellStyle name="好_农林水和城市维护标准支出20080505－县区合计_隋心对账单定稿0514 2 3" xfId="33174"/>
    <cellStyle name="好_农林水和城市维护标准支出20080505－县区合计_隋心对账单定稿0514 2 5" xfId="33175"/>
    <cellStyle name="好_农林水和城市维护标准支出20080505－县区合计_隋心对账单定稿0514 2 6" xfId="33176"/>
    <cellStyle name="好_农林水和城市维护标准支出20080505－县区合计_隋心对账单定稿0514 2 7" xfId="33177"/>
    <cellStyle name="好_农林水和城市维护标准支出20080505－县区合计_隋心对账单定稿0514 3" xfId="33178"/>
    <cellStyle name="好_农林水和城市维护标准支出20080505－县区合计_县市旗测算-新科目（含人口规模效应）" xfId="33179"/>
    <cellStyle name="好_农林水和城市维护标准支出20080505－县区合计_县市旗测算-新科目（含人口规模效应） 2" xfId="33180"/>
    <cellStyle name="好_农林水和城市维护标准支出20080505－县区合计_县市旗测算-新科目（含人口规模效应） 2 4" xfId="33181"/>
    <cellStyle name="好_农林水和城市维护标准支出20080505－县区合计_县市旗测算-新科目（含人口规模效应） 2 5" xfId="33182"/>
    <cellStyle name="好_农林水和城市维护标准支出20080505－县区合计_县市旗测算-新科目（含人口规模效应） 2 6" xfId="33183"/>
    <cellStyle name="好_农林水和城市维护标准支出20080505－县区合计_县市旗测算-新科目（含人口规模效应） 2 7" xfId="33184"/>
    <cellStyle name="好_农林水和城市维护标准支出20080505－县区合计_县市旗测算-新科目（含人口规模效应）_03_2010年各地区一般预算平衡表" xfId="33185"/>
    <cellStyle name="好_农林水和城市维护标准支出20080505－县区合计_县市旗测算-新科目（含人口规模效应）_03_2010年各地区一般预算平衡表 2 2" xfId="33186"/>
    <cellStyle name="好_农林水和城市维护标准支出20080505－县区合计_县市旗测算-新科目（含人口规模效应）_03_2010年各地区一般预算平衡表 4" xfId="33187"/>
    <cellStyle name="好_农林水和城市维护标准支出20080505－县区合计_县市旗测算-新科目（含人口规模效应）_03_2010年各地区一般预算平衡表 5" xfId="33188"/>
    <cellStyle name="好_农林水和城市维护标准支出20080505－县区合计_县市旗测算-新科目（含人口规模效应）_03_2010年各地区一般预算平衡表 6" xfId="33189"/>
    <cellStyle name="好_农林水和城市维护标准支出20080505－县区合计_县市旗测算-新科目（含人口规模效应）_03_2010年各地区一般预算平衡表_04财力类2010" xfId="33190"/>
    <cellStyle name="好_农林水和城市维护标准支出20080505－县区合计_县市旗测算-新科目（含人口规模效应）_03_2010年各地区一般预算平衡表_净集中" xfId="33191"/>
    <cellStyle name="好_农林水和城市维护标准支出20080505－县区合计_县市旗测算-新科目（含人口规模效应）_30云南 2" xfId="33192"/>
    <cellStyle name="好_农林水和城市维护标准支出20080505－县区合计_县市旗测算-新科目（含人口规模效应）_30云南 3" xfId="33193"/>
    <cellStyle name="好_农林水和城市维护标准支出20080505－县区合计_县市旗测算-新科目（含人口规模效应）_财力性转移支付2010年预算参考数" xfId="33194"/>
    <cellStyle name="好_农林水和城市维护标准支出20080505－县区合计_县市旗测算-新科目（含人口规模效应）_财力性转移支付2010年预算参考数 2 2" xfId="33195"/>
    <cellStyle name="好_农林水和城市维护标准支出20080505－县区合计_县市旗测算-新科目（含人口规模效应）_财力性转移支付2010年预算参考数 2 4" xfId="33196"/>
    <cellStyle name="好_农林水和城市维护标准支出20080505－县区合计_县市旗测算-新科目（含人口规模效应）_财力性转移支付2010年预算参考数 2 5" xfId="33197"/>
    <cellStyle name="好_农林水和城市维护标准支出20080505－县区合计_县市旗测算-新科目（含人口规模效应）_财力性转移支付2010年预算参考数 2 6" xfId="33198"/>
    <cellStyle name="好_农林水和城市维护标准支出20080505－县区合计_县市旗测算-新科目（含人口规模效应）_财力性转移支付2010年预算参考数 2 7" xfId="33199"/>
    <cellStyle name="好_农林水和城市维护标准支出20080505－县区合计_县市旗测算-新科目（含人口规模效应）_财力性转移支付2010年预算参考数 2 8" xfId="33200"/>
    <cellStyle name="好_农林水和城市维护标准支出20080505－县区合计_县市旗测算-新科目（含人口规模效应）_财力性转移支付2010年预算参考数 5" xfId="33201"/>
    <cellStyle name="好_农林水和城市维护标准支出20080505－县区合计_县市旗测算-新科目（含人口规模效应）_财力性转移支付2010年预算参考数_03_2010年各地区一般预算平衡表 2" xfId="33202"/>
    <cellStyle name="好_农林水和城市维护标准支出20080505－县区合计_县市旗测算-新科目（含人口规模效应）_财力性转移支付2010年预算参考数_03_2010年各地区一般预算平衡表 2 2" xfId="33203"/>
    <cellStyle name="好_农林水和城市维护标准支出20080505－县区合计_县市旗测算-新科目（含人口规模效应）_财力性转移支付2010年预算参考数_03_2010年各地区一般预算平衡表 3" xfId="33204"/>
    <cellStyle name="好_农林水和城市维护标准支出20080505－县区合计_县市旗测算-新科目（含人口规模效应）_财力性转移支付2010年预算参考数_03_2010年各地区一般预算平衡表 4" xfId="33205"/>
    <cellStyle name="好_农林水和城市维护标准支出20080505－县区合计_县市旗测算-新科目（含人口规模效应）_财力性转移支付2010年预算参考数_03_2010年各地区一般预算平衡表 5" xfId="33206"/>
    <cellStyle name="好_农林水和城市维护标准支出20080505－县区合计_县市旗测算-新科目（含人口规模效应）_财力性转移支付2010年预算参考数_03_2010年各地区一般预算平衡表 6" xfId="33207"/>
    <cellStyle name="好_农林水和城市维护标准支出20080505－县区合计_县市旗测算-新科目（含人口规模效应）_财力性转移支付2010年预算参考数_03_2010年各地区一般预算平衡表_04财力类2010" xfId="33208"/>
    <cellStyle name="好_农林水和城市维护标准支出20080505－县区合计_县市旗测算-新科目（含人口规模效应）_财力性转移支付2010年预算参考数_03_2010年各地区一般预算平衡表_04财力类2010 2" xfId="33209"/>
    <cellStyle name="好_农林水和城市维护标准支出20080505－县区合计_县市旗测算-新科目（含人口规模效应）_财力性转移支付2010年预算参考数_03_2010年各地区一般预算平衡表_04财力类2010 3" xfId="33210"/>
    <cellStyle name="好_农林水和城市维护标准支出20080505－县区合计_县市旗测算-新科目（含人口规模效应）_财力性转移支付2010年预算参考数_03_2010年各地区一般预算平衡表_2010年地方财政一般预算分级平衡情况表（汇总）0524" xfId="33211"/>
    <cellStyle name="好_农林水和城市维护标准支出20080505－县区合计_县市旗测算-新科目（含人口规模效应）_财力性转移支付2010年预算参考数_03_2010年各地区一般预算平衡表_2010年地方财政一般预算分级平衡情况表（汇总）0524 2 4" xfId="33212"/>
    <cellStyle name="好_农林水和城市维护标准支出20080505－县区合计_县市旗测算-新科目（含人口规模效应）_财力性转移支付2010年预算参考数_03_2010年各地区一般预算平衡表_2010年地方财政一般预算分级平衡情况表（汇总）0524 2 5" xfId="33213"/>
    <cellStyle name="好_农林水和城市维护标准支出20080505－县区合计_县市旗测算-新科目（含人口规模效应）_财力性转移支付2010年预算参考数_03_2010年各地区一般预算平衡表_2010年地方财政一般预算分级平衡情况表（汇总）0524 2 6" xfId="33214"/>
    <cellStyle name="好_农林水和城市维护标准支出20080505－县区合计_县市旗测算-新科目（含人口规模效应）_财力性转移支付2010年预算参考数_03_2010年各地区一般预算平衡表_2010年地方财政一般预算分级平衡情况表（汇总）0524 2 7" xfId="33215"/>
    <cellStyle name="好_农林水和城市维护标准支出20080505－县区合计_县市旗测算-新科目（含人口规模效应）_财力性转移支付2010年预算参考数_30云南 2" xfId="33216"/>
    <cellStyle name="好_农林水和城市维护标准支出20080505－县区合计_县市旗测算-新科目（含人口规模效应）_财力性转移支付2010年预算参考数_30云南 3" xfId="33217"/>
    <cellStyle name="好_农林水和城市维护标准支出20080505－县区合计_县市旗测算-新科目（含人口规模效应）_财力性转移支付2010年预算参考数_合并 2 2" xfId="33218"/>
    <cellStyle name="好_农林水和城市维护标准支出20080505－县区合计_县市旗测算-新科目（含人口规模效应）_财力性转移支付2010年预算参考数_合并 2 3" xfId="33219"/>
    <cellStyle name="好_农林水和城市维护标准支出20080505－县区合计_县市旗测算-新科目（含人口规模效应）_财力性转移支付2010年预算参考数_合并 2 5" xfId="33220"/>
    <cellStyle name="好_农林水和城市维护标准支出20080505－县区合计_县市旗测算-新科目（含人口规模效应）_财力性转移支付2010年预算参考数_合并 2 6" xfId="33221"/>
    <cellStyle name="好_农林水和城市维护标准支出20080505－县区合计_县市旗测算-新科目（含人口规模效应）_财力性转移支付2010年预算参考数_合并 2 7" xfId="33222"/>
    <cellStyle name="好_农林水和城市维护标准支出20080505－县区合计_县市旗测算-新科目（含人口规模效应）_财力性转移支付2010年预算参考数_华东 2 6" xfId="33223"/>
    <cellStyle name="好_农林水和城市维护标准支出20080505－县区合计_县市旗测算-新科目（含人口规模效应）_财力性转移支付2010年预算参考数_华东 2 7" xfId="33224"/>
    <cellStyle name="好_农林水和城市维护标准支出20080505－县区合计_县市旗测算-新科目（含人口规模效应）_财力性转移支付2010年预算参考数_隋心对账单定稿0514 2" xfId="33225"/>
    <cellStyle name="好_农林水和城市维护标准支出20080505－县区合计_县市旗测算-新科目（含人口规模效应）_财力性转移支付2010年预算参考数_隋心对账单定稿0514 3" xfId="33226"/>
    <cellStyle name="好_农林水和城市维护标准支出20080505－县区合计_县市旗测算-新科目（含人口规模效应）_财力性转移支付2010年预算参考数_小册子（2010）张" xfId="33227"/>
    <cellStyle name="好_农林水和城市维护标准支出20080505－县区合计_县市旗测算-新科目（含人口规模效应）_财力性转移支付2010年预算参考数_小册子（2010）张 2" xfId="33228"/>
    <cellStyle name="好_农林水和城市维护标准支出20080505－县区合计_县市旗测算-新科目（含人口规模效应）_财力性转移支付2010年预算参考数_小册子（2010）张 3" xfId="33229"/>
    <cellStyle name="好_农林水和城市维护标准支出20080505－县区合计_县市旗测算-新科目（含人口规模效应）_合并" xfId="33230"/>
    <cellStyle name="商品名称 4" xfId="33231"/>
    <cellStyle name="好_农林水和城市维护标准支出20080505－县区合计_县市旗测算-新科目（含人口规模效应）_合并 2" xfId="33232"/>
    <cellStyle name="好_农林水和城市维护标准支出20080505－县区合计_县市旗测算-新科目（含人口规模效应）_合并 2 3" xfId="33233"/>
    <cellStyle name="好_农林水和城市维护标准支出20080505－县区合计_县市旗测算-新科目（含人口规模效应）_合并 2 4" xfId="33234"/>
    <cellStyle name="好_农林水和城市维护标准支出20080505－县区合计_县市旗测算-新科目（含人口规模效应）_合并 2 6" xfId="33235"/>
    <cellStyle name="好_农林水和城市维护标准支出20080505－县区合计_县市旗测算-新科目（含人口规模效应）_合并 2 7" xfId="33236"/>
    <cellStyle name="好_农林水和城市维护标准支出20080505－县区合计_县市旗测算-新科目（含人口规模效应）_华东" xfId="33237"/>
    <cellStyle name="好_农林水和城市维护标准支出20080505－县区合计_县市旗测算-新科目（含人口规模效应）_华东 3" xfId="33238"/>
    <cellStyle name="好_农林水和城市维护标准支出20080505－县区合计_县市旗测算-新科目（含人口规模效应）_隋心对账单定稿0514" xfId="33239"/>
    <cellStyle name="好_农林水和城市维护标准支出20080505－县区合计_县市旗测算-新科目（含人口规模效应）_隋心对账单定稿0514 2" xfId="33240"/>
    <cellStyle name="好_农林水和城市维护标准支出20080505－县区合计_县市旗测算-新科目（含人口规模效应）_隋心对账单定稿0514 3" xfId="33241"/>
    <cellStyle name="好_农林水和城市维护标准支出20080505－县区合计_县市旗测算-新科目（含人口规模效应）_小册子（2010）张" xfId="33242"/>
    <cellStyle name="好_农林水和城市维护标准支出20080505－县区合计_县市旗测算-新科目（含人口规模效应）_小册子（2010）张 2" xfId="33243"/>
    <cellStyle name="好_农林水和城市维护标准支出20080505－县区合计_小册子（2010）张 2" xfId="33244"/>
    <cellStyle name="好_平邑 2" xfId="33245"/>
    <cellStyle name="好_市辖区测算-新科目（20080626）_民生政策最低支出需求_隋心对账单定稿0514 2 6" xfId="33246"/>
    <cellStyle name="好_平邑 3" xfId="33247"/>
    <cellStyle name="好_市辖区测算-新科目（20080626）_民生政策最低支出需求_隋心对账单定稿0514 2 7" xfId="33248"/>
    <cellStyle name="好_平邑_03_2010年各地区一般预算平衡表 2 2" xfId="33249"/>
    <cellStyle name="好_县市旗测算-新科目（20080626）_隋心对账单定稿0514 2 4" xfId="33250"/>
    <cellStyle name="好_平邑_03_2010年各地区一般预算平衡表 2 3" xfId="33251"/>
    <cellStyle name="好_县市旗测算-新科目（20080626）_隋心对账单定稿0514 2 5" xfId="33252"/>
    <cellStyle name="好_平邑_03_2010年各地区一般预算平衡表_04财力类2010 2" xfId="33253"/>
    <cellStyle name="好_平邑_03_2010年各地区一般预算平衡表_04财力类2010 3" xfId="33254"/>
    <cellStyle name="好_平邑_03_2010年各地区一般预算平衡表_2010年地方财政一般预算分级平衡情况表（汇总）0524 2" xfId="33255"/>
    <cellStyle name="好_其他部门(按照总人口测算）—20080416_民生政策最低支出需求_华东" xfId="33256"/>
    <cellStyle name="好_平邑_03_2010年各地区一般预算平衡表_2010年地方财政一般预算分级平衡情况表（汇总）0524 2 3" xfId="33257"/>
    <cellStyle name="好_平邑_03_2010年各地区一般预算平衡表_2010年地方财政一般预算分级平衡情况表（汇总）0524 2 7" xfId="33258"/>
    <cellStyle name="好_平邑_03_2010年各地区一般预算平衡表_2010年地方财政一般预算分级平衡情况表（汇总）0524 3" xfId="33259"/>
    <cellStyle name="好_平邑_03_2010年各地区一般预算平衡表_2010年地方财政一般预算分级平衡情况表（汇总）0524 5" xfId="33260"/>
    <cellStyle name="好_平邑_03_2010年各地区一般预算平衡表_净集中 3" xfId="33261"/>
    <cellStyle name="好_平邑_30云南 2" xfId="33262"/>
    <cellStyle name="好_平邑_30云南 3" xfId="33263"/>
    <cellStyle name="好_平邑_财力性转移支付2010年预算参考数 2 7" xfId="33264"/>
    <cellStyle name="好_县区合并测算20080421_民生政策最低支出需求_03_2010年各地区一般预算平衡表 5" xfId="33265"/>
    <cellStyle name="好_平邑_财力性转移支付2010年预算参考数 2 8" xfId="33266"/>
    <cellStyle name="好_县区合并测算20080421_民生政策最低支出需求_03_2010年各地区一般预算平衡表 6" xfId="33267"/>
    <cellStyle name="好_平邑_财力性转移支付2010年预算参考数 3" xfId="33268"/>
    <cellStyle name="好_平邑_财力性转移支付2010年预算参考数_03_2010年各地区一般预算平衡表" xfId="33269"/>
    <cellStyle name="好_平邑_财力性转移支付2010年预算参考数_03_2010年各地区一般预算平衡表 5" xfId="33270"/>
    <cellStyle name="好_平邑_财力性转移支付2010年预算参考数_03_2010年各地区一般预算平衡表_2010年地方财政一般预算分级平衡情况表（汇总）0524 2 5" xfId="33271"/>
    <cellStyle name="好_平邑_财力性转移支付2010年预算参考数_03_2010年各地区一般预算平衡表_2010年地方财政一般预算分级平衡情况表（汇总）0524 2 6" xfId="33272"/>
    <cellStyle name="好_平邑_财力性转移支付2010年预算参考数_03_2010年各地区一般预算平衡表_2010年地方财政一般预算分级平衡情况表（汇总）0524 3" xfId="33273"/>
    <cellStyle name="好_平邑_财力性转移支付2010年预算参考数_03_2010年各地区一般预算平衡表_2010年地方财政一般预算分级平衡情况表（汇总）0524 4" xfId="33274"/>
    <cellStyle name="好_平邑_财力性转移支付2010年预算参考数_03_2010年各地区一般预算平衡表_2010年地方财政一般预算分级平衡情况表（汇总）0524 5" xfId="33275"/>
    <cellStyle name="好_平邑_财力性转移支付2010年预算参考数_03_2010年各地区一般预算平衡表_净集中 2" xfId="33276"/>
    <cellStyle name="好_平邑_财力性转移支付2010年预算参考数_03_2010年各地区一般预算平衡表_净集中 3" xfId="33277"/>
    <cellStyle name="好_平邑_财力性转移支付2010年预算参考数_30云南 2" xfId="33278"/>
    <cellStyle name="好_平邑_财力性转移支付2010年预算参考数_30云南 3" xfId="33279"/>
    <cellStyle name="好_平邑_财力性转移支付2010年预算参考数_合并" xfId="33280"/>
    <cellStyle name="好_缺口县区测算(按2007支出增长25%测算)_03_2010年各地区一般预算平衡表 3" xfId="33281"/>
    <cellStyle name="好_平邑_财力性转移支付2010年预算参考数_合并 2" xfId="33282"/>
    <cellStyle name="好_缺口县区测算(按2007支出增长25%测算)_03_2010年各地区一般预算平衡表 4" xfId="33283"/>
    <cellStyle name="好_平邑_财力性转移支付2010年预算参考数_合并 3" xfId="33284"/>
    <cellStyle name="好_缺口县区测算(按核定人数)_03_2010年各地区一般预算平衡表_04财力类2010" xfId="33285"/>
    <cellStyle name="好_平邑_财力性转移支付2010年预算参考数_华东" xfId="33286"/>
    <cellStyle name="好_缺口县区测算(按核定人数)_03_2010年各地区一般预算平衡表_04财力类2010 2" xfId="33287"/>
    <cellStyle name="好_平邑_财力性转移支付2010年预算参考数_华东 2" xfId="33288"/>
    <cellStyle name="好_缺口县区测算(按核定人数)_03_2010年各地区一般预算平衡表_04财力类2010 3" xfId="33289"/>
    <cellStyle name="好_平邑_财力性转移支付2010年预算参考数_华东 3" xfId="33290"/>
    <cellStyle name="好_平邑_财力性转移支付2010年预算参考数_隋心对账单定稿0514 3" xfId="33291"/>
    <cellStyle name="好_平邑_财力性转移支付2010年预算参考数_小册子（2010）张" xfId="33292"/>
    <cellStyle name="好_平邑_合并" xfId="33293"/>
    <cellStyle name="好_平邑_合并 2" xfId="33294"/>
    <cellStyle name="好_平邑_合并 2 2" xfId="33295"/>
    <cellStyle name="好_平邑_合并 2 3" xfId="33296"/>
    <cellStyle name="好_平邑_合并 2 4" xfId="33297"/>
    <cellStyle name="好_平邑_合并 2 5" xfId="33298"/>
    <cellStyle name="好_平邑_合并 2 6" xfId="33299"/>
    <cellStyle name="好_平邑_合并 2 7" xfId="33300"/>
    <cellStyle name="好_平邑_合并 3" xfId="33301"/>
    <cellStyle name="好_平邑_华东 2 2" xfId="33302"/>
    <cellStyle name="好_平邑_小册子（2010）张" xfId="33303"/>
    <cellStyle name="好_平邑_小册子（2010）张 3" xfId="33304"/>
    <cellStyle name="好_其他部门(按照总人口测算）—20080416" xfId="33305"/>
    <cellStyle name="好_其他部门(按照总人口测算）—20080416 2" xfId="33306"/>
    <cellStyle name="好_缺口县区测算(财政部标准)_03_2010年各地区一般预算平衡表_2010年地方财政一般预算分级平衡情况表（汇总）0524 4" xfId="33307"/>
    <cellStyle name="好_其他部门(按照总人口测算）—20080416 2 2" xfId="33308"/>
    <cellStyle name="好_缺口县区测算(财政部标准)_03_2010年各地区一般预算平衡表_2010年地方财政一般预算分级平衡情况表（汇总）0524 5" xfId="33309"/>
    <cellStyle name="好_其他部门(按照总人口测算）—20080416 2 3" xfId="33310"/>
    <cellStyle name="好_其他部门(按照总人口测算）—20080416 2 4" xfId="33311"/>
    <cellStyle name="好_缺口县区测算（11.13）_财力性转移支付2010年预算参考数_华东 2" xfId="33312"/>
    <cellStyle name="好_其他部门(按照总人口测算）—20080416 4" xfId="33313"/>
    <cellStyle name="好_缺口县区测算（11.13）_财力性转移支付2010年预算参考数_华东 3" xfId="33314"/>
    <cellStyle name="好_其他部门(按照总人口测算）—20080416 5" xfId="33315"/>
    <cellStyle name="好_其他部门(按照总人口测算）—20080416_03_2010年各地区一般预算平衡表 2" xfId="33316"/>
    <cellStyle name="好_其他部门(按照总人口测算）—20080416_03_2010年各地区一般预算平衡表 2 2" xfId="33317"/>
    <cellStyle name="好_其他部门(按照总人口测算）—20080416_03_2010年各地区一般预算平衡表 2 3" xfId="33318"/>
    <cellStyle name="好_其他部门(按照总人口测算）—20080416_03_2010年各地区一般预算平衡表_04财力类2010 2" xfId="33319"/>
    <cellStyle name="好_其他部门(按照总人口测算）—20080416_03_2010年各地区一般预算平衡表_04财力类2010 3" xfId="33320"/>
    <cellStyle name="好_其他部门(按照总人口测算）—20080416_03_2010年各地区一般预算平衡表_2010年地方财政一般预算分级平衡情况表（汇总）0524 2 7" xfId="33321"/>
    <cellStyle name="好_其他部门(按照总人口测算）—20080416_03_2010年各地区一般预算平衡表_2010年地方财政一般预算分级平衡情况表（汇总）0524 2 8" xfId="33322"/>
    <cellStyle name="好_其他部门(按照总人口测算）—20080416_不含人员经费系数_华东 2 7" xfId="33323"/>
    <cellStyle name="好_其他部门(按照总人口测算）—20080416_30云南" xfId="33324"/>
    <cellStyle name="好_其他部门(按照总人口测算）—20080416_不含人员经费系数 2" xfId="33325"/>
    <cellStyle name="好_其他部门(按照总人口测算）—20080416_不含人员经费系数 2 2" xfId="33326"/>
    <cellStyle name="好_其他部门(按照总人口测算）—20080416_不含人员经费系数 3" xfId="33327"/>
    <cellStyle name="好_缺口县区测算(按核定人数)_财力性转移支付2010年预算参考数_小册子（2010）张" xfId="33328"/>
    <cellStyle name="好_其他部门(按照总人口测算）—20080416_不含人员经费系数 4" xfId="33329"/>
    <cellStyle name="好_其他部门(按照总人口测算）—20080416_不含人员经费系数 5" xfId="33330"/>
    <cellStyle name="好_其他部门(按照总人口测算）—20080416_不含人员经费系数_03_2010年各地区一般预算平衡表 2" xfId="33331"/>
    <cellStyle name="好_其他部门(按照总人口测算）—20080416_不含人员经费系数_03_2010年各地区一般预算平衡表 3" xfId="33332"/>
    <cellStyle name="好_其他部门(按照总人口测算）—20080416_不含人员经费系数_03_2010年各地区一般预算平衡表 5" xfId="33333"/>
    <cellStyle name="好_其他部门(按照总人口测算）—20080416_不含人员经费系数_03_2010年各地区一般预算平衡表_2010年地方财政一般预算分级平衡情况表（汇总）0524 2 8" xfId="33334"/>
    <cellStyle name="好_其他部门(按照总人口测算）—20080416_不含人员经费系数_03_2010年各地区一般预算平衡表_2010年地方财政一般预算分级平衡情况表（汇总）0524 3" xfId="33335"/>
    <cellStyle name="好_其他部门(按照总人口测算）—20080416_不含人员经费系数_03_2010年各地区一般预算平衡表_2010年地方财政一般预算分级平衡情况表（汇总）0524 4" xfId="33336"/>
    <cellStyle name="好_其他部门(按照总人口测算）—20080416_不含人员经费系数_03_2010年各地区一般预算平衡表_净集中" xfId="33337"/>
    <cellStyle name="好_其他部门(按照总人口测算）—20080416_不含人员经费系数_03_2010年各地区一般预算平衡表_净集中 2" xfId="33338"/>
    <cellStyle name="好_其他部门(按照总人口测算）—20080416_不含人员经费系数_03_2010年各地区一般预算平衡表_净集中 3" xfId="33339"/>
    <cellStyle name="好_其他部门(按照总人口测算）—20080416_不含人员经费系数_30云南 2" xfId="33340"/>
    <cellStyle name="好_其他部门(按照总人口测算）—20080416_不含人员经费系数_30云南 3" xfId="33341"/>
    <cellStyle name="好_其他部门(按照总人口测算）—20080416_不含人员经费系数_财力性转移支付2010年预算参考数 2 2" xfId="33342"/>
    <cellStyle name="好_其他部门(按照总人口测算）—20080416_不含人员经费系数_财力性转移支付2010年预算参考数 5" xfId="33343"/>
    <cellStyle name="好_其他部门(按照总人口测算）—20080416_不含人员经费系数_财力性转移支付2010年预算参考数_03_2010年各地区一般预算平衡表 4" xfId="33344"/>
    <cellStyle name="好_其他部门(按照总人口测算）—20080416_不含人员经费系数_财力性转移支付2010年预算参考数_03_2010年各地区一般预算平衡表_2010年地方财政一般预算分级平衡情况表（汇总）0524 2 2" xfId="33345"/>
    <cellStyle name="好_其他部门(按照总人口测算）—20080416_不含人员经费系数_财力性转移支付2010年预算参考数_03_2010年各地区一般预算平衡表_2010年地方财政一般预算分级平衡情况表（汇总）0524 2 3" xfId="33346"/>
    <cellStyle name="好_其他部门(按照总人口测算）—20080416_不含人员经费系数_财力性转移支付2010年预算参考数_03_2010年各地区一般预算平衡表_净集中 2" xfId="33347"/>
    <cellStyle name="好_其他部门(按照总人口测算）—20080416_不含人员经费系数_财力性转移支付2010年预算参考数_30云南" xfId="33348"/>
    <cellStyle name="好_其他部门(按照总人口测算）—20080416_不含人员经费系数_财力性转移支付2010年预算参考数_30云南 3" xfId="33349"/>
    <cellStyle name="好_其他部门(按照总人口测算）—20080416_不含人员经费系数_财力性转移支付2010年预算参考数_合并" xfId="33350"/>
    <cellStyle name="好_其他部门(按照总人口测算）—20080416_不含人员经费系数_财力性转移支付2010年预算参考数_合并 2" xfId="33351"/>
    <cellStyle name="好_其他部门(按照总人口测算）—20080416_不含人员经费系数_财力性转移支付2010年预算参考数_合并 2 2" xfId="33352"/>
    <cellStyle name="好_其他部门(按照总人口测算）—20080416_不含人员经费系数_财力性转移支付2010年预算参考数_合并 2 4" xfId="33353"/>
    <cellStyle name="好_其他部门(按照总人口测算）—20080416_不含人员经费系数_财力性转移支付2010年预算参考数_合并 2 6" xfId="33354"/>
    <cellStyle name="好_其他部门(按照总人口测算）—20080416_不含人员经费系数_财力性转移支付2010年预算参考数_合并 2 7" xfId="33355"/>
    <cellStyle name="好_其他部门(按照总人口测算）—20080416_不含人员经费系数_财力性转移支付2010年预算参考数_合并 3" xfId="33356"/>
    <cellStyle name="好_其他部门(按照总人口测算）—20080416_不含人员经费系数_财力性转移支付2010年预算参考数_华东 2 3" xfId="33357"/>
    <cellStyle name="好_其他部门(按照总人口测算）—20080416_不含人员经费系数_财力性转移支付2010年预算参考数_华东 2 5" xfId="33358"/>
    <cellStyle name="好_其他部门(按照总人口测算）—20080416_不含人员经费系数_财力性转移支付2010年预算参考数_华东 2 6" xfId="33359"/>
    <cellStyle name="好_青海 缺口县区测算(地方填报)_隋心对账单定稿0514 2 7" xfId="33360"/>
    <cellStyle name="好_其他部门(按照总人口测算）—20080416_不含人员经费系数_财力性转移支付2010年预算参考数_隋心对账单定稿0514" xfId="33361"/>
    <cellStyle name="好_其他部门(按照总人口测算）—20080416_不含人员经费系数_财力性转移支付2010年预算参考数_隋心对账单定稿0514 2 4" xfId="33362"/>
    <cellStyle name="好_其他部门(按照总人口测算）—20080416_不含人员经费系数_财力性转移支付2010年预算参考数_隋心对账单定稿0514 2 5" xfId="33363"/>
    <cellStyle name="好_其他部门(按照总人口测算）—20080416_不含人员经费系数_财力性转移支付2010年预算参考数_隋心对账单定稿0514 2 6" xfId="33364"/>
    <cellStyle name="好_其他部门(按照总人口测算）—20080416_不含人员经费系数_财力性转移支付2010年预算参考数_隋心对账单定稿0514 2 7" xfId="33365"/>
    <cellStyle name="好_其他部门(按照总人口测算）—20080416_不含人员经费系数_财力性转移支付2010年预算参考数_隋心对账单定稿0514 3" xfId="33366"/>
    <cellStyle name="好_其他部门(按照总人口测算）—20080416_不含人员经费系数_合并" xfId="33367"/>
    <cellStyle name="好_其他部门(按照总人口测算）—20080416_不含人员经费系数_合并 2 4" xfId="33368"/>
    <cellStyle name="好_其他部门(按照总人口测算）—20080416_不含人员经费系数_合并 2 6" xfId="33369"/>
    <cellStyle name="好_其他部门(按照总人口测算）—20080416_不含人员经费系数_合并 2 7" xfId="33370"/>
    <cellStyle name="好_其他部门(按照总人口测算）—20080416_不含人员经费系数_华东 2" xfId="33371"/>
    <cellStyle name="好_其他部门(按照总人口测算）—20080416_不含人员经费系数_华东 2 3" xfId="33372"/>
    <cellStyle name="好_其他部门(按照总人口测算）—20080416_不含人员经费系数_隋心对账单定稿0514" xfId="33373"/>
    <cellStyle name="好_其他部门(按照总人口测算）—20080416_不含人员经费系数_隋心对账单定稿0514 2" xfId="33374"/>
    <cellStyle name="好_其他部门(按照总人口测算）—20080416_不含人员经费系数_隋心对账单定稿0514 2 2" xfId="33375"/>
    <cellStyle name="好_其他部门(按照总人口测算）—20080416_不含人员经费系数_隋心对账单定稿0514 2 3" xfId="33376"/>
    <cellStyle name="好_其他部门(按照总人口测算）—20080416_不含人员经费系数_隋心对账单定稿0514 3" xfId="33377"/>
    <cellStyle name="好_其他部门(按照总人口测算）—20080416_财力性转移支付2010年预算参考数" xfId="33378"/>
    <cellStyle name="好_其他部门(按照总人口测算）—20080416_财力性转移支付2010年预算参考数 2" xfId="33379"/>
    <cellStyle name="好_其他部门(按照总人口测算）—20080416_财力性转移支付2010年预算参考数 2 2" xfId="33380"/>
    <cellStyle name="好_其他部门(按照总人口测算）—20080416_财力性转移支付2010年预算参考数 2 3" xfId="33381"/>
    <cellStyle name="好_其他部门(按照总人口测算）—20080416_财力性转移支付2010年预算参考数 2 4" xfId="33382"/>
    <cellStyle name="好_其他部门(按照总人口测算）—20080416_财力性转移支付2010年预算参考数 2 7" xfId="33383"/>
    <cellStyle name="好_其他部门(按照总人口测算）—20080416_财力性转移支付2010年预算参考数 4" xfId="33384"/>
    <cellStyle name="好_其他部门(按照总人口测算）—20080416_财力性转移支付2010年预算参考数 5" xfId="33385"/>
    <cellStyle name="好_其他部门(按照总人口测算）—20080416_财力性转移支付2010年预算参考数_03_2010年各地区一般预算平衡表_2010年地方财政一般预算分级平衡情况表（汇总）0524" xfId="33386"/>
    <cellStyle name="好_其他部门(按照总人口测算）—20080416_财力性转移支付2010年预算参考数_03_2010年各地区一般预算平衡表_2010年地方财政一般预算分级平衡情况表（汇总）0524 2 4" xfId="33387"/>
    <cellStyle name="好_其他部门(按照总人口测算）—20080416_财力性转移支付2010年预算参考数_30云南 2" xfId="33388"/>
    <cellStyle name="好_其他部门(按照总人口测算）—20080416_财力性转移支付2010年预算参考数_30云南 3" xfId="33389"/>
    <cellStyle name="好_其他部门(按照总人口测算）—20080416_民生政策最低支出需求_03_2010年各地区一般预算平衡表_2010年地方财政一般预算分级平衡情况表（汇总）0524 2 7" xfId="33390"/>
    <cellStyle name="好_其他部门(按照总人口测算）—20080416_财力性转移支付2010年预算参考数_合并 2 4" xfId="33391"/>
    <cellStyle name="好_其他部门(按照总人口测算）—20080416_财力性转移支付2010年预算参考数_隋心对账单定稿0514 2" xfId="33392"/>
    <cellStyle name="好_其他部门(按照总人口测算）—20080416_财力性转移支付2010年预算参考数_隋心对账单定稿0514 2 4" xfId="33393"/>
    <cellStyle name="好_其他部门(按照总人口测算）—20080416_财力性转移支付2010年预算参考数_隋心对账单定稿0514 2 5" xfId="33394"/>
    <cellStyle name="好_其他部门(按照总人口测算）—20080416_财力性转移支付2010年预算参考数_隋心对账单定稿0514 3" xfId="33395"/>
    <cellStyle name="好_其他部门(按照总人口测算）—20080416_财力性转移支付2010年预算参考数_小册子（2010）张 3" xfId="33396"/>
    <cellStyle name="好_其他部门(按照总人口测算）—20080416_合并 2 4" xfId="33397"/>
    <cellStyle name="好_其他部门(按照总人口测算）—20080416_合并 2 6" xfId="33398"/>
    <cellStyle name="好_其他部门(按照总人口测算）—20080416_合并 2 7" xfId="33399"/>
    <cellStyle name="好_其他部门(按照总人口测算）—20080416_华东 2 2" xfId="33400"/>
    <cellStyle name="好_其他部门(按照总人口测算）—20080416_华东 2 3" xfId="33401"/>
    <cellStyle name="好_其他部门(按照总人口测算）—20080416_华东 2 6" xfId="33402"/>
    <cellStyle name="好_其他部门(按照总人口测算）—20080416_华东 2 7" xfId="33403"/>
    <cellStyle name="好_其他部门(按照总人口测算）—20080416_华东 3" xfId="33404"/>
    <cellStyle name="好_其他部门(按照总人口测算）—20080416_民生政策最低支出需求" xfId="33405"/>
    <cellStyle name="好_其他部门(按照总人口测算）—20080416_民生政策最低支出需求 2" xfId="33406"/>
    <cellStyle name="好_其他部门(按照总人口测算）—20080416_民生政策最低支出需求 2 2" xfId="33407"/>
    <cellStyle name="好_其他部门(按照总人口测算）—20080416_民生政策最低支出需求 2 4" xfId="33408"/>
    <cellStyle name="好_其他部门(按照总人口测算）—20080416_民生政策最低支出需求 2 5" xfId="33409"/>
    <cellStyle name="好_其他部门(按照总人口测算）—20080416_民生政策最低支出需求 2 6" xfId="33410"/>
    <cellStyle name="好_其他部门(按照总人口测算）—20080416_民生政策最低支出需求 2 7" xfId="33411"/>
    <cellStyle name="好_其他部门(按照总人口测算）—20080416_民生政策最低支出需求 3" xfId="33412"/>
    <cellStyle name="好_其他部门(按照总人口测算）—20080416_民生政策最低支出需求 4" xfId="33413"/>
    <cellStyle name="好_其他部门(按照总人口测算）—20080416_民生政策最低支出需求 5" xfId="33414"/>
    <cellStyle name="好_其他部门(按照总人口测算）—20080416_民生政策最低支出需求_03_2010年各地区一般预算平衡表 6" xfId="33415"/>
    <cellStyle name="好_其他部门(按照总人口测算）—20080416_民生政策最低支出需求_03_2010年各地区一般预算平衡表_04财力类2010" xfId="33416"/>
    <cellStyle name="好_其他部门(按照总人口测算）—20080416_民生政策最低支出需求_03_2010年各地区一般预算平衡表_04财力类2010 3" xfId="33417"/>
    <cellStyle name="好_其他部门(按照总人口测算）—20080416_民生政策最低支出需求_03_2010年各地区一般预算平衡表_2010年地方财政一般预算分级平衡情况表（汇总）0524" xfId="33418"/>
    <cellStyle name="好_其他部门(按照总人口测算）—20080416_民生政策最低支出需求_03_2010年各地区一般预算平衡表_2010年地方财政一般预算分级平衡情况表（汇总）0524 2 2" xfId="33419"/>
    <cellStyle name="好_县区合并测算20080421_不含人员经费系数_华东 3" xfId="33420"/>
    <cellStyle name="好_其他部门(按照总人口测算）—20080416_民生政策最低支出需求_03_2010年各地区一般预算平衡表_2010年地方财政一般预算分级平衡情况表（汇总）0524 2 3" xfId="33421"/>
    <cellStyle name="好_其他部门(按照总人口测算）—20080416_民生政策最低支出需求_03_2010年各地区一般预算平衡表_2010年地方财政一般预算分级平衡情况表（汇总）0524 2 4" xfId="33422"/>
    <cellStyle name="好_其他部门(按照总人口测算）—20080416_民生政策最低支出需求_03_2010年各地区一般预算平衡表_2010年地方财政一般预算分级平衡情况表（汇总）0524 3" xfId="33423"/>
    <cellStyle name="好_其他部门(按照总人口测算）—20080416_民生政策最低支出需求_03_2010年各地区一般预算平衡表_2010年地方财政一般预算分级平衡情况表（汇总）0524 5" xfId="33424"/>
    <cellStyle name="好_其他部门(按照总人口测算）—20080416_民生政策最低支出需求_30云南 2" xfId="33425"/>
    <cellStyle name="好_其他部门(按照总人口测算）—20080416_民生政策最低支出需求_30云南 3" xfId="33426"/>
    <cellStyle name="好_其他部门(按照总人口测算）—20080416_民生政策最低支出需求_财力性转移支付2010年预算参考数 2 2" xfId="33427"/>
    <cellStyle name="好_其他部门(按照总人口测算）—20080416_民生政策最低支出需求_财力性转移支付2010年预算参考数 2 3" xfId="33428"/>
    <cellStyle name="好_其他部门(按照总人口测算）—20080416_民生政策最低支出需求_财力性转移支付2010年预算参考数 2 4" xfId="33429"/>
    <cellStyle name="好_其他部门(按照总人口测算）—20080416_民生政策最低支出需求_财力性转移支付2010年预算参考数 2 5" xfId="33430"/>
    <cellStyle name="好_其他部门(按照总人口测算）—20080416_民生政策最低支出需求_财力性转移支付2010年预算参考数 2 6" xfId="33431"/>
    <cellStyle name="好_其他部门(按照总人口测算）—20080416_民生政策最低支出需求_财力性转移支付2010年预算参考数 2 7" xfId="33432"/>
    <cellStyle name="好_其他部门(按照总人口测算）—20080416_民生政策最低支出需求_财力性转移支付2010年预算参考数 2 8" xfId="33433"/>
    <cellStyle name="好_其他部门(按照总人口测算）—20080416_民生政策最低支出需求_财力性转移支付2010年预算参考数 4" xfId="33434"/>
    <cellStyle name="好_其他部门(按照总人口测算）—20080416_民生政策最低支出需求_财力性转移支付2010年预算参考数 5" xfId="33435"/>
    <cellStyle name="好_其他部门(按照总人口测算）—20080416_民生政策最低支出需求_财力性转移支付2010年预算参考数_03_2010年各地区一般预算平衡表_04财力类2010" xfId="33436"/>
    <cellStyle name="好_其他部门(按照总人口测算）—20080416_民生政策最低支出需求_财力性转移支付2010年预算参考数_03_2010年各地区一般预算平衡表_2010年地方财政一般预算分级平衡情况表（汇总）0524 2" xfId="33437"/>
    <cellStyle name="好_其他部门(按照总人口测算）—20080416_民生政策最低支出需求_财力性转移支付2010年预算参考数_03_2010年各地区一般预算平衡表_净集中" xfId="33438"/>
    <cellStyle name="好_其他部门(按照总人口测算）—20080416_民生政策最低支出需求_财力性转移支付2010年预算参考数_合并" xfId="33439"/>
    <cellStyle name="好_其他部门(按照总人口测算）—20080416_民生政策最低支出需求_财力性转移支付2010年预算参考数_合并 2 2" xfId="33440"/>
    <cellStyle name="好_其他部门(按照总人口测算）—20080416_民生政策最低支出需求_财力性转移支付2010年预算参考数_合并 3" xfId="33441"/>
    <cellStyle name="好_其他部门(按照总人口测算）—20080416_民生政策最低支出需求_财力性转移支付2010年预算参考数_华东" xfId="33442"/>
    <cellStyle name="好_其他部门(按照总人口测算）—20080416_民生政策最低支出需求_财力性转移支付2010年预算参考数_隋心对账单定稿0514 2 2" xfId="33443"/>
    <cellStyle name="好_其他部门(按照总人口测算）—20080416_民生政策最低支出需求_财力性转移支付2010年预算参考数_隋心对账单定稿0514 2 3" xfId="33444"/>
    <cellStyle name="好_其他部门(按照总人口测算）—20080416_民生政策最低支出需求_财力性转移支付2010年预算参考数_隋心对账单定稿0514 2 4" xfId="33445"/>
    <cellStyle name="好_其他部门(按照总人口测算）—20080416_民生政策最低支出需求_财力性转移支付2010年预算参考数_隋心对账单定稿0514 2 5" xfId="33446"/>
    <cellStyle name="好_其他部门(按照总人口测算）—20080416_民生政策最低支出需求_财力性转移支付2010年预算参考数_小册子（2010）张 2" xfId="33447"/>
    <cellStyle name="好_其他部门(按照总人口测算）—20080416_民生政策最低支出需求_合并 2" xfId="33448"/>
    <cellStyle name="好_其他部门(按照总人口测算）—20080416_民生政策最低支出需求_合并 2 2" xfId="33449"/>
    <cellStyle name="好_其他部门(按照总人口测算）—20080416_民生政策最低支出需求_合并 2 4" xfId="33450"/>
    <cellStyle name="好_其他部门(按照总人口测算）—20080416_民生政策最低支出需求_合并 2 5" xfId="33451"/>
    <cellStyle name="好_其他部门(按照总人口测算）—20080416_民生政策最低支出需求_合并 2 6" xfId="33452"/>
    <cellStyle name="好_其他部门(按照总人口测算）—20080416_民生政策最低支出需求_合并 2 7" xfId="33453"/>
    <cellStyle name="好_其他部门(按照总人口测算）—20080416_民生政策最低支出需求_合并 3" xfId="33454"/>
    <cellStyle name="好_其他部门(按照总人口测算）—20080416_民生政策最低支出需求_华东 2" xfId="33455"/>
    <cellStyle name="好_其他部门(按照总人口测算）—20080416_民生政策最低支出需求_华东 2 2" xfId="33456"/>
    <cellStyle name="好_其他部门(按照总人口测算）—20080416_民生政策最低支出需求_华东 2 4" xfId="33457"/>
    <cellStyle name="好_其他部门(按照总人口测算）—20080416_民生政策最低支出需求_华东 3" xfId="33458"/>
    <cellStyle name="好_自行调整差异系数顺序_隋心对账单定稿0514" xfId="33459"/>
    <cellStyle name="好_其他部门(按照总人口测算）—20080416_民生政策最低支出需求_隋心对账单定稿0514 2 4" xfId="33460"/>
    <cellStyle name="好_其他部门(按照总人口测算）—20080416_民生政策最低支出需求_隋心对账单定稿0514 2 5" xfId="33461"/>
    <cellStyle name="好_其他部门(按照总人口测算）—20080416_隋心对账单定稿0514 2 4" xfId="33462"/>
    <cellStyle name="好_其他部门(按照总人口测算）—20080416_隋心对账单定稿0514 2 5" xfId="33463"/>
    <cellStyle name="好_其他部门(按照总人口测算）—20080416_隋心对账单定稿0514 2 6" xfId="33464"/>
    <cellStyle name="好_其他部门(按照总人口测算）—20080416_县市旗测算-新科目（含人口规模效应） 2" xfId="33465"/>
    <cellStyle name="汇总 2 2 2 10" xfId="33466"/>
    <cellStyle name="好_其他部门(按照总人口测算）—20080416_县市旗测算-新科目（含人口规模效应） 2 3" xfId="33467"/>
    <cellStyle name="好_其他部门(按照总人口测算）—20080416_县市旗测算-新科目（含人口规模效应） 2 4" xfId="33468"/>
    <cellStyle name="好_其他部门(按照总人口测算）—20080416_县市旗测算-新科目（含人口规模效应） 3" xfId="33469"/>
    <cellStyle name="汇总 2 2 2 11" xfId="33470"/>
    <cellStyle name="好_其他部门(按照总人口测算）—20080416_县市旗测算-新科目（含人口规模效应） 4" xfId="33471"/>
    <cellStyle name="汇总 2 2 2 12" xfId="33472"/>
    <cellStyle name="好_其他部门(按照总人口测算）—20080416_县市旗测算-新科目（含人口规模效应） 5" xfId="33473"/>
    <cellStyle name="汇总 2 2 2 13" xfId="33474"/>
    <cellStyle name="好_其他部门(按照总人口测算）—20080416_县市旗测算-新科目（含人口规模效应）_03_2010年各地区一般预算平衡表" xfId="33475"/>
    <cellStyle name="好_其他部门(按照总人口测算）—20080416_县市旗测算-新科目（含人口规模效应）_03_2010年各地区一般预算平衡表 2 2" xfId="33476"/>
    <cellStyle name="好_其他部门(按照总人口测算）—20080416_县市旗测算-新科目（含人口规模效应）_03_2010年各地区一般预算平衡表 2 3" xfId="33477"/>
    <cellStyle name="好_其他部门(按照总人口测算）—20080416_县市旗测算-新科目（含人口规模效应）_03_2010年各地区一般预算平衡表 6" xfId="33478"/>
    <cellStyle name="好_其他部门(按照总人口测算）—20080416_县市旗测算-新科目（含人口规模效应）_03_2010年各地区一般预算平衡表_04财力类2010" xfId="33479"/>
    <cellStyle name="好_其他部门(按照总人口测算）—20080416_县市旗测算-新科目（含人口规模效应）_03_2010年各地区一般预算平衡表_2010年地方财政一般预算分级平衡情况表（汇总）0524 2 2" xfId="33480"/>
    <cellStyle name="好_其他部门(按照总人口测算）—20080416_县市旗测算-新科目（含人口规模效应）_03_2010年各地区一般预算平衡表_2010年地方财政一般预算分级平衡情况表（汇总）0524 2 4" xfId="33481"/>
    <cellStyle name="好_其他部门(按照总人口测算）—20080416_县市旗测算-新科目（含人口规模效应）_03_2010年各地区一般预算平衡表_2010年地方财政一般预算分级平衡情况表（汇总）0524 2 5" xfId="33482"/>
    <cellStyle name="好_其他部门(按照总人口测算）—20080416_县市旗测算-新科目（含人口规模效应）_03_2010年各地区一般预算平衡表_2010年地方财政一般预算分级平衡情况表（汇总）0524 2 6" xfId="33483"/>
    <cellStyle name="好_其他部门(按照总人口测算）—20080416_县市旗测算-新科目（含人口规模效应）_03_2010年各地区一般预算平衡表_2010年地方财政一般预算分级平衡情况表（汇总）0524 2 7" xfId="33484"/>
    <cellStyle name="好_其他部门(按照总人口测算）—20080416_县市旗测算-新科目（含人口规模效应）_03_2010年各地区一般预算平衡表_2010年地方财政一般预算分级平衡情况表（汇总）0524 5" xfId="33485"/>
    <cellStyle name="好_其他部门(按照总人口测算）—20080416_县市旗测算-新科目（含人口规模效应）_03_2010年各地区一般预算平衡表_净集中" xfId="33486"/>
    <cellStyle name="好_其他部门(按照总人口测算）—20080416_县市旗测算-新科目（含人口规模效应）_03_2010年各地区一般预算平衡表_净集中 3" xfId="33487"/>
    <cellStyle name="好_其他部门(按照总人口测算）—20080416_县市旗测算-新科目（含人口规模效应）_财力性转移支付2010年预算参考数 2 3" xfId="33488"/>
    <cellStyle name="好_其他部门(按照总人口测算）—20080416_县市旗测算-新科目（含人口规模效应）_财力性转移支付2010年预算参考数 2 4" xfId="33489"/>
    <cellStyle name="好_其他部门(按照总人口测算）—20080416_县市旗测算-新科目（含人口规模效应）_财力性转移支付2010年预算参考数 2 5" xfId="33490"/>
    <cellStyle name="好_其他部门(按照总人口测算）—20080416_县市旗测算-新科目（含人口规模效应）_财力性转移支付2010年预算参考数 2 6" xfId="33491"/>
    <cellStyle name="好_其他部门(按照总人口测算）—20080416_县市旗测算-新科目（含人口规模效应）_财力性转移支付2010年预算参考数 3" xfId="33492"/>
    <cellStyle name="好_其他部门(按照总人口测算）—20080416_县市旗测算-新科目（含人口规模效应）_财力性转移支付2010年预算参考数 4" xfId="33493"/>
    <cellStyle name="好_青海 缺口县区测算(地方填报)_小册子（2010）张" xfId="33494"/>
    <cellStyle name="好_其他部门(按照总人口测算）—20080416_县市旗测算-新科目（含人口规模效应）_财力性转移支付2010年预算参考数_03_2010年各地区一般预算平衡表 2 3" xfId="33495"/>
    <cellStyle name="好_其他部门(按照总人口测算）—20080416_县市旗测算-新科目（含人口规模效应）_财力性转移支付2010年预算参考数_03_2010年各地区一般预算平衡表 5" xfId="33496"/>
    <cellStyle name="好_其他部门(按照总人口测算）—20080416_县市旗测算-新科目（含人口规模效应）_财力性转移支付2010年预算参考数_03_2010年各地区一般预算平衡表 6" xfId="33497"/>
    <cellStyle name="好_其他部门(按照总人口测算）—20080416_县市旗测算-新科目（含人口规模效应）_财力性转移支付2010年预算参考数_03_2010年各地区一般预算平衡表_04财力类2010" xfId="33498"/>
    <cellStyle name="好_其他部门(按照总人口测算）—20080416_县市旗测算-新科目（含人口规模效应）_财力性转移支付2010年预算参考数_03_2010年各地区一般预算平衡表_2010年地方财政一般预算分级平衡情况表（汇总）0524 2 2" xfId="33499"/>
    <cellStyle name="好_其他部门(按照总人口测算）—20080416_县市旗测算-新科目（含人口规模效应）_财力性转移支付2010年预算参考数_03_2010年各地区一般预算平衡表_2010年地方财政一般预算分级平衡情况表（汇总）0524 2 3" xfId="33500"/>
    <cellStyle name="好_其他部门(按照总人口测算）—20080416_县市旗测算-新科目（含人口规模效应）_财力性转移支付2010年预算参考数_03_2010年各地区一般预算平衡表_2010年地方财政一般预算分级平衡情况表（汇总）0524 2 4" xfId="33501"/>
    <cellStyle name="好_其他部门(按照总人口测算）—20080416_县市旗测算-新科目（含人口规模效应）_财力性转移支付2010年预算参考数_03_2010年各地区一般预算平衡表_2010年地方财政一般预算分级平衡情况表（汇总）0524 2 5" xfId="33502"/>
    <cellStyle name="好_其他部门(按照总人口测算）—20080416_县市旗测算-新科目（含人口规模效应）_财力性转移支付2010年预算参考数_03_2010年各地区一般预算平衡表_2010年地方财政一般预算分级平衡情况表（汇总）0524 2 6" xfId="33503"/>
    <cellStyle name="好_其他部门(按照总人口测算）—20080416_县市旗测算-新科目（含人口规模效应）_财力性转移支付2010年预算参考数_03_2010年各地区一般预算平衡表_2010年地方财政一般预算分级平衡情况表（汇总）0524 2 7" xfId="33504"/>
    <cellStyle name="好_其他部门(按照总人口测算）—20080416_县市旗测算-新科目（含人口规模效应）_财力性转移支付2010年预算参考数_03_2010年各地区一般预算平衡表_2010年地方财政一般预算分级平衡情况表（汇总）0524 2 8" xfId="33505"/>
    <cellStyle name="好_其他部门(按照总人口测算）—20080416_县市旗测算-新科目（含人口规模效应）_财力性转移支付2010年预算参考数_30云南" xfId="33506"/>
    <cellStyle name="好_其他部门(按照总人口测算）—20080416_县市旗测算-新科目（含人口规模效应）_财力性转移支付2010年预算参考数_30云南 2" xfId="33507"/>
    <cellStyle name="好_其他部门(按照总人口测算）—20080416_县市旗测算-新科目（含人口规模效应）_财力性转移支付2010年预算参考数_合并" xfId="33508"/>
    <cellStyle name="好_其他部门(按照总人口测算）—20080416_县市旗测算-新科目（含人口规模效应）_财力性转移支付2010年预算参考数_合并 2 2" xfId="33509"/>
    <cellStyle name="好_其他部门(按照总人口测算）—20080416_县市旗测算-新科目（含人口规模效应）_财力性转移支付2010年预算参考数_合并 2 3" xfId="33510"/>
    <cellStyle name="好_其他部门(按照总人口测算）—20080416_县市旗测算-新科目（含人口规模效应）_财力性转移支付2010年预算参考数_合并 2 4" xfId="33511"/>
    <cellStyle name="好_其他部门(按照总人口测算）—20080416_县市旗测算-新科目（含人口规模效应）_财力性转移支付2010年预算参考数_合并 2 5" xfId="33512"/>
    <cellStyle name="好_其他部门(按照总人口测算）—20080416_县市旗测算-新科目（含人口规模效应）_财力性转移支付2010年预算参考数_华东 2 3" xfId="33513"/>
    <cellStyle name="好_其他部门(按照总人口测算）—20080416_县市旗测算-新科目（含人口规模效应）_财力性转移支付2010年预算参考数_华东 2 4" xfId="33514"/>
    <cellStyle name="好_其他部门(按照总人口测算）—20080416_县市旗测算-新科目（含人口规模效应）_财力性转移支付2010年预算参考数_华东 2 5" xfId="33515"/>
    <cellStyle name="好_其他部门(按照总人口测算）—20080416_县市旗测算-新科目（含人口规模效应）_财力性转移支付2010年预算参考数_华东 2 7" xfId="33516"/>
    <cellStyle name="好_其他部门(按照总人口测算）—20080416_县市旗测算-新科目（含人口规模效应）_财力性转移支付2010年预算参考数_隋心对账单定稿0514 2 2" xfId="33517"/>
    <cellStyle name="好_其他部门(按照总人口测算）—20080416_县市旗测算-新科目（含人口规模效应）_财力性转移支付2010年预算参考数_隋心对账单定稿0514 2 4" xfId="33518"/>
    <cellStyle name="好_其他部门(按照总人口测算）—20080416_县市旗测算-新科目（含人口规模效应）_财力性转移支付2010年预算参考数_隋心对账单定稿0514 2 6" xfId="33519"/>
    <cellStyle name="好_其他部门(按照总人口测算）—20080416_县市旗测算-新科目（含人口规模效应）_财力性转移支付2010年预算参考数_隋心对账单定稿0514 2 7" xfId="33520"/>
    <cellStyle name="好_其他部门(按照总人口测算）—20080416_县市旗测算-新科目（含人口规模效应）_财力性转移支付2010年预算参考数_小册子（2010）张" xfId="33521"/>
    <cellStyle name="好_其他部门(按照总人口测算）—20080416_县市旗测算-新科目（含人口规模效应）_合并 2 3" xfId="33522"/>
    <cellStyle name="好_其他部门(按照总人口测算）—20080416_县市旗测算-新科目（含人口规模效应）_合并 2 4" xfId="33523"/>
    <cellStyle name="好_其他部门(按照总人口测算）—20080416_县市旗测算-新科目（含人口规模效应）_华东" xfId="33524"/>
    <cellStyle name="好_其他部门(按照总人口测算）—20080416_县市旗测算-新科目（含人口规模效应）_华东 2" xfId="33525"/>
    <cellStyle name="好_其他部门(按照总人口测算）—20080416_县市旗测算-新科目（含人口规模效应）_华东 2 2" xfId="33526"/>
    <cellStyle name="好_其他部门(按照总人口测算）—20080416_县市旗测算-新科目（含人口规模效应）_华东 2 5" xfId="33527"/>
    <cellStyle name="好_其他部门(按照总人口测算）—20080416_县市旗测算-新科目（含人口规模效应）_隋心对账单定稿0514 2 2" xfId="33528"/>
    <cellStyle name="好_其他部门(按照总人口测算）—20080416_县市旗测算-新科目（含人口规模效应）_隋心对账单定稿0514 2 3" xfId="33529"/>
    <cellStyle name="好_其他部门(按照总人口测算）—20080416_县市旗测算-新科目（含人口规模效应）_隋心对账单定稿0514 2 5" xfId="33530"/>
    <cellStyle name="好_其他部门(按照总人口测算）—20080416_县市旗测算-新科目（含人口规模效应）_隋心对账单定稿0514 2 7" xfId="33531"/>
    <cellStyle name="好_其他部门(按照总人口测算）—20080416_县市旗测算-新科目（含人口规模效应）_小册子（2010）张 2" xfId="33532"/>
    <cellStyle name="好_其他部门(按照总人口测算）—20080416_县市旗测算-新科目（含人口规模效应）_小册子（2010）张 3" xfId="33533"/>
    <cellStyle name="好_青海 缺口县区测算(地方填报) 2 2" xfId="33534"/>
    <cellStyle name="好_青海 缺口县区测算(地方填报) 2 3" xfId="33535"/>
    <cellStyle name="好_青海 缺口县区测算(地方填报) 2 6" xfId="33536"/>
    <cellStyle name="好_青海 缺口县区测算(地方填报) 2 7" xfId="33537"/>
    <cellStyle name="好_青海 缺口县区测算(地方填报) 3" xfId="33538"/>
    <cellStyle name="好_青海 缺口县区测算(地方填报) 4" xfId="33539"/>
    <cellStyle name="好_青海 缺口县区测算(地方填报)_03_2010年各地区一般预算平衡表_04财力类2010 3" xfId="33540"/>
    <cellStyle name="好_青海 缺口县区测算(地方填报)_03_2010年各地区一般预算平衡表_2010年地方财政一般预算分级平衡情况表（汇总）0524" xfId="33541"/>
    <cellStyle name="好_青海 缺口县区测算(地方填报)_03_2010年各地区一般预算平衡表_2010年地方财政一般预算分级平衡情况表（汇总）0524 2 2" xfId="33542"/>
    <cellStyle name="好_青海 缺口县区测算(地方填报)_03_2010年各地区一般预算平衡表_2010年地方财政一般预算分级平衡情况表（汇总）0524 2 3" xfId="33543"/>
    <cellStyle name="好_青海 缺口县区测算(地方填报)_03_2010年各地区一般预算平衡表_2010年地方财政一般预算分级平衡情况表（汇总）0524 2 4" xfId="33544"/>
    <cellStyle name="好_青海 缺口县区测算(地方填报)_03_2010年各地区一般预算平衡表_2010年地方财政一般预算分级平衡情况表（汇总）0524 2 5" xfId="33545"/>
    <cellStyle name="好_青海 缺口县区测算(地方填报)_03_2010年各地区一般预算平衡表_2010年地方财政一般预算分级平衡情况表（汇总）0524 2 6" xfId="33546"/>
    <cellStyle name="好_青海 缺口县区测算(地方填报)_03_2010年各地区一般预算平衡表_2010年地方财政一般预算分级平衡情况表（汇总）0524 2 7" xfId="33547"/>
    <cellStyle name="好_青海 缺口县区测算(地方填报)_03_2010年各地区一般预算平衡表_2010年地方财政一般预算分级平衡情况表（汇总）0524 3" xfId="33548"/>
    <cellStyle name="好_青海 缺口县区测算(地方填报)_03_2010年各地区一般预算平衡表_净集中" xfId="33549"/>
    <cellStyle name="好_青海 缺口县区测算(地方填报)_03_2010年各地区一般预算平衡表_净集中 3" xfId="33550"/>
    <cellStyle name="好_青海 缺口县区测算(地方填报)_财力性转移支付2010年预算参考数" xfId="33551"/>
    <cellStyle name="好_青海 缺口县区测算(地方填报)_财力性转移支付2010年预算参考数 2 2" xfId="33552"/>
    <cellStyle name="好_青海 缺口县区测算(地方填报)_财力性转移支付2010年预算参考数 2 4" xfId="33553"/>
    <cellStyle name="好_青海 缺口县区测算(地方填报)_财力性转移支付2010年预算参考数 2 5" xfId="33554"/>
    <cellStyle name="好_青海 缺口县区测算(地方填报)_财力性转移支付2010年预算参考数 2 6" xfId="33555"/>
    <cellStyle name="好_青海 缺口县区测算(地方填报)_财力性转移支付2010年预算参考数_03_2010年各地区一般预算平衡表 2 3" xfId="33556"/>
    <cellStyle name="好_青海 缺口县区测算(地方填报)_财力性转移支付2010年预算参考数_03_2010年各地区一般预算平衡表 5" xfId="33557"/>
    <cellStyle name="好_青海 缺口县区测算(地方填报)_财力性转移支付2010年预算参考数_03_2010年各地区一般预算平衡表_04财力类2010 3" xfId="33558"/>
    <cellStyle name="好_青海 缺口县区测算(地方填报)_财力性转移支付2010年预算参考数_03_2010年各地区一般预算平衡表_2010年地方财政一般预算分级平衡情况表（汇总）0524 2 4" xfId="33559"/>
    <cellStyle name="好_青海 缺口县区测算(地方填报)_财力性转移支付2010年预算参考数_03_2010年各地区一般预算平衡表_2010年地方财政一般预算分级平衡情况表（汇总）0524 2 5" xfId="33560"/>
    <cellStyle name="好_青海 缺口县区测算(地方填报)_财力性转移支付2010年预算参考数_03_2010年各地区一般预算平衡表_2010年地方财政一般预算分级平衡情况表（汇总）0524 2 6" xfId="33561"/>
    <cellStyle name="好_青海 缺口县区测算(地方填报)_财力性转移支付2010年预算参考数_03_2010年各地区一般预算平衡表_2010年地方财政一般预算分级平衡情况表（汇总）0524 2 7" xfId="33562"/>
    <cellStyle name="好_青海 缺口县区测算(地方填报)_财力性转移支付2010年预算参考数_03_2010年各地区一般预算平衡表_2010年地方财政一般预算分级平衡情况表（汇总）0524 2 8" xfId="33563"/>
    <cellStyle name="好_青海 缺口县区测算(地方填报)_财力性转移支付2010年预算参考数_03_2010年各地区一般预算平衡表_2010年地方财政一般预算分级平衡情况表（汇总）0524 3" xfId="33564"/>
    <cellStyle name="好_青海 缺口县区测算(地方填报)_财力性转移支付2010年预算参考数_03_2010年各地区一般预算平衡表_2010年地方财政一般预算分级平衡情况表（汇总）0524 4" xfId="33565"/>
    <cellStyle name="好_青海 缺口县区测算(地方填报)_财力性转移支付2010年预算参考数_03_2010年各地区一般预算平衡表_2010年地方财政一般预算分级平衡情况表（汇总）0524 5" xfId="33566"/>
    <cellStyle name="好_青海 缺口县区测算(地方填报)_财力性转移支付2010年预算参考数_合并 2 6" xfId="33567"/>
    <cellStyle name="好_青海 缺口县区测算(地方填报)_财力性转移支付2010年预算参考数_合并 2 7" xfId="33568"/>
    <cellStyle name="好_青海 缺口县区测算(地方填报)_财力性转移支付2010年预算参考数_合并 3" xfId="33569"/>
    <cellStyle name="好_青海 缺口县区测算(地方填报)_财力性转移支付2010年预算参考数_华东 2 4" xfId="33570"/>
    <cellStyle name="好_青海 缺口县区测算(地方填报)_财力性转移支付2010年预算参考数_华东 2 6" xfId="33571"/>
    <cellStyle name="好_青海 缺口县区测算(地方填报)_财力性转移支付2010年预算参考数_华东 2 7" xfId="33572"/>
    <cellStyle name="好_青海 缺口县区测算(地方填报)_财力性转移支付2010年预算参考数_隋心对账单定稿0514 2 2" xfId="33573"/>
    <cellStyle name="好_青海 缺口县区测算(地方填报)_财力性转移支付2010年预算参考数_隋心对账单定稿0514 2 4" xfId="33574"/>
    <cellStyle name="好_青海 缺口县区测算(地方填报)_财力性转移支付2010年预算参考数_隋心对账单定稿0514 2 5" xfId="33575"/>
    <cellStyle name="好_青海 缺口县区测算(地方填报)_财力性转移支付2010年预算参考数_小册子（2010）张" xfId="33576"/>
    <cellStyle name="好_青海 缺口县区测算(地方填报)_合并" xfId="33577"/>
    <cellStyle name="好_青海 缺口县区测算(地方填报)_合并 2" xfId="33578"/>
    <cellStyle name="好_青海 缺口县区测算(地方填报)_合并 2 6" xfId="33579"/>
    <cellStyle name="好_青海 缺口县区测算(地方填报)_合并 3" xfId="33580"/>
    <cellStyle name="好_青海 缺口县区测算(地方填报)_华东" xfId="33581"/>
    <cellStyle name="好_青海 缺口县区测算(地方填报)_华东 2 7" xfId="33582"/>
    <cellStyle name="好_青海 缺口县区测算(地方填报)_隋心对账单定稿0514" xfId="33583"/>
    <cellStyle name="好_青海 缺口县区测算(地方填报)_隋心对账单定稿0514 2" xfId="33584"/>
    <cellStyle name="好_青海 缺口县区测算(地方填报)_隋心对账单定稿0514 3" xfId="33585"/>
    <cellStyle name="好_青海 缺口县区测算(地方填报)_小册子（2010）张 2" xfId="33586"/>
    <cellStyle name="好_青海 缺口县区测算(地方填报)_小册子（2010）张 3" xfId="33587"/>
    <cellStyle name="好_全省公共卫生与基层医疗卫生事业单位绩效工资测算表！" xfId="33588"/>
    <cellStyle name="好_缺口县区测算 2" xfId="33589"/>
    <cellStyle name="好_缺口县区测算 3" xfId="33590"/>
    <cellStyle name="好_缺口县区测算 4" xfId="33591"/>
    <cellStyle name="好_缺口县区测算 5" xfId="33592"/>
    <cellStyle name="好_缺口县区测算（11.13）" xfId="33593"/>
    <cellStyle name="好_缺口县区测算（11.13） 2" xfId="33594"/>
    <cellStyle name="好_缺口县区测算（11.13） 2 2" xfId="33595"/>
    <cellStyle name="好_缺口县区测算（11.13） 2 3" xfId="33596"/>
    <cellStyle name="好_缺口县区测算（11.13） 2 4" xfId="33597"/>
    <cellStyle name="好_缺口县区测算（11.13） 2 5" xfId="33598"/>
    <cellStyle name="好_缺口县区测算（11.13） 2 6" xfId="33599"/>
    <cellStyle name="好_缺口县区测算（11.13） 2 8" xfId="33600"/>
    <cellStyle name="好_缺口县区测算（11.13） 5" xfId="33601"/>
    <cellStyle name="好_缺口县区测算（11.13）_03_2010年各地区一般预算平衡表 2" xfId="33602"/>
    <cellStyle name="好_缺口县区测算（11.13）_03_2010年各地区一般预算平衡表 4" xfId="33603"/>
    <cellStyle name="好_缺口县区测算（11.13）_03_2010年各地区一般预算平衡表 5" xfId="33604"/>
    <cellStyle name="好_缺口县区测算（11.13）_03_2010年各地区一般预算平衡表_2010年地方财政一般预算分级平衡情况表（汇总）0524" xfId="33605"/>
    <cellStyle name="好_缺口县区测算（11.13）_03_2010年各地区一般预算平衡表_2010年地方财政一般预算分级平衡情况表（汇总）0524 2" xfId="33606"/>
    <cellStyle name="好_缺口县区测算（11.13）_03_2010年各地区一般预算平衡表_2010年地方财政一般预算分级平衡情况表（汇总）0524 2 3" xfId="33607"/>
    <cellStyle name="好_缺口县区测算（11.13）_03_2010年各地区一般预算平衡表_2010年地方财政一般预算分级平衡情况表（汇总）0524 2 4" xfId="33608"/>
    <cellStyle name="好_缺口县区测算（11.13）_财力性转移支付2010年预算参考数" xfId="33609"/>
    <cellStyle name="好_缺口县区测算（11.13）_财力性转移支付2010年预算参考数 2 2" xfId="33610"/>
    <cellStyle name="好_缺口县区测算（11.13）_财力性转移支付2010年预算参考数 2 3" xfId="33611"/>
    <cellStyle name="好_缺口县区测算（11.13）_财力性转移支付2010年预算参考数 2 5" xfId="33612"/>
    <cellStyle name="好_缺口县区测算（11.13）_财力性转移支付2010年预算参考数 2 6" xfId="33613"/>
    <cellStyle name="好_缺口县区测算（11.13）_财力性转移支付2010年预算参考数 2 7" xfId="33614"/>
    <cellStyle name="好_缺口县区测算（11.13）_财力性转移支付2010年预算参考数 3" xfId="33615"/>
    <cellStyle name="好_缺口县区测算（11.13）_财力性转移支付2010年预算参考数 5" xfId="33616"/>
    <cellStyle name="好_缺口县区测算（11.13）_财力性转移支付2010年预算参考数_03_2010年各地区一般预算平衡表 2" xfId="33617"/>
    <cellStyle name="好_缺口县区测算（11.13）_财力性转移支付2010年预算参考数_03_2010年各地区一般预算平衡表 3" xfId="33618"/>
    <cellStyle name="好_缺口县区测算（11.13）_财力性转移支付2010年预算参考数_03_2010年各地区一般预算平衡表 4" xfId="33619"/>
    <cellStyle name="好_缺口县区测算（11.13）_财力性转移支付2010年预算参考数_03_2010年各地区一般预算平衡表 5" xfId="33620"/>
    <cellStyle name="好_缺口县区测算（11.13）_财力性转移支付2010年预算参考数_03_2010年各地区一般预算平衡表_04财力类2010" xfId="33621"/>
    <cellStyle name="好_缺口县区测算（11.13）_财力性转移支付2010年预算参考数_03_2010年各地区一般预算平衡表_04财力类2010 3" xfId="33622"/>
    <cellStyle name="好_缺口县区测算（11.13）_财力性转移支付2010年预算参考数_03_2010年各地区一般预算平衡表_2010年地方财政一般预算分级平衡情况表（汇总）0524 2" xfId="33623"/>
    <cellStyle name="好_缺口县区测算（11.13）_财力性转移支付2010年预算参考数_03_2010年各地区一般预算平衡表_2010年地方财政一般预算分级平衡情况表（汇总）0524 2 2" xfId="33624"/>
    <cellStyle name="好_缺口县区测算（11.13）_财力性转移支付2010年预算参考数_03_2010年各地区一般预算平衡表_2010年地方财政一般预算分级平衡情况表（汇总）0524 3" xfId="33625"/>
    <cellStyle name="好_缺口县区测算（11.13）_财力性转移支付2010年预算参考数_03_2010年各地区一般预算平衡表_2010年地方财政一般预算分级平衡情况表（汇总）0524 4" xfId="33626"/>
    <cellStyle name="好_缺口县区测算（11.13）_财力性转移支付2010年预算参考数_03_2010年各地区一般预算平衡表_2010年地方财政一般预算分级平衡情况表（汇总）0524 5" xfId="33627"/>
    <cellStyle name="好_缺口县区测算（11.13）_财力性转移支付2010年预算参考数_03_2010年各地区一般预算平衡表_净集中 2" xfId="33628"/>
    <cellStyle name="好_缺口县区测算（11.13）_财力性转移支付2010年预算参考数_30云南 2" xfId="33629"/>
    <cellStyle name="好_缺口县区测算（11.13）_财力性转移支付2010年预算参考数_合并 2 4" xfId="33630"/>
    <cellStyle name="好_缺口县区测算（11.13）_财力性转移支付2010年预算参考数_合并 2 5" xfId="33631"/>
    <cellStyle name="好_缺口县区测算（11.13）_财力性转移支付2010年预算参考数_合并 2 6" xfId="33632"/>
    <cellStyle name="好_缺口县区测算（11.13）_财力性转移支付2010年预算参考数_合并 2 7" xfId="33633"/>
    <cellStyle name="好_缺口县区测算（11.13）_财力性转移支付2010年预算参考数_华东 2 2" xfId="33634"/>
    <cellStyle name="好_缺口县区测算（11.13）_财力性转移支付2010年预算参考数_华东 2 3" xfId="33635"/>
    <cellStyle name="好_缺口县区测算（11.13）_财力性转移支付2010年预算参考数_华东 2 4" xfId="33636"/>
    <cellStyle name="好_缺口县区测算（11.13）_财力性转移支付2010年预算参考数_华东 2 5" xfId="33637"/>
    <cellStyle name="好_缺口县区测算（11.13）_财力性转移支付2010年预算参考数_隋心对账单定稿0514" xfId="33638"/>
    <cellStyle name="好_缺口县区测算（11.13）_财力性转移支付2010年预算参考数_隋心对账单定稿0514 2 4" xfId="33639"/>
    <cellStyle name="好_缺口县区测算（11.13）_财力性转移支付2010年预算参考数_小册子（2010）张" xfId="33640"/>
    <cellStyle name="好_缺口县区测算（11.13）_合并 2 4" xfId="33641"/>
    <cellStyle name="好_缺口县区测算（11.13）_合并 2 5" xfId="33642"/>
    <cellStyle name="好_缺口县区测算（11.13）_合并 2 6" xfId="33643"/>
    <cellStyle name="好_缺口县区测算（11.13）_合并 2 7" xfId="33644"/>
    <cellStyle name="好_缺口县区测算(按2007支出增长25%测算)_财力性转移支付2010年预算参考数_隋心对账单定稿0514 2 7" xfId="33645"/>
    <cellStyle name="好_缺口县区测算（11.13）_华东 2" xfId="33646"/>
    <cellStyle name="好_缺口县区测算（11.13）_华东 2 2" xfId="33647"/>
    <cellStyle name="好_缺口县区测算（11.13）_华东 2 4" xfId="33648"/>
    <cellStyle name="好_缺口县区测算（11.13）_华东 2 5" xfId="33649"/>
    <cellStyle name="好_缺口县区测算（11.13）_华东 2 6" xfId="33650"/>
    <cellStyle name="好_缺口县区测算（11.13）_华东 2 7" xfId="33651"/>
    <cellStyle name="好_缺口县区测算（11.13）_隋心对账单定稿0514" xfId="33652"/>
    <cellStyle name="好_缺口县区测算（11.13）_隋心对账单定稿0514 2 3" xfId="33653"/>
    <cellStyle name="好_缺口县区测算（11.13）_隋心对账单定稿0514 2 4" xfId="33654"/>
    <cellStyle name="好_缺口县区测算（11.13）_隋心对账单定稿0514 3" xfId="33655"/>
    <cellStyle name="好_缺口县区测算(按2007支出增长25%测算)_03_2010年各地区一般预算平衡表 2" xfId="33656"/>
    <cellStyle name="好_缺口县区测算(按2007支出增长25%测算)_03_2010年各地区一般预算平衡表 2 2" xfId="33657"/>
    <cellStyle name="好_缺口县区测算(按2007支出增长25%测算)_03_2010年各地区一般预算平衡表 2 3" xfId="33658"/>
    <cellStyle name="好_缺口县区测算(按2007支出增长25%测算)_03_2010年各地区一般预算平衡表_2010年地方财政一般预算分级平衡情况表（汇总）0524 2 5" xfId="33659"/>
    <cellStyle name="好_缺口县区测算(按2007支出增长25%测算)_03_2010年各地区一般预算平衡表_2010年地方财政一般预算分级平衡情况表（汇总）0524 2 6" xfId="33660"/>
    <cellStyle name="好_缺口县区测算(按2007支出增长25%测算)_03_2010年各地区一般预算平衡表_2010年地方财政一般预算分级平衡情况表（汇总）0524 2 7" xfId="33661"/>
    <cellStyle name="好_缺口县区测算(按2007支出增长25%测算)_03_2010年各地区一般预算平衡表_2010年地方财政一般预算分级平衡情况表（汇总）0524 2 8" xfId="33662"/>
    <cellStyle name="好_缺口县区测算(按2007支出增长25%测算)_30云南" xfId="33663"/>
    <cellStyle name="好_缺口县区测算(按2007支出增长25%测算)_30云南 3" xfId="33664"/>
    <cellStyle name="好_缺口县区测算(按2007支出增长25%测算)_财力性转移支付2010年预算参考数 2 2" xfId="33665"/>
    <cellStyle name="好_缺口县区测算(按2007支出增长25%测算)_财力性转移支付2010年预算参考数_03_2010年各地区一般预算平衡表" xfId="33666"/>
    <cellStyle name="好_缺口县区测算(按2007支出增长25%测算)_财力性转移支付2010年预算参考数_03_2010年各地区一般预算平衡表 2 2" xfId="33667"/>
    <cellStyle name="好_缺口县区测算(按2007支出增长25%测算)_财力性转移支付2010年预算参考数_03_2010年各地区一般预算平衡表_04财力类2010 3" xfId="33668"/>
    <cellStyle name="好_缺口县区测算(按2007支出增长25%测算)_财力性转移支付2010年预算参考数_03_2010年各地区一般预算平衡表_2010年地方财政一般预算分级平衡情况表（汇总）0524 2 2" xfId="33669"/>
    <cellStyle name="好_缺口县区测算(按2007支出增长25%测算)_财力性转移支付2010年预算参考数_03_2010年各地区一般预算平衡表_2010年地方财政一般预算分级平衡情况表（汇总）0524 2 3" xfId="33670"/>
    <cellStyle name="好_缺口县区测算(按2007支出增长25%测算)_财力性转移支付2010年预算参考数_03_2010年各地区一般预算平衡表_2010年地方财政一般预算分级平衡情况表（汇总）0524 2 4" xfId="33671"/>
    <cellStyle name="好_缺口县区测算(按2007支出增长25%测算)_财力性转移支付2010年预算参考数_03_2010年各地区一般预算平衡表_2010年地方财政一般预算分级平衡情况表（汇总）0524 2 5" xfId="33672"/>
    <cellStyle name="好_缺口县区测算(按2007支出增长25%测算)_财力性转移支付2010年预算参考数_03_2010年各地区一般预算平衡表_2010年地方财政一般预算分级平衡情况表（汇总）0524 2 6" xfId="33673"/>
    <cellStyle name="好_缺口县区测算(按2007支出增长25%测算)_财力性转移支付2010年预算参考数_03_2010年各地区一般预算平衡表_2010年地方财政一般预算分级平衡情况表（汇总）0524 4" xfId="33674"/>
    <cellStyle name="好_缺口县区测算(按2007支出增长25%测算)_财力性转移支付2010年预算参考数_03_2010年各地区一般预算平衡表_2010年地方财政一般预算分级平衡情况表（汇总）0524 5" xfId="33675"/>
    <cellStyle name="好_缺口县区测算(按2007支出增长25%测算)_财力性转移支付2010年预算参考数_03_2010年各地区一般预算平衡表_净集中" xfId="33676"/>
    <cellStyle name="好_缺口县区测算(按2007支出增长25%测算)_财力性转移支付2010年预算参考数_30云南 2" xfId="33677"/>
    <cellStyle name="好_缺口县区测算(按2007支出增长25%测算)_财力性转移支付2010年预算参考数_30云南 3" xfId="33678"/>
    <cellStyle name="好_缺口县区测算(按2007支出增长25%测算)_财力性转移支付2010年预算参考数_合并 2 7" xfId="33679"/>
    <cellStyle name="好_缺口县区测算(按2007支出增长25%测算)_财力性转移支付2010年预算参考数_华东" xfId="33680"/>
    <cellStyle name="好_缺口县区测算(按2007支出增长25%测算)_财力性转移支付2010年预算参考数_华东 2" xfId="33681"/>
    <cellStyle name="好_缺口县区测算(按2007支出增长25%测算)_财力性转移支付2010年预算参考数_华东 2 3" xfId="33682"/>
    <cellStyle name="好_缺口县区测算(按2007支出增长25%测算)_财力性转移支付2010年预算参考数_华东 2 5" xfId="33683"/>
    <cellStyle name="好_缺口县区测算(按2007支出增长25%测算)_财力性转移支付2010年预算参考数_华东 2 6" xfId="33684"/>
    <cellStyle name="好_缺口县区测算(按2007支出增长25%测算)_财力性转移支付2010年预算参考数_华东 2 7" xfId="33685"/>
    <cellStyle name="好_缺口县区测算(按2007支出增长25%测算)_财力性转移支付2010年预算参考数_华东 3" xfId="33686"/>
    <cellStyle name="好_缺口县区测算(按2007支出增长25%测算)_财力性转移支付2010年预算参考数_隋心对账单定稿0514 2" xfId="33687"/>
    <cellStyle name="好_缺口县区测算(按2007支出增长25%测算)_财力性转移支付2010年预算参考数_隋心对账单定稿0514 2 3" xfId="33688"/>
    <cellStyle name="好_缺口县区测算(按2007支出增长25%测算)_财力性转移支付2010年预算参考数_隋心对账单定稿0514 2 5" xfId="33689"/>
    <cellStyle name="好_缺口县区测算(按2007支出增长25%测算)_财力性转移支付2010年预算参考数_隋心对账单定稿0514 2 6" xfId="33690"/>
    <cellStyle name="好_缺口县区测算(按2007支出增长25%测算)_财力性转移支付2010年预算参考数_小册子（2010）张 2" xfId="33691"/>
    <cellStyle name="好_缺口县区测算(按2007支出增长25%测算)_财力性转移支付2010年预算参考数_小册子（2010）张 3" xfId="33692"/>
    <cellStyle name="好_缺口县区测算(按2007支出增长25%测算)_合并 2 2" xfId="33693"/>
    <cellStyle name="好_缺口县区测算(按2007支出增长25%测算)_合并 2 6" xfId="33694"/>
    <cellStyle name="好_缺口县区测算(按2007支出增长25%测算)_合并 2 7" xfId="33695"/>
    <cellStyle name="好_缺口县区测算(按2007支出增长25%测算)_合并 3" xfId="33696"/>
    <cellStyle name="好_缺口县区测算(按2007支出增长25%测算)_华东" xfId="33697"/>
    <cellStyle name="好_缺口县区测算(按2007支出增长25%测算)_华东 2" xfId="33698"/>
    <cellStyle name="好_缺口县区测算(按2007支出增长25%测算)_华东 2 3" xfId="33699"/>
    <cellStyle name="好_市辖区测算20080510_不含人员经费系数_03_2010年各地区一般预算平衡表_2010年地方财政一般预算分级平衡情况表（汇总）0524" xfId="33700"/>
    <cellStyle name="好_缺口县区测算(按2007支出增长25%测算)_华东 2 4" xfId="33701"/>
    <cellStyle name="好_缺口县区测算(按2007支出增长25%测算)_华东 2 5" xfId="33702"/>
    <cellStyle name="好_缺口县区测算(按2007支出增长25%测算)_华东 2 6" xfId="33703"/>
    <cellStyle name="好_缺口县区测算(按2007支出增长25%测算)_华东 2 7" xfId="33704"/>
    <cellStyle name="好_缺口县区测算(按2007支出增长25%测算)_隋心对账单定稿0514 2" xfId="33705"/>
    <cellStyle name="好_缺口县区测算(按2007支出增长25%测算)_隋心对账单定稿0514 2 2" xfId="33706"/>
    <cellStyle name="好_缺口县区测算(按2007支出增长25%测算)_隋心对账单定稿0514 2 3" xfId="33707"/>
    <cellStyle name="好_缺口县区测算(按2007支出增长25%测算)_隋心对账单定稿0514 2 4" xfId="33708"/>
    <cellStyle name="好_缺口县区测算(按2007支出增长25%测算)_隋心对账单定稿0514 2 6" xfId="33709"/>
    <cellStyle name="好_缺口县区测算(按2007支出增长25%测算)_隋心对账单定稿0514 3" xfId="33710"/>
    <cellStyle name="好_缺口县区测算(按核定人数) 2" xfId="33711"/>
    <cellStyle name="好_缺口县区测算(按核定人数) 2 5" xfId="33712"/>
    <cellStyle name="好_缺口县区测算(按核定人数) 2 6" xfId="33713"/>
    <cellStyle name="好_缺口县区测算(按核定人数) 2 7" xfId="33714"/>
    <cellStyle name="好_缺口县区测算(按核定人数)_03_2010年各地区一般预算平衡表 2" xfId="33715"/>
    <cellStyle name="好_缺口县区测算(按核定人数)_03_2010年各地区一般预算平衡表 2 2" xfId="33716"/>
    <cellStyle name="好_缺口县区测算(按核定人数)_03_2010年各地区一般预算平衡表 2 3" xfId="33717"/>
    <cellStyle name="好_缺口县区测算(按核定人数)_03_2010年各地区一般预算平衡表 3" xfId="33718"/>
    <cellStyle name="好_缺口县区测算(按核定人数)_03_2010年各地区一般预算平衡表 4" xfId="33719"/>
    <cellStyle name="好_缺口县区测算(按核定人数)_03_2010年各地区一般预算平衡表 5" xfId="33720"/>
    <cellStyle name="好_缺口县区测算(按核定人数)_03_2010年各地区一般预算平衡表_净集中" xfId="33721"/>
    <cellStyle name="好_缺口县区测算(按核定人数)_30云南 2" xfId="33722"/>
    <cellStyle name="好_缺口县区测算(按核定人数)_30云南 3" xfId="33723"/>
    <cellStyle name="好_缺口县区测算(按核定人数)_财力性转移支付2010年预算参考数" xfId="33724"/>
    <cellStyle name="好_缺口县区测算(按核定人数)_财力性转移支付2010年预算参考数 2" xfId="33725"/>
    <cellStyle name="好_缺口县区测算(按核定人数)_财力性转移支付2010年预算参考数 2 2" xfId="33726"/>
    <cellStyle name="好_缺口县区测算(按核定人数)_财力性转移支付2010年预算参考数 2 3" xfId="33727"/>
    <cellStyle name="好_缺口县区测算(按核定人数)_财力性转移支付2010年预算参考数 2 4" xfId="33728"/>
    <cellStyle name="好_缺口县区测算(按核定人数)_财力性转移支付2010年预算参考数 2 5" xfId="33729"/>
    <cellStyle name="好_缺口县区测算(按核定人数)_财力性转移支付2010年预算参考数 2 6" xfId="33730"/>
    <cellStyle name="好_缺口县区测算(按核定人数)_财力性转移支付2010年预算参考数 2 7" xfId="33731"/>
    <cellStyle name="好_缺口县区测算(按核定人数)_财力性转移支付2010年预算参考数 2 8" xfId="33732"/>
    <cellStyle name="好_缺口县区测算(按核定人数)_财力性转移支付2010年预算参考数 4" xfId="33733"/>
    <cellStyle name="好_缺口县区测算(按核定人数)_财力性转移支付2010年预算参考数_03_2010年各地区一般预算平衡表" xfId="33734"/>
    <cellStyle name="好_缺口县区测算(按核定人数)_财力性转移支付2010年预算参考数_03_2010年各地区一般预算平衡表 5" xfId="33735"/>
    <cellStyle name="好_缺口县区测算(按核定人数)_财力性转移支付2010年预算参考数_03_2010年各地区一般预算平衡表_2010年地方财政一般预算分级平衡情况表（汇总）0524" xfId="33736"/>
    <cellStyle name="好_缺口县区测算(按核定人数)_财力性转移支付2010年预算参考数_03_2010年各地区一般预算平衡表_2010年地方财政一般预算分级平衡情况表（汇总）0524 2 2" xfId="33737"/>
    <cellStyle name="好_缺口县区测算(按核定人数)_财力性转移支付2010年预算参考数_03_2010年各地区一般预算平衡表_净集中 2" xfId="33738"/>
    <cellStyle name="好_缺口县区测算(按核定人数)_财力性转移支付2010年预算参考数_30云南" xfId="33739"/>
    <cellStyle name="好_缺口县区测算(按核定人数)_财力性转移支付2010年预算参考数_30云南 2" xfId="33740"/>
    <cellStyle name="好_缺口县区测算(按核定人数)_财力性转移支付2010年预算参考数_30云南 3" xfId="33741"/>
    <cellStyle name="好_缺口县区测算(按核定人数)_财力性转移支付2010年预算参考数_合并" xfId="33742"/>
    <cellStyle name="好_缺口县区测算(按核定人数)_财力性转移支付2010年预算参考数_合并 2 2" xfId="33743"/>
    <cellStyle name="好_缺口县区测算(按核定人数)_财力性转移支付2010年预算参考数_合并 3" xfId="33744"/>
    <cellStyle name="好_缺口县区测算(按核定人数)_财力性转移支付2010年预算参考数_华东 3" xfId="33745"/>
    <cellStyle name="好_缺口县区测算(按核定人数)_财力性转移支付2010年预算参考数_隋心对账单定稿0514 2 3" xfId="33746"/>
    <cellStyle name="好_卫生(按照总人口测算）—20080416_财力性转移支付2010年预算参考数_03_2010年各地区一般预算平衡表_2010年地方财政一般预算分级平衡情况表（汇总）0524 2 2" xfId="33747"/>
    <cellStyle name="好_缺口县区测算(按核定人数)_财力性转移支付2010年预算参考数_隋心对账单定稿0514 2 5" xfId="33748"/>
    <cellStyle name="好_卫生(按照总人口测算）—20080416_财力性转移支付2010年预算参考数_03_2010年各地区一般预算平衡表_2010年地方财政一般预算分级平衡情况表（汇总）0524 2 4" xfId="33749"/>
    <cellStyle name="好_缺口县区测算(按核定人数)_财力性转移支付2010年预算参考数_隋心对账单定稿0514 2 7" xfId="33750"/>
    <cellStyle name="好_卫生(按照总人口测算）—20080416_财力性转移支付2010年预算参考数_03_2010年各地区一般预算平衡表_2010年地方财政一般预算分级平衡情况表（汇总）0524 2 6" xfId="33751"/>
    <cellStyle name="好_缺口县区测算(按核定人数)_财力性转移支付2010年预算参考数_隋心对账单定稿0514 3" xfId="33752"/>
    <cellStyle name="好_缺口县区测算(按核定人数)_财力性转移支付2010年预算参考数_小册子（2010）张 2" xfId="33753"/>
    <cellStyle name="好_缺口县区测算(按核定人数)_财力性转移支付2010年预算参考数_小册子（2010）张 3" xfId="33754"/>
    <cellStyle name="好_缺口县区测算(按核定人数)_华东" xfId="33755"/>
    <cellStyle name="好_缺口县区测算(按核定人数)_华东 2" xfId="33756"/>
    <cellStyle name="好_缺口县区测算(按核定人数)_华东 2 2" xfId="33757"/>
    <cellStyle name="好_缺口县区测算(按核定人数)_华东 2 3" xfId="33758"/>
    <cellStyle name="好_缺口县区测算(按核定人数)_华东 2 4" xfId="33759"/>
    <cellStyle name="好_缺口县区测算(按核定人数)_华东 2 6" xfId="33760"/>
    <cellStyle name="好_缺口县区测算(按核定人数)_华东 2 7" xfId="33761"/>
    <cellStyle name="好_缺口县区测算(按核定人数)_华东 3" xfId="33762"/>
    <cellStyle name="好_缺口县区测算(按核定人数)_隋心对账单定稿0514" xfId="33763"/>
    <cellStyle name="好_缺口县区测算(按核定人数)_隋心对账单定稿0514 2 2" xfId="33764"/>
    <cellStyle name="好_缺口县区测算(按核定人数)_隋心对账单定稿0514 2 4" xfId="33765"/>
    <cellStyle name="好_缺口县区测算(按核定人数)_隋心对账单定稿0514 2 5" xfId="33766"/>
    <cellStyle name="好_缺口县区测算(按核定人数)_隋心对账单定稿0514 2 6" xfId="33767"/>
    <cellStyle name="好_缺口县区测算(按核定人数)_隋心对账单定稿0514 3" xfId="33768"/>
    <cellStyle name="好_缺口县区测算(按核定人数)_小册子（2010）张 2" xfId="33769"/>
    <cellStyle name="好_缺口县区测算(按核定人数)_小册子（2010）张 3" xfId="33770"/>
    <cellStyle name="好_缺口县区测算(财政部标准)" xfId="33771"/>
    <cellStyle name="好_缺口县区测算(财政部标准) 2" xfId="33772"/>
    <cellStyle name="好_缺口县区测算(财政部标准) 3" xfId="33773"/>
    <cellStyle name="好_缺口县区测算(财政部标准) 4" xfId="33774"/>
    <cellStyle name="好_缺口县区测算(财政部标准) 5" xfId="33775"/>
    <cellStyle name="好_缺口县区测算(财政部标准)_03_2010年各地区一般预算平衡表" xfId="33776"/>
    <cellStyle name="好_缺口县区测算(财政部标准)_03_2010年各地区一般预算平衡表 2" xfId="33777"/>
    <cellStyle name="好_缺口县区测算(财政部标准)_03_2010年各地区一般预算平衡表 2 2" xfId="33778"/>
    <cellStyle name="好_缺口县区测算(财政部标准)_03_2010年各地区一般预算平衡表 2 3" xfId="33779"/>
    <cellStyle name="好_缺口县区测算(财政部标准)_03_2010年各地区一般预算平衡表 3" xfId="33780"/>
    <cellStyle name="好_缺口县区测算(财政部标准)_03_2010年各地区一般预算平衡表_2010年地方财政一般预算分级平衡情况表（汇总）0524 2" xfId="33781"/>
    <cellStyle name="好_缺口县区测算(财政部标准)_03_2010年各地区一般预算平衡表_2010年地方财政一般预算分级平衡情况表（汇总）0524 2 8" xfId="33782"/>
    <cellStyle name="好_缺口县区测算(财政部标准)_30云南" xfId="33783"/>
    <cellStyle name="好_缺口县区测算(财政部标准)_财力性转移支付2010年预算参考数_03_2010年各地区一般预算平衡表 2" xfId="33784"/>
    <cellStyle name="好_缺口县区测算(财政部标准)_财力性转移支付2010年预算参考数_03_2010年各地区一般预算平衡表 2 2" xfId="33785"/>
    <cellStyle name="好_缺口县区测算(财政部标准)_财力性转移支付2010年预算参考数_03_2010年各地区一般预算平衡表 3" xfId="33786"/>
    <cellStyle name="好_缺口县区测算(财政部标准)_财力性转移支付2010年预算参考数_03_2010年各地区一般预算平衡表 4" xfId="33787"/>
    <cellStyle name="好_缺口县区测算(财政部标准)_财力性转移支付2010年预算参考数_03_2010年各地区一般预算平衡表_04财力类2010 2" xfId="33788"/>
    <cellStyle name="好_缺口县区测算(财政部标准)_财力性转移支付2010年预算参考数_03_2010年各地区一般预算平衡表_2010年地方财政一般预算分级平衡情况表（汇总）0524" xfId="33789"/>
    <cellStyle name="好_缺口县区测算(财政部标准)_财力性转移支付2010年预算参考数_03_2010年各地区一般预算平衡表_2010年地方财政一般预算分级平衡情况表（汇总）0524 2 5" xfId="33790"/>
    <cellStyle name="好_缺口县区测算(财政部标准)_财力性转移支付2010年预算参考数_03_2010年各地区一般预算平衡表_2010年地方财政一般预算分级平衡情况表（汇总）0524 2 6" xfId="33791"/>
    <cellStyle name="好_缺口县区测算(财政部标准)_财力性转移支付2010年预算参考数_03_2010年各地区一般预算平衡表_2010年地方财政一般预算分级平衡情况表（汇总）0524 2 7" xfId="33792"/>
    <cellStyle name="好_缺口县区测算(财政部标准)_财力性转移支付2010年预算参考数_03_2010年各地区一般预算平衡表_2010年地方财政一般预算分级平衡情况表（汇总）0524 2 8" xfId="33793"/>
    <cellStyle name="好_缺口县区测算(财政部标准)_财力性转移支付2010年预算参考数_03_2010年各地区一般预算平衡表_2010年地方财政一般预算分级平衡情况表（汇总）0524 3" xfId="33794"/>
    <cellStyle name="好_缺口县区测算(财政部标准)_财力性转移支付2010年预算参考数_03_2010年各地区一般预算平衡表_2010年地方财政一般预算分级平衡情况表（汇总）0524 4" xfId="33795"/>
    <cellStyle name="好_缺口县区测算(财政部标准)_财力性转移支付2010年预算参考数_03_2010年各地区一般预算平衡表_2010年地方财政一般预算分级平衡情况表（汇总）0524 5" xfId="33796"/>
    <cellStyle name="好_缺口县区测算(财政部标准)_财力性转移支付2010年预算参考数_03_2010年各地区一般预算平衡表_净集中 2" xfId="33797"/>
    <cellStyle name="好_缺口县区测算(财政部标准)_财力性转移支付2010年预算参考数_30云南" xfId="33798"/>
    <cellStyle name="好_缺口县区测算(财政部标准)_财力性转移支付2010年预算参考数_30云南 2" xfId="33799"/>
    <cellStyle name="好_缺口县区测算(财政部标准)_财力性转移支付2010年预算参考数_30云南 3" xfId="33800"/>
    <cellStyle name="好_缺口县区测算(财政部标准)_财力性转移支付2010年预算参考数_合并" xfId="33801"/>
    <cellStyle name="好_缺口县区测算(财政部标准)_财力性转移支付2010年预算参考数_合并 2" xfId="33802"/>
    <cellStyle name="好_缺口县区测算(财政部标准)_财力性转移支付2010年预算参考数_合并 2 7" xfId="33803"/>
    <cellStyle name="好_缺口县区测算(财政部标准)_财力性转移支付2010年预算参考数_合并 3" xfId="33804"/>
    <cellStyle name="好_缺口县区测算(财政部标准)_财力性转移支付2010年预算参考数_华东" xfId="33805"/>
    <cellStyle name="好_缺口县区测算(财政部标准)_财力性转移支付2010年预算参考数_华东 2" xfId="33806"/>
    <cellStyle name="好_缺口县区测算(财政部标准)_财力性转移支付2010年预算参考数_华东 2 2" xfId="33807"/>
    <cellStyle name="好_缺口县区测算(财政部标准)_财力性转移支付2010年预算参考数_华东 2 3" xfId="33808"/>
    <cellStyle name="好_缺口县区测算(财政部标准)_财力性转移支付2010年预算参考数_华东 2 4" xfId="33809"/>
    <cellStyle name="好_缺口县区测算(财政部标准)_财力性转移支付2010年预算参考数_华东 2 5" xfId="33810"/>
    <cellStyle name="好_缺口县区测算(财政部标准)_财力性转移支付2010年预算参考数_华东 2 6" xfId="33811"/>
    <cellStyle name="好_缺口县区测算(财政部标准)_财力性转移支付2010年预算参考数_华东 2 7" xfId="33812"/>
    <cellStyle name="好_缺口县区测算(财政部标准)_财力性转移支付2010年预算参考数_华东 3" xfId="33813"/>
    <cellStyle name="好_缺口县区测算(财政部标准)_财力性转移支付2010年预算参考数_隋心对账单定稿0514" xfId="33814"/>
    <cellStyle name="好_缺口县区测算(财政部标准)_财力性转移支付2010年预算参考数_隋心对账单定稿0514 2" xfId="33815"/>
    <cellStyle name="好_市辖区测算20080510_民生政策最低支出需求 4" xfId="33816"/>
    <cellStyle name="好_缺口县区测算(财政部标准)_财力性转移支付2010年预算参考数_隋心对账单定稿0514 2 2" xfId="33817"/>
    <cellStyle name="好_缺口县区测算(财政部标准)_财力性转移支付2010年预算参考数_隋心对账单定稿0514 2 3" xfId="33818"/>
    <cellStyle name="好_缺口县区测算(财政部标准)_财力性转移支付2010年预算参考数_隋心对账单定稿0514 2 4" xfId="33819"/>
    <cellStyle name="好_缺口县区测算(财政部标准)_财力性转移支付2010年预算参考数_隋心对账单定稿0514 2 5" xfId="33820"/>
    <cellStyle name="好_缺口县区测算(财政部标准)_财力性转移支付2010年预算参考数_隋心对账单定稿0514 2 6" xfId="33821"/>
    <cellStyle name="好_缺口县区测算(财政部标准)_财力性转移支付2010年预算参考数_隋心对账单定稿0514 2 7" xfId="33822"/>
    <cellStyle name="好_缺口县区测算(财政部标准)_财力性转移支付2010年预算参考数_隋心对账单定稿0514 3" xfId="33823"/>
    <cellStyle name="好_市辖区测算20080510_民生政策最低支出需求 5" xfId="33824"/>
    <cellStyle name="好_缺口县区测算(财政部标准)_财力性转移支付2010年预算参考数_小册子（2010）张" xfId="33825"/>
    <cellStyle name="好_缺口县区测算(财政部标准)_财力性转移支付2010年预算参考数_小册子（2010）张 2" xfId="33826"/>
    <cellStyle name="好_缺口县区测算(财政部标准)_合并 2" xfId="33827"/>
    <cellStyle name="好_缺口县区测算(财政部标准)_合并 2 2" xfId="33828"/>
    <cellStyle name="好_缺口县区测算(财政部标准)_合并 2 3" xfId="33829"/>
    <cellStyle name="好_缺口县区测算(财政部标准)_合并 2 4" xfId="33830"/>
    <cellStyle name="好_缺口县区测算(财政部标准)_合并 2 5" xfId="33831"/>
    <cellStyle name="好_缺口县区测算(财政部标准)_合并 2 6" xfId="33832"/>
    <cellStyle name="好_缺口县区测算(财政部标准)_合并 2 7" xfId="33833"/>
    <cellStyle name="好_县市旗测算-新科目（20080626）_县市旗测算-新科目（含人口规模效应）_华东 2" xfId="33834"/>
    <cellStyle name="好_缺口县区测算(财政部标准)_合并 3" xfId="33835"/>
    <cellStyle name="好_缺口县区测算(财政部标准)_华东 2 2" xfId="33836"/>
    <cellStyle name="好_缺口县区测算(财政部标准)_华东 2 3" xfId="33837"/>
    <cellStyle name="好_市辖区测算-新科目（20080626）_县市旗测算-新科目（含人口规模效应）_财力性转移支付2010年预算参考数_03_2010年各地区一般预算平衡表_2010年地方财政一般预算分级平衡情况表（汇总）0524" xfId="33838"/>
    <cellStyle name="好_缺口县区测算(财政部标准)_华东 2 4" xfId="33839"/>
    <cellStyle name="好_缺口县区测算(财政部标准)_华东 2 5" xfId="33840"/>
    <cellStyle name="好_缺口县区测算(财政部标准)_华东 2 6" xfId="33841"/>
    <cellStyle name="好_缺口县区测算(财政部标准)_华东 2 7" xfId="33842"/>
    <cellStyle name="好_缺口县区测算(财政部标准)_隋心对账单定稿0514" xfId="33843"/>
    <cellStyle name="好_缺口县区测算(财政部标准)_隋心对账单定稿0514 2" xfId="33844"/>
    <cellStyle name="好_缺口县区测算(财政部标准)_隋心对账单定稿0514 2 2" xfId="33845"/>
    <cellStyle name="好_缺口县区测算(财政部标准)_隋心对账单定稿0514 2 3" xfId="33846"/>
    <cellStyle name="好_缺口县区测算(财政部标准)_隋心对账单定稿0514 2 4" xfId="33847"/>
    <cellStyle name="好_缺口县区测算(财政部标准)_隋心对账单定稿0514 2 5" xfId="33848"/>
    <cellStyle name="好_缺口县区测算(财政部标准)_隋心对账单定稿0514 2 6" xfId="33849"/>
    <cellStyle name="好_缺口县区测算(财政部标准)_隋心对账单定稿0514 3" xfId="33850"/>
    <cellStyle name="好_缺口县区测算(财政部标准)_小册子（2010）张" xfId="33851"/>
    <cellStyle name="好_缺口县区测算(财政部标准)_小册子（2010）张 2" xfId="33852"/>
    <cellStyle name="好_缺口县区测算(财政部标准)_小册子（2010）张 3" xfId="33853"/>
    <cellStyle name="好_缺口县区测算_03_2010年各地区一般预算平衡表" xfId="33854"/>
    <cellStyle name="好_缺口县区测算_03_2010年各地区一般预算平衡表 2" xfId="33855"/>
    <cellStyle name="好_缺口县区测算_03_2010年各地区一般预算平衡表 2 2" xfId="33856"/>
    <cellStyle name="好_缺口县区测算_03_2010年各地区一般预算平衡表 2 3" xfId="33857"/>
    <cellStyle name="好_缺口县区测算_03_2010年各地区一般预算平衡表 3" xfId="33858"/>
    <cellStyle name="好_缺口县区测算_03_2010年各地区一般预算平衡表 5" xfId="33859"/>
    <cellStyle name="好_缺口县区测算_03_2010年各地区一般预算平衡表 6" xfId="33860"/>
    <cellStyle name="好_缺口县区测算_03_2010年各地区一般预算平衡表_04财力类2010" xfId="33861"/>
    <cellStyle name="好_缺口县区测算_03_2010年各地区一般预算平衡表_2010年地方财政一般预算分级平衡情况表（汇总）0524" xfId="33862"/>
    <cellStyle name="好_缺口县区测算_03_2010年各地区一般预算平衡表_2010年地方财政一般预算分级平衡情况表（汇总）0524 2" xfId="33863"/>
    <cellStyle name="好_缺口县区测算_03_2010年各地区一般预算平衡表_2010年地方财政一般预算分级平衡情况表（汇总）0524 2 2" xfId="33864"/>
    <cellStyle name="好_县市旗测算-新科目（20080627）_不含人员经费系数_财力性转移支付2010年预算参考数_隋心对账单定稿0514 2 3" xfId="33865"/>
    <cellStyle name="好_缺口县区测算_03_2010年各地区一般预算平衡表_2010年地方财政一般预算分级平衡情况表（汇总）0524 2 3" xfId="33866"/>
    <cellStyle name="好_县市旗测算-新科目（20080627）_不含人员经费系数_财力性转移支付2010年预算参考数_隋心对账单定稿0514 2 4" xfId="33867"/>
    <cellStyle name="好_缺口县区测算_03_2010年各地区一般预算平衡表_2010年地方财政一般预算分级平衡情况表（汇总）0524 2 6" xfId="33868"/>
    <cellStyle name="好_县市旗测算-新科目（20080627）_不含人员经费系数_财力性转移支付2010年预算参考数_隋心对账单定稿0514 2 7" xfId="33869"/>
    <cellStyle name="好_缺口县区测算_03_2010年各地区一般预算平衡表_2010年地方财政一般预算分级平衡情况表（汇总）0524 2 7" xfId="33870"/>
    <cellStyle name="好_缺口县区测算_03_2010年各地区一般预算平衡表_2010年地方财政一般预算分级平衡情况表（汇总）0524 2 8" xfId="33871"/>
    <cellStyle name="好_缺口县区测算_03_2010年各地区一般预算平衡表_2010年地方财政一般预算分级平衡情况表（汇总）0524 3" xfId="33872"/>
    <cellStyle name="好_缺口县区测算_03_2010年各地区一般预算平衡表_2010年地方财政一般预算分级平衡情况表（汇总）0524 4" xfId="33873"/>
    <cellStyle name="好_缺口县区测算_03_2010年各地区一般预算平衡表_2010年地方财政一般预算分级平衡情况表（汇总）0524 5" xfId="33874"/>
    <cellStyle name="好_缺口县区测算_03_2010年各地区一般预算平衡表_净集中" xfId="33875"/>
    <cellStyle name="好_缺口县区测算_03_2010年各地区一般预算平衡表_净集中 2" xfId="33876"/>
    <cellStyle name="好_缺口县区测算_03_2010年各地区一般预算平衡表_净集中 3" xfId="33877"/>
    <cellStyle name="好_缺口县区测算_30云南" xfId="33878"/>
    <cellStyle name="好_缺口县区测算_30云南 2" xfId="33879"/>
    <cellStyle name="好_缺口县区测算_30云南 3" xfId="33880"/>
    <cellStyle name="好_缺口县区测算_财力性转移支付2010年预算参考数" xfId="33881"/>
    <cellStyle name="好_缺口县区测算_财力性转移支付2010年预算参考数 2" xfId="33882"/>
    <cellStyle name="好_缺口县区测算_财力性转移支付2010年预算参考数 2 2" xfId="33883"/>
    <cellStyle name="好_缺口县区测算_财力性转移支付2010年预算参考数 2 3" xfId="33884"/>
    <cellStyle name="好_缺口县区测算_财力性转移支付2010年预算参考数 2 4" xfId="33885"/>
    <cellStyle name="好_缺口县区测算_财力性转移支付2010年预算参考数 2 5" xfId="33886"/>
    <cellStyle name="好_缺口县区测算_财力性转移支付2010年预算参考数 2 6" xfId="33887"/>
    <cellStyle name="好_缺口县区测算_财力性转移支付2010年预算参考数 2 7" xfId="33888"/>
    <cellStyle name="好_缺口县区测算_财力性转移支付2010年预算参考数 2 8" xfId="33889"/>
    <cellStyle name="好_缺口县区测算_财力性转移支付2010年预算参考数 3" xfId="33890"/>
    <cellStyle name="好_缺口县区测算_财力性转移支付2010年预算参考数_03_2010年各地区一般预算平衡表" xfId="33891"/>
    <cellStyle name="好_缺口县区测算_财力性转移支付2010年预算参考数_03_2010年各地区一般预算平衡表 2" xfId="33892"/>
    <cellStyle name="好_缺口县区测算_财力性转移支付2010年预算参考数_03_2010年各地区一般预算平衡表 2 2" xfId="33893"/>
    <cellStyle name="好_缺口县区测算_财力性转移支付2010年预算参考数_03_2010年各地区一般预算平衡表 2 3" xfId="33894"/>
    <cellStyle name="好_缺口县区测算_财力性转移支付2010年预算参考数_03_2010年各地区一般预算平衡表 3" xfId="33895"/>
    <cellStyle name="好_缺口县区测算_财力性转移支付2010年预算参考数_03_2010年各地区一般预算平衡表 5" xfId="33896"/>
    <cellStyle name="好_缺口县区测算_财力性转移支付2010年预算参考数_03_2010年各地区一般预算平衡表 6" xfId="33897"/>
    <cellStyle name="好_缺口县区测算_财力性转移支付2010年预算参考数_03_2010年各地区一般预算平衡表_04财力类2010" xfId="33898"/>
    <cellStyle name="好_缺口县区测算_财力性转移支付2010年预算参考数_03_2010年各地区一般预算平衡表_04财力类2010 2" xfId="33899"/>
    <cellStyle name="好_缺口县区测算_财力性转移支付2010年预算参考数_03_2010年各地区一般预算平衡表_04财力类2010 3" xfId="33900"/>
    <cellStyle name="好_缺口县区测算_财力性转移支付2010年预算参考数_03_2010年各地区一般预算平衡表_2010年地方财政一般预算分级平衡情况表（汇总）0524" xfId="33901"/>
    <cellStyle name="好_缺口县区测算_财力性转移支付2010年预算参考数_03_2010年各地区一般预算平衡表_2010年地方财政一般预算分级平衡情况表（汇总）0524 2" xfId="33902"/>
    <cellStyle name="好_缺口县区测算_财力性转移支付2010年预算参考数_03_2010年各地区一般预算平衡表_2010年地方财政一般预算分级平衡情况表（汇总）0524 2 2" xfId="33903"/>
    <cellStyle name="好_缺口县区测算_财力性转移支付2010年预算参考数_03_2010年各地区一般预算平衡表_2010年地方财政一般预算分级平衡情况表（汇总）0524 2 3" xfId="33904"/>
    <cellStyle name="好_缺口县区测算_财力性转移支付2010年预算参考数_03_2010年各地区一般预算平衡表_2010年地方财政一般预算分级平衡情况表（汇总）0524 2 4" xfId="33905"/>
    <cellStyle name="输入 9 2" xfId="33906"/>
    <cellStyle name="好_缺口县区测算_财力性转移支付2010年预算参考数_03_2010年各地区一般预算平衡表_2010年地方财政一般预算分级平衡情况表（汇总）0524 2 5" xfId="33907"/>
    <cellStyle name="好_缺口县区测算_财力性转移支付2010年预算参考数_03_2010年各地区一般预算平衡表_2010年地方财政一般预算分级平衡情况表（汇总）0524 2 6" xfId="33908"/>
    <cellStyle name="好_缺口县区测算_财力性转移支付2010年预算参考数_03_2010年各地区一般预算平衡表_2010年地方财政一般预算分级平衡情况表（汇总）0524 3" xfId="33909"/>
    <cellStyle name="好_缺口县区测算_财力性转移支付2010年预算参考数_03_2010年各地区一般预算平衡表_2010年地方财政一般预算分级平衡情况表（汇总）0524 4" xfId="33910"/>
    <cellStyle name="好_缺口县区测算_财力性转移支付2010年预算参考数_03_2010年各地区一般预算平衡表_2010年地方财政一般预算分级平衡情况表（汇总）0524 5" xfId="33911"/>
    <cellStyle name="好_缺口县区测算_财力性转移支付2010年预算参考数_03_2010年各地区一般预算平衡表_净集中 2" xfId="33912"/>
    <cellStyle name="好_缺口县区测算_财力性转移支付2010年预算参考数_03_2010年各地区一般预算平衡表_净集中 3" xfId="33913"/>
    <cellStyle name="好_缺口县区测算_财力性转移支付2010年预算参考数_30云南" xfId="33914"/>
    <cellStyle name="好_缺口县区测算_财力性转移支付2010年预算参考数_30云南 2" xfId="33915"/>
    <cellStyle name="好_缺口县区测算_财力性转移支付2010年预算参考数_30云南 3" xfId="33916"/>
    <cellStyle name="好_缺口县区测算_财力性转移支付2010年预算参考数_合并 2" xfId="33917"/>
    <cellStyle name="好_缺口县区测算_财力性转移支付2010年预算参考数_合并 2 2" xfId="33918"/>
    <cellStyle name="好_缺口县区测算_财力性转移支付2010年预算参考数_合并 2 3" xfId="33919"/>
    <cellStyle name="好_缺口县区测算_财力性转移支付2010年预算参考数_合并 2 4" xfId="33920"/>
    <cellStyle name="好_缺口县区测算_财力性转移支付2010年预算参考数_合并 2 6" xfId="33921"/>
    <cellStyle name="好_缺口县区测算_财力性转移支付2010年预算参考数_合并 2 7" xfId="33922"/>
    <cellStyle name="好_缺口县区测算_财力性转移支付2010年预算参考数_合并 3" xfId="33923"/>
    <cellStyle name="好_缺口县区测算_财力性转移支付2010年预算参考数_华东" xfId="33924"/>
    <cellStyle name="好_缺口县区测算_财力性转移支付2010年预算参考数_华东 2" xfId="33925"/>
    <cellStyle name="好_缺口县区测算_财力性转移支付2010年预算参考数_华东 2 2" xfId="33926"/>
    <cellStyle name="好_缺口县区测算_财力性转移支付2010年预算参考数_华东 2 3" xfId="33927"/>
    <cellStyle name="好_缺口县区测算_财力性转移支付2010年预算参考数_华东 2 4" xfId="33928"/>
    <cellStyle name="好_缺口县区测算_财力性转移支付2010年预算参考数_华东 2 5" xfId="33929"/>
    <cellStyle name="好_缺口县区测算_财力性转移支付2010年预算参考数_华东 2 6" xfId="33930"/>
    <cellStyle name="好_缺口县区测算_财力性转移支付2010年预算参考数_华东 2 7" xfId="33931"/>
    <cellStyle name="好_缺口县区测算_财力性转移支付2010年预算参考数_隋心对账单定稿0514" xfId="33932"/>
    <cellStyle name="好_缺口县区测算_财力性转移支付2010年预算参考数_隋心对账单定稿0514 2" xfId="33933"/>
    <cellStyle name="好_缺口县区测算_财力性转移支付2010年预算参考数_隋心对账单定稿0514 2 4" xfId="33934"/>
    <cellStyle name="好_缺口县区测算_财力性转移支付2010年预算参考数_隋心对账单定稿0514 2 5" xfId="33935"/>
    <cellStyle name="好_缺口县区测算_财力性转移支付2010年预算参考数_隋心对账单定稿0514 2 6" xfId="33936"/>
    <cellStyle name="好_缺口县区测算_财力性转移支付2010年预算参考数_隋心对账单定稿0514 2 7" xfId="33937"/>
    <cellStyle name="好_缺口县区测算_财力性转移支付2010年预算参考数_隋心对账单定稿0514 3" xfId="33938"/>
    <cellStyle name="好_缺口县区测算_财力性转移支付2010年预算参考数_小册子（2010）张" xfId="33939"/>
    <cellStyle name="好_缺口县区测算_财力性转移支付2010年预算参考数_小册子（2010）张 2" xfId="33940"/>
    <cellStyle name="好_缺口县区测算_财力性转移支付2010年预算参考数_小册子（2010）张 3" xfId="33941"/>
    <cellStyle name="好_缺口县区测算_合并" xfId="33942"/>
    <cellStyle name="好_自行调整差异系数顺序 2 2" xfId="33943"/>
    <cellStyle name="好_缺口县区测算_合并 2" xfId="33944"/>
    <cellStyle name="好_缺口县区测算_合并 2 2" xfId="33945"/>
    <cellStyle name="好_缺口县区测算_合并 2 3" xfId="33946"/>
    <cellStyle name="好_缺口县区测算_合并 2 4" xfId="33947"/>
    <cellStyle name="好_缺口县区测算_合并 2 5" xfId="33948"/>
    <cellStyle name="好_缺口县区测算_合并 2 6" xfId="33949"/>
    <cellStyle name="好_缺口县区测算_合并 2 7" xfId="33950"/>
    <cellStyle name="好_缺口县区测算_合并 3" xfId="33951"/>
    <cellStyle name="好_缺口县区测算_华东" xfId="33952"/>
    <cellStyle name="好_缺口县区测算_华东 2 2" xfId="33953"/>
    <cellStyle name="好_缺口县区测算_华东 2 3" xfId="33954"/>
    <cellStyle name="好_缺口县区测算_华东 2 4" xfId="33955"/>
    <cellStyle name="好_缺口县区测算_华东 2 5" xfId="33956"/>
    <cellStyle name="好_缺口县区测算_华东 2 6" xfId="33957"/>
    <cellStyle name="好_缺口县区测算_华东 2 7" xfId="33958"/>
    <cellStyle name="好_缺口县区测算_隋心对账单定稿0514" xfId="33959"/>
    <cellStyle name="好_缺口县区测算_隋心对账单定稿0514 2" xfId="33960"/>
    <cellStyle name="好_缺口县区测算_隋心对账单定稿0514 2 2" xfId="33961"/>
    <cellStyle name="好_缺口县区测算_隋心对账单定稿0514 2 3" xfId="33962"/>
    <cellStyle name="好_缺口县区测算_隋心对账单定稿0514 2 4" xfId="33963"/>
    <cellStyle name="好_缺口县区测算_隋心对账单定稿0514 2 5" xfId="33964"/>
    <cellStyle name="好_缺口县区测算_隋心对账单定稿0514 3" xfId="33965"/>
    <cellStyle name="好_缺口县区测算_小册子（2010）张" xfId="33966"/>
    <cellStyle name="好_缺口县区测算_小册子（2010）张 2" xfId="33967"/>
    <cellStyle name="好_缺口县区测算_小册子（2010）张 3" xfId="33968"/>
    <cellStyle name="好_人员工资和公用经费" xfId="33969"/>
    <cellStyle name="好_人员工资和公用经费 2" xfId="33970"/>
    <cellStyle name="好_人员工资和公用经费 2 2" xfId="33971"/>
    <cellStyle name="好_人员工资和公用经费 2 3" xfId="33972"/>
    <cellStyle name="好_人员工资和公用经费 2 4" xfId="33973"/>
    <cellStyle name="好_人员工资和公用经费 2 5" xfId="33974"/>
    <cellStyle name="好_人员工资和公用经费 2 6" xfId="33975"/>
    <cellStyle name="好_人员工资和公用经费 2 7" xfId="33976"/>
    <cellStyle name="好_人员工资和公用经费 2 8" xfId="33977"/>
    <cellStyle name="好_人员工资和公用经费 4" xfId="33978"/>
    <cellStyle name="好_人员工资和公用经费 5" xfId="33979"/>
    <cellStyle name="好_人员工资和公用经费_03_2010年各地区一般预算平衡表" xfId="33980"/>
    <cellStyle name="好_人员工资和公用经费_03_2010年各地区一般预算平衡表 2" xfId="33981"/>
    <cellStyle name="好_人员工资和公用经费_03_2010年各地区一般预算平衡表 2 2" xfId="33982"/>
    <cellStyle name="好_人员工资和公用经费_03_2010年各地区一般预算平衡表 2 3" xfId="33983"/>
    <cellStyle name="好_人员工资和公用经费_03_2010年各地区一般预算平衡表 3" xfId="33984"/>
    <cellStyle name="好_人员工资和公用经费_03_2010年各地区一般预算平衡表 4" xfId="33985"/>
    <cellStyle name="好_人员工资和公用经费_03_2010年各地区一般预算平衡表 5" xfId="33986"/>
    <cellStyle name="好_人员工资和公用经费_03_2010年各地区一般预算平衡表 6" xfId="33987"/>
    <cellStyle name="好_人员工资和公用经费_03_2010年各地区一般预算平衡表_04财力类2010" xfId="33988"/>
    <cellStyle name="好_人员工资和公用经费_03_2010年各地区一般预算平衡表_04财力类2010 2" xfId="33989"/>
    <cellStyle name="好_卫生(按照总人口测算）—20080416_财力性转移支付2010年预算参考数_华东 2 7" xfId="33990"/>
    <cellStyle name="好_人员工资和公用经费_03_2010年各地区一般预算平衡表_04财力类2010 3" xfId="33991"/>
    <cellStyle name="好_人员工资和公用经费_03_2010年各地区一般预算平衡表_2010年地方财政一般预算分级平衡情况表（汇总）0524" xfId="33992"/>
    <cellStyle name="好_人员工资和公用经费_03_2010年各地区一般预算平衡表_2010年地方财政一般预算分级平衡情况表（汇总）0524 2" xfId="33993"/>
    <cellStyle name="好_人员工资和公用经费_03_2010年各地区一般预算平衡表_2010年地方财政一般预算分级平衡情况表（汇总）0524 2 2" xfId="33994"/>
    <cellStyle name="好_人员工资和公用经费_03_2010年各地区一般预算平衡表_2010年地方财政一般预算分级平衡情况表（汇总）0524 2 3" xfId="33995"/>
    <cellStyle name="好_人员工资和公用经费_03_2010年各地区一般预算平衡表_2010年地方财政一般预算分级平衡情况表（汇总）0524 2 4" xfId="33996"/>
    <cellStyle name="好_人员工资和公用经费_03_2010年各地区一般预算平衡表_2010年地方财政一般预算分级平衡情况表（汇总）0524 2 5" xfId="33997"/>
    <cellStyle name="好_人员工资和公用经费_03_2010年各地区一般预算平衡表_2010年地方财政一般预算分级平衡情况表（汇总）0524 2 6" xfId="33998"/>
    <cellStyle name="好_人员工资和公用经费_03_2010年各地区一般预算平衡表_2010年地方财政一般预算分级平衡情况表（汇总）0524 2 7" xfId="33999"/>
    <cellStyle name="好_人员工资和公用经费_03_2010年各地区一般预算平衡表_2010年地方财政一般预算分级平衡情况表（汇总）0524 2 8" xfId="34000"/>
    <cellStyle name="好_人员工资和公用经费_03_2010年各地区一般预算平衡表_2010年地方财政一般预算分级平衡情况表（汇总）0524 3" xfId="34001"/>
    <cellStyle name="好_人员工资和公用经费_03_2010年各地区一般预算平衡表_2010年地方财政一般预算分级平衡情况表（汇总）0524 4" xfId="34002"/>
    <cellStyle name="好_人员工资和公用经费_03_2010年各地区一般预算平衡表_2010年地方财政一般预算分级平衡情况表（汇总）0524 5" xfId="34003"/>
    <cellStyle name="好_人员工资和公用经费_03_2010年各地区一般预算平衡表_净集中" xfId="34004"/>
    <cellStyle name="好_人员工资和公用经费_03_2010年各地区一般预算平衡表_净集中 2" xfId="34005"/>
    <cellStyle name="好_人员工资和公用经费_03_2010年各地区一般预算平衡表_净集中 3" xfId="34006"/>
    <cellStyle name="好_人员工资和公用经费_30云南" xfId="34007"/>
    <cellStyle name="好_人员工资和公用经费_30云南 2" xfId="34008"/>
    <cellStyle name="好_人员工资和公用经费_30云南 3" xfId="34009"/>
    <cellStyle name="好_人员工资和公用经费_财力性转移支付2010年预算参考数" xfId="34010"/>
    <cellStyle name="好_人员工资和公用经费_财力性转移支付2010年预算参考数 2 2" xfId="34011"/>
    <cellStyle name="好_人员工资和公用经费_财力性转移支付2010年预算参考数 2 3" xfId="34012"/>
    <cellStyle name="好_人员工资和公用经费_财力性转移支付2010年预算参考数 2 4" xfId="34013"/>
    <cellStyle name="好_人员工资和公用经费_财力性转移支付2010年预算参考数 2 6" xfId="34014"/>
    <cellStyle name="好_人员工资和公用经费_财力性转移支付2010年预算参考数 2 7" xfId="34015"/>
    <cellStyle name="好_人员工资和公用经费_财力性转移支付2010年预算参考数 2 8" xfId="34016"/>
    <cellStyle name="好_人员工资和公用经费_财力性转移支付2010年预算参考数_03_2010年各地区一般预算平衡表" xfId="34017"/>
    <cellStyle name="好_人员工资和公用经费_财力性转移支付2010年预算参考数_03_2010年各地区一般预算平衡表 2 2" xfId="34018"/>
    <cellStyle name="好_人员工资和公用经费_财力性转移支付2010年预算参考数_03_2010年各地区一般预算平衡表 2 3" xfId="34019"/>
    <cellStyle name="好_人员工资和公用经费_财力性转移支付2010年预算参考数_03_2010年各地区一般预算平衡表 4" xfId="34020"/>
    <cellStyle name="好_人员工资和公用经费_财力性转移支付2010年预算参考数_03_2010年各地区一般预算平衡表 5" xfId="34021"/>
    <cellStyle name="好_人员工资和公用经费_财力性转移支付2010年预算参考数_03_2010年各地区一般预算平衡表 6" xfId="34022"/>
    <cellStyle name="好_人员工资和公用经费_财力性转移支付2010年预算参考数_03_2010年各地区一般预算平衡表_04财力类2010" xfId="34023"/>
    <cellStyle name="好_人员工资和公用经费_财力性转移支付2010年预算参考数_03_2010年各地区一般预算平衡表_04财力类2010 2" xfId="34024"/>
    <cellStyle name="好_人员工资和公用经费_财力性转移支付2010年预算参考数_03_2010年各地区一般预算平衡表_04财力类2010 3" xfId="34025"/>
    <cellStyle name="好_人员工资和公用经费_财力性转移支付2010年预算参考数_03_2010年各地区一般预算平衡表_2010年地方财政一般预算分级平衡情况表（汇总）0524" xfId="34026"/>
    <cellStyle name="好_人员工资和公用经费_财力性转移支付2010年预算参考数_03_2010年各地区一般预算平衡表_2010年地方财政一般预算分级平衡情况表（汇总）0524 2" xfId="34027"/>
    <cellStyle name="好_人员工资和公用经费_财力性转移支付2010年预算参考数_03_2010年各地区一般预算平衡表_2010年地方财政一般预算分级平衡情况表（汇总）0524 2 2" xfId="34028"/>
    <cellStyle name="好_人员工资和公用经费_财力性转移支付2010年预算参考数_03_2010年各地区一般预算平衡表_2010年地方财政一般预算分级平衡情况表（汇总）0524 2 5" xfId="34029"/>
    <cellStyle name="好_人员工资和公用经费_财力性转移支付2010年预算参考数_03_2010年各地区一般预算平衡表_2010年地方财政一般预算分级平衡情况表（汇总）0524 2 6" xfId="34030"/>
    <cellStyle name="好_人员工资和公用经费_财力性转移支付2010年预算参考数_03_2010年各地区一般预算平衡表_2010年地方财政一般预算分级平衡情况表（汇总）0524 2 7" xfId="34031"/>
    <cellStyle name="好_人员工资和公用经费_财力性转移支付2010年预算参考数_03_2010年各地区一般预算平衡表_2010年地方财政一般预算分级平衡情况表（汇总）0524 2 8" xfId="34032"/>
    <cellStyle name="好_人员工资和公用经费_财力性转移支付2010年预算参考数_03_2010年各地区一般预算平衡表_2010年地方财政一般预算分级平衡情况表（汇总）0524 3" xfId="34033"/>
    <cellStyle name="好_人员工资和公用经费_财力性转移支付2010年预算参考数_03_2010年各地区一般预算平衡表_2010年地方财政一般预算分级平衡情况表（汇总）0524 4" xfId="34034"/>
    <cellStyle name="好_人员工资和公用经费_财力性转移支付2010年预算参考数_03_2010年各地区一般预算平衡表_2010年地方财政一般预算分级平衡情况表（汇总）0524 5" xfId="34035"/>
    <cellStyle name="好_人员工资和公用经费_财力性转移支付2010年预算参考数_03_2010年各地区一般预算平衡表_净集中" xfId="34036"/>
    <cellStyle name="好_人员工资和公用经费_财力性转移支付2010年预算参考数_03_2010年各地区一般预算平衡表_净集中 2" xfId="34037"/>
    <cellStyle name="好_人员工资和公用经费_财力性转移支付2010年预算参考数_03_2010年各地区一般预算平衡表_净集中 3" xfId="34038"/>
    <cellStyle name="好_人员工资和公用经费_财力性转移支付2010年预算参考数_30云南" xfId="34039"/>
    <cellStyle name="好_人员工资和公用经费_财力性转移支付2010年预算参考数_30云南 2" xfId="34040"/>
    <cellStyle name="好_人员工资和公用经费_财力性转移支付2010年预算参考数_30云南 3" xfId="34041"/>
    <cellStyle name="好_人员工资和公用经费_财力性转移支付2010年预算参考数_合并" xfId="34042"/>
    <cellStyle name="好_威信县林政报表" xfId="34043"/>
    <cellStyle name="好_人员工资和公用经费_财力性转移支付2010年预算参考数_合并 2" xfId="34044"/>
    <cellStyle name="好_人员工资和公用经费_财力性转移支付2010年预算参考数_合并 2 2" xfId="34045"/>
    <cellStyle name="好_人员工资和公用经费_财力性转移支付2010年预算参考数_合并 2 3" xfId="34046"/>
    <cellStyle name="好_人员工资和公用经费_财力性转移支付2010年预算参考数_合并 2 4" xfId="34047"/>
    <cellStyle name="好_人员工资和公用经费_财力性转移支付2010年预算参考数_合并 2 5" xfId="34048"/>
    <cellStyle name="好_人员工资和公用经费_财力性转移支付2010年预算参考数_合并 2 6" xfId="34049"/>
    <cellStyle name="好_人员工资和公用经费_财力性转移支付2010年预算参考数_合并 2 7" xfId="34050"/>
    <cellStyle name="好_人员工资和公用经费_财力性转移支付2010年预算参考数_合并 3" xfId="34051"/>
    <cellStyle name="好_人员工资和公用经费_财力性转移支付2010年预算参考数_华东" xfId="34052"/>
    <cellStyle name="好_人员工资和公用经费_财力性转移支付2010年预算参考数_华东 2" xfId="34053"/>
    <cellStyle name="好_人员工资和公用经费_财力性转移支付2010年预算参考数_华东 2 2" xfId="34054"/>
    <cellStyle name="好_县区合并测算20080421_县市旗测算-新科目（含人口规模效应）_03_2010年各地区一般预算平衡表_净集中" xfId="34055"/>
    <cellStyle name="好_人员工资和公用经费_财力性转移支付2010年预算参考数_华东 2 3" xfId="34056"/>
    <cellStyle name="好_人员工资和公用经费_财力性转移支付2010年预算参考数_华东 2 4" xfId="34057"/>
    <cellStyle name="好_人员工资和公用经费_财力性转移支付2010年预算参考数_华东 2 5" xfId="34058"/>
    <cellStyle name="好_人员工资和公用经费_财力性转移支付2010年预算参考数_华东 2 6" xfId="34059"/>
    <cellStyle name="好_人员工资和公用经费_财力性转移支付2010年预算参考数_华东 2 7" xfId="34060"/>
    <cellStyle name="好_人员工资和公用经费_财力性转移支付2010年预算参考数_华东 3" xfId="34061"/>
    <cellStyle name="好_人员工资和公用经费_财力性转移支付2010年预算参考数_隋心对账单定稿0514 2 3" xfId="34062"/>
    <cellStyle name="好_人员工资和公用经费_财力性转移支付2010年预算参考数_隋心对账单定稿0514 2 4" xfId="34063"/>
    <cellStyle name="好_人员工资和公用经费_财力性转移支付2010年预算参考数_隋心对账单定稿0514 2 5" xfId="34064"/>
    <cellStyle name="好_人员工资和公用经费_财力性转移支付2010年预算参考数_隋心对账单定稿0514 2 6" xfId="34065"/>
    <cellStyle name="好_人员工资和公用经费_财力性转移支付2010年预算参考数_隋心对账单定稿0514 2 7" xfId="34066"/>
    <cellStyle name="好_人员工资和公用经费_财力性转移支付2010年预算参考数_小册子（2010）张 2" xfId="34067"/>
    <cellStyle name="好_人员工资和公用经费_财力性转移支付2010年预算参考数_小册子（2010）张 3" xfId="34068"/>
    <cellStyle name="好_人员工资和公用经费_财力性转移支付2010年预算参考数_小册子（2010）张 3 2" xfId="34069"/>
    <cellStyle name="好_人员工资和公用经费_合并" xfId="34070"/>
    <cellStyle name="好_人员工资和公用经费_合并 2" xfId="34071"/>
    <cellStyle name="好_人员工资和公用经费_合并 2 2" xfId="34072"/>
    <cellStyle name="好_人员工资和公用经费_合并 2 3" xfId="34073"/>
    <cellStyle name="好_人员工资和公用经费_合并 2 4" xfId="34074"/>
    <cellStyle name="好_人员工资和公用经费_合并 2 5" xfId="34075"/>
    <cellStyle name="好_人员工资和公用经费_合并 2 6" xfId="34076"/>
    <cellStyle name="好_人员工资和公用经费_合并 2 7" xfId="34077"/>
    <cellStyle name="好_人员工资和公用经费_合并 3" xfId="34078"/>
    <cellStyle name="好_人员工资和公用经费_华东" xfId="34079"/>
    <cellStyle name="好_人员工资和公用经费_华东 2" xfId="34080"/>
    <cellStyle name="好_人员工资和公用经费_华东 2 2" xfId="34081"/>
    <cellStyle name="好_人员工资和公用经费_华东 2 3" xfId="34082"/>
    <cellStyle name="好_人员工资和公用经费_华东 2 4" xfId="34083"/>
    <cellStyle name="好_人员工资和公用经费_华东 2 5" xfId="34084"/>
    <cellStyle name="好_人员工资和公用经费_华东 2 6" xfId="34085"/>
    <cellStyle name="好_人员工资和公用经费_华东 2 7" xfId="34086"/>
    <cellStyle name="好_人员工资和公用经费_华东 3" xfId="34087"/>
    <cellStyle name="好_人员工资和公用经费_隋心对账单定稿0514" xfId="34088"/>
    <cellStyle name="好_人员工资和公用经费_隋心对账单定稿0514 2" xfId="34089"/>
    <cellStyle name="好_人员工资和公用经费_隋心对账单定稿0514 2 2" xfId="34090"/>
    <cellStyle name="好_人员工资和公用经费_隋心对账单定稿0514 2 3" xfId="34091"/>
    <cellStyle name="好_人员工资和公用经费_隋心对账单定稿0514 2 4" xfId="34092"/>
    <cellStyle name="好_人员工资和公用经费_隋心对账单定稿0514 2 5" xfId="34093"/>
    <cellStyle name="好_人员工资和公用经费_隋心对账单定稿0514 2 6" xfId="34094"/>
    <cellStyle name="好_人员工资和公用经费_隋心对账单定稿0514 2 7" xfId="34095"/>
    <cellStyle name="好_人员工资和公用经费_隋心对账单定稿0514 3" xfId="34096"/>
    <cellStyle name="好_人员工资和公用经费_小册子（2010）张" xfId="34097"/>
    <cellStyle name="好_人员工资和公用经费_小册子（2010）张 2" xfId="34098"/>
    <cellStyle name="好_人员工资和公用经费_小册子（2010）张 3" xfId="34099"/>
    <cellStyle name="好_人员工资和公用经费2" xfId="34100"/>
    <cellStyle name="好_人员工资和公用经费2 2 3" xfId="34101"/>
    <cellStyle name="好_人员工资和公用经费2 2 4" xfId="34102"/>
    <cellStyle name="好_人员工资和公用经费2 2 5" xfId="34103"/>
    <cellStyle name="好_人员工资和公用经费2 2 6" xfId="34104"/>
    <cellStyle name="好_人员工资和公用经费2 2 7" xfId="34105"/>
    <cellStyle name="好_人员工资和公用经费2 2 8" xfId="34106"/>
    <cellStyle name="好_人员工资和公用经费2 3" xfId="34107"/>
    <cellStyle name="好_人员工资和公用经费2 4" xfId="34108"/>
    <cellStyle name="好_人员工资和公用经费2 5" xfId="34109"/>
    <cellStyle name="好_人员工资和公用经费2_03_2010年各地区一般预算平衡表" xfId="34110"/>
    <cellStyle name="好_人员工资和公用经费2_03_2010年各地区一般预算平衡表 2" xfId="34111"/>
    <cellStyle name="好_人员工资和公用经费2_03_2010年各地区一般预算平衡表 2 2" xfId="34112"/>
    <cellStyle name="好_人员工资和公用经费2_03_2010年各地区一般预算平衡表 2 3" xfId="34113"/>
    <cellStyle name="好_人员工资和公用经费2_03_2010年各地区一般预算平衡表_04财力类2010 2" xfId="34114"/>
    <cellStyle name="好_人员工资和公用经费2_03_2010年各地区一般预算平衡表_04财力类2010 3" xfId="34115"/>
    <cellStyle name="好_人员工资和公用经费2_03_2010年各地区一般预算平衡表_2010年地方财政一般预算分级平衡情况表（汇总）0524 2" xfId="34116"/>
    <cellStyle name="好_人员工资和公用经费2_03_2010年各地区一般预算平衡表_2010年地方财政一般预算分级平衡情况表（汇总）0524 2 2" xfId="34117"/>
    <cellStyle name="好_人员工资和公用经费2_03_2010年各地区一般预算平衡表_2010年地方财政一般预算分级平衡情况表（汇总）0524 2 3" xfId="34118"/>
    <cellStyle name="好_人员工资和公用经费2_03_2010年各地区一般预算平衡表_2010年地方财政一般预算分级平衡情况表（汇总）0524 2 4" xfId="34119"/>
    <cellStyle name="好_人员工资和公用经费2_03_2010年各地区一般预算平衡表_2010年地方财政一般预算分级平衡情况表（汇总）0524 2 5" xfId="34120"/>
    <cellStyle name="好_人员工资和公用经费2_03_2010年各地区一般预算平衡表_2010年地方财政一般预算分级平衡情况表（汇总）0524 2 6" xfId="34121"/>
    <cellStyle name="好_人员工资和公用经费2_03_2010年各地区一般预算平衡表_2010年地方财政一般预算分级平衡情况表（汇总）0524 2 7" xfId="34122"/>
    <cellStyle name="好_人员工资和公用经费2_03_2010年各地区一般预算平衡表_2010年地方财政一般预算分级平衡情况表（汇总）0524 2 8" xfId="34123"/>
    <cellStyle name="好_人员工资和公用经费2_03_2010年各地区一般预算平衡表_2010年地方财政一般预算分级平衡情况表（汇总）0524 3" xfId="34124"/>
    <cellStyle name="好_人员工资和公用经费2_03_2010年各地区一般预算平衡表_2010年地方财政一般预算分级平衡情况表（汇总）0524 4" xfId="34125"/>
    <cellStyle name="好_人员工资和公用经费2_03_2010年各地区一般预算平衡表_2010年地方财政一般预算分级平衡情况表（汇总）0524 5" xfId="34126"/>
    <cellStyle name="好_人员工资和公用经费2_03_2010年各地区一般预算平衡表_净集中" xfId="34127"/>
    <cellStyle name="好_人员工资和公用经费2_03_2010年各地区一般预算平衡表_净集中 2" xfId="34128"/>
    <cellStyle name="好_人员工资和公用经费2_03_2010年各地区一般预算平衡表_净集中 3" xfId="34129"/>
    <cellStyle name="好_人员工资和公用经费2_30云南" xfId="34130"/>
    <cellStyle name="好_人员工资和公用经费2_30云南 2" xfId="34131"/>
    <cellStyle name="好_人员工资和公用经费2_30云南 3" xfId="34132"/>
    <cellStyle name="好_人员工资和公用经费2_财力性转移支付2010年预算参考数" xfId="34133"/>
    <cellStyle name="好_人员工资和公用经费2_财力性转移支付2010年预算参考数 2" xfId="34134"/>
    <cellStyle name="好_人员工资和公用经费2_财力性转移支付2010年预算参考数 2 2" xfId="34135"/>
    <cellStyle name="好_人员工资和公用经费2_财力性转移支付2010年预算参考数 2 3" xfId="34136"/>
    <cellStyle name="好_人员工资和公用经费2_财力性转移支付2010年预算参考数 2 4" xfId="34137"/>
    <cellStyle name="好_人员工资和公用经费2_财力性转移支付2010年预算参考数 2 5" xfId="34138"/>
    <cellStyle name="好_人员工资和公用经费2_财力性转移支付2010年预算参考数 2 6" xfId="34139"/>
    <cellStyle name="好_人员工资和公用经费2_财力性转移支付2010年预算参考数 2 7" xfId="34140"/>
    <cellStyle name="好_人员工资和公用经费2_财力性转移支付2010年预算参考数 2 8" xfId="34141"/>
    <cellStyle name="好_人员工资和公用经费2_财力性转移支付2010年预算参考数 3" xfId="34142"/>
    <cellStyle name="好_人员工资和公用经费2_财力性转移支付2010年预算参考数 4" xfId="34143"/>
    <cellStyle name="好_人员工资和公用经费2_财力性转移支付2010年预算参考数 5" xfId="34144"/>
    <cellStyle name="好_人员工资和公用经费2_财力性转移支付2010年预算参考数_03_2010年各地区一般预算平衡表" xfId="34145"/>
    <cellStyle name="好_人员工资和公用经费2_财力性转移支付2010年预算参考数_03_2010年各地区一般预算平衡表 2" xfId="34146"/>
    <cellStyle name="好_人员工资和公用经费2_财力性转移支付2010年预算参考数_03_2010年各地区一般预算平衡表 2 2" xfId="34147"/>
    <cellStyle name="好_人员工资和公用经费2_财力性转移支付2010年预算参考数_03_2010年各地区一般预算平衡表 2 3" xfId="34148"/>
    <cellStyle name="好_人员工资和公用经费2_财力性转移支付2010年预算参考数_03_2010年各地区一般预算平衡表 3" xfId="34149"/>
    <cellStyle name="好_人员工资和公用经费2_财力性转移支付2010年预算参考数_03_2010年各地区一般预算平衡表 4" xfId="34150"/>
    <cellStyle name="好_人员工资和公用经费2_财力性转移支付2010年预算参考数_03_2010年各地区一般预算平衡表 5" xfId="34151"/>
    <cellStyle name="好_人员工资和公用经费2_财力性转移支付2010年预算参考数_03_2010年各地区一般预算平衡表 6" xfId="34152"/>
    <cellStyle name="好_人员工资和公用经费2_财力性转移支付2010年预算参考数_03_2010年各地区一般预算平衡表_04财力类2010" xfId="34153"/>
    <cellStyle name="好_人员工资和公用经费2_财力性转移支付2010年预算参考数_03_2010年各地区一般预算平衡表_04财力类2010 2" xfId="34154"/>
    <cellStyle name="好_人员工资和公用经费2_财力性转移支付2010年预算参考数_03_2010年各地区一般预算平衡表_04财力类2010 3" xfId="34155"/>
    <cellStyle name="好_人员工资和公用经费2_财力性转移支付2010年预算参考数_03_2010年各地区一般预算平衡表_2010年地方财政一般预算分级平衡情况表（汇总）0524" xfId="34156"/>
    <cellStyle name="好_人员工资和公用经费2_财力性转移支付2010年预算参考数_03_2010年各地区一般预算平衡表_2010年地方财政一般预算分级平衡情况表（汇总）0524 2" xfId="34157"/>
    <cellStyle name="好_人员工资和公用经费2_财力性转移支付2010年预算参考数_03_2010年各地区一般预算平衡表_2010年地方财政一般预算分级平衡情况表（汇总）0524 2 2" xfId="34158"/>
    <cellStyle name="好_人员工资和公用经费2_财力性转移支付2010年预算参考数_03_2010年各地区一般预算平衡表_2010年地方财政一般预算分级平衡情况表（汇总）0524 2 3" xfId="34159"/>
    <cellStyle name="好_人员工资和公用经费2_财力性转移支付2010年预算参考数_03_2010年各地区一般预算平衡表_2010年地方财政一般预算分级平衡情况表（汇总）0524 2 4" xfId="34160"/>
    <cellStyle name="好_人员工资和公用经费2_财力性转移支付2010年预算参考数_03_2010年各地区一般预算平衡表_2010年地方财政一般预算分级平衡情况表（汇总）0524 2 5" xfId="34161"/>
    <cellStyle name="好_人员工资和公用经费2_财力性转移支付2010年预算参考数_03_2010年各地区一般预算平衡表_2010年地方财政一般预算分级平衡情况表（汇总）0524 2 6" xfId="34162"/>
    <cellStyle name="好_人员工资和公用经费2_财力性转移支付2010年预算参考数_03_2010年各地区一般预算平衡表_2010年地方财政一般预算分级平衡情况表（汇总）0524 2 7" xfId="34163"/>
    <cellStyle name="好_人员工资和公用经费2_财力性转移支付2010年预算参考数_03_2010年各地区一般预算平衡表_2010年地方财政一般预算分级平衡情况表（汇总）0524 2 8" xfId="34164"/>
    <cellStyle name="好_人员工资和公用经费2_财力性转移支付2010年预算参考数_03_2010年各地区一般预算平衡表_2010年地方财政一般预算分级平衡情况表（汇总）0524 3" xfId="34165"/>
    <cellStyle name="好_人员工资和公用经费2_财力性转移支付2010年预算参考数_03_2010年各地区一般预算平衡表_2010年地方财政一般预算分级平衡情况表（汇总）0524 4" xfId="34166"/>
    <cellStyle name="好_人员工资和公用经费2_财力性转移支付2010年预算参考数_03_2010年各地区一般预算平衡表_2010年地方财政一般预算分级平衡情况表（汇总）0524 5" xfId="34167"/>
    <cellStyle name="好_人员工资和公用经费2_财力性转移支付2010年预算参考数_03_2010年各地区一般预算平衡表_净集中" xfId="34168"/>
    <cellStyle name="好_人员工资和公用经费2_财力性转移支付2010年预算参考数_03_2010年各地区一般预算平衡表_净集中 2" xfId="34169"/>
    <cellStyle name="好_人员工资和公用经费2_财力性转移支付2010年预算参考数_03_2010年各地区一般预算平衡表_净集中 3" xfId="34170"/>
    <cellStyle name="好_人员工资和公用经费2_财力性转移支付2010年预算参考数_30云南" xfId="34171"/>
    <cellStyle name="好_人员工资和公用经费2_财力性转移支付2010年预算参考数_合并" xfId="34172"/>
    <cellStyle name="好_人员工资和公用经费2_财力性转移支付2010年预算参考数_合并 2" xfId="34173"/>
    <cellStyle name="好_人员工资和公用经费2_财力性转移支付2010年预算参考数_合并 2 2" xfId="34174"/>
    <cellStyle name="好_人员工资和公用经费2_财力性转移支付2010年预算参考数_合并 2 3" xfId="34175"/>
    <cellStyle name="好_人员工资和公用经费2_财力性转移支付2010年预算参考数_合并 2 4" xfId="34176"/>
    <cellStyle name="好_人员工资和公用经费2_财力性转移支付2010年预算参考数_合并 2 5" xfId="34177"/>
    <cellStyle name="好_人员工资和公用经费2_财力性转移支付2010年预算参考数_合并 2 6" xfId="34178"/>
    <cellStyle name="好_人员工资和公用经费2_财力性转移支付2010年预算参考数_合并 2 7" xfId="34179"/>
    <cellStyle name="好_人员工资和公用经费2_财力性转移支付2010年预算参考数_合并 3" xfId="34180"/>
    <cellStyle name="好_人员工资和公用经费2_财力性转移支付2010年预算参考数_华东" xfId="34181"/>
    <cellStyle name="好_人员工资和公用经费2_财力性转移支付2010年预算参考数_华东 2" xfId="34182"/>
    <cellStyle name="好_人员工资和公用经费2_财力性转移支付2010年预算参考数_华东 2 2" xfId="34183"/>
    <cellStyle name="好_人员工资和公用经费2_财力性转移支付2010年预算参考数_华东 2 3" xfId="34184"/>
    <cellStyle name="好_人员工资和公用经费2_财力性转移支付2010年预算参考数_华东 2 4" xfId="34185"/>
    <cellStyle name="好_人员工资和公用经费2_财力性转移支付2010年预算参考数_华东 2 5" xfId="34186"/>
    <cellStyle name="好_人员工资和公用经费2_财力性转移支付2010年预算参考数_华东 2 6" xfId="34187"/>
    <cellStyle name="好_人员工资和公用经费2_财力性转移支付2010年预算参考数_华东 2 7" xfId="34188"/>
    <cellStyle name="好_人员工资和公用经费2_财力性转移支付2010年预算参考数_华东 3" xfId="34189"/>
    <cellStyle name="好_人员工资和公用经费2_财力性转移支付2010年预算参考数_隋心对账单定稿0514" xfId="34190"/>
    <cellStyle name="好_人员工资和公用经费2_财力性转移支付2010年预算参考数_隋心对账单定稿0514 2" xfId="34191"/>
    <cellStyle name="好_人员工资和公用经费2_财力性转移支付2010年预算参考数_隋心对账单定稿0514 2 2" xfId="34192"/>
    <cellStyle name="好_人员工资和公用经费2_财力性转移支付2010年预算参考数_隋心对账单定稿0514 2 3" xfId="34193"/>
    <cellStyle name="好_人员工资和公用经费2_财力性转移支付2010年预算参考数_隋心对账单定稿0514 2 4" xfId="34194"/>
    <cellStyle name="好_人员工资和公用经费2_财力性转移支付2010年预算参考数_隋心对账单定稿0514 2 5" xfId="34195"/>
    <cellStyle name="好_人员工资和公用经费2_财力性转移支付2010年预算参考数_隋心对账单定稿0514 2 6" xfId="34196"/>
    <cellStyle name="好_人员工资和公用经费2_财力性转移支付2010年预算参考数_隋心对账单定稿0514 2 7" xfId="34197"/>
    <cellStyle name="好_人员工资和公用经费2_财力性转移支付2010年预算参考数_隋心对账单定稿0514 3" xfId="34198"/>
    <cellStyle name="好_人员工资和公用经费2_财力性转移支付2010年预算参考数_小册子（2010）张" xfId="34199"/>
    <cellStyle name="好_人员工资和公用经费2_财力性转移支付2010年预算参考数_小册子（2010）张 2" xfId="34200"/>
    <cellStyle name="好_人员工资和公用经费2_财力性转移支付2010年预算参考数_小册子（2010）张 3" xfId="34201"/>
    <cellStyle name="好_人员工资和公用经费2_合并" xfId="34202"/>
    <cellStyle name="好_人员工资和公用经费2_合并 2" xfId="34203"/>
    <cellStyle name="好_人员工资和公用经费2_合并 2 2" xfId="34204"/>
    <cellStyle name="好_人员工资和公用经费2_合并 2 3" xfId="34205"/>
    <cellStyle name="好_人员工资和公用经费2_合并 2 4" xfId="34206"/>
    <cellStyle name="好_人员工资和公用经费2_合并 2 5" xfId="34207"/>
    <cellStyle name="好_人员数据06+06-05" xfId="34208"/>
    <cellStyle name="好_人员工资和公用经费2_合并 2 6" xfId="34209"/>
    <cellStyle name="好_人员工资和公用经费2_合并 2 7" xfId="34210"/>
    <cellStyle name="好_人员工资和公用经费2_合并 3" xfId="34211"/>
    <cellStyle name="好_人员工资和公用经费2_华东" xfId="34212"/>
    <cellStyle name="好_人员工资和公用经费2_华东 2 3" xfId="34213"/>
    <cellStyle name="好_人员工资和公用经费2_华东 2 4" xfId="34214"/>
    <cellStyle name="好_人员工资和公用经费2_华东 2 5" xfId="34215"/>
    <cellStyle name="好_人员工资和公用经费2_华东 2 6" xfId="34216"/>
    <cellStyle name="好_人员工资和公用经费2_华东 2 7" xfId="34217"/>
    <cellStyle name="好_人员工资和公用经费2_隋心对账单定稿0514" xfId="34218"/>
    <cellStyle name="好_人员工资和公用经费2_隋心对账单定稿0514 2" xfId="34219"/>
    <cellStyle name="好_人员工资和公用经费2_隋心对账单定稿0514 2 2" xfId="34220"/>
    <cellStyle name="好_人员工资和公用经费2_隋心对账单定稿0514 2 3" xfId="34221"/>
    <cellStyle name="好_人员工资和公用经费2_隋心对账单定稿0514 2 4" xfId="34222"/>
    <cellStyle name="好_人员工资和公用经费2_隋心对账单定稿0514 2 6" xfId="34223"/>
    <cellStyle name="好_人员工资和公用经费2_隋心对账单定稿0514 2 7" xfId="34224"/>
    <cellStyle name="好_人员工资和公用经费2_隋心对账单定稿0514 3" xfId="34225"/>
    <cellStyle name="好_人员工资和公用经费2_小册子（2010）张" xfId="34226"/>
    <cellStyle name="好_人员工资和公用经费2_小册子（2010）张 2" xfId="34227"/>
    <cellStyle name="好_人员工资和公用经费2_小册子（2010）张 3" xfId="34228"/>
    <cellStyle name="好_人员工资和公用经费3" xfId="34229"/>
    <cellStyle name="好_人员工资和公用经费3 2" xfId="34230"/>
    <cellStyle name="好_人员工资和公用经费3 2 2" xfId="34231"/>
    <cellStyle name="好_人员工资和公用经费3 2 3" xfId="34232"/>
    <cellStyle name="好_人员工资和公用经费3 2 8" xfId="34233"/>
    <cellStyle name="好_人员工资和公用经费3 3" xfId="34234"/>
    <cellStyle name="好_人员工资和公用经费3 4" xfId="34235"/>
    <cellStyle name="好_人员工资和公用经费3 5" xfId="34236"/>
    <cellStyle name="好_人员工资和公用经费3_03_2010年各地区一般预算平衡表" xfId="34237"/>
    <cellStyle name="好_人员工资和公用经费3_03_2010年各地区一般预算平衡表 2" xfId="34238"/>
    <cellStyle name="好_人员工资和公用经费3_03_2010年各地区一般预算平衡表 2 2" xfId="34239"/>
    <cellStyle name="好_人员工资和公用经费3_03_2010年各地区一般预算平衡表 2 3" xfId="34240"/>
    <cellStyle name="好_人员工资和公用经费3_03_2010年各地区一般预算平衡表 3" xfId="34241"/>
    <cellStyle name="好_人员工资和公用经费3_03_2010年各地区一般预算平衡表 4" xfId="34242"/>
    <cellStyle name="好_人员工资和公用经费3_03_2010年各地区一般预算平衡表 5" xfId="34243"/>
    <cellStyle name="好_人员工资和公用经费3_03_2010年各地区一般预算平衡表 6" xfId="34244"/>
    <cellStyle name="好_人员工资和公用经费3_03_2010年各地区一般预算平衡表_04财力类2010" xfId="34245"/>
    <cellStyle name="好_人员工资和公用经费3_03_2010年各地区一般预算平衡表_04财力类2010 2" xfId="34246"/>
    <cellStyle name="好_人员工资和公用经费3_03_2010年各地区一般预算平衡表_04财力类2010 3" xfId="34247"/>
    <cellStyle name="好_人员工资和公用经费3_03_2010年各地区一般预算平衡表_2010年地方财政一般预算分级平衡情况表（汇总）0524" xfId="34248"/>
    <cellStyle name="好_人员工资和公用经费3_03_2010年各地区一般预算平衡表_2010年地方财政一般预算分级平衡情况表（汇总）0524 2" xfId="34249"/>
    <cellStyle name="好_人员工资和公用经费3_03_2010年各地区一般预算平衡表_2010年地方财政一般预算分级平衡情况表（汇总）0524 2 2" xfId="34250"/>
    <cellStyle name="好_人员工资和公用经费3_03_2010年各地区一般预算平衡表_2010年地方财政一般预算分级平衡情况表（汇总）0524 2 3" xfId="34251"/>
    <cellStyle name="好_人员工资和公用经费3_03_2010年各地区一般预算平衡表_2010年地方财政一般预算分级平衡情况表（汇总）0524 2 4" xfId="34252"/>
    <cellStyle name="好_人员工资和公用经费3_03_2010年各地区一般预算平衡表_2010年地方财政一般预算分级平衡情况表（汇总）0524 2 5" xfId="34253"/>
    <cellStyle name="好_人员工资和公用经费3_03_2010年各地区一般预算平衡表_2010年地方财政一般预算分级平衡情况表（汇总）0524 2 6" xfId="34254"/>
    <cellStyle name="好_人员工资和公用经费3_03_2010年各地区一般预算平衡表_2010年地方财政一般预算分级平衡情况表（汇总）0524 2 7" xfId="34255"/>
    <cellStyle name="好_人员工资和公用经费3_03_2010年各地区一般预算平衡表_2010年地方财政一般预算分级平衡情况表（汇总）0524 2 8" xfId="34256"/>
    <cellStyle name="好_人员工资和公用经费3_03_2010年各地区一般预算平衡表_2010年地方财政一般预算分级平衡情况表（汇总）0524 3" xfId="34257"/>
    <cellStyle name="好_人员工资和公用经费3_03_2010年各地区一般预算平衡表_2010年地方财政一般预算分级平衡情况表（汇总）0524 4" xfId="34258"/>
    <cellStyle name="好_人员工资和公用经费3_03_2010年各地区一般预算平衡表_2010年地方财政一般预算分级平衡情况表（汇总）0524 5" xfId="34259"/>
    <cellStyle name="好_人员工资和公用经费3_03_2010年各地区一般预算平衡表_净集中" xfId="34260"/>
    <cellStyle name="好_人员工资和公用经费3_03_2010年各地区一般预算平衡表_净集中 2" xfId="34261"/>
    <cellStyle name="好_人员工资和公用经费3_03_2010年各地区一般预算平衡表_净集中 3" xfId="34262"/>
    <cellStyle name="好_人员工资和公用经费3_30云南" xfId="34263"/>
    <cellStyle name="好_人员工资和公用经费3_30云南 2" xfId="34264"/>
    <cellStyle name="好_人员工资和公用经费3_30云南 3" xfId="34265"/>
    <cellStyle name="好_人员工资和公用经费3_财力性转移支付2010年预算参考数 2" xfId="34266"/>
    <cellStyle name="好_人员工资和公用经费3_财力性转移支付2010年预算参考数 2 2" xfId="34267"/>
    <cellStyle name="好_人员工资和公用经费3_财力性转移支付2010年预算参考数 2 3" xfId="34268"/>
    <cellStyle name="好_人员工资和公用经费3_财力性转移支付2010年预算参考数 2 4" xfId="34269"/>
    <cellStyle name="好_人员工资和公用经费3_财力性转移支付2010年预算参考数 2 5" xfId="34270"/>
    <cellStyle name="好_人员工资和公用经费3_财力性转移支付2010年预算参考数 2 6" xfId="34271"/>
    <cellStyle name="好_人员工资和公用经费3_财力性转移支付2010年预算参考数 2 7" xfId="34272"/>
    <cellStyle name="好_人员工资和公用经费3_财力性转移支付2010年预算参考数 2 8" xfId="34273"/>
    <cellStyle name="好_人员工资和公用经费3_财力性转移支付2010年预算参考数 3" xfId="34274"/>
    <cellStyle name="好_人员工资和公用经费3_财力性转移支付2010年预算参考数 5" xfId="34275"/>
    <cellStyle name="好_人员工资和公用经费3_财力性转移支付2010年预算参考数_03_2010年各地区一般预算平衡表" xfId="34276"/>
    <cellStyle name="好_人员工资和公用经费3_财力性转移支付2010年预算参考数_03_2010年各地区一般预算平衡表 2" xfId="34277"/>
    <cellStyle name="好_人员工资和公用经费3_财力性转移支付2010年预算参考数_03_2010年各地区一般预算平衡表 2 2" xfId="34278"/>
    <cellStyle name="好_人员工资和公用经费3_财力性转移支付2010年预算参考数_03_2010年各地区一般预算平衡表 2 3" xfId="34279"/>
    <cellStyle name="好_人员工资和公用经费3_财力性转移支付2010年预算参考数_03_2010年各地区一般预算平衡表 3" xfId="34280"/>
    <cellStyle name="好_人员工资和公用经费3_财力性转移支付2010年预算参考数_03_2010年各地区一般预算平衡表 4" xfId="34281"/>
    <cellStyle name="好_人员工资和公用经费3_财力性转移支付2010年预算参考数_03_2010年各地区一般预算平衡表 5" xfId="34282"/>
    <cellStyle name="好_人员工资和公用经费3_财力性转移支付2010年预算参考数_03_2010年各地区一般预算平衡表 6" xfId="34283"/>
    <cellStyle name="好_人员工资和公用经费3_财力性转移支付2010年预算参考数_03_2010年各地区一般预算平衡表_04财力类2010" xfId="34284"/>
    <cellStyle name="好_人员工资和公用经费3_财力性转移支付2010年预算参考数_03_2010年各地区一般预算平衡表_04财力类2010 2" xfId="34285"/>
    <cellStyle name="好_人员工资和公用经费3_财力性转移支付2010年预算参考数_03_2010年各地区一般预算平衡表_04财力类2010 3" xfId="34286"/>
    <cellStyle name="好_人员工资和公用经费3_财力性转移支付2010年预算参考数_03_2010年各地区一般预算平衡表_2010年地方财政一般预算分级平衡情况表（汇总）0524" xfId="34287"/>
    <cellStyle name="好_人员工资和公用经费3_财力性转移支付2010年预算参考数_03_2010年各地区一般预算平衡表_2010年地方财政一般预算分级平衡情况表（汇总）0524 2" xfId="34288"/>
    <cellStyle name="好_人员工资和公用经费3_财力性转移支付2010年预算参考数_03_2010年各地区一般预算平衡表_2010年地方财政一般预算分级平衡情况表（汇总）0524 2 2" xfId="34289"/>
    <cellStyle name="好_人员工资和公用经费3_财力性转移支付2010年预算参考数_03_2010年各地区一般预算平衡表_2010年地方财政一般预算分级平衡情况表（汇总）0524 2 3" xfId="34290"/>
    <cellStyle name="好_人员工资和公用经费3_财力性转移支付2010年预算参考数_03_2010年各地区一般预算平衡表_2010年地方财政一般预算分级平衡情况表（汇总）0524 2 4" xfId="34291"/>
    <cellStyle name="好_人员工资和公用经费3_财力性转移支付2010年预算参考数_03_2010年各地区一般预算平衡表_2010年地方财政一般预算分级平衡情况表（汇总）0524 2 5" xfId="34292"/>
    <cellStyle name="好_人员工资和公用经费3_财力性转移支付2010年预算参考数_03_2010年各地区一般预算平衡表_2010年地方财政一般预算分级平衡情况表（汇总）0524 2 6" xfId="34293"/>
    <cellStyle name="好_人员工资和公用经费3_财力性转移支付2010年预算参考数_03_2010年各地区一般预算平衡表_2010年地方财政一般预算分级平衡情况表（汇总）0524 2 7" xfId="34294"/>
    <cellStyle name="好_人员工资和公用经费3_财力性转移支付2010年预算参考数_03_2010年各地区一般预算平衡表_2010年地方财政一般预算分级平衡情况表（汇总）0524 2 8" xfId="34295"/>
    <cellStyle name="好_人员工资和公用经费3_财力性转移支付2010年预算参考数_03_2010年各地区一般预算平衡表_2010年地方财政一般预算分级平衡情况表（汇总）0524 3" xfId="34296"/>
    <cellStyle name="好_人员工资和公用经费3_财力性转移支付2010年预算参考数_03_2010年各地区一般预算平衡表_2010年地方财政一般预算分级平衡情况表（汇总）0524 4" xfId="34297"/>
    <cellStyle name="好_人员工资和公用经费3_财力性转移支付2010年预算参考数_03_2010年各地区一般预算平衡表_2010年地方财政一般预算分级平衡情况表（汇总）0524 5" xfId="34298"/>
    <cellStyle name="好_人员工资和公用经费3_财力性转移支付2010年预算参考数_03_2010年各地区一般预算平衡表_净集中" xfId="34299"/>
    <cellStyle name="好_人员工资和公用经费3_财力性转移支付2010年预算参考数_03_2010年各地区一般预算平衡表_净集中 2" xfId="34300"/>
    <cellStyle name="好_人员工资和公用经费3_财力性转移支付2010年预算参考数_03_2010年各地区一般预算平衡表_净集中 3" xfId="34301"/>
    <cellStyle name="好_人员工资和公用经费3_财力性转移支付2010年预算参考数_30云南" xfId="34302"/>
    <cellStyle name="好_人员工资和公用经费3_财力性转移支付2010年预算参考数_30云南 2" xfId="34303"/>
    <cellStyle name="好_人员工资和公用经费3_财力性转移支付2010年预算参考数_30云南 3" xfId="34304"/>
    <cellStyle name="好_人员工资和公用经费3_财力性转移支付2010年预算参考数_合并" xfId="34305"/>
    <cellStyle name="好_人员工资和公用经费3_财力性转移支付2010年预算参考数_合并 2" xfId="34306"/>
    <cellStyle name="好_人员工资和公用经费3_财力性转移支付2010年预算参考数_合并 2 2" xfId="34307"/>
    <cellStyle name="好_人员工资和公用经费3_财力性转移支付2010年预算参考数_合并 2 3" xfId="34308"/>
    <cellStyle name="好_人员工资和公用经费3_财力性转移支付2010年预算参考数_合并 2 4" xfId="34309"/>
    <cellStyle name="好_人员工资和公用经费3_财力性转移支付2010年预算参考数_合并 2 5" xfId="34310"/>
    <cellStyle name="好_人员工资和公用经费3_财力性转移支付2010年预算参考数_合并 2 6" xfId="34311"/>
    <cellStyle name="好_人员工资和公用经费3_财力性转移支付2010年预算参考数_合并 2 7" xfId="34312"/>
    <cellStyle name="好_人员工资和公用经费3_财力性转移支付2010年预算参考数_合并 3" xfId="34313"/>
    <cellStyle name="好_人员工资和公用经费3_财力性转移支付2010年预算参考数_华东" xfId="34314"/>
    <cellStyle name="好_人员工资和公用经费3_财力性转移支付2010年预算参考数_华东 2" xfId="34315"/>
    <cellStyle name="好_人员工资和公用经费3_财力性转移支付2010年预算参考数_华东 2 2" xfId="34316"/>
    <cellStyle name="好_人员工资和公用经费3_财力性转移支付2010年预算参考数_华东 2 3" xfId="34317"/>
    <cellStyle name="好_人员工资和公用经费3_财力性转移支付2010年预算参考数_华东 2 4" xfId="34318"/>
    <cellStyle name="好_县区合并测算20080421_民生政策最低支出需求_财力性转移支付2010年预算参考数_隋心对账单定稿0514 2" xfId="34319"/>
    <cellStyle name="好_人员工资和公用经费3_财力性转移支付2010年预算参考数_华东 2 5" xfId="34320"/>
    <cellStyle name="好_县区合并测算20080421_民生政策最低支出需求_财力性转移支付2010年预算参考数_隋心对账单定稿0514 3" xfId="34321"/>
    <cellStyle name="好_人员工资和公用经费3_财力性转移支付2010年预算参考数_华东 2 6" xfId="34322"/>
    <cellStyle name="好_人员工资和公用经费3_财力性转移支付2010年预算参考数_华东 2 7" xfId="34323"/>
    <cellStyle name="好_人员工资和公用经费3_财力性转移支付2010年预算参考数_华东 3" xfId="34324"/>
    <cellStyle name="好_人员工资和公用经费3_财力性转移支付2010年预算参考数_隋心对账单定稿0514" xfId="34325"/>
    <cellStyle name="好_人员工资和公用经费3_财力性转移支付2010年预算参考数_隋心对账单定稿0514 2" xfId="34326"/>
    <cellStyle name="好_人员工资和公用经费3_财力性转移支付2010年预算参考数_隋心对账单定稿0514 2 2" xfId="34327"/>
    <cellStyle name="好_人员工资和公用经费3_财力性转移支付2010年预算参考数_隋心对账单定稿0514 2 3" xfId="34328"/>
    <cellStyle name="好_人员工资和公用经费3_财力性转移支付2010年预算参考数_隋心对账单定稿0514 2 4" xfId="34329"/>
    <cellStyle name="好_人员工资和公用经费3_财力性转移支付2010年预算参考数_隋心对账单定稿0514 2 5" xfId="34330"/>
    <cellStyle name="好_人员工资和公用经费3_财力性转移支付2010年预算参考数_隋心对账单定稿0514 2 6" xfId="34331"/>
    <cellStyle name="好_人员工资和公用经费3_财力性转移支付2010年预算参考数_隋心对账单定稿0514 2 7" xfId="34332"/>
    <cellStyle name="好_人员工资和公用经费3_财力性转移支付2010年预算参考数_隋心对账单定稿0514 3" xfId="34333"/>
    <cellStyle name="好_人员工资和公用经费3_财力性转移支付2010年预算参考数_小册子（2010）张" xfId="34334"/>
    <cellStyle name="好_人员工资和公用经费3_财力性转移支付2010年预算参考数_小册子（2010）张 2" xfId="34335"/>
    <cellStyle name="好_人员工资和公用经费3_财力性转移支付2010年预算参考数_小册子（2010）张 2 2" xfId="34336"/>
    <cellStyle name="好_人员工资和公用经费3_财力性转移支付2010年预算参考数_小册子（2010）张 3" xfId="34337"/>
    <cellStyle name="好_人员工资和公用经费3_合并" xfId="34338"/>
    <cellStyle name="好_人员工资和公用经费3_合并 2" xfId="34339"/>
    <cellStyle name="好_人员工资和公用经费3_合并 2 2" xfId="34340"/>
    <cellStyle name="好_人员工资和公用经费3_合并 2 3" xfId="34341"/>
    <cellStyle name="好_人员工资和公用经费3_合并 2 4" xfId="34342"/>
    <cellStyle name="好_人员工资和公用经费3_合并 2 5" xfId="34343"/>
    <cellStyle name="好_人员工资和公用经费3_合并 2 7" xfId="34344"/>
    <cellStyle name="好_人员工资和公用经费3_合并 3" xfId="34345"/>
    <cellStyle name="好_人员工资和公用经费3_华东" xfId="34346"/>
    <cellStyle name="好_人员工资和公用经费3_华东 2" xfId="34347"/>
    <cellStyle name="好_人员工资和公用经费3_华东 2 2" xfId="34348"/>
    <cellStyle name="好_人员工资和公用经费3_华东 2 3" xfId="34349"/>
    <cellStyle name="好_人员工资和公用经费3_华东 2 4" xfId="34350"/>
    <cellStyle name="好_人员工资和公用经费3_华东 2 5" xfId="34351"/>
    <cellStyle name="好_人员工资和公用经费3_华东 2 6" xfId="34352"/>
    <cellStyle name="好_人员工资和公用经费3_华东 2 7" xfId="34353"/>
    <cellStyle name="好_人员工资和公用经费3_华东 3" xfId="34354"/>
    <cellStyle name="好_县市旗测算-新科目（20080627）_30云南" xfId="34355"/>
    <cellStyle name="好_人员工资和公用经费3_隋心对账单定稿0514" xfId="34356"/>
    <cellStyle name="好_人员工资和公用经费3_隋心对账单定稿0514 2" xfId="34357"/>
    <cellStyle name="好_人员工资和公用经费3_隋心对账单定稿0514 2 2" xfId="34358"/>
    <cellStyle name="好_人员工资和公用经费3_隋心对账单定稿0514 2 3" xfId="34359"/>
    <cellStyle name="好_人员工资和公用经费3_隋心对账单定稿0514 2 4" xfId="34360"/>
    <cellStyle name="好_人员工资和公用经费3_隋心对账单定稿0514 2 5" xfId="34361"/>
    <cellStyle name="好_人员工资和公用经费3_隋心对账单定稿0514 2 6" xfId="34362"/>
    <cellStyle name="好_人员工资和公用经费3_隋心对账单定稿0514 2 7" xfId="34363"/>
    <cellStyle name="好_人员工资和公用经费3_隋心对账单定稿0514 3" xfId="34364"/>
    <cellStyle name="好_人员工资和公用经费3_小册子（2010）张" xfId="34365"/>
    <cellStyle name="好_人员工资和公用经费3_小册子（2010）张 2" xfId="34366"/>
    <cellStyle name="好_人员工资和公用经费3_小册子（2010）张 3" xfId="34367"/>
    <cellStyle name="好_人员数据06+06-05 2" xfId="34368"/>
    <cellStyle name="好_人员数据06+06-05 3" xfId="34369"/>
    <cellStyle name="好_三季度－表二" xfId="34370"/>
    <cellStyle name="链接单元格 2 2 4" xfId="34371"/>
    <cellStyle name="好_三季度－表二 2" xfId="34372"/>
    <cellStyle name="好_三季度－表二 4" xfId="34373"/>
    <cellStyle name="好_山东省民生支出标准_隋心对账单定稿0514 3" xfId="34374"/>
    <cellStyle name="好_山东省民生支出标准" xfId="34375"/>
    <cellStyle name="好_山东省民生支出标准 2" xfId="34376"/>
    <cellStyle name="好_山东省民生支出标准 2 2" xfId="34377"/>
    <cellStyle name="好_山东省民生支出标准 2 3" xfId="34378"/>
    <cellStyle name="好_山东省民生支出标准 2 4" xfId="34379"/>
    <cellStyle name="好_山东省民生支出标准 2 5" xfId="34380"/>
    <cellStyle name="好_山东省民生支出标准 2 6" xfId="34381"/>
    <cellStyle name="好_山东省民生支出标准 2 7" xfId="34382"/>
    <cellStyle name="好_山东省民生支出标准 2 8" xfId="34383"/>
    <cellStyle name="好_山东省民生支出标准 3" xfId="34384"/>
    <cellStyle name="好_文体广播事业(按照总人口测算）—20080416_民生政策最低支出需求_财力性转移支付2010年预算参考数_03_2010年各地区一般预算平衡表_净集中" xfId="34385"/>
    <cellStyle name="好_山东省民生支出标准 4" xfId="34386"/>
    <cellStyle name="好_山东省民生支出标准_03_2010年各地区一般预算平衡表" xfId="34387"/>
    <cellStyle name="好_山东省民生支出标准_03_2010年各地区一般预算平衡表 2" xfId="34388"/>
    <cellStyle name="好_山东省民生支出标准_03_2010年各地区一般预算平衡表 2 2" xfId="34389"/>
    <cellStyle name="好_山东省民生支出标准_03_2010年各地区一般预算平衡表 2 3" xfId="34390"/>
    <cellStyle name="好_山东省民生支出标准_03_2010年各地区一般预算平衡表 3" xfId="34391"/>
    <cellStyle name="好_山东省民生支出标准_03_2010年各地区一般预算平衡表_04财力类2010" xfId="34392"/>
    <cellStyle name="好_山东省民生支出标准_03_2010年各地区一般预算平衡表_04财力类2010 2" xfId="34393"/>
    <cellStyle name="好_山东省民生支出标准_03_2010年各地区一般预算平衡表_04财力类2010 3" xfId="34394"/>
    <cellStyle name="好_山东省民生支出标准_03_2010年各地区一般预算平衡表_2010年地方财政一般预算分级平衡情况表（汇总）0524" xfId="34395"/>
    <cellStyle name="好_山东省民生支出标准_03_2010年各地区一般预算平衡表_2010年地方财政一般预算分级平衡情况表（汇总）0524 2" xfId="34396"/>
    <cellStyle name="好_山东省民生支出标准_03_2010年各地区一般预算平衡表_2010年地方财政一般预算分级平衡情况表（汇总）0524 2 2" xfId="34397"/>
    <cellStyle name="好_山东省民生支出标准_03_2010年各地区一般预算平衡表_2010年地方财政一般预算分级平衡情况表（汇总）0524 2 3" xfId="34398"/>
    <cellStyle name="好_山东省民生支出标准_03_2010年各地区一般预算平衡表_2010年地方财政一般预算分级平衡情况表（汇总）0524 2 4" xfId="34399"/>
    <cellStyle name="好_山东省民生支出标准_03_2010年各地区一般预算平衡表_2010年地方财政一般预算分级平衡情况表（汇总）0524 2 5" xfId="34400"/>
    <cellStyle name="好_山东省民生支出标准_03_2010年各地区一般预算平衡表_2010年地方财政一般预算分级平衡情况表（汇总）0524 2 7" xfId="34401"/>
    <cellStyle name="好_山东省民生支出标准_03_2010年各地区一般预算平衡表_2010年地方财政一般预算分级平衡情况表（汇总）0524 2 8" xfId="34402"/>
    <cellStyle name="好_山东省民生支出标准_03_2010年各地区一般预算平衡表_2010年地方财政一般预算分级平衡情况表（汇总）0524 3" xfId="34403"/>
    <cellStyle name="好_山东省民生支出标准_03_2010年各地区一般预算平衡表_2010年地方财政一般预算分级平衡情况表（汇总）0524 4" xfId="34404"/>
    <cellStyle name="汇总 2 10" xfId="34405"/>
    <cellStyle name="好_山东省民生支出标准_03_2010年各地区一般预算平衡表_2010年地方财政一般预算分级平衡情况表（汇总）0524 5" xfId="34406"/>
    <cellStyle name="汇总 2 11" xfId="34407"/>
    <cellStyle name="好_山东省民生支出标准_03_2010年各地区一般预算平衡表_净集中" xfId="34408"/>
    <cellStyle name="好_山东省民生支出标准_03_2010年各地区一般预算平衡表_净集中 2" xfId="34409"/>
    <cellStyle name="好_山东省民生支出标准_03_2010年各地区一般预算平衡表_净集中 3" xfId="34410"/>
    <cellStyle name="好_山东省民生支出标准_30云南" xfId="34411"/>
    <cellStyle name="好_山东省民生支出标准_30云南 2" xfId="34412"/>
    <cellStyle name="好_山东省民生支出标准_30云南 2 2" xfId="34413"/>
    <cellStyle name="好_山东省民生支出标准_30云南 3" xfId="34414"/>
    <cellStyle name="好_山东省民生支出标准_财力性转移支付2010年预算参考数" xfId="34415"/>
    <cellStyle name="好_山东省民生支出标准_财力性转移支付2010年预算参考数 2" xfId="34416"/>
    <cellStyle name="好_山东省民生支出标准_财力性转移支付2010年预算参考数 2 2" xfId="34417"/>
    <cellStyle name="好_山东省民生支出标准_财力性转移支付2010年预算参考数 2 3" xfId="34418"/>
    <cellStyle name="好_山东省民生支出标准_财力性转移支付2010年预算参考数 2 4" xfId="34419"/>
    <cellStyle name="好_山东省民生支出标准_财力性转移支付2010年预算参考数 2 5" xfId="34420"/>
    <cellStyle name="好_山东省民生支出标准_财力性转移支付2010年预算参考数 2 6" xfId="34421"/>
    <cellStyle name="好_山东省民生支出标准_财力性转移支付2010年预算参考数 2 7" xfId="34422"/>
    <cellStyle name="好_山东省民生支出标准_财力性转移支付2010年预算参考数 2 8" xfId="34423"/>
    <cellStyle name="好_山东省民生支出标准_财力性转移支付2010年预算参考数 3" xfId="34424"/>
    <cellStyle name="好_山东省民生支出标准_财力性转移支付2010年预算参考数 4" xfId="34425"/>
    <cellStyle name="好_山东省民生支出标准_财力性转移支付2010年预算参考数 5" xfId="34426"/>
    <cellStyle name="好_山东省民生支出标准_财力性转移支付2010年预算参考数_03_2010年各地区一般预算平衡表" xfId="34427"/>
    <cellStyle name="好_山东省民生支出标准_财力性转移支付2010年预算参考数_03_2010年各地区一般预算平衡表 2" xfId="34428"/>
    <cellStyle name="好_山东省民生支出标准_财力性转移支付2010年预算参考数_03_2010年各地区一般预算平衡表 2 2" xfId="34429"/>
    <cellStyle name="好_山东省民生支出标准_财力性转移支付2010年预算参考数_03_2010年各地区一般预算平衡表 2 3" xfId="34430"/>
    <cellStyle name="好_山东省民生支出标准_财力性转移支付2010年预算参考数_03_2010年各地区一般预算平衡表 3" xfId="34431"/>
    <cellStyle name="好_山东省民生支出标准_财力性转移支付2010年预算参考数_03_2010年各地区一般预算平衡表 4" xfId="34432"/>
    <cellStyle name="好_山东省民生支出标准_财力性转移支付2010年预算参考数_03_2010年各地区一般预算平衡表 5" xfId="34433"/>
    <cellStyle name="好_山东省民生支出标准_财力性转移支付2010年预算参考数_03_2010年各地区一般预算平衡表 6" xfId="34434"/>
    <cellStyle name="好_山东省民生支出标准_财力性转移支付2010年预算参考数_03_2010年各地区一般预算平衡表_04财力类2010" xfId="34435"/>
    <cellStyle name="好_山东省民生支出标准_财力性转移支付2010年预算参考数_03_2010年各地区一般预算平衡表_04财力类2010 2" xfId="34436"/>
    <cellStyle name="好_山东省民生支出标准_财力性转移支付2010年预算参考数_03_2010年各地区一般预算平衡表_04财力类2010 3" xfId="34437"/>
    <cellStyle name="好_山东省民生支出标准_财力性转移支付2010年预算参考数_03_2010年各地区一般预算平衡表_2010年地方财政一般预算分级平衡情况表（汇总）0524" xfId="34438"/>
    <cellStyle name="好_山东省民生支出标准_财力性转移支付2010年预算参考数_03_2010年各地区一般预算平衡表_2010年地方财政一般预算分级平衡情况表（汇总）0524 2" xfId="34439"/>
    <cellStyle name="好_山东省民生支出标准_财力性转移支付2010年预算参考数_03_2010年各地区一般预算平衡表_2010年地方财政一般预算分级平衡情况表（汇总）0524 2 3" xfId="34440"/>
    <cellStyle name="好_山东省民生支出标准_财力性转移支付2010年预算参考数_03_2010年各地区一般预算平衡表_2010年地方财政一般预算分级平衡情况表（汇总）0524 2 4" xfId="34441"/>
    <cellStyle name="好_山东省民生支出标准_财力性转移支付2010年预算参考数_03_2010年各地区一般预算平衡表_2010年地方财政一般预算分级平衡情况表（汇总）0524 2 6" xfId="34442"/>
    <cellStyle name="好_山东省民生支出标准_财力性转移支付2010年预算参考数_03_2010年各地区一般预算平衡表_2010年地方财政一般预算分级平衡情况表（汇总）0524 2 7" xfId="34443"/>
    <cellStyle name="好_山东省民生支出标准_财力性转移支付2010年预算参考数_03_2010年各地区一般预算平衡表_2010年地方财政一般预算分级平衡情况表（汇总）0524 2 8" xfId="34444"/>
    <cellStyle name="好_山东省民生支出标准_财力性转移支付2010年预算参考数_03_2010年各地区一般预算平衡表_2010年地方财政一般预算分级平衡情况表（汇总）0524 3" xfId="34445"/>
    <cellStyle name="好_山东省民生支出标准_财力性转移支付2010年预算参考数_03_2010年各地区一般预算平衡表_2010年地方财政一般预算分级平衡情况表（汇总）0524 4" xfId="34446"/>
    <cellStyle name="好_山东省民生支出标准_财力性转移支付2010年预算参考数_03_2010年各地区一般预算平衡表_净集中" xfId="34447"/>
    <cellStyle name="好_山东省民生支出标准_财力性转移支付2010年预算参考数_03_2010年各地区一般预算平衡表_净集中 2" xfId="34448"/>
    <cellStyle name="好_山东省民生支出标准_财力性转移支付2010年预算参考数_03_2010年各地区一般预算平衡表_净集中 3" xfId="34449"/>
    <cellStyle name="好_山东省民生支出标准_财力性转移支付2010年预算参考数_30云南" xfId="34450"/>
    <cellStyle name="好_山东省民生支出标准_财力性转移支付2010年预算参考数_30云南 2" xfId="34451"/>
    <cellStyle name="好_山东省民生支出标准_财力性转移支付2010年预算参考数_30云南 3" xfId="34452"/>
    <cellStyle name="好_山东省民生支出标准_财力性转移支付2010年预算参考数_合并" xfId="34453"/>
    <cellStyle name="好_县市旗测算-新科目（20080626）_华东 2 3" xfId="34454"/>
    <cellStyle name="好_山东省民生支出标准_财力性转移支付2010年预算参考数_合并 2" xfId="34455"/>
    <cellStyle name="好_山东省民生支出标准_财力性转移支付2010年预算参考数_合并 2 2" xfId="34456"/>
    <cellStyle name="好_山东省民生支出标准_财力性转移支付2010年预算参考数_合并 2 3" xfId="34457"/>
    <cellStyle name="好_山东省民生支出标准_财力性转移支付2010年预算参考数_合并 2 4" xfId="34458"/>
    <cellStyle name="好_山东省民生支出标准_财力性转移支付2010年预算参考数_合并 2 5" xfId="34459"/>
    <cellStyle name="好_山东省民生支出标准_财力性转移支付2010年预算参考数_合并 2 6" xfId="34460"/>
    <cellStyle name="好_山东省民生支出标准_财力性转移支付2010年预算参考数_合并 2 7" xfId="34461"/>
    <cellStyle name="好_山东省民生支出标准_财力性转移支付2010年预算参考数_合并 3" xfId="34462"/>
    <cellStyle name="好_山东省民生支出标准_财力性转移支付2010年预算参考数_华东" xfId="34463"/>
    <cellStyle name="好_山东省民生支出标准_财力性转移支付2010年预算参考数_华东 2" xfId="34464"/>
    <cellStyle name="好_山东省民生支出标准_财力性转移支付2010年预算参考数_华东 2 2" xfId="34465"/>
    <cellStyle name="好_山东省民生支出标准_财力性转移支付2010年预算参考数_华东 2 3" xfId="34466"/>
    <cellStyle name="好_山东省民生支出标准_财力性转移支付2010年预算参考数_华东 2 4" xfId="34467"/>
    <cellStyle name="好_山东省民生支出标准_财力性转移支付2010年预算参考数_华东 2 5" xfId="34468"/>
    <cellStyle name="好_山东省民生支出标准_财力性转移支付2010年预算参考数_华东 2 6" xfId="34469"/>
    <cellStyle name="好_山东省民生支出标准_财力性转移支付2010年预算参考数_华东 2 7" xfId="34470"/>
    <cellStyle name="好_山东省民生支出标准_财力性转移支付2010年预算参考数_华东 3" xfId="34471"/>
    <cellStyle name="好_山东省民生支出标准_财力性转移支付2010年预算参考数_隋心对账单定稿0514" xfId="34472"/>
    <cellStyle name="好_山东省民生支出标准_财力性转移支付2010年预算参考数_隋心对账单定稿0514 2" xfId="34473"/>
    <cellStyle name="好_山东省民生支出标准_财力性转移支付2010年预算参考数_隋心对账单定稿0514 2 2" xfId="34474"/>
    <cellStyle name="好_山东省民生支出标准_财力性转移支付2010年预算参考数_隋心对账单定稿0514 2 3" xfId="34475"/>
    <cellStyle name="好_山东省民生支出标准_财力性转移支付2010年预算参考数_隋心对账单定稿0514 2 4" xfId="34476"/>
    <cellStyle name="好_山东省民生支出标准_财力性转移支付2010年预算参考数_隋心对账单定稿0514 2 5" xfId="34477"/>
    <cellStyle name="好_山东省民生支出标准_财力性转移支付2010年预算参考数_隋心对账单定稿0514 2 6" xfId="34478"/>
    <cellStyle name="好_山东省民生支出标准_财力性转移支付2010年预算参考数_隋心对账单定稿0514 2 7" xfId="34479"/>
    <cellStyle name="好_山东省民生支出标准_财力性转移支付2010年预算参考数_小册子（2010）张" xfId="34480"/>
    <cellStyle name="好_山东省民生支出标准_财力性转移支付2010年预算参考数_小册子（2010）张 2" xfId="34481"/>
    <cellStyle name="好_山东省民生支出标准_财力性转移支付2010年预算参考数_小册子（2010）张 3" xfId="34482"/>
    <cellStyle name="好_山东省民生支出标准_合并 2" xfId="34483"/>
    <cellStyle name="好_山东省民生支出标准_合并 2 6" xfId="34484"/>
    <cellStyle name="好_山东省民生支出标准_合并 2 7" xfId="34485"/>
    <cellStyle name="好_山东省民生支出标准_合并 3" xfId="34486"/>
    <cellStyle name="好_山东省民生支出标准_华东" xfId="34487"/>
    <cellStyle name="好_山东省民生支出标准_华东 2" xfId="34488"/>
    <cellStyle name="好_山东省民生支出标准_华东 2 3" xfId="34489"/>
    <cellStyle name="好_山东省民生支出标准_华东 2 6" xfId="34490"/>
    <cellStyle name="好_山东省民生支出标准_华东 2 7" xfId="34491"/>
    <cellStyle name="好_山东省民生支出标准_华东 3" xfId="34492"/>
    <cellStyle name="好_山东省民生支出标准_隋心对账单定稿0514" xfId="34493"/>
    <cellStyle name="好_山东省民生支出标准_隋心对账单定稿0514 2 5" xfId="34494"/>
    <cellStyle name="好_山东省民生支出标准_隋心对账单定稿0514 2 6" xfId="34495"/>
    <cellStyle name="好_山东省民生支出标准_小册子（2010）张 2" xfId="34496"/>
    <cellStyle name="好_山东省民生支出标准_小册子（2010）张 3" xfId="34497"/>
    <cellStyle name="好_生态特殊支出情况表" xfId="34498"/>
    <cellStyle name="好_市辖区测算20080510" xfId="34499"/>
    <cellStyle name="好_市辖区测算20080510 2" xfId="34500"/>
    <cellStyle name="好_市辖区测算20080510 2 2" xfId="34501"/>
    <cellStyle name="好_市辖区测算20080510 2 3" xfId="34502"/>
    <cellStyle name="好_市辖区测算20080510 2 4" xfId="34503"/>
    <cellStyle name="好_市辖区测算20080510 2 5" xfId="34504"/>
    <cellStyle name="好_市辖区测算20080510 2 6" xfId="34505"/>
    <cellStyle name="好_市辖区测算20080510 2 7" xfId="34506"/>
    <cellStyle name="好_市辖区测算20080510 2 8" xfId="34507"/>
    <cellStyle name="好_市辖区测算20080510 3" xfId="34508"/>
    <cellStyle name="好_市辖区测算20080510 4" xfId="34509"/>
    <cellStyle name="好_市辖区测算20080510 5" xfId="34510"/>
    <cellStyle name="好_市辖区测算20080510_03_2010年各地区一般预算平衡表" xfId="34511"/>
    <cellStyle name="好_市辖区测算20080510_03_2010年各地区一般预算平衡表 2" xfId="34512"/>
    <cellStyle name="好_市辖区测算20080510_03_2010年各地区一般预算平衡表 2 2" xfId="34513"/>
    <cellStyle name="好_市辖区测算20080510_03_2010年各地区一般预算平衡表 2 3" xfId="34514"/>
    <cellStyle name="好_市辖区测算20080510_03_2010年各地区一般预算平衡表 3" xfId="34515"/>
    <cellStyle name="好_市辖区测算20080510_03_2010年各地区一般预算平衡表 4" xfId="34516"/>
    <cellStyle name="好_市辖区测算20080510_03_2010年各地区一般预算平衡表 5" xfId="34517"/>
    <cellStyle name="好_市辖区测算20080510_03_2010年各地区一般预算平衡表 6" xfId="34518"/>
    <cellStyle name="好_市辖区测算20080510_03_2010年各地区一般预算平衡表_04财力类2010" xfId="34519"/>
    <cellStyle name="好_市辖区测算20080510_03_2010年各地区一般预算平衡表_2010年地方财政一般预算分级平衡情况表（汇总）0524" xfId="34520"/>
    <cellStyle name="好_市辖区测算20080510_03_2010年各地区一般预算平衡表_2010年地方财政一般预算分级平衡情况表（汇总）0524 2" xfId="34521"/>
    <cellStyle name="好_市辖区测算20080510_03_2010年各地区一般预算平衡表_2010年地方财政一般预算分级平衡情况表（汇总）0524 2 2" xfId="34522"/>
    <cellStyle name="好_市辖区测算20080510_03_2010年各地区一般预算平衡表_2010年地方财政一般预算分级平衡情况表（汇总）0524 2 3" xfId="34523"/>
    <cellStyle name="好_市辖区测算20080510_03_2010年各地区一般预算平衡表_2010年地方财政一般预算分级平衡情况表（汇总）0524 2 4" xfId="34524"/>
    <cellStyle name="好_市辖区测算20080510_03_2010年各地区一般预算平衡表_2010年地方财政一般预算分级平衡情况表（汇总）0524 2 5" xfId="34525"/>
    <cellStyle name="好_市辖区测算20080510_03_2010年各地区一般预算平衡表_2010年地方财政一般预算分级平衡情况表（汇总）0524 2 6" xfId="34526"/>
    <cellStyle name="好_市辖区测算20080510_03_2010年各地区一般预算平衡表_2010年地方财政一般预算分级平衡情况表（汇总）0524 2 7" xfId="34527"/>
    <cellStyle name="好_市辖区测算20080510_03_2010年各地区一般预算平衡表_2010年地方财政一般预算分级平衡情况表（汇总）0524 2 8" xfId="34528"/>
    <cellStyle name="好_市辖区测算20080510_03_2010年各地区一般预算平衡表_净集中" xfId="34529"/>
    <cellStyle name="好_市辖区测算20080510_03_2010年各地区一般预算平衡表_净集中 2" xfId="34530"/>
    <cellStyle name="好_市辖区测算20080510_03_2010年各地区一般预算平衡表_净集中 3" xfId="34531"/>
    <cellStyle name="好_市辖区测算20080510_30云南" xfId="34532"/>
    <cellStyle name="好_市辖区测算20080510_30云南 2" xfId="34533"/>
    <cellStyle name="好_市辖区测算20080510_30云南 3" xfId="34534"/>
    <cellStyle name="好_市辖区测算20080510_不含人员经费系数" xfId="34535"/>
    <cellStyle name="好_市辖区测算20080510_不含人员经费系数 2" xfId="34536"/>
    <cellStyle name="好_市辖区测算20080510_不含人员经费系数 2 2" xfId="34537"/>
    <cellStyle name="好_市辖区测算20080510_不含人员经费系数 2 3" xfId="34538"/>
    <cellStyle name="好_市辖区测算20080510_不含人员经费系数 2 4" xfId="34539"/>
    <cellStyle name="好_市辖区测算20080510_不含人员经费系数 2 5" xfId="34540"/>
    <cellStyle name="好_市辖区测算20080510_不含人员经费系数 2 6" xfId="34541"/>
    <cellStyle name="好_市辖区测算20080510_不含人员经费系数 2 7" xfId="34542"/>
    <cellStyle name="好_市辖区测算20080510_不含人员经费系数 2 8" xfId="34543"/>
    <cellStyle name="好_市辖区测算20080510_不含人员经费系数 3" xfId="34544"/>
    <cellStyle name="好_市辖区测算20080510_不含人员经费系数 4" xfId="34545"/>
    <cellStyle name="好_市辖区测算20080510_不含人员经费系数 5" xfId="34546"/>
    <cellStyle name="好_市辖区测算20080510_不含人员经费系数_03_2010年各地区一般预算平衡表" xfId="34547"/>
    <cellStyle name="好_市辖区测算20080510_不含人员经费系数_03_2010年各地区一般预算平衡表 2" xfId="34548"/>
    <cellStyle name="好_市辖区测算20080510_不含人员经费系数_03_2010年各地区一般预算平衡表 2 2" xfId="34549"/>
    <cellStyle name="好_市辖区测算20080510_不含人员经费系数_03_2010年各地区一般预算平衡表 2 3" xfId="34550"/>
    <cellStyle name="好_市辖区测算20080510_不含人员经费系数_03_2010年各地区一般预算平衡表 3" xfId="34551"/>
    <cellStyle name="好_市辖区测算20080510_不含人员经费系数_03_2010年各地区一般预算平衡表 4" xfId="34552"/>
    <cellStyle name="好_市辖区测算20080510_不含人员经费系数_03_2010年各地区一般预算平衡表 5" xfId="34553"/>
    <cellStyle name="好_市辖区测算20080510_不含人员经费系数_03_2010年各地区一般预算平衡表 6" xfId="34554"/>
    <cellStyle name="好_市辖区测算20080510_不含人员经费系数_03_2010年各地区一般预算平衡表_04财力类2010" xfId="34555"/>
    <cellStyle name="好_市辖区测算20080510_不含人员经费系数_03_2010年各地区一般预算平衡表_04财力类2010 2" xfId="34556"/>
    <cellStyle name="好_市辖区测算20080510_不含人员经费系数_03_2010年各地区一般预算平衡表_04财力类2010 3" xfId="34557"/>
    <cellStyle name="好_市辖区测算20080510_不含人员经费系数_03_2010年各地区一般预算平衡表_2010年地方财政一般预算分级平衡情况表（汇总）0524 2" xfId="34558"/>
    <cellStyle name="好_市辖区测算20080510_不含人员经费系数_03_2010年各地区一般预算平衡表_2010年地方财政一般预算分级平衡情况表（汇总）0524 2 3" xfId="34559"/>
    <cellStyle name="好_市辖区测算20080510_不含人员经费系数_03_2010年各地区一般预算平衡表_2010年地方财政一般预算分级平衡情况表（汇总）0524 2 4" xfId="34560"/>
    <cellStyle name="好_市辖区测算20080510_不含人员经费系数_03_2010年各地区一般预算平衡表_2010年地方财政一般预算分级平衡情况表（汇总）0524 2 5" xfId="34561"/>
    <cellStyle name="好_市辖区测算20080510_不含人员经费系数_03_2010年各地区一般预算平衡表_2010年地方财政一般预算分级平衡情况表（汇总）0524 2 6" xfId="34562"/>
    <cellStyle name="好_市辖区测算20080510_不含人员经费系数_03_2010年各地区一般预算平衡表_2010年地方财政一般预算分级平衡情况表（汇总）0524 2 7" xfId="34563"/>
    <cellStyle name="好_市辖区测算20080510_不含人员经费系数_03_2010年各地区一般预算平衡表_2010年地方财政一般预算分级平衡情况表（汇总）0524 2 8" xfId="34564"/>
    <cellStyle name="好_市辖区测算20080510_不含人员经费系数_03_2010年各地区一般预算平衡表_2010年地方财政一般预算分级平衡情况表（汇总）0524 4" xfId="34565"/>
    <cellStyle name="好_市辖区测算20080510_不含人员经费系数_03_2010年各地区一般预算平衡表_2010年地方财政一般预算分级平衡情况表（汇总）0524 5" xfId="34566"/>
    <cellStyle name="好_市辖区测算20080510_不含人员经费系数_30云南" xfId="34567"/>
    <cellStyle name="好_市辖区测算20080510_不含人员经费系数_30云南 2" xfId="34568"/>
    <cellStyle name="好_市辖区测算20080510_不含人员经费系数_30云南 3" xfId="34569"/>
    <cellStyle name="好_市辖区测算20080510_不含人员经费系数_财力性转移支付2010年预算参考数" xfId="34570"/>
    <cellStyle name="好_市辖区测算20080510_不含人员经费系数_财力性转移支付2010年预算参考数 2 2" xfId="34571"/>
    <cellStyle name="好_市辖区测算20080510_不含人员经费系数_财力性转移支付2010年预算参考数 2 3" xfId="34572"/>
    <cellStyle name="好_县市旗测算-新科目（20080627）_不含人员经费系数_华东" xfId="34573"/>
    <cellStyle name="好_市辖区测算20080510_不含人员经费系数_财力性转移支付2010年预算参考数 2 4" xfId="34574"/>
    <cellStyle name="好_市辖区测算20080510_不含人员经费系数_财力性转移支付2010年预算参考数 2 5" xfId="34575"/>
    <cellStyle name="好_市辖区测算20080510_不含人员经费系数_财力性转移支付2010年预算参考数 2 6" xfId="34576"/>
    <cellStyle name="好_市辖区测算20080510_不含人员经费系数_财力性转移支付2010年预算参考数 2 7" xfId="34577"/>
    <cellStyle name="好_市辖区测算20080510_不含人员经费系数_财力性转移支付2010年预算参考数 2 8" xfId="34578"/>
    <cellStyle name="好_市辖区测算20080510_不含人员经费系数_财力性转移支付2010年预算参考数_03_2010年各地区一般预算平衡表" xfId="34579"/>
    <cellStyle name="好_市辖区测算20080510_不含人员经费系数_财力性转移支付2010年预算参考数_03_2010年各地区一般预算平衡表 2" xfId="34580"/>
    <cellStyle name="好_市辖区测算20080510_不含人员经费系数_财力性转移支付2010年预算参考数_03_2010年各地区一般预算平衡表 2 2" xfId="34581"/>
    <cellStyle name="好_市辖区测算20080510_不含人员经费系数_财力性转移支付2010年预算参考数_03_2010年各地区一般预算平衡表 2 3" xfId="34582"/>
    <cellStyle name="好_市辖区测算20080510_不含人员经费系数_财力性转移支付2010年预算参考数_03_2010年各地区一般预算平衡表 3" xfId="34583"/>
    <cellStyle name="好_市辖区测算20080510_不含人员经费系数_财力性转移支付2010年预算参考数_03_2010年各地区一般预算平衡表 4" xfId="34584"/>
    <cellStyle name="好_市辖区测算20080510_不含人员经费系数_财力性转移支付2010年预算参考数_03_2010年各地区一般预算平衡表 5" xfId="34585"/>
    <cellStyle name="好_市辖区测算20080510_不含人员经费系数_财力性转移支付2010年预算参考数_03_2010年各地区一般预算平衡表 6" xfId="34586"/>
    <cellStyle name="好_市辖区测算20080510_不含人员经费系数_财力性转移支付2010年预算参考数_03_2010年各地区一般预算平衡表_04财力类2010 2" xfId="34587"/>
    <cellStyle name="好_市辖区测算20080510_不含人员经费系数_财力性转移支付2010年预算参考数_03_2010年各地区一般预算平衡表_04财力类2010 3" xfId="34588"/>
    <cellStyle name="好_市辖区测算20080510_不含人员经费系数_财力性转移支付2010年预算参考数_03_2010年各地区一般预算平衡表_2010年地方财政一般预算分级平衡情况表（汇总）0524" xfId="34589"/>
    <cellStyle name="好_市辖区测算20080510_不含人员经费系数_财力性转移支付2010年预算参考数_03_2010年各地区一般预算平衡表_2010年地方财政一般预算分级平衡情况表（汇总）0524 2" xfId="34590"/>
    <cellStyle name="好_市辖区测算20080510_不含人员经费系数_财力性转移支付2010年预算参考数_03_2010年各地区一般预算平衡表_2010年地方财政一般预算分级平衡情况表（汇总）0524 2 2" xfId="34591"/>
    <cellStyle name="好_市辖区测算20080510_不含人员经费系数_财力性转移支付2010年预算参考数_03_2010年各地区一般预算平衡表_2010年地方财政一般预算分级平衡情况表（汇总）0524 2 3" xfId="34592"/>
    <cellStyle name="好_市辖区测算20080510_不含人员经费系数_财力性转移支付2010年预算参考数_03_2010年各地区一般预算平衡表_2010年地方财政一般预算分级平衡情况表（汇总）0524 2 4" xfId="34593"/>
    <cellStyle name="好_市辖区测算20080510_不含人员经费系数_财力性转移支付2010年预算参考数_03_2010年各地区一般预算平衡表_2010年地方财政一般预算分级平衡情况表（汇总）0524 2 5" xfId="34594"/>
    <cellStyle name="好_市辖区测算20080510_不含人员经费系数_财力性转移支付2010年预算参考数_03_2010年各地区一般预算平衡表_2010年地方财政一般预算分级平衡情况表（汇总）0524 2 6" xfId="34595"/>
    <cellStyle name="好_市辖区测算20080510_不含人员经费系数_财力性转移支付2010年预算参考数_03_2010年各地区一般预算平衡表_2010年地方财政一般预算分级平衡情况表（汇总）0524 2 7" xfId="34596"/>
    <cellStyle name="好_市辖区测算20080510_不含人员经费系数_财力性转移支付2010年预算参考数_03_2010年各地区一般预算平衡表_2010年地方财政一般预算分级平衡情况表（汇总）0524 2 8" xfId="34597"/>
    <cellStyle name="好_市辖区测算20080510_不含人员经费系数_财力性转移支付2010年预算参考数_03_2010年各地区一般预算平衡表_2010年地方财政一般预算分级平衡情况表（汇总）0524 3" xfId="34598"/>
    <cellStyle name="好_市辖区测算20080510_不含人员经费系数_财力性转移支付2010年预算参考数_03_2010年各地区一般预算平衡表_2010年地方财政一般预算分级平衡情况表（汇总）0524 4" xfId="34599"/>
    <cellStyle name="好_市辖区测算20080510_不含人员经费系数_财力性转移支付2010年预算参考数_03_2010年各地区一般预算平衡表_2010年地方财政一般预算分级平衡情况表（汇总）0524 5" xfId="34600"/>
    <cellStyle name="好_市辖区测算20080510_不含人员经费系数_财力性转移支付2010年预算参考数_03_2010年各地区一般预算平衡表_净集中" xfId="34601"/>
    <cellStyle name="好_市辖区测算20080510_不含人员经费系数_财力性转移支付2010年预算参考数_03_2010年各地区一般预算平衡表_净集中 2" xfId="34602"/>
    <cellStyle name="好_市辖区测算20080510_不含人员经费系数_财力性转移支付2010年预算参考数_30云南" xfId="34603"/>
    <cellStyle name="好_市辖区测算20080510_不含人员经费系数_财力性转移支付2010年预算参考数_30云南 2" xfId="34604"/>
    <cellStyle name="好_市辖区测算20080510_不含人员经费系数_财力性转移支付2010年预算参考数_30云南 3" xfId="34605"/>
    <cellStyle name="好_市辖区测算20080510_不含人员经费系数_财力性转移支付2010年预算参考数_30云南 3 2" xfId="34606"/>
    <cellStyle name="好_市辖区测算20080510_不含人员经费系数_财力性转移支付2010年预算参考数_合并" xfId="34607"/>
    <cellStyle name="好_市辖区测算20080510_不含人员经费系数_财力性转移支付2010年预算参考数_合并 2" xfId="34608"/>
    <cellStyle name="好_市辖区测算20080510_不含人员经费系数_财力性转移支付2010年预算参考数_合并 2 2" xfId="34609"/>
    <cellStyle name="好_市辖区测算20080510_不含人员经费系数_财力性转移支付2010年预算参考数_合并 2 3" xfId="34610"/>
    <cellStyle name="好_市辖区测算20080510_不含人员经费系数_财力性转移支付2010年预算参考数_合并 2 4" xfId="34611"/>
    <cellStyle name="好_市辖区测算20080510_不含人员经费系数_财力性转移支付2010年预算参考数_合并 2 5" xfId="34612"/>
    <cellStyle name="好_市辖区测算20080510_不含人员经费系数_财力性转移支付2010年预算参考数_合并 2 6" xfId="34613"/>
    <cellStyle name="好_市辖区测算20080510_不含人员经费系数_财力性转移支付2010年预算参考数_合并 2 7" xfId="34614"/>
    <cellStyle name="好_市辖区测算20080510_不含人员经费系数_财力性转移支付2010年预算参考数_合并 3" xfId="34615"/>
    <cellStyle name="好_市辖区测算20080510_不含人员经费系数_财力性转移支付2010年预算参考数_华东" xfId="34616"/>
    <cellStyle name="好_市辖区测算20080510_不含人员经费系数_财力性转移支付2010年预算参考数_华东 2" xfId="34617"/>
    <cellStyle name="好_市辖区测算20080510_不含人员经费系数_财力性转移支付2010年预算参考数_华东 2 2" xfId="34618"/>
    <cellStyle name="链接单元格 2 2 2 4" xfId="34619"/>
    <cellStyle name="好_市辖区测算20080510_不含人员经费系数_财力性转移支付2010年预算参考数_华东 2 3" xfId="34620"/>
    <cellStyle name="链接单元格 2 2 2 5" xfId="34621"/>
    <cellStyle name="好_市辖区测算20080510_不含人员经费系数_财力性转移支付2010年预算参考数_华东 2 4" xfId="34622"/>
    <cellStyle name="链接单元格 2 2 2 6" xfId="34623"/>
    <cellStyle name="好_市辖区测算20080510_不含人员经费系数_财力性转移支付2010年预算参考数_华东 2 6" xfId="34624"/>
    <cellStyle name="链接单元格 2 2 2 8" xfId="34625"/>
    <cellStyle name="好_市辖区测算20080510_不含人员经费系数_财力性转移支付2010年预算参考数_华东 2 7" xfId="34626"/>
    <cellStyle name="链接单元格 2 2 2 9" xfId="34627"/>
    <cellStyle name="好_市辖区测算20080510_不含人员经费系数_财力性转移支付2010年预算参考数_华东 3" xfId="34628"/>
    <cellStyle name="好_市辖区测算20080510_不含人员经费系数_财力性转移支付2010年预算参考数_隋心对账单定稿0514" xfId="34629"/>
    <cellStyle name="好_市辖区测算20080510_不含人员经费系数_财力性转移支付2010年预算参考数_隋心对账单定稿0514 2" xfId="34630"/>
    <cellStyle name="好_市辖区测算20080510_不含人员经费系数_财力性转移支付2010年预算参考数_隋心对账单定稿0514 2 2" xfId="34631"/>
    <cellStyle name="好_市辖区测算20080510_不含人员经费系数_财力性转移支付2010年预算参考数_隋心对账单定稿0514 2 3" xfId="34632"/>
    <cellStyle name="好_市辖区测算20080510_不含人员经费系数_财力性转移支付2010年预算参考数_隋心对账单定稿0514 2 4" xfId="34633"/>
    <cellStyle name="好_市辖区测算20080510_不含人员经费系数_财力性转移支付2010年预算参考数_隋心对账单定稿0514 2 5" xfId="34634"/>
    <cellStyle name="好_市辖区测算20080510_不含人员经费系数_财力性转移支付2010年预算参考数_隋心对账单定稿0514 2 6" xfId="34635"/>
    <cellStyle name="好_市辖区测算20080510_不含人员经费系数_财力性转移支付2010年预算参考数_隋心对账单定稿0514 2 7" xfId="34636"/>
    <cellStyle name="好_市辖区测算20080510_不含人员经费系数_财力性转移支付2010年预算参考数_隋心对账单定稿0514 3" xfId="34637"/>
    <cellStyle name="好_市辖区测算20080510_不含人员经费系数_财力性转移支付2010年预算参考数_小册子（2010）张" xfId="34638"/>
    <cellStyle name="好_市辖区测算20080510_不含人员经费系数_财力性转移支付2010年预算参考数_小册子（2010）张 2" xfId="34639"/>
    <cellStyle name="好_市辖区测算20080510_不含人员经费系数_财力性转移支付2010年预算参考数_小册子（2010）张 3" xfId="34640"/>
    <cellStyle name="好_市辖区测算20080510_不含人员经费系数_合并 2" xfId="34641"/>
    <cellStyle name="好_市辖区测算20080510_不含人员经费系数_合并 2 5" xfId="34642"/>
    <cellStyle name="好_市辖区测算20080510_不含人员经费系数_合并 2 6" xfId="34643"/>
    <cellStyle name="好_市辖区测算20080510_不含人员经费系数_合并 3" xfId="34644"/>
    <cellStyle name="好_市辖区测算20080510_不含人员经费系数_华东" xfId="34645"/>
    <cellStyle name="好_市辖区测算20080510_不含人员经费系数_华东 2" xfId="34646"/>
    <cellStyle name="好_市辖区测算20080510_不含人员经费系数_华东 2 2" xfId="34647"/>
    <cellStyle name="好_市辖区测算20080510_不含人员经费系数_华东 2 3" xfId="34648"/>
    <cellStyle name="好_市辖区测算20080510_不含人员经费系数_华东 2 4" xfId="34649"/>
    <cellStyle name="好_市辖区测算20080510_不含人员经费系数_华东 2 5" xfId="34650"/>
    <cellStyle name="好_市辖区测算20080510_不含人员经费系数_华东 2 6" xfId="34651"/>
    <cellStyle name="好_市辖区测算20080510_不含人员经费系数_华东 3" xfId="34652"/>
    <cellStyle name="好_市辖区测算20080510_不含人员经费系数_隋心对账单定稿0514" xfId="34653"/>
    <cellStyle name="好_市辖区测算20080510_不含人员经费系数_隋心对账单定稿0514 2" xfId="34654"/>
    <cellStyle name="好_市辖区测算20080510_不含人员经费系数_隋心对账单定稿0514 2 2" xfId="34655"/>
    <cellStyle name="好_市辖区测算20080510_不含人员经费系数_隋心对账单定稿0514 2 3" xfId="34656"/>
    <cellStyle name="好_市辖区测算20080510_不含人员经费系数_隋心对账单定稿0514 2 4" xfId="34657"/>
    <cellStyle name="好_市辖区测算20080510_不含人员经费系数_隋心对账单定稿0514 2 5" xfId="34658"/>
    <cellStyle name="好_市辖区测算20080510_不含人员经费系数_隋心对账单定稿0514 2 6" xfId="34659"/>
    <cellStyle name="好_市辖区测算20080510_不含人员经费系数_隋心对账单定稿0514 2 7" xfId="34660"/>
    <cellStyle name="好_市辖区测算20080510_不含人员经费系数_隋心对账单定稿0514 3" xfId="34661"/>
    <cellStyle name="好_市辖区测算20080510_不含人员经费系数_小册子（2010）张" xfId="34662"/>
    <cellStyle name="好_市辖区测算20080510_不含人员经费系数_小册子（2010）张 2" xfId="34663"/>
    <cellStyle name="好_市辖区测算20080510_不含人员经费系数_小册子（2010）张 3" xfId="34664"/>
    <cellStyle name="好_市辖区测算20080510_财力性转移支付2010年预算参考数" xfId="34665"/>
    <cellStyle name="好_市辖区测算20080510_财力性转移支付2010年预算参考数 2" xfId="34666"/>
    <cellStyle name="好_市辖区测算20080510_财力性转移支付2010年预算参考数 2 7" xfId="34667"/>
    <cellStyle name="好_市辖区测算20080510_财力性转移支付2010年预算参考数 2 8" xfId="34668"/>
    <cellStyle name="好_市辖区测算20080510_财力性转移支付2010年预算参考数 3" xfId="34669"/>
    <cellStyle name="好_市辖区测算20080510_财力性转移支付2010年预算参考数 4" xfId="34670"/>
    <cellStyle name="好_市辖区测算20080510_财力性转移支付2010年预算参考数 5" xfId="34671"/>
    <cellStyle name="好_市辖区测算20080510_财力性转移支付2010年预算参考数_03_2010年各地区一般预算平衡表" xfId="34672"/>
    <cellStyle name="好_市辖区测算20080510_财力性转移支付2010年预算参考数_03_2010年各地区一般预算平衡表 2" xfId="34673"/>
    <cellStyle name="好_市辖区测算20080510_财力性转移支付2010年预算参考数_03_2010年各地区一般预算平衡表 2 2" xfId="34674"/>
    <cellStyle name="好_市辖区测算20080510_财力性转移支付2010年预算参考数_03_2010年各地区一般预算平衡表 2 3" xfId="34675"/>
    <cellStyle name="好_市辖区测算20080510_财力性转移支付2010年预算参考数_03_2010年各地区一般预算平衡表 3" xfId="34676"/>
    <cellStyle name="好_市辖区测算20080510_财力性转移支付2010年预算参考数_03_2010年各地区一般预算平衡表 4" xfId="34677"/>
    <cellStyle name="好_市辖区测算20080510_财力性转移支付2010年预算参考数_03_2010年各地区一般预算平衡表 5" xfId="34678"/>
    <cellStyle name="好_市辖区测算20080510_财力性转移支付2010年预算参考数_03_2010年各地区一般预算平衡表 6" xfId="34679"/>
    <cellStyle name="好_市辖区测算20080510_财力性转移支付2010年预算参考数_03_2010年各地区一般预算平衡表_04财力类2010" xfId="34680"/>
    <cellStyle name="好_市辖区测算20080510_财力性转移支付2010年预算参考数_03_2010年各地区一般预算平衡表_04财力类2010 2" xfId="34681"/>
    <cellStyle name="好_市辖区测算20080510_财力性转移支付2010年预算参考数_03_2010年各地区一般预算平衡表_04财力类2010 3" xfId="34682"/>
    <cellStyle name="好_市辖区测算20080510_财力性转移支付2010年预算参考数_03_2010年各地区一般预算平衡表_2010年地方财政一般预算分级平衡情况表（汇总）0524 2" xfId="34683"/>
    <cellStyle name="好_市辖区测算20080510_财力性转移支付2010年预算参考数_03_2010年各地区一般预算平衡表_2010年地方财政一般预算分级平衡情况表（汇总）0524 2 2" xfId="34684"/>
    <cellStyle name="好_市辖区测算20080510_财力性转移支付2010年预算参考数_03_2010年各地区一般预算平衡表_2010年地方财政一般预算分级平衡情况表（汇总）0524 2 3" xfId="34685"/>
    <cellStyle name="好_市辖区测算20080510_财力性转移支付2010年预算参考数_03_2010年各地区一般预算平衡表_2010年地方财政一般预算分级平衡情况表（汇总）0524 2 4" xfId="34686"/>
    <cellStyle name="好_市辖区测算20080510_财力性转移支付2010年预算参考数_03_2010年各地区一般预算平衡表_2010年地方财政一般预算分级平衡情况表（汇总）0524 2 5" xfId="34687"/>
    <cellStyle name="好_市辖区测算20080510_财力性转移支付2010年预算参考数_03_2010年各地区一般预算平衡表_2010年地方财政一般预算分级平衡情况表（汇总）0524 2 6" xfId="34688"/>
    <cellStyle name="好_市辖区测算20080510_财力性转移支付2010年预算参考数_03_2010年各地区一般预算平衡表_2010年地方财政一般预算分级平衡情况表（汇总）0524 2 7" xfId="34689"/>
    <cellStyle name="好_市辖区测算20080510_财力性转移支付2010年预算参考数_03_2010年各地区一般预算平衡表_2010年地方财政一般预算分级平衡情况表（汇总）0524 2 8" xfId="34690"/>
    <cellStyle name="好_市辖区测算20080510_财力性转移支付2010年预算参考数_03_2010年各地区一般预算平衡表_2010年地方财政一般预算分级平衡情况表（汇总）0524 3" xfId="34691"/>
    <cellStyle name="好_市辖区测算20080510_财力性转移支付2010年预算参考数_03_2010年各地区一般预算平衡表_2010年地方财政一般预算分级平衡情况表（汇总）0524 5" xfId="34692"/>
    <cellStyle name="好_市辖区测算20080510_财力性转移支付2010年预算参考数_03_2010年各地区一般预算平衡表_净集中" xfId="34693"/>
    <cellStyle name="好_市辖区测算20080510_财力性转移支付2010年预算参考数_03_2010年各地区一般预算平衡表_净集中 2" xfId="34694"/>
    <cellStyle name="好_市辖区测算20080510_财力性转移支付2010年预算参考数_03_2010年各地区一般预算平衡表_净集中 3" xfId="34695"/>
    <cellStyle name="好_市辖区测算20080510_财力性转移支付2010年预算参考数_30云南" xfId="34696"/>
    <cellStyle name="好_市辖区测算20080510_财力性转移支付2010年预算参考数_30云南 2" xfId="34697"/>
    <cellStyle name="好_市辖区测算20080510_财力性转移支付2010年预算参考数_30云南 3" xfId="34698"/>
    <cellStyle name="好_市辖区测算20080510_财力性转移支付2010年预算参考数_30云南 4" xfId="34699"/>
    <cellStyle name="好_市辖区测算20080510_财力性转移支付2010年预算参考数_合并" xfId="34700"/>
    <cellStyle name="好_市辖区测算20080510_财力性转移支付2010年预算参考数_合并 2" xfId="34701"/>
    <cellStyle name="好_市辖区测算20080510_财力性转移支付2010年预算参考数_合并 2 2" xfId="34702"/>
    <cellStyle name="好_市辖区测算20080510_财力性转移支付2010年预算参考数_合并 2 3" xfId="34703"/>
    <cellStyle name="好_市辖区测算20080510_财力性转移支付2010年预算参考数_合并 2 4" xfId="34704"/>
    <cellStyle name="好_市辖区测算20080510_财力性转移支付2010年预算参考数_合并 3" xfId="34705"/>
    <cellStyle name="好_市辖区测算20080510_财力性转移支付2010年预算参考数_华东" xfId="34706"/>
    <cellStyle name="好_市辖区测算20080510_财力性转移支付2010年预算参考数_华东 2" xfId="34707"/>
    <cellStyle name="好_市辖区测算20080510_财力性转移支付2010年预算参考数_华东 2 2" xfId="34708"/>
    <cellStyle name="好_市辖区测算20080510_财力性转移支付2010年预算参考数_华东 2 3" xfId="34709"/>
    <cellStyle name="好_市辖区测算20080510_财力性转移支付2010年预算参考数_华东 2 4" xfId="34710"/>
    <cellStyle name="好_市辖区测算20080510_财力性转移支付2010年预算参考数_华东 2 5" xfId="34711"/>
    <cellStyle name="好_市辖区测算20080510_财力性转移支付2010年预算参考数_华东 2 6" xfId="34712"/>
    <cellStyle name="好_市辖区测算20080510_财力性转移支付2010年预算参考数_华东 2 7" xfId="34713"/>
    <cellStyle name="好_市辖区测算20080510_财力性转移支付2010年预算参考数_华东 3" xfId="34714"/>
    <cellStyle name="好_市辖区测算20080510_财力性转移支付2010年预算参考数_隋心对账单定稿0514" xfId="34715"/>
    <cellStyle name="好_市辖区测算-新科目（20080626）_华东 2" xfId="34716"/>
    <cellStyle name="好_市辖区测算20080510_财力性转移支付2010年预算参考数_隋心对账单定稿0514 2" xfId="34717"/>
    <cellStyle name="好_市辖区测算-新科目（20080626）_华东 2 2" xfId="34718"/>
    <cellStyle name="好_市辖区测算20080510_财力性转移支付2010年预算参考数_隋心对账单定稿0514 2 2" xfId="34719"/>
    <cellStyle name="好_市辖区测算20080510_财力性转移支付2010年预算参考数_隋心对账单定稿0514 2 3" xfId="34720"/>
    <cellStyle name="好_市辖区测算20080510_财力性转移支付2010年预算参考数_隋心对账单定稿0514 2 4" xfId="34721"/>
    <cellStyle name="好_市辖区测算20080510_财力性转移支付2010年预算参考数_隋心对账单定稿0514 2 5" xfId="34722"/>
    <cellStyle name="好_市辖区测算20080510_财力性转移支付2010年预算参考数_隋心对账单定稿0514 2 6" xfId="34723"/>
    <cellStyle name="好_市辖区测算20080510_财力性转移支付2010年预算参考数_隋心对账单定稿0514 2 7" xfId="34724"/>
    <cellStyle name="好_市辖区测算20080510_财力性转移支付2010年预算参考数_隋心对账单定稿0514 3" xfId="34725"/>
    <cellStyle name="好_市辖区测算-新科目（20080626）_华东 2 3" xfId="34726"/>
    <cellStyle name="好_市辖区测算20080510_财力性转移支付2010年预算参考数_小册子（2010）张 2 2" xfId="34727"/>
    <cellStyle name="好_市辖区测算20080510_财力性转移支付2010年预算参考数_小册子（2010）张 3 2" xfId="34728"/>
    <cellStyle name="好_市辖区测算20080510_合并" xfId="34729"/>
    <cellStyle name="好_市辖区测算20080510_合并 2" xfId="34730"/>
    <cellStyle name="好_市辖区测算20080510_合并 2 2" xfId="34731"/>
    <cellStyle name="好_市辖区测算20080510_合并 2 4" xfId="34732"/>
    <cellStyle name="好_市辖区测算20080510_合并 2 5" xfId="34733"/>
    <cellStyle name="好_市辖区测算20080510_合并 2 6" xfId="34734"/>
    <cellStyle name="好_市辖区测算20080510_合并 2 7" xfId="34735"/>
    <cellStyle name="好_市辖区测算20080510_合并 3" xfId="34736"/>
    <cellStyle name="好_市辖区测算20080510_华东" xfId="34737"/>
    <cellStyle name="好_市辖区测算20080510_华东 2" xfId="34738"/>
    <cellStyle name="好_市辖区测算20080510_华东 2 2" xfId="34739"/>
    <cellStyle name="好_市辖区测算20080510_华东 2 3" xfId="34740"/>
    <cellStyle name="好_市辖区测算20080510_华东 2 4" xfId="34741"/>
    <cellStyle name="好_市辖区测算20080510_华东 2 5" xfId="34742"/>
    <cellStyle name="好_市辖区测算20080510_华东 2 6" xfId="34743"/>
    <cellStyle name="好_市辖区测算20080510_华东 2 7" xfId="34744"/>
    <cellStyle name="好_市辖区测算20080510_华东 3" xfId="34745"/>
    <cellStyle name="好_市辖区测算20080510_民生政策最低支出需求" xfId="34746"/>
    <cellStyle name="好_市辖区测算20080510_民生政策最低支出需求 2" xfId="34747"/>
    <cellStyle name="好_市辖区测算20080510_民生政策最低支出需求 2 2" xfId="34748"/>
    <cellStyle name="好_市辖区测算20080510_民生政策最低支出需求 2 3" xfId="34749"/>
    <cellStyle name="好_市辖区测算20080510_民生政策最低支出需求 2 4" xfId="34750"/>
    <cellStyle name="好_市辖区测算20080510_民生政策最低支出需求 2 5" xfId="34751"/>
    <cellStyle name="好_市辖区测算20080510_民生政策最低支出需求 2 6" xfId="34752"/>
    <cellStyle name="好_市辖区测算20080510_民生政策最低支出需求 2 7" xfId="34753"/>
    <cellStyle name="好_市辖区测算20080510_民生政策最低支出需求 2 8" xfId="34754"/>
    <cellStyle name="好_市辖区测算20080510_民生政策最低支出需求 3" xfId="34755"/>
    <cellStyle name="好_市辖区测算20080510_民生政策最低支出需求_03_2010年各地区一般预算平衡表" xfId="34756"/>
    <cellStyle name="好_市辖区测算20080510_民生政策最低支出需求_03_2010年各地区一般预算平衡表 2" xfId="34757"/>
    <cellStyle name="好_市辖区测算20080510_民生政策最低支出需求_03_2010年各地区一般预算平衡表 2 2" xfId="34758"/>
    <cellStyle name="好_市辖区测算20080510_民生政策最低支出需求_03_2010年各地区一般预算平衡表 2 3" xfId="34759"/>
    <cellStyle name="好_市辖区测算20080510_民生政策最低支出需求_03_2010年各地区一般预算平衡表 3" xfId="34760"/>
    <cellStyle name="好_市辖区测算20080510_民生政策最低支出需求_03_2010年各地区一般预算平衡表 5" xfId="34761"/>
    <cellStyle name="好_市辖区测算20080510_民生政策最低支出需求_03_2010年各地区一般预算平衡表 6" xfId="34762"/>
    <cellStyle name="好_市辖区测算20080510_民生政策最低支出需求_03_2010年各地区一般预算平衡表_04财力类2010" xfId="34763"/>
    <cellStyle name="好_市辖区测算20080510_民生政策最低支出需求_03_2010年各地区一般预算平衡表_04财力类2010 2" xfId="34764"/>
    <cellStyle name="好_市辖区测算20080510_民生政策最低支出需求_03_2010年各地区一般预算平衡表_04财力类2010 3" xfId="34765"/>
    <cellStyle name="好_市辖区测算20080510_民生政策最低支出需求_03_2010年各地区一般预算平衡表_2010年地方财政一般预算分级平衡情况表（汇总）0524" xfId="34766"/>
    <cellStyle name="好_市辖区测算20080510_民生政策最低支出需求_03_2010年各地区一般预算平衡表_2010年地方财政一般预算分级平衡情况表（汇总）0524 2" xfId="34767"/>
    <cellStyle name="好_市辖区测算20080510_民生政策最低支出需求_03_2010年各地区一般预算平衡表_2010年地方财政一般预算分级平衡情况表（汇总）0524 2 2" xfId="34768"/>
    <cellStyle name="好_市辖区测算20080510_民生政策最低支出需求_03_2010年各地区一般预算平衡表_2010年地方财政一般预算分级平衡情况表（汇总）0524 2 3" xfId="34769"/>
    <cellStyle name="好_市辖区测算20080510_民生政策最低支出需求_03_2010年各地区一般预算平衡表_2010年地方财政一般预算分级平衡情况表（汇总）0524 2 4" xfId="34770"/>
    <cellStyle name="好_市辖区测算20080510_民生政策最低支出需求_03_2010年各地区一般预算平衡表_2010年地方财政一般预算分级平衡情况表（汇总）0524 2 5" xfId="34771"/>
    <cellStyle name="好_市辖区测算20080510_民生政策最低支出需求_03_2010年各地区一般预算平衡表_2010年地方财政一般预算分级平衡情况表（汇总）0524 2 6" xfId="34772"/>
    <cellStyle name="好_市辖区测算20080510_民生政策最低支出需求_03_2010年各地区一般预算平衡表_2010年地方财政一般预算分级平衡情况表（汇总）0524 2 7" xfId="34773"/>
    <cellStyle name="好_市辖区测算20080510_民生政策最低支出需求_03_2010年各地区一般预算平衡表_2010年地方财政一般预算分级平衡情况表（汇总）0524 2 8" xfId="34774"/>
    <cellStyle name="好_市辖区测算20080510_民生政策最低支出需求_03_2010年各地区一般预算平衡表_2010年地方财政一般预算分级平衡情况表（汇总）0524 3" xfId="34775"/>
    <cellStyle name="好_市辖区测算20080510_民生政策最低支出需求_03_2010年各地区一般预算平衡表_2010年地方财政一般预算分级平衡情况表（汇总）0524 4" xfId="34776"/>
    <cellStyle name="好_市辖区测算20080510_民生政策最低支出需求_03_2010年各地区一般预算平衡表_2010年地方财政一般预算分级平衡情况表（汇总）0524 5" xfId="34777"/>
    <cellStyle name="好_市辖区测算20080510_民生政策最低支出需求_03_2010年各地区一般预算平衡表_净集中" xfId="34778"/>
    <cellStyle name="好_市辖区测算20080510_民生政策最低支出需求_03_2010年各地区一般预算平衡表_净集中 2" xfId="34779"/>
    <cellStyle name="好_市辖区测算20080510_民生政策最低支出需求_03_2010年各地区一般预算平衡表_净集中 3" xfId="34780"/>
    <cellStyle name="好_市辖区测算20080510_民生政策最低支出需求_30云南" xfId="34781"/>
    <cellStyle name="好_市辖区测算20080510_民生政策最低支出需求_财力性转移支付2010年预算参考数" xfId="34782"/>
    <cellStyle name="好_市辖区测算20080510_民生政策最低支出需求_财力性转移支付2010年预算参考数 2" xfId="34783"/>
    <cellStyle name="好_市辖区测算20080510_民生政策最低支出需求_财力性转移支付2010年预算参考数 2 2" xfId="34784"/>
    <cellStyle name="好_市辖区测算20080510_民生政策最低支出需求_财力性转移支付2010年预算参考数 2 3" xfId="34785"/>
    <cellStyle name="好_市辖区测算20080510_民生政策最低支出需求_财力性转移支付2010年预算参考数 2 5" xfId="34786"/>
    <cellStyle name="好_市辖区测算20080510_民生政策最低支出需求_财力性转移支付2010年预算参考数 2 6" xfId="34787"/>
    <cellStyle name="好_市辖区测算20080510_民生政策最低支出需求_财力性转移支付2010年预算参考数 2 7" xfId="34788"/>
    <cellStyle name="好_市辖区测算20080510_民生政策最低支出需求_财力性转移支付2010年预算参考数 2 8" xfId="34789"/>
    <cellStyle name="好_市辖区测算20080510_民生政策最低支出需求_财力性转移支付2010年预算参考数 3" xfId="34790"/>
    <cellStyle name="好_市辖区测算20080510_民生政策最低支出需求_财力性转移支付2010年预算参考数 4" xfId="34791"/>
    <cellStyle name="好_市辖区测算20080510_民生政策最低支出需求_财力性转移支付2010年预算参考数 5" xfId="34792"/>
    <cellStyle name="好_市辖区测算20080510_民生政策最低支出需求_财力性转移支付2010年预算参考数_03_2010年各地区一般预算平衡表 2" xfId="34793"/>
    <cellStyle name="好_市辖区测算20080510_民生政策最低支出需求_财力性转移支付2010年预算参考数_03_2010年各地区一般预算平衡表 2 2" xfId="34794"/>
    <cellStyle name="好_市辖区测算20080510_民生政策最低支出需求_财力性转移支付2010年预算参考数_03_2010年各地区一般预算平衡表 2 3" xfId="34795"/>
    <cellStyle name="好_市辖区测算20080510_民生政策最低支出需求_财力性转移支付2010年预算参考数_03_2010年各地区一般预算平衡表 3" xfId="34796"/>
    <cellStyle name="好_市辖区测算20080510_民生政策最低支出需求_财力性转移支付2010年预算参考数_03_2010年各地区一般预算平衡表 4" xfId="34797"/>
    <cellStyle name="好_市辖区测算20080510_民生政策最低支出需求_财力性转移支付2010年预算参考数_03_2010年各地区一般预算平衡表 5" xfId="34798"/>
    <cellStyle name="好_市辖区测算20080510_民生政策最低支出需求_财力性转移支付2010年预算参考数_03_2010年各地区一般预算平衡表 6" xfId="34799"/>
    <cellStyle name="好_市辖区测算20080510_民生政策最低支出需求_财力性转移支付2010年预算参考数_03_2010年各地区一般预算平衡表_04财力类2010" xfId="34800"/>
    <cellStyle name="好_市辖区测算20080510_民生政策最低支出需求_财力性转移支付2010年预算参考数_03_2010年各地区一般预算平衡表_04财力类2010 2" xfId="34801"/>
    <cellStyle name="好_市辖区测算20080510_民生政策最低支出需求_财力性转移支付2010年预算参考数_03_2010年各地区一般预算平衡表_04财力类2010 3" xfId="34802"/>
    <cellStyle name="好_市辖区测算20080510_民生政策最低支出需求_财力性转移支付2010年预算参考数_03_2010年各地区一般预算平衡表_2010年地方财政一般预算分级平衡情况表（汇总）0524" xfId="34803"/>
    <cellStyle name="好_市辖区测算20080510_民生政策最低支出需求_财力性转移支付2010年预算参考数_03_2010年各地区一般预算平衡表_2010年地方财政一般预算分级平衡情况表（汇总）0524 2" xfId="34804"/>
    <cellStyle name="好_市辖区测算20080510_民生政策最低支出需求_财力性转移支付2010年预算参考数_03_2010年各地区一般预算平衡表_2010年地方财政一般预算分级平衡情况表（汇总）0524 2 2" xfId="34805"/>
    <cellStyle name="好_市辖区测算20080510_民生政策最低支出需求_财力性转移支付2010年预算参考数_03_2010年各地区一般预算平衡表_2010年地方财政一般预算分级平衡情况表（汇总）0524 2 3" xfId="34806"/>
    <cellStyle name="好_市辖区测算20080510_民生政策最低支出需求_财力性转移支付2010年预算参考数_03_2010年各地区一般预算平衡表_2010年地方财政一般预算分级平衡情况表（汇总）0524 2 4" xfId="34807"/>
    <cellStyle name="好_市辖区测算20080510_民生政策最低支出需求_财力性转移支付2010年预算参考数_03_2010年各地区一般预算平衡表_2010年地方财政一般预算分级平衡情况表（汇总）0524 2 5" xfId="34808"/>
    <cellStyle name="好_市辖区测算20080510_民生政策最低支出需求_财力性转移支付2010年预算参考数_03_2010年各地区一般预算平衡表_2010年地方财政一般预算分级平衡情况表（汇总）0524 2 6" xfId="34809"/>
    <cellStyle name="好_市辖区测算20080510_民生政策最低支出需求_财力性转移支付2010年预算参考数_03_2010年各地区一般预算平衡表_2010年地方财政一般预算分级平衡情况表（汇总）0524 2 7" xfId="34810"/>
    <cellStyle name="好_市辖区测算20080510_民生政策最低支出需求_财力性转移支付2010年预算参考数_03_2010年各地区一般预算平衡表_2010年地方财政一般预算分级平衡情况表（汇总）0524 2 8" xfId="34811"/>
    <cellStyle name="好_市辖区测算20080510_民生政策最低支出需求_财力性转移支付2010年预算参考数_03_2010年各地区一般预算平衡表_2010年地方财政一般预算分级平衡情况表（汇总）0524 3" xfId="34812"/>
    <cellStyle name="好_市辖区测算20080510_民生政策最低支出需求_财力性转移支付2010年预算参考数_03_2010年各地区一般预算平衡表_2010年地方财政一般预算分级平衡情况表（汇总）0524 4" xfId="34813"/>
    <cellStyle name="好_市辖区测算20080510_民生政策最低支出需求_财力性转移支付2010年预算参考数_03_2010年各地区一般预算平衡表_2010年地方财政一般预算分级平衡情况表（汇总）0524 5" xfId="34814"/>
    <cellStyle name="好_市辖区测算20080510_民生政策最低支出需求_财力性转移支付2010年预算参考数_03_2010年各地区一般预算平衡表_净集中" xfId="34815"/>
    <cellStyle name="好_市辖区测算20080510_民生政策最低支出需求_财力性转移支付2010年预算参考数_03_2010年各地区一般预算平衡表_净集中 2" xfId="34816"/>
    <cellStyle name="好_市辖区测算20080510_民生政策最低支出需求_财力性转移支付2010年预算参考数_03_2010年各地区一般预算平衡表_净集中 3" xfId="34817"/>
    <cellStyle name="好_市辖区测算20080510_民生政策最低支出需求_财力性转移支付2010年预算参考数_30云南" xfId="34818"/>
    <cellStyle name="好_市辖区测算20080510_民生政策最低支出需求_财力性转移支付2010年预算参考数_30云南 2" xfId="34819"/>
    <cellStyle name="好_市辖区测算20080510_民生政策最低支出需求_财力性转移支付2010年预算参考数_30云南 3" xfId="34820"/>
    <cellStyle name="好_市辖区测算20080510_民生政策最低支出需求_财力性转移支付2010年预算参考数_合并" xfId="34821"/>
    <cellStyle name="好_市辖区测算20080510_民生政策最低支出需求_财力性转移支付2010年预算参考数_合并 2 3" xfId="34822"/>
    <cellStyle name="好_市辖区测算20080510_民生政策最低支出需求_财力性转移支付2010年预算参考数_合并 2 4" xfId="34823"/>
    <cellStyle name="好_市辖区测算20080510_民生政策最低支出需求_财力性转移支付2010年预算参考数_合并 2 5" xfId="34824"/>
    <cellStyle name="好_市辖区测算20080510_民生政策最低支出需求_财力性转移支付2010年预算参考数_合并 2 6" xfId="34825"/>
    <cellStyle name="好_市辖区测算20080510_民生政策最低支出需求_财力性转移支付2010年预算参考数_合并 2 7" xfId="34826"/>
    <cellStyle name="好_市辖区测算20080510_民生政策最低支出需求_财力性转移支付2010年预算参考数_华东" xfId="34827"/>
    <cellStyle name="好_市辖区测算20080510_民生政策最低支出需求_财力性转移支付2010年预算参考数_华东 2" xfId="34828"/>
    <cellStyle name="好_市辖区测算20080510_民生政策最低支出需求_财力性转移支付2010年预算参考数_华东 2 2" xfId="34829"/>
    <cellStyle name="好_市辖区测算20080510_民生政策最低支出需求_财力性转移支付2010年预算参考数_华东 2 3" xfId="34830"/>
    <cellStyle name="好_市辖区测算20080510_民生政策最低支出需求_财力性转移支付2010年预算参考数_华东 2 4" xfId="34831"/>
    <cellStyle name="好_市辖区测算20080510_民生政策最低支出需求_财力性转移支付2010年预算参考数_华东 2 5" xfId="34832"/>
    <cellStyle name="好_市辖区测算20080510_民生政策最低支出需求_财力性转移支付2010年预算参考数_华东 2 6" xfId="34833"/>
    <cellStyle name="好_市辖区测算20080510_民生政策最低支出需求_财力性转移支付2010年预算参考数_华东 2 7" xfId="34834"/>
    <cellStyle name="好_市辖区测算20080510_民生政策最低支出需求_财力性转移支付2010年预算参考数_华东 3" xfId="34835"/>
    <cellStyle name="好_市辖区测算20080510_民生政策最低支出需求_财力性转移支付2010年预算参考数_隋心对账单定稿0514" xfId="34836"/>
    <cellStyle name="好_县市旗测算-新科目（20080626）_不含人员经费系数_财力性转移支付2010年预算参考数_隋心对账单定稿0514 2 4" xfId="34837"/>
    <cellStyle name="好_市辖区测算20080510_民生政策最低支出需求_财力性转移支付2010年预算参考数_隋心对账单定稿0514 2" xfId="34838"/>
    <cellStyle name="好_卫生(按照总人口测算）—20080416_不含人员经费系数_03_2010年各地区一般预算平衡表" xfId="34839"/>
    <cellStyle name="好_市辖区测算20080510_民生政策最低支出需求_财力性转移支付2010年预算参考数_隋心对账单定稿0514 2 2" xfId="34840"/>
    <cellStyle name="好_卫生(按照总人口测算）—20080416_不含人员经费系数_03_2010年各地区一般预算平衡表 2" xfId="34841"/>
    <cellStyle name="好_市辖区测算20080510_民生政策最低支出需求_财力性转移支付2010年预算参考数_隋心对账单定稿0514 2 3" xfId="34842"/>
    <cellStyle name="好_卫生(按照总人口测算）—20080416_不含人员经费系数_03_2010年各地区一般预算平衡表 3" xfId="34843"/>
    <cellStyle name="好_市辖区测算20080510_民生政策最低支出需求_财力性转移支付2010年预算参考数_隋心对账单定稿0514 2 4" xfId="34844"/>
    <cellStyle name="好_卫生(按照总人口测算）—20080416_不含人员经费系数_03_2010年各地区一般预算平衡表 4" xfId="34845"/>
    <cellStyle name="好_市辖区测算20080510_民生政策最低支出需求_财力性转移支付2010年预算参考数_隋心对账单定稿0514 2 5" xfId="34846"/>
    <cellStyle name="好_卫生(按照总人口测算）—20080416_不含人员经费系数_03_2010年各地区一般预算平衡表 5" xfId="34847"/>
    <cellStyle name="好_市辖区测算20080510_民生政策最低支出需求_财力性转移支付2010年预算参考数_隋心对账单定稿0514 2 6" xfId="34848"/>
    <cellStyle name="好_卫生(按照总人口测算）—20080416_不含人员经费系数_03_2010年各地区一般预算平衡表 6" xfId="34849"/>
    <cellStyle name="好_县区合并测算20080421_03_2010年各地区一般预算平衡表_2010年地方财政一般预算分级平衡情况表（汇总）0524 2" xfId="34850"/>
    <cellStyle name="好_市辖区测算20080510_民生政策最低支出需求_财力性转移支付2010年预算参考数_隋心对账单定稿0514 2 7" xfId="34851"/>
    <cellStyle name="好_县区合并测算20080421_03_2010年各地区一般预算平衡表_2010年地方财政一般预算分级平衡情况表（汇总）0524 3" xfId="34852"/>
    <cellStyle name="好_市辖区测算20080510_民生政策最低支出需求_财力性转移支付2010年预算参考数_隋心对账单定稿0514 3" xfId="34853"/>
    <cellStyle name="好_市辖区测算20080510_民生政策最低支出需求_财力性转移支付2010年预算参考数_小册子（2010）张" xfId="34854"/>
    <cellStyle name="好_市辖区测算20080510_民生政策最低支出需求_财力性转移支付2010年预算参考数_小册子（2010）张 2" xfId="34855"/>
    <cellStyle name="好_市辖区测算20080510_民生政策最低支出需求_财力性转移支付2010年预算参考数_小册子（2010）张 3" xfId="34856"/>
    <cellStyle name="好_市辖区测算20080510_民生政策最低支出需求_合并 2 2" xfId="34857"/>
    <cellStyle name="好_市辖区测算20080510_民生政策最低支出需求_合并 2 3" xfId="34858"/>
    <cellStyle name="好_市辖区测算20080510_民生政策最低支出需求_合并 2 4" xfId="34859"/>
    <cellStyle name="好_市辖区测算20080510_民生政策最低支出需求_合并 2 5" xfId="34860"/>
    <cellStyle name="好_市辖区测算20080510_民生政策最低支出需求_合并 2 6" xfId="34861"/>
    <cellStyle name="好_市辖区测算20080510_民生政策最低支出需求_合并 2 7" xfId="34862"/>
    <cellStyle name="好_市辖区测算20080510_民生政策最低支出需求_合并 3" xfId="34863"/>
    <cellStyle name="好_市辖区测算20080510_民生政策最低支出需求_华东" xfId="34864"/>
    <cellStyle name="好_市辖区测算20080510_民生政策最低支出需求_华东 2 3" xfId="34865"/>
    <cellStyle name="好_市辖区测算20080510_民生政策最低支出需求_华东 2 4" xfId="34866"/>
    <cellStyle name="好_市辖区测算20080510_民生政策最低支出需求_华东 2 5" xfId="34867"/>
    <cellStyle name="好_市辖区测算20080510_民生政策最低支出需求_华东 2 6" xfId="34868"/>
    <cellStyle name="好_市辖区测算20080510_民生政策最低支出需求_华东 2 7" xfId="34869"/>
    <cellStyle name="好_市辖区测算20080510_民生政策最低支出需求_华东 3" xfId="34870"/>
    <cellStyle name="好_市辖区测算20080510_民生政策最低支出需求_隋心对账单定稿0514 2 2" xfId="34871"/>
    <cellStyle name="好_市辖区测算20080510_民生政策最低支出需求_隋心对账单定稿0514 2 3" xfId="34872"/>
    <cellStyle name="好_市辖区测算20080510_民生政策最低支出需求_隋心对账单定稿0514 2 4" xfId="34873"/>
    <cellStyle name="好_市辖区测算20080510_民生政策最低支出需求_隋心对账单定稿0514 2 5" xfId="34874"/>
    <cellStyle name="好_市辖区测算20080510_民生政策最低支出需求_隋心对账单定稿0514 2 6" xfId="34875"/>
    <cellStyle name="好_市辖区测算20080510_民生政策最低支出需求_隋心对账单定稿0514 2 7" xfId="34876"/>
    <cellStyle name="好_市辖区测算20080510_民生政策最低支出需求_隋心对账单定稿0514 3" xfId="34877"/>
    <cellStyle name="好_市辖区测算20080510_民生政策最低支出需求_小册子（2010）张" xfId="34878"/>
    <cellStyle name="好_市辖区测算20080510_民生政策最低支出需求_小册子（2010）张 2" xfId="34879"/>
    <cellStyle name="好_市辖区测算20080510_民生政策最低支出需求_小册子（2010）张 3" xfId="34880"/>
    <cellStyle name="好_市辖区测算20080510_隋心对账单定稿0514" xfId="34881"/>
    <cellStyle name="好_市辖区测算20080510_隋心对账单定稿0514 2" xfId="34882"/>
    <cellStyle name="好_市辖区测算20080510_隋心对账单定稿0514 2 2" xfId="34883"/>
    <cellStyle name="好_市辖区测算20080510_隋心对账单定稿0514 2 3" xfId="34884"/>
    <cellStyle name="好_市辖区测算20080510_隋心对账单定稿0514 2 4" xfId="34885"/>
    <cellStyle name="好_市辖区测算20080510_隋心对账单定稿0514 2 5" xfId="34886"/>
    <cellStyle name="好_市辖区测算20080510_隋心对账单定稿0514 2 6" xfId="34887"/>
    <cellStyle name="好_市辖区测算20080510_隋心对账单定稿0514 2 7" xfId="34888"/>
    <cellStyle name="好_市辖区测算20080510_隋心对账单定稿0514 3" xfId="34889"/>
    <cellStyle name="好_市辖区测算20080510_县市旗测算-新科目（含人口规模效应）" xfId="34890"/>
    <cellStyle name="好_市辖区测算20080510_县市旗测算-新科目（含人口规模效应） 2" xfId="34891"/>
    <cellStyle name="好_市辖区测算20080510_县市旗测算-新科目（含人口规模效应） 2 2" xfId="34892"/>
    <cellStyle name="好_市辖区测算20080510_县市旗测算-新科目（含人口规模效应） 2 3" xfId="34893"/>
    <cellStyle name="好_市辖区测算20080510_县市旗测算-新科目（含人口规模效应） 2 3 2" xfId="34894"/>
    <cellStyle name="好_市辖区测算20080510_县市旗测算-新科目（含人口规模效应） 2 4" xfId="34895"/>
    <cellStyle name="好_市辖区测算20080510_县市旗测算-新科目（含人口规模效应） 2 5" xfId="34896"/>
    <cellStyle name="好_市辖区测算20080510_县市旗测算-新科目（含人口规模效应） 2 6" xfId="34897"/>
    <cellStyle name="好_市辖区测算20080510_县市旗测算-新科目（含人口规模效应） 2 7" xfId="34898"/>
    <cellStyle name="好_市辖区测算20080510_县市旗测算-新科目（含人口规模效应） 2 8" xfId="34899"/>
    <cellStyle name="好_市辖区测算20080510_县市旗测算-新科目（含人口规模效应） 3" xfId="34900"/>
    <cellStyle name="好_市辖区测算20080510_县市旗测算-新科目（含人口规模效应） 4" xfId="34901"/>
    <cellStyle name="好_市辖区测算20080510_县市旗测算-新科目（含人口规模效应） 5" xfId="34902"/>
    <cellStyle name="好_市辖区测算20080510_县市旗测算-新科目（含人口规模效应）_03_2010年各地区一般预算平衡表" xfId="34903"/>
    <cellStyle name="好_市辖区测算20080510_县市旗测算-新科目（含人口规模效应）_03_2010年各地区一般预算平衡表 2" xfId="34904"/>
    <cellStyle name="好_市辖区测算20080510_县市旗测算-新科目（含人口规模效应）_03_2010年各地区一般预算平衡表 2 2" xfId="34905"/>
    <cellStyle name="好_市辖区测算20080510_县市旗测算-新科目（含人口规模效应）_03_2010年各地区一般预算平衡表 2 3" xfId="34906"/>
    <cellStyle name="好_市辖区测算20080510_县市旗测算-新科目（含人口规模效应）_03_2010年各地区一般预算平衡表 3" xfId="34907"/>
    <cellStyle name="好_市辖区测算20080510_县市旗测算-新科目（含人口规模效应）_03_2010年各地区一般预算平衡表 4" xfId="34908"/>
    <cellStyle name="好_市辖区测算20080510_县市旗测算-新科目（含人口规模效应）_03_2010年各地区一般预算平衡表 5" xfId="34909"/>
    <cellStyle name="好_市辖区测算20080510_县市旗测算-新科目（含人口规模效应）_03_2010年各地区一般预算平衡表 6" xfId="34910"/>
    <cellStyle name="好_市辖区测算20080510_县市旗测算-新科目（含人口规模效应）_03_2010年各地区一般预算平衡表_04财力类2010" xfId="34911"/>
    <cellStyle name="好_市辖区测算20080510_县市旗测算-新科目（含人口规模效应）_03_2010年各地区一般预算平衡表_04财力类2010 2" xfId="34912"/>
    <cellStyle name="好_市辖区测算20080510_县市旗测算-新科目（含人口规模效应）_03_2010年各地区一般预算平衡表_04财力类2010 3" xfId="34913"/>
    <cellStyle name="好_市辖区测算20080510_县市旗测算-新科目（含人口规模效应）_03_2010年各地区一般预算平衡表_2010年地方财政一般预算分级平衡情况表（汇总）0524" xfId="34914"/>
    <cellStyle name="好_市辖区测算20080510_县市旗测算-新科目（含人口规模效应）_03_2010年各地区一般预算平衡表_2010年地方财政一般预算分级平衡情况表（汇总）0524 2 2" xfId="34915"/>
    <cellStyle name="好_市辖区测算20080510_县市旗测算-新科目（含人口规模效应）_03_2010年各地区一般预算平衡表_2010年地方财政一般预算分级平衡情况表（汇总）0524 2 3" xfId="34916"/>
    <cellStyle name="好_市辖区测算20080510_县市旗测算-新科目（含人口规模效应）_03_2010年各地区一般预算平衡表_2010年地方财政一般预算分级平衡情况表（汇总）0524 2 4" xfId="34917"/>
    <cellStyle name="好_市辖区测算20080510_县市旗测算-新科目（含人口规模效应）_03_2010年各地区一般预算平衡表_2010年地方财政一般预算分级平衡情况表（汇总）0524 2 5" xfId="34918"/>
    <cellStyle name="好_市辖区测算20080510_县市旗测算-新科目（含人口规模效应）_03_2010年各地区一般预算平衡表_2010年地方财政一般预算分级平衡情况表（汇总）0524 2 6" xfId="34919"/>
    <cellStyle name="好_市辖区测算20080510_县市旗测算-新科目（含人口规模效应）_03_2010年各地区一般预算平衡表_2010年地方财政一般预算分级平衡情况表（汇总）0524 2 7" xfId="34920"/>
    <cellStyle name="好_市辖区测算20080510_县市旗测算-新科目（含人口规模效应）_03_2010年各地区一般预算平衡表_2010年地方财政一般预算分级平衡情况表（汇总）0524 2 8" xfId="34921"/>
    <cellStyle name="好_市辖区测算20080510_县市旗测算-新科目（含人口规模效应）_03_2010年各地区一般预算平衡表_2010年地方财政一般预算分级平衡情况表（汇总）0524 3" xfId="34922"/>
    <cellStyle name="好_市辖区测算20080510_县市旗测算-新科目（含人口规模效应）_03_2010年各地区一般预算平衡表_2010年地方财政一般预算分级平衡情况表（汇总）0524 4" xfId="34923"/>
    <cellStyle name="好_市辖区测算20080510_县市旗测算-新科目（含人口规模效应）_03_2010年各地区一般预算平衡表_2010年地方财政一般预算分级平衡情况表（汇总）0524 5" xfId="34924"/>
    <cellStyle name="好_市辖区测算20080510_县市旗测算-新科目（含人口规模效应）_03_2010年各地区一般预算平衡表_净集中" xfId="34925"/>
    <cellStyle name="好_市辖区测算20080510_县市旗测算-新科目（含人口规模效应）_03_2010年各地区一般预算平衡表_净集中 2" xfId="34926"/>
    <cellStyle name="好_市辖区测算20080510_县市旗测算-新科目（含人口规模效应）_03_2010年各地区一般预算平衡表_净集中 3" xfId="34927"/>
    <cellStyle name="好_市辖区测算20080510_县市旗测算-新科目（含人口规模效应）_30云南" xfId="34928"/>
    <cellStyle name="好_市辖区测算20080510_县市旗测算-新科目（含人口规模效应）_财力性转移支付2010年预算参考数" xfId="34929"/>
    <cellStyle name="好_市辖区测算20080510_县市旗测算-新科目（含人口规模效应）_财力性转移支付2010年预算参考数 2" xfId="34930"/>
    <cellStyle name="好_市辖区测算20080510_县市旗测算-新科目（含人口规模效应）_财力性转移支付2010年预算参考数 2 2" xfId="34931"/>
    <cellStyle name="好_市辖区测算20080510_县市旗测算-新科目（含人口规模效应）_财力性转移支付2010年预算参考数 2 4" xfId="34932"/>
    <cellStyle name="好_市辖区测算20080510_县市旗测算-新科目（含人口规模效应）_财力性转移支付2010年预算参考数 2 5" xfId="34933"/>
    <cellStyle name="好_市辖区测算20080510_县市旗测算-新科目（含人口规模效应）_财力性转移支付2010年预算参考数 2 6" xfId="34934"/>
    <cellStyle name="好_市辖区测算20080510_县市旗测算-新科目（含人口规模效应）_财力性转移支付2010年预算参考数 2 7" xfId="34935"/>
    <cellStyle name="好_市辖区测算20080510_县市旗测算-新科目（含人口规模效应）_财力性转移支付2010年预算参考数 2 8" xfId="34936"/>
    <cellStyle name="好_市辖区测算20080510_县市旗测算-新科目（含人口规模效应）_财力性转移支付2010年预算参考数 4" xfId="34937"/>
    <cellStyle name="好_文体广播事业(按照总人口测算）—20080416_隋心对账单定稿0514 2 2" xfId="34938"/>
    <cellStyle name="好_市辖区测算20080510_县市旗测算-新科目（含人口规模效应）_财力性转移支付2010年预算参考数 5" xfId="34939"/>
    <cellStyle name="好_文体广播事业(按照总人口测算）—20080416_隋心对账单定稿0514 2 3" xfId="34940"/>
    <cellStyle name="好_市辖区测算20080510_县市旗测算-新科目（含人口规模效应）_财力性转移支付2010年预算参考数_03_2010年各地区一般预算平衡表" xfId="34941"/>
    <cellStyle name="好_市辖区测算20080510_县市旗测算-新科目（含人口规模效应）_财力性转移支付2010年预算参考数_03_2010年各地区一般预算平衡表 2" xfId="34942"/>
    <cellStyle name="好_市辖区测算20080510_县市旗测算-新科目（含人口规模效应）_财力性转移支付2010年预算参考数_03_2010年各地区一般预算平衡表 2 3" xfId="34943"/>
    <cellStyle name="好_市辖区测算20080510_县市旗测算-新科目（含人口规模效应）_财力性转移支付2010年预算参考数_03_2010年各地区一般预算平衡表 3" xfId="34944"/>
    <cellStyle name="好_市辖区测算20080510_县市旗测算-新科目（含人口规模效应）_财力性转移支付2010年预算参考数_03_2010年各地区一般预算平衡表 4" xfId="34945"/>
    <cellStyle name="好_市辖区测算20080510_县市旗测算-新科目（含人口规模效应）_财力性转移支付2010年预算参考数_03_2010年各地区一般预算平衡表 5" xfId="34946"/>
    <cellStyle name="好_市辖区测算20080510_县市旗测算-新科目（含人口规模效应）_财力性转移支付2010年预算参考数_03_2010年各地区一般预算平衡表 6" xfId="34947"/>
    <cellStyle name="好_市辖区测算20080510_县市旗测算-新科目（含人口规模效应）_财力性转移支付2010年预算参考数_03_2010年各地区一般预算平衡表_04财力类2010" xfId="34948"/>
    <cellStyle name="好_市辖区测算20080510_县市旗测算-新科目（含人口规模效应）_财力性转移支付2010年预算参考数_03_2010年各地区一般预算平衡表_04财力类2010 2" xfId="34949"/>
    <cellStyle name="好_市辖区测算20080510_县市旗测算-新科目（含人口规模效应）_财力性转移支付2010年预算参考数_03_2010年各地区一般预算平衡表_04财力类2010 3" xfId="34950"/>
    <cellStyle name="好_市辖区测算20080510_县市旗测算-新科目（含人口规模效应）_财力性转移支付2010年预算参考数_03_2010年各地区一般预算平衡表_2010年地方财政一般预算分级平衡情况表（汇总）0524" xfId="34951"/>
    <cellStyle name="好_市辖区测算20080510_县市旗测算-新科目（含人口规模效应）_财力性转移支付2010年预算参考数_03_2010年各地区一般预算平衡表_2010年地方财政一般预算分级平衡情况表（汇总）0524 2" xfId="34952"/>
    <cellStyle name="好_市辖区测算20080510_县市旗测算-新科目（含人口规模效应）_财力性转移支付2010年预算参考数_03_2010年各地区一般预算平衡表_2010年地方财政一般预算分级平衡情况表（汇总）0524 2 2" xfId="34953"/>
    <cellStyle name="小数 2 3" xfId="34954"/>
    <cellStyle name="好_市辖区测算20080510_县市旗测算-新科目（含人口规模效应）_财力性转移支付2010年预算参考数_03_2010年各地区一般预算平衡表_2010年地方财政一般预算分级平衡情况表（汇总）0524 2 3" xfId="34955"/>
    <cellStyle name="小数 2 4" xfId="34956"/>
    <cellStyle name="好_市辖区测算20080510_县市旗测算-新科目（含人口规模效应）_财力性转移支付2010年预算参考数_03_2010年各地区一般预算平衡表_2010年地方财政一般预算分级平衡情况表（汇总）0524 2 4" xfId="34957"/>
    <cellStyle name="小数 2 5" xfId="34958"/>
    <cellStyle name="好_市辖区测算20080510_县市旗测算-新科目（含人口规模效应）_财力性转移支付2010年预算参考数_03_2010年各地区一般预算平衡表_2010年地方财政一般预算分级平衡情况表（汇总）0524 2 5" xfId="34959"/>
    <cellStyle name="小数 2 6" xfId="34960"/>
    <cellStyle name="好_市辖区测算20080510_县市旗测算-新科目（含人口规模效应）_财力性转移支付2010年预算参考数_03_2010年各地区一般预算平衡表_2010年地方财政一般预算分级平衡情况表（汇总）0524 2 6" xfId="34961"/>
    <cellStyle name="小数 2 7" xfId="34962"/>
    <cellStyle name="好_市辖区测算20080510_县市旗测算-新科目（含人口规模效应）_财力性转移支付2010年预算参考数_03_2010年各地区一般预算平衡表_2010年地方财政一般预算分级平衡情况表（汇总）0524 2 7" xfId="34963"/>
    <cellStyle name="小数 2 8" xfId="34964"/>
    <cellStyle name="好_市辖区测算20080510_县市旗测算-新科目（含人口规模效应）_财力性转移支付2010年预算参考数_03_2010年各地区一般预算平衡表_2010年地方财政一般预算分级平衡情况表（汇总）0524 2 8" xfId="34965"/>
    <cellStyle name="好_市辖区测算20080510_县市旗测算-新科目（含人口规模效应）_财力性转移支付2010年预算参考数_03_2010年各地区一般预算平衡表_2010年地方财政一般预算分级平衡情况表（汇总）0524 3" xfId="34966"/>
    <cellStyle name="好_市辖区测算20080510_县市旗测算-新科目（含人口规模效应）_财力性转移支付2010年预算参考数_03_2010年各地区一般预算平衡表_2010年地方财政一般预算分级平衡情况表（汇总）0524 4" xfId="34967"/>
    <cellStyle name="好_市辖区测算20080510_县市旗测算-新科目（含人口规模效应）_财力性转移支付2010年预算参考数_03_2010年各地区一般预算平衡表_2010年地方财政一般预算分级平衡情况表（汇总）0524 5" xfId="34968"/>
    <cellStyle name="好_市辖区测算20080510_县市旗测算-新科目（含人口规模效应）_财力性转移支付2010年预算参考数_03_2010年各地区一般预算平衡表_净集中 3" xfId="34969"/>
    <cellStyle name="好_市辖区测算20080510_县市旗测算-新科目（含人口规模效应）_财力性转移支付2010年预算参考数_30云南" xfId="34970"/>
    <cellStyle name="好_市辖区测算20080510_县市旗测算-新科目（含人口规模效应）_财力性转移支付2010年预算参考数_30云南 2" xfId="34971"/>
    <cellStyle name="好_市辖区测算20080510_县市旗测算-新科目（含人口规模效应）_财力性转移支付2010年预算参考数_30云南 3" xfId="34972"/>
    <cellStyle name="好_市辖区测算20080510_县市旗测算-新科目（含人口规模效应）_财力性转移支付2010年预算参考数_合并" xfId="34973"/>
    <cellStyle name="好_市辖区测算20080510_县市旗测算-新科目（含人口规模效应）_财力性转移支付2010年预算参考数_合并 2" xfId="34974"/>
    <cellStyle name="好_市辖区测算20080510_县市旗测算-新科目（含人口规模效应）_财力性转移支付2010年预算参考数_合并 2 2" xfId="34975"/>
    <cellStyle name="好_市辖区测算20080510_县市旗测算-新科目（含人口规模效应）_财力性转移支付2010年预算参考数_合并 2 3" xfId="34976"/>
    <cellStyle name="好_市辖区测算20080510_县市旗测算-新科目（含人口规模效应）_财力性转移支付2010年预算参考数_合并 2 4" xfId="34977"/>
    <cellStyle name="好_市辖区测算20080510_县市旗测算-新科目（含人口规模效应）_财力性转移支付2010年预算参考数_合并 2 5" xfId="34978"/>
    <cellStyle name="好_市辖区测算20080510_县市旗测算-新科目（含人口规模效应）_财力性转移支付2010年预算参考数_合并 2 6" xfId="34979"/>
    <cellStyle name="好_市辖区测算20080510_县市旗测算-新科目（含人口规模效应）_财力性转移支付2010年预算参考数_合并 2 7" xfId="34980"/>
    <cellStyle name="好_市辖区测算20080510_县市旗测算-新科目（含人口规模效应）_财力性转移支付2010年预算参考数_合并 3" xfId="34981"/>
    <cellStyle name="好_市辖区测算20080510_县市旗测算-新科目（含人口规模效应）_财力性转移支付2010年预算参考数_华东" xfId="34982"/>
    <cellStyle name="好_市辖区测算20080510_县市旗测算-新科目（含人口规模效应）_财力性转移支付2010年预算参考数_华东 3" xfId="34983"/>
    <cellStyle name="好_市辖区测算20080510_县市旗测算-新科目（含人口规模效应）_财力性转移支付2010年预算参考数_隋心对账单定稿0514" xfId="34984"/>
    <cellStyle name="好_市辖区测算20080510_县市旗测算-新科目（含人口规模效应）_财力性转移支付2010年预算参考数_隋心对账单定稿0514 2" xfId="34985"/>
    <cellStyle name="好_市辖区测算20080510_县市旗测算-新科目（含人口规模效应）_财力性转移支付2010年预算参考数_隋心对账单定稿0514 2 2" xfId="34986"/>
    <cellStyle name="好_市辖区测算20080510_县市旗测算-新科目（含人口规模效应）_财力性转移支付2010年预算参考数_隋心对账单定稿0514 2 3" xfId="34987"/>
    <cellStyle name="好_市辖区测算20080510_县市旗测算-新科目（含人口规模效应）_财力性转移支付2010年预算参考数_隋心对账单定稿0514 2 4" xfId="34988"/>
    <cellStyle name="好_市辖区测算20080510_县市旗测算-新科目（含人口规模效应）_财力性转移支付2010年预算参考数_隋心对账单定稿0514 2 5" xfId="34989"/>
    <cellStyle name="好_市辖区测算20080510_县市旗测算-新科目（含人口规模效应）_财力性转移支付2010年预算参考数_隋心对账单定稿0514 2 6" xfId="34990"/>
    <cellStyle name="好_市辖区测算20080510_县市旗测算-新科目（含人口规模效应）_财力性转移支付2010年预算参考数_隋心对账单定稿0514 2 7" xfId="34991"/>
    <cellStyle name="好_市辖区测算20080510_县市旗测算-新科目（含人口规模效应）_财力性转移支付2010年预算参考数_隋心对账单定稿0514 3" xfId="34992"/>
    <cellStyle name="好_市辖区测算20080510_县市旗测算-新科目（含人口规模效应）_财力性转移支付2010年预算参考数_小册子（2010）张" xfId="34993"/>
    <cellStyle name="好_市辖区测算20080510_县市旗测算-新科目（含人口规模效应）_财力性转移支付2010年预算参考数_小册子（2010）张 2" xfId="34994"/>
    <cellStyle name="好_市辖区测算20080510_县市旗测算-新科目（含人口规模效应）_财力性转移支付2010年预算参考数_小册子（2010）张 3" xfId="34995"/>
    <cellStyle name="好_市辖区测算20080510_县市旗测算-新科目（含人口规模效应）_财力性转移支付2010年预算参考数_小册子（2010）张 4" xfId="34996"/>
    <cellStyle name="好_市辖区测算20080510_县市旗测算-新科目（含人口规模效应）_合并" xfId="34997"/>
    <cellStyle name="好_市辖区测算20080510_县市旗测算-新科目（含人口规模效应）_合并 2" xfId="34998"/>
    <cellStyle name="好_市辖区测算20080510_县市旗测算-新科目（含人口规模效应）_合并 2 2" xfId="34999"/>
    <cellStyle name="好_市辖区测算20080510_县市旗测算-新科目（含人口规模效应）_合并 2 3" xfId="35000"/>
    <cellStyle name="好_市辖区测算20080510_县市旗测算-新科目（含人口规模效应）_合并 2 4" xfId="35001"/>
    <cellStyle name="好_市辖区测算20080510_县市旗测算-新科目（含人口规模效应）_合并 2 5" xfId="35002"/>
    <cellStyle name="好_市辖区测算20080510_县市旗测算-新科目（含人口规模效应）_合并 2 6" xfId="35003"/>
    <cellStyle name="好_县市旗测算-新科目（20080627）_民生政策最低支出需求_财力性转移支付2010年预算参考数_合并 2" xfId="35004"/>
    <cellStyle name="好_市辖区测算20080510_县市旗测算-新科目（含人口规模效应）_合并 2 7" xfId="35005"/>
    <cellStyle name="好_县市旗测算-新科目（20080627）_民生政策最低支出需求_财力性转移支付2010年预算参考数_合并 3" xfId="35006"/>
    <cellStyle name="好_市辖区测算20080510_县市旗测算-新科目（含人口规模效应）_合并 3" xfId="35007"/>
    <cellStyle name="好_市辖区测算20080510_县市旗测算-新科目（含人口规模效应）_华东" xfId="35008"/>
    <cellStyle name="好_市辖区测算20080510_县市旗测算-新科目（含人口规模效应）_华东 2" xfId="35009"/>
    <cellStyle name="好_市辖区测算20080510_县市旗测算-新科目（含人口规模效应）_华东 2 2" xfId="35010"/>
    <cellStyle name="好_市辖区测算20080510_县市旗测算-新科目（含人口规模效应）_华东 2 3" xfId="35011"/>
    <cellStyle name="好_市辖区测算20080510_县市旗测算-新科目（含人口规模效应）_华东 2 4" xfId="35012"/>
    <cellStyle name="好_市辖区测算20080510_县市旗测算-新科目（含人口规模效应）_华东 2 5" xfId="35013"/>
    <cellStyle name="好_市辖区测算20080510_县市旗测算-新科目（含人口规模效应）_华东 2 6" xfId="35014"/>
    <cellStyle name="好_市辖区测算20080510_县市旗测算-新科目（含人口规模效应）_华东 2 7" xfId="35015"/>
    <cellStyle name="好_市辖区测算20080510_县市旗测算-新科目（含人口规模效应）_华东 3" xfId="35016"/>
    <cellStyle name="好_市辖区测算20080510_县市旗测算-新科目（含人口规模效应）_隋心对账单定稿0514" xfId="35017"/>
    <cellStyle name="好_市辖区测算20080510_县市旗测算-新科目（含人口规模效应）_隋心对账单定稿0514 2" xfId="35018"/>
    <cellStyle name="好_市辖区测算20080510_县市旗测算-新科目（含人口规模效应）_隋心对账单定稿0514 2 2" xfId="35019"/>
    <cellStyle name="好_市辖区测算20080510_县市旗测算-新科目（含人口规模效应）_隋心对账单定稿0514 2 3" xfId="35020"/>
    <cellStyle name="好_市辖区测算20080510_县市旗测算-新科目（含人口规模效应）_隋心对账单定稿0514 2 4" xfId="35021"/>
    <cellStyle name="好_市辖区测算20080510_县市旗测算-新科目（含人口规模效应）_隋心对账单定稿0514 2 5" xfId="35022"/>
    <cellStyle name="好_市辖区测算20080510_县市旗测算-新科目（含人口规模效应）_隋心对账单定稿0514 2 6" xfId="35023"/>
    <cellStyle name="好_市辖区测算20080510_县市旗测算-新科目（含人口规模效应）_隋心对账单定稿0514 2 7" xfId="35024"/>
    <cellStyle name="好_市辖区测算20080510_县市旗测算-新科目（含人口规模效应）_隋心对账单定稿0514 3" xfId="35025"/>
    <cellStyle name="好_市辖区测算20080510_县市旗测算-新科目（含人口规模效应）_小册子（2010）张" xfId="35026"/>
    <cellStyle name="好_市辖区测算20080510_县市旗测算-新科目（含人口规模效应）_小册子（2010）张 2" xfId="35027"/>
    <cellStyle name="好_市辖区测算20080510_县市旗测算-新科目（含人口规模效应）_小册子（2010）张 3" xfId="35028"/>
    <cellStyle name="好_市辖区测算20080510_小册子（2010）张" xfId="35029"/>
    <cellStyle name="好_市辖区测算20080510_小册子（2010）张 2" xfId="35030"/>
    <cellStyle name="好_市辖区测算20080510_小册子（2010）张 3" xfId="35031"/>
    <cellStyle name="好_市辖区测算-新科目（20080626）" xfId="35032"/>
    <cellStyle name="好_市辖区测算-新科目（20080626） 2" xfId="35033"/>
    <cellStyle name="好_市辖区测算-新科目（20080626） 2 2" xfId="35034"/>
    <cellStyle name="好_市辖区测算-新科目（20080626） 2 3" xfId="35035"/>
    <cellStyle name="好_市辖区测算-新科目（20080626） 2 4" xfId="35036"/>
    <cellStyle name="好_市辖区测算-新科目（20080626） 2 5" xfId="35037"/>
    <cellStyle name="好_市辖区测算-新科目（20080626） 2 6" xfId="35038"/>
    <cellStyle name="好_市辖区测算-新科目（20080626） 2 7" xfId="35039"/>
    <cellStyle name="好_市辖区测算-新科目（20080626） 2 8" xfId="35040"/>
    <cellStyle name="好_市辖区测算-新科目（20080626） 3" xfId="35041"/>
    <cellStyle name="好_市辖区测算-新科目（20080626） 4" xfId="35042"/>
    <cellStyle name="好_市辖区测算-新科目（20080626）_03_2010年各地区一般预算平衡表" xfId="35043"/>
    <cellStyle name="好_市辖区测算-新科目（20080626）_03_2010年各地区一般预算平衡表 2" xfId="35044"/>
    <cellStyle name="检查单元格 3 4" xfId="35045"/>
    <cellStyle name="好_市辖区测算-新科目（20080626）_03_2010年各地区一般预算平衡表 2 2" xfId="35046"/>
    <cellStyle name="好_市辖区测算-新科目（20080626）_03_2010年各地区一般预算平衡表 2 3" xfId="35047"/>
    <cellStyle name="好_市辖区测算-新科目（20080626）_03_2010年各地区一般预算平衡表 3" xfId="35048"/>
    <cellStyle name="好_市辖区测算-新科目（20080626）_03_2010年各地区一般预算平衡表 4" xfId="35049"/>
    <cellStyle name="好_市辖区测算-新科目（20080626）_03_2010年各地区一般预算平衡表 5" xfId="35050"/>
    <cellStyle name="好_市辖区测算-新科目（20080626）_03_2010年各地区一般预算平衡表 6" xfId="35051"/>
    <cellStyle name="好_市辖区测算-新科目（20080626）_03_2010年各地区一般预算平衡表_04财力类2010" xfId="35052"/>
    <cellStyle name="好_市辖区测算-新科目（20080626）_03_2010年各地区一般预算平衡表_04财力类2010 2" xfId="35053"/>
    <cellStyle name="好_市辖区测算-新科目（20080626）_03_2010年各地区一般预算平衡表_04财力类2010 3" xfId="35054"/>
    <cellStyle name="好_市辖区测算-新科目（20080626）_03_2010年各地区一般预算平衡表_2010年地方财政一般预算分级平衡情况表（汇总）0524 2" xfId="35055"/>
    <cellStyle name="好_市辖区测算-新科目（20080626）_03_2010年各地区一般预算平衡表_2010年地方财政一般预算分级平衡情况表（汇总）0524 2 2" xfId="35056"/>
    <cellStyle name="好_市辖区测算-新科目（20080626）_03_2010年各地区一般预算平衡表_2010年地方财政一般预算分级平衡情况表（汇总）0524 2 3" xfId="35057"/>
    <cellStyle name="好_市辖区测算-新科目（20080626）_03_2010年各地区一般预算平衡表_2010年地方财政一般预算分级平衡情况表（汇总）0524 2 4" xfId="35058"/>
    <cellStyle name="好_市辖区测算-新科目（20080626）_03_2010年各地区一般预算平衡表_2010年地方财政一般预算分级平衡情况表（汇总）0524 2 5" xfId="35059"/>
    <cellStyle name="好_市辖区测算-新科目（20080626）_03_2010年各地区一般预算平衡表_2010年地方财政一般预算分级平衡情况表（汇总）0524 2 6" xfId="35060"/>
    <cellStyle name="好_市辖区测算-新科目（20080626）_03_2010年各地区一般预算平衡表_2010年地方财政一般预算分级平衡情况表（汇总）0524 2 7" xfId="35061"/>
    <cellStyle name="好_市辖区测算-新科目（20080626）_03_2010年各地区一般预算平衡表_2010年地方财政一般预算分级平衡情况表（汇总）0524 2 8" xfId="35062"/>
    <cellStyle name="好_市辖区测算-新科目（20080626）_03_2010年各地区一般预算平衡表_2010年地方财政一般预算分级平衡情况表（汇总）0524 3" xfId="35063"/>
    <cellStyle name="好_市辖区测算-新科目（20080626）_03_2010年各地区一般预算平衡表_2010年地方财政一般预算分级平衡情况表（汇总）0524 4" xfId="35064"/>
    <cellStyle name="好_市辖区测算-新科目（20080626）_03_2010年各地区一般预算平衡表_2010年地方财政一般预算分级平衡情况表（汇总）0524 5" xfId="35065"/>
    <cellStyle name="好_市辖区测算-新科目（20080626）_03_2010年各地区一般预算平衡表_净集中" xfId="35066"/>
    <cellStyle name="好_市辖区测算-新科目（20080626）_03_2010年各地区一般预算平衡表_净集中 2" xfId="35067"/>
    <cellStyle name="好_市辖区测算-新科目（20080626）_03_2010年各地区一般预算平衡表_净集中 3" xfId="35068"/>
    <cellStyle name="好_市辖区测算-新科目（20080626）_30云南" xfId="35069"/>
    <cellStyle name="好_市辖区测算-新科目（20080626）_30云南 2" xfId="35070"/>
    <cellStyle name="好_市辖区测算-新科目（20080626）_30云南 3" xfId="35071"/>
    <cellStyle name="好_市辖区测算-新科目（20080626）_30云南 3 2" xfId="35072"/>
    <cellStyle name="好_市辖区测算-新科目（20080626）_不含人员经费系数" xfId="35073"/>
    <cellStyle name="好_市辖区测算-新科目（20080626）_不含人员经费系数 2" xfId="35074"/>
    <cellStyle name="好_市辖区测算-新科目（20080626）_不含人员经费系数 2 2" xfId="35075"/>
    <cellStyle name="好_市辖区测算-新科目（20080626）_不含人员经费系数 2 3" xfId="35076"/>
    <cellStyle name="好_市辖区测算-新科目（20080626）_不含人员经费系数 2 4" xfId="35077"/>
    <cellStyle name="好_市辖区测算-新科目（20080626）_不含人员经费系数 2 5" xfId="35078"/>
    <cellStyle name="好_市辖区测算-新科目（20080626）_不含人员经费系数 2 6" xfId="35079"/>
    <cellStyle name="好_市辖区测算-新科目（20080626）_不含人员经费系数 2 7" xfId="35080"/>
    <cellStyle name="好_市辖区测算-新科目（20080626）_不含人员经费系数 2 8" xfId="35081"/>
    <cellStyle name="好_市辖区测算-新科目（20080626）_不含人员经费系数 3" xfId="35082"/>
    <cellStyle name="好_市辖区测算-新科目（20080626）_不含人员经费系数 4" xfId="35083"/>
    <cellStyle name="好_市辖区测算-新科目（20080626）_不含人员经费系数 5" xfId="35084"/>
    <cellStyle name="好_市辖区测算-新科目（20080626）_不含人员经费系数_03_2010年各地区一般预算平衡表" xfId="35085"/>
    <cellStyle name="好_市辖区测算-新科目（20080626）_不含人员经费系数_03_2010年各地区一般预算平衡表 2" xfId="35086"/>
    <cellStyle name="好_市辖区测算-新科目（20080626）_不含人员经费系数_03_2010年各地区一般预算平衡表 2 2" xfId="35087"/>
    <cellStyle name="好_市辖区测算-新科目（20080626）_不含人员经费系数_03_2010年各地区一般预算平衡表 2 3" xfId="35088"/>
    <cellStyle name="好_市辖区测算-新科目（20080626）_不含人员经费系数_03_2010年各地区一般预算平衡表 3" xfId="35089"/>
    <cellStyle name="好_市辖区测算-新科目（20080626）_不含人员经费系数_03_2010年各地区一般预算平衡表 4" xfId="35090"/>
    <cellStyle name="好_市辖区测算-新科目（20080626）_不含人员经费系数_03_2010年各地区一般预算平衡表 5" xfId="35091"/>
    <cellStyle name="好_市辖区测算-新科目（20080626）_不含人员经费系数_03_2010年各地区一般预算平衡表 6" xfId="35092"/>
    <cellStyle name="好_市辖区测算-新科目（20080626）_不含人员经费系数_03_2010年各地区一般预算平衡表_04财力类2010" xfId="35093"/>
    <cellStyle name="好_市辖区测算-新科目（20080626）_不含人员经费系数_03_2010年各地区一般预算平衡表_04财力类2010 2" xfId="35094"/>
    <cellStyle name="好_市辖区测算-新科目（20080626）_不含人员经费系数_03_2010年各地区一般预算平衡表_04财力类2010 3" xfId="35095"/>
    <cellStyle name="好_市辖区测算-新科目（20080626）_不含人员经费系数_03_2010年各地区一般预算平衡表_2010年地方财政一般预算分级平衡情况表（汇总）0524" xfId="35096"/>
    <cellStyle name="好_市辖区测算-新科目（20080626）_不含人员经费系数_03_2010年各地区一般预算平衡表_2010年地方财政一般预算分级平衡情况表（汇总）0524 2" xfId="35097"/>
    <cellStyle name="好_市辖区测算-新科目（20080626）_不含人员经费系数_03_2010年各地区一般预算平衡表_2010年地方财政一般预算分级平衡情况表（汇总）0524 2 2" xfId="35098"/>
    <cellStyle name="好_市辖区测算-新科目（20080626）_不含人员经费系数_03_2010年各地区一般预算平衡表_2010年地方财政一般预算分级平衡情况表（汇总）0524 2 5" xfId="35099"/>
    <cellStyle name="好_市辖区测算-新科目（20080626）_不含人员经费系数_03_2010年各地区一般预算平衡表_2010年地方财政一般预算分级平衡情况表（汇总）0524 2 6" xfId="35100"/>
    <cellStyle name="好_市辖区测算-新科目（20080626）_不含人员经费系数_03_2010年各地区一般预算平衡表_2010年地方财政一般预算分级平衡情况表（汇总）0524 2 7" xfId="35101"/>
    <cellStyle name="好_市辖区测算-新科目（20080626）_不含人员经费系数_03_2010年各地区一般预算平衡表_2010年地方财政一般预算分级平衡情况表（汇总）0524 2 8" xfId="35102"/>
    <cellStyle name="好_市辖区测算-新科目（20080626）_不含人员经费系数_03_2010年各地区一般预算平衡表_2010年地方财政一般预算分级平衡情况表（汇总）0524 3" xfId="35103"/>
    <cellStyle name="好_市辖区测算-新科目（20080626）_不含人员经费系数_03_2010年各地区一般预算平衡表_2010年地方财政一般预算分级平衡情况表（汇总）0524 4" xfId="35104"/>
    <cellStyle name="好_市辖区测算-新科目（20080626）_不含人员经费系数_03_2010年各地区一般预算平衡表_净集中" xfId="35105"/>
    <cellStyle name="好_市辖区测算-新科目（20080626）_不含人员经费系数_03_2010年各地区一般预算平衡表_净集中 2" xfId="35106"/>
    <cellStyle name="好_市辖区测算-新科目（20080626）_不含人员经费系数_03_2010年各地区一般预算平衡表_净集中 3" xfId="35107"/>
    <cellStyle name="好_市辖区测算-新科目（20080626）_不含人员经费系数_30云南" xfId="35108"/>
    <cellStyle name="好_市辖区测算-新科目（20080626）_不含人员经费系数_30云南 2" xfId="35109"/>
    <cellStyle name="好_市辖区测算-新科目（20080626）_不含人员经费系数_30云南 2 2" xfId="35110"/>
    <cellStyle name="好_市辖区测算-新科目（20080626）_不含人员经费系数_30云南 3" xfId="35111"/>
    <cellStyle name="好_市辖区测算-新科目（20080626）_不含人员经费系数_30云南 3 2" xfId="35112"/>
    <cellStyle name="好_市辖区测算-新科目（20080626）_不含人员经费系数_财力性转移支付2010年预算参考数" xfId="35113"/>
    <cellStyle name="好_市辖区测算-新科目（20080626）_不含人员经费系数_财力性转移支付2010年预算参考数 2" xfId="35114"/>
    <cellStyle name="好_市辖区测算-新科目（20080626）_不含人员经费系数_财力性转移支付2010年预算参考数 2 2" xfId="35115"/>
    <cellStyle name="好_市辖区测算-新科目（20080626）_不含人员经费系数_财力性转移支付2010年预算参考数 2 3" xfId="35116"/>
    <cellStyle name="好_市辖区测算-新科目（20080626）_不含人员经费系数_财力性转移支付2010年预算参考数 2 4" xfId="35117"/>
    <cellStyle name="好_市辖区测算-新科目（20080626）_不含人员经费系数_财力性转移支付2010年预算参考数 2 5" xfId="35118"/>
    <cellStyle name="好_市辖区测算-新科目（20080626）_不含人员经费系数_财力性转移支付2010年预算参考数 2 6" xfId="35119"/>
    <cellStyle name="好_市辖区测算-新科目（20080626）_不含人员经费系数_财力性转移支付2010年预算参考数 2 7" xfId="35120"/>
    <cellStyle name="好_市辖区测算-新科目（20080626）_不含人员经费系数_财力性转移支付2010年预算参考数 3" xfId="35121"/>
    <cellStyle name="好_市辖区测算-新科目（20080626）_不含人员经费系数_财力性转移支付2010年预算参考数 3 2" xfId="35122"/>
    <cellStyle name="好_市辖区测算-新科目（20080626）_不含人员经费系数_财力性转移支付2010年预算参考数 4" xfId="35123"/>
    <cellStyle name="好_市辖区测算-新科目（20080626）_不含人员经费系数_财力性转移支付2010年预算参考数 4 2" xfId="35124"/>
    <cellStyle name="好_市辖区测算-新科目（20080626）_不含人员经费系数_财力性转移支付2010年预算参考数 5" xfId="35125"/>
    <cellStyle name="好_市辖区测算-新科目（20080626）_不含人员经费系数_财力性转移支付2010年预算参考数_03_2010年各地区一般预算平衡表" xfId="35126"/>
    <cellStyle name="好_市辖区测算-新科目（20080626）_不含人员经费系数_财力性转移支付2010年预算参考数_03_2010年各地区一般预算平衡表 2" xfId="35127"/>
    <cellStyle name="好_市辖区测算-新科目（20080626）_不含人员经费系数_财力性转移支付2010年预算参考数_03_2010年各地区一般预算平衡表 2 2" xfId="35128"/>
    <cellStyle name="好_市辖区测算-新科目（20080626）_不含人员经费系数_财力性转移支付2010年预算参考数_03_2010年各地区一般预算平衡表 3" xfId="35129"/>
    <cellStyle name="好_市辖区测算-新科目（20080626）_不含人员经费系数_财力性转移支付2010年预算参考数_03_2010年各地区一般预算平衡表 4" xfId="35130"/>
    <cellStyle name="好_市辖区测算-新科目（20080626）_不含人员经费系数_财力性转移支付2010年预算参考数_03_2010年各地区一般预算平衡表 5" xfId="35131"/>
    <cellStyle name="好_市辖区测算-新科目（20080626）_不含人员经费系数_财力性转移支付2010年预算参考数_03_2010年各地区一般预算平衡表 6" xfId="35132"/>
    <cellStyle name="好_市辖区测算-新科目（20080626）_不含人员经费系数_财力性转移支付2010年预算参考数_03_2010年各地区一般预算平衡表_04财力类2010" xfId="35133"/>
    <cellStyle name="好_卫生(按照总人口测算）—20080416_民生政策最低支出需求_财力性转移支付2010年预算参考数_合并" xfId="35134"/>
    <cellStyle name="好_市辖区测算-新科目（20080626）_不含人员经费系数_财力性转移支付2010年预算参考数_03_2010年各地区一般预算平衡表_04财力类2010 2" xfId="35135"/>
    <cellStyle name="好_卫生(按照总人口测算）—20080416_民生政策最低支出需求_财力性转移支付2010年预算参考数_合并 2" xfId="35136"/>
    <cellStyle name="好_市辖区测算-新科目（20080626）_不含人员经费系数_财力性转移支付2010年预算参考数_03_2010年各地区一般预算平衡表_04财力类2010 3" xfId="35137"/>
    <cellStyle name="好_卫生(按照总人口测算）—20080416_民生政策最低支出需求_财力性转移支付2010年预算参考数_合并 3" xfId="35138"/>
    <cellStyle name="好_市辖区测算-新科目（20080626）_不含人员经费系数_财力性转移支付2010年预算参考数_03_2010年各地区一般预算平衡表_2010年地方财政一般预算分级平衡情况表（汇总）0524" xfId="35139"/>
    <cellStyle name="好_市辖区测算-新科目（20080626）_不含人员经费系数_财力性转移支付2010年预算参考数_03_2010年各地区一般预算平衡表_2010年地方财政一般预算分级平衡情况表（汇总）0524 2" xfId="35140"/>
    <cellStyle name="好_市辖区测算-新科目（20080626）_不含人员经费系数_财力性转移支付2010年预算参考数_03_2010年各地区一般预算平衡表_2010年地方财政一般预算分级平衡情况表（汇总）0524 2 2" xfId="35141"/>
    <cellStyle name="好_市辖区测算-新科目（20080626）_不含人员经费系数_财力性转移支付2010年预算参考数_03_2010年各地区一般预算平衡表_2010年地方财政一般预算分级平衡情况表（汇总）0524 2 3" xfId="35142"/>
    <cellStyle name="好_市辖区测算-新科目（20080626）_不含人员经费系数_财力性转移支付2010年预算参考数_03_2010年各地区一般预算平衡表_2010年地方财政一般预算分级平衡情况表（汇总）0524 2 4" xfId="35143"/>
    <cellStyle name="好_市辖区测算-新科目（20080626）_不含人员经费系数_财力性转移支付2010年预算参考数_03_2010年各地区一般预算平衡表_2010年地方财政一般预算分级平衡情况表（汇总）0524 2 5" xfId="35144"/>
    <cellStyle name="好_市辖区测算-新科目（20080626）_不含人员经费系数_财力性转移支付2010年预算参考数_03_2010年各地区一般预算平衡表_2010年地方财政一般预算分级平衡情况表（汇总）0524 2 6" xfId="35145"/>
    <cellStyle name="好_市辖区测算-新科目（20080626）_不含人员经费系数_财力性转移支付2010年预算参考数_03_2010年各地区一般预算平衡表_2010年地方财政一般预算分级平衡情况表（汇总）0524 2 7" xfId="35146"/>
    <cellStyle name="好_市辖区测算-新科目（20080626）_不含人员经费系数_财力性转移支付2010年预算参考数_03_2010年各地区一般预算平衡表_2010年地方财政一般预算分级平衡情况表（汇总）0524 2 8" xfId="35147"/>
    <cellStyle name="好_市辖区测算-新科目（20080626）_不含人员经费系数_财力性转移支付2010年预算参考数_03_2010年各地区一般预算平衡表_2010年地方财政一般预算分级平衡情况表（汇总）0524 3" xfId="35148"/>
    <cellStyle name="好_市辖区测算-新科目（20080626）_不含人员经费系数_财力性转移支付2010年预算参考数_03_2010年各地区一般预算平衡表_2010年地方财政一般预算分级平衡情况表（汇总）0524 4" xfId="35149"/>
    <cellStyle name="好_县区合并测算20080423(按照各省比重）_民生政策最低支出需求_财力性转移支付2010年预算参考数_隋心对账单定稿0514 2" xfId="35150"/>
    <cellStyle name="好_市辖区测算-新科目（20080626）_不含人员经费系数_财力性转移支付2010年预算参考数_03_2010年各地区一般预算平衡表_2010年地方财政一般预算分级平衡情况表（汇总）0524 5" xfId="35151"/>
    <cellStyle name="好_县区合并测算20080423(按照各省比重）_民生政策最低支出需求_财力性转移支付2010年预算参考数_隋心对账单定稿0514 3" xfId="35152"/>
    <cellStyle name="好_市辖区测算-新科目（20080626）_不含人员经费系数_财力性转移支付2010年预算参考数_03_2010年各地区一般预算平衡表_净集中" xfId="35153"/>
    <cellStyle name="好_市辖区测算-新科目（20080626）_不含人员经费系数_财力性转移支付2010年预算参考数_30云南" xfId="35154"/>
    <cellStyle name="好_市辖区测算-新科目（20080626）_不含人员经费系数_财力性转移支付2010年预算参考数_30云南 2" xfId="35155"/>
    <cellStyle name="好_市辖区测算-新科目（20080626）_不含人员经费系数_财力性转移支付2010年预算参考数_30云南 3" xfId="35156"/>
    <cellStyle name="好_市辖区测算-新科目（20080626）_不含人员经费系数_财力性转移支付2010年预算参考数_合并" xfId="35157"/>
    <cellStyle name="好_市辖区测算-新科目（20080626）_不含人员经费系数_财力性转移支付2010年预算参考数_合并 2" xfId="35158"/>
    <cellStyle name="好_市辖区测算-新科目（20080626）_不含人员经费系数_财力性转移支付2010年预算参考数_合并 2 2" xfId="35159"/>
    <cellStyle name="好_市辖区测算-新科目（20080626）_不含人员经费系数_财力性转移支付2010年预算参考数_合并 2 3" xfId="35160"/>
    <cellStyle name="好_市辖区测算-新科目（20080626）_不含人员经费系数_财力性转移支付2010年预算参考数_合并 2 4" xfId="35161"/>
    <cellStyle name="好_市辖区测算-新科目（20080626）_不含人员经费系数_财力性转移支付2010年预算参考数_合并 2 5" xfId="35162"/>
    <cellStyle name="好_市辖区测算-新科目（20080626）_不含人员经费系数_财力性转移支付2010年预算参考数_合并 2 6" xfId="35163"/>
    <cellStyle name="好_市辖区测算-新科目（20080626）_不含人员经费系数_财力性转移支付2010年预算参考数_合并 2 7" xfId="35164"/>
    <cellStyle name="好_市辖区测算-新科目（20080626）_不含人员经费系数_财力性转移支付2010年预算参考数_合并 3" xfId="35165"/>
    <cellStyle name="好_市辖区测算-新科目（20080626）_不含人员经费系数_财力性转移支付2010年预算参考数_华东" xfId="35166"/>
    <cellStyle name="好_市辖区测算-新科目（20080626）_不含人员经费系数_财力性转移支付2010年预算参考数_华东 2" xfId="35167"/>
    <cellStyle name="好_市辖区测算-新科目（20080626）_不含人员经费系数_财力性转移支付2010年预算参考数_华东 2 2" xfId="35168"/>
    <cellStyle name="好_市辖区测算-新科目（20080626）_不含人员经费系数_财力性转移支付2010年预算参考数_华东 2 3" xfId="35169"/>
    <cellStyle name="好_市辖区测算-新科目（20080626）_不含人员经费系数_财力性转移支付2010年预算参考数_华东 2 4" xfId="35170"/>
    <cellStyle name="好_市辖区测算-新科目（20080626）_不含人员经费系数_财力性转移支付2010年预算参考数_华东 2 5" xfId="35171"/>
    <cellStyle name="好_市辖区测算-新科目（20080626）_不含人员经费系数_财力性转移支付2010年预算参考数_华东 2 6" xfId="35172"/>
    <cellStyle name="好_市辖区测算-新科目（20080626）_不含人员经费系数_财力性转移支付2010年预算参考数_华东 2 7" xfId="35173"/>
    <cellStyle name="好_市辖区测算-新科目（20080626）_不含人员经费系数_财力性转移支付2010年预算参考数_华东 3" xfId="35174"/>
    <cellStyle name="好_市辖区测算-新科目（20080626）_不含人员经费系数_财力性转移支付2010年预算参考数_隋心对账单定稿0514" xfId="35175"/>
    <cellStyle name="好_市辖区测算-新科目（20080626）_不含人员经费系数_财力性转移支付2010年预算参考数_隋心对账单定稿0514 2" xfId="35176"/>
    <cellStyle name="好_市辖区测算-新科目（20080626）_不含人员经费系数_财力性转移支付2010年预算参考数_隋心对账单定稿0514 2 2" xfId="35177"/>
    <cellStyle name="好_市辖区测算-新科目（20080626）_不含人员经费系数_财力性转移支付2010年预算参考数_隋心对账单定稿0514 2 3" xfId="35178"/>
    <cellStyle name="好_市辖区测算-新科目（20080626）_不含人员经费系数_财力性转移支付2010年预算参考数_隋心对账单定稿0514 2 4" xfId="35179"/>
    <cellStyle name="好_市辖区测算-新科目（20080626）_不含人员经费系数_财力性转移支付2010年预算参考数_隋心对账单定稿0514 2 5" xfId="35180"/>
    <cellStyle name="好_市辖区测算-新科目（20080626）_不含人员经费系数_财力性转移支付2010年预算参考数_隋心对账单定稿0514 2 7" xfId="35181"/>
    <cellStyle name="好_市辖区测算-新科目（20080626）_不含人员经费系数_财力性转移支付2010年预算参考数_隋心对账单定稿0514 3" xfId="35182"/>
    <cellStyle name="好_市辖区测算-新科目（20080626）_不含人员经费系数_财力性转移支付2010年预算参考数_小册子（2010）张" xfId="35183"/>
    <cellStyle name="好_市辖区测算-新科目（20080626）_不含人员经费系数_合并" xfId="35184"/>
    <cellStyle name="好_市辖区测算-新科目（20080626）_不含人员经费系数_合并 2" xfId="35185"/>
    <cellStyle name="好_市辖区测算-新科目（20080626）_不含人员经费系数_合并 2 2" xfId="35186"/>
    <cellStyle name="好_市辖区测算-新科目（20080626）_不含人员经费系数_合并 2 3" xfId="35187"/>
    <cellStyle name="好_市辖区测算-新科目（20080626）_不含人员经费系数_合并 2 4" xfId="35188"/>
    <cellStyle name="好_市辖区测算-新科目（20080626）_不含人员经费系数_合并 2 5" xfId="35189"/>
    <cellStyle name="好_市辖区测算-新科目（20080626）_不含人员经费系数_合并 2 6" xfId="35190"/>
    <cellStyle name="好_市辖区测算-新科目（20080626）_不含人员经费系数_合并 2 7" xfId="35191"/>
    <cellStyle name="好_市辖区测算-新科目（20080626）_不含人员经费系数_华东 2 4" xfId="35192"/>
    <cellStyle name="好_市辖区测算-新科目（20080626）_不含人员经费系数_华东 2 5" xfId="35193"/>
    <cellStyle name="好_市辖区测算-新科目（20080626）_不含人员经费系数_华东 2 6" xfId="35194"/>
    <cellStyle name="好_市辖区测算-新科目（20080626）_不含人员经费系数_华东 2 7" xfId="35195"/>
    <cellStyle name="好_市辖区测算-新科目（20080626）_不含人员经费系数_隋心对账单定稿0514" xfId="35196"/>
    <cellStyle name="好_市辖区测算-新科目（20080626）_不含人员经费系数_隋心对账单定稿0514 2" xfId="35197"/>
    <cellStyle name="好_市辖区测算-新科目（20080626）_不含人员经费系数_隋心对账单定稿0514 2 2" xfId="35198"/>
    <cellStyle name="好_市辖区测算-新科目（20080626）_不含人员经费系数_隋心对账单定稿0514 2 3" xfId="35199"/>
    <cellStyle name="好_市辖区测算-新科目（20080626）_不含人员经费系数_隋心对账单定稿0514 2 4" xfId="35200"/>
    <cellStyle name="好_市辖区测算-新科目（20080626）_不含人员经费系数_隋心对账单定稿0514 2 5" xfId="35201"/>
    <cellStyle name="好_市辖区测算-新科目（20080626）_不含人员经费系数_隋心对账单定稿0514 2 6" xfId="35202"/>
    <cellStyle name="好_市辖区测算-新科目（20080626）_不含人员经费系数_隋心对账单定稿0514 2 7" xfId="35203"/>
    <cellStyle name="好_市辖区测算-新科目（20080626）_不含人员经费系数_隋心对账单定稿0514 3" xfId="35204"/>
    <cellStyle name="好_市辖区测算-新科目（20080626）_不含人员经费系数_小册子（2010）张" xfId="35205"/>
    <cellStyle name="好_市辖区测算-新科目（20080626）_不含人员经费系数_小册子（2010）张 3" xfId="35206"/>
    <cellStyle name="好_市辖区测算-新科目（20080626）_财力性转移支付2010年预算参考数" xfId="35207"/>
    <cellStyle name="好_市辖区测算-新科目（20080626）_财力性转移支付2010年预算参考数 2" xfId="35208"/>
    <cellStyle name="好_市辖区测算-新科目（20080626）_财力性转移支付2010年预算参考数 2 2" xfId="35209"/>
    <cellStyle name="好_市辖区测算-新科目（20080626）_财力性转移支付2010年预算参考数 2 2 2" xfId="35210"/>
    <cellStyle name="好_市辖区测算-新科目（20080626）_财力性转移支付2010年预算参考数 2 3" xfId="35211"/>
    <cellStyle name="好_市辖区测算-新科目（20080626）_财力性转移支付2010年预算参考数 2 4" xfId="35212"/>
    <cellStyle name="好_市辖区测算-新科目（20080626）_财力性转移支付2010年预算参考数 2 5" xfId="35213"/>
    <cellStyle name="好_市辖区测算-新科目（20080626）_财力性转移支付2010年预算参考数 2 6" xfId="35214"/>
    <cellStyle name="好_市辖区测算-新科目（20080626）_财力性转移支付2010年预算参考数 2 7" xfId="35215"/>
    <cellStyle name="好_市辖区测算-新科目（20080626）_财力性转移支付2010年预算参考数 2 8" xfId="35216"/>
    <cellStyle name="好_市辖区测算-新科目（20080626）_财力性转移支付2010年预算参考数 4" xfId="35217"/>
    <cellStyle name="好_市辖区测算-新科目（20080626）_财力性转移支付2010年预算参考数 4 2" xfId="35218"/>
    <cellStyle name="好_市辖区测算-新科目（20080626）_财力性转移支付2010年预算参考数 5" xfId="35219"/>
    <cellStyle name="好_市辖区测算-新科目（20080626）_财力性转移支付2010年预算参考数_03_2010年各地区一般预算平衡表" xfId="35220"/>
    <cellStyle name="好_市辖区测算-新科目（20080626）_财力性转移支付2010年预算参考数_03_2010年各地区一般预算平衡表 2" xfId="35221"/>
    <cellStyle name="好_市辖区测算-新科目（20080626）_财力性转移支付2010年预算参考数_03_2010年各地区一般预算平衡表 2 2" xfId="35222"/>
    <cellStyle name="好_市辖区测算-新科目（20080626）_财力性转移支付2010年预算参考数_03_2010年各地区一般预算平衡表 2 3" xfId="35223"/>
    <cellStyle name="好_市辖区测算-新科目（20080626）_财力性转移支付2010年预算参考数_03_2010年各地区一般预算平衡表 3" xfId="35224"/>
    <cellStyle name="好_市辖区测算-新科目（20080626）_财力性转移支付2010年预算参考数_03_2010年各地区一般预算平衡表 4" xfId="35225"/>
    <cellStyle name="好_市辖区测算-新科目（20080626）_财力性转移支付2010年预算参考数_03_2010年各地区一般预算平衡表_04财力类2010 3" xfId="35226"/>
    <cellStyle name="好_市辖区测算-新科目（20080626）_财力性转移支付2010年预算参考数_03_2010年各地区一般预算平衡表_2010年地方财政一般预算分级平衡情况表（汇总）0524" xfId="35227"/>
    <cellStyle name="好_市辖区测算-新科目（20080626）_财力性转移支付2010年预算参考数_03_2010年各地区一般预算平衡表_2010年地方财政一般预算分级平衡情况表（汇总）0524 2" xfId="35228"/>
    <cellStyle name="好_市辖区测算-新科目（20080626）_财力性转移支付2010年预算参考数_03_2010年各地区一般预算平衡表_2010年地方财政一般预算分级平衡情况表（汇总）0524 2 2" xfId="35229"/>
    <cellStyle name="好_市辖区测算-新科目（20080626）_财力性转移支付2010年预算参考数_03_2010年各地区一般预算平衡表_2010年地方财政一般预算分级平衡情况表（汇总）0524 2 3" xfId="35230"/>
    <cellStyle name="好_市辖区测算-新科目（20080626）_财力性转移支付2010年预算参考数_03_2010年各地区一般预算平衡表_2010年地方财政一般预算分级平衡情况表（汇总）0524 2 4" xfId="35231"/>
    <cellStyle name="好_市辖区测算-新科目（20080626）_财力性转移支付2010年预算参考数_03_2010年各地区一般预算平衡表_2010年地方财政一般预算分级平衡情况表（汇总）0524 2 5" xfId="35232"/>
    <cellStyle name="好_市辖区测算-新科目（20080626）_财力性转移支付2010年预算参考数_03_2010年各地区一般预算平衡表_2010年地方财政一般预算分级平衡情况表（汇总）0524 2 6" xfId="35233"/>
    <cellStyle name="好_市辖区测算-新科目（20080626）_财力性转移支付2010年预算参考数_03_2010年各地区一般预算平衡表_2010年地方财政一般预算分级平衡情况表（汇总）0524 2 7" xfId="35234"/>
    <cellStyle name="好_市辖区测算-新科目（20080626）_财力性转移支付2010年预算参考数_03_2010年各地区一般预算平衡表_2010年地方财政一般预算分级平衡情况表（汇总）0524 2 8" xfId="35235"/>
    <cellStyle name="好_市辖区测算-新科目（20080626）_财力性转移支付2010年预算参考数_03_2010年各地区一般预算平衡表_2010年地方财政一般预算分级平衡情况表（汇总）0524 3" xfId="35236"/>
    <cellStyle name="好_市辖区测算-新科目（20080626）_财力性转移支付2010年预算参考数_03_2010年各地区一般预算平衡表_2010年地方财政一般预算分级平衡情况表（汇总）0524 4" xfId="35237"/>
    <cellStyle name="好_市辖区测算-新科目（20080626）_财力性转移支付2010年预算参考数_03_2010年各地区一般预算平衡表_净集中" xfId="35238"/>
    <cellStyle name="好_市辖区测算-新科目（20080626）_财力性转移支付2010年预算参考数_03_2010年各地区一般预算平衡表_净集中 2" xfId="35239"/>
    <cellStyle name="好_市辖区测算-新科目（20080626）_财力性转移支付2010年预算参考数_03_2010年各地区一般预算平衡表_净集中 3" xfId="35240"/>
    <cellStyle name="好_市辖区测算-新科目（20080626）_财力性转移支付2010年预算参考数_30云南" xfId="35241"/>
    <cellStyle name="好_市辖区测算-新科目（20080626）_财力性转移支付2010年预算参考数_30云南 2" xfId="35242"/>
    <cellStyle name="好_市辖区测算-新科目（20080626）_财力性转移支付2010年预算参考数_30云南 3" xfId="35243"/>
    <cellStyle name="好_市辖区测算-新科目（20080626）_财力性转移支付2010年预算参考数_合并" xfId="35244"/>
    <cellStyle name="好_市辖区测算-新科目（20080626）_财力性转移支付2010年预算参考数_合并 2" xfId="35245"/>
    <cellStyle name="好_市辖区测算-新科目（20080626）_财力性转移支付2010年预算参考数_合并 2 2" xfId="35246"/>
    <cellStyle name="好_市辖区测算-新科目（20080626）_财力性转移支付2010年预算参考数_合并 2 3" xfId="35247"/>
    <cellStyle name="好_市辖区测算-新科目（20080626）_财力性转移支付2010年预算参考数_合并 2 4" xfId="35248"/>
    <cellStyle name="好_市辖区测算-新科目（20080626）_财力性转移支付2010年预算参考数_合并 2 5" xfId="35249"/>
    <cellStyle name="好_市辖区测算-新科目（20080626）_财力性转移支付2010年预算参考数_合并 2 6" xfId="35250"/>
    <cellStyle name="好_市辖区测算-新科目（20080626）_财力性转移支付2010年预算参考数_合并 2 7" xfId="35251"/>
    <cellStyle name="好_市辖区测算-新科目（20080626）_财力性转移支付2010年预算参考数_合并 3" xfId="35252"/>
    <cellStyle name="好_市辖区测算-新科目（20080626）_财力性转移支付2010年预算参考数_华东" xfId="35253"/>
    <cellStyle name="好_市辖区测算-新科目（20080626）_财力性转移支付2010年预算参考数_华东 2" xfId="35254"/>
    <cellStyle name="好_市辖区测算-新科目（20080626）_财力性转移支付2010年预算参考数_华东 2 2" xfId="35255"/>
    <cellStyle name="好_市辖区测算-新科目（20080626）_财力性转移支付2010年预算参考数_华东 2 3" xfId="35256"/>
    <cellStyle name="好_市辖区测算-新科目（20080626）_财力性转移支付2010年预算参考数_华东 2 4" xfId="35257"/>
    <cellStyle name="好_市辖区测算-新科目（20080626）_财力性转移支付2010年预算参考数_华东 2 5" xfId="35258"/>
    <cellStyle name="好_市辖区测算-新科目（20080626）_财力性转移支付2010年预算参考数_华东 2 6" xfId="35259"/>
    <cellStyle name="好_市辖区测算-新科目（20080626）_财力性转移支付2010年预算参考数_华东 2 7" xfId="35260"/>
    <cellStyle name="好_市辖区测算-新科目（20080626）_财力性转移支付2010年预算参考数_华东 3" xfId="35261"/>
    <cellStyle name="好_市辖区测算-新科目（20080626）_财力性转移支付2010年预算参考数_隋心对账单定稿0514" xfId="35262"/>
    <cellStyle name="好_市辖区测算-新科目（20080626）_财力性转移支付2010年预算参考数_隋心对账单定稿0514 2" xfId="35263"/>
    <cellStyle name="好_市辖区测算-新科目（20080626）_财力性转移支付2010年预算参考数_隋心对账单定稿0514 2 2" xfId="35264"/>
    <cellStyle name="好_市辖区测算-新科目（20080626）_财力性转移支付2010年预算参考数_隋心对账单定稿0514 2 3" xfId="35265"/>
    <cellStyle name="好_市辖区测算-新科目（20080626）_财力性转移支付2010年预算参考数_隋心对账单定稿0514 2 4" xfId="35266"/>
    <cellStyle name="好_市辖区测算-新科目（20080626）_财力性转移支付2010年预算参考数_隋心对账单定稿0514 2 6" xfId="35267"/>
    <cellStyle name="好_市辖区测算-新科目（20080626）_财力性转移支付2010年预算参考数_隋心对账单定稿0514 2 7" xfId="35268"/>
    <cellStyle name="好_市辖区测算-新科目（20080626）_财力性转移支付2010年预算参考数_隋心对账单定稿0514 3" xfId="35269"/>
    <cellStyle name="好_市辖区测算-新科目（20080626）_财力性转移支付2010年预算参考数_小册子（2010）张" xfId="35270"/>
    <cellStyle name="好_市辖区测算-新科目（20080626）_财力性转移支付2010年预算参考数_小册子（2010）张 2" xfId="35271"/>
    <cellStyle name="好_市辖区测算-新科目（20080626）_财力性转移支付2010年预算参考数_小册子（2010）张 3" xfId="35272"/>
    <cellStyle name="好_市辖区测算-新科目（20080626）_合并" xfId="35273"/>
    <cellStyle name="好_卫生部门_隋心对账单定稿0514 2 6" xfId="35274"/>
    <cellStyle name="好_市辖区测算-新科目（20080626）_合并 2" xfId="35275"/>
    <cellStyle name="好_市辖区测算-新科目（20080626）_合并 2 2" xfId="35276"/>
    <cellStyle name="好_市辖区测算-新科目（20080626）_合并 2 3" xfId="35277"/>
    <cellStyle name="好_市辖区测算-新科目（20080626）_合并 2 4" xfId="35278"/>
    <cellStyle name="好_市辖区测算-新科目（20080626）_合并 2 6" xfId="35279"/>
    <cellStyle name="好_市辖区测算-新科目（20080626）_合并 2 7" xfId="35280"/>
    <cellStyle name="好_市辖区测算-新科目（20080626）_合并 3" xfId="35281"/>
    <cellStyle name="好_市辖区测算-新科目（20080626）_华东" xfId="35282"/>
    <cellStyle name="好_市辖区测算-新科目（20080626）_华东 2 4" xfId="35283"/>
    <cellStyle name="好_市辖区测算-新科目（20080626）_华东 2 5" xfId="35284"/>
    <cellStyle name="好_市辖区测算-新科目（20080626）_华东 2 6" xfId="35285"/>
    <cellStyle name="好_市辖区测算-新科目（20080626）_华东 2 7" xfId="35286"/>
    <cellStyle name="好_市辖区测算-新科目（20080626）_华东 3" xfId="35287"/>
    <cellStyle name="好_市辖区测算-新科目（20080626）_民生政策最低支出需求" xfId="35288"/>
    <cellStyle name="好_市辖区测算-新科目（20080626）_民生政策最低支出需求 2" xfId="35289"/>
    <cellStyle name="好_市辖区测算-新科目（20080626）_民生政策最低支出需求 2 2" xfId="35290"/>
    <cellStyle name="好_市辖区测算-新科目（20080626）_民生政策最低支出需求 2 3" xfId="35291"/>
    <cellStyle name="好_市辖区测算-新科目（20080626）_民生政策最低支出需求 2 4" xfId="35292"/>
    <cellStyle name="好_市辖区测算-新科目（20080626）_民生政策最低支出需求 2 5" xfId="35293"/>
    <cellStyle name="好_市辖区测算-新科目（20080626）_民生政策最低支出需求 2 7" xfId="35294"/>
    <cellStyle name="好_市辖区测算-新科目（20080626）_民生政策最低支出需求 2 8" xfId="35295"/>
    <cellStyle name="好_市辖区测算-新科目（20080626）_民生政策最低支出需求 3" xfId="35296"/>
    <cellStyle name="好_市辖区测算-新科目（20080626）_民生政策最低支出需求 3 2" xfId="35297"/>
    <cellStyle name="好_市辖区测算-新科目（20080626）_民生政策最低支出需求 4" xfId="35298"/>
    <cellStyle name="好_市辖区测算-新科目（20080626）_民生政策最低支出需求 5" xfId="35299"/>
    <cellStyle name="好_市辖区测算-新科目（20080626）_民生政策最低支出需求_03_2010年各地区一般预算平衡表" xfId="35300"/>
    <cellStyle name="好_市辖区测算-新科目（20080626）_民生政策最低支出需求_03_2010年各地区一般预算平衡表 2" xfId="35301"/>
    <cellStyle name="好_市辖区测算-新科目（20080626）_民生政策最低支出需求_03_2010年各地区一般预算平衡表 2 2" xfId="35302"/>
    <cellStyle name="好_市辖区测算-新科目（20080626）_民生政策最低支出需求_03_2010年各地区一般预算平衡表 2 3" xfId="35303"/>
    <cellStyle name="好_市辖区测算-新科目（20080626）_民生政策最低支出需求_03_2010年各地区一般预算平衡表 3" xfId="35304"/>
    <cellStyle name="好_市辖区测算-新科目（20080626）_民生政策最低支出需求_03_2010年各地区一般预算平衡表 4" xfId="35305"/>
    <cellStyle name="好_市辖区测算-新科目（20080626）_民生政策最低支出需求_03_2010年各地区一般预算平衡表 5" xfId="35306"/>
    <cellStyle name="好_市辖区测算-新科目（20080626）_民生政策最低支出需求_03_2010年各地区一般预算平衡表 6" xfId="35307"/>
    <cellStyle name="好_市辖区测算-新科目（20080626）_民生政策最低支出需求_03_2010年各地区一般预算平衡表_04财力类2010" xfId="35308"/>
    <cellStyle name="好_市辖区测算-新科目（20080626）_民生政策最低支出需求_03_2010年各地区一般预算平衡表_04财力类2010 2" xfId="35309"/>
    <cellStyle name="好_市辖区测算-新科目（20080626）_民生政策最低支出需求_03_2010年各地区一般预算平衡表_04财力类2010 3" xfId="35310"/>
    <cellStyle name="好_市辖区测算-新科目（20080626）_民生政策最低支出需求_03_2010年各地区一般预算平衡表_2010年地方财政一般预算分级平衡情况表（汇总）0524" xfId="35311"/>
    <cellStyle name="好_市辖区测算-新科目（20080626）_民生政策最低支出需求_03_2010年各地区一般预算平衡表_2010年地方财政一般预算分级平衡情况表（汇总）0524 2" xfId="35312"/>
    <cellStyle name="好_市辖区测算-新科目（20080626）_民生政策最低支出需求_03_2010年各地区一般预算平衡表_2010年地方财政一般预算分级平衡情况表（汇总）0524 2 2" xfId="35313"/>
    <cellStyle name="好_市辖区测算-新科目（20080626）_民生政策最低支出需求_03_2010年各地区一般预算平衡表_2010年地方财政一般预算分级平衡情况表（汇总）0524 2 3" xfId="35314"/>
    <cellStyle name="好_市辖区测算-新科目（20080626）_民生政策最低支出需求_03_2010年各地区一般预算平衡表_2010年地方财政一般预算分级平衡情况表（汇总）0524 2 4" xfId="35315"/>
    <cellStyle name="好_市辖区测算-新科目（20080626）_民生政策最低支出需求_03_2010年各地区一般预算平衡表_2010年地方财政一般预算分级平衡情况表（汇总）0524 2 5" xfId="35316"/>
    <cellStyle name="好_市辖区测算-新科目（20080626）_民生政策最低支出需求_03_2010年各地区一般预算平衡表_2010年地方财政一般预算分级平衡情况表（汇总）0524 2 6" xfId="35317"/>
    <cellStyle name="好_市辖区测算-新科目（20080626）_民生政策最低支出需求_03_2010年各地区一般预算平衡表_2010年地方财政一般预算分级平衡情况表（汇总）0524 2 7" xfId="35318"/>
    <cellStyle name="好_市辖区测算-新科目（20080626）_民生政策最低支出需求_03_2010年各地区一般预算平衡表_2010年地方财政一般预算分级平衡情况表（汇总）0524 2 8" xfId="35319"/>
    <cellStyle name="好_市辖区测算-新科目（20080626）_民生政策最低支出需求_03_2010年各地区一般预算平衡表_2010年地方财政一般预算分级平衡情况表（汇总）0524 3" xfId="35320"/>
    <cellStyle name="好_市辖区测算-新科目（20080626）_民生政策最低支出需求_03_2010年各地区一般预算平衡表_2010年地方财政一般预算分级平衡情况表（汇总）0524 4" xfId="35321"/>
    <cellStyle name="好_市辖区测算-新科目（20080626）_民生政策最低支出需求_03_2010年各地区一般预算平衡表_2010年地方财政一般预算分级平衡情况表（汇总）0524 5" xfId="35322"/>
    <cellStyle name="好_市辖区测算-新科目（20080626）_民生政策最低支出需求_03_2010年各地区一般预算平衡表_净集中" xfId="35323"/>
    <cellStyle name="好_市辖区测算-新科目（20080626）_民生政策最低支出需求_03_2010年各地区一般预算平衡表_净集中 2" xfId="35324"/>
    <cellStyle name="好_市辖区测算-新科目（20080626）_民生政策最低支出需求_03_2010年各地区一般预算平衡表_净集中 3" xfId="35325"/>
    <cellStyle name="好_市辖区测算-新科目（20080626）_民生政策最低支出需求_30云南" xfId="35326"/>
    <cellStyle name="好_市辖区测算-新科目（20080626）_民生政策最低支出需求_30云南 2" xfId="35327"/>
    <cellStyle name="好_市辖区测算-新科目（20080626）_民生政策最低支出需求_30云南 3" xfId="35328"/>
    <cellStyle name="好_市辖区测算-新科目（20080626）_民生政策最低支出需求_30云南 3 2" xfId="35329"/>
    <cellStyle name="好_市辖区测算-新科目（20080626）_民生政策最低支出需求_财力性转移支付2010年预算参考数" xfId="35330"/>
    <cellStyle name="好_市辖区测算-新科目（20080626）_民生政策最低支出需求_财力性转移支付2010年预算参考数 2" xfId="35331"/>
    <cellStyle name="好_市辖区测算-新科目（20080626）_民生政策最低支出需求_财力性转移支付2010年预算参考数 2 2" xfId="35332"/>
    <cellStyle name="好_市辖区测算-新科目（20080626）_民生政策最低支出需求_财力性转移支付2010年预算参考数 2 3" xfId="35333"/>
    <cellStyle name="好_市辖区测算-新科目（20080626）_民生政策最低支出需求_财力性转移支付2010年预算参考数 2 4" xfId="35334"/>
    <cellStyle name="好_市辖区测算-新科目（20080626）_民生政策最低支出需求_财力性转移支付2010年预算参考数 2 5" xfId="35335"/>
    <cellStyle name="好_市辖区测算-新科目（20080626）_民生政策最低支出需求_财力性转移支付2010年预算参考数 2 6" xfId="35336"/>
    <cellStyle name="好_市辖区测算-新科目（20080626）_民生政策最低支出需求_财力性转移支付2010年预算参考数 2 7" xfId="35337"/>
    <cellStyle name="好_市辖区测算-新科目（20080626）_民生政策最低支出需求_财力性转移支付2010年预算参考数 2 8" xfId="35338"/>
    <cellStyle name="好_市辖区测算-新科目（20080626）_民生政策最低支出需求_财力性转移支付2010年预算参考数 3" xfId="35339"/>
    <cellStyle name="好_市辖区测算-新科目（20080626）_民生政策最低支出需求_财力性转移支付2010年预算参考数 4" xfId="35340"/>
    <cellStyle name="好_市辖区测算-新科目（20080626）_民生政策最低支出需求_财力性转移支付2010年预算参考数 5" xfId="35341"/>
    <cellStyle name="好_市辖区测算-新科目（20080626）_民生政策最低支出需求_财力性转移支付2010年预算参考数_03_2010年各地区一般预算平衡表" xfId="35342"/>
    <cellStyle name="好_市辖区测算-新科目（20080626）_民生政策最低支出需求_财力性转移支付2010年预算参考数_03_2010年各地区一般预算平衡表 2" xfId="35343"/>
    <cellStyle name="好_市辖区测算-新科目（20080626）_民生政策最低支出需求_财力性转移支付2010年预算参考数_03_2010年各地区一般预算平衡表 2 2" xfId="35344"/>
    <cellStyle name="好_市辖区测算-新科目（20080626）_民生政策最低支出需求_财力性转移支付2010年预算参考数_03_2010年各地区一般预算平衡表 2 3" xfId="35345"/>
    <cellStyle name="好_市辖区测算-新科目（20080626）_民生政策最低支出需求_财力性转移支付2010年预算参考数_03_2010年各地区一般预算平衡表 3" xfId="35346"/>
    <cellStyle name="好_市辖区测算-新科目（20080626）_民生政策最低支出需求_财力性转移支付2010年预算参考数_03_2010年各地区一般预算平衡表 4" xfId="35347"/>
    <cellStyle name="好_市辖区测算-新科目（20080626）_民生政策最低支出需求_财力性转移支付2010年预算参考数_03_2010年各地区一般预算平衡表 5" xfId="35348"/>
    <cellStyle name="好_市辖区测算-新科目（20080626）_民生政策最低支出需求_财力性转移支付2010年预算参考数_03_2010年各地区一般预算平衡表 6" xfId="35349"/>
    <cellStyle name="好_市辖区测算-新科目（20080626）_民生政策最低支出需求_财力性转移支付2010年预算参考数_03_2010年各地区一般预算平衡表_04财力类2010" xfId="35350"/>
    <cellStyle name="好_市辖区测算-新科目（20080626）_民生政策最低支出需求_财力性转移支付2010年预算参考数_03_2010年各地区一般预算平衡表_04财力类2010 2" xfId="35351"/>
    <cellStyle name="好_市辖区测算-新科目（20080626）_民生政策最低支出需求_财力性转移支付2010年预算参考数_03_2010年各地区一般预算平衡表_04财力类2010 3" xfId="35352"/>
    <cellStyle name="好_市辖区测算-新科目（20080626）_民生政策最低支出需求_财力性转移支付2010年预算参考数_03_2010年各地区一般预算平衡表_2010年地方财政一般预算分级平衡情况表（汇总）0524" xfId="35353"/>
    <cellStyle name="好_市辖区测算-新科目（20080626）_民生政策最低支出需求_财力性转移支付2010年预算参考数_03_2010年各地区一般预算平衡表_2010年地方财政一般预算分级平衡情况表（汇总）0524 2" xfId="35354"/>
    <cellStyle name="好_市辖区测算-新科目（20080626）_民生政策最低支出需求_财力性转移支付2010年预算参考数_03_2010年各地区一般预算平衡表_2010年地方财政一般预算分级平衡情况表（汇总）0524 2 2" xfId="35355"/>
    <cellStyle name="好_市辖区测算-新科目（20080626）_民生政策最低支出需求_财力性转移支付2010年预算参考数_03_2010年各地区一般预算平衡表_2010年地方财政一般预算分级平衡情况表（汇总）0524 2 3" xfId="35356"/>
    <cellStyle name="好_市辖区测算-新科目（20080626）_民生政策最低支出需求_财力性转移支付2010年预算参考数_03_2010年各地区一般预算平衡表_2010年地方财政一般预算分级平衡情况表（汇总）0524 2 4" xfId="35357"/>
    <cellStyle name="好_市辖区测算-新科目（20080626）_民生政策最低支出需求_财力性转移支付2010年预算参考数_03_2010年各地区一般预算平衡表_2010年地方财政一般预算分级平衡情况表（汇总）0524 2 5" xfId="35358"/>
    <cellStyle name="好_市辖区测算-新科目（20080626）_民生政策最低支出需求_财力性转移支付2010年预算参考数_03_2010年各地区一般预算平衡表_2010年地方财政一般预算分级平衡情况表（汇总）0524 2 6" xfId="35359"/>
    <cellStyle name="好_市辖区测算-新科目（20080626）_民生政策最低支出需求_财力性转移支付2010年预算参考数_03_2010年各地区一般预算平衡表_2010年地方财政一般预算分级平衡情况表（汇总）0524 2 7" xfId="35360"/>
    <cellStyle name="好_市辖区测算-新科目（20080626）_民生政策最低支出需求_财力性转移支付2010年预算参考数_03_2010年各地区一般预算平衡表_2010年地方财政一般预算分级平衡情况表（汇总）0524 2 8" xfId="35361"/>
    <cellStyle name="好_市辖区测算-新科目（20080626）_民生政策最低支出需求_财力性转移支付2010年预算参考数_03_2010年各地区一般预算平衡表_2010年地方财政一般预算分级平衡情况表（汇总）0524 3" xfId="35362"/>
    <cellStyle name="好_市辖区测算-新科目（20080626）_民生政策最低支出需求_财力性转移支付2010年预算参考数_03_2010年各地区一般预算平衡表_2010年地方财政一般预算分级平衡情况表（汇总）0524 4" xfId="35363"/>
    <cellStyle name="好_市辖区测算-新科目（20080626）_民生政策最低支出需求_财力性转移支付2010年预算参考数_03_2010年各地区一般预算平衡表_2010年地方财政一般预算分级平衡情况表（汇总）0524 5" xfId="35364"/>
    <cellStyle name="好_市辖区测算-新科目（20080626）_民生政策最低支出需求_财力性转移支付2010年预算参考数_03_2010年各地区一般预算平衡表_净集中" xfId="35365"/>
    <cellStyle name="好_市辖区测算-新科目（20080626）_民生政策最低支出需求_财力性转移支付2010年预算参考数_03_2010年各地区一般预算平衡表_净集中 2" xfId="35366"/>
    <cellStyle name="好_市辖区测算-新科目（20080626）_民生政策最低支出需求_财力性转移支付2010年预算参考数_03_2010年各地区一般预算平衡表_净集中 3" xfId="35367"/>
    <cellStyle name="好_市辖区测算-新科目（20080626）_民生政策最低支出需求_财力性转移支付2010年预算参考数_30云南" xfId="35368"/>
    <cellStyle name="好_市辖区测算-新科目（20080626）_民生政策最低支出需求_财力性转移支付2010年预算参考数_30云南 2" xfId="35369"/>
    <cellStyle name="好_市辖区测算-新科目（20080626）_民生政策最低支出需求_财力性转移支付2010年预算参考数_30云南 3" xfId="35370"/>
    <cellStyle name="好_市辖区测算-新科目（20080626）_民生政策最低支出需求_财力性转移支付2010年预算参考数_合并" xfId="35371"/>
    <cellStyle name="好_市辖区测算-新科目（20080626）_民生政策最低支出需求_财力性转移支付2010年预算参考数_合并 2" xfId="35372"/>
    <cellStyle name="好_市辖区测算-新科目（20080626）_民生政策最低支出需求_财力性转移支付2010年预算参考数_合并 2 2" xfId="35373"/>
    <cellStyle name="好_市辖区测算-新科目（20080626）_民生政策最低支出需求_财力性转移支付2010年预算参考数_合并 2 3" xfId="35374"/>
    <cellStyle name="好_市辖区测算-新科目（20080626）_民生政策最低支出需求_财力性转移支付2010年预算参考数_合并 2 4" xfId="35375"/>
    <cellStyle name="好_市辖区测算-新科目（20080626）_民生政策最低支出需求_财力性转移支付2010年预算参考数_合并 2 5" xfId="35376"/>
    <cellStyle name="好_市辖区测算-新科目（20080626）_民生政策最低支出需求_财力性转移支付2010年预算参考数_合并 2 6" xfId="35377"/>
    <cellStyle name="好_市辖区测算-新科目（20080626）_民生政策最低支出需求_财力性转移支付2010年预算参考数_合并 2 7" xfId="35378"/>
    <cellStyle name="好_市辖区测算-新科目（20080626）_民生政策最低支出需求_财力性转移支付2010年预算参考数_合并 3" xfId="35379"/>
    <cellStyle name="好_市辖区测算-新科目（20080626）_民生政策最低支出需求_财力性转移支付2010年预算参考数_华东" xfId="35380"/>
    <cellStyle name="好_市辖区测算-新科目（20080626）_民生政策最低支出需求_财力性转移支付2010年预算参考数_华东 2 2" xfId="35381"/>
    <cellStyle name="好_市辖区测算-新科目（20080626）_民生政策最低支出需求_财力性转移支付2010年预算参考数_华东 2 3" xfId="35382"/>
    <cellStyle name="好_市辖区测算-新科目（20080626）_民生政策最低支出需求_财力性转移支付2010年预算参考数_华东 2 7" xfId="35383"/>
    <cellStyle name="好_市辖区测算-新科目（20080626）_民生政策最低支出需求_财力性转移支付2010年预算参考数_隋心对账单定稿0514" xfId="35384"/>
    <cellStyle name="好_市辖区测算-新科目（20080626）_民生政策最低支出需求_财力性转移支付2010年预算参考数_隋心对账单定稿0514 2" xfId="35385"/>
    <cellStyle name="好_市辖区测算-新科目（20080626）_民生政策最低支出需求_财力性转移支付2010年预算参考数_隋心对账单定稿0514 2 2" xfId="35386"/>
    <cellStyle name="好_市辖区测算-新科目（20080626）_民生政策最低支出需求_财力性转移支付2010年预算参考数_隋心对账单定稿0514 2 5" xfId="35387"/>
    <cellStyle name="好_市辖区测算-新科目（20080626）_民生政策最低支出需求_财力性转移支付2010年预算参考数_隋心对账单定稿0514 2 6" xfId="35388"/>
    <cellStyle name="好_市辖区测算-新科目（20080626）_民生政策最低支出需求_财力性转移支付2010年预算参考数_隋心对账单定稿0514 2 7" xfId="35389"/>
    <cellStyle name="好_市辖区测算-新科目（20080626）_民生政策最低支出需求_财力性转移支付2010年预算参考数_隋心对账单定稿0514 3" xfId="35390"/>
    <cellStyle name="好_市辖区测算-新科目（20080626）_民生政策最低支出需求_财力性转移支付2010年预算参考数_小册子（2010）张" xfId="35391"/>
    <cellStyle name="好_市辖区测算-新科目（20080626）_民生政策最低支出需求_合并" xfId="35392"/>
    <cellStyle name="好_市辖区测算-新科目（20080626）_民生政策最低支出需求_合并 2" xfId="35393"/>
    <cellStyle name="好_市辖区测算-新科目（20080626）_民生政策最低支出需求_合并 2 2" xfId="35394"/>
    <cellStyle name="好_市辖区测算-新科目（20080626）_民生政策最低支出需求_合并 2 3" xfId="35395"/>
    <cellStyle name="好_市辖区测算-新科目（20080626）_民生政策最低支出需求_合并 2 4" xfId="35396"/>
    <cellStyle name="好_市辖区测算-新科目（20080626）_民生政策最低支出需求_合并 2 5" xfId="35397"/>
    <cellStyle name="好_市辖区测算-新科目（20080626）_民生政策最低支出需求_合并 2 6" xfId="35398"/>
    <cellStyle name="好_市辖区测算-新科目（20080626）_民生政策最低支出需求_合并 2 7" xfId="35399"/>
    <cellStyle name="好_市辖区测算-新科目（20080626）_民生政策最低支出需求_合并 3" xfId="35400"/>
    <cellStyle name="好_市辖区测算-新科目（20080626）_民生政策最低支出需求_华东" xfId="35401"/>
    <cellStyle name="好_市辖区测算-新科目（20080626）_民生政策最低支出需求_华东 2" xfId="35402"/>
    <cellStyle name="好_市辖区测算-新科目（20080626）_民生政策最低支出需求_华东 2 2" xfId="35403"/>
    <cellStyle name="好_市辖区测算-新科目（20080626）_民生政策最低支出需求_华东 2 4" xfId="35404"/>
    <cellStyle name="好_市辖区测算-新科目（20080626）_民生政策最低支出需求_华东 2 5" xfId="35405"/>
    <cellStyle name="好_市辖区测算-新科目（20080626）_民生政策最低支出需求_华东 3" xfId="35406"/>
    <cellStyle name="好_市辖区测算-新科目（20080626）_民生政策最低支出需求_隋心对账单定稿0514" xfId="35407"/>
    <cellStyle name="汇总 2 2 2 2 2 2" xfId="35408"/>
    <cellStyle name="好_市辖区测算-新科目（20080626）_民生政策最低支出需求_隋心对账单定稿0514 2" xfId="35409"/>
    <cellStyle name="好_市辖区测算-新科目（20080626）_民生政策最低支出需求_隋心对账单定稿0514 2 2" xfId="35410"/>
    <cellStyle name="好_市辖区测算-新科目（20080626）_民生政策最低支出需求_隋心对账单定稿0514 2 3" xfId="35411"/>
    <cellStyle name="好_市辖区测算-新科目（20080626）_民生政策最低支出需求_隋心对账单定稿0514 2 4" xfId="35412"/>
    <cellStyle name="好_市辖区测算-新科目（20080626）_民生政策最低支出需求_隋心对账单定稿0514 2 5" xfId="35413"/>
    <cellStyle name="好_市辖区测算-新科目（20080626）_民生政策最低支出需求_隋心对账单定稿0514 3" xfId="35414"/>
    <cellStyle name="好_市辖区测算-新科目（20080626）_民生政策最低支出需求_小册子（2010）张" xfId="35415"/>
    <cellStyle name="好_市辖区测算-新科目（20080626）_民生政策最低支出需求_小册子（2010）张 2" xfId="35416"/>
    <cellStyle name="好_市辖区测算-新科目（20080626）_民生政策最低支出需求_小册子（2010）张 3" xfId="35417"/>
    <cellStyle name="好_市辖区测算-新科目（20080626）_隋心对账单定稿0514" xfId="35418"/>
    <cellStyle name="好_市辖区测算-新科目（20080626）_隋心对账单定稿0514 2" xfId="35419"/>
    <cellStyle name="好_市辖区测算-新科目（20080626）_隋心对账单定稿0514 2 2" xfId="35420"/>
    <cellStyle name="好_市辖区测算-新科目（20080626）_隋心对账单定稿0514 2 3" xfId="35421"/>
    <cellStyle name="好_市辖区测算-新科目（20080626）_隋心对账单定稿0514 2 4" xfId="35422"/>
    <cellStyle name="好_市辖区测算-新科目（20080626）_隋心对账单定稿0514 2 5" xfId="35423"/>
    <cellStyle name="好_市辖区测算-新科目（20080626）_隋心对账单定稿0514 2 6" xfId="35424"/>
    <cellStyle name="好_市辖区测算-新科目（20080626）_隋心对账单定稿0514 2 7" xfId="35425"/>
    <cellStyle name="好_市辖区测算-新科目（20080626）_隋心对账单定稿0514 3" xfId="35426"/>
    <cellStyle name="好_市辖区测算-新科目（20080626）_县市旗测算-新科目（含人口规模效应）" xfId="35427"/>
    <cellStyle name="好_市辖区测算-新科目（20080626）_县市旗测算-新科目（含人口规模效应） 2" xfId="35428"/>
    <cellStyle name="好_市辖区测算-新科目（20080626）_县市旗测算-新科目（含人口规模效应） 2 2" xfId="35429"/>
    <cellStyle name="好_市辖区测算-新科目（20080626）_县市旗测算-新科目（含人口规模效应） 2 3" xfId="35430"/>
    <cellStyle name="好_市辖区测算-新科目（20080626）_县市旗测算-新科目（含人口规模效应） 2 4" xfId="35431"/>
    <cellStyle name="好_市辖区测算-新科目（20080626）_县市旗测算-新科目（含人口规模效应） 2 5" xfId="35432"/>
    <cellStyle name="好_市辖区测算-新科目（20080626）_县市旗测算-新科目（含人口规模效应） 2 6" xfId="35433"/>
    <cellStyle name="好_市辖区测算-新科目（20080626）_县市旗测算-新科目（含人口规模效应） 2 7" xfId="35434"/>
    <cellStyle name="好_市辖区测算-新科目（20080626）_县市旗测算-新科目（含人口规模效应） 2 8" xfId="35435"/>
    <cellStyle name="好_市辖区测算-新科目（20080626）_县市旗测算-新科目（含人口规模效应） 3" xfId="35436"/>
    <cellStyle name="好_市辖区测算-新科目（20080626）_县市旗测算-新科目（含人口规模效应） 4" xfId="35437"/>
    <cellStyle name="好_市辖区测算-新科目（20080626）_县市旗测算-新科目（含人口规模效应） 5" xfId="35438"/>
    <cellStyle name="好_市辖区测算-新科目（20080626）_县市旗测算-新科目（含人口规模效应）_03_2010年各地区一般预算平衡表" xfId="35439"/>
    <cellStyle name="好_市辖区测算-新科目（20080626）_县市旗测算-新科目（含人口规模效应）_03_2010年各地区一般预算平衡表 2" xfId="35440"/>
    <cellStyle name="好_市辖区测算-新科目（20080626）_县市旗测算-新科目（含人口规模效应）_03_2010年各地区一般预算平衡表 2 2" xfId="35441"/>
    <cellStyle name="好_市辖区测算-新科目（20080626）_县市旗测算-新科目（含人口规模效应）_03_2010年各地区一般预算平衡表 2 3" xfId="35442"/>
    <cellStyle name="好_市辖区测算-新科目（20080626）_县市旗测算-新科目（含人口规模效应）_03_2010年各地区一般预算平衡表 3" xfId="35443"/>
    <cellStyle name="好_市辖区测算-新科目（20080626）_县市旗测算-新科目（含人口规模效应）_03_2010年各地区一般预算平衡表 4" xfId="35444"/>
    <cellStyle name="好_市辖区测算-新科目（20080626）_县市旗测算-新科目（含人口规模效应）_03_2010年各地区一般预算平衡表 6" xfId="35445"/>
    <cellStyle name="好_市辖区测算-新科目（20080626）_县市旗测算-新科目（含人口规模效应）_03_2010年各地区一般预算平衡表_04财力类2010" xfId="35446"/>
    <cellStyle name="好_市辖区测算-新科目（20080626）_县市旗测算-新科目（含人口规模效应）_03_2010年各地区一般预算平衡表_04财力类2010 2" xfId="35447"/>
    <cellStyle name="好_市辖区测算-新科目（20080626）_县市旗测算-新科目（含人口规模效应）_03_2010年各地区一般预算平衡表_04财力类2010 3" xfId="35448"/>
    <cellStyle name="好_市辖区测算-新科目（20080626）_县市旗测算-新科目（含人口规模效应）_03_2010年各地区一般预算平衡表_2010年地方财政一般预算分级平衡情况表（汇总）0524" xfId="35449"/>
    <cellStyle name="好_市辖区测算-新科目（20080626）_县市旗测算-新科目（含人口规模效应）_03_2010年各地区一般预算平衡表_2010年地方财政一般预算分级平衡情况表（汇总）0524 2" xfId="35450"/>
    <cellStyle name="好_市辖区测算-新科目（20080626）_县市旗测算-新科目（含人口规模效应）_03_2010年各地区一般预算平衡表_2010年地方财政一般预算分级平衡情况表（汇总）0524 2 2" xfId="35451"/>
    <cellStyle name="好_市辖区测算-新科目（20080626）_县市旗测算-新科目（含人口规模效应）_03_2010年各地区一般预算平衡表_2010年地方财政一般预算分级平衡情况表（汇总）0524 2 4" xfId="35452"/>
    <cellStyle name="好_市辖区测算-新科目（20080626）_县市旗测算-新科目（含人口规模效应）_03_2010年各地区一般预算平衡表_2010年地方财政一般预算分级平衡情况表（汇总）0524 2 5" xfId="35453"/>
    <cellStyle name="好_市辖区测算-新科目（20080626）_县市旗测算-新科目（含人口规模效应）_03_2010年各地区一般预算平衡表_2010年地方财政一般预算分级平衡情况表（汇总）0524 2 6" xfId="35454"/>
    <cellStyle name="好_市辖区测算-新科目（20080626）_县市旗测算-新科目（含人口规模效应）_03_2010年各地区一般预算平衡表_2010年地方财政一般预算分级平衡情况表（汇总）0524 2 7" xfId="35455"/>
    <cellStyle name="好_市辖区测算-新科目（20080626）_县市旗测算-新科目（含人口规模效应）_03_2010年各地区一般预算平衡表_2010年地方财政一般预算分级平衡情况表（汇总）0524 2 8" xfId="35456"/>
    <cellStyle name="好_市辖区测算-新科目（20080626）_县市旗测算-新科目（含人口规模效应）_03_2010年各地区一般预算平衡表_2010年地方财政一般预算分级平衡情况表（汇总）0524 3" xfId="35457"/>
    <cellStyle name="好_市辖区测算-新科目（20080626）_县市旗测算-新科目（含人口规模效应）_03_2010年各地区一般预算平衡表_2010年地方财政一般预算分级平衡情况表（汇总）0524 4" xfId="35458"/>
    <cellStyle name="好_市辖区测算-新科目（20080626）_县市旗测算-新科目（含人口规模效应）_03_2010年各地区一般预算平衡表_2010年地方财政一般预算分级平衡情况表（汇总）0524 5" xfId="35459"/>
    <cellStyle name="好_市辖区测算-新科目（20080626）_县市旗测算-新科目（含人口规模效应）_03_2010年各地区一般预算平衡表_净集中" xfId="35460"/>
    <cellStyle name="好_市辖区测算-新科目（20080626）_县市旗测算-新科目（含人口规模效应）_03_2010年各地区一般预算平衡表_净集中 2" xfId="35461"/>
    <cellStyle name="好_市辖区测算-新科目（20080626）_县市旗测算-新科目（含人口规模效应）_03_2010年各地区一般预算平衡表_净集中 3" xfId="35462"/>
    <cellStyle name="好_市辖区测算-新科目（20080626）_县市旗测算-新科目（含人口规模效应）_30云南" xfId="35463"/>
    <cellStyle name="好_市辖区测算-新科目（20080626）_县市旗测算-新科目（含人口规模效应）_30云南 2" xfId="35464"/>
    <cellStyle name="好_市辖区测算-新科目（20080626）_县市旗测算-新科目（含人口规模效应）_30云南 3" xfId="35465"/>
    <cellStyle name="好_市辖区测算-新科目（20080626）_县市旗测算-新科目（含人口规模效应）_财力性转移支付2010年预算参考数 2 2" xfId="35466"/>
    <cellStyle name="好_市辖区测算-新科目（20080626）_县市旗测算-新科目（含人口规模效应）_财力性转移支付2010年预算参考数 2 3" xfId="35467"/>
    <cellStyle name="好_市辖区测算-新科目（20080626）_县市旗测算-新科目（含人口规模效应）_财力性转移支付2010年预算参考数 2 4" xfId="35468"/>
    <cellStyle name="好_市辖区测算-新科目（20080626）_县市旗测算-新科目（含人口规模效应）_财力性转移支付2010年预算参考数 2 5" xfId="35469"/>
    <cellStyle name="好_市辖区测算-新科目（20080626）_县市旗测算-新科目（含人口规模效应）_财力性转移支付2010年预算参考数 2 6" xfId="35470"/>
    <cellStyle name="好_市辖区测算-新科目（20080626）_县市旗测算-新科目（含人口规模效应）_财力性转移支付2010年预算参考数 2 7" xfId="35471"/>
    <cellStyle name="好_市辖区测算-新科目（20080626）_县市旗测算-新科目（含人口规模效应）_财力性转移支付2010年预算参考数 2 8" xfId="35472"/>
    <cellStyle name="好_市辖区测算-新科目（20080626）_县市旗测算-新科目（含人口规模效应）_财力性转移支付2010年预算参考数 3" xfId="35473"/>
    <cellStyle name="好_市辖区测算-新科目（20080626）_县市旗测算-新科目（含人口规模效应）_财力性转移支付2010年预算参考数 4" xfId="35474"/>
    <cellStyle name="好_市辖区测算-新科目（20080626）_县市旗测算-新科目（含人口规模效应）_财力性转移支付2010年预算参考数 5" xfId="35475"/>
    <cellStyle name="好_市辖区测算-新科目（20080626）_县市旗测算-新科目（含人口规模效应）_财力性转移支付2010年预算参考数_03_2010年各地区一般预算平衡表" xfId="35476"/>
    <cellStyle name="好_市辖区测算-新科目（20080626）_县市旗测算-新科目（含人口规模效应）_财力性转移支付2010年预算参考数_03_2010年各地区一般预算平衡表 3" xfId="35477"/>
    <cellStyle name="好_市辖区测算-新科目（20080626）_县市旗测算-新科目（含人口规模效应）_财力性转移支付2010年预算参考数_03_2010年各地区一般预算平衡表 4" xfId="35478"/>
    <cellStyle name="好_市辖区测算-新科目（20080626）_县市旗测算-新科目（含人口规模效应）_财力性转移支付2010年预算参考数_03_2010年各地区一般预算平衡表 5" xfId="35479"/>
    <cellStyle name="好_市辖区测算-新科目（20080626）_县市旗测算-新科目（含人口规模效应）_财力性转移支付2010年预算参考数_03_2010年各地区一般预算平衡表 6" xfId="35480"/>
    <cellStyle name="好_市辖区测算-新科目（20080626）_县市旗测算-新科目（含人口规模效应）_财力性转移支付2010年预算参考数_03_2010年各地区一般预算平衡表_04财力类2010" xfId="35481"/>
    <cellStyle name="好_市辖区测算-新科目（20080626）_县市旗测算-新科目（含人口规模效应）_财力性转移支付2010年预算参考数_03_2010年各地区一般预算平衡表_04财力类2010 2" xfId="35482"/>
    <cellStyle name="好_市辖区测算-新科目（20080626）_县市旗测算-新科目（含人口规模效应）_财力性转移支付2010年预算参考数_03_2010年各地区一般预算平衡表_04财力类2010 3" xfId="35483"/>
    <cellStyle name="好_市辖区测算-新科目（20080626）_县市旗测算-新科目（含人口规模效应）_财力性转移支付2010年预算参考数_03_2010年各地区一般预算平衡表_2010年地方财政一般预算分级平衡情况表（汇总）0524 2" xfId="35484"/>
    <cellStyle name="好_市辖区测算-新科目（20080626）_县市旗测算-新科目（含人口规模效应）_财力性转移支付2010年预算参考数_03_2010年各地区一般预算平衡表_2010年地方财政一般预算分级平衡情况表（汇总）0524 2 2" xfId="35485"/>
    <cellStyle name="好_市辖区测算-新科目（20080626）_县市旗测算-新科目（含人口规模效应）_财力性转移支付2010年预算参考数_03_2010年各地区一般预算平衡表_2010年地方财政一般预算分级平衡情况表（汇总）0524 2 3" xfId="35486"/>
    <cellStyle name="好_市辖区测算-新科目（20080626）_县市旗测算-新科目（含人口规模效应）_财力性转移支付2010年预算参考数_03_2010年各地区一般预算平衡表_2010年地方财政一般预算分级平衡情况表（汇总）0524 2 4" xfId="35487"/>
    <cellStyle name="好_市辖区测算-新科目（20080626）_县市旗测算-新科目（含人口规模效应）_财力性转移支付2010年预算参考数_03_2010年各地区一般预算平衡表_2010年地方财政一般预算分级平衡情况表（汇总）0524 2 5" xfId="35488"/>
    <cellStyle name="好_市辖区测算-新科目（20080626）_县市旗测算-新科目（含人口规模效应）_财力性转移支付2010年预算参考数_03_2010年各地区一般预算平衡表_2010年地方财政一般预算分级平衡情况表（汇总）0524 2 6" xfId="35489"/>
    <cellStyle name="好_市辖区测算-新科目（20080626）_县市旗测算-新科目（含人口规模效应）_财力性转移支付2010年预算参考数_03_2010年各地区一般预算平衡表_2010年地方财政一般预算分级平衡情况表（汇总）0524 2 7" xfId="35490"/>
    <cellStyle name="好_市辖区测算-新科目（20080626）_县市旗测算-新科目（含人口规模效应）_财力性转移支付2010年预算参考数_03_2010年各地区一般预算平衡表_2010年地方财政一般预算分级平衡情况表（汇总）0524 2 8" xfId="35491"/>
    <cellStyle name="好_市辖区测算-新科目（20080626）_县市旗测算-新科目（含人口规模效应）_财力性转移支付2010年预算参考数_03_2010年各地区一般预算平衡表_2010年地方财政一般预算分级平衡情况表（汇总）0524 3" xfId="35492"/>
    <cellStyle name="好_市辖区测算-新科目（20080626）_县市旗测算-新科目（含人口规模效应）_财力性转移支付2010年预算参考数_03_2010年各地区一般预算平衡表_2010年地方财政一般预算分级平衡情况表（汇总）0524 4" xfId="35493"/>
    <cellStyle name="好_市辖区测算-新科目（20080626）_县市旗测算-新科目（含人口规模效应）_财力性转移支付2010年预算参考数_03_2010年各地区一般预算平衡表_2010年地方财政一般预算分级平衡情况表（汇总）0524 5" xfId="35494"/>
    <cellStyle name="好_市辖区测算-新科目（20080626）_县市旗测算-新科目（含人口规模效应）_财力性转移支付2010年预算参考数_03_2010年各地区一般预算平衡表_净集中" xfId="35495"/>
    <cellStyle name="好_市辖区测算-新科目（20080626）_县市旗测算-新科目（含人口规模效应）_财力性转移支付2010年预算参考数_03_2010年各地区一般预算平衡表_净集中 2" xfId="35496"/>
    <cellStyle name="好_市辖区测算-新科目（20080626）_县市旗测算-新科目（含人口规模效应）_财力性转移支付2010年预算参考数_03_2010年各地区一般预算平衡表_净集中 3" xfId="35497"/>
    <cellStyle name="好_市辖区测算-新科目（20080626）_县市旗测算-新科目（含人口规模效应）_财力性转移支付2010年预算参考数_30云南" xfId="35498"/>
    <cellStyle name="好_市辖区测算-新科目（20080626）_县市旗测算-新科目（含人口规模效应）_财力性转移支付2010年预算参考数_30云南 2" xfId="35499"/>
    <cellStyle name="好_市辖区测算-新科目（20080626）_县市旗测算-新科目（含人口规模效应）_财力性转移支付2010年预算参考数_30云南 3" xfId="35500"/>
    <cellStyle name="好_市辖区测算-新科目（20080626）_县市旗测算-新科目（含人口规模效应）_财力性转移支付2010年预算参考数_合并" xfId="35501"/>
    <cellStyle name="好_市辖区测算-新科目（20080626）_县市旗测算-新科目（含人口规模效应）_财力性转移支付2010年预算参考数_合并 2" xfId="35502"/>
    <cellStyle name="好_市辖区测算-新科目（20080626）_县市旗测算-新科目（含人口规模效应）_财力性转移支付2010年预算参考数_合并 2 2" xfId="35503"/>
    <cellStyle name="好_市辖区测算-新科目（20080626）_县市旗测算-新科目（含人口规模效应）_财力性转移支付2010年预算参考数_合并 2 3" xfId="35504"/>
    <cellStyle name="好_市辖区测算-新科目（20080626）_县市旗测算-新科目（含人口规模效应）_财力性转移支付2010年预算参考数_合并 2 4" xfId="35505"/>
    <cellStyle name="好_市辖区测算-新科目（20080626）_县市旗测算-新科目（含人口规模效应）_财力性转移支付2010年预算参考数_合并 2 5" xfId="35506"/>
    <cellStyle name="好_市辖区测算-新科目（20080626）_县市旗测算-新科目（含人口规模效应）_财力性转移支付2010年预算参考数_合并 2 6" xfId="35507"/>
    <cellStyle name="好_市辖区测算-新科目（20080626）_县市旗测算-新科目（含人口规模效应）_财力性转移支付2010年预算参考数_合并 2 7" xfId="35508"/>
    <cellStyle name="好_市辖区测算-新科目（20080626）_县市旗测算-新科目（含人口规模效应）_财力性转移支付2010年预算参考数_合并 3" xfId="35509"/>
    <cellStyle name="好_市辖区测算-新科目（20080626）_县市旗测算-新科目（含人口规模效应）_财力性转移支付2010年预算参考数_华东 2" xfId="35510"/>
    <cellStyle name="好_市辖区测算-新科目（20080626）_县市旗测算-新科目（含人口规模效应）_财力性转移支付2010年预算参考数_华东 2 2" xfId="35511"/>
    <cellStyle name="好_市辖区测算-新科目（20080626）_县市旗测算-新科目（含人口规模效应）_财力性转移支付2010年预算参考数_华东 2 4" xfId="35512"/>
    <cellStyle name="好_市辖区测算-新科目（20080626）_县市旗测算-新科目（含人口规模效应）_财力性转移支付2010年预算参考数_华东 2 6" xfId="35513"/>
    <cellStyle name="好_市辖区测算-新科目（20080626）_县市旗测算-新科目（含人口规模效应）_财力性转移支付2010年预算参考数_华东 2 7" xfId="35514"/>
    <cellStyle name="好_市辖区测算-新科目（20080626）_县市旗测算-新科目（含人口规模效应）_财力性转移支付2010年预算参考数_华东 3" xfId="35515"/>
    <cellStyle name="好_市辖区测算-新科目（20080626）_县市旗测算-新科目（含人口规模效应）_财力性转移支付2010年预算参考数_隋心对账单定稿0514" xfId="35516"/>
    <cellStyle name="好_市辖区测算-新科目（20080626）_县市旗测算-新科目（含人口规模效应）_财力性转移支付2010年预算参考数_隋心对账单定稿0514 2" xfId="35517"/>
    <cellStyle name="好_市辖区测算-新科目（20080626）_县市旗测算-新科目（含人口规模效应）_财力性转移支付2010年预算参考数_隋心对账单定稿0514 2 7" xfId="35518"/>
    <cellStyle name="好_市辖区测算-新科目（20080626）_县市旗测算-新科目（含人口规模效应）_财力性转移支付2010年预算参考数_隋心对账单定稿0514 3" xfId="35519"/>
    <cellStyle name="好_市辖区测算-新科目（20080626）_县市旗测算-新科目（含人口规模效应）_财力性转移支付2010年预算参考数_小册子（2010）张" xfId="35520"/>
    <cellStyle name="好_市辖区测算-新科目（20080626）_县市旗测算-新科目（含人口规模效应）_财力性转移支付2010年预算参考数_小册子（2010）张 2" xfId="35521"/>
    <cellStyle name="好_市辖区测算-新科目（20080626）_县市旗测算-新科目（含人口规模效应）_财力性转移支付2010年预算参考数_小册子（2010）张 3" xfId="35522"/>
    <cellStyle name="好_市辖区测算-新科目（20080626）_县市旗测算-新科目（含人口规模效应）_合并" xfId="35523"/>
    <cellStyle name="好_市辖区测算-新科目（20080626）_县市旗测算-新科目（含人口规模效应）_合并 2" xfId="35524"/>
    <cellStyle name="好_市辖区测算-新科目（20080626）_县市旗测算-新科目（含人口规模效应）_合并 2 2" xfId="35525"/>
    <cellStyle name="好_市辖区测算-新科目（20080626）_县市旗测算-新科目（含人口规模效应）_合并 2 3" xfId="35526"/>
    <cellStyle name="好_市辖区测算-新科目（20080626）_县市旗测算-新科目（含人口规模效应）_合并 2 4" xfId="35527"/>
    <cellStyle name="好_市辖区测算-新科目（20080626）_县市旗测算-新科目（含人口规模效应）_合并 2 5" xfId="35528"/>
    <cellStyle name="好_市辖区测算-新科目（20080626）_县市旗测算-新科目（含人口规模效应）_合并 2 6" xfId="35529"/>
    <cellStyle name="好_市辖区测算-新科目（20080626）_县市旗测算-新科目（含人口规模效应）_合并 2 7" xfId="35530"/>
    <cellStyle name="好_市辖区测算-新科目（20080626）_县市旗测算-新科目（含人口规模效应）_合并 3" xfId="35531"/>
    <cellStyle name="好_市辖区测算-新科目（20080626）_县市旗测算-新科目（含人口规模效应）_华东" xfId="35532"/>
    <cellStyle name="好_市辖区测算-新科目（20080626）_县市旗测算-新科目（含人口规模效应）_华东 2 5" xfId="35533"/>
    <cellStyle name="好_市辖区测算-新科目（20080626）_县市旗测算-新科目（含人口规模效应）_华东 2 6" xfId="35534"/>
    <cellStyle name="好_市辖区测算-新科目（20080626）_县市旗测算-新科目（含人口规模效应）_华东 2 7" xfId="35535"/>
    <cellStyle name="好_市辖区测算-新科目（20080626）_县市旗测算-新科目（含人口规模效应）_华东 3" xfId="35536"/>
    <cellStyle name="好_市辖区测算-新科目（20080626）_县市旗测算-新科目（含人口规模效应）_隋心对账单定稿0514" xfId="35537"/>
    <cellStyle name="好_市辖区测算-新科目（20080626）_县市旗测算-新科目（含人口规模效应）_隋心对账单定稿0514 2" xfId="35538"/>
    <cellStyle name="好_市辖区测算-新科目（20080626）_县市旗测算-新科目（含人口规模效应）_隋心对账单定稿0514 2 2" xfId="35539"/>
    <cellStyle name="好_市辖区测算-新科目（20080626）_县市旗测算-新科目（含人口规模效应）_隋心对账单定稿0514 2 3" xfId="35540"/>
    <cellStyle name="好_市辖区测算-新科目（20080626）_县市旗测算-新科目（含人口规模效应）_隋心对账单定稿0514 2 4" xfId="35541"/>
    <cellStyle name="好_市辖区测算-新科目（20080626）_县市旗测算-新科目（含人口规模效应）_隋心对账单定稿0514 2 5" xfId="35542"/>
    <cellStyle name="好_市辖区测算-新科目（20080626）_县市旗测算-新科目（含人口规模效应）_隋心对账单定稿0514 2 6" xfId="35543"/>
    <cellStyle name="好_市辖区测算-新科目（20080626）_县市旗测算-新科目（含人口规模效应）_隋心对账单定稿0514 2 7" xfId="35544"/>
    <cellStyle name="好_市辖区测算-新科目（20080626）_县市旗测算-新科目（含人口规模效应）_隋心对账单定稿0514 3" xfId="35545"/>
    <cellStyle name="好_市辖区测算-新科目（20080626）_县市旗测算-新科目（含人口规模效应）_小册子（2010）张" xfId="35546"/>
    <cellStyle name="好_市辖区测算-新科目（20080626）_县市旗测算-新科目（含人口规模效应）_小册子（2010）张 2" xfId="35547"/>
    <cellStyle name="好_市辖区测算-新科目（20080626）_县市旗测算-新科目（含人口规模效应）_小册子（2010）张 3" xfId="35548"/>
    <cellStyle name="好_市辖区测算-新科目（20080626）_县市旗测算-新科目（含人口规模效应）_小册子（2010）张 4" xfId="35549"/>
    <cellStyle name="好_市辖区测算-新科目（20080626）_小册子（2010）张" xfId="35550"/>
    <cellStyle name="好_隋心对账单定稿0514" xfId="35551"/>
    <cellStyle name="好_隋心对账单定稿0514 2" xfId="35552"/>
    <cellStyle name="好_隋心对账单定稿0514 2 2" xfId="35553"/>
    <cellStyle name="好_隋心对账单定稿0514 2 3" xfId="35554"/>
    <cellStyle name="好_隋心对账单定稿0514 2 4" xfId="35555"/>
    <cellStyle name="好_隋心对账单定稿0514 2 5" xfId="35556"/>
    <cellStyle name="好_隋心对账单定稿0514 3" xfId="35557"/>
    <cellStyle name="好_同德 2" xfId="35558"/>
    <cellStyle name="好_同德 2 2" xfId="35559"/>
    <cellStyle name="好_同德 2 2 2" xfId="35560"/>
    <cellStyle name="好_同德 2 3" xfId="35561"/>
    <cellStyle name="好_同德 2 4" xfId="35562"/>
    <cellStyle name="好_同德 2 6" xfId="35563"/>
    <cellStyle name="好_同德 2 7" xfId="35564"/>
    <cellStyle name="好_同德 2 8" xfId="35565"/>
    <cellStyle name="好_同德 3" xfId="35566"/>
    <cellStyle name="好_同德 4" xfId="35567"/>
    <cellStyle name="好_同德 5" xfId="35568"/>
    <cellStyle name="好_同德_03_2010年各地区一般预算平衡表" xfId="35569"/>
    <cellStyle name="好_同德_03_2010年各地区一般预算平衡表 2" xfId="35570"/>
    <cellStyle name="好_同德_03_2010年各地区一般预算平衡表 2 2" xfId="35571"/>
    <cellStyle name="好_同德_03_2010年各地区一般预算平衡表 2 3" xfId="35572"/>
    <cellStyle name="好_同德_03_2010年各地区一般预算平衡表 3" xfId="35573"/>
    <cellStyle name="好_同德_03_2010年各地区一般预算平衡表 4" xfId="35574"/>
    <cellStyle name="好_同德_03_2010年各地区一般预算平衡表 5" xfId="35575"/>
    <cellStyle name="好_同德_03_2010年各地区一般预算平衡表 6" xfId="35576"/>
    <cellStyle name="好_同德_03_2010年各地区一般预算平衡表_04财力类2010" xfId="35577"/>
    <cellStyle name="好_同德_03_2010年各地区一般预算平衡表_04财力类2010 2" xfId="35578"/>
    <cellStyle name="好_同德_03_2010年各地区一般预算平衡表_04财力类2010 3" xfId="35579"/>
    <cellStyle name="好_同德_03_2010年各地区一般预算平衡表_2010年地方财政一般预算分级平衡情况表（汇总）0524" xfId="35580"/>
    <cellStyle name="好_同德_03_2010年各地区一般预算平衡表_2010年地方财政一般预算分级平衡情况表（汇总）0524 2" xfId="35581"/>
    <cellStyle name="好_同德_03_2010年各地区一般预算平衡表_2010年地方财政一般预算分级平衡情况表（汇总）0524 2 2" xfId="35582"/>
    <cellStyle name="好_同德_03_2010年各地区一般预算平衡表_2010年地方财政一般预算分级平衡情况表（汇总）0524 2 3" xfId="35583"/>
    <cellStyle name="好_同德_03_2010年各地区一般预算平衡表_2010年地方财政一般预算分级平衡情况表（汇总）0524 2 4" xfId="35584"/>
    <cellStyle name="好_同德_03_2010年各地区一般预算平衡表_2010年地方财政一般预算分级平衡情况表（汇总）0524 2 5" xfId="35585"/>
    <cellStyle name="好_同德_03_2010年各地区一般预算平衡表_2010年地方财政一般预算分级平衡情况表（汇总）0524 2 6" xfId="35586"/>
    <cellStyle name="好_同德_03_2010年各地区一般预算平衡表_2010年地方财政一般预算分级平衡情况表（汇总）0524 2 7" xfId="35587"/>
    <cellStyle name="好_同德_03_2010年各地区一般预算平衡表_2010年地方财政一般预算分级平衡情况表（汇总）0524 2 8" xfId="35588"/>
    <cellStyle name="好_同德_03_2010年各地区一般预算平衡表_2010年地方财政一般预算分级平衡情况表（汇总）0524 3" xfId="35589"/>
    <cellStyle name="好_同德_03_2010年各地区一般预算平衡表_2010年地方财政一般预算分级平衡情况表（汇总）0524 4" xfId="35590"/>
    <cellStyle name="好_同德_03_2010年各地区一般预算平衡表_2010年地方财政一般预算分级平衡情况表（汇总）0524 5" xfId="35591"/>
    <cellStyle name="好_同德_03_2010年各地区一般预算平衡表_净集中 3" xfId="35592"/>
    <cellStyle name="好_同德_30云南" xfId="35593"/>
    <cellStyle name="好_同德_30云南 2" xfId="35594"/>
    <cellStyle name="好_同德_30云南 3" xfId="35595"/>
    <cellStyle name="好_同德_财力性转移支付2010年预算参考数" xfId="35596"/>
    <cellStyle name="强调文字颜色 1 2 2 9" xfId="35597"/>
    <cellStyle name="好_同德_财力性转移支付2010年预算参考数 2" xfId="35598"/>
    <cellStyle name="好_同德_财力性转移支付2010年预算参考数 2 2" xfId="35599"/>
    <cellStyle name="好_同德_财力性转移支付2010年预算参考数 2 3" xfId="35600"/>
    <cellStyle name="好_同德_财力性转移支付2010年预算参考数 2 4" xfId="35601"/>
    <cellStyle name="好_同德_财力性转移支付2010年预算参考数 3" xfId="35602"/>
    <cellStyle name="好_同德_财力性转移支付2010年预算参考数 4" xfId="35603"/>
    <cellStyle name="好_同德_财力性转移支付2010年预算参考数 5" xfId="35604"/>
    <cellStyle name="好_同德_财力性转移支付2010年预算参考数_03_2010年各地区一般预算平衡表 2" xfId="35605"/>
    <cellStyle name="好_同德_财力性转移支付2010年预算参考数_03_2010年各地区一般预算平衡表 2 2" xfId="35606"/>
    <cellStyle name="好_同德_财力性转移支付2010年预算参考数_03_2010年各地区一般预算平衡表 2 3" xfId="35607"/>
    <cellStyle name="好_同德_财力性转移支付2010年预算参考数_03_2010年各地区一般预算平衡表 3" xfId="35608"/>
    <cellStyle name="好_同德_财力性转移支付2010年预算参考数_03_2010年各地区一般预算平衡表 4" xfId="35609"/>
    <cellStyle name="好_同德_财力性转移支付2010年预算参考数_03_2010年各地区一般预算平衡表 5" xfId="35610"/>
    <cellStyle name="好_同德_财力性转移支付2010年预算参考数_03_2010年各地区一般预算平衡表 6" xfId="35611"/>
    <cellStyle name="好_同德_财力性转移支付2010年预算参考数_03_2010年各地区一般预算平衡表_04财力类2010" xfId="35612"/>
    <cellStyle name="好_同德_财力性转移支付2010年预算参考数_03_2010年各地区一般预算平衡表_04财力类2010 2" xfId="35613"/>
    <cellStyle name="好_同德_财力性转移支付2010年预算参考数_03_2010年各地区一般预算平衡表_04财力类2010 3" xfId="35614"/>
    <cellStyle name="好_同德_财力性转移支付2010年预算参考数_03_2010年各地区一般预算平衡表_2010年地方财政一般预算分级平衡情况表（汇总）0524" xfId="35615"/>
    <cellStyle name="好_同德_财力性转移支付2010年预算参考数_03_2010年各地区一般预算平衡表_2010年地方财政一般预算分级平衡情况表（汇总）0524 2" xfId="35616"/>
    <cellStyle name="好_同德_财力性转移支付2010年预算参考数_03_2010年各地区一般预算平衡表_2010年地方财政一般预算分级平衡情况表（汇总）0524 2 2" xfId="35617"/>
    <cellStyle name="好_同德_财力性转移支付2010年预算参考数_03_2010年各地区一般预算平衡表_2010年地方财政一般预算分级平衡情况表（汇总）0524 2 3" xfId="35618"/>
    <cellStyle name="好_同德_财力性转移支付2010年预算参考数_03_2010年各地区一般预算平衡表_2010年地方财政一般预算分级平衡情况表（汇总）0524 2 4" xfId="35619"/>
    <cellStyle name="好_同德_财力性转移支付2010年预算参考数_03_2010年各地区一般预算平衡表_2010年地方财政一般预算分级平衡情况表（汇总）0524 2 5" xfId="35620"/>
    <cellStyle name="好_同德_财力性转移支付2010年预算参考数_03_2010年各地区一般预算平衡表_2010年地方财政一般预算分级平衡情况表（汇总）0524 2 6" xfId="35621"/>
    <cellStyle name="好_同德_财力性转移支付2010年预算参考数_03_2010年各地区一般预算平衡表_2010年地方财政一般预算分级平衡情况表（汇总）0524 2 7" xfId="35622"/>
    <cellStyle name="好_同德_财力性转移支付2010年预算参考数_03_2010年各地区一般预算平衡表_2010年地方财政一般预算分级平衡情况表（汇总）0524 2 8" xfId="35623"/>
    <cellStyle name="好_同德_财力性转移支付2010年预算参考数_03_2010年各地区一般预算平衡表_2010年地方财政一般预算分级平衡情况表（汇总）0524 3" xfId="35624"/>
    <cellStyle name="好_同德_财力性转移支付2010年预算参考数_03_2010年各地区一般预算平衡表_2010年地方财政一般预算分级平衡情况表（汇总）0524 4" xfId="35625"/>
    <cellStyle name="好_同德_财力性转移支付2010年预算参考数_03_2010年各地区一般预算平衡表_2010年地方财政一般预算分级平衡情况表（汇总）0524 5" xfId="35626"/>
    <cellStyle name="好_同德_财力性转移支付2010年预算参考数_03_2010年各地区一般预算平衡表_净集中" xfId="35627"/>
    <cellStyle name="好_同德_财力性转移支付2010年预算参考数_03_2010年各地区一般预算平衡表_净集中 2" xfId="35628"/>
    <cellStyle name="好_同德_财力性转移支付2010年预算参考数_03_2010年各地区一般预算平衡表_净集中 3" xfId="35629"/>
    <cellStyle name="好_同德_财力性转移支付2010年预算参考数_合并" xfId="35630"/>
    <cellStyle name="好_同德_财力性转移支付2010年预算参考数_合并 2" xfId="35631"/>
    <cellStyle name="好_同德_财力性转移支付2010年预算参考数_合并 2 2" xfId="35632"/>
    <cellStyle name="好_同德_财力性转移支付2010年预算参考数_合并 2 3" xfId="35633"/>
    <cellStyle name="好_同德_财力性转移支付2010年预算参考数_合并 2 4" xfId="35634"/>
    <cellStyle name="好_同德_财力性转移支付2010年预算参考数_合并 2 5" xfId="35635"/>
    <cellStyle name="好_同德_财力性转移支付2010年预算参考数_合并 2 6" xfId="35636"/>
    <cellStyle name="好_同德_财力性转移支付2010年预算参考数_合并 2 7" xfId="35637"/>
    <cellStyle name="好_同德_财力性转移支付2010年预算参考数_合并 3" xfId="35638"/>
    <cellStyle name="好_同德_财力性转移支付2010年预算参考数_华东" xfId="35639"/>
    <cellStyle name="好_县区合并测算20080421_不含人员经费系数_财力性转移支付2010年预算参考数_03_2010年各地区一般预算平衡表_2010年地方财政一般预算分级平衡情况表（汇总）0524 2 3" xfId="35640"/>
    <cellStyle name="好_同德_财力性转移支付2010年预算参考数_华东 2" xfId="35641"/>
    <cellStyle name="好_同德_财力性转移支付2010年预算参考数_华东 2 2" xfId="35642"/>
    <cellStyle name="好_同德_财力性转移支付2010年预算参考数_华东 2 3" xfId="35643"/>
    <cellStyle name="好_同德_财力性转移支付2010年预算参考数_华东 2 4" xfId="35644"/>
    <cellStyle name="好_同德_财力性转移支付2010年预算参考数_华东 2 5" xfId="35645"/>
    <cellStyle name="好_同德_财力性转移支付2010年预算参考数_华东 2 6" xfId="35646"/>
    <cellStyle name="好_同德_财力性转移支付2010年预算参考数_华东 2 7" xfId="35647"/>
    <cellStyle name="好_同德_财力性转移支付2010年预算参考数_华东 3" xfId="35648"/>
    <cellStyle name="好_同德_财力性转移支付2010年预算参考数_隋心对账单定稿0514" xfId="35649"/>
    <cellStyle name="好_同德_财力性转移支付2010年预算参考数_隋心对账单定稿0514 2" xfId="35650"/>
    <cellStyle name="好_同德_财力性转移支付2010年预算参考数_隋心对账单定稿0514 2 2" xfId="35651"/>
    <cellStyle name="好_同德_财力性转移支付2010年预算参考数_隋心对账单定稿0514 2 3" xfId="35652"/>
    <cellStyle name="好_同德_财力性转移支付2010年预算参考数_隋心对账单定稿0514 2 4" xfId="35653"/>
    <cellStyle name="好_同德_财力性转移支付2010年预算参考数_隋心对账单定稿0514 2 5" xfId="35654"/>
    <cellStyle name="好_同德_财力性转移支付2010年预算参考数_隋心对账单定稿0514 2 6" xfId="35655"/>
    <cellStyle name="好_同德_财力性转移支付2010年预算参考数_隋心对账单定稿0514 3" xfId="35656"/>
    <cellStyle name="好_同德_财力性转移支付2010年预算参考数_小册子（2010）张" xfId="35657"/>
    <cellStyle name="好_同德_财力性转移支付2010年预算参考数_小册子（2010）张 2" xfId="35658"/>
    <cellStyle name="好_县市旗测算20080508_不含人员经费系数_财力性转移支付2010年预算参考数_合并 2 7" xfId="35659"/>
    <cellStyle name="好_同德_财力性转移支付2010年预算参考数_小册子（2010）张 2 2" xfId="35660"/>
    <cellStyle name="好_同德_财力性转移支付2010年预算参考数_小册子（2010）张 3" xfId="35661"/>
    <cellStyle name="好_同德_合并" xfId="35662"/>
    <cellStyle name="好_卫生(按照总人口测算）—20080416_合并 2 3" xfId="35663"/>
    <cellStyle name="好_同德_合并 2" xfId="35664"/>
    <cellStyle name="好_同德_合并 2 6" xfId="35665"/>
    <cellStyle name="好_同德_合并 2 7" xfId="35666"/>
    <cellStyle name="好_同德_合并 3" xfId="35667"/>
    <cellStyle name="好_同德_华东 2" xfId="35668"/>
    <cellStyle name="好_同德_华东 2 2" xfId="35669"/>
    <cellStyle name="好_同德_华东 2 3" xfId="35670"/>
    <cellStyle name="好_同德_华东 2 4" xfId="35671"/>
    <cellStyle name="好_同德_华东 2 5" xfId="35672"/>
    <cellStyle name="好_同德_华东 2 6" xfId="35673"/>
    <cellStyle name="好_同德_华东 2 7" xfId="35674"/>
    <cellStyle name="好_同德_华东 3" xfId="35675"/>
    <cellStyle name="好_同德_隋心对账单定稿0514" xfId="35676"/>
    <cellStyle name="好_同德_隋心对账单定稿0514 2" xfId="35677"/>
    <cellStyle name="好_同德_隋心对账单定稿0514 2 2" xfId="35678"/>
    <cellStyle name="好_同德_隋心对账单定稿0514 2 3" xfId="35679"/>
    <cellStyle name="好_同德_隋心对账单定稿0514 2 4" xfId="35680"/>
    <cellStyle name="好_同德_隋心对账单定稿0514 2 5" xfId="35681"/>
    <cellStyle name="好_同德_隋心对账单定稿0514 3" xfId="35682"/>
    <cellStyle name="好_同德_小册子（2010）张" xfId="35683"/>
    <cellStyle name="好_同德_小册子（2010）张 2" xfId="35684"/>
    <cellStyle name="好_同德_小册子（2010）张 3" xfId="35685"/>
    <cellStyle name="好_危改资金测算" xfId="35686"/>
    <cellStyle name="好_危改资金测算 2" xfId="35687"/>
    <cellStyle name="好_危改资金测算 2 2" xfId="35688"/>
    <cellStyle name="好_危改资金测算 2 3" xfId="35689"/>
    <cellStyle name="好_危改资金测算 2 4" xfId="35690"/>
    <cellStyle name="好_危改资金测算 2 5" xfId="35691"/>
    <cellStyle name="好_危改资金测算 2 6" xfId="35692"/>
    <cellStyle name="好_危改资金测算 2 8" xfId="35693"/>
    <cellStyle name="好_危改资金测算 3" xfId="35694"/>
    <cellStyle name="好_危改资金测算 4" xfId="35695"/>
    <cellStyle name="好_危改资金测算 4 2" xfId="35696"/>
    <cellStyle name="好_危改资金测算 5" xfId="35697"/>
    <cellStyle name="好_危改资金测算_03_2010年各地区一般预算平衡表 2 2" xfId="35698"/>
    <cellStyle name="好_危改资金测算_03_2010年各地区一般预算平衡表 2 3" xfId="35699"/>
    <cellStyle name="好_危改资金测算_03_2010年各地区一般预算平衡表 5" xfId="35700"/>
    <cellStyle name="好_县区合并测算20080421_不含人员经费系数_财力性转移支付2010年预算参考数_合并 2 6" xfId="35701"/>
    <cellStyle name="好_危改资金测算_03_2010年各地区一般预算平衡表 6" xfId="35702"/>
    <cellStyle name="好_县区合并测算20080421_不含人员经费系数_财力性转移支付2010年预算参考数_合并 2 7" xfId="35703"/>
    <cellStyle name="好_危改资金测算_03_2010年各地区一般预算平衡表_04财力类2010" xfId="35704"/>
    <cellStyle name="好_危改资金测算_03_2010年各地区一般预算平衡表_04财力类2010 2" xfId="35705"/>
    <cellStyle name="好_危改资金测算_03_2010年各地区一般预算平衡表_04财力类2010 3" xfId="35706"/>
    <cellStyle name="好_危改资金测算_03_2010年各地区一般预算平衡表_2010年地方财政一般预算分级平衡情况表（汇总）0524" xfId="35707"/>
    <cellStyle name="好_危改资金测算_03_2010年各地区一般预算平衡表_2010年地方财政一般预算分级平衡情况表（汇总）0524 2" xfId="35708"/>
    <cellStyle name="好_危改资金测算_03_2010年各地区一般预算平衡表_2010年地方财政一般预算分级平衡情况表（汇总）0524 2 2" xfId="35709"/>
    <cellStyle name="好_危改资金测算_03_2010年各地区一般预算平衡表_2010年地方财政一般预算分级平衡情况表（汇总）0524 2 3" xfId="35710"/>
    <cellStyle name="好_危改资金测算_03_2010年各地区一般预算平衡表_2010年地方财政一般预算分级平衡情况表（汇总）0524 2 4" xfId="35711"/>
    <cellStyle name="好_危改资金测算_03_2010年各地区一般预算平衡表_2010年地方财政一般预算分级平衡情况表（汇总）0524 2 5" xfId="35712"/>
    <cellStyle name="好_危改资金测算_03_2010年各地区一般预算平衡表_2010年地方财政一般预算分级平衡情况表（汇总）0524 2 8" xfId="35713"/>
    <cellStyle name="好_危改资金测算_03_2010年各地区一般预算平衡表_2010年地方财政一般预算分级平衡情况表（汇总）0524 3" xfId="35714"/>
    <cellStyle name="好_危改资金测算_03_2010年各地区一般预算平衡表_2010年地方财政一般预算分级平衡情况表（汇总）0524 4" xfId="35715"/>
    <cellStyle name="好_危改资金测算_03_2010年各地区一般预算平衡表_净集中" xfId="35716"/>
    <cellStyle name="好_危改资金测算_03_2010年各地区一般预算平衡表_净集中 2" xfId="35717"/>
    <cellStyle name="好_危改资金测算_03_2010年各地区一般预算平衡表_净集中 3" xfId="35718"/>
    <cellStyle name="好_危改资金测算_30云南" xfId="35719"/>
    <cellStyle name="好_危改资金测算_30云南 2" xfId="35720"/>
    <cellStyle name="好_危改资金测算_30云南 3" xfId="35721"/>
    <cellStyle name="好_危改资金测算_财力性转移支付2010年预算参考数" xfId="35722"/>
    <cellStyle name="好_危改资金测算_财力性转移支付2010年预算参考数 2" xfId="35723"/>
    <cellStyle name="好_危改资金测算_财力性转移支付2010年预算参考数 2 2" xfId="35724"/>
    <cellStyle name="好_危改资金测算_财力性转移支付2010年预算参考数 2 3" xfId="35725"/>
    <cellStyle name="好_危改资金测算_财力性转移支付2010年预算参考数 2 3 2" xfId="35726"/>
    <cellStyle name="好_危改资金测算_财力性转移支付2010年预算参考数 2 4" xfId="35727"/>
    <cellStyle name="好_危改资金测算_财力性转移支付2010年预算参考数 2 5" xfId="35728"/>
    <cellStyle name="好_危改资金测算_财力性转移支付2010年预算参考数 2 6" xfId="35729"/>
    <cellStyle name="好_危改资金测算_财力性转移支付2010年预算参考数 2 7" xfId="35730"/>
    <cellStyle name="好_危改资金测算_财力性转移支付2010年预算参考数 2 8" xfId="35731"/>
    <cellStyle name="好_危改资金测算_财力性转移支付2010年预算参考数 3" xfId="35732"/>
    <cellStyle name="好_危改资金测算_财力性转移支付2010年预算参考数 4" xfId="35733"/>
    <cellStyle name="好_危改资金测算_财力性转移支付2010年预算参考数 5" xfId="35734"/>
    <cellStyle name="好_卫生部门" xfId="35735"/>
    <cellStyle name="好_危改资金测算_财力性转移支付2010年预算参考数_03_2010年各地区一般预算平衡表" xfId="35736"/>
    <cellStyle name="好_危改资金测算_财力性转移支付2010年预算参考数_03_2010年各地区一般预算平衡表 2" xfId="35737"/>
    <cellStyle name="好_危改资金测算_财力性转移支付2010年预算参考数_03_2010年各地区一般预算平衡表 2 2" xfId="35738"/>
    <cellStyle name="好_危改资金测算_财力性转移支付2010年预算参考数_03_2010年各地区一般预算平衡表 2 3" xfId="35739"/>
    <cellStyle name="好_危改资金测算_财力性转移支付2010年预算参考数_03_2010年各地区一般预算平衡表 3" xfId="35740"/>
    <cellStyle name="好_危改资金测算_财力性转移支付2010年预算参考数_03_2010年各地区一般预算平衡表 4" xfId="35741"/>
    <cellStyle name="好_危改资金测算_财力性转移支付2010年预算参考数_03_2010年各地区一般预算平衡表 5" xfId="35742"/>
    <cellStyle name="好_危改资金测算_财力性转移支付2010年预算参考数_03_2010年各地区一般预算平衡表 6" xfId="35743"/>
    <cellStyle name="好_危改资金测算_财力性转移支付2010年预算参考数_03_2010年各地区一般预算平衡表_04财力类2010" xfId="35744"/>
    <cellStyle name="好_危改资金测算_财力性转移支付2010年预算参考数_03_2010年各地区一般预算平衡表_04财力类2010 2" xfId="35745"/>
    <cellStyle name="好_危改资金测算_财力性转移支付2010年预算参考数_03_2010年各地区一般预算平衡表_04财力类2010 3" xfId="35746"/>
    <cellStyle name="好_危改资金测算_财力性转移支付2010年预算参考数_03_2010年各地区一般预算平衡表_2010年地方财政一般预算分级平衡情况表（汇总）0524" xfId="35747"/>
    <cellStyle name="好_危改资金测算_财力性转移支付2010年预算参考数_03_2010年各地区一般预算平衡表_2010年地方财政一般预算分级平衡情况表（汇总）0524 2" xfId="35748"/>
    <cellStyle name="好_危改资金测算_财力性转移支付2010年预算参考数_03_2010年各地区一般预算平衡表_2010年地方财政一般预算分级平衡情况表（汇总）0524 2 2" xfId="35749"/>
    <cellStyle name="好_危改资金测算_财力性转移支付2010年预算参考数_03_2010年各地区一般预算平衡表_2010年地方财政一般预算分级平衡情况表（汇总）0524 2 3" xfId="35750"/>
    <cellStyle name="好_危改资金测算_财力性转移支付2010年预算参考数_03_2010年各地区一般预算平衡表_2010年地方财政一般预算分级平衡情况表（汇总）0524 2 4" xfId="35751"/>
    <cellStyle name="好_危改资金测算_财力性转移支付2010年预算参考数_03_2010年各地区一般预算平衡表_2010年地方财政一般预算分级平衡情况表（汇总）0524 2 5" xfId="35752"/>
    <cellStyle name="好_危改资金测算_财力性转移支付2010年预算参考数_03_2010年各地区一般预算平衡表_2010年地方财政一般预算分级平衡情况表（汇总）0524 2 6" xfId="35753"/>
    <cellStyle name="好_危改资金测算_财力性转移支付2010年预算参考数_03_2010年各地区一般预算平衡表_2010年地方财政一般预算分级平衡情况表（汇总）0524 2 8" xfId="35754"/>
    <cellStyle name="好_危改资金测算_财力性转移支付2010年预算参考数_03_2010年各地区一般预算平衡表_2010年地方财政一般预算分级平衡情况表（汇总）0524 3" xfId="35755"/>
    <cellStyle name="好_危改资金测算_财力性转移支付2010年预算参考数_03_2010年各地区一般预算平衡表_2010年地方财政一般预算分级平衡情况表（汇总）0524 4" xfId="35756"/>
    <cellStyle name="好_危改资金测算_财力性转移支付2010年预算参考数_03_2010年各地区一般预算平衡表_2010年地方财政一般预算分级平衡情况表（汇总）0524 5" xfId="35757"/>
    <cellStyle name="好_危改资金测算_财力性转移支付2010年预算参考数_03_2010年各地区一般预算平衡表_净集中" xfId="35758"/>
    <cellStyle name="好_危改资金测算_财力性转移支付2010年预算参考数_03_2010年各地区一般预算平衡表_净集中 2" xfId="35759"/>
    <cellStyle name="好_危改资金测算_财力性转移支付2010年预算参考数_03_2010年各地区一般预算平衡表_净集中 3" xfId="35760"/>
    <cellStyle name="好_危改资金测算_财力性转移支付2010年预算参考数_30云南" xfId="35761"/>
    <cellStyle name="好_危改资金测算_财力性转移支付2010年预算参考数_30云南 2" xfId="35762"/>
    <cellStyle name="好_危改资金测算_财力性转移支付2010年预算参考数_30云南 3" xfId="35763"/>
    <cellStyle name="好_危改资金测算_财力性转移支付2010年预算参考数_合并" xfId="35764"/>
    <cellStyle name="好_危改资金测算_财力性转移支付2010年预算参考数_合并 2" xfId="35765"/>
    <cellStyle name="好_危改资金测算_财力性转移支付2010年预算参考数_合并 2 2" xfId="35766"/>
    <cellStyle name="好_危改资金测算_财力性转移支付2010年预算参考数_合并 2 3" xfId="35767"/>
    <cellStyle name="好_危改资金测算_财力性转移支付2010年预算参考数_合并 2 4" xfId="35768"/>
    <cellStyle name="好_危改资金测算_财力性转移支付2010年预算参考数_合并 2 5" xfId="35769"/>
    <cellStyle name="好_危改资金测算_财力性转移支付2010年预算参考数_合并 2 6" xfId="35770"/>
    <cellStyle name="好_危改资金测算_财力性转移支付2010年预算参考数_合并 2 7" xfId="35771"/>
    <cellStyle name="好_危改资金测算_财力性转移支付2010年预算参考数_合并 3" xfId="35772"/>
    <cellStyle name="好_危改资金测算_财力性转移支付2010年预算参考数_华东" xfId="35773"/>
    <cellStyle name="好_危改资金测算_财力性转移支付2010年预算参考数_华东 2" xfId="35774"/>
    <cellStyle name="好_危改资金测算_财力性转移支付2010年预算参考数_华东 2 2" xfId="35775"/>
    <cellStyle name="好_危改资金测算_财力性转移支付2010年预算参考数_华东 2 3" xfId="35776"/>
    <cellStyle name="好_危改资金测算_财力性转移支付2010年预算参考数_华东 2 4" xfId="35777"/>
    <cellStyle name="好_危改资金测算_财力性转移支付2010年预算参考数_华东 2 5" xfId="35778"/>
    <cellStyle name="好_危改资金测算_财力性转移支付2010年预算参考数_华东 2 6" xfId="35779"/>
    <cellStyle name="好_危改资金测算_财力性转移支付2010年预算参考数_华东 2 7" xfId="35780"/>
    <cellStyle name="好_危改资金测算_财力性转移支付2010年预算参考数_华东 3" xfId="35781"/>
    <cellStyle name="好_危改资金测算_财力性转移支付2010年预算参考数_隋心对账单定稿0514" xfId="35782"/>
    <cellStyle name="好_危改资金测算_财力性转移支付2010年预算参考数_隋心对账单定稿0514 2" xfId="35783"/>
    <cellStyle name="好_危改资金测算_财力性转移支付2010年预算参考数_隋心对账单定稿0514 2 2" xfId="35784"/>
    <cellStyle name="好_危改资金测算_财力性转移支付2010年预算参考数_隋心对账单定稿0514 2 3" xfId="35785"/>
    <cellStyle name="好_危改资金测算_财力性转移支付2010年预算参考数_隋心对账单定稿0514 2 4" xfId="35786"/>
    <cellStyle name="好_危改资金测算_财力性转移支付2010年预算参考数_隋心对账单定稿0514 2 5" xfId="35787"/>
    <cellStyle name="好_危改资金测算_财力性转移支付2010年预算参考数_隋心对账单定稿0514 2 6" xfId="35788"/>
    <cellStyle name="好_危改资金测算_财力性转移支付2010年预算参考数_隋心对账单定稿0514 2 7" xfId="35789"/>
    <cellStyle name="好_危改资金测算_财力性转移支付2010年预算参考数_隋心对账单定稿0514 3" xfId="35790"/>
    <cellStyle name="好_危改资金测算_财力性转移支付2010年预算参考数_小册子（2010）张" xfId="35791"/>
    <cellStyle name="好_危改资金测算_财力性转移支付2010年预算参考数_小册子（2010）张 2" xfId="35792"/>
    <cellStyle name="好_危改资金测算_财力性转移支付2010年预算参考数_小册子（2010）张 2 2" xfId="35793"/>
    <cellStyle name="好_危改资金测算_财力性转移支付2010年预算参考数_小册子（2010）张 3" xfId="35794"/>
    <cellStyle name="好_危改资金测算_合并" xfId="35795"/>
    <cellStyle name="好_危改资金测算_合并 2" xfId="35796"/>
    <cellStyle name="好_危改资金测算_合并 2 2" xfId="35797"/>
    <cellStyle name="好_危改资金测算_合并 2 3" xfId="35798"/>
    <cellStyle name="好_危改资金测算_合并 3" xfId="35799"/>
    <cellStyle name="好_危改资金测算_华东" xfId="35800"/>
    <cellStyle name="好_危改资金测算_华东 2" xfId="35801"/>
    <cellStyle name="好_危改资金测算_华东 2 2" xfId="35802"/>
    <cellStyle name="好_危改资金测算_华东 2 3" xfId="35803"/>
    <cellStyle name="好_危改资金测算_华东 2 4" xfId="35804"/>
    <cellStyle name="好_危改资金测算_华东 2 5" xfId="35805"/>
    <cellStyle name="好_危改资金测算_华东 2 6" xfId="35806"/>
    <cellStyle name="好_危改资金测算_华东 2 7" xfId="35807"/>
    <cellStyle name="好_危改资金测算_华东 3" xfId="35808"/>
    <cellStyle name="好_危改资金测算_隋心对账单定稿0514" xfId="35809"/>
    <cellStyle name="好_危改资金测算_隋心对账单定稿0514 2" xfId="35810"/>
    <cellStyle name="好_危改资金测算_隋心对账单定稿0514 2 2" xfId="35811"/>
    <cellStyle name="好_危改资金测算_隋心对账单定稿0514 2 3" xfId="35812"/>
    <cellStyle name="好_危改资金测算_隋心对账单定稿0514 2 4" xfId="35813"/>
    <cellStyle name="好_危改资金测算_隋心对账单定稿0514 2 5" xfId="35814"/>
    <cellStyle name="好_危改资金测算_隋心对账单定稿0514 2 6" xfId="35815"/>
    <cellStyle name="好_危改资金测算_隋心对账单定稿0514 2 7" xfId="35816"/>
    <cellStyle name="好_危改资金测算_隋心对账单定稿0514 3" xfId="35817"/>
    <cellStyle name="好_危改资金测算_小册子（2010）张" xfId="35818"/>
    <cellStyle name="好_危改资金测算_小册子（2010）张 2" xfId="35819"/>
    <cellStyle name="好_危改资金测算_小册子（2010）张 3" xfId="35820"/>
    <cellStyle name="好_卫生(按照总人口测算）—20080416" xfId="35821"/>
    <cellStyle name="好_卫生(按照总人口测算）—20080416 2" xfId="35822"/>
    <cellStyle name="好_卫生(按照总人口测算）—20080416 2 2" xfId="35823"/>
    <cellStyle name="好_卫生(按照总人口测算）—20080416 2 3" xfId="35824"/>
    <cellStyle name="好_卫生(按照总人口测算）—20080416 2 4" xfId="35825"/>
    <cellStyle name="好_卫生(按照总人口测算）—20080416 2 5" xfId="35826"/>
    <cellStyle name="好_卫生(按照总人口测算）—20080416 2 6" xfId="35827"/>
    <cellStyle name="好_卫生(按照总人口测算）—20080416 2 7" xfId="35828"/>
    <cellStyle name="好_卫生(按照总人口测算）—20080416 2 8" xfId="35829"/>
    <cellStyle name="好_卫生(按照总人口测算）—20080416 3" xfId="35830"/>
    <cellStyle name="好_卫生(按照总人口测算）—20080416 3 2" xfId="35831"/>
    <cellStyle name="好_卫生(按照总人口测算）—20080416 4" xfId="35832"/>
    <cellStyle name="好_卫生(按照总人口测算）—20080416 5" xfId="35833"/>
    <cellStyle name="好_卫生(按照总人口测算）—20080416_03_2010年各地区一般预算平衡表" xfId="35834"/>
    <cellStyle name="好_卫生(按照总人口测算）—20080416_03_2010年各地区一般预算平衡表 2" xfId="35835"/>
    <cellStyle name="好_卫生(按照总人口测算）—20080416_03_2010年各地区一般预算平衡表 2 2" xfId="35836"/>
    <cellStyle name="好_卫生(按照总人口测算）—20080416_03_2010年各地区一般预算平衡表 2 3" xfId="35837"/>
    <cellStyle name="好_卫生(按照总人口测算）—20080416_03_2010年各地区一般预算平衡表 3" xfId="35838"/>
    <cellStyle name="好_卫生(按照总人口测算）—20080416_03_2010年各地区一般预算平衡表 4" xfId="35839"/>
    <cellStyle name="好_卫生(按照总人口测算）—20080416_03_2010年各地区一般预算平衡表 5" xfId="35840"/>
    <cellStyle name="好_卫生(按照总人口测算）—20080416_03_2010年各地区一般预算平衡表 6" xfId="35841"/>
    <cellStyle name="好_卫生(按照总人口测算）—20080416_03_2010年各地区一般预算平衡表_04财力类2010" xfId="35842"/>
    <cellStyle name="好_卫生(按照总人口测算）—20080416_03_2010年各地区一般预算平衡表_04财力类2010 2" xfId="35843"/>
    <cellStyle name="好_卫生(按照总人口测算）—20080416_03_2010年各地区一般预算平衡表_04财力类2010 3" xfId="35844"/>
    <cellStyle name="好_卫生(按照总人口测算）—20080416_03_2010年各地区一般预算平衡表_2010年地方财政一般预算分级平衡情况表（汇总）0524" xfId="35845"/>
    <cellStyle name="好_卫生(按照总人口测算）—20080416_03_2010年各地区一般预算平衡表_2010年地方财政一般预算分级平衡情况表（汇总）0524 2" xfId="35846"/>
    <cellStyle name="好_卫生(按照总人口测算）—20080416_03_2010年各地区一般预算平衡表_2010年地方财政一般预算分级平衡情况表（汇总）0524 2 2" xfId="35847"/>
    <cellStyle name="好_卫生(按照总人口测算）—20080416_03_2010年各地区一般预算平衡表_2010年地方财政一般预算分级平衡情况表（汇总）0524 2 3" xfId="35848"/>
    <cellStyle name="好_卫生(按照总人口测算）—20080416_03_2010年各地区一般预算平衡表_2010年地方财政一般预算分级平衡情况表（汇总）0524 2 5" xfId="35849"/>
    <cellStyle name="好_卫生(按照总人口测算）—20080416_03_2010年各地区一般预算平衡表_2010年地方财政一般预算分级平衡情况表（汇总）0524 2 6" xfId="35850"/>
    <cellStyle name="好_卫生(按照总人口测算）—20080416_03_2010年各地区一般预算平衡表_2010年地方财政一般预算分级平衡情况表（汇总）0524 2 7" xfId="35851"/>
    <cellStyle name="好_卫生(按照总人口测算）—20080416_03_2010年各地区一般预算平衡表_2010年地方财政一般预算分级平衡情况表（汇总）0524 2 8" xfId="35852"/>
    <cellStyle name="好_卫生(按照总人口测算）—20080416_03_2010年各地区一般预算平衡表_2010年地方财政一般预算分级平衡情况表（汇总）0524 3" xfId="35853"/>
    <cellStyle name="好_卫生(按照总人口测算）—20080416_03_2010年各地区一般预算平衡表_2010年地方财政一般预算分级平衡情况表（汇总）0524 4" xfId="35854"/>
    <cellStyle name="好_卫生(按照总人口测算）—20080416_03_2010年各地区一般预算平衡表_2010年地方财政一般预算分级平衡情况表（汇总）0524 5" xfId="35855"/>
    <cellStyle name="好_卫生(按照总人口测算）—20080416_03_2010年各地区一般预算平衡表_净集中" xfId="35856"/>
    <cellStyle name="好_卫生(按照总人口测算）—20080416_03_2010年各地区一般预算平衡表_净集中 2" xfId="35857"/>
    <cellStyle name="好_卫生(按照总人口测算）—20080416_30云南" xfId="35858"/>
    <cellStyle name="好_卫生(按照总人口测算）—20080416_30云南 2" xfId="35859"/>
    <cellStyle name="好_卫生(按照总人口测算）—20080416_30云南 3" xfId="35860"/>
    <cellStyle name="好_卫生(按照总人口测算）—20080416_30云南 3 2" xfId="35861"/>
    <cellStyle name="好_卫生(按照总人口测算）—20080416_不含人员经费系数" xfId="35862"/>
    <cellStyle name="好_卫生(按照总人口测算）—20080416_不含人员经费系数 2" xfId="35863"/>
    <cellStyle name="好_卫生(按照总人口测算）—20080416_不含人员经费系数 2 7" xfId="35864"/>
    <cellStyle name="好_卫生(按照总人口测算）—20080416_不含人员经费系数 2 8" xfId="35865"/>
    <cellStyle name="好_卫生(按照总人口测算）—20080416_不含人员经费系数 3" xfId="35866"/>
    <cellStyle name="好_卫生(按照总人口测算）—20080416_不含人员经费系数 4" xfId="35867"/>
    <cellStyle name="好_卫生(按照总人口测算）—20080416_不含人员经费系数 5" xfId="35868"/>
    <cellStyle name="好_卫生(按照总人口测算）—20080416_不含人员经费系数_03_2010年各地区一般预算平衡表 2 2" xfId="35869"/>
    <cellStyle name="好_卫生(按照总人口测算）—20080416_不含人员经费系数_03_2010年各地区一般预算平衡表 2 3" xfId="35870"/>
    <cellStyle name="好_卫生(按照总人口测算）—20080416_不含人员经费系数_03_2010年各地区一般预算平衡表_04财力类2010" xfId="35871"/>
    <cellStyle name="好_卫生(按照总人口测算）—20080416_不含人员经费系数_03_2010年各地区一般预算平衡表_04财力类2010 2" xfId="35872"/>
    <cellStyle name="好_卫生(按照总人口测算）—20080416_不含人员经费系数_03_2010年各地区一般预算平衡表_2010年地方财政一般预算分级平衡情况表（汇总）0524" xfId="35873"/>
    <cellStyle name="好_卫生(按照总人口测算）—20080416_不含人员经费系数_03_2010年各地区一般预算平衡表_2010年地方财政一般预算分级平衡情况表（汇总）0524 2" xfId="35874"/>
    <cellStyle name="好_卫生(按照总人口测算）—20080416_不含人员经费系数_03_2010年各地区一般预算平衡表_2010年地方财政一般预算分级平衡情况表（汇总）0524 2 2" xfId="35875"/>
    <cellStyle name="好_卫生(按照总人口测算）—20080416_不含人员经费系数_03_2010年各地区一般预算平衡表_2010年地方财政一般预算分级平衡情况表（汇总）0524 2 3" xfId="35876"/>
    <cellStyle name="好_卫生(按照总人口测算）—20080416_不含人员经费系数_03_2010年各地区一般预算平衡表_2010年地方财政一般预算分级平衡情况表（汇总）0524 2 4" xfId="35877"/>
    <cellStyle name="好_卫生(按照总人口测算）—20080416_不含人员经费系数_03_2010年各地区一般预算平衡表_2010年地方财政一般预算分级平衡情况表（汇总）0524 2 5" xfId="35878"/>
    <cellStyle name="好_卫生(按照总人口测算）—20080416_不含人员经费系数_03_2010年各地区一般预算平衡表_2010年地方财政一般预算分级平衡情况表（汇总）0524 2 6" xfId="35879"/>
    <cellStyle name="好_卫生(按照总人口测算）—20080416_不含人员经费系数_03_2010年各地区一般预算平衡表_2010年地方财政一般预算分级平衡情况表（汇总）0524 2 7" xfId="35880"/>
    <cellStyle name="好_卫生(按照总人口测算）—20080416_不含人员经费系数_03_2010年各地区一般预算平衡表_2010年地方财政一般预算分级平衡情况表（汇总）0524 2 8" xfId="35881"/>
    <cellStyle name="好_卫生(按照总人口测算）—20080416_不含人员经费系数_03_2010年各地区一般预算平衡表_2010年地方财政一般预算分级平衡情况表（汇总）0524 3" xfId="35882"/>
    <cellStyle name="好_卫生(按照总人口测算）—20080416_不含人员经费系数_03_2010年各地区一般预算平衡表_2010年地方财政一般预算分级平衡情况表（汇总）0524 4" xfId="35883"/>
    <cellStyle name="好_卫生(按照总人口测算）—20080416_不含人员经费系数_03_2010年各地区一般预算平衡表_2010年地方财政一般预算分级平衡情况表（汇总）0524 5" xfId="35884"/>
    <cellStyle name="好_卫生(按照总人口测算）—20080416_不含人员经费系数_03_2010年各地区一般预算平衡表_净集中" xfId="35885"/>
    <cellStyle name="好_卫生(按照总人口测算）—20080416_不含人员经费系数_03_2010年各地区一般预算平衡表_净集中 2" xfId="35886"/>
    <cellStyle name="好_卫生(按照总人口测算）—20080416_不含人员经费系数_03_2010年各地区一般预算平衡表_净集中 3" xfId="35887"/>
    <cellStyle name="好_卫生(按照总人口测算）—20080416_不含人员经费系数_30云南" xfId="35888"/>
    <cellStyle name="好_卫生(按照总人口测算）—20080416_不含人员经费系数_30云南 2" xfId="35889"/>
    <cellStyle name="好_卫生(按照总人口测算）—20080416_不含人员经费系数_30云南 3" xfId="35890"/>
    <cellStyle name="好_卫生(按照总人口测算）—20080416_不含人员经费系数_财力性转移支付2010年预算参考数_03_2010年各地区一般预算平衡表" xfId="35891"/>
    <cellStyle name="好_卫生(按照总人口测算）—20080416_不含人员经费系数_财力性转移支付2010年预算参考数_03_2010年各地区一般预算平衡表 2" xfId="35892"/>
    <cellStyle name="好_云南省2008年转移支付测算——州市本级考核部分及政策性测算_财力性转移支付2010年预算参考数_03_2010年各地区一般预算平衡表_04财力类2010 3" xfId="35893"/>
    <cellStyle name="好_卫生(按照总人口测算）—20080416_不含人员经费系数_财力性转移支付2010年预算参考数_03_2010年各地区一般预算平衡表 2 2" xfId="35894"/>
    <cellStyle name="好_卫生(按照总人口测算）—20080416_不含人员经费系数_财力性转移支付2010年预算参考数_03_2010年各地区一般预算平衡表 2 3" xfId="35895"/>
    <cellStyle name="好_卫生(按照总人口测算）—20080416_不含人员经费系数_财力性转移支付2010年预算参考数_03_2010年各地区一般预算平衡表 3" xfId="35896"/>
    <cellStyle name="好_卫生(按照总人口测算）—20080416_不含人员经费系数_财力性转移支付2010年预算参考数_03_2010年各地区一般预算平衡表 4" xfId="35897"/>
    <cellStyle name="好_卫生(按照总人口测算）—20080416_不含人员经费系数_财力性转移支付2010年预算参考数_03_2010年各地区一般预算平衡表 5" xfId="35898"/>
    <cellStyle name="好_卫生(按照总人口测算）—20080416_不含人员经费系数_财力性转移支付2010年预算参考数_03_2010年各地区一般预算平衡表 6" xfId="35899"/>
    <cellStyle name="好_卫生(按照总人口测算）—20080416_不含人员经费系数_财力性转移支付2010年预算参考数_03_2010年各地区一般预算平衡表_04财力类2010" xfId="35900"/>
    <cellStyle name="好_卫生(按照总人口测算）—20080416_不含人员经费系数_财力性转移支付2010年预算参考数_03_2010年各地区一般预算平衡表_04财力类2010 2" xfId="35901"/>
    <cellStyle name="好_卫生(按照总人口测算）—20080416_不含人员经费系数_财力性转移支付2010年预算参考数_03_2010年各地区一般预算平衡表_04财力类2010 3" xfId="35902"/>
    <cellStyle name="好_卫生(按照总人口测算）—20080416_不含人员经费系数_财力性转移支付2010年预算参考数_03_2010年各地区一般预算平衡表_2010年地方财政一般预算分级平衡情况表（汇总）0524 2" xfId="35903"/>
    <cellStyle name="好_卫生(按照总人口测算）—20080416_不含人员经费系数_财力性转移支付2010年预算参考数_03_2010年各地区一般预算平衡表_2010年地方财政一般预算分级平衡情况表（汇总）0524 2 2" xfId="35904"/>
    <cellStyle name="好_卫生(按照总人口测算）—20080416_不含人员经费系数_财力性转移支付2010年预算参考数_03_2010年各地区一般预算平衡表_2010年地方财政一般预算分级平衡情况表（汇总）0524 2 3" xfId="35905"/>
    <cellStyle name="好_卫生(按照总人口测算）—20080416_不含人员经费系数_财力性转移支付2010年预算参考数_03_2010年各地区一般预算平衡表_2010年地方财政一般预算分级平衡情况表（汇总）0524 2 4" xfId="35906"/>
    <cellStyle name="好_卫生(按照总人口测算）—20080416_不含人员经费系数_财力性转移支付2010年预算参考数_03_2010年各地区一般预算平衡表_2010年地方财政一般预算分级平衡情况表（汇总）0524 2 5" xfId="35907"/>
    <cellStyle name="好_卫生(按照总人口测算）—20080416_不含人员经费系数_财力性转移支付2010年预算参考数_03_2010年各地区一般预算平衡表_2010年地方财政一般预算分级平衡情况表（汇总）0524 2 6" xfId="35908"/>
    <cellStyle name="好_卫生(按照总人口测算）—20080416_不含人员经费系数_财力性转移支付2010年预算参考数_03_2010年各地区一般预算平衡表_2010年地方财政一般预算分级平衡情况表（汇总）0524 2 7" xfId="35909"/>
    <cellStyle name="好_卫生(按照总人口测算）—20080416_不含人员经费系数_财力性转移支付2010年预算参考数_03_2010年各地区一般预算平衡表_2010年地方财政一般预算分级平衡情况表（汇总）0524 2 8" xfId="35910"/>
    <cellStyle name="好_卫生(按照总人口测算）—20080416_不含人员经费系数_财力性转移支付2010年预算参考数_03_2010年各地区一般预算平衡表_2010年地方财政一般预算分级平衡情况表（汇总）0524 3" xfId="35911"/>
    <cellStyle name="好_卫生(按照总人口测算）—20080416_不含人员经费系数_财力性转移支付2010年预算参考数_03_2010年各地区一般预算平衡表_2010年地方财政一般预算分级平衡情况表（汇总）0524 4" xfId="35912"/>
    <cellStyle name="好_卫生(按照总人口测算）—20080416_不含人员经费系数_财力性转移支付2010年预算参考数_03_2010年各地区一般预算平衡表_2010年地方财政一般预算分级平衡情况表（汇总）0524 5" xfId="35913"/>
    <cellStyle name="好_卫生(按照总人口测算）—20080416_不含人员经费系数_财力性转移支付2010年预算参考数_03_2010年各地区一般预算平衡表_净集中" xfId="35914"/>
    <cellStyle name="好_卫生(按照总人口测算）—20080416_不含人员经费系数_财力性转移支付2010年预算参考数_03_2010年各地区一般预算平衡表_净集中 2" xfId="35915"/>
    <cellStyle name="好_卫生(按照总人口测算）—20080416_不含人员经费系数_财力性转移支付2010年预算参考数_03_2010年各地区一般预算平衡表_净集中 3" xfId="35916"/>
    <cellStyle name="好_卫生(按照总人口测算）—20080416_不含人员经费系数_财力性转移支付2010年预算参考数_30云南" xfId="35917"/>
    <cellStyle name="好_卫生(按照总人口测算）—20080416_不含人员经费系数_财力性转移支付2010年预算参考数_30云南 2" xfId="35918"/>
    <cellStyle name="好_卫生(按照总人口测算）—20080416_不含人员经费系数_财力性转移支付2010年预算参考数_30云南 3" xfId="35919"/>
    <cellStyle name="好_卫生(按照总人口测算）—20080416_不含人员经费系数_财力性转移支付2010年预算参考数_合并" xfId="35920"/>
    <cellStyle name="好_卫生(按照总人口测算）—20080416_不含人员经费系数_财力性转移支付2010年预算参考数_合并 3" xfId="35921"/>
    <cellStyle name="好_卫生(按照总人口测算）—20080416_不含人员经费系数_财力性转移支付2010年预算参考数_华东" xfId="35922"/>
    <cellStyle name="好_卫生(按照总人口测算）—20080416_不含人员经费系数_财力性转移支付2010年预算参考数_华东 2" xfId="35923"/>
    <cellStyle name="好_卫生(按照总人口测算）—20080416_不含人员经费系数_财力性转移支付2010年预算参考数_华东 2 2" xfId="35924"/>
    <cellStyle name="好_卫生(按照总人口测算）—20080416_不含人员经费系数_财力性转移支付2010年预算参考数_华东 2 3" xfId="35925"/>
    <cellStyle name="好_卫生(按照总人口测算）—20080416_不含人员经费系数_财力性转移支付2010年预算参考数_华东 2 4" xfId="35926"/>
    <cellStyle name="好_卫生(按照总人口测算）—20080416_不含人员经费系数_财力性转移支付2010年预算参考数_华东 2 5" xfId="35927"/>
    <cellStyle name="好_卫生(按照总人口测算）—20080416_不含人员经费系数_财力性转移支付2010年预算参考数_华东 2 6" xfId="35928"/>
    <cellStyle name="好_卫生(按照总人口测算）—20080416_不含人员经费系数_财力性转移支付2010年预算参考数_华东 2 7" xfId="35929"/>
    <cellStyle name="好_卫生(按照总人口测算）—20080416_不含人员经费系数_财力性转移支付2010年预算参考数_华东 3" xfId="35930"/>
    <cellStyle name="好_卫生(按照总人口测算）—20080416_不含人员经费系数_财力性转移支付2010年预算参考数_隋心对账单定稿0514" xfId="35931"/>
    <cellStyle name="好_卫生(按照总人口测算）—20080416_不含人员经费系数_财力性转移支付2010年预算参考数_隋心对账单定稿0514 2 4" xfId="35932"/>
    <cellStyle name="好_卫生(按照总人口测算）—20080416_不含人员经费系数_财力性转移支付2010年预算参考数_隋心对账单定稿0514 2 5" xfId="35933"/>
    <cellStyle name="好_卫生(按照总人口测算）—20080416_不含人员经费系数_财力性转移支付2010年预算参考数_隋心对账单定稿0514 2 6" xfId="35934"/>
    <cellStyle name="好_卫生(按照总人口测算）—20080416_不含人员经费系数_财力性转移支付2010年预算参考数_隋心对账单定稿0514 2 7" xfId="35935"/>
    <cellStyle name="好_卫生(按照总人口测算）—20080416_不含人员经费系数_财力性转移支付2010年预算参考数_小册子（2010）张" xfId="35936"/>
    <cellStyle name="好_卫生(按照总人口测算）—20080416_不含人员经费系数_财力性转移支付2010年预算参考数_小册子（2010）张 2" xfId="35937"/>
    <cellStyle name="好_卫生(按照总人口测算）—20080416_不含人员经费系数_财力性转移支付2010年预算参考数_小册子（2010）张 3" xfId="35938"/>
    <cellStyle name="好_卫生(按照总人口测算）—20080416_不含人员经费系数_合并" xfId="35939"/>
    <cellStyle name="好_卫生(按照总人口测算）—20080416_不含人员经费系数_合并 2" xfId="35940"/>
    <cellStyle name="好_卫生(按照总人口测算）—20080416_不含人员经费系数_合并 2 2" xfId="35941"/>
    <cellStyle name="好_卫生(按照总人口测算）—20080416_不含人员经费系数_合并 2 3" xfId="35942"/>
    <cellStyle name="好_卫生(按照总人口测算）—20080416_不含人员经费系数_合并 2 4" xfId="35943"/>
    <cellStyle name="好_卫生(按照总人口测算）—20080416_不含人员经费系数_合并 2 5" xfId="35944"/>
    <cellStyle name="好_卫生(按照总人口测算）—20080416_不含人员经费系数_合并 2 6" xfId="35945"/>
    <cellStyle name="好_卫生(按照总人口测算）—20080416_不含人员经费系数_合并 2 7" xfId="35946"/>
    <cellStyle name="好_卫生(按照总人口测算）—20080416_不含人员经费系数_合并 3" xfId="35947"/>
    <cellStyle name="好_卫生(按照总人口测算）—20080416_不含人员经费系数_华东" xfId="35948"/>
    <cellStyle name="好_卫生(按照总人口测算）—20080416_不含人员经费系数_华东 2" xfId="35949"/>
    <cellStyle name="好_卫生(按照总人口测算）—20080416_不含人员经费系数_华东 2 4" xfId="35950"/>
    <cellStyle name="好_卫生(按照总人口测算）—20080416_不含人员经费系数_华东 2 5" xfId="35951"/>
    <cellStyle name="好_卫生(按照总人口测算）—20080416_不含人员经费系数_华东 2 6" xfId="35952"/>
    <cellStyle name="好_卫生(按照总人口测算）—20080416_不含人员经费系数_华东 2 7" xfId="35953"/>
    <cellStyle name="好_卫生(按照总人口测算）—20080416_不含人员经费系数_华东 3" xfId="35954"/>
    <cellStyle name="好_卫生(按照总人口测算）—20080416_不含人员经费系数_隋心对账单定稿0514" xfId="35955"/>
    <cellStyle name="好_卫生(按照总人口测算）—20080416_不含人员经费系数_隋心对账单定稿0514 2" xfId="35956"/>
    <cellStyle name="好_卫生(按照总人口测算）—20080416_不含人员经费系数_隋心对账单定稿0514 2 2" xfId="35957"/>
    <cellStyle name="好_卫生(按照总人口测算）—20080416_不含人员经费系数_隋心对账单定稿0514 2 3" xfId="35958"/>
    <cellStyle name="好_卫生(按照总人口测算）—20080416_不含人员经费系数_隋心对账单定稿0514 2 4" xfId="35959"/>
    <cellStyle name="好_卫生(按照总人口测算）—20080416_不含人员经费系数_隋心对账单定稿0514 2 6" xfId="35960"/>
    <cellStyle name="好_卫生(按照总人口测算）—20080416_不含人员经费系数_隋心对账单定稿0514 2 7" xfId="35961"/>
    <cellStyle name="好_卫生(按照总人口测算）—20080416_不含人员经费系数_隋心对账单定稿0514 3" xfId="35962"/>
    <cellStyle name="好_卫生(按照总人口测算）—20080416_不含人员经费系数_小册子（2010）张" xfId="35963"/>
    <cellStyle name="好_卫生(按照总人口测算）—20080416_不含人员经费系数_小册子（2010）张 2" xfId="35964"/>
    <cellStyle name="好_卫生(按照总人口测算）—20080416_不含人员经费系数_小册子（2010）张 3" xfId="35965"/>
    <cellStyle name="好_卫生(按照总人口测算）—20080416_财力性转移支付2010年预算参考数 2 2" xfId="35966"/>
    <cellStyle name="好_卫生(按照总人口测算）—20080416_财力性转移支付2010年预算参考数 2 3" xfId="35967"/>
    <cellStyle name="好_卫生(按照总人口测算）—20080416_财力性转移支付2010年预算参考数 2 4" xfId="35968"/>
    <cellStyle name="好_卫生(按照总人口测算）—20080416_财力性转移支付2010年预算参考数 2 5" xfId="35969"/>
    <cellStyle name="好_卫生(按照总人口测算）—20080416_财力性转移支付2010年预算参考数 2 6" xfId="35970"/>
    <cellStyle name="好_卫生(按照总人口测算）—20080416_财力性转移支付2010年预算参考数 2 7" xfId="35971"/>
    <cellStyle name="好_卫生(按照总人口测算）—20080416_财力性转移支付2010年预算参考数 2 8" xfId="35972"/>
    <cellStyle name="好_卫生(按照总人口测算）—20080416_财力性转移支付2010年预算参考数 3" xfId="35973"/>
    <cellStyle name="汇总 2 2 11 2 3" xfId="35974"/>
    <cellStyle name="好_卫生(按照总人口测算）—20080416_财力性转移支付2010年预算参考数 4" xfId="35975"/>
    <cellStyle name="汇总 2 2 11 2 4" xfId="35976"/>
    <cellStyle name="好_卫生(按照总人口测算）—20080416_财力性转移支付2010年预算参考数 5" xfId="35977"/>
    <cellStyle name="汇总 2 2 11 2 5" xfId="35978"/>
    <cellStyle name="好_卫生(按照总人口测算）—20080416_财力性转移支付2010年预算参考数_03_2010年各地区一般预算平衡表" xfId="35979"/>
    <cellStyle name="好_卫生(按照总人口测算）—20080416_财力性转移支付2010年预算参考数_03_2010年各地区一般预算平衡表 3" xfId="35980"/>
    <cellStyle name="好_文体广播事业(按照总人口测算）—20080416_民生政策最低支出需求_财力性转移支付2010年预算参考数_小册子（2010）张" xfId="35981"/>
    <cellStyle name="好_卫生(按照总人口测算）—20080416_财力性转移支付2010年预算参考数_03_2010年各地区一般预算平衡表 4" xfId="35982"/>
    <cellStyle name="好_卫生(按照总人口测算）—20080416_财力性转移支付2010年预算参考数_03_2010年各地区一般预算平衡表 5" xfId="35983"/>
    <cellStyle name="好_卫生(按照总人口测算）—20080416_财力性转移支付2010年预算参考数_03_2010年各地区一般预算平衡表_04财力类2010" xfId="35984"/>
    <cellStyle name="好_卫生(按照总人口测算）—20080416_财力性转移支付2010年预算参考数_03_2010年各地区一般预算平衡表_04财力类2010 2" xfId="35985"/>
    <cellStyle name="好_卫生(按照总人口测算）—20080416_财力性转移支付2010年预算参考数_03_2010年各地区一般预算平衡表_04财力类2010 3" xfId="35986"/>
    <cellStyle name="好_卫生(按照总人口测算）—20080416_财力性转移支付2010年预算参考数_03_2010年各地区一般预算平衡表_2010年地方财政一般预算分级平衡情况表（汇总）0524" xfId="35987"/>
    <cellStyle name="好_卫生(按照总人口测算）—20080416_财力性转移支付2010年预算参考数_03_2010年各地区一般预算平衡表_2010年地方财政一般预算分级平衡情况表（汇总）0524 2" xfId="35988"/>
    <cellStyle name="好_卫生(按照总人口测算）—20080416_财力性转移支付2010年预算参考数_03_2010年各地区一般预算平衡表_2010年地方财政一般预算分级平衡情况表（汇总）0524 2 7" xfId="35989"/>
    <cellStyle name="好_卫生(按照总人口测算）—20080416_财力性转移支付2010年预算参考数_03_2010年各地区一般预算平衡表_2010年地方财政一般预算分级平衡情况表（汇总）0524 2 8" xfId="35990"/>
    <cellStyle name="好_卫生(按照总人口测算）—20080416_财力性转移支付2010年预算参考数_03_2010年各地区一般预算平衡表_2010年地方财政一般预算分级平衡情况表（汇总）0524 3" xfId="35991"/>
    <cellStyle name="好_卫生(按照总人口测算）—20080416_财力性转移支付2010年预算参考数_03_2010年各地区一般预算平衡表_2010年地方财政一般预算分级平衡情况表（汇总）0524 4" xfId="35992"/>
    <cellStyle name="好_卫生(按照总人口测算）—20080416_财力性转移支付2010年预算参考数_03_2010年各地区一般预算平衡表_2010年地方财政一般预算分级平衡情况表（汇总）0524 5" xfId="35993"/>
    <cellStyle name="好_卫生(按照总人口测算）—20080416_财力性转移支付2010年预算参考数_03_2010年各地区一般预算平衡表_净集中" xfId="35994"/>
    <cellStyle name="好_卫生(按照总人口测算）—20080416_财力性转移支付2010年预算参考数_03_2010年各地区一般预算平衡表_净集中 2" xfId="35995"/>
    <cellStyle name="好_卫生(按照总人口测算）—20080416_财力性转移支付2010年预算参考数_03_2010年各地区一般预算平衡表_净集中 3" xfId="35996"/>
    <cellStyle name="好_卫生(按照总人口测算）—20080416_财力性转移支付2010年预算参考数_30云南" xfId="35997"/>
    <cellStyle name="好_卫生(按照总人口测算）—20080416_财力性转移支付2010年预算参考数_30云南 2" xfId="35998"/>
    <cellStyle name="好_卫生(按照总人口测算）—20080416_财力性转移支付2010年预算参考数_30云南 3" xfId="35999"/>
    <cellStyle name="好_卫生(按照总人口测算）—20080416_财力性转移支付2010年预算参考数_30云南 4" xfId="36000"/>
    <cellStyle name="好_卫生(按照总人口测算）—20080416_财力性转移支付2010年预算参考数_合并" xfId="36001"/>
    <cellStyle name="好_卫生(按照总人口测算）—20080416_财力性转移支付2010年预算参考数_合并 2" xfId="36002"/>
    <cellStyle name="好_卫生(按照总人口测算）—20080416_财力性转移支付2010年预算参考数_合并 2 2" xfId="36003"/>
    <cellStyle name="好_卫生(按照总人口测算）—20080416_财力性转移支付2010年预算参考数_合并 2 3" xfId="36004"/>
    <cellStyle name="好_卫生(按照总人口测算）—20080416_财力性转移支付2010年预算参考数_合并 2 4" xfId="36005"/>
    <cellStyle name="好_卫生(按照总人口测算）—20080416_财力性转移支付2010年预算参考数_合并 2 5" xfId="36006"/>
    <cellStyle name="好_卫生(按照总人口测算）—20080416_财力性转移支付2010年预算参考数_合并 2 6" xfId="36007"/>
    <cellStyle name="好_卫生(按照总人口测算）—20080416_财力性转移支付2010年预算参考数_合并 2 7" xfId="36008"/>
    <cellStyle name="好_卫生(按照总人口测算）—20080416_财力性转移支付2010年预算参考数_合并 3" xfId="36009"/>
    <cellStyle name="好_卫生(按照总人口测算）—20080416_财力性转移支付2010年预算参考数_华东" xfId="36010"/>
    <cellStyle name="好_卫生(按照总人口测算）—20080416_财力性转移支付2010年预算参考数_华东 2" xfId="36011"/>
    <cellStyle name="好_卫生(按照总人口测算）—20080416_财力性转移支付2010年预算参考数_华东 2 2" xfId="36012"/>
    <cellStyle name="好_卫生(按照总人口测算）—20080416_财力性转移支付2010年预算参考数_华东 2 3" xfId="36013"/>
    <cellStyle name="好_卫生(按照总人口测算）—20080416_财力性转移支付2010年预算参考数_华东 2 4" xfId="36014"/>
    <cellStyle name="好_卫生(按照总人口测算）—20080416_财力性转移支付2010年预算参考数_华东 2 5" xfId="36015"/>
    <cellStyle name="好_卫生(按照总人口测算）—20080416_财力性转移支付2010年预算参考数_华东 2 6" xfId="36016"/>
    <cellStyle name="好_卫生(按照总人口测算）—20080416_财力性转移支付2010年预算参考数_华东 3" xfId="36017"/>
    <cellStyle name="好_卫生(按照总人口测算）—20080416_财力性转移支付2010年预算参考数_隋心对账单定稿0514 2" xfId="36018"/>
    <cellStyle name="好_卫生(按照总人口测算）—20080416_财力性转移支付2010年预算参考数_隋心对账单定稿0514 2 2" xfId="36019"/>
    <cellStyle name="好_卫生(按照总人口测算）—20080416_财力性转移支付2010年预算参考数_隋心对账单定稿0514 2 3" xfId="36020"/>
    <cellStyle name="好_卫生(按照总人口测算）—20080416_财力性转移支付2010年预算参考数_隋心对账单定稿0514 2 4" xfId="36021"/>
    <cellStyle name="好_卫生(按照总人口测算）—20080416_财力性转移支付2010年预算参考数_隋心对账单定稿0514 2 5" xfId="36022"/>
    <cellStyle name="好_卫生(按照总人口测算）—20080416_财力性转移支付2010年预算参考数_隋心对账单定稿0514 2 6" xfId="36023"/>
    <cellStyle name="好_卫生(按照总人口测算）—20080416_财力性转移支付2010年预算参考数_隋心对账单定稿0514 2 7" xfId="36024"/>
    <cellStyle name="好_卫生(按照总人口测算）—20080416_财力性转移支付2010年预算参考数_隋心对账单定稿0514 3" xfId="36025"/>
    <cellStyle name="好_卫生(按照总人口测算）—20080416_财力性转移支付2010年预算参考数_小册子（2010）张" xfId="36026"/>
    <cellStyle name="好_卫生(按照总人口测算）—20080416_财力性转移支付2010年预算参考数_小册子（2010）张 2" xfId="36027"/>
    <cellStyle name="好_卫生(按照总人口测算）—20080416_财力性转移支付2010年预算参考数_小册子（2010）张 3" xfId="36028"/>
    <cellStyle name="好_卫生(按照总人口测算）—20080416_合并" xfId="36029"/>
    <cellStyle name="好_卫生(按照总人口测算）—20080416_合并 2" xfId="36030"/>
    <cellStyle name="好_卫生(按照总人口测算）—20080416_合并 2 2" xfId="36031"/>
    <cellStyle name="好_卫生(按照总人口测算）—20080416_合并 2 4" xfId="36032"/>
    <cellStyle name="好_卫生(按照总人口测算）—20080416_合并 2 5" xfId="36033"/>
    <cellStyle name="好_卫生(按照总人口测算）—20080416_合并 2 6" xfId="36034"/>
    <cellStyle name="好_卫生(按照总人口测算）—20080416_合并 2 7" xfId="36035"/>
    <cellStyle name="好_卫生(按照总人口测算）—20080416_合并 3" xfId="36036"/>
    <cellStyle name="好_卫生(按照总人口测算）—20080416_华东" xfId="36037"/>
    <cellStyle name="好_卫生(按照总人口测算）—20080416_华东 2" xfId="36038"/>
    <cellStyle name="好_卫生(按照总人口测算）—20080416_华东 2 2" xfId="36039"/>
    <cellStyle name="好_卫生(按照总人口测算）—20080416_华东 2 3" xfId="36040"/>
    <cellStyle name="好_卫生(按照总人口测算）—20080416_华东 2 4" xfId="36041"/>
    <cellStyle name="好_卫生(按照总人口测算）—20080416_华东 2 6" xfId="36042"/>
    <cellStyle name="好_卫生(按照总人口测算）—20080416_华东 2 7" xfId="36043"/>
    <cellStyle name="好_卫生(按照总人口测算）—20080416_华东 3" xfId="36044"/>
    <cellStyle name="好_卫生(按照总人口测算）—20080416_民生政策最低支出需求" xfId="36045"/>
    <cellStyle name="好_卫生(按照总人口测算）—20080416_民生政策最低支出需求 2" xfId="36046"/>
    <cellStyle name="好_卫生(按照总人口测算）—20080416_民生政策最低支出需求 2 2" xfId="36047"/>
    <cellStyle name="好_卫生(按照总人口测算）—20080416_民生政策最低支出需求 2 3" xfId="36048"/>
    <cellStyle name="好_卫生(按照总人口测算）—20080416_民生政策最低支出需求 2 4" xfId="36049"/>
    <cellStyle name="好_卫生(按照总人口测算）—20080416_民生政策最低支出需求 2 5" xfId="36050"/>
    <cellStyle name="好_卫生(按照总人口测算）—20080416_民生政策最低支出需求 2 6" xfId="36051"/>
    <cellStyle name="好_卫生(按照总人口测算）—20080416_民生政策最低支出需求 2 7" xfId="36052"/>
    <cellStyle name="好_卫生(按照总人口测算）—20080416_民生政策最低支出需求 2 8" xfId="36053"/>
    <cellStyle name="好_卫生(按照总人口测算）—20080416_民生政策最低支出需求 3" xfId="36054"/>
    <cellStyle name="好_卫生(按照总人口测算）—20080416_民生政策最低支出需求 4" xfId="36055"/>
    <cellStyle name="好_卫生(按照总人口测算）—20080416_民生政策最低支出需求 5" xfId="36056"/>
    <cellStyle name="好_卫生(按照总人口测算）—20080416_民生政策最低支出需求_03_2010年各地区一般预算平衡表" xfId="36057"/>
    <cellStyle name="好_卫生(按照总人口测算）—20080416_民生政策最低支出需求_03_2010年各地区一般预算平衡表 2" xfId="36058"/>
    <cellStyle name="好_卫生(按照总人口测算）—20080416_民生政策最低支出需求_03_2010年各地区一般预算平衡表 2 3" xfId="36059"/>
    <cellStyle name="好_卫生(按照总人口测算）—20080416_民生政策最低支出需求_03_2010年各地区一般预算平衡表 3" xfId="36060"/>
    <cellStyle name="好_卫生(按照总人口测算）—20080416_民生政策最低支出需求_03_2010年各地区一般预算平衡表 5" xfId="36061"/>
    <cellStyle name="好_卫生(按照总人口测算）—20080416_民生政策最低支出需求_03_2010年各地区一般预算平衡表 6" xfId="36062"/>
    <cellStyle name="好_卫生(按照总人口测算）—20080416_民生政策最低支出需求_03_2010年各地区一般预算平衡表_04财力类2010" xfId="36063"/>
    <cellStyle name="好_卫生(按照总人口测算）—20080416_民生政策最低支出需求_03_2010年各地区一般预算平衡表_04财力类2010 2" xfId="36064"/>
    <cellStyle name="好_卫生(按照总人口测算）—20080416_民生政策最低支出需求_03_2010年各地区一般预算平衡表_04财力类2010 3" xfId="36065"/>
    <cellStyle name="好_文体广播事业(按照总人口测算）—20080416_民生政策最低支出需求_财力性转移支付2010年预算参考数_03_2010年各地区一般预算平衡表_04财力类2010 2" xfId="36066"/>
    <cellStyle name="好_卫生(按照总人口测算）—20080416_民生政策最低支出需求_03_2010年各地区一般预算平衡表_2010年地方财政一般预算分级平衡情况表（汇总）0524" xfId="36067"/>
    <cellStyle name="好_卫生(按照总人口测算）—20080416_民生政策最低支出需求_03_2010年各地区一般预算平衡表_2010年地方财政一般预算分级平衡情况表（汇总）0524 2" xfId="36068"/>
    <cellStyle name="好_卫生(按照总人口测算）—20080416_民生政策最低支出需求_03_2010年各地区一般预算平衡表_2010年地方财政一般预算分级平衡情况表（汇总）0524 2 2" xfId="36069"/>
    <cellStyle name="好_卫生(按照总人口测算）—20080416_民生政策最低支出需求_03_2010年各地区一般预算平衡表_2010年地方财政一般预算分级平衡情况表（汇总）0524 2 3" xfId="36070"/>
    <cellStyle name="好_卫生(按照总人口测算）—20080416_民生政策最低支出需求_03_2010年各地区一般预算平衡表_2010年地方财政一般预算分级平衡情况表（汇总）0524 2 4" xfId="36071"/>
    <cellStyle name="好_卫生(按照总人口测算）—20080416_民生政策最低支出需求_03_2010年各地区一般预算平衡表_2010年地方财政一般预算分级平衡情况表（汇总）0524 2 5" xfId="36072"/>
    <cellStyle name="好_卫生(按照总人口测算）—20080416_民生政策最低支出需求_03_2010年各地区一般预算平衡表_2010年地方财政一般预算分级平衡情况表（汇总）0524 2 6" xfId="36073"/>
    <cellStyle name="好_卫生(按照总人口测算）—20080416_民生政策最低支出需求_03_2010年各地区一般预算平衡表_2010年地方财政一般预算分级平衡情况表（汇总）0524 2 7" xfId="36074"/>
    <cellStyle name="好_卫生(按照总人口测算）—20080416_民生政策最低支出需求_03_2010年各地区一般预算平衡表_2010年地方财政一般预算分级平衡情况表（汇总）0524 3" xfId="36075"/>
    <cellStyle name="好_卫生(按照总人口测算）—20080416_民生政策最低支出需求_03_2010年各地区一般预算平衡表_2010年地方财政一般预算分级平衡情况表（汇总）0524 4" xfId="36076"/>
    <cellStyle name="好_卫生(按照总人口测算）—20080416_民生政策最低支出需求_03_2010年各地区一般预算平衡表_2010年地方财政一般预算分级平衡情况表（汇总）0524 5" xfId="36077"/>
    <cellStyle name="好_卫生(按照总人口测算）—20080416_民生政策最低支出需求_03_2010年各地区一般预算平衡表_净集中" xfId="36078"/>
    <cellStyle name="好_卫生(按照总人口测算）—20080416_民生政策最低支出需求_03_2010年各地区一般预算平衡表_净集中 2" xfId="36079"/>
    <cellStyle name="好_卫生(按照总人口测算）—20080416_民生政策最低支出需求_03_2010年各地区一般预算平衡表_净集中 3" xfId="36080"/>
    <cellStyle name="好_卫生(按照总人口测算）—20080416_民生政策最低支出需求_30云南" xfId="36081"/>
    <cellStyle name="好_卫生(按照总人口测算）—20080416_民生政策最低支出需求_30云南 2" xfId="36082"/>
    <cellStyle name="好_卫生(按照总人口测算）—20080416_民生政策最低支出需求_30云南 3" xfId="36083"/>
    <cellStyle name="好_卫生(按照总人口测算）—20080416_民生政策最低支出需求_财力性转移支付2010年预算参考数" xfId="36084"/>
    <cellStyle name="好_卫生(按照总人口测算）—20080416_民生政策最低支出需求_财力性转移支付2010年预算参考数 2" xfId="36085"/>
    <cellStyle name="好_卫生(按照总人口测算）—20080416_民生政策最低支出需求_财力性转移支付2010年预算参考数 2 2" xfId="36086"/>
    <cellStyle name="好_卫生(按照总人口测算）—20080416_民生政策最低支出需求_财力性转移支付2010年预算参考数 2 3" xfId="36087"/>
    <cellStyle name="好_卫生(按照总人口测算）—20080416_民生政策最低支出需求_财力性转移支付2010年预算参考数 2 4" xfId="36088"/>
    <cellStyle name="好_卫生(按照总人口测算）—20080416_民生政策最低支出需求_财力性转移支付2010年预算参考数 2 5" xfId="36089"/>
    <cellStyle name="好_卫生(按照总人口测算）—20080416_民生政策最低支出需求_财力性转移支付2010年预算参考数 2 6" xfId="36090"/>
    <cellStyle name="好_卫生(按照总人口测算）—20080416_民生政策最低支出需求_财力性转移支付2010年预算参考数 3" xfId="36091"/>
    <cellStyle name="好_卫生(按照总人口测算）—20080416_民生政策最低支出需求_财力性转移支付2010年预算参考数 4" xfId="36092"/>
    <cellStyle name="好_卫生(按照总人口测算）—20080416_民生政策最低支出需求_财力性转移支付2010年预算参考数 5" xfId="36093"/>
    <cellStyle name="好_卫生(按照总人口测算）—20080416_民生政策最低支出需求_财力性转移支付2010年预算参考数_03_2010年各地区一般预算平衡表" xfId="36094"/>
    <cellStyle name="好_卫生(按照总人口测算）—20080416_民生政策最低支出需求_财力性转移支付2010年预算参考数_03_2010年各地区一般预算平衡表 2" xfId="36095"/>
    <cellStyle name="好_卫生(按照总人口测算）—20080416_民生政策最低支出需求_财力性转移支付2010年预算参考数_03_2010年各地区一般预算平衡表 2 2" xfId="36096"/>
    <cellStyle name="好_卫生(按照总人口测算）—20080416_民生政策最低支出需求_财力性转移支付2010年预算参考数_03_2010年各地区一般预算平衡表 2 3" xfId="36097"/>
    <cellStyle name="好_卫生(按照总人口测算）—20080416_民生政策最低支出需求_财力性转移支付2010年预算参考数_03_2010年各地区一般预算平衡表 3" xfId="36098"/>
    <cellStyle name="好_卫生(按照总人口测算）—20080416_民生政策最低支出需求_财力性转移支付2010年预算参考数_03_2010年各地区一般预算平衡表 4" xfId="36099"/>
    <cellStyle name="好_卫生(按照总人口测算）—20080416_民生政策最低支出需求_财力性转移支付2010年预算参考数_03_2010年各地区一般预算平衡表 5" xfId="36100"/>
    <cellStyle name="好_卫生(按照总人口测算）—20080416_民生政策最低支出需求_财力性转移支付2010年预算参考数_03_2010年各地区一般预算平衡表_04财力类2010" xfId="36101"/>
    <cellStyle name="好_卫生(按照总人口测算）—20080416_民生政策最低支出需求_财力性转移支付2010年预算参考数_03_2010年各地区一般预算平衡表_04财力类2010 2" xfId="36102"/>
    <cellStyle name="好_卫生(按照总人口测算）—20080416_民生政策最低支出需求_财力性转移支付2010年预算参考数_03_2010年各地区一般预算平衡表_04财力类2010 3" xfId="36103"/>
    <cellStyle name="好_卫生(按照总人口测算）—20080416_民生政策最低支出需求_财力性转移支付2010年预算参考数_03_2010年各地区一般预算平衡表_2010年地方财政一般预算分级平衡情况表（汇总）0524" xfId="36104"/>
    <cellStyle name="好_卫生(按照总人口测算）—20080416_民生政策最低支出需求_财力性转移支付2010年预算参考数_03_2010年各地区一般预算平衡表_2010年地方财政一般预算分级平衡情况表（汇总）0524 2" xfId="36105"/>
    <cellStyle name="好_卫生(按照总人口测算）—20080416_民生政策最低支出需求_财力性转移支付2010年预算参考数_03_2010年各地区一般预算平衡表_2010年地方财政一般预算分级平衡情况表（汇总）0524 2 2" xfId="36106"/>
    <cellStyle name="好_卫生(按照总人口测算）—20080416_民生政策最低支出需求_财力性转移支付2010年预算参考数_03_2010年各地区一般预算平衡表_2010年地方财政一般预算分级平衡情况表（汇总）0524 2 3" xfId="36107"/>
    <cellStyle name="好_卫生(按照总人口测算）—20080416_民生政策最低支出需求_财力性转移支付2010年预算参考数_03_2010年各地区一般预算平衡表_2010年地方财政一般预算分级平衡情况表（汇总）0524 2 4" xfId="36108"/>
    <cellStyle name="好_卫生(按照总人口测算）—20080416_民生政策最低支出需求_财力性转移支付2010年预算参考数_03_2010年各地区一般预算平衡表_2010年地方财政一般预算分级平衡情况表（汇总）0524 2 5" xfId="36109"/>
    <cellStyle name="好_卫生(按照总人口测算）—20080416_民生政策最低支出需求_财力性转移支付2010年预算参考数_03_2010年各地区一般预算平衡表_2010年地方财政一般预算分级平衡情况表（汇总）0524 2 6" xfId="36110"/>
    <cellStyle name="好_卫生(按照总人口测算）—20080416_民生政策最低支出需求_财力性转移支付2010年预算参考数_03_2010年各地区一般预算平衡表_2010年地方财政一般预算分级平衡情况表（汇总）0524 2 7" xfId="36111"/>
    <cellStyle name="好_卫生(按照总人口测算）—20080416_民生政策最低支出需求_财力性转移支付2010年预算参考数_03_2010年各地区一般预算平衡表_2010年地方财政一般预算分级平衡情况表（汇总）0524 2 8" xfId="36112"/>
    <cellStyle name="好_卫生(按照总人口测算）—20080416_民生政策最低支出需求_财力性转移支付2010年预算参考数_03_2010年各地区一般预算平衡表_2010年地方财政一般预算分级平衡情况表（汇总）0524 3" xfId="36113"/>
    <cellStyle name="好_卫生(按照总人口测算）—20080416_民生政策最低支出需求_财力性转移支付2010年预算参考数_03_2010年各地区一般预算平衡表_2010年地方财政一般预算分级平衡情况表（汇总）0524 4" xfId="36114"/>
    <cellStyle name="好_卫生(按照总人口测算）—20080416_民生政策最低支出需求_财力性转移支付2010年预算参考数_03_2010年各地区一般预算平衡表_净集中 2" xfId="36115"/>
    <cellStyle name="好_卫生(按照总人口测算）—20080416_民生政策最低支出需求_财力性转移支付2010年预算参考数_03_2010年各地区一般预算平衡表_净集中 3" xfId="36116"/>
    <cellStyle name="好_卫生(按照总人口测算）—20080416_民生政策最低支出需求_财力性转移支付2010年预算参考数_30云南" xfId="36117"/>
    <cellStyle name="好_卫生(按照总人口测算）—20080416_民生政策最低支出需求_财力性转移支付2010年预算参考数_30云南 2" xfId="36118"/>
    <cellStyle name="好_卫生(按照总人口测算）—20080416_民生政策最低支出需求_财力性转移支付2010年预算参考数_30云南 3" xfId="36119"/>
    <cellStyle name="好_卫生(按照总人口测算）—20080416_民生政策最低支出需求_财力性转移支付2010年预算参考数_合并 2 2" xfId="36120"/>
    <cellStyle name="好_卫生(按照总人口测算）—20080416_民生政策最低支出需求_财力性转移支付2010年预算参考数_合并 2 3" xfId="36121"/>
    <cellStyle name="好_卫生(按照总人口测算）—20080416_民生政策最低支出需求_财力性转移支付2010年预算参考数_合并 2 4" xfId="36122"/>
    <cellStyle name="好_卫生(按照总人口测算）—20080416_民生政策最低支出需求_财力性转移支付2010年预算参考数_合并 2 6" xfId="36123"/>
    <cellStyle name="好_卫生(按照总人口测算）—20080416_民生政策最低支出需求_财力性转移支付2010年预算参考数_合并 2 7" xfId="36124"/>
    <cellStyle name="好_卫生(按照总人口测算）—20080416_民生政策最低支出需求_财力性转移支付2010年预算参考数_华东" xfId="36125"/>
    <cellStyle name="好_卫生(按照总人口测算）—20080416_民生政策最低支出需求_财力性转移支付2010年预算参考数_华东 2" xfId="36126"/>
    <cellStyle name="好_卫生(按照总人口测算）—20080416_民生政策最低支出需求_财力性转移支付2010年预算参考数_华东 2 2" xfId="36127"/>
    <cellStyle name="好_卫生(按照总人口测算）—20080416_民生政策最低支出需求_财力性转移支付2010年预算参考数_华东 2 3" xfId="36128"/>
    <cellStyle name="好_卫生(按照总人口测算）—20080416_民生政策最低支出需求_财力性转移支付2010年预算参考数_华东 2 4" xfId="36129"/>
    <cellStyle name="好_卫生(按照总人口测算）—20080416_民生政策最低支出需求_财力性转移支付2010年预算参考数_华东 2 5" xfId="36130"/>
    <cellStyle name="好_卫生(按照总人口测算）—20080416_民生政策最低支出需求_财力性转移支付2010年预算参考数_华东 2 6" xfId="36131"/>
    <cellStyle name="好_卫生(按照总人口测算）—20080416_民生政策最低支出需求_财力性转移支付2010年预算参考数_华东 2 7" xfId="36132"/>
    <cellStyle name="好_卫生(按照总人口测算）—20080416_民生政策最低支出需求_财力性转移支付2010年预算参考数_华东 3" xfId="36133"/>
    <cellStyle name="好_卫生(按照总人口测算）—20080416_民生政策最低支出需求_财力性转移支付2010年预算参考数_隋心对账单定稿0514" xfId="36134"/>
    <cellStyle name="好_卫生(按照总人口测算）—20080416_民生政策最低支出需求_财力性转移支付2010年预算参考数_隋心对账单定稿0514 2" xfId="36135"/>
    <cellStyle name="好_卫生(按照总人口测算）—20080416_民生政策最低支出需求_财力性转移支付2010年预算参考数_隋心对账单定稿0514 2 2" xfId="36136"/>
    <cellStyle name="好_卫生(按照总人口测算）—20080416_民生政策最低支出需求_财力性转移支付2010年预算参考数_隋心对账单定稿0514 2 3" xfId="36137"/>
    <cellStyle name="好_卫生(按照总人口测算）—20080416_民生政策最低支出需求_财力性转移支付2010年预算参考数_隋心对账单定稿0514 2 4" xfId="36138"/>
    <cellStyle name="好_卫生(按照总人口测算）—20080416_民生政策最低支出需求_财力性转移支付2010年预算参考数_隋心对账单定稿0514 2 5" xfId="36139"/>
    <cellStyle name="好_卫生(按照总人口测算）—20080416_民生政策最低支出需求_财力性转移支付2010年预算参考数_隋心对账单定稿0514 2 6" xfId="36140"/>
    <cellStyle name="好_卫生(按照总人口测算）—20080416_民生政策最低支出需求_财力性转移支付2010年预算参考数_隋心对账单定稿0514 2 7" xfId="36141"/>
    <cellStyle name="好_卫生(按照总人口测算）—20080416_民生政策最低支出需求_财力性转移支付2010年预算参考数_隋心对账单定稿0514 3" xfId="36142"/>
    <cellStyle name="好_卫生(按照总人口测算）—20080416_民生政策最低支出需求_财力性转移支付2010年预算参考数_小册子（2010）张" xfId="36143"/>
    <cellStyle name="好_卫生(按照总人口测算）—20080416_民生政策最低支出需求_财力性转移支付2010年预算参考数_小册子（2010）张 2" xfId="36144"/>
    <cellStyle name="好_卫生(按照总人口测算）—20080416_民生政策最低支出需求_财力性转移支付2010年预算参考数_小册子（2010）张 3" xfId="36145"/>
    <cellStyle name="好_卫生(按照总人口测算）—20080416_民生政策最低支出需求_合并" xfId="36146"/>
    <cellStyle name="好_卫生(按照总人口测算）—20080416_民生政策最低支出需求_合并 2" xfId="36147"/>
    <cellStyle name="好_卫生(按照总人口测算）—20080416_民生政策最低支出需求_合并 2 2" xfId="36148"/>
    <cellStyle name="好_卫生(按照总人口测算）—20080416_民生政策最低支出需求_合并 2 3" xfId="36149"/>
    <cellStyle name="好_卫生(按照总人口测算）—20080416_民生政策最低支出需求_合并 2 4" xfId="36150"/>
    <cellStyle name="好_卫生(按照总人口测算）—20080416_民生政策最低支出需求_合并 2 5" xfId="36151"/>
    <cellStyle name="好_卫生(按照总人口测算）—20080416_民生政策最低支出需求_合并 2 6" xfId="36152"/>
    <cellStyle name="好_卫生(按照总人口测算）—20080416_民生政策最低支出需求_合并 2 7" xfId="36153"/>
    <cellStyle name="好_卫生(按照总人口测算）—20080416_民生政策最低支出需求_合并 3" xfId="36154"/>
    <cellStyle name="好_卫生(按照总人口测算）—20080416_民生政策最低支出需求_华东" xfId="36155"/>
    <cellStyle name="好_卫生(按照总人口测算）—20080416_民生政策最低支出需求_华东 2" xfId="36156"/>
    <cellStyle name="好_卫生(按照总人口测算）—20080416_民生政策最低支出需求_华东 2 2" xfId="36157"/>
    <cellStyle name="好_卫生(按照总人口测算）—20080416_民生政策最低支出需求_华东 2 3" xfId="36158"/>
    <cellStyle name="好_卫生(按照总人口测算）—20080416_民生政策最低支出需求_华东 2 4" xfId="36159"/>
    <cellStyle name="好_卫生(按照总人口测算）—20080416_民生政策最低支出需求_华东 2 5" xfId="36160"/>
    <cellStyle name="好_卫生(按照总人口测算）—20080416_民生政策最低支出需求_华东 2 6" xfId="36161"/>
    <cellStyle name="好_卫生(按照总人口测算）—20080416_民生政策最低支出需求_华东 2 7" xfId="36162"/>
    <cellStyle name="好_卫生(按照总人口测算）—20080416_民生政策最低支出需求_华东 3" xfId="36163"/>
    <cellStyle name="好_卫生(按照总人口测算）—20080416_民生政策最低支出需求_隋心对账单定稿0514" xfId="36164"/>
    <cellStyle name="好_卫生(按照总人口测算）—20080416_民生政策最低支出需求_隋心对账单定稿0514 2" xfId="36165"/>
    <cellStyle name="好_卫生(按照总人口测算）—20080416_民生政策最低支出需求_隋心对账单定稿0514 2 2" xfId="36166"/>
    <cellStyle name="好_卫生(按照总人口测算）—20080416_民生政策最低支出需求_隋心对账单定稿0514 2 5" xfId="36167"/>
    <cellStyle name="好_卫生(按照总人口测算）—20080416_民生政策最低支出需求_隋心对账单定稿0514 2 6" xfId="36168"/>
    <cellStyle name="好_卫生(按照总人口测算）—20080416_民生政策最低支出需求_隋心对账单定稿0514 2 7" xfId="36169"/>
    <cellStyle name="好_卫生(按照总人口测算）—20080416_民生政策最低支出需求_隋心对账单定稿0514 3" xfId="36170"/>
    <cellStyle name="好_卫生(按照总人口测算）—20080416_民生政策最低支出需求_小册子（2010）张" xfId="36171"/>
    <cellStyle name="好_卫生(按照总人口测算）—20080416_民生政策最低支出需求_小册子（2010）张 2" xfId="36172"/>
    <cellStyle name="好_卫生(按照总人口测算）—20080416_民生政策最低支出需求_小册子（2010）张 3" xfId="36173"/>
    <cellStyle name="好_卫生(按照总人口测算）—20080416_隋心对账单定稿0514" xfId="36174"/>
    <cellStyle name="好_卫生(按照总人口测算）—20080416_隋心对账单定稿0514 2" xfId="36175"/>
    <cellStyle name="好_卫生(按照总人口测算）—20080416_隋心对账单定稿0514 2 2" xfId="36176"/>
    <cellStyle name="好_卫生(按照总人口测算）—20080416_隋心对账单定稿0514 2 3" xfId="36177"/>
    <cellStyle name="好_卫生(按照总人口测算）—20080416_隋心对账单定稿0514 2 4" xfId="36178"/>
    <cellStyle name="好_卫生(按照总人口测算）—20080416_隋心对账单定稿0514 2 5" xfId="36179"/>
    <cellStyle name="好_卫生(按照总人口测算）—20080416_隋心对账单定稿0514 2 6" xfId="36180"/>
    <cellStyle name="好_卫生(按照总人口测算）—20080416_隋心对账单定稿0514 2 7" xfId="36181"/>
    <cellStyle name="好_卫生(按照总人口测算）—20080416_隋心对账单定稿0514 3" xfId="36182"/>
    <cellStyle name="好_卫生(按照总人口测算）—20080416_县市旗测算-新科目（含人口规模效应）" xfId="36183"/>
    <cellStyle name="好_卫生(按照总人口测算）—20080416_县市旗测算-新科目（含人口规模效应） 2" xfId="36184"/>
    <cellStyle name="好_卫生(按照总人口测算）—20080416_县市旗测算-新科目（含人口规模效应） 2 2" xfId="36185"/>
    <cellStyle name="好_卫生(按照总人口测算）—20080416_县市旗测算-新科目（含人口规模效应） 2 3" xfId="36186"/>
    <cellStyle name="好_卫生(按照总人口测算）—20080416_县市旗测算-新科目（含人口规模效应） 2 4" xfId="36187"/>
    <cellStyle name="好_卫生(按照总人口测算）—20080416_县市旗测算-新科目（含人口规模效应） 2 5" xfId="36188"/>
    <cellStyle name="好_卫生(按照总人口测算）—20080416_县市旗测算-新科目（含人口规模效应） 2 6" xfId="36189"/>
    <cellStyle name="好_卫生(按照总人口测算）—20080416_县市旗测算-新科目（含人口规模效应） 2 7" xfId="36190"/>
    <cellStyle name="好_卫生(按照总人口测算）—20080416_县市旗测算-新科目（含人口规模效应） 2 8" xfId="36191"/>
    <cellStyle name="好_卫生(按照总人口测算）—20080416_县市旗测算-新科目（含人口规模效应） 3" xfId="36192"/>
    <cellStyle name="好_卫生(按照总人口测算）—20080416_县市旗测算-新科目（含人口规模效应） 3 2" xfId="36193"/>
    <cellStyle name="好_卫生(按照总人口测算）—20080416_县市旗测算-新科目（含人口规模效应） 4" xfId="36194"/>
    <cellStyle name="好_卫生(按照总人口测算）—20080416_县市旗测算-新科目（含人口规模效应） 4 2" xfId="36195"/>
    <cellStyle name="好_卫生(按照总人口测算）—20080416_县市旗测算-新科目（含人口规模效应） 5" xfId="36196"/>
    <cellStyle name="好_卫生(按照总人口测算）—20080416_县市旗测算-新科目（含人口规模效应）_03_2010年各地区一般预算平衡表" xfId="36197"/>
    <cellStyle name="好_卫生(按照总人口测算）—20080416_县市旗测算-新科目（含人口规模效应）_03_2010年各地区一般预算平衡表 2" xfId="36198"/>
    <cellStyle name="好_卫生(按照总人口测算）—20080416_县市旗测算-新科目（含人口规模效应）_03_2010年各地区一般预算平衡表 2 2" xfId="36199"/>
    <cellStyle name="好_文体广播事业(按照总人口测算）—20080416_不含人员经费系数_财力性转移支付2010年预算参考数_03_2010年各地区一般预算平衡表_净集中" xfId="36200"/>
    <cellStyle name="好_卫生(按照总人口测算）—20080416_县市旗测算-新科目（含人口规模效应）_03_2010年各地区一般预算平衡表 2 3" xfId="36201"/>
    <cellStyle name="好_卫生(按照总人口测算）—20080416_县市旗测算-新科目（含人口规模效应）_03_2010年各地区一般预算平衡表 3" xfId="36202"/>
    <cellStyle name="好_卫生(按照总人口测算）—20080416_县市旗测算-新科目（含人口规模效应）_03_2010年各地区一般预算平衡表 4" xfId="36203"/>
    <cellStyle name="好_卫生(按照总人口测算）—20080416_县市旗测算-新科目（含人口规模效应）_03_2010年各地区一般预算平衡表 5" xfId="36204"/>
    <cellStyle name="好_卫生(按照总人口测算）—20080416_县市旗测算-新科目（含人口规模效应）_03_2010年各地区一般预算平衡表 6" xfId="36205"/>
    <cellStyle name="好_卫生(按照总人口测算）—20080416_县市旗测算-新科目（含人口规模效应）_03_2010年各地区一般预算平衡表_04财力类2010" xfId="36206"/>
    <cellStyle name="好_卫生(按照总人口测算）—20080416_县市旗测算-新科目（含人口规模效应）_03_2010年各地区一般预算平衡表_04财力类2010 2" xfId="36207"/>
    <cellStyle name="好_卫生(按照总人口测算）—20080416_县市旗测算-新科目（含人口规模效应）_03_2010年各地区一般预算平衡表_04财力类2010 3" xfId="36208"/>
    <cellStyle name="好_卫生(按照总人口测算）—20080416_县市旗测算-新科目（含人口规模效应）_03_2010年各地区一般预算平衡表_2010年地方财政一般预算分级平衡情况表（汇总）0524" xfId="36209"/>
    <cellStyle name="好_卫生(按照总人口测算）—20080416_县市旗测算-新科目（含人口规模效应）_03_2010年各地区一般预算平衡表_2010年地方财政一般预算分级平衡情况表（汇总）0524 2" xfId="36210"/>
    <cellStyle name="好_卫生(按照总人口测算）—20080416_县市旗测算-新科目（含人口规模效应）_03_2010年各地区一般预算平衡表_2010年地方财政一般预算分级平衡情况表（汇总）0524 2 2" xfId="36211"/>
    <cellStyle name="好_卫生(按照总人口测算）—20080416_县市旗测算-新科目（含人口规模效应）_03_2010年各地区一般预算平衡表_2010年地方财政一般预算分级平衡情况表（汇总）0524 2 3" xfId="36212"/>
    <cellStyle name="好_卫生(按照总人口测算）—20080416_县市旗测算-新科目（含人口规模效应）_03_2010年各地区一般预算平衡表_2010年地方财政一般预算分级平衡情况表（汇总）0524 2 4" xfId="36213"/>
    <cellStyle name="好_卫生(按照总人口测算）—20080416_县市旗测算-新科目（含人口规模效应）_03_2010年各地区一般预算平衡表_2010年地方财政一般预算分级平衡情况表（汇总）0524 3" xfId="36214"/>
    <cellStyle name="好_卫生(按照总人口测算）—20080416_县市旗测算-新科目（含人口规模效应）_03_2010年各地区一般预算平衡表_2010年地方财政一般预算分级平衡情况表（汇总）0524 4" xfId="36215"/>
    <cellStyle name="好_卫生(按照总人口测算）—20080416_县市旗测算-新科目（含人口规模效应）_03_2010年各地区一般预算平衡表_2010年地方财政一般预算分级平衡情况表（汇总）0524 5" xfId="36216"/>
    <cellStyle name="好_卫生(按照总人口测算）—20080416_县市旗测算-新科目（含人口规模效应）_03_2010年各地区一般预算平衡表_净集中" xfId="36217"/>
    <cellStyle name="好_卫生(按照总人口测算）—20080416_县市旗测算-新科目（含人口规模效应）_03_2010年各地区一般预算平衡表_净集中 2" xfId="36218"/>
    <cellStyle name="好_卫生(按照总人口测算）—20080416_县市旗测算-新科目（含人口规模效应）_03_2010年各地区一般预算平衡表_净集中 3" xfId="36219"/>
    <cellStyle name="好_卫生(按照总人口测算）—20080416_县市旗测算-新科目（含人口规模效应）_30云南 2" xfId="36220"/>
    <cellStyle name="好_卫生(按照总人口测算）—20080416_县市旗测算-新科目（含人口规模效应）_30云南 3" xfId="36221"/>
    <cellStyle name="好_卫生(按照总人口测算）—20080416_县市旗测算-新科目（含人口规模效应）_财力性转移支付2010年预算参考数" xfId="36222"/>
    <cellStyle name="好_卫生(按照总人口测算）—20080416_县市旗测算-新科目（含人口规模效应）_财力性转移支付2010年预算参考数 2" xfId="36223"/>
    <cellStyle name="好_卫生(按照总人口测算）—20080416_县市旗测算-新科目（含人口规模效应）_财力性转移支付2010年预算参考数 2 2" xfId="36224"/>
    <cellStyle name="好_卫生(按照总人口测算）—20080416_县市旗测算-新科目（含人口规模效应）_财力性转移支付2010年预算参考数 2 3" xfId="36225"/>
    <cellStyle name="好_卫生(按照总人口测算）—20080416_县市旗测算-新科目（含人口规模效应）_财力性转移支付2010年预算参考数 2 4" xfId="36226"/>
    <cellStyle name="好_卫生(按照总人口测算）—20080416_县市旗测算-新科目（含人口规模效应）_财力性转移支付2010年预算参考数 2 5" xfId="36227"/>
    <cellStyle name="好_卫生(按照总人口测算）—20080416_县市旗测算-新科目（含人口规模效应）_财力性转移支付2010年预算参考数 2 6" xfId="36228"/>
    <cellStyle name="好_卫生(按照总人口测算）—20080416_县市旗测算-新科目（含人口规模效应）_财力性转移支付2010年预算参考数 2 7" xfId="36229"/>
    <cellStyle name="好_卫生(按照总人口测算）—20080416_县市旗测算-新科目（含人口规模效应）_财力性转移支付2010年预算参考数 2 8" xfId="36230"/>
    <cellStyle name="好_卫生(按照总人口测算）—20080416_县市旗测算-新科目（含人口规模效应）_财力性转移支付2010年预算参考数 3" xfId="36231"/>
    <cellStyle name="好_卫生(按照总人口测算）—20080416_县市旗测算-新科目（含人口规模效应）_财力性转移支付2010年预算参考数 4" xfId="36232"/>
    <cellStyle name="好_卫生(按照总人口测算）—20080416_县市旗测算-新科目（含人口规模效应）_财力性转移支付2010年预算参考数 5" xfId="36233"/>
    <cellStyle name="好_卫生(按照总人口测算）—20080416_县市旗测算-新科目（含人口规模效应）_财力性转移支付2010年预算参考数_03_2010年各地区一般预算平衡表" xfId="36234"/>
    <cellStyle name="好_卫生(按照总人口测算）—20080416_县市旗测算-新科目（含人口规模效应）_财力性转移支付2010年预算参考数_03_2010年各地区一般预算平衡表 2" xfId="36235"/>
    <cellStyle name="好_卫生(按照总人口测算）—20080416_县市旗测算-新科目（含人口规模效应）_财力性转移支付2010年预算参考数_03_2010年各地区一般预算平衡表 2 2" xfId="36236"/>
    <cellStyle name="好_卫生(按照总人口测算）—20080416_县市旗测算-新科目（含人口规模效应）_财力性转移支付2010年预算参考数_03_2010年各地区一般预算平衡表 2 3" xfId="36237"/>
    <cellStyle name="好_卫生(按照总人口测算）—20080416_县市旗测算-新科目（含人口规模效应）_财力性转移支付2010年预算参考数_03_2010年各地区一般预算平衡表 3" xfId="36238"/>
    <cellStyle name="好_卫生(按照总人口测算）—20080416_县市旗测算-新科目（含人口规模效应）_财力性转移支付2010年预算参考数_03_2010年各地区一般预算平衡表 4" xfId="36239"/>
    <cellStyle name="好_卫生(按照总人口测算）—20080416_县市旗测算-新科目（含人口规模效应）_财力性转移支付2010年预算参考数_03_2010年各地区一般预算平衡表 5" xfId="36240"/>
    <cellStyle name="好_卫生(按照总人口测算）—20080416_县市旗测算-新科目（含人口规模效应）_财力性转移支付2010年预算参考数_03_2010年各地区一般预算平衡表 6" xfId="36241"/>
    <cellStyle name="好_卫生(按照总人口测算）—20080416_县市旗测算-新科目（含人口规模效应）_财力性转移支付2010年预算参考数_03_2010年各地区一般预算平衡表_04财力类2010" xfId="36242"/>
    <cellStyle name="数字 5" xfId="36243"/>
    <cellStyle name="好_卫生(按照总人口测算）—20080416_县市旗测算-新科目（含人口规模效应）_财力性转移支付2010年预算参考数_03_2010年各地区一般预算平衡表_04财力类2010 2" xfId="36244"/>
    <cellStyle name="好_卫生(按照总人口测算）—20080416_县市旗测算-新科目（含人口规模效应）_财力性转移支付2010年预算参考数_03_2010年各地区一般预算平衡表_04财力类2010 3" xfId="36245"/>
    <cellStyle name="好_卫生(按照总人口测算）—20080416_县市旗测算-新科目（含人口规模效应）_财力性转移支付2010年预算参考数_03_2010年各地区一般预算平衡表_2010年地方财政一般预算分级平衡情况表（汇总）0524" xfId="36246"/>
    <cellStyle name="好_卫生(按照总人口测算）—20080416_县市旗测算-新科目（含人口规模效应）_财力性转移支付2010年预算参考数_03_2010年各地区一般预算平衡表_2010年地方财政一般预算分级平衡情况表（汇总）0524 2" xfId="36247"/>
    <cellStyle name="好_卫生(按照总人口测算）—20080416_县市旗测算-新科目（含人口规模效应）_财力性转移支付2010年预算参考数_03_2010年各地区一般预算平衡表_2010年地方财政一般预算分级平衡情况表（汇总）0524 2 2" xfId="36248"/>
    <cellStyle name="好_卫生(按照总人口测算）—20080416_县市旗测算-新科目（含人口规模效应）_财力性转移支付2010年预算参考数_03_2010年各地区一般预算平衡表_2010年地方财政一般预算分级平衡情况表（汇总）0524 2 3" xfId="36249"/>
    <cellStyle name="好_卫生(按照总人口测算）—20080416_县市旗测算-新科目（含人口规模效应）_财力性转移支付2010年预算参考数_03_2010年各地区一般预算平衡表_2010年地方财政一般预算分级平衡情况表（汇总）0524 2 4" xfId="36250"/>
    <cellStyle name="好_卫生(按照总人口测算）—20080416_县市旗测算-新科目（含人口规模效应）_财力性转移支付2010年预算参考数_03_2010年各地区一般预算平衡表_2010年地方财政一般预算分级平衡情况表（汇总）0524 2 5" xfId="36251"/>
    <cellStyle name="好_卫生(按照总人口测算）—20080416_县市旗测算-新科目（含人口规模效应）_财力性转移支付2010年预算参考数_03_2010年各地区一般预算平衡表_2010年地方财政一般预算分级平衡情况表（汇总）0524 2 6" xfId="36252"/>
    <cellStyle name="好_卫生(按照总人口测算）—20080416_县市旗测算-新科目（含人口规模效应）_财力性转移支付2010年预算参考数_03_2010年各地区一般预算平衡表_2010年地方财政一般预算分级平衡情况表（汇总）0524 2 7" xfId="36253"/>
    <cellStyle name="好_卫生(按照总人口测算）—20080416_县市旗测算-新科目（含人口规模效应）_财力性转移支付2010年预算参考数_03_2010年各地区一般预算平衡表_2010年地方财政一般预算分级平衡情况表（汇总）0524 2 8" xfId="36254"/>
    <cellStyle name="好_卫生(按照总人口测算）—20080416_县市旗测算-新科目（含人口规模效应）_财力性转移支付2010年预算参考数_03_2010年各地区一般预算平衡表_2010年地方财政一般预算分级平衡情况表（汇总）0524 3" xfId="36255"/>
    <cellStyle name="好_卫生(按照总人口测算）—20080416_县市旗测算-新科目（含人口规模效应）_财力性转移支付2010年预算参考数_03_2010年各地区一般预算平衡表_2010年地方财政一般预算分级平衡情况表（汇总）0524 4" xfId="36256"/>
    <cellStyle name="好_卫生(按照总人口测算）—20080416_县市旗测算-新科目（含人口规模效应）_财力性转移支付2010年预算参考数_03_2010年各地区一般预算平衡表_2010年地方财政一般预算分级平衡情况表（汇总）0524 5" xfId="36257"/>
    <cellStyle name="好_卫生(按照总人口测算）—20080416_县市旗测算-新科目（含人口规模效应）_财力性转移支付2010年预算参考数_03_2010年各地区一般预算平衡表_净集中" xfId="36258"/>
    <cellStyle name="好_卫生(按照总人口测算）—20080416_县市旗测算-新科目（含人口规模效应）_财力性转移支付2010年预算参考数_03_2010年各地区一般预算平衡表_净集中 2" xfId="36259"/>
    <cellStyle name="好_卫生(按照总人口测算）—20080416_县市旗测算-新科目（含人口规模效应）_财力性转移支付2010年预算参考数_03_2010年各地区一般预算平衡表_净集中 3" xfId="36260"/>
    <cellStyle name="好_卫生(按照总人口测算）—20080416_县市旗测算-新科目（含人口规模效应）_财力性转移支付2010年预算参考数_30云南" xfId="36261"/>
    <cellStyle name="好_卫生(按照总人口测算）—20080416_县市旗测算-新科目（含人口规模效应）_财力性转移支付2010年预算参考数_30云南 2" xfId="36262"/>
    <cellStyle name="好_卫生(按照总人口测算）—20080416_县市旗测算-新科目（含人口规模效应）_财力性转移支付2010年预算参考数_30云南 3" xfId="36263"/>
    <cellStyle name="好_卫生(按照总人口测算）—20080416_县市旗测算-新科目（含人口规模效应）_财力性转移支付2010年预算参考数_合并" xfId="36264"/>
    <cellStyle name="好_卫生(按照总人口测算）—20080416_县市旗测算-新科目（含人口规模效应）_财力性转移支付2010年预算参考数_合并 2" xfId="36265"/>
    <cellStyle name="好_卫生(按照总人口测算）—20080416_县市旗测算-新科目（含人口规模效应）_财力性转移支付2010年预算参考数_合并 2 3" xfId="36266"/>
    <cellStyle name="好_卫生(按照总人口测算）—20080416_县市旗测算-新科目（含人口规模效应）_财力性转移支付2010年预算参考数_合并 2 4" xfId="36267"/>
    <cellStyle name="好_卫生(按照总人口测算）—20080416_县市旗测算-新科目（含人口规模效应）_财力性转移支付2010年预算参考数_合并 2 5" xfId="36268"/>
    <cellStyle name="好_卫生(按照总人口测算）—20080416_县市旗测算-新科目（含人口规模效应）_财力性转移支付2010年预算参考数_合并 2 6" xfId="36269"/>
    <cellStyle name="好_卫生(按照总人口测算）—20080416_县市旗测算-新科目（含人口规模效应）_财力性转移支付2010年预算参考数_合并 2 7" xfId="36270"/>
    <cellStyle name="好_卫生(按照总人口测算）—20080416_县市旗测算-新科目（含人口规模效应）_财力性转移支付2010年预算参考数_合并 3" xfId="36271"/>
    <cellStyle name="好_卫生(按照总人口测算）—20080416_县市旗测算-新科目（含人口规模效应）_财力性转移支付2010年预算参考数_华东" xfId="36272"/>
    <cellStyle name="好_卫生(按照总人口测算）—20080416_县市旗测算-新科目（含人口规模效应）_财力性转移支付2010年预算参考数_华东 2" xfId="36273"/>
    <cellStyle name="好_卫生(按照总人口测算）—20080416_县市旗测算-新科目（含人口规模效应）_财力性转移支付2010年预算参考数_华东 2 2" xfId="36274"/>
    <cellStyle name="好_卫生(按照总人口测算）—20080416_县市旗测算-新科目（含人口规模效应）_财力性转移支付2010年预算参考数_华东 2 3" xfId="36275"/>
    <cellStyle name="好_卫生(按照总人口测算）—20080416_县市旗测算-新科目（含人口规模效应）_财力性转移支付2010年预算参考数_华东 2 4" xfId="36276"/>
    <cellStyle name="好_卫生(按照总人口测算）—20080416_县市旗测算-新科目（含人口规模效应）_财力性转移支付2010年预算参考数_华东 2 5" xfId="36277"/>
    <cellStyle name="好_卫生(按照总人口测算）—20080416_县市旗测算-新科目（含人口规模效应）_财力性转移支付2010年预算参考数_华东 2 6" xfId="36278"/>
    <cellStyle name="好_卫生(按照总人口测算）—20080416_县市旗测算-新科目（含人口规模效应）_财力性转移支付2010年预算参考数_华东 2 7" xfId="36279"/>
    <cellStyle name="好_卫生(按照总人口测算）—20080416_县市旗测算-新科目（含人口规模效应）_财力性转移支付2010年预算参考数_华东 3" xfId="36280"/>
    <cellStyle name="好_卫生(按照总人口测算）—20080416_县市旗测算-新科目（含人口规模效应）_财力性转移支付2010年预算参考数_隋心对账单定稿0514" xfId="36281"/>
    <cellStyle name="好_卫生(按照总人口测算）—20080416_县市旗测算-新科目（含人口规模效应）_财力性转移支付2010年预算参考数_隋心对账单定稿0514 2" xfId="36282"/>
    <cellStyle name="好_卫生(按照总人口测算）—20080416_县市旗测算-新科目（含人口规模效应）_财力性转移支付2010年预算参考数_隋心对账单定稿0514 2 2" xfId="36283"/>
    <cellStyle name="好_卫生(按照总人口测算）—20080416_县市旗测算-新科目（含人口规模效应）_财力性转移支付2010年预算参考数_隋心对账单定稿0514 2 3" xfId="36284"/>
    <cellStyle name="好_卫生(按照总人口测算）—20080416_县市旗测算-新科目（含人口规模效应）_财力性转移支付2010年预算参考数_隋心对账单定稿0514 3" xfId="36285"/>
    <cellStyle name="好_卫生(按照总人口测算）—20080416_县市旗测算-新科目（含人口规模效应）_财力性转移支付2010年预算参考数_小册子（2010）张" xfId="36286"/>
    <cellStyle name="好_卫生(按照总人口测算）—20080416_县市旗测算-新科目（含人口规模效应）_财力性转移支付2010年预算参考数_小册子（2010）张 2" xfId="36287"/>
    <cellStyle name="好_卫生(按照总人口测算）—20080416_县市旗测算-新科目（含人口规模效应）_财力性转移支付2010年预算参考数_小册子（2010）张 3" xfId="36288"/>
    <cellStyle name="好_卫生(按照总人口测算）—20080416_县市旗测算-新科目（含人口规模效应）_合并" xfId="36289"/>
    <cellStyle name="好_卫生(按照总人口测算）—20080416_县市旗测算-新科目（含人口规模效应）_合并 2" xfId="36290"/>
    <cellStyle name="好_卫生(按照总人口测算）—20080416_县市旗测算-新科目（含人口规模效应）_合并 2 2" xfId="36291"/>
    <cellStyle name="好_卫生(按照总人口测算）—20080416_县市旗测算-新科目（含人口规模效应）_合并 2 3" xfId="36292"/>
    <cellStyle name="好_卫生(按照总人口测算）—20080416_县市旗测算-新科目（含人口规模效应）_合并 2 4" xfId="36293"/>
    <cellStyle name="好_卫生(按照总人口测算）—20080416_县市旗测算-新科目（含人口规模效应）_合并 2 5" xfId="36294"/>
    <cellStyle name="好_卫生(按照总人口测算）—20080416_县市旗测算-新科目（含人口规模效应）_合并 2 6" xfId="36295"/>
    <cellStyle name="好_卫生(按照总人口测算）—20080416_县市旗测算-新科目（含人口规模效应）_合并 2 7" xfId="36296"/>
    <cellStyle name="好_卫生(按照总人口测算）—20080416_县市旗测算-新科目（含人口规模效应）_合并 3" xfId="36297"/>
    <cellStyle name="好_卫生(按照总人口测算）—20080416_县市旗测算-新科目（含人口规模效应）_华东 2 2" xfId="36298"/>
    <cellStyle name="好_卫生(按照总人口测算）—20080416_县市旗测算-新科目（含人口规模效应）_华东 2 3" xfId="36299"/>
    <cellStyle name="好_卫生(按照总人口测算）—20080416_县市旗测算-新科目（含人口规模效应）_华东 2 4" xfId="36300"/>
    <cellStyle name="好_卫生(按照总人口测算）—20080416_县市旗测算-新科目（含人口规模效应）_华东 2 5" xfId="36301"/>
    <cellStyle name="好_卫生(按照总人口测算）—20080416_县市旗测算-新科目（含人口规模效应）_华东 2 6" xfId="36302"/>
    <cellStyle name="好_卫生(按照总人口测算）—20080416_县市旗测算-新科目（含人口规模效应）_华东 2 7" xfId="36303"/>
    <cellStyle name="好_卫生(按照总人口测算）—20080416_县市旗测算-新科目（含人口规模效应）_隋心对账单定稿0514" xfId="36304"/>
    <cellStyle name="好_云南 缺口县区测算(地方填报)_财力性转移支付2010年预算参考数_03_2010年各地区一般预算平衡表_2010年地方财政一般预算分级平衡情况表（汇总）0524 2" xfId="36305"/>
    <cellStyle name="好_卫生(按照总人口测算）—20080416_县市旗测算-新科目（含人口规模效应）_隋心对账单定稿0514 2 2" xfId="36306"/>
    <cellStyle name="好_卫生(按照总人口测算）—20080416_县市旗测算-新科目（含人口规模效应）_隋心对账单定稿0514 2 3" xfId="36307"/>
    <cellStyle name="好_卫生(按照总人口测算）—20080416_县市旗测算-新科目（含人口规模效应）_隋心对账单定稿0514 2 4" xfId="36308"/>
    <cellStyle name="好_卫生(按照总人口测算）—20080416_县市旗测算-新科目（含人口规模效应）_隋心对账单定稿0514 2 5" xfId="36309"/>
    <cellStyle name="好_卫生(按照总人口测算）—20080416_县市旗测算-新科目（含人口规模效应）_隋心对账单定稿0514 2 6" xfId="36310"/>
    <cellStyle name="好_卫生(按照总人口测算）—20080416_县市旗测算-新科目（含人口规模效应）_隋心对账单定稿0514 2 7" xfId="36311"/>
    <cellStyle name="好_卫生(按照总人口测算）—20080416_县市旗测算-新科目（含人口规模效应）_小册子（2010）张" xfId="36312"/>
    <cellStyle name="好_卫生(按照总人口测算）—20080416_县市旗测算-新科目（含人口规模效应）_小册子（2010）张 2" xfId="36313"/>
    <cellStyle name="好_卫生(按照总人口测算）—20080416_县市旗测算-新科目（含人口规模效应）_小册子（2010）张 3" xfId="36314"/>
    <cellStyle name="好_卫生(按照总人口测算）—20080416_小册子（2010）张" xfId="36315"/>
    <cellStyle name="好_卫生(按照总人口测算）—20080416_小册子（2010）张 2" xfId="36316"/>
    <cellStyle name="好_卫生(按照总人口测算）—20080416_小册子（2010）张 3" xfId="36317"/>
    <cellStyle name="好_卫生部门 2" xfId="36318"/>
    <cellStyle name="好_卫生部门 2 2" xfId="36319"/>
    <cellStyle name="好_卫生部门 2 4" xfId="36320"/>
    <cellStyle name="好_卫生部门 2 5" xfId="36321"/>
    <cellStyle name="好_卫生部门 2 6" xfId="36322"/>
    <cellStyle name="好_卫生部门 2 7" xfId="36323"/>
    <cellStyle name="好_卫生部门 2 8" xfId="36324"/>
    <cellStyle name="好_卫生部门 3" xfId="36325"/>
    <cellStyle name="好_卫生部门 4" xfId="36326"/>
    <cellStyle name="好_卫生部门 5" xfId="36327"/>
    <cellStyle name="好_卫生部门 6" xfId="36328"/>
    <cellStyle name="好_卫生部门 7" xfId="36329"/>
    <cellStyle name="好_卫生部门_03_2010年各地区一般预算平衡表" xfId="36330"/>
    <cellStyle name="好_卫生部门_03_2010年各地区一般预算平衡表 2" xfId="36331"/>
    <cellStyle name="好_卫生部门_03_2010年各地区一般预算平衡表 2 2" xfId="36332"/>
    <cellStyle name="好_卫生部门_03_2010年各地区一般预算平衡表 2 3" xfId="36333"/>
    <cellStyle name="好_卫生部门_03_2010年各地区一般预算平衡表 3" xfId="36334"/>
    <cellStyle name="好_卫生部门_03_2010年各地区一般预算平衡表 4" xfId="36335"/>
    <cellStyle name="好_卫生部门_03_2010年各地区一般预算平衡表 6" xfId="36336"/>
    <cellStyle name="好_卫生部门_03_2010年各地区一般预算平衡表_04财力类2010" xfId="36337"/>
    <cellStyle name="好_卫生部门_03_2010年各地区一般预算平衡表_04财力类2010 2" xfId="36338"/>
    <cellStyle name="好_卫生部门_03_2010年各地区一般预算平衡表_04财力类2010 3" xfId="36339"/>
    <cellStyle name="好_卫生部门_03_2010年各地区一般预算平衡表_2010年地方财政一般预算分级平衡情况表（汇总）0524" xfId="36340"/>
    <cellStyle name="好_卫生部门_03_2010年各地区一般预算平衡表_2010年地方财政一般预算分级平衡情况表（汇总）0524 2" xfId="36341"/>
    <cellStyle name="好_卫生部门_03_2010年各地区一般预算平衡表_2010年地方财政一般预算分级平衡情况表（汇总）0524 2 2" xfId="36342"/>
    <cellStyle name="好_卫生部门_03_2010年各地区一般预算平衡表_2010年地方财政一般预算分级平衡情况表（汇总）0524 2 3" xfId="36343"/>
    <cellStyle name="好_卫生部门_03_2010年各地区一般预算平衡表_2010年地方财政一般预算分级平衡情况表（汇总）0524 2 4" xfId="36344"/>
    <cellStyle name="好_卫生部门_03_2010年各地区一般预算平衡表_2010年地方财政一般预算分级平衡情况表（汇总）0524 2 5" xfId="36345"/>
    <cellStyle name="好_卫生部门_03_2010年各地区一般预算平衡表_2010年地方财政一般预算分级平衡情况表（汇总）0524 2 6" xfId="36346"/>
    <cellStyle name="好_卫生部门_03_2010年各地区一般预算平衡表_2010年地方财政一般预算分级平衡情况表（汇总）0524 2 7" xfId="36347"/>
    <cellStyle name="好_卫生部门_03_2010年各地区一般预算平衡表_2010年地方财政一般预算分级平衡情况表（汇总）0524 2 8" xfId="36348"/>
    <cellStyle name="好_卫生部门_03_2010年各地区一般预算平衡表_2010年地方财政一般预算分级平衡情况表（汇总）0524 3" xfId="36349"/>
    <cellStyle name="好_卫生部门_03_2010年各地区一般预算平衡表_2010年地方财政一般预算分级平衡情况表（汇总）0524 4" xfId="36350"/>
    <cellStyle name="好_卫生部门_03_2010年各地区一般预算平衡表_2010年地方财政一般预算分级平衡情况表（汇总）0524 5" xfId="36351"/>
    <cellStyle name="好_卫生部门_03_2010年各地区一般预算平衡表_净集中" xfId="36352"/>
    <cellStyle name="好_卫生部门_03_2010年各地区一般预算平衡表_净集中 2" xfId="36353"/>
    <cellStyle name="好_卫生部门_03_2010年各地区一般预算平衡表_净集中 3" xfId="36354"/>
    <cellStyle name="好_卫生部门_财力性转移支付2010年预算参考数" xfId="36355"/>
    <cellStyle name="好_卫生部门_财力性转移支付2010年预算参考数 2" xfId="36356"/>
    <cellStyle name="好_卫生部门_财力性转移支付2010年预算参考数 2 2" xfId="36357"/>
    <cellStyle name="好_卫生部门_财力性转移支付2010年预算参考数 2 3" xfId="36358"/>
    <cellStyle name="好_卫生部门_财力性转移支付2010年预算参考数 2 4" xfId="36359"/>
    <cellStyle name="好_卫生部门_财力性转移支付2010年预算参考数 2 6" xfId="36360"/>
    <cellStyle name="好_卫生部门_财力性转移支付2010年预算参考数 2 7" xfId="36361"/>
    <cellStyle name="好_卫生部门_财力性转移支付2010年预算参考数 2 8" xfId="36362"/>
    <cellStyle name="好_卫生部门_财力性转移支付2010年预算参考数 3" xfId="36363"/>
    <cellStyle name="好_卫生部门_财力性转移支付2010年预算参考数 4" xfId="36364"/>
    <cellStyle name="好_卫生部门_财力性转移支付2010年预算参考数 5" xfId="36365"/>
    <cellStyle name="好_卫生部门_财力性转移支付2010年预算参考数_03_2010年各地区一般预算平衡表 2 2" xfId="36366"/>
    <cellStyle name="好_卫生部门_财力性转移支付2010年预算参考数_03_2010年各地区一般预算平衡表 2 3" xfId="36367"/>
    <cellStyle name="好_卫生部门_财力性转移支付2010年预算参考数_03_2010年各地区一般预算平衡表 6" xfId="36368"/>
    <cellStyle name="好_卫生部门_财力性转移支付2010年预算参考数_03_2010年各地区一般预算平衡表_04财力类2010" xfId="36369"/>
    <cellStyle name="好_卫生部门_财力性转移支付2010年预算参考数_03_2010年各地区一般预算平衡表_04财力类2010 2" xfId="36370"/>
    <cellStyle name="好_卫生部门_财力性转移支付2010年预算参考数_03_2010年各地区一般预算平衡表_04财力类2010 3" xfId="36371"/>
    <cellStyle name="好_卫生部门_财力性转移支付2010年预算参考数_03_2010年各地区一般预算平衡表_2010年地方财政一般预算分级平衡情况表（汇总）0524" xfId="36372"/>
    <cellStyle name="好_卫生部门_财力性转移支付2010年预算参考数_03_2010年各地区一般预算平衡表_2010年地方财政一般预算分级平衡情况表（汇总）0524 2" xfId="36373"/>
    <cellStyle name="好_卫生部门_财力性转移支付2010年预算参考数_03_2010年各地区一般预算平衡表_2010年地方财政一般预算分级平衡情况表（汇总）0524 2 7" xfId="36374"/>
    <cellStyle name="好_卫生部门_财力性转移支付2010年预算参考数_03_2010年各地区一般预算平衡表_2010年地方财政一般预算分级平衡情况表（汇总）0524 2 8" xfId="36375"/>
    <cellStyle name="好_卫生部门_财力性转移支付2010年预算参考数_03_2010年各地区一般预算平衡表_2010年地方财政一般预算分级平衡情况表（汇总）0524 3" xfId="36376"/>
    <cellStyle name="好_卫生部门_财力性转移支付2010年预算参考数_03_2010年各地区一般预算平衡表_2010年地方财政一般预算分级平衡情况表（汇总）0524 4" xfId="36377"/>
    <cellStyle name="好_卫生部门_财力性转移支付2010年预算参考数_03_2010年各地区一般预算平衡表_2010年地方财政一般预算分级平衡情况表（汇总）0524 5" xfId="36378"/>
    <cellStyle name="好_卫生部门_财力性转移支付2010年预算参考数_03_2010年各地区一般预算平衡表_净集中" xfId="36379"/>
    <cellStyle name="好_卫生部门_财力性转移支付2010年预算参考数_03_2010年各地区一般预算平衡表_净集中 2" xfId="36380"/>
    <cellStyle name="好_县市旗测算-新科目（20080626）_华东 3" xfId="36381"/>
    <cellStyle name="好_县市旗测算-新科目（20080627）_财力性转移支付2010年预算参考数_03_2010年各地区一般预算平衡表_2010年地方财政一般预算分级平衡情况表（汇总）0524 2 8" xfId="36382"/>
    <cellStyle name="好_卫生部门_财力性转移支付2010年预算参考数_03_2010年各地区一般预算平衡表_净集中 3" xfId="36383"/>
    <cellStyle name="好_卫生部门_财力性转移支付2010年预算参考数_30云南" xfId="36384"/>
    <cellStyle name="好_卫生部门_财力性转移支付2010年预算参考数_30云南 2" xfId="36385"/>
    <cellStyle name="好_卫生部门_财力性转移支付2010年预算参考数_30云南 3" xfId="36386"/>
    <cellStyle name="好_卫生部门_财力性转移支付2010年预算参考数_合并" xfId="36387"/>
    <cellStyle name="适中 2 2 11 2 4" xfId="36388"/>
    <cellStyle name="好_卫生部门_财力性转移支付2010年预算参考数_合并 2" xfId="36389"/>
    <cellStyle name="好_卫生部门_财力性转移支付2010年预算参考数_合并 2 2" xfId="36390"/>
    <cellStyle name="好_卫生部门_财力性转移支付2010年预算参考数_合并 2 3" xfId="36391"/>
    <cellStyle name="好_卫生部门_财力性转移支付2010年预算参考数_合并 2 5" xfId="36392"/>
    <cellStyle name="好_卫生部门_财力性转移支付2010年预算参考数_合并 2 6" xfId="36393"/>
    <cellStyle name="好_卫生部门_财力性转移支付2010年预算参考数_合并 2 7" xfId="36394"/>
    <cellStyle name="好_卫生部门_财力性转移支付2010年预算参考数_合并 3" xfId="36395"/>
    <cellStyle name="好_卫生部门_财力性转移支付2010年预算参考数_华东" xfId="36396"/>
    <cellStyle name="好_卫生部门_财力性转移支付2010年预算参考数_华东 2 3" xfId="36397"/>
    <cellStyle name="好_卫生部门_财力性转移支付2010年预算参考数_华东 2 4" xfId="36398"/>
    <cellStyle name="好_卫生部门_财力性转移支付2010年预算参考数_华东 2 5" xfId="36399"/>
    <cellStyle name="好_卫生部门_财力性转移支付2010年预算参考数_华东 2 6" xfId="36400"/>
    <cellStyle name="好_卫生部门_财力性转移支付2010年预算参考数_华东 2 7" xfId="36401"/>
    <cellStyle name="好_卫生部门_财力性转移支付2010年预算参考数_隋心对账单定稿0514" xfId="36402"/>
    <cellStyle name="好_卫生部门_财力性转移支付2010年预算参考数_隋心对账单定稿0514 2" xfId="36403"/>
    <cellStyle name="好_卫生部门_财力性转移支付2010年预算参考数_隋心对账单定稿0514 2 2" xfId="36404"/>
    <cellStyle name="好_卫生部门_财力性转移支付2010年预算参考数_隋心对账单定稿0514 2 3" xfId="36405"/>
    <cellStyle name="好_卫生部门_财力性转移支付2010年预算参考数_隋心对账单定稿0514 2 4" xfId="36406"/>
    <cellStyle name="好_卫生部门_财力性转移支付2010年预算参考数_隋心对账单定稿0514 2 5" xfId="36407"/>
    <cellStyle name="好_卫生部门_财力性转移支付2010年预算参考数_隋心对账单定稿0514 2 6" xfId="36408"/>
    <cellStyle name="好_卫生部门_财力性转移支付2010年预算参考数_隋心对账单定稿0514 2 7" xfId="36409"/>
    <cellStyle name="好_卫生部门_财力性转移支付2010年预算参考数_隋心对账单定稿0514 3" xfId="36410"/>
    <cellStyle name="好_卫生部门_财力性转移支付2010年预算参考数_小册子（2010）张" xfId="36411"/>
    <cellStyle name="好_卫生部门_财力性转移支付2010年预算参考数_小册子（2010）张 2" xfId="36412"/>
    <cellStyle name="好_卫生部门_财力性转移支付2010年预算参考数_小册子（2010）张 3" xfId="36413"/>
    <cellStyle name="好_卫生部门_合并" xfId="36414"/>
    <cellStyle name="好_卫生部门_合并 2" xfId="36415"/>
    <cellStyle name="好_卫生部门_合并 2 2" xfId="36416"/>
    <cellStyle name="好_卫生部门_合并 2 3" xfId="36417"/>
    <cellStyle name="好_卫生部门_合并 2 4" xfId="36418"/>
    <cellStyle name="好_卫生部门_合并 2 5" xfId="36419"/>
    <cellStyle name="好_卫生部门_合并 2 6" xfId="36420"/>
    <cellStyle name="好_卫生部门_合并 2 7" xfId="36421"/>
    <cellStyle name="好_卫生部门_合并 3" xfId="36422"/>
    <cellStyle name="好_卫生部门_华东" xfId="36423"/>
    <cellStyle name="好_卫生部门_华东 2" xfId="36424"/>
    <cellStyle name="好_卫生部门_华东 2 2" xfId="36425"/>
    <cellStyle name="好_卫生部门_华东 2 3" xfId="36426"/>
    <cellStyle name="好_卫生部门_华东 2 4" xfId="36427"/>
    <cellStyle name="好_卫生部门_华东 2 5" xfId="36428"/>
    <cellStyle name="好_卫生部门_华东 2 6" xfId="36429"/>
    <cellStyle name="好_卫生部门_华东 2 7" xfId="36430"/>
    <cellStyle name="好_卫生部门_华东 3" xfId="36431"/>
    <cellStyle name="好_卫生部门_禁止开发区名单" xfId="36432"/>
    <cellStyle name="好_卫生部门_隋心对账单定稿0514" xfId="36433"/>
    <cellStyle name="好_卫生部门_隋心对账单定稿0514 2" xfId="36434"/>
    <cellStyle name="好_卫生部门_隋心对账单定稿0514 2 3" xfId="36435"/>
    <cellStyle name="好_卫生部门_隋心对账单定稿0514 2 4" xfId="36436"/>
    <cellStyle name="好_卫生部门_隋心对账单定稿0514 2 5" xfId="36437"/>
    <cellStyle name="好_卫生部门_隋心对账单定稿0514 2 7" xfId="36438"/>
    <cellStyle name="好_卫生部门_隋心对账单定稿0514 3" xfId="36439"/>
    <cellStyle name="好_文体广播部门" xfId="36440"/>
    <cellStyle name="好_文体广播部门 2" xfId="36441"/>
    <cellStyle name="好_文体广播部门 3" xfId="36442"/>
    <cellStyle name="好_文体广播部门 4" xfId="36443"/>
    <cellStyle name="好_文体广播部门 5" xfId="36444"/>
    <cellStyle name="好_文体广播部门 6" xfId="36445"/>
    <cellStyle name="好_文体广播部门_合并" xfId="36446"/>
    <cellStyle name="好_文体广播部门_合并 2" xfId="36447"/>
    <cellStyle name="好_文体广播部门_合并 3" xfId="36448"/>
    <cellStyle name="好_文体广播部门_华东" xfId="36449"/>
    <cellStyle name="好_文体广播部门_华东 2" xfId="36450"/>
    <cellStyle name="好_文体广播部门_华东 3" xfId="36451"/>
    <cellStyle name="好_文体广播部门_隋心对账单定稿0514" xfId="36452"/>
    <cellStyle name="好_文体广播部门_隋心对账单定稿0514 2" xfId="36453"/>
    <cellStyle name="好_文体广播部门_隋心对账单定稿0514 3" xfId="36454"/>
    <cellStyle name="好_文体广播事业(按照总人口测算）—20080416" xfId="36455"/>
    <cellStyle name="好_文体广播事业(按照总人口测算）—20080416 2" xfId="36456"/>
    <cellStyle name="好_文体广播事业(按照总人口测算）—20080416 2 2" xfId="36457"/>
    <cellStyle name="好_文体广播事业(按照总人口测算）—20080416 2 3" xfId="36458"/>
    <cellStyle name="好_文体广播事业(按照总人口测算）—20080416 2 4" xfId="36459"/>
    <cellStyle name="好_文体广播事业(按照总人口测算）—20080416 2 5" xfId="36460"/>
    <cellStyle name="好_文体广播事业(按照总人口测算）—20080416 2 6" xfId="36461"/>
    <cellStyle name="好_文体广播事业(按照总人口测算）—20080416 2 7" xfId="36462"/>
    <cellStyle name="好_文体广播事业(按照总人口测算）—20080416 2 8" xfId="36463"/>
    <cellStyle name="好_文体广播事业(按照总人口测算）—20080416 3" xfId="36464"/>
    <cellStyle name="好_文体广播事业(按照总人口测算）—20080416 4" xfId="36465"/>
    <cellStyle name="好_文体广播事业(按照总人口测算）—20080416 5" xfId="36466"/>
    <cellStyle name="好_文体广播事业(按照总人口测算）—20080416_03_2010年各地区一般预算平衡表" xfId="36467"/>
    <cellStyle name="好_文体广播事业(按照总人口测算）—20080416_03_2010年各地区一般预算平衡表 2" xfId="36468"/>
    <cellStyle name="好_文体广播事业(按照总人口测算）—20080416_03_2010年各地区一般预算平衡表 2 2" xfId="36469"/>
    <cellStyle name="好_文体广播事业(按照总人口测算）—20080416_03_2010年各地区一般预算平衡表 2 3" xfId="36470"/>
    <cellStyle name="好_文体广播事业(按照总人口测算）—20080416_03_2010年各地区一般预算平衡表 3" xfId="36471"/>
    <cellStyle name="好_文体广播事业(按照总人口测算）—20080416_03_2010年各地区一般预算平衡表 4" xfId="36472"/>
    <cellStyle name="好_文体广播事业(按照总人口测算）—20080416_03_2010年各地区一般预算平衡表 5" xfId="36473"/>
    <cellStyle name="好_文体广播事业(按照总人口测算）—20080416_03_2010年各地区一般预算平衡表 6" xfId="36474"/>
    <cellStyle name="好_文体广播事业(按照总人口测算）—20080416_03_2010年各地区一般预算平衡表_04财力类2010" xfId="36475"/>
    <cellStyle name="好_文体广播事业(按照总人口测算）—20080416_03_2010年各地区一般预算平衡表_2010年地方财政一般预算分级平衡情况表（汇总）0524" xfId="36476"/>
    <cellStyle name="好_文体广播事业(按照总人口测算）—20080416_03_2010年各地区一般预算平衡表_2010年地方财政一般预算分级平衡情况表（汇总）0524 2" xfId="36477"/>
    <cellStyle name="好_文体广播事业(按照总人口测算）—20080416_03_2010年各地区一般预算平衡表_2010年地方财政一般预算分级平衡情况表（汇总）0524 2 2" xfId="36478"/>
    <cellStyle name="好_文体广播事业(按照总人口测算）—20080416_03_2010年各地区一般预算平衡表_2010年地方财政一般预算分级平衡情况表（汇总）0524 2 3" xfId="36479"/>
    <cellStyle name="好_文体广播事业(按照总人口测算）—20080416_03_2010年各地区一般预算平衡表_2010年地方财政一般预算分级平衡情况表（汇总）0524 2 4" xfId="36480"/>
    <cellStyle name="好_文体广播事业(按照总人口测算）—20080416_03_2010年各地区一般预算平衡表_2010年地方财政一般预算分级平衡情况表（汇总）0524 2 5" xfId="36481"/>
    <cellStyle name="好_文体广播事业(按照总人口测算）—20080416_03_2010年各地区一般预算平衡表_2010年地方财政一般预算分级平衡情况表（汇总）0524 2 6" xfId="36482"/>
    <cellStyle name="好_文体广播事业(按照总人口测算）—20080416_03_2010年各地区一般预算平衡表_2010年地方财政一般预算分级平衡情况表（汇总）0524 2 7" xfId="36483"/>
    <cellStyle name="好_文体广播事业(按照总人口测算）—20080416_03_2010年各地区一般预算平衡表_2010年地方财政一般预算分级平衡情况表（汇总）0524 2 8" xfId="36484"/>
    <cellStyle name="好_文体广播事业(按照总人口测算）—20080416_03_2010年各地区一般预算平衡表_2010年地方财政一般预算分级平衡情况表（汇总）0524 3" xfId="36485"/>
    <cellStyle name="好_文体广播事业(按照总人口测算）—20080416_03_2010年各地区一般预算平衡表_2010年地方财政一般预算分级平衡情况表（汇总）0524 4" xfId="36486"/>
    <cellStyle name="好_文体广播事业(按照总人口测算）—20080416_03_2010年各地区一般预算平衡表_2010年地方财政一般预算分级平衡情况表（汇总）0524 5" xfId="36487"/>
    <cellStyle name="好_文体广播事业(按照总人口测算）—20080416_03_2010年各地区一般预算平衡表_净集中" xfId="36488"/>
    <cellStyle name="好_文体广播事业(按照总人口测算）—20080416_03_2010年各地区一般预算平衡表_净集中 2" xfId="36489"/>
    <cellStyle name="好_文体广播事业(按照总人口测算）—20080416_03_2010年各地区一般预算平衡表_净集中 3" xfId="36490"/>
    <cellStyle name="好_文体广播事业(按照总人口测算）—20080416_30云南" xfId="36491"/>
    <cellStyle name="好_文体广播事业(按照总人口测算）—20080416_30云南 2" xfId="36492"/>
    <cellStyle name="好_文体广播事业(按照总人口测算）—20080416_30云南 3" xfId="36493"/>
    <cellStyle name="好_文体广播事业(按照总人口测算）—20080416_不含人员经费系数" xfId="36494"/>
    <cellStyle name="好_文体广播事业(按照总人口测算）—20080416_不含人员经费系数 2" xfId="36495"/>
    <cellStyle name="好_文体广播事业(按照总人口测算）—20080416_不含人员经费系数 2 2" xfId="36496"/>
    <cellStyle name="好_文体广播事业(按照总人口测算）—20080416_不含人员经费系数 2 3" xfId="36497"/>
    <cellStyle name="好_文体广播事业(按照总人口测算）—20080416_不含人员经费系数 2 4" xfId="36498"/>
    <cellStyle name="好_文体广播事业(按照总人口测算）—20080416_不含人员经费系数 2 5" xfId="36499"/>
    <cellStyle name="好_文体广播事业(按照总人口测算）—20080416_不含人员经费系数 2 6" xfId="36500"/>
    <cellStyle name="好_文体广播事业(按照总人口测算）—20080416_不含人员经费系数 2 7" xfId="36501"/>
    <cellStyle name="好_文体广播事业(按照总人口测算）—20080416_不含人员经费系数 2 8" xfId="36502"/>
    <cellStyle name="好_文体广播事业(按照总人口测算）—20080416_不含人员经费系数 3" xfId="36503"/>
    <cellStyle name="好_文体广播事业(按照总人口测算）—20080416_不含人员经费系数 4" xfId="36504"/>
    <cellStyle name="好_文体广播事业(按照总人口测算）—20080416_不含人员经费系数 5" xfId="36505"/>
    <cellStyle name="好_文体广播事业(按照总人口测算）—20080416_不含人员经费系数_03_2010年各地区一般预算平衡表" xfId="36506"/>
    <cellStyle name="好_文体广播事业(按照总人口测算）—20080416_不含人员经费系数_03_2010年各地区一般预算平衡表 2" xfId="36507"/>
    <cellStyle name="好_文体广播事业(按照总人口测算）—20080416_不含人员经费系数_03_2010年各地区一般预算平衡表 2 2" xfId="36508"/>
    <cellStyle name="好_文体广播事业(按照总人口测算）—20080416_不含人员经费系数_03_2010年各地区一般预算平衡表 2 3" xfId="36509"/>
    <cellStyle name="好_文体广播事业(按照总人口测算）—20080416_不含人员经费系数_03_2010年各地区一般预算平衡表 3" xfId="36510"/>
    <cellStyle name="好_文体广播事业(按照总人口测算）—20080416_不含人员经费系数_03_2010年各地区一般预算平衡表 4" xfId="36511"/>
    <cellStyle name="好_文体广播事业(按照总人口测算）—20080416_不含人员经费系数_03_2010年各地区一般预算平衡表 5" xfId="36512"/>
    <cellStyle name="好_文体广播事业(按照总人口测算）—20080416_不含人员经费系数_03_2010年各地区一般预算平衡表 6" xfId="36513"/>
    <cellStyle name="好_文体广播事业(按照总人口测算）—20080416_不含人员经费系数_03_2010年各地区一般预算平衡表_04财力类2010" xfId="36514"/>
    <cellStyle name="好_文体广播事业(按照总人口测算）—20080416_不含人员经费系数_03_2010年各地区一般预算平衡表_04财力类2010 2" xfId="36515"/>
    <cellStyle name="好_文体广播事业(按照总人口测算）—20080416_不含人员经费系数_03_2010年各地区一般预算平衡表_04财力类2010 3" xfId="36516"/>
    <cellStyle name="好_文体广播事业(按照总人口测算）—20080416_不含人员经费系数_03_2010年各地区一般预算平衡表_2010年地方财政一般预算分级平衡情况表（汇总）0524" xfId="36517"/>
    <cellStyle name="好_文体广播事业(按照总人口测算）—20080416_不含人员经费系数_03_2010年各地区一般预算平衡表_2010年地方财政一般预算分级平衡情况表（汇总）0524 2" xfId="36518"/>
    <cellStyle name="好_文体广播事业(按照总人口测算）—20080416_不含人员经费系数_03_2010年各地区一般预算平衡表_2010年地方财政一般预算分级平衡情况表（汇总）0524 3" xfId="36519"/>
    <cellStyle name="好_文体广播事业(按照总人口测算）—20080416_不含人员经费系数_03_2010年各地区一般预算平衡表_2010年地方财政一般预算分级平衡情况表（汇总）0524 4" xfId="36520"/>
    <cellStyle name="好_文体广播事业(按照总人口测算）—20080416_不含人员经费系数_03_2010年各地区一般预算平衡表_2010年地方财政一般预算分级平衡情况表（汇总）0524 5" xfId="36521"/>
    <cellStyle name="好_文体广播事业(按照总人口测算）—20080416_不含人员经费系数_03_2010年各地区一般预算平衡表_净集中" xfId="36522"/>
    <cellStyle name="好_文体广播事业(按照总人口测算）—20080416_不含人员经费系数_03_2010年各地区一般预算平衡表_净集中 2" xfId="36523"/>
    <cellStyle name="好_文体广播事业(按照总人口测算）—20080416_不含人员经费系数_03_2010年各地区一般预算平衡表_净集中 3" xfId="36524"/>
    <cellStyle name="好_文体广播事业(按照总人口测算）—20080416_不含人员经费系数_30云南" xfId="36525"/>
    <cellStyle name="好_文体广播事业(按照总人口测算）—20080416_不含人员经费系数_30云南 2" xfId="36526"/>
    <cellStyle name="好_文体广播事业(按照总人口测算）—20080416_不含人员经费系数_30云南 3" xfId="36527"/>
    <cellStyle name="好_文体广播事业(按照总人口测算）—20080416_不含人员经费系数_财力性转移支付2010年预算参考数" xfId="36528"/>
    <cellStyle name="好_文体广播事业(按照总人口测算）—20080416_不含人员经费系数_财力性转移支付2010年预算参考数 2" xfId="36529"/>
    <cellStyle name="好_文体广播事业(按照总人口测算）—20080416_不含人员经费系数_财力性转移支付2010年预算参考数 2 2" xfId="36530"/>
    <cellStyle name="好_文体广播事业(按照总人口测算）—20080416_不含人员经费系数_财力性转移支付2010年预算参考数 2 3" xfId="36531"/>
    <cellStyle name="好_文体广播事业(按照总人口测算）—20080416_不含人员经费系数_财力性转移支付2010年预算参考数 2 4" xfId="36532"/>
    <cellStyle name="好_文体广播事业(按照总人口测算）—20080416_不含人员经费系数_财力性转移支付2010年预算参考数 2 5" xfId="36533"/>
    <cellStyle name="好_文体广播事业(按照总人口测算）—20080416_不含人员经费系数_财力性转移支付2010年预算参考数 2 6" xfId="36534"/>
    <cellStyle name="好_文体广播事业(按照总人口测算）—20080416_不含人员经费系数_财力性转移支付2010年预算参考数 2 7" xfId="36535"/>
    <cellStyle name="好_文体广播事业(按照总人口测算）—20080416_不含人员经费系数_财力性转移支付2010年预算参考数 2 8" xfId="36536"/>
    <cellStyle name="好_文体广播事业(按照总人口测算）—20080416_不含人员经费系数_财力性转移支付2010年预算参考数 3" xfId="36537"/>
    <cellStyle name="好_文体广播事业(按照总人口测算）—20080416_不含人员经费系数_财力性转移支付2010年预算参考数 4" xfId="36538"/>
    <cellStyle name="好_文体广播事业(按照总人口测算）—20080416_不含人员经费系数_财力性转移支付2010年预算参考数 5" xfId="36539"/>
    <cellStyle name="好_文体广播事业(按照总人口测算）—20080416_不含人员经费系数_财力性转移支付2010年预算参考数_03_2010年各地区一般预算平衡表" xfId="36540"/>
    <cellStyle name="汇总 2 2 11 8" xfId="36541"/>
    <cellStyle name="好_文体广播事业(按照总人口测算）—20080416_不含人员经费系数_财力性转移支付2010年预算参考数_03_2010年各地区一般预算平衡表 2" xfId="36542"/>
    <cellStyle name="好_文体广播事业(按照总人口测算）—20080416_不含人员经费系数_财力性转移支付2010年预算参考数_03_2010年各地区一般预算平衡表 2 2" xfId="36543"/>
    <cellStyle name="好_文体广播事业(按照总人口测算）—20080416_不含人员经费系数_财力性转移支付2010年预算参考数_03_2010年各地区一般预算平衡表 2 3" xfId="36544"/>
    <cellStyle name="好_文体广播事业(按照总人口测算）—20080416_不含人员经费系数_财力性转移支付2010年预算参考数_03_2010年各地区一般预算平衡表 3" xfId="36545"/>
    <cellStyle name="好_文体广播事业(按照总人口测算）—20080416_不含人员经费系数_财力性转移支付2010年预算参考数_03_2010年各地区一般预算平衡表 4" xfId="36546"/>
    <cellStyle name="好_文体广播事业(按照总人口测算）—20080416_不含人员经费系数_财力性转移支付2010年预算参考数_03_2010年各地区一般预算平衡表 5" xfId="36547"/>
    <cellStyle name="好_文体广播事业(按照总人口测算）—20080416_不含人员经费系数_财力性转移支付2010年预算参考数_03_2010年各地区一般预算平衡表 6" xfId="36548"/>
    <cellStyle name="好_文体广播事业(按照总人口测算）—20080416_不含人员经费系数_财力性转移支付2010年预算参考数_03_2010年各地区一般预算平衡表_04财力类2010" xfId="36549"/>
    <cellStyle name="好_文体广播事业(按照总人口测算）—20080416_不含人员经费系数_财力性转移支付2010年预算参考数_03_2010年各地区一般预算平衡表_04财力类2010 2" xfId="36550"/>
    <cellStyle name="好_文体广播事业(按照总人口测算）—20080416_不含人员经费系数_财力性转移支付2010年预算参考数_03_2010年各地区一般预算平衡表_04财力类2010 3" xfId="36551"/>
    <cellStyle name="好_文体广播事业(按照总人口测算）—20080416_不含人员经费系数_财力性转移支付2010年预算参考数_03_2010年各地区一般预算平衡表_2010年地方财政一般预算分级平衡情况表（汇总）0524" xfId="36552"/>
    <cellStyle name="好_文体广播事业(按照总人口测算）—20080416_不含人员经费系数_财力性转移支付2010年预算参考数_03_2010年各地区一般预算平衡表_2010年地方财政一般预算分级平衡情况表（汇总）0524 2" xfId="36553"/>
    <cellStyle name="好_文体广播事业(按照总人口测算）—20080416_不含人员经费系数_财力性转移支付2010年预算参考数_03_2010年各地区一般预算平衡表_2010年地方财政一般预算分级平衡情况表（汇总）0524 2 2" xfId="36554"/>
    <cellStyle name="好_文体广播事业(按照总人口测算）—20080416_不含人员经费系数_财力性转移支付2010年预算参考数_03_2010年各地区一般预算平衡表_2010年地方财政一般预算分级平衡情况表（汇总）0524 2 3" xfId="36555"/>
    <cellStyle name="好_文体广播事业(按照总人口测算）—20080416_不含人员经费系数_财力性转移支付2010年预算参考数_03_2010年各地区一般预算平衡表_2010年地方财政一般预算分级平衡情况表（汇总）0524 2 4" xfId="36556"/>
    <cellStyle name="好_文体广播事业(按照总人口测算）—20080416_不含人员经费系数_财力性转移支付2010年预算参考数_03_2010年各地区一般预算平衡表_2010年地方财政一般预算分级平衡情况表（汇总）0524 2 5" xfId="36557"/>
    <cellStyle name="好_文体广播事业(按照总人口测算）—20080416_不含人员经费系数_财力性转移支付2010年预算参考数_03_2010年各地区一般预算平衡表_2010年地方财政一般预算分级平衡情况表（汇总）0524 2 6" xfId="36558"/>
    <cellStyle name="好_文体广播事业(按照总人口测算）—20080416_不含人员经费系数_财力性转移支付2010年预算参考数_03_2010年各地区一般预算平衡表_2010年地方财政一般预算分级平衡情况表（汇总）0524 2 7" xfId="36559"/>
    <cellStyle name="好_文体广播事业(按照总人口测算）—20080416_不含人员经费系数_财力性转移支付2010年预算参考数_03_2010年各地区一般预算平衡表_2010年地方财政一般预算分级平衡情况表（汇总）0524 2 8" xfId="36560"/>
    <cellStyle name="好_文体广播事业(按照总人口测算）—20080416_不含人员经费系数_财力性转移支付2010年预算参考数_03_2010年各地区一般预算平衡表_2010年地方财政一般预算分级平衡情况表（汇总）0524 3" xfId="36561"/>
    <cellStyle name="好_文体广播事业(按照总人口测算）—20080416_不含人员经费系数_财力性转移支付2010年预算参考数_03_2010年各地区一般预算平衡表_2010年地方财政一般预算分级平衡情况表（汇总）0524 4" xfId="36562"/>
    <cellStyle name="好_文体广播事业(按照总人口测算）—20080416_不含人员经费系数_财力性转移支付2010年预算参考数_03_2010年各地区一般预算平衡表_2010年地方财政一般预算分级平衡情况表（汇总）0524 5" xfId="36563"/>
    <cellStyle name="好_文体广播事业(按照总人口测算）—20080416_不含人员经费系数_财力性转移支付2010年预算参考数_03_2010年各地区一般预算平衡表_净集中 2" xfId="36564"/>
    <cellStyle name="好_文体广播事业(按照总人口测算）—20080416_不含人员经费系数_财力性转移支付2010年预算参考数_03_2010年各地区一般预算平衡表_净集中 3" xfId="36565"/>
    <cellStyle name="好_文体广播事业(按照总人口测算）—20080416_不含人员经费系数_财力性转移支付2010年预算参考数_30云南 2" xfId="36566"/>
    <cellStyle name="好_文体广播事业(按照总人口测算）—20080416_不含人员经费系数_财力性转移支付2010年预算参考数_30云南 3" xfId="36567"/>
    <cellStyle name="好_文体广播事业(按照总人口测算）—20080416_不含人员经费系数_财力性转移支付2010年预算参考数_合并" xfId="36568"/>
    <cellStyle name="好_文体广播事业(按照总人口测算）—20080416_不含人员经费系数_财力性转移支付2010年预算参考数_合并 2" xfId="36569"/>
    <cellStyle name="好_文体广播事业(按照总人口测算）—20080416_不含人员经费系数_财力性转移支付2010年预算参考数_合并 2 2" xfId="36570"/>
    <cellStyle name="好_文体广播事业(按照总人口测算）—20080416_不含人员经费系数_财力性转移支付2010年预算参考数_合并 2 3" xfId="36571"/>
    <cellStyle name="好_文体广播事业(按照总人口测算）—20080416_不含人员经费系数_财力性转移支付2010年预算参考数_合并 2 4" xfId="36572"/>
    <cellStyle name="好_文体广播事业(按照总人口测算）—20080416_不含人员经费系数_财力性转移支付2010年预算参考数_合并 2 5" xfId="36573"/>
    <cellStyle name="好_文体广播事业(按照总人口测算）—20080416_不含人员经费系数_财力性转移支付2010年预算参考数_合并 2 6" xfId="36574"/>
    <cellStyle name="好_文体广播事业(按照总人口测算）—20080416_不含人员经费系数_财力性转移支付2010年预算参考数_合并 2 7" xfId="36575"/>
    <cellStyle name="好_文体广播事业(按照总人口测算）—20080416_不含人员经费系数_财力性转移支付2010年预算参考数_合并 3" xfId="36576"/>
    <cellStyle name="好_文体广播事业(按照总人口测算）—20080416_不含人员经费系数_财力性转移支付2010年预算参考数_华东 2" xfId="36577"/>
    <cellStyle name="好_文体广播事业(按照总人口测算）—20080416_不含人员经费系数_财力性转移支付2010年预算参考数_华东 2 2" xfId="36578"/>
    <cellStyle name="好_文体广播事业(按照总人口测算）—20080416_不含人员经费系数_财力性转移支付2010年预算参考数_华东 2 3" xfId="36579"/>
    <cellStyle name="好_文体广播事业(按照总人口测算）—20080416_不含人员经费系数_财力性转移支付2010年预算参考数_华东 2 4" xfId="36580"/>
    <cellStyle name="好_文体广播事业(按照总人口测算）—20080416_不含人员经费系数_财力性转移支付2010年预算参考数_华东 2 5" xfId="36581"/>
    <cellStyle name="好_文体广播事业(按照总人口测算）—20080416_不含人员经费系数_财力性转移支付2010年预算参考数_华东 2 6" xfId="36582"/>
    <cellStyle name="好_文体广播事业(按照总人口测算）—20080416_不含人员经费系数_财力性转移支付2010年预算参考数_华东 3" xfId="36583"/>
    <cellStyle name="好_文体广播事业(按照总人口测算）—20080416_不含人员经费系数_财力性转移支付2010年预算参考数_隋心对账单定稿0514" xfId="36584"/>
    <cellStyle name="好_文体广播事业(按照总人口测算）—20080416_不含人员经费系数_财力性转移支付2010年预算参考数_隋心对账单定稿0514 2" xfId="36585"/>
    <cellStyle name="好_文体广播事业(按照总人口测算）—20080416_不含人员经费系数_财力性转移支付2010年预算参考数_隋心对账单定稿0514 2 2" xfId="36586"/>
    <cellStyle name="好_文体广播事业(按照总人口测算）—20080416_不含人员经费系数_财力性转移支付2010年预算参考数_隋心对账单定稿0514 2 3" xfId="36587"/>
    <cellStyle name="好_文体广播事业(按照总人口测算）—20080416_不含人员经费系数_财力性转移支付2010年预算参考数_隋心对账单定稿0514 2 4" xfId="36588"/>
    <cellStyle name="好_文体广播事业(按照总人口测算）—20080416_不含人员经费系数_财力性转移支付2010年预算参考数_隋心对账单定稿0514 2 5" xfId="36589"/>
    <cellStyle name="好_文体广播事业(按照总人口测算）—20080416_不含人员经费系数_财力性转移支付2010年预算参考数_隋心对账单定稿0514 2 6" xfId="36590"/>
    <cellStyle name="好_文体广播事业(按照总人口测算）—20080416_不含人员经费系数_财力性转移支付2010年预算参考数_隋心对账单定稿0514 2 7" xfId="36591"/>
    <cellStyle name="好_文体广播事业(按照总人口测算）—20080416_不含人员经费系数_财力性转移支付2010年预算参考数_隋心对账单定稿0514 3" xfId="36592"/>
    <cellStyle name="好_文体广播事业(按照总人口测算）—20080416_不含人员经费系数_财力性转移支付2010年预算参考数_小册子（2010）张" xfId="36593"/>
    <cellStyle name="好_文体广播事业(按照总人口测算）—20080416_不含人员经费系数_财力性转移支付2010年预算参考数_小册子（2010）张 2" xfId="36594"/>
    <cellStyle name="好_文体广播事业(按照总人口测算）—20080416_不含人员经费系数_财力性转移支付2010年预算参考数_小册子（2010）张 3" xfId="36595"/>
    <cellStyle name="好_文体广播事业(按照总人口测算）—20080416_不含人员经费系数_合并" xfId="36596"/>
    <cellStyle name="好_文体广播事业(按照总人口测算）—20080416_不含人员经费系数_合并 2" xfId="36597"/>
    <cellStyle name="好_文体广播事业(按照总人口测算）—20080416_不含人员经费系数_合并 2 2" xfId="36598"/>
    <cellStyle name="好_文体广播事业(按照总人口测算）—20080416_不含人员经费系数_合并 2 3" xfId="36599"/>
    <cellStyle name="好_文体广播事业(按照总人口测算）—20080416_不含人员经费系数_合并 2 4" xfId="36600"/>
    <cellStyle name="好_文体广播事业(按照总人口测算）—20080416_不含人员经费系数_合并 2 5" xfId="36601"/>
    <cellStyle name="好_文体广播事业(按照总人口测算）—20080416_不含人员经费系数_合并 2 6" xfId="36602"/>
    <cellStyle name="好_文体广播事业(按照总人口测算）—20080416_不含人员经费系数_合并 2 7" xfId="36603"/>
    <cellStyle name="好_文体广播事业(按照总人口测算）—20080416_不含人员经费系数_合并 3" xfId="36604"/>
    <cellStyle name="好_文体广播事业(按照总人口测算）—20080416_不含人员经费系数_华东" xfId="36605"/>
    <cellStyle name="好_文体广播事业(按照总人口测算）—20080416_不含人员经费系数_华东 2" xfId="36606"/>
    <cellStyle name="好_文体广播事业(按照总人口测算）—20080416_不含人员经费系数_华东 2 2" xfId="36607"/>
    <cellStyle name="好_文体广播事业(按照总人口测算）—20080416_不含人员经费系数_华东 2 3" xfId="36608"/>
    <cellStyle name="好_文体广播事业(按照总人口测算）—20080416_不含人员经费系数_华东 2 4" xfId="36609"/>
    <cellStyle name="好_文体广播事业(按照总人口测算）—20080416_不含人员经费系数_华东 2 5" xfId="36610"/>
    <cellStyle name="强调文字颜色 5 7 2" xfId="36611"/>
    <cellStyle name="好_文体广播事业(按照总人口测算）—20080416_不含人员经费系数_华东 2 6" xfId="36612"/>
    <cellStyle name="好_文体广播事业(按照总人口测算）—20080416_不含人员经费系数_华东 2 7" xfId="36613"/>
    <cellStyle name="好_文体广播事业(按照总人口测算）—20080416_不含人员经费系数_华东 3" xfId="36614"/>
    <cellStyle name="好_文体广播事业(按照总人口测算）—20080416_不含人员经费系数_隋心对账单定稿0514" xfId="36615"/>
    <cellStyle name="好_文体广播事业(按照总人口测算）—20080416_不含人员经费系数_隋心对账单定稿0514 2" xfId="36616"/>
    <cellStyle name="好_文体广播事业(按照总人口测算）—20080416_不含人员经费系数_隋心对账单定稿0514 2 2" xfId="36617"/>
    <cellStyle name="好_文体广播事业(按照总人口测算）—20080416_不含人员经费系数_隋心对账单定稿0514 2 3" xfId="36618"/>
    <cellStyle name="好_文体广播事业(按照总人口测算）—20080416_不含人员经费系数_隋心对账单定稿0514 2 4" xfId="36619"/>
    <cellStyle name="好_文体广播事业(按照总人口测算）—20080416_不含人员经费系数_隋心对账单定稿0514 2 5" xfId="36620"/>
    <cellStyle name="好_文体广播事业(按照总人口测算）—20080416_不含人员经费系数_隋心对账单定稿0514 2 6" xfId="36621"/>
    <cellStyle name="好_文体广播事业(按照总人口测算）—20080416_不含人员经费系数_隋心对账单定稿0514 2 7" xfId="36622"/>
    <cellStyle name="好_文体广播事业(按照总人口测算）—20080416_不含人员经费系数_隋心对账单定稿0514 3" xfId="36623"/>
    <cellStyle name="好_文体广播事业(按照总人口测算）—20080416_不含人员经费系数_小册子（2010）张" xfId="36624"/>
    <cellStyle name="好_文体广播事业(按照总人口测算）—20080416_不含人员经费系数_小册子（2010）张 2" xfId="36625"/>
    <cellStyle name="好_文体广播事业(按照总人口测算）—20080416_不含人员经费系数_小册子（2010）张 3" xfId="36626"/>
    <cellStyle name="好_文体广播事业(按照总人口测算）—20080416_财力性转移支付2010年预算参考数" xfId="36627"/>
    <cellStyle name="好_文体广播事业(按照总人口测算）—20080416_财力性转移支付2010年预算参考数 2" xfId="36628"/>
    <cellStyle name="好_文体广播事业(按照总人口测算）—20080416_财力性转移支付2010年预算参考数 2 2" xfId="36629"/>
    <cellStyle name="好_文体广播事业(按照总人口测算）—20080416_财力性转移支付2010年预算参考数 2 3" xfId="36630"/>
    <cellStyle name="好_文体广播事业(按照总人口测算）—20080416_财力性转移支付2010年预算参考数 2 4" xfId="36631"/>
    <cellStyle name="好_文体广播事业(按照总人口测算）—20080416_财力性转移支付2010年预算参考数 2 5" xfId="36632"/>
    <cellStyle name="好_文体广播事业(按照总人口测算）—20080416_财力性转移支付2010年预算参考数 2 7" xfId="36633"/>
    <cellStyle name="好_文体广播事业(按照总人口测算）—20080416_财力性转移支付2010年预算参考数 2 8" xfId="36634"/>
    <cellStyle name="好_文体广播事业(按照总人口测算）—20080416_财力性转移支付2010年预算参考数 3" xfId="36635"/>
    <cellStyle name="好_文体广播事业(按照总人口测算）—20080416_财力性转移支付2010年预算参考数 4" xfId="36636"/>
    <cellStyle name="好_文体广播事业(按照总人口测算）—20080416_财力性转移支付2010年预算参考数 5" xfId="36637"/>
    <cellStyle name="好_文体广播事业(按照总人口测算）—20080416_财力性转移支付2010年预算参考数_03_2010年各地区一般预算平衡表" xfId="36638"/>
    <cellStyle name="好_文体广播事业(按照总人口测算）—20080416_财力性转移支付2010年预算参考数_03_2010年各地区一般预算平衡表 2" xfId="36639"/>
    <cellStyle name="好_文体广播事业(按照总人口测算）—20080416_财力性转移支付2010年预算参考数_03_2010年各地区一般预算平衡表 2 2" xfId="36640"/>
    <cellStyle name="好_文体广播事业(按照总人口测算）—20080416_财力性转移支付2010年预算参考数_03_2010年各地区一般预算平衡表 2 3" xfId="36641"/>
    <cellStyle name="好_文体广播事业(按照总人口测算）—20080416_财力性转移支付2010年预算参考数_03_2010年各地区一般预算平衡表 3" xfId="36642"/>
    <cellStyle name="好_文体广播事业(按照总人口测算）—20080416_财力性转移支付2010年预算参考数_03_2010年各地区一般预算平衡表 4" xfId="36643"/>
    <cellStyle name="好_文体广播事业(按照总人口测算）—20080416_财力性转移支付2010年预算参考数_03_2010年各地区一般预算平衡表 5" xfId="36644"/>
    <cellStyle name="好_文体广播事业(按照总人口测算）—20080416_财力性转移支付2010年预算参考数_03_2010年各地区一般预算平衡表 6" xfId="36645"/>
    <cellStyle name="好_文体广播事业(按照总人口测算）—20080416_财力性转移支付2010年预算参考数_03_2010年各地区一般预算平衡表_04财力类2010" xfId="36646"/>
    <cellStyle name="好_文体广播事业(按照总人口测算）—20080416_财力性转移支付2010年预算参考数_03_2010年各地区一般预算平衡表_04财力类2010 2" xfId="36647"/>
    <cellStyle name="好_文体广播事业(按照总人口测算）—20080416_财力性转移支付2010年预算参考数_03_2010年各地区一般预算平衡表_04财力类2010 3" xfId="36648"/>
    <cellStyle name="好_文体广播事业(按照总人口测算）—20080416_财力性转移支付2010年预算参考数_03_2010年各地区一般预算平衡表_2010年地方财政一般预算分级平衡情况表（汇总）0524 2 8" xfId="36649"/>
    <cellStyle name="好_文体广播事业(按照总人口测算）—20080416_财力性转移支付2010年预算参考数_03_2010年各地区一般预算平衡表_2010年地方财政一般预算分级平衡情况表（汇总）0524 3" xfId="36650"/>
    <cellStyle name="好_文体广播事业(按照总人口测算）—20080416_财力性转移支付2010年预算参考数_03_2010年各地区一般预算平衡表_2010年地方财政一般预算分级平衡情况表（汇总）0524 4" xfId="36651"/>
    <cellStyle name="好_文体广播事业(按照总人口测算）—20080416_财力性转移支付2010年预算参考数_03_2010年各地区一般预算平衡表_2010年地方财政一般预算分级平衡情况表（汇总）0524 5" xfId="36652"/>
    <cellStyle name="好_文体广播事业(按照总人口测算）—20080416_财力性转移支付2010年预算参考数_03_2010年各地区一般预算平衡表_净集中" xfId="36653"/>
    <cellStyle name="好_文体广播事业(按照总人口测算）—20080416_财力性转移支付2010年预算参考数_03_2010年各地区一般预算平衡表_净集中 2" xfId="36654"/>
    <cellStyle name="好_文体广播事业(按照总人口测算）—20080416_财力性转移支付2010年预算参考数_03_2010年各地区一般预算平衡表_净集中 3" xfId="36655"/>
    <cellStyle name="好_文体广播事业(按照总人口测算）—20080416_财力性转移支付2010年预算参考数_30云南" xfId="36656"/>
    <cellStyle name="好_文体广播事业(按照总人口测算）—20080416_财力性转移支付2010年预算参考数_30云南 2" xfId="36657"/>
    <cellStyle name="好_文体广播事业(按照总人口测算）—20080416_财力性转移支付2010年预算参考数_30云南 3" xfId="36658"/>
    <cellStyle name="好_文体广播事业(按照总人口测算）—20080416_财力性转移支付2010年预算参考数_合并" xfId="36659"/>
    <cellStyle name="好_文体广播事业(按照总人口测算）—20080416_财力性转移支付2010年预算参考数_合并 2" xfId="36660"/>
    <cellStyle name="好_文体广播事业(按照总人口测算）—20080416_财力性转移支付2010年预算参考数_合并 2 2" xfId="36661"/>
    <cellStyle name="好_文体广播事业(按照总人口测算）—20080416_财力性转移支付2010年预算参考数_合并 2 3" xfId="36662"/>
    <cellStyle name="好_文体广播事业(按照总人口测算）—20080416_财力性转移支付2010年预算参考数_合并 2 4" xfId="36663"/>
    <cellStyle name="好_文体广播事业(按照总人口测算）—20080416_财力性转移支付2010年预算参考数_合并 2 5" xfId="36664"/>
    <cellStyle name="好_文体广播事业(按照总人口测算）—20080416_财力性转移支付2010年预算参考数_合并 2 6" xfId="36665"/>
    <cellStyle name="好_文体广播事业(按照总人口测算）—20080416_财力性转移支付2010年预算参考数_合并 2 7" xfId="36666"/>
    <cellStyle name="好_文体广播事业(按照总人口测算）—20080416_财力性转移支付2010年预算参考数_合并 3" xfId="36667"/>
    <cellStyle name="好_文体广播事业(按照总人口测算）—20080416_财力性转移支付2010年预算参考数_华东" xfId="36668"/>
    <cellStyle name="好_文体广播事业(按照总人口测算）—20080416_财力性转移支付2010年预算参考数_华东 2" xfId="36669"/>
    <cellStyle name="好_文体广播事业(按照总人口测算）—20080416_财力性转移支付2010年预算参考数_华东 2 2" xfId="36670"/>
    <cellStyle name="好_文体广播事业(按照总人口测算）—20080416_财力性转移支付2010年预算参考数_华东 2 3" xfId="36671"/>
    <cellStyle name="好_文体广播事业(按照总人口测算）—20080416_财力性转移支付2010年预算参考数_华东 2 4" xfId="36672"/>
    <cellStyle name="好_文体广播事业(按照总人口测算）—20080416_财力性转移支付2010年预算参考数_华东 2 6" xfId="36673"/>
    <cellStyle name="好_文体广播事业(按照总人口测算）—20080416_财力性转移支付2010年预算参考数_华东 2 7" xfId="36674"/>
    <cellStyle name="好_文体广播事业(按照总人口测算）—20080416_财力性转移支付2010年预算参考数_华东 3" xfId="36675"/>
    <cellStyle name="好_文体广播事业(按照总人口测算）—20080416_财力性转移支付2010年预算参考数_隋心对账单定稿0514 2" xfId="36676"/>
    <cellStyle name="好_文体广播事业(按照总人口测算）—20080416_财力性转移支付2010年预算参考数_隋心对账单定稿0514 2 2" xfId="36677"/>
    <cellStyle name="好_文体广播事业(按照总人口测算）—20080416_财力性转移支付2010年预算参考数_隋心对账单定稿0514 2 3" xfId="36678"/>
    <cellStyle name="好_文体广播事业(按照总人口测算）—20080416_财力性转移支付2010年预算参考数_隋心对账单定稿0514 2 4" xfId="36679"/>
    <cellStyle name="好_文体广播事业(按照总人口测算）—20080416_财力性转移支付2010年预算参考数_隋心对账单定稿0514 2 5" xfId="36680"/>
    <cellStyle name="好_文体广播事业(按照总人口测算）—20080416_财力性转移支付2010年预算参考数_隋心对账单定稿0514 2 6" xfId="36681"/>
    <cellStyle name="好_文体广播事业(按照总人口测算）—20080416_财力性转移支付2010年预算参考数_隋心对账单定稿0514 2 7" xfId="36682"/>
    <cellStyle name="好_文体广播事业(按照总人口测算）—20080416_财力性转移支付2010年预算参考数_隋心对账单定稿0514 3" xfId="36683"/>
    <cellStyle name="好_文体广播事业(按照总人口测算）—20080416_财力性转移支付2010年预算参考数_小册子（2010）张" xfId="36684"/>
    <cellStyle name="好_文体广播事业(按照总人口测算）—20080416_财力性转移支付2010年预算参考数_小册子（2010）张 2" xfId="36685"/>
    <cellStyle name="好_文体广播事业(按照总人口测算）—20080416_财力性转移支付2010年预算参考数_小册子（2010）张 3" xfId="36686"/>
    <cellStyle name="好_文体广播事业(按照总人口测算）—20080416_合并" xfId="36687"/>
    <cellStyle name="好_文体广播事业(按照总人口测算）—20080416_合并 2" xfId="36688"/>
    <cellStyle name="好_文体广播事业(按照总人口测算）—20080416_合并 2 2" xfId="36689"/>
    <cellStyle name="好_文体广播事业(按照总人口测算）—20080416_合并 2 3" xfId="36690"/>
    <cellStyle name="好_文体广播事业(按照总人口测算）—20080416_合并 2 4" xfId="36691"/>
    <cellStyle name="好_文体广播事业(按照总人口测算）—20080416_合并 2 5" xfId="36692"/>
    <cellStyle name="好_文体广播事业(按照总人口测算）—20080416_合并 2 7" xfId="36693"/>
    <cellStyle name="好_文体广播事业(按照总人口测算）—20080416_合并 3" xfId="36694"/>
    <cellStyle name="好_文体广播事业(按照总人口测算）—20080416_华东" xfId="36695"/>
    <cellStyle name="好_文体广播事业(按照总人口测算）—20080416_华东 2" xfId="36696"/>
    <cellStyle name="好_文体广播事业(按照总人口测算）—20080416_华东 2 2" xfId="36697"/>
    <cellStyle name="好_文体广播事业(按照总人口测算）—20080416_华东 2 3" xfId="36698"/>
    <cellStyle name="好_文体广播事业(按照总人口测算）—20080416_华东 2 4" xfId="36699"/>
    <cellStyle name="好_文体广播事业(按照总人口测算）—20080416_华东 2 5" xfId="36700"/>
    <cellStyle name="好_文体广播事业(按照总人口测算）—20080416_华东 2 6" xfId="36701"/>
    <cellStyle name="好_文体广播事业(按照总人口测算）—20080416_华东 2 7" xfId="36702"/>
    <cellStyle name="好_文体广播事业(按照总人口测算）—20080416_华东 3" xfId="36703"/>
    <cellStyle name="好_文体广播事业(按照总人口测算）—20080416_民生政策最低支出需求" xfId="36704"/>
    <cellStyle name="好_文体广播事业(按照总人口测算）—20080416_民生政策最低支出需求 2" xfId="36705"/>
    <cellStyle name="好_文体广播事业(按照总人口测算）—20080416_民生政策最低支出需求 2 2" xfId="36706"/>
    <cellStyle name="好_文体广播事业(按照总人口测算）—20080416_民生政策最低支出需求 2 3" xfId="36707"/>
    <cellStyle name="好_县市旗测算-新科目（20080626）_民生政策最低支出需求_财力性转移支付2010年预算参考数_03_2010年各地区一般预算平衡表_2010年地方财政一般预算分级平衡情况表（汇总）0524 2 2" xfId="36708"/>
    <cellStyle name="好_文体广播事业(按照总人口测算）—20080416_民生政策最低支出需求 2 4" xfId="36709"/>
    <cellStyle name="好_县市旗测算-新科目（20080626）_民生政策最低支出需求_财力性转移支付2010年预算参考数_03_2010年各地区一般预算平衡表_2010年地方财政一般预算分级平衡情况表（汇总）0524 2 3" xfId="36710"/>
    <cellStyle name="好_文体广播事业(按照总人口测算）—20080416_民生政策最低支出需求 2 5" xfId="36711"/>
    <cellStyle name="好_县市旗测算-新科目（20080626）_民生政策最低支出需求_财力性转移支付2010年预算参考数_03_2010年各地区一般预算平衡表_2010年地方财政一般预算分级平衡情况表（汇总）0524 2 4" xfId="36712"/>
    <cellStyle name="好_文体广播事业(按照总人口测算）—20080416_民生政策最低支出需求 2 6" xfId="36713"/>
    <cellStyle name="好_县市旗测算-新科目（20080626）_民生政策最低支出需求_财力性转移支付2010年预算参考数_03_2010年各地区一般预算平衡表_2010年地方财政一般预算分级平衡情况表（汇总）0524 2 5" xfId="36714"/>
    <cellStyle name="好_文体广播事业(按照总人口测算）—20080416_民生政策最低支出需求 2 7" xfId="36715"/>
    <cellStyle name="好_县市旗测算-新科目（20080626）_民生政策最低支出需求_财力性转移支付2010年预算参考数_03_2010年各地区一般预算平衡表_2010年地方财政一般预算分级平衡情况表（汇总）0524 2 6" xfId="36716"/>
    <cellStyle name="好_文体广播事业(按照总人口测算）—20080416_民生政策最低支出需求 2 8" xfId="36717"/>
    <cellStyle name="好_县市旗测算-新科目（20080626）_民生政策最低支出需求_财力性转移支付2010年预算参考数_03_2010年各地区一般预算平衡表_2010年地方财政一般预算分级平衡情况表（汇总）0524 2 7" xfId="36718"/>
    <cellStyle name="好_文体广播事业(按照总人口测算）—20080416_民生政策最低支出需求 3" xfId="36719"/>
    <cellStyle name="好_文体广播事业(按照总人口测算）—20080416_民生政策最低支出需求 4" xfId="36720"/>
    <cellStyle name="好_文体广播事业(按照总人口测算）—20080416_民生政策最低支出需求 5" xfId="36721"/>
    <cellStyle name="好_文体广播事业(按照总人口测算）—20080416_民生政策最低支出需求_03_2010年各地区一般预算平衡表" xfId="36722"/>
    <cellStyle name="好_文体广播事业(按照总人口测算）—20080416_民生政策最低支出需求_03_2010年各地区一般预算平衡表 2" xfId="36723"/>
    <cellStyle name="好_文体广播事业(按照总人口测算）—20080416_民生政策最低支出需求_03_2010年各地区一般预算平衡表 2 2" xfId="36724"/>
    <cellStyle name="好_文体广播事业(按照总人口测算）—20080416_民生政策最低支出需求_03_2010年各地区一般预算平衡表 2 3" xfId="36725"/>
    <cellStyle name="好_文体广播事业(按照总人口测算）—20080416_民生政策最低支出需求_03_2010年各地区一般预算平衡表 3" xfId="36726"/>
    <cellStyle name="好_文体广播事业(按照总人口测算）—20080416_民生政策最低支出需求_03_2010年各地区一般预算平衡表 5" xfId="36727"/>
    <cellStyle name="好_文体广播事业(按照总人口测算）—20080416_民生政策最低支出需求_03_2010年各地区一般预算平衡表 6" xfId="36728"/>
    <cellStyle name="好_文体广播事业(按照总人口测算）—20080416_民生政策最低支出需求_03_2010年各地区一般预算平衡表_04财力类2010" xfId="36729"/>
    <cellStyle name="好_文体广播事业(按照总人口测算）—20080416_民生政策最低支出需求_03_2010年各地区一般预算平衡表_04财力类2010 2" xfId="36730"/>
    <cellStyle name="好_文体广播事业(按照总人口测算）—20080416_民生政策最低支出需求_03_2010年各地区一般预算平衡表_04财力类2010 3" xfId="36731"/>
    <cellStyle name="好_文体广播事业(按照总人口测算）—20080416_民生政策最低支出需求_03_2010年各地区一般预算平衡表_2010年地方财政一般预算分级平衡情况表（汇总）0524" xfId="36732"/>
    <cellStyle name="好_文体广播事业(按照总人口测算）—20080416_民生政策最低支出需求_03_2010年各地区一般预算平衡表_2010年地方财政一般预算分级平衡情况表（汇总）0524 2" xfId="36733"/>
    <cellStyle name="好_文体广播事业(按照总人口测算）—20080416_民生政策最低支出需求_03_2010年各地区一般预算平衡表_2010年地方财政一般预算分级平衡情况表（汇总）0524 2 2" xfId="36734"/>
    <cellStyle name="好_文体广播事业(按照总人口测算）—20080416_民生政策最低支出需求_03_2010年各地区一般预算平衡表_2010年地方财政一般预算分级平衡情况表（汇总）0524 2 3" xfId="36735"/>
    <cellStyle name="好_文体广播事业(按照总人口测算）—20080416_民生政策最低支出需求_03_2010年各地区一般预算平衡表_2010年地方财政一般预算分级平衡情况表（汇总）0524 2 4" xfId="36736"/>
    <cellStyle name="好_文体广播事业(按照总人口测算）—20080416_民生政策最低支出需求_03_2010年各地区一般预算平衡表_2010年地方财政一般预算分级平衡情况表（汇总）0524 2 5" xfId="36737"/>
    <cellStyle name="好_文体广播事业(按照总人口测算）—20080416_民生政策最低支出需求_03_2010年各地区一般预算平衡表_2010年地方财政一般预算分级平衡情况表（汇总）0524 2 6" xfId="36738"/>
    <cellStyle name="好_文体广播事业(按照总人口测算）—20080416_民生政策最低支出需求_03_2010年各地区一般预算平衡表_2010年地方财政一般预算分级平衡情况表（汇总）0524 2 7" xfId="36739"/>
    <cellStyle name="好_文体广播事业(按照总人口测算）—20080416_民生政策最低支出需求_03_2010年各地区一般预算平衡表_2010年地方财政一般预算分级平衡情况表（汇总）0524 2 8" xfId="36740"/>
    <cellStyle name="好_文体广播事业(按照总人口测算）—20080416_民生政策最低支出需求_03_2010年各地区一般预算平衡表_2010年地方财政一般预算分级平衡情况表（汇总）0524 3" xfId="36741"/>
    <cellStyle name="好_文体广播事业(按照总人口测算）—20080416_民生政策最低支出需求_03_2010年各地区一般预算平衡表_2010年地方财政一般预算分级平衡情况表（汇总）0524 4" xfId="36742"/>
    <cellStyle name="好_文体广播事业(按照总人口测算）—20080416_民生政策最低支出需求_03_2010年各地区一般预算平衡表_2010年地方财政一般预算分级平衡情况表（汇总）0524 5" xfId="36743"/>
    <cellStyle name="好_文体广播事业(按照总人口测算）—20080416_民生政策最低支出需求_03_2010年各地区一般预算平衡表_净集中" xfId="36744"/>
    <cellStyle name="好_文体广播事业(按照总人口测算）—20080416_民生政策最低支出需求_03_2010年各地区一般预算平衡表_净集中 2" xfId="36745"/>
    <cellStyle name="好_文体广播事业(按照总人口测算）—20080416_民生政策最低支出需求_03_2010年各地区一般预算平衡表_净集中 3" xfId="36746"/>
    <cellStyle name="好_文体广播事业(按照总人口测算）—20080416_民生政策最低支出需求_30云南" xfId="36747"/>
    <cellStyle name="好_文体广播事业(按照总人口测算）—20080416_民生政策最低支出需求_30云南 2" xfId="36748"/>
    <cellStyle name="好_文体广播事业(按照总人口测算）—20080416_民生政策最低支出需求_30云南 3" xfId="36749"/>
    <cellStyle name="好_文体广播事业(按照总人口测算）—20080416_民生政策最低支出需求_财力性转移支付2010年预算参考数" xfId="36750"/>
    <cellStyle name="好_文体广播事业(按照总人口测算）—20080416_民生政策最低支出需求_财力性转移支付2010年预算参考数 2" xfId="36751"/>
    <cellStyle name="好_文体广播事业(按照总人口测算）—20080416_民生政策最低支出需求_财力性转移支付2010年预算参考数 2 2" xfId="36752"/>
    <cellStyle name="好_文体广播事业(按照总人口测算）—20080416_民生政策最低支出需求_财力性转移支付2010年预算参考数 2 3" xfId="36753"/>
    <cellStyle name="好_文体广播事业(按照总人口测算）—20080416_民生政策最低支出需求_财力性转移支付2010年预算参考数 2 4" xfId="36754"/>
    <cellStyle name="好_文体广播事业(按照总人口测算）—20080416_民生政策最低支出需求_财力性转移支付2010年预算参考数 2 5" xfId="36755"/>
    <cellStyle name="好_文体广播事业(按照总人口测算）—20080416_民生政策最低支出需求_财力性转移支付2010年预算参考数 2 6" xfId="36756"/>
    <cellStyle name="好_文体广播事业(按照总人口测算）—20080416_民生政策最低支出需求_财力性转移支付2010年预算参考数 2 7" xfId="36757"/>
    <cellStyle name="好_文体广播事业(按照总人口测算）—20080416_民生政策最低支出需求_财力性转移支付2010年预算参考数 2 8" xfId="36758"/>
    <cellStyle name="好_文体广播事业(按照总人口测算）—20080416_民生政策最低支出需求_财力性转移支付2010年预算参考数 3" xfId="36759"/>
    <cellStyle name="好_文体广播事业(按照总人口测算）—20080416_民生政策最低支出需求_财力性转移支付2010年预算参考数 4" xfId="36760"/>
    <cellStyle name="好_文体广播事业(按照总人口测算）—20080416_民生政策最低支出需求_财力性转移支付2010年预算参考数 5" xfId="36761"/>
    <cellStyle name="好_文体广播事业(按照总人口测算）—20080416_民生政策最低支出需求_财力性转移支付2010年预算参考数_03_2010年各地区一般预算平衡表" xfId="36762"/>
    <cellStyle name="好_文体广播事业(按照总人口测算）—20080416_民生政策最低支出需求_财力性转移支付2010年预算参考数_03_2010年各地区一般预算平衡表 2" xfId="36763"/>
    <cellStyle name="好_文体广播事业(按照总人口测算）—20080416_民生政策最低支出需求_财力性转移支付2010年预算参考数_03_2010年各地区一般预算平衡表 2 2" xfId="36764"/>
    <cellStyle name="好_文体广播事业(按照总人口测算）—20080416_民生政策最低支出需求_财力性转移支付2010年预算参考数_03_2010年各地区一般预算平衡表 2 3" xfId="36765"/>
    <cellStyle name="好_文体广播事业(按照总人口测算）—20080416_民生政策最低支出需求_财力性转移支付2010年预算参考数_03_2010年各地区一般预算平衡表 5" xfId="36766"/>
    <cellStyle name="好_文体广播事业(按照总人口测算）—20080416_民生政策最低支出需求_财力性转移支付2010年预算参考数_03_2010年各地区一般预算平衡表_04财力类2010" xfId="36767"/>
    <cellStyle name="好_文体广播事业(按照总人口测算）—20080416_民生政策最低支出需求_财力性转移支付2010年预算参考数_03_2010年各地区一般预算平衡表_04财力类2010 3" xfId="36768"/>
    <cellStyle name="好_文体广播事业(按照总人口测算）—20080416_民生政策最低支出需求_财力性转移支付2010年预算参考数_03_2010年各地区一般预算平衡表_2010年地方财政一般预算分级平衡情况表（汇总）0524" xfId="36769"/>
    <cellStyle name="好_文体广播事业(按照总人口测算）—20080416_民生政策最低支出需求_财力性转移支付2010年预算参考数_03_2010年各地区一般预算平衡表_2010年地方财政一般预算分级平衡情况表（汇总）0524 2" xfId="36770"/>
    <cellStyle name="好_文体广播事业(按照总人口测算）—20080416_民生政策最低支出需求_财力性转移支付2010年预算参考数_03_2010年各地区一般预算平衡表_2010年地方财政一般预算分级平衡情况表（汇总）0524 2 2" xfId="36771"/>
    <cellStyle name="好_文体广播事业(按照总人口测算）—20080416_民生政策最低支出需求_财力性转移支付2010年预算参考数_03_2010年各地区一般预算平衡表_2010年地方财政一般预算分级平衡情况表（汇总）0524 2 3" xfId="36772"/>
    <cellStyle name="好_文体广播事业(按照总人口测算）—20080416_民生政策最低支出需求_财力性转移支付2010年预算参考数_03_2010年各地区一般预算平衡表_2010年地方财政一般预算分级平衡情况表（汇总）0524 2 4" xfId="36773"/>
    <cellStyle name="好_文体广播事业(按照总人口测算）—20080416_民生政策最低支出需求_财力性转移支付2010年预算参考数_03_2010年各地区一般预算平衡表_2010年地方财政一般预算分级平衡情况表（汇总）0524 2 6" xfId="36774"/>
    <cellStyle name="好_文体广播事业(按照总人口测算）—20080416_民生政策最低支出需求_财力性转移支付2010年预算参考数_03_2010年各地区一般预算平衡表_2010年地方财政一般预算分级平衡情况表（汇总）0524 2 7" xfId="36775"/>
    <cellStyle name="好_文体广播事业(按照总人口测算）—20080416_民生政策最低支出需求_财力性转移支付2010年预算参考数_03_2010年各地区一般预算平衡表_2010年地方财政一般预算分级平衡情况表（汇总）0524 2 8" xfId="36776"/>
    <cellStyle name="好_文体广播事业(按照总人口测算）—20080416_民生政策最低支出需求_财力性转移支付2010年预算参考数_03_2010年各地区一般预算平衡表_2010年地方财政一般预算分级平衡情况表（汇总）0524 3" xfId="36777"/>
    <cellStyle name="好_文体广播事业(按照总人口测算）—20080416_民生政策最低支出需求_财力性转移支付2010年预算参考数_03_2010年各地区一般预算平衡表_2010年地方财政一般预算分级平衡情况表（汇总）0524 4" xfId="36778"/>
    <cellStyle name="好_文体广播事业(按照总人口测算）—20080416_民生政策最低支出需求_财力性转移支付2010年预算参考数_03_2010年各地区一般预算平衡表_2010年地方财政一般预算分级平衡情况表（汇总）0524 5" xfId="36779"/>
    <cellStyle name="好_文体广播事业(按照总人口测算）—20080416_民生政策最低支出需求_财力性转移支付2010年预算参考数_03_2010年各地区一般预算平衡表_净集中 2" xfId="36780"/>
    <cellStyle name="好_县区合并测算20080421_财力性转移支付2010年预算参考数_03_2010年各地区一般预算平衡表_2010年地方财政一般预算分级平衡情况表（汇总）0524 2 8" xfId="36781"/>
    <cellStyle name="好_文体广播事业(按照总人口测算）—20080416_民生政策最低支出需求_财力性转移支付2010年预算参考数_03_2010年各地区一般预算平衡表_净集中 3" xfId="36782"/>
    <cellStyle name="好_文体广播事业(按照总人口测算）—20080416_民生政策最低支出需求_财力性转移支付2010年预算参考数_合并" xfId="36783"/>
    <cellStyle name="好_文体广播事业(按照总人口测算）—20080416_民生政策最低支出需求_财力性转移支付2010年预算参考数_合并 2" xfId="36784"/>
    <cellStyle name="好_文体广播事业(按照总人口测算）—20080416_民生政策最低支出需求_财力性转移支付2010年预算参考数_合并 2 2" xfId="36785"/>
    <cellStyle name="好_文体广播事业(按照总人口测算）—20080416_民生政策最低支出需求_财力性转移支付2010年预算参考数_合并 2 3" xfId="36786"/>
    <cellStyle name="好_文体广播事业(按照总人口测算）—20080416_民生政策最低支出需求_财力性转移支付2010年预算参考数_合并 2 4" xfId="36787"/>
    <cellStyle name="好_文体广播事业(按照总人口测算）—20080416_民生政策最低支出需求_财力性转移支付2010年预算参考数_合并 2 5" xfId="36788"/>
    <cellStyle name="好_文体广播事业(按照总人口测算）—20080416_民生政策最低支出需求_财力性转移支付2010年预算参考数_合并 2 6" xfId="36789"/>
    <cellStyle name="好_文体广播事业(按照总人口测算）—20080416_民生政策最低支出需求_财力性转移支付2010年预算参考数_合并 2 7" xfId="36790"/>
    <cellStyle name="好_文体广播事业(按照总人口测算）—20080416_民生政策最低支出需求_财力性转移支付2010年预算参考数_合并 3" xfId="36791"/>
    <cellStyle name="好_文体广播事业(按照总人口测算）—20080416_民生政策最低支出需求_财力性转移支付2010年预算参考数_华东 2" xfId="36792"/>
    <cellStyle name="好_文体广播事业(按照总人口测算）—20080416_民生政策最低支出需求_财力性转移支付2010年预算参考数_华东 2 2" xfId="36793"/>
    <cellStyle name="好_文体广播事业(按照总人口测算）—20080416_民生政策最低支出需求_财力性转移支付2010年预算参考数_华东 2 3" xfId="36794"/>
    <cellStyle name="好_文体广播事业(按照总人口测算）—20080416_民生政策最低支出需求_财力性转移支付2010年预算参考数_华东 2 4" xfId="36795"/>
    <cellStyle name="好_文体广播事业(按照总人口测算）—20080416_民生政策最低支出需求_财力性转移支付2010年预算参考数_华东 2 5" xfId="36796"/>
    <cellStyle name="好_文体广播事业(按照总人口测算）—20080416_民生政策最低支出需求_财力性转移支付2010年预算参考数_华东 2 6" xfId="36797"/>
    <cellStyle name="好_文体广播事业(按照总人口测算）—20080416_民生政策最低支出需求_财力性转移支付2010年预算参考数_华东 2 7" xfId="36798"/>
    <cellStyle name="好_文体广播事业(按照总人口测算）—20080416_民生政策最低支出需求_财力性转移支付2010年预算参考数_华东 3" xfId="36799"/>
    <cellStyle name="好_文体广播事业(按照总人口测算）—20080416_民生政策最低支出需求_财力性转移支付2010年预算参考数_隋心对账单定稿0514" xfId="36800"/>
    <cellStyle name="好_文体广播事业(按照总人口测算）—20080416_民生政策最低支出需求_财力性转移支付2010年预算参考数_隋心对账单定稿0514 2" xfId="36801"/>
    <cellStyle name="好_文体广播事业(按照总人口测算）—20080416_民生政策最低支出需求_财力性转移支付2010年预算参考数_隋心对账单定稿0514 2 2" xfId="36802"/>
    <cellStyle name="好_文体广播事业(按照总人口测算）—20080416_民生政策最低支出需求_财力性转移支付2010年预算参考数_隋心对账单定稿0514 2 3" xfId="36803"/>
    <cellStyle name="好_文体广播事业(按照总人口测算）—20080416_民生政策最低支出需求_财力性转移支付2010年预算参考数_隋心对账单定稿0514 2 4" xfId="36804"/>
    <cellStyle name="好_文体广播事业(按照总人口测算）—20080416_民生政策最低支出需求_财力性转移支付2010年预算参考数_隋心对账单定稿0514 2 5" xfId="36805"/>
    <cellStyle name="好_文体广播事业(按照总人口测算）—20080416_民生政策最低支出需求_财力性转移支付2010年预算参考数_隋心对账单定稿0514 2 6" xfId="36806"/>
    <cellStyle name="好_文体广播事业(按照总人口测算）—20080416_民生政策最低支出需求_财力性转移支付2010年预算参考数_隋心对账单定稿0514 2 7" xfId="36807"/>
    <cellStyle name="好_文体广播事业(按照总人口测算）—20080416_民生政策最低支出需求_财力性转移支付2010年预算参考数_隋心对账单定稿0514 3" xfId="36808"/>
    <cellStyle name="好_文体广播事业(按照总人口测算）—20080416_民生政策最低支出需求_财力性转移支付2010年预算参考数_小册子（2010）张 2" xfId="36809"/>
    <cellStyle name="好_文体广播事业(按照总人口测算）—20080416_民生政策最低支出需求_财力性转移支付2010年预算参考数_小册子（2010）张 4" xfId="36810"/>
    <cellStyle name="好_文体广播事业(按照总人口测算）—20080416_民生政策最低支出需求_合并" xfId="36811"/>
    <cellStyle name="好_文体广播事业(按照总人口测算）—20080416_民生政策最低支出需求_合并 2" xfId="36812"/>
    <cellStyle name="好_文体广播事业(按照总人口测算）—20080416_民生政策最低支出需求_合并 2 2" xfId="36813"/>
    <cellStyle name="好_文体广播事业(按照总人口测算）—20080416_民生政策最低支出需求_合并 2 3" xfId="36814"/>
    <cellStyle name="好_文体广播事业(按照总人口测算）—20080416_民生政策最低支出需求_合并 2 4" xfId="36815"/>
    <cellStyle name="好_文体广播事业(按照总人口测算）—20080416_民生政策最低支出需求_合并 2 5" xfId="36816"/>
    <cellStyle name="好_文体广播事业(按照总人口测算）—20080416_民生政策最低支出需求_合并 2 6" xfId="36817"/>
    <cellStyle name="好_文体广播事业(按照总人口测算）—20080416_民生政策最低支出需求_合并 2 7" xfId="36818"/>
    <cellStyle name="好_文体广播事业(按照总人口测算）—20080416_民生政策最低支出需求_合并 3" xfId="36819"/>
    <cellStyle name="好_文体广播事业(按照总人口测算）—20080416_民生政策最低支出需求_华东" xfId="36820"/>
    <cellStyle name="好_文体广播事业(按照总人口测算）—20080416_民生政策最低支出需求_华东 2" xfId="36821"/>
    <cellStyle name="好_文体广播事业(按照总人口测算）—20080416_民生政策最低支出需求_华东 2 2" xfId="36822"/>
    <cellStyle name="好_文体广播事业(按照总人口测算）—20080416_民生政策最低支出需求_华东 2 3" xfId="36823"/>
    <cellStyle name="好_文体广播事业(按照总人口测算）—20080416_民生政策最低支出需求_华东 2 4" xfId="36824"/>
    <cellStyle name="好_文体广播事业(按照总人口测算）—20080416_民生政策最低支出需求_华东 2 5" xfId="36825"/>
    <cellStyle name="好_文体广播事业(按照总人口测算）—20080416_民生政策最低支出需求_华东 2 6" xfId="36826"/>
    <cellStyle name="好_文体广播事业(按照总人口测算）—20080416_民生政策最低支出需求_华东 3" xfId="36827"/>
    <cellStyle name="好_文体广播事业(按照总人口测算）—20080416_民生政策最低支出需求_隋心对账单定稿0514" xfId="36828"/>
    <cellStyle name="好_文体广播事业(按照总人口测算）—20080416_民生政策最低支出需求_隋心对账单定稿0514 2" xfId="36829"/>
    <cellStyle name="好_文体广播事业(按照总人口测算）—20080416_民生政策最低支出需求_隋心对账单定稿0514 2 2" xfId="36830"/>
    <cellStyle name="好_文体广播事业(按照总人口测算）—20080416_民生政策最低支出需求_隋心对账单定稿0514 2 3" xfId="36831"/>
    <cellStyle name="好_文体广播事业(按照总人口测算）—20080416_民生政策最低支出需求_隋心对账单定稿0514 2 4" xfId="36832"/>
    <cellStyle name="好_文体广播事业(按照总人口测算）—20080416_民生政策最低支出需求_隋心对账单定稿0514 2 5" xfId="36833"/>
    <cellStyle name="好_文体广播事业(按照总人口测算）—20080416_民生政策最低支出需求_隋心对账单定稿0514 2 6" xfId="36834"/>
    <cellStyle name="好_文体广播事业(按照总人口测算）—20080416_民生政策最低支出需求_隋心对账单定稿0514 2 7" xfId="36835"/>
    <cellStyle name="好_文体广播事业(按照总人口测算）—20080416_民生政策最低支出需求_隋心对账单定稿0514 3" xfId="36836"/>
    <cellStyle name="好_文体广播事业(按照总人口测算）—20080416_民生政策最低支出需求_小册子（2010）张" xfId="36837"/>
    <cellStyle name="好_文体广播事业(按照总人口测算）—20080416_民生政策最低支出需求_小册子（2010）张 2 2" xfId="36838"/>
    <cellStyle name="好_文体广播事业(按照总人口测算）—20080416_民生政策最低支出需求_小册子（2010）张 3 2" xfId="36839"/>
    <cellStyle name="好_文体广播事业(按照总人口测算）—20080416_隋心对账单定稿0514" xfId="36840"/>
    <cellStyle name="好_文体广播事业(按照总人口测算）—20080416_隋心对账单定稿0514 2" xfId="36841"/>
    <cellStyle name="好_文体广播事业(按照总人口测算）—20080416_隋心对账单定稿0514 2 4" xfId="36842"/>
    <cellStyle name="好_文体广播事业(按照总人口测算）—20080416_隋心对账单定稿0514 2 5" xfId="36843"/>
    <cellStyle name="好_文体广播事业(按照总人口测算）—20080416_隋心对账单定稿0514 2 6" xfId="36844"/>
    <cellStyle name="好_文体广播事业(按照总人口测算）—20080416_隋心对账单定稿0514 2 7" xfId="36845"/>
    <cellStyle name="好_文体广播事业(按照总人口测算）—20080416_隋心对账单定稿0514 3" xfId="36846"/>
    <cellStyle name="好_文体广播事业(按照总人口测算）—20080416_县市旗测算-新科目（含人口规模效应）" xfId="36847"/>
    <cellStyle name="好_文体广播事业(按照总人口测算）—20080416_县市旗测算-新科目（含人口规模效应） 2" xfId="36848"/>
    <cellStyle name="好_文体广播事业(按照总人口测算）—20080416_县市旗测算-新科目（含人口规模效应） 2 2" xfId="36849"/>
    <cellStyle name="好_文体广播事业(按照总人口测算）—20080416_县市旗测算-新科目（含人口规模效应） 2 3" xfId="36850"/>
    <cellStyle name="好_文体广播事业(按照总人口测算）—20080416_县市旗测算-新科目（含人口规模效应） 2 4" xfId="36851"/>
    <cellStyle name="好_文体广播事业(按照总人口测算）—20080416_县市旗测算-新科目（含人口规模效应） 2 5" xfId="36852"/>
    <cellStyle name="好_文体广播事业(按照总人口测算）—20080416_县市旗测算-新科目（含人口规模效应） 2 6" xfId="36853"/>
    <cellStyle name="好_文体广播事业(按照总人口测算）—20080416_县市旗测算-新科目（含人口规模效应） 2 7" xfId="36854"/>
    <cellStyle name="好_文体广播事业(按照总人口测算）—20080416_县市旗测算-新科目（含人口规模效应） 2 8" xfId="36855"/>
    <cellStyle name="好_文体广播事业(按照总人口测算）—20080416_县市旗测算-新科目（含人口规模效应） 3" xfId="36856"/>
    <cellStyle name="好_文体广播事业(按照总人口测算）—20080416_县市旗测算-新科目（含人口规模效应） 4" xfId="36857"/>
    <cellStyle name="好_文体广播事业(按照总人口测算）—20080416_县市旗测算-新科目（含人口规模效应） 5" xfId="36858"/>
    <cellStyle name="好_文体广播事业(按照总人口测算）—20080416_县市旗测算-新科目（含人口规模效应）_03_2010年各地区一般预算平衡表" xfId="36859"/>
    <cellStyle name="好_文体广播事业(按照总人口测算）—20080416_县市旗测算-新科目（含人口规模效应）_03_2010年各地区一般预算平衡表 2" xfId="36860"/>
    <cellStyle name="好_文体广播事业(按照总人口测算）—20080416_县市旗测算-新科目（含人口规模效应）_03_2010年各地区一般预算平衡表 2 2" xfId="36861"/>
    <cellStyle name="好_文体广播事业(按照总人口测算）—20080416_县市旗测算-新科目（含人口规模效应）_03_2010年各地区一般预算平衡表 2 3" xfId="36862"/>
    <cellStyle name="好_文体广播事业(按照总人口测算）—20080416_县市旗测算-新科目（含人口规模效应）_03_2010年各地区一般预算平衡表 3" xfId="36863"/>
    <cellStyle name="好_文体广播事业(按照总人口测算）—20080416_县市旗测算-新科目（含人口规模效应）_03_2010年各地区一般预算平衡表 4" xfId="36864"/>
    <cellStyle name="好_文体广播事业(按照总人口测算）—20080416_县市旗测算-新科目（含人口规模效应）_03_2010年各地区一般预算平衡表 5" xfId="36865"/>
    <cellStyle name="好_文体广播事业(按照总人口测算）—20080416_县市旗测算-新科目（含人口规模效应）_03_2010年各地区一般预算平衡表 6" xfId="36866"/>
    <cellStyle name="好_文体广播事业(按照总人口测算）—20080416_县市旗测算-新科目（含人口规模效应）_03_2010年各地区一般预算平衡表_04财力类2010" xfId="36867"/>
    <cellStyle name="好_文体广播事业(按照总人口测算）—20080416_县市旗测算-新科目（含人口规模效应）_03_2010年各地区一般预算平衡表_04财力类2010 2" xfId="36868"/>
    <cellStyle name="好_文体广播事业(按照总人口测算）—20080416_县市旗测算-新科目（含人口规模效应）_03_2010年各地区一般预算平衡表_04财力类2010 3" xfId="36869"/>
    <cellStyle name="好_文体广播事业(按照总人口测算）—20080416_县市旗测算-新科目（含人口规模效应）_03_2010年各地区一般预算平衡表_2010年地方财政一般预算分级平衡情况表（汇总）0524" xfId="36870"/>
    <cellStyle name="好_文体广播事业(按照总人口测算）—20080416_县市旗测算-新科目（含人口规模效应）_03_2010年各地区一般预算平衡表_2010年地方财政一般预算分级平衡情况表（汇总）0524 2" xfId="36871"/>
    <cellStyle name="好_文体广播事业(按照总人口测算）—20080416_县市旗测算-新科目（含人口规模效应）_03_2010年各地区一般预算平衡表_2010年地方财政一般预算分级平衡情况表（汇总）0524 2 2" xfId="36872"/>
    <cellStyle name="好_文体广播事业(按照总人口测算）—20080416_县市旗测算-新科目（含人口规模效应）_03_2010年各地区一般预算平衡表_2010年地方财政一般预算分级平衡情况表（汇总）0524 2 3" xfId="36873"/>
    <cellStyle name="好_文体广播事业(按照总人口测算）—20080416_县市旗测算-新科目（含人口规模效应）_03_2010年各地区一般预算平衡表_2010年地方财政一般预算分级平衡情况表（汇总）0524 2 4" xfId="36874"/>
    <cellStyle name="好_文体广播事业(按照总人口测算）—20080416_县市旗测算-新科目（含人口规模效应）_03_2010年各地区一般预算平衡表_2010年地方财政一般预算分级平衡情况表（汇总）0524 2 5" xfId="36875"/>
    <cellStyle name="好_文体广播事业(按照总人口测算）—20080416_县市旗测算-新科目（含人口规模效应）_03_2010年各地区一般预算平衡表_2010年地方财政一般预算分级平衡情况表（汇总）0524 2 6" xfId="36876"/>
    <cellStyle name="好_文体广播事业(按照总人口测算）—20080416_县市旗测算-新科目（含人口规模效应）_03_2010年各地区一般预算平衡表_2010年地方财政一般预算分级平衡情况表（汇总）0524 2 7" xfId="36877"/>
    <cellStyle name="好_文体广播事业(按照总人口测算）—20080416_县市旗测算-新科目（含人口规模效应）_03_2010年各地区一般预算平衡表_2010年地方财政一般预算分级平衡情况表（汇总）0524 2 8" xfId="36878"/>
    <cellStyle name="好_文体广播事业(按照总人口测算）—20080416_县市旗测算-新科目（含人口规模效应）_03_2010年各地区一般预算平衡表_2010年地方财政一般预算分级平衡情况表（汇总）0524 3" xfId="36879"/>
    <cellStyle name="好_文体广播事业(按照总人口测算）—20080416_县市旗测算-新科目（含人口规模效应）_03_2010年各地区一般预算平衡表_2010年地方财政一般预算分级平衡情况表（汇总）0524 4" xfId="36880"/>
    <cellStyle name="好_文体广播事业(按照总人口测算）—20080416_县市旗测算-新科目（含人口规模效应）_03_2010年各地区一般预算平衡表_2010年地方财政一般预算分级平衡情况表（汇总）0524 5" xfId="36881"/>
    <cellStyle name="好_文体广播事业(按照总人口测算）—20080416_县市旗测算-新科目（含人口规模效应）_03_2010年各地区一般预算平衡表_净集中 2" xfId="36882"/>
    <cellStyle name="好_文体广播事业(按照总人口测算）—20080416_县市旗测算-新科目（含人口规模效应）_03_2010年各地区一般预算平衡表_净集中 3" xfId="36883"/>
    <cellStyle name="好_文体广播事业(按照总人口测算）—20080416_县市旗测算-新科目（含人口规模效应）_30云南" xfId="36884"/>
    <cellStyle name="好_文体广播事业(按照总人口测算）—20080416_县市旗测算-新科目（含人口规模效应）_30云南 2" xfId="36885"/>
    <cellStyle name="好_文体广播事业(按照总人口测算）—20080416_县市旗测算-新科目（含人口规模效应）_30云南 3" xfId="36886"/>
    <cellStyle name="好_文体广播事业(按照总人口测算）—20080416_县市旗测算-新科目（含人口规模效应）_财力性转移支付2010年预算参考数 2 3" xfId="36887"/>
    <cellStyle name="好_文体广播事业(按照总人口测算）—20080416_县市旗测算-新科目（含人口规模效应）_财力性转移支付2010年预算参考数 2 4" xfId="36888"/>
    <cellStyle name="好_文体广播事业(按照总人口测算）—20080416_县市旗测算-新科目（含人口规模效应）_财力性转移支付2010年预算参考数 2 5" xfId="36889"/>
    <cellStyle name="好_文体广播事业(按照总人口测算）—20080416_县市旗测算-新科目（含人口规模效应）_财力性转移支付2010年预算参考数 2 6" xfId="36890"/>
    <cellStyle name="好_文体广播事业(按照总人口测算）—20080416_县市旗测算-新科目（含人口规模效应）_财力性转移支付2010年预算参考数 2 7" xfId="36891"/>
    <cellStyle name="好_文体广播事业(按照总人口测算）—20080416_县市旗测算-新科目（含人口规模效应）_财力性转移支付2010年预算参考数 2 8" xfId="36892"/>
    <cellStyle name="好_文体广播事业(按照总人口测算）—20080416_县市旗测算-新科目（含人口规模效应）_财力性转移支付2010年预算参考数 4" xfId="36893"/>
    <cellStyle name="好_文体广播事业(按照总人口测算）—20080416_县市旗测算-新科目（含人口规模效应）_财力性转移支付2010年预算参考数 5" xfId="36894"/>
    <cellStyle name="好_文体广播事业(按照总人口测算）—20080416_县市旗测算-新科目（含人口规模效应）_财力性转移支付2010年预算参考数_03_2010年各地区一般预算平衡表" xfId="36895"/>
    <cellStyle name="好_文体广播事业(按照总人口测算）—20080416_县市旗测算-新科目（含人口规模效应）_财力性转移支付2010年预算参考数_03_2010年各地区一般预算平衡表 2 3" xfId="36896"/>
    <cellStyle name="好_文体广播事业(按照总人口测算）—20080416_县市旗测算-新科目（含人口规模效应）_财力性转移支付2010年预算参考数_03_2010年各地区一般预算平衡表 3" xfId="36897"/>
    <cellStyle name="好_文体广播事业(按照总人口测算）—20080416_县市旗测算-新科目（含人口规模效应）_财力性转移支付2010年预算参考数_03_2010年各地区一般预算平衡表 4" xfId="36898"/>
    <cellStyle name="好_文体广播事业(按照总人口测算）—20080416_县市旗测算-新科目（含人口规模效应）_财力性转移支付2010年预算参考数_03_2010年各地区一般预算平衡表 5" xfId="36899"/>
    <cellStyle name="好_文体广播事业(按照总人口测算）—20080416_县市旗测算-新科目（含人口规模效应）_财力性转移支付2010年预算参考数_03_2010年各地区一般预算平衡表 6" xfId="36900"/>
    <cellStyle name="好_文体广播事业(按照总人口测算）—20080416_县市旗测算-新科目（含人口规模效应）_财力性转移支付2010年预算参考数_03_2010年各地区一般预算平衡表_04财力类2010" xfId="36901"/>
    <cellStyle name="好_文体广播事业(按照总人口测算）—20080416_县市旗测算-新科目（含人口规模效应）_财力性转移支付2010年预算参考数_03_2010年各地区一般预算平衡表_04财力类2010 2" xfId="36902"/>
    <cellStyle name="好_文体广播事业(按照总人口测算）—20080416_县市旗测算-新科目（含人口规模效应）_财力性转移支付2010年预算参考数_03_2010年各地区一般预算平衡表_2010年地方财政一般预算分级平衡情况表（汇总）0524" xfId="36903"/>
    <cellStyle name="好_文体广播事业(按照总人口测算）—20080416_县市旗测算-新科目（含人口规模效应）_财力性转移支付2010年预算参考数_03_2010年各地区一般预算平衡表_2010年地方财政一般预算分级平衡情况表（汇总）0524 2" xfId="36904"/>
    <cellStyle name="好_文体广播事业(按照总人口测算）—20080416_县市旗测算-新科目（含人口规模效应）_财力性转移支付2010年预算参考数_03_2010年各地区一般预算平衡表_2010年地方财政一般预算分级平衡情况表（汇总）0524 2 2" xfId="36905"/>
    <cellStyle name="好_文体广播事业(按照总人口测算）—20080416_县市旗测算-新科目（含人口规模效应）_财力性转移支付2010年预算参考数_03_2010年各地区一般预算平衡表_2010年地方财政一般预算分级平衡情况表（汇总）0524 2 3" xfId="36906"/>
    <cellStyle name="好_文体广播事业(按照总人口测算）—20080416_县市旗测算-新科目（含人口规模效应）_财力性转移支付2010年预算参考数_03_2010年各地区一般预算平衡表_2010年地方财政一般预算分级平衡情况表（汇总）0524 2 4" xfId="36907"/>
    <cellStyle name="好_文体广播事业(按照总人口测算）—20080416_县市旗测算-新科目（含人口规模效应）_财力性转移支付2010年预算参考数_03_2010年各地区一般预算平衡表_2010年地方财政一般预算分级平衡情况表（汇总）0524 2 5" xfId="36908"/>
    <cellStyle name="好_文体广播事业(按照总人口测算）—20080416_县市旗测算-新科目（含人口规模效应）_财力性转移支付2010年预算参考数_03_2010年各地区一般预算平衡表_2010年地方财政一般预算分级平衡情况表（汇总）0524 2 6" xfId="36909"/>
    <cellStyle name="好_文体广播事业(按照总人口测算）—20080416_县市旗测算-新科目（含人口规模效应）_财力性转移支付2010年预算参考数_03_2010年各地区一般预算平衡表_2010年地方财政一般预算分级平衡情况表（汇总）0524 2 7" xfId="36910"/>
    <cellStyle name="好_文体广播事业(按照总人口测算）—20080416_县市旗测算-新科目（含人口规模效应）_财力性转移支付2010年预算参考数_03_2010年各地区一般预算平衡表_2010年地方财政一般预算分级平衡情况表（汇总）0524 2 8" xfId="36911"/>
    <cellStyle name="好_文体广播事业(按照总人口测算）—20080416_县市旗测算-新科目（含人口规模效应）_财力性转移支付2010年预算参考数_03_2010年各地区一般预算平衡表_2010年地方财政一般预算分级平衡情况表（汇总）0524 3" xfId="36912"/>
    <cellStyle name="好_文体广播事业(按照总人口测算）—20080416_县市旗测算-新科目（含人口规模效应）_财力性转移支付2010年预算参考数_03_2010年各地区一般预算平衡表_2010年地方财政一般预算分级平衡情况表（汇总）0524 4" xfId="36913"/>
    <cellStyle name="好_文体广播事业(按照总人口测算）—20080416_县市旗测算-新科目（含人口规模效应）_财力性转移支付2010年预算参考数_03_2010年各地区一般预算平衡表_2010年地方财政一般预算分级平衡情况表（汇总）0524 5" xfId="36914"/>
    <cellStyle name="好_文体广播事业(按照总人口测算）—20080416_县市旗测算-新科目（含人口规模效应）_财力性转移支付2010年预算参考数_03_2010年各地区一般预算平衡表_净集中" xfId="36915"/>
    <cellStyle name="好_文体广播事业(按照总人口测算）—20080416_县市旗测算-新科目（含人口规模效应）_财力性转移支付2010年预算参考数_03_2010年各地区一般预算平衡表_净集中 2" xfId="36916"/>
    <cellStyle name="好_文体广播事业(按照总人口测算）—20080416_县市旗测算-新科目（含人口规模效应）_财力性转移支付2010年预算参考数_03_2010年各地区一般预算平衡表_净集中 3" xfId="36917"/>
    <cellStyle name="好_文体广播事业(按照总人口测算）—20080416_县市旗测算-新科目（含人口规模效应）_财力性转移支付2010年预算参考数_30云南" xfId="36918"/>
    <cellStyle name="好_文体广播事业(按照总人口测算）—20080416_县市旗测算-新科目（含人口规模效应）_财力性转移支付2010年预算参考数_30云南 2" xfId="36919"/>
    <cellStyle name="好_文体广播事业(按照总人口测算）—20080416_县市旗测算-新科目（含人口规模效应）_财力性转移支付2010年预算参考数_30云南 3" xfId="36920"/>
    <cellStyle name="好_文体广播事业(按照总人口测算）—20080416_县市旗测算-新科目（含人口规模效应）_财力性转移支付2010年预算参考数_合并" xfId="36921"/>
    <cellStyle name="好_文体广播事业(按照总人口测算）—20080416_县市旗测算-新科目（含人口规模效应）_财力性转移支付2010年预算参考数_合并 2" xfId="36922"/>
    <cellStyle name="好_文体广播事业(按照总人口测算）—20080416_县市旗测算-新科目（含人口规模效应）_财力性转移支付2010年预算参考数_合并 2 2" xfId="36923"/>
    <cellStyle name="好_文体广播事业(按照总人口测算）—20080416_县市旗测算-新科目（含人口规模效应）_财力性转移支付2010年预算参考数_合并 2 3" xfId="36924"/>
    <cellStyle name="好_文体广播事业(按照总人口测算）—20080416_县市旗测算-新科目（含人口规模效应）_财力性转移支付2010年预算参考数_合并 2 4" xfId="36925"/>
    <cellStyle name="好_文体广播事业(按照总人口测算）—20080416_县市旗测算-新科目（含人口规模效应）_财力性转移支付2010年预算参考数_合并 2 6" xfId="36926"/>
    <cellStyle name="好_文体广播事业(按照总人口测算）—20080416_县市旗测算-新科目（含人口规模效应）_财力性转移支付2010年预算参考数_合并 2 7" xfId="36927"/>
    <cellStyle name="好_文体广播事业(按照总人口测算）—20080416_县市旗测算-新科目（含人口规模效应）_财力性转移支付2010年预算参考数_合并 3" xfId="36928"/>
    <cellStyle name="好_文体广播事业(按照总人口测算）—20080416_县市旗测算-新科目（含人口规模效应）_财力性转移支付2010年预算参考数_华东" xfId="36929"/>
    <cellStyle name="好_文体广播事业(按照总人口测算）—20080416_县市旗测算-新科目（含人口规模效应）_财力性转移支付2010年预算参考数_华东 2" xfId="36930"/>
    <cellStyle name="好_文体广播事业(按照总人口测算）—20080416_县市旗测算-新科目（含人口规模效应）_财力性转移支付2010年预算参考数_华东 2 2" xfId="36931"/>
    <cellStyle name="好_文体广播事业(按照总人口测算）—20080416_县市旗测算-新科目（含人口规模效应）_财力性转移支付2010年预算参考数_华东 2 3" xfId="36932"/>
    <cellStyle name="好_文体广播事业(按照总人口测算）—20080416_县市旗测算-新科目（含人口规模效应）_财力性转移支付2010年预算参考数_华东 2 4" xfId="36933"/>
    <cellStyle name="好_文体广播事业(按照总人口测算）—20080416_县市旗测算-新科目（含人口规模效应）_财力性转移支付2010年预算参考数_华东 2 5" xfId="36934"/>
    <cellStyle name="好_文体广播事业(按照总人口测算）—20080416_县市旗测算-新科目（含人口规模效应）_财力性转移支付2010年预算参考数_华东 2 6" xfId="36935"/>
    <cellStyle name="好_文体广播事业(按照总人口测算）—20080416_县市旗测算-新科目（含人口规模效应）_财力性转移支付2010年预算参考数_华东 2 7" xfId="36936"/>
    <cellStyle name="好_文体广播事业(按照总人口测算）—20080416_县市旗测算-新科目（含人口规模效应）_财力性转移支付2010年预算参考数_华东 3" xfId="36937"/>
    <cellStyle name="好_文体广播事业(按照总人口测算）—20080416_县市旗测算-新科目（含人口规模效应）_财力性转移支付2010年预算参考数_隋心对账单定稿0514" xfId="36938"/>
    <cellStyle name="好_文体广播事业(按照总人口测算）—20080416_县市旗测算-新科目（含人口规模效应）_财力性转移支付2010年预算参考数_隋心对账单定稿0514 2" xfId="36939"/>
    <cellStyle name="好_文体广播事业(按照总人口测算）—20080416_县市旗测算-新科目（含人口规模效应）_财力性转移支付2010年预算参考数_隋心对账单定稿0514 2 2" xfId="36940"/>
    <cellStyle name="好_文体广播事业(按照总人口测算）—20080416_县市旗测算-新科目（含人口规模效应）_财力性转移支付2010年预算参考数_隋心对账单定稿0514 2 3" xfId="36941"/>
    <cellStyle name="好_文体广播事业(按照总人口测算）—20080416_县市旗测算-新科目（含人口规模效应）_财力性转移支付2010年预算参考数_隋心对账单定稿0514 2 4" xfId="36942"/>
    <cellStyle name="好_文体广播事业(按照总人口测算）—20080416_县市旗测算-新科目（含人口规模效应）_财力性转移支付2010年预算参考数_隋心对账单定稿0514 2 5" xfId="36943"/>
    <cellStyle name="好_文体广播事业(按照总人口测算）—20080416_县市旗测算-新科目（含人口规模效应）_财力性转移支付2010年预算参考数_隋心对账单定稿0514 2 6" xfId="36944"/>
    <cellStyle name="好_文体广播事业(按照总人口测算）—20080416_县市旗测算-新科目（含人口规模效应）_财力性转移支付2010年预算参考数_隋心对账单定稿0514 2 7" xfId="36945"/>
    <cellStyle name="好_文体广播事业(按照总人口测算）—20080416_县市旗测算-新科目（含人口规模效应）_财力性转移支付2010年预算参考数_隋心对账单定稿0514 3" xfId="36946"/>
    <cellStyle name="好_文体广播事业(按照总人口测算）—20080416_县市旗测算-新科目（含人口规模效应）_财力性转移支付2010年预算参考数_小册子（2010）张" xfId="36947"/>
    <cellStyle name="好_文体广播事业(按照总人口测算）—20080416_县市旗测算-新科目（含人口规模效应）_财力性转移支付2010年预算参考数_小册子（2010）张 2" xfId="36948"/>
    <cellStyle name="好_文体广播事业(按照总人口测算）—20080416_县市旗测算-新科目（含人口规模效应）_财力性转移支付2010年预算参考数_小册子（2010）张 3" xfId="36949"/>
    <cellStyle name="好_文体广播事业(按照总人口测算）—20080416_县市旗测算-新科目（含人口规模效应）_合并" xfId="36950"/>
    <cellStyle name="好_文体广播事业(按照总人口测算）—20080416_县市旗测算-新科目（含人口规模效应）_合并 2" xfId="36951"/>
    <cellStyle name="好_文体广播事业(按照总人口测算）—20080416_县市旗测算-新科目（含人口规模效应）_合并 2 2" xfId="36952"/>
    <cellStyle name="好_文体广播事业(按照总人口测算）—20080416_县市旗测算-新科目（含人口规模效应）_合并 2 3" xfId="36953"/>
    <cellStyle name="好_文体广播事业(按照总人口测算）—20080416_县市旗测算-新科目（含人口规模效应）_合并 2 4" xfId="36954"/>
    <cellStyle name="好_文体广播事业(按照总人口测算）—20080416_县市旗测算-新科目（含人口规模效应）_合并 2 6" xfId="36955"/>
    <cellStyle name="好_文体广播事业(按照总人口测算）—20080416_县市旗测算-新科目（含人口规模效应）_合并 2 7" xfId="36956"/>
    <cellStyle name="好_文体广播事业(按照总人口测算）—20080416_县市旗测算-新科目（含人口规模效应）_合并 3" xfId="36957"/>
    <cellStyle name="好_文体广播事业(按照总人口测算）—20080416_县市旗测算-新科目（含人口规模效应）_华东" xfId="36958"/>
    <cellStyle name="好_文体广播事业(按照总人口测算）—20080416_县市旗测算-新科目（含人口规模效应）_华东 2" xfId="36959"/>
    <cellStyle name="好_云南省2008年转移支付测算——州市本级考核部分及政策性测算_30云南" xfId="36960"/>
    <cellStyle name="好_文体广播事业(按照总人口测算）—20080416_县市旗测算-新科目（含人口规模效应）_华东 2 3" xfId="36961"/>
    <cellStyle name="好_云南省2008年转移支付测算——州市本级考核部分及政策性测算_30云南 3" xfId="36962"/>
    <cellStyle name="好_文体广播事业(按照总人口测算）—20080416_县市旗测算-新科目（含人口规模效应）_华东 2 4" xfId="36963"/>
    <cellStyle name="好_云南省2008年转移支付测算——州市本级考核部分及政策性测算_30云南 4" xfId="36964"/>
    <cellStyle name="好_文体广播事业(按照总人口测算）—20080416_县市旗测算-新科目（含人口规模效应）_华东 2 5" xfId="36965"/>
    <cellStyle name="好_文体广播事业(按照总人口测算）—20080416_县市旗测算-新科目（含人口规模效应）_华东 2 6" xfId="36966"/>
    <cellStyle name="好_文体广播事业(按照总人口测算）—20080416_县市旗测算-新科目（含人口规模效应）_华东 2 7" xfId="36967"/>
    <cellStyle name="好_文体广播事业(按照总人口测算）—20080416_县市旗测算-新科目（含人口规模效应）_华东 3" xfId="36968"/>
    <cellStyle name="好_文体广播事业(按照总人口测算）—20080416_县市旗测算-新科目（含人口规模效应）_隋心对账单定稿0514" xfId="36969"/>
    <cellStyle name="好_文体广播事业(按照总人口测算）—20080416_县市旗测算-新科目（含人口规模效应）_隋心对账单定稿0514 2" xfId="36970"/>
    <cellStyle name="好_文体广播事业(按照总人口测算）—20080416_县市旗测算-新科目（含人口规模效应）_隋心对账单定稿0514 2 2" xfId="36971"/>
    <cellStyle name="好_文体广播事业(按照总人口测算）—20080416_县市旗测算-新科目（含人口规模效应）_隋心对账单定稿0514 2 3" xfId="36972"/>
    <cellStyle name="好_文体广播事业(按照总人口测算）—20080416_县市旗测算-新科目（含人口规模效应）_隋心对账单定稿0514 2 4" xfId="36973"/>
    <cellStyle name="好_文体广播事业(按照总人口测算）—20080416_县市旗测算-新科目（含人口规模效应）_隋心对账单定稿0514 2 5" xfId="36974"/>
    <cellStyle name="好_文体广播事业(按照总人口测算）—20080416_县市旗测算-新科目（含人口规模效应）_隋心对账单定稿0514 2 6" xfId="36975"/>
    <cellStyle name="好_文体广播事业(按照总人口测算）—20080416_县市旗测算-新科目（含人口规模效应）_隋心对账单定稿0514 2 7" xfId="36976"/>
    <cellStyle name="好_文体广播事业(按照总人口测算）—20080416_县市旗测算-新科目（含人口规模效应）_隋心对账单定稿0514 3" xfId="36977"/>
    <cellStyle name="好_文体广播事业(按照总人口测算）—20080416_县市旗测算-新科目（含人口规模效应）_小册子（2010）张" xfId="36978"/>
    <cellStyle name="好_文体广播事业(按照总人口测算）—20080416_县市旗测算-新科目（含人口规模效应）_小册子（2010）张 2" xfId="36979"/>
    <cellStyle name="好_文体广播事业(按照总人口测算）—20080416_县市旗测算-新科目（含人口规模效应）_小册子（2010）张 3" xfId="36980"/>
    <cellStyle name="好_文体广播事业(按照总人口测算）—20080416_小册子（2010）张 2" xfId="36981"/>
    <cellStyle name="好_文体广播事业(按照总人口测算）—20080416_小册子（2010）张 3" xfId="36982"/>
    <cellStyle name="好_下半年禁毒办案经费分配2544.3万元" xfId="36983"/>
    <cellStyle name="好_下半年禁毒办案经费分配2544.3万元 2" xfId="36984"/>
    <cellStyle name="好_下半年禁毒办案经费分配2544.3万元 3" xfId="36985"/>
    <cellStyle name="好_下半年禁毒办案经费分配2544.3万元 4" xfId="36986"/>
    <cellStyle name="好_下半年禁吸戒毒经费1000万元" xfId="36987"/>
    <cellStyle name="好_下半年禁吸戒毒经费1000万元 4" xfId="36988"/>
    <cellStyle name="好_县级公安机关公用经费标准奖励测算方案（定稿）" xfId="36989"/>
    <cellStyle name="好_县级公安机关公用经费标准奖励测算方案（定稿） 2" xfId="36990"/>
    <cellStyle name="好_县级公安机关公用经费标准奖励测算方案（定稿） 3" xfId="36991"/>
    <cellStyle name="好_县级公安机关公用经费标准奖励测算方案（定稿） 4" xfId="36992"/>
    <cellStyle name="好_县级基础数据 2" xfId="36993"/>
    <cellStyle name="好_县级基础数据 3" xfId="36994"/>
    <cellStyle name="好_县级基础数据 4" xfId="36995"/>
    <cellStyle name="好_县区合并测算20080421" xfId="36996"/>
    <cellStyle name="好_县区合并测算20080421 2" xfId="36997"/>
    <cellStyle name="好_县区合并测算20080421 2 4" xfId="36998"/>
    <cellStyle name="好_县区合并测算20080421 2 5" xfId="36999"/>
    <cellStyle name="好_县区合并测算20080421 2 6" xfId="37000"/>
    <cellStyle name="好_县区合并测算20080421 2 7" xfId="37001"/>
    <cellStyle name="好_县区合并测算20080421 2 8" xfId="37002"/>
    <cellStyle name="好_县区合并测算20080421 3" xfId="37003"/>
    <cellStyle name="好_县区合并测算20080421 4" xfId="37004"/>
    <cellStyle name="好_县区合并测算20080421 5" xfId="37005"/>
    <cellStyle name="好_县区合并测算20080421_03_2010年各地区一般预算平衡表" xfId="37006"/>
    <cellStyle name="好_县区合并测算20080421_03_2010年各地区一般预算平衡表 2" xfId="37007"/>
    <cellStyle name="好_县区合并测算20080421_03_2010年各地区一般预算平衡表 2 2" xfId="37008"/>
    <cellStyle name="好_县区合并测算20080421_03_2010年各地区一般预算平衡表 2 3" xfId="37009"/>
    <cellStyle name="好_县区合并测算20080421_03_2010年各地区一般预算平衡表 3" xfId="37010"/>
    <cellStyle name="好_县区合并测算20080421_03_2010年各地区一般预算平衡表 4" xfId="37011"/>
    <cellStyle name="好_县区合并测算20080421_03_2010年各地区一般预算平衡表 6" xfId="37012"/>
    <cellStyle name="好_县区合并测算20080421_03_2010年各地区一般预算平衡表_04财力类2010" xfId="37013"/>
    <cellStyle name="好_县区合并测算20080421_03_2010年各地区一般预算平衡表_04财力类2010 2" xfId="37014"/>
    <cellStyle name="好_县区合并测算20080421_03_2010年各地区一般预算平衡表_04财力类2010 3" xfId="37015"/>
    <cellStyle name="好_县区合并测算20080421_03_2010年各地区一般预算平衡表_2010年地方财政一般预算分级平衡情况表（汇总）0524" xfId="37016"/>
    <cellStyle name="好_县区合并测算20080421_03_2010年各地区一般预算平衡表_2010年地方财政一般预算分级平衡情况表（汇总）0524 2 2" xfId="37017"/>
    <cellStyle name="好_县区合并测算20080421_03_2010年各地区一般预算平衡表_2010年地方财政一般预算分级平衡情况表（汇总）0524 2 3" xfId="37018"/>
    <cellStyle name="好_县区合并测算20080421_03_2010年各地区一般预算平衡表_2010年地方财政一般预算分级平衡情况表（汇总）0524 2 4" xfId="37019"/>
    <cellStyle name="好_县区合并测算20080421_03_2010年各地区一般预算平衡表_2010年地方财政一般预算分级平衡情况表（汇总）0524 2 5" xfId="37020"/>
    <cellStyle name="好_县区合并测算20080421_03_2010年各地区一般预算平衡表_2010年地方财政一般预算分级平衡情况表（汇总）0524 2 6" xfId="37021"/>
    <cellStyle name="好_县区合并测算20080421_03_2010年各地区一般预算平衡表_2010年地方财政一般预算分级平衡情况表（汇总）0524 2 7" xfId="37022"/>
    <cellStyle name="好_县区合并测算20080421_03_2010年各地区一般预算平衡表_2010年地方财政一般预算分级平衡情况表（汇总）0524 2 8" xfId="37023"/>
    <cellStyle name="好_县区合并测算20080421_03_2010年各地区一般预算平衡表_2010年地方财政一般预算分级平衡情况表（汇总）0524 4" xfId="37024"/>
    <cellStyle name="好_县区合并测算20080421_03_2010年各地区一般预算平衡表_2010年地方财政一般预算分级平衡情况表（汇总）0524 5" xfId="37025"/>
    <cellStyle name="好_县区合并测算20080421_03_2010年各地区一般预算平衡表_净集中" xfId="37026"/>
    <cellStyle name="好_县区合并测算20080421_03_2010年各地区一般预算平衡表_净集中 2" xfId="37027"/>
    <cellStyle name="好_县区合并测算20080421_30云南" xfId="37028"/>
    <cellStyle name="好_县区合并测算20080421_30云南 2" xfId="37029"/>
    <cellStyle name="好_县区合并测算20080421_30云南 3" xfId="37030"/>
    <cellStyle name="好_县区合并测算20080421_不含人员经费系数" xfId="37031"/>
    <cellStyle name="好_县区合并测算20080421_不含人员经费系数 2" xfId="37032"/>
    <cellStyle name="好_县区合并测算20080421_不含人员经费系数 2 2" xfId="37033"/>
    <cellStyle name="好_县区合并测算20080421_不含人员经费系数 2 3" xfId="37034"/>
    <cellStyle name="好_县区合并测算20080421_不含人员经费系数 2 4" xfId="37035"/>
    <cellStyle name="好_县区合并测算20080421_不含人员经费系数 2 5" xfId="37036"/>
    <cellStyle name="好_县区合并测算20080421_不含人员经费系数 2 6" xfId="37037"/>
    <cellStyle name="好_县区合并测算20080421_不含人员经费系数 2 7" xfId="37038"/>
    <cellStyle name="好_县区合并测算20080421_不含人员经费系数 2 8" xfId="37039"/>
    <cellStyle name="好_县区合并测算20080421_不含人员经费系数 3" xfId="37040"/>
    <cellStyle name="好_县区合并测算20080421_不含人员经费系数 4" xfId="37041"/>
    <cellStyle name="好_县区合并测算20080421_不含人员经费系数 4 2" xfId="37042"/>
    <cellStyle name="好_县区合并测算20080421_不含人员经费系数 5" xfId="37043"/>
    <cellStyle name="好_县区合并测算20080421_不含人员经费系数_03_2010年各地区一般预算平衡表" xfId="37044"/>
    <cellStyle name="好_县区合并测算20080421_不含人员经费系数_03_2010年各地区一般预算平衡表 2 3" xfId="37045"/>
    <cellStyle name="好_县区合并测算20080421_不含人员经费系数_03_2010年各地区一般预算平衡表 3" xfId="37046"/>
    <cellStyle name="好_县区合并测算20080421_不含人员经费系数_03_2010年各地区一般预算平衡表 4" xfId="37047"/>
    <cellStyle name="好_县区合并测算20080421_不含人员经费系数_03_2010年各地区一般预算平衡表 5" xfId="37048"/>
    <cellStyle name="好_县区合并测算20080421_不含人员经费系数_03_2010年各地区一般预算平衡表 6" xfId="37049"/>
    <cellStyle name="好_县区合并测算20080421_不含人员经费系数_03_2010年各地区一般预算平衡表_04财力类2010" xfId="37050"/>
    <cellStyle name="好_县区合并测算20080421_不含人员经费系数_03_2010年各地区一般预算平衡表_04财力类2010 2" xfId="37051"/>
    <cellStyle name="好_县区合并测算20080421_不含人员经费系数_03_2010年各地区一般预算平衡表_2010年地方财政一般预算分级平衡情况表（汇总）0524" xfId="37052"/>
    <cellStyle name="好_县区合并测算20080421_不含人员经费系数_03_2010年各地区一般预算平衡表_2010年地方财政一般预算分级平衡情况表（汇总）0524 2" xfId="37053"/>
    <cellStyle name="好_县区合并测算20080421_不含人员经费系数_03_2010年各地区一般预算平衡表_2010年地方财政一般预算分级平衡情况表（汇总）0524 2 4" xfId="37054"/>
    <cellStyle name="好_县区合并测算20080421_不含人员经费系数_03_2010年各地区一般预算平衡表_2010年地方财政一般预算分级平衡情况表（汇总）0524 2 5" xfId="37055"/>
    <cellStyle name="好_县区合并测算20080421_不含人员经费系数_03_2010年各地区一般预算平衡表_2010年地方财政一般预算分级平衡情况表（汇总）0524 2 6" xfId="37056"/>
    <cellStyle name="好_县区合并测算20080421_不含人员经费系数_03_2010年各地区一般预算平衡表_2010年地方财政一般预算分级平衡情况表（汇总）0524 3" xfId="37057"/>
    <cellStyle name="好_县区合并测算20080421_不含人员经费系数_03_2010年各地区一般预算平衡表_2010年地方财政一般预算分级平衡情况表（汇总）0524 4" xfId="37058"/>
    <cellStyle name="好_县区合并测算20080421_不含人员经费系数_03_2010年各地区一般预算平衡表_2010年地方财政一般预算分级平衡情况表（汇总）0524 5" xfId="37059"/>
    <cellStyle name="好_县区合并测算20080421_不含人员经费系数_03_2010年各地区一般预算平衡表_净集中" xfId="37060"/>
    <cellStyle name="好_县区合并测算20080421_不含人员经费系数_30云南" xfId="37061"/>
    <cellStyle name="好_县区合并测算20080421_不含人员经费系数_30云南 2" xfId="37062"/>
    <cellStyle name="好_县区合并测算20080421_不含人员经费系数_30云南 3" xfId="37063"/>
    <cellStyle name="好_县区合并测算20080421_不含人员经费系数_财力性转移支付2010年预算参考数" xfId="37064"/>
    <cellStyle name="好_县区合并测算20080421_不含人员经费系数_财力性转移支付2010年预算参考数 2" xfId="37065"/>
    <cellStyle name="好_县区合并测算20080421_不含人员经费系数_财力性转移支付2010年预算参考数 2 2" xfId="37066"/>
    <cellStyle name="好_县区合并测算20080421_不含人员经费系数_财力性转移支付2010年预算参考数 2 3" xfId="37067"/>
    <cellStyle name="好_县区合并测算20080421_不含人员经费系数_财力性转移支付2010年预算参考数 2 4" xfId="37068"/>
    <cellStyle name="好_县区合并测算20080421_不含人员经费系数_财力性转移支付2010年预算参考数 2 5" xfId="37069"/>
    <cellStyle name="好_县区合并测算20080421_不含人员经费系数_财力性转移支付2010年预算参考数 2 6" xfId="37070"/>
    <cellStyle name="好_县区合并测算20080421_不含人员经费系数_财力性转移支付2010年预算参考数 2 7" xfId="37071"/>
    <cellStyle name="好_县区合并测算20080421_不含人员经费系数_财力性转移支付2010年预算参考数 3" xfId="37072"/>
    <cellStyle name="好_县区合并测算20080421_不含人员经费系数_财力性转移支付2010年预算参考数 4" xfId="37073"/>
    <cellStyle name="好_县区合并测算20080421_不含人员经费系数_财力性转移支付2010年预算参考数 5" xfId="37074"/>
    <cellStyle name="好_县区合并测算20080421_不含人员经费系数_财力性转移支付2010年预算参考数_03_2010年各地区一般预算平衡表" xfId="37075"/>
    <cellStyle name="好_县区合并测算20080421_不含人员经费系数_财力性转移支付2010年预算参考数_03_2010年各地区一般预算平衡表 2" xfId="37076"/>
    <cellStyle name="好_县区合并测算20080421_不含人员经费系数_财力性转移支付2010年预算参考数_03_2010年各地区一般预算平衡表 2 2" xfId="37077"/>
    <cellStyle name="好_县区合并测算20080421_不含人员经费系数_财力性转移支付2010年预算参考数_03_2010年各地区一般预算平衡表 2 3" xfId="37078"/>
    <cellStyle name="好_县区合并测算20080421_不含人员经费系数_财力性转移支付2010年预算参考数_03_2010年各地区一般预算平衡表 3" xfId="37079"/>
    <cellStyle name="好_县区合并测算20080421_不含人员经费系数_财力性转移支付2010年预算参考数_03_2010年各地区一般预算平衡表 4" xfId="37080"/>
    <cellStyle name="好_县区合并测算20080421_不含人员经费系数_财力性转移支付2010年预算参考数_03_2010年各地区一般预算平衡表 6" xfId="37081"/>
    <cellStyle name="好_县区合并测算20080421_不含人员经费系数_财力性转移支付2010年预算参考数_03_2010年各地区一般预算平衡表_04财力类2010" xfId="37082"/>
    <cellStyle name="好_县区合并测算20080421_不含人员经费系数_财力性转移支付2010年预算参考数_03_2010年各地区一般预算平衡表_04财力类2010 2" xfId="37083"/>
    <cellStyle name="好_县区合并测算20080421_不含人员经费系数_财力性转移支付2010年预算参考数_03_2010年各地区一般预算平衡表_04财力类2010 3" xfId="37084"/>
    <cellStyle name="好_县区合并测算20080421_不含人员经费系数_财力性转移支付2010年预算参考数_03_2010年各地区一般预算平衡表_2010年地方财政一般预算分级平衡情况表（汇总）0524" xfId="37085"/>
    <cellStyle name="好_县区合并测算20080421_不含人员经费系数_财力性转移支付2010年预算参考数_03_2010年各地区一般预算平衡表_2010年地方财政一般预算分级平衡情况表（汇总）0524 2" xfId="37086"/>
    <cellStyle name="好_县区合并测算20080421_不含人员经费系数_财力性转移支付2010年预算参考数_03_2010年各地区一般预算平衡表_2010年地方财政一般预算分级平衡情况表（汇总）0524 2 2" xfId="37087"/>
    <cellStyle name="好_县区合并测算20080421_不含人员经费系数_财力性转移支付2010年预算参考数_03_2010年各地区一般预算平衡表_2010年地方财政一般预算分级平衡情况表（汇总）0524 2 4" xfId="37088"/>
    <cellStyle name="好_县区合并测算20080421_不含人员经费系数_财力性转移支付2010年预算参考数_03_2010年各地区一般预算平衡表_2010年地方财政一般预算分级平衡情况表（汇总）0524 2 5" xfId="37089"/>
    <cellStyle name="好_县区合并测算20080421_不含人员经费系数_财力性转移支付2010年预算参考数_03_2010年各地区一般预算平衡表_2010年地方财政一般预算分级平衡情况表（汇总）0524 2 6" xfId="37090"/>
    <cellStyle name="好_县区合并测算20080421_不含人员经费系数_财力性转移支付2010年预算参考数_03_2010年各地区一般预算平衡表_2010年地方财政一般预算分级平衡情况表（汇总）0524 2 7" xfId="37091"/>
    <cellStyle name="好_县区合并测算20080421_不含人员经费系数_财力性转移支付2010年预算参考数_03_2010年各地区一般预算平衡表_2010年地方财政一般预算分级平衡情况表（汇总）0524 2 8" xfId="37092"/>
    <cellStyle name="好_县区合并测算20080421_不含人员经费系数_财力性转移支付2010年预算参考数_03_2010年各地区一般预算平衡表_2010年地方财政一般预算分级平衡情况表（汇总）0524 3" xfId="37093"/>
    <cellStyle name="好_县区合并测算20080421_不含人员经费系数_财力性转移支付2010年预算参考数_03_2010年各地区一般预算平衡表_2010年地方财政一般预算分级平衡情况表（汇总）0524 4" xfId="37094"/>
    <cellStyle name="好_县区合并测算20080421_不含人员经费系数_财力性转移支付2010年预算参考数_03_2010年各地区一般预算平衡表_2010年地方财政一般预算分级平衡情况表（汇总）0524 5" xfId="37095"/>
    <cellStyle name="好_县区合并测算20080421_不含人员经费系数_财力性转移支付2010年预算参考数_03_2010年各地区一般预算平衡表_净集中" xfId="37096"/>
    <cellStyle name="好_县区合并测算20080421_不含人员经费系数_财力性转移支付2010年预算参考数_03_2010年各地区一般预算平衡表_净集中 2" xfId="37097"/>
    <cellStyle name="好_县区合并测算20080421_不含人员经费系数_财力性转移支付2010年预算参考数_03_2010年各地区一般预算平衡表_净集中 3" xfId="37098"/>
    <cellStyle name="好_县区合并测算20080421_不含人员经费系数_财力性转移支付2010年预算参考数_30云南" xfId="37099"/>
    <cellStyle name="好_县区合并测算20080421_不含人员经费系数_财力性转移支付2010年预算参考数_30云南 2" xfId="37100"/>
    <cellStyle name="好_县区合并测算20080421_不含人员经费系数_财力性转移支付2010年预算参考数_30云南 3" xfId="37101"/>
    <cellStyle name="好_县区合并测算20080421_不含人员经费系数_财力性转移支付2010年预算参考数_合并" xfId="37102"/>
    <cellStyle name="好_县区合并测算20080421_不含人员经费系数_财力性转移支付2010年预算参考数_合并 2" xfId="37103"/>
    <cellStyle name="好_县区合并测算20080421_不含人员经费系数_财力性转移支付2010年预算参考数_合并 2 2" xfId="37104"/>
    <cellStyle name="好_县区合并测算20080421_不含人员经费系数_财力性转移支付2010年预算参考数_合并 3" xfId="37105"/>
    <cellStyle name="好_县区合并测算20080421_不含人员经费系数_财力性转移支付2010年预算参考数_华东 2" xfId="37106"/>
    <cellStyle name="好_县区合并测算20080421_不含人员经费系数_财力性转移支付2010年预算参考数_华东 2 2" xfId="37107"/>
    <cellStyle name="好_县区合并测算20080421_不含人员经费系数_财力性转移支付2010年预算参考数_华东 2 3" xfId="37108"/>
    <cellStyle name="好_县区合并测算20080421_不含人员经费系数_财力性转移支付2010年预算参考数_华东 2 4" xfId="37109"/>
    <cellStyle name="好_县区合并测算20080421_不含人员经费系数_财力性转移支付2010年预算参考数_华东 2 5" xfId="37110"/>
    <cellStyle name="好_县区合并测算20080421_不含人员经费系数_财力性转移支付2010年预算参考数_华东 2 6" xfId="37111"/>
    <cellStyle name="好_县区合并测算20080421_不含人员经费系数_财力性转移支付2010年预算参考数_华东 2 7" xfId="37112"/>
    <cellStyle name="好_县区合并测算20080421_不含人员经费系数_财力性转移支付2010年预算参考数_华东 3" xfId="37113"/>
    <cellStyle name="好_县区合并测算20080421_不含人员经费系数_财力性转移支付2010年预算参考数_隋心对账单定稿0514" xfId="37114"/>
    <cellStyle name="好_县区合并测算20080421_不含人员经费系数_财力性转移支付2010年预算参考数_隋心对账单定稿0514 2" xfId="37115"/>
    <cellStyle name="好_县区合并测算20080421_不含人员经费系数_财力性转移支付2010年预算参考数_隋心对账单定稿0514 2 2" xfId="37116"/>
    <cellStyle name="好_县区合并测算20080421_不含人员经费系数_财力性转移支付2010年预算参考数_隋心对账单定稿0514 2 3" xfId="37117"/>
    <cellStyle name="好_县区合并测算20080421_不含人员经费系数_财力性转移支付2010年预算参考数_隋心对账单定稿0514 2 4" xfId="37118"/>
    <cellStyle name="好_县区合并测算20080421_不含人员经费系数_财力性转移支付2010年预算参考数_隋心对账单定稿0514 2 5" xfId="37119"/>
    <cellStyle name="好_县区合并测算20080421_不含人员经费系数_财力性转移支付2010年预算参考数_隋心对账单定稿0514 2 6" xfId="37120"/>
    <cellStyle name="好_县区合并测算20080421_不含人员经费系数_财力性转移支付2010年预算参考数_隋心对账单定稿0514 2 7" xfId="37121"/>
    <cellStyle name="好_县区合并测算20080421_不含人员经费系数_财力性转移支付2010年预算参考数_隋心对账单定稿0514 3" xfId="37122"/>
    <cellStyle name="好_县区合并测算20080421_不含人员经费系数_财力性转移支付2010年预算参考数_小册子（2010）张" xfId="37123"/>
    <cellStyle name="好_县区合并测算20080421_不含人员经费系数_财力性转移支付2010年预算参考数_小册子（2010）张 2" xfId="37124"/>
    <cellStyle name="好_县区合并测算20080421_不含人员经费系数_财力性转移支付2010年预算参考数_小册子（2010）张 3" xfId="37125"/>
    <cellStyle name="输入 2 2 2 10" xfId="37126"/>
    <cellStyle name="好_县区合并测算20080421_不含人员经费系数_合并" xfId="37127"/>
    <cellStyle name="好_县区合并测算20080421_不含人员经费系数_合并 2" xfId="37128"/>
    <cellStyle name="好_县区合并测算20080421_不含人员经费系数_合并 2 2" xfId="37129"/>
    <cellStyle name="好_县区合并测算20080421_不含人员经费系数_合并 2 3" xfId="37130"/>
    <cellStyle name="好_县区合并测算20080421_不含人员经费系数_合并 2 5" xfId="37131"/>
    <cellStyle name="好_县区合并测算20080421_不含人员经费系数_合并 2 6" xfId="37132"/>
    <cellStyle name="好_县区合并测算20080421_不含人员经费系数_合并 2 7" xfId="37133"/>
    <cellStyle name="好_县区合并测算20080421_不含人员经费系数_合并 3" xfId="37134"/>
    <cellStyle name="好_县区合并测算20080421_不含人员经费系数_华东" xfId="37135"/>
    <cellStyle name="好_县区合并测算20080421_不含人员经费系数_华东 2" xfId="37136"/>
    <cellStyle name="好_县区合并测算20080421_不含人员经费系数_华东 2 3" xfId="37137"/>
    <cellStyle name="好_县区合并测算20080421_不含人员经费系数_隋心对账单定稿0514" xfId="37138"/>
    <cellStyle name="好_县区合并测算20080421_不含人员经费系数_隋心对账单定稿0514 2" xfId="37139"/>
    <cellStyle name="好_县区合并测算20080421_不含人员经费系数_隋心对账单定稿0514 2 2" xfId="37140"/>
    <cellStyle name="好_县区合并测算20080421_不含人员经费系数_隋心对账单定稿0514 2 3" xfId="37141"/>
    <cellStyle name="好_县区合并测算20080421_不含人员经费系数_隋心对账单定稿0514 2 4" xfId="37142"/>
    <cellStyle name="强调文字颜色 4 2 2 2 10" xfId="37143"/>
    <cellStyle name="好_县区合并测算20080421_不含人员经费系数_隋心对账单定稿0514 2 5" xfId="37144"/>
    <cellStyle name="强调文字颜色 4 2 2 2 11" xfId="37145"/>
    <cellStyle name="好_县区合并测算20080421_不含人员经费系数_隋心对账单定稿0514 2 6" xfId="37146"/>
    <cellStyle name="强调文字颜色 4 2 2 2 12" xfId="37147"/>
    <cellStyle name="好_县区合并测算20080421_不含人员经费系数_隋心对账单定稿0514 2 7" xfId="37148"/>
    <cellStyle name="强调文字颜色 4 2 2 2 13" xfId="37149"/>
    <cellStyle name="好_县区合并测算20080421_不含人员经费系数_隋心对账单定稿0514 3" xfId="37150"/>
    <cellStyle name="好_县区合并测算20080421_不含人员经费系数_小册子（2010）张" xfId="37151"/>
    <cellStyle name="好_县区合并测算20080421_不含人员经费系数_小册子（2010）张 2" xfId="37152"/>
    <cellStyle name="好_县区合并测算20080421_不含人员经费系数_小册子（2010）张 3" xfId="37153"/>
    <cellStyle name="好_县区合并测算20080421_财力性转移支付2010年预算参考数" xfId="37154"/>
    <cellStyle name="好_县区合并测算20080421_财力性转移支付2010年预算参考数 2" xfId="37155"/>
    <cellStyle name="好_县区合并测算20080421_财力性转移支付2010年预算参考数 2 2" xfId="37156"/>
    <cellStyle name="好_县区合并测算20080421_财力性转移支付2010年预算参考数 2 3" xfId="37157"/>
    <cellStyle name="好_县区合并测算20080421_财力性转移支付2010年预算参考数 2 4" xfId="37158"/>
    <cellStyle name="好_县区合并测算20080421_财力性转移支付2010年预算参考数 2 5" xfId="37159"/>
    <cellStyle name="好_县区合并测算20080421_财力性转移支付2010年预算参考数 2 6" xfId="37160"/>
    <cellStyle name="好_县区合并测算20080421_财力性转移支付2010年预算参考数 2 7" xfId="37161"/>
    <cellStyle name="好_县区合并测算20080421_财力性转移支付2010年预算参考数 2 8" xfId="37162"/>
    <cellStyle name="好_县区合并测算20080421_财力性转移支付2010年预算参考数 3" xfId="37163"/>
    <cellStyle name="好_县区合并测算20080421_财力性转移支付2010年预算参考数 4" xfId="37164"/>
    <cellStyle name="好_县区合并测算20080421_财力性转移支付2010年预算参考数 5" xfId="37165"/>
    <cellStyle name="好_县区合并测算20080421_财力性转移支付2010年预算参考数_03_2010年各地区一般预算平衡表" xfId="37166"/>
    <cellStyle name="好_县区合并测算20080421_财力性转移支付2010年预算参考数_03_2010年各地区一般预算平衡表 2" xfId="37167"/>
    <cellStyle name="好_县区合并测算20080421_财力性转移支付2010年预算参考数_03_2010年各地区一般预算平衡表 2 2" xfId="37168"/>
    <cellStyle name="好_县区合并测算20080421_财力性转移支付2010年预算参考数_03_2010年各地区一般预算平衡表 2 3" xfId="37169"/>
    <cellStyle name="好_县区合并测算20080421_财力性转移支付2010年预算参考数_03_2010年各地区一般预算平衡表 3" xfId="37170"/>
    <cellStyle name="好_县区合并测算20080421_财力性转移支付2010年预算参考数_03_2010年各地区一般预算平衡表 4" xfId="37171"/>
    <cellStyle name="好_县区合并测算20080421_财力性转移支付2010年预算参考数_03_2010年各地区一般预算平衡表 5" xfId="37172"/>
    <cellStyle name="好_县区合并测算20080421_财力性转移支付2010年预算参考数_03_2010年各地区一般预算平衡表 6" xfId="37173"/>
    <cellStyle name="好_县区合并测算20080421_财力性转移支付2010年预算参考数_03_2010年各地区一般预算平衡表_04财力类2010" xfId="37174"/>
    <cellStyle name="好_县区合并测算20080421_财力性转移支付2010年预算参考数_03_2010年各地区一般预算平衡表_04财力类2010 2" xfId="37175"/>
    <cellStyle name="好_县区合并测算20080421_财力性转移支付2010年预算参考数_03_2010年各地区一般预算平衡表_04财力类2010 3" xfId="37176"/>
    <cellStyle name="好_县区合并测算20080421_财力性转移支付2010年预算参考数_03_2010年各地区一般预算平衡表_2010年地方财政一般预算分级平衡情况表（汇总）0524 2" xfId="37177"/>
    <cellStyle name="好_县区合并测算20080421_财力性转移支付2010年预算参考数_03_2010年各地区一般预算平衡表_2010年地方财政一般预算分级平衡情况表（汇总）0524 2 2" xfId="37178"/>
    <cellStyle name="好_县区合并测算20080421_财力性转移支付2010年预算参考数_03_2010年各地区一般预算平衡表_2010年地方财政一般预算分级平衡情况表（汇总）0524 2 3" xfId="37179"/>
    <cellStyle name="好_县区合并测算20080421_财力性转移支付2010年预算参考数_03_2010年各地区一般预算平衡表_2010年地方财政一般预算分级平衡情况表（汇总）0524 2 4" xfId="37180"/>
    <cellStyle name="好_县区合并测算20080421_财力性转移支付2010年预算参考数_03_2010年各地区一般预算平衡表_2010年地方财政一般预算分级平衡情况表（汇总）0524 2 5" xfId="37181"/>
    <cellStyle name="好_县区合并测算20080421_财力性转移支付2010年预算参考数_03_2010年各地区一般预算平衡表_2010年地方财政一般预算分级平衡情况表（汇总）0524 2 6" xfId="37182"/>
    <cellStyle name="好_县区合并测算20080421_财力性转移支付2010年预算参考数_03_2010年各地区一般预算平衡表_2010年地方财政一般预算分级平衡情况表（汇总）0524 2 7" xfId="37183"/>
    <cellStyle name="好_县区合并测算20080421_财力性转移支付2010年预算参考数_03_2010年各地区一般预算平衡表_2010年地方财政一般预算分级平衡情况表（汇总）0524 3" xfId="37184"/>
    <cellStyle name="好_县区合并测算20080421_财力性转移支付2010年预算参考数_03_2010年各地区一般预算平衡表_2010年地方财政一般预算分级平衡情况表（汇总）0524 5" xfId="37185"/>
    <cellStyle name="好_县区合并测算20080421_财力性转移支付2010年预算参考数_03_2010年各地区一般预算平衡表_净集中" xfId="37186"/>
    <cellStyle name="好_县区合并测算20080421_财力性转移支付2010年预算参考数_03_2010年各地区一般预算平衡表_净集中 2" xfId="37187"/>
    <cellStyle name="好_县区合并测算20080421_财力性转移支付2010年预算参考数_03_2010年各地区一般预算平衡表_净集中 3" xfId="37188"/>
    <cellStyle name="好_县区合并测算20080421_财力性转移支付2010年预算参考数_30云南" xfId="37189"/>
    <cellStyle name="好_县区合并测算20080421_财力性转移支付2010年预算参考数_30云南 2" xfId="37190"/>
    <cellStyle name="好_县区合并测算20080421_财力性转移支付2010年预算参考数_30云南 3" xfId="37191"/>
    <cellStyle name="好_县区合并测算20080421_财力性转移支付2010年预算参考数_合并" xfId="37192"/>
    <cellStyle name="好_县区合并测算20080421_财力性转移支付2010年预算参考数_合并 2" xfId="37193"/>
    <cellStyle name="好_县区合并测算20080421_财力性转移支付2010年预算参考数_合并 2 2" xfId="37194"/>
    <cellStyle name="好_县区合并测算20080421_财力性转移支付2010年预算参考数_合并 2 3" xfId="37195"/>
    <cellStyle name="好_县区合并测算20080421_财力性转移支付2010年预算参考数_合并 2 4" xfId="37196"/>
    <cellStyle name="好_县区合并测算20080421_财力性转移支付2010年预算参考数_合并 2 5" xfId="37197"/>
    <cellStyle name="好_县区合并测算20080423(按照各省比重）_县市旗测算-新科目（含人口规模效应） 2 2" xfId="37198"/>
    <cellStyle name="好_县区合并测算20080421_财力性转移支付2010年预算参考数_合并 2 6" xfId="37199"/>
    <cellStyle name="好_县区合并测算20080423(按照各省比重）_县市旗测算-新科目（含人口规模效应） 2 3" xfId="37200"/>
    <cellStyle name="好_县区合并测算20080421_财力性转移支付2010年预算参考数_合并 2 7" xfId="37201"/>
    <cellStyle name="好_县区合并测算20080423(按照各省比重）_县市旗测算-新科目（含人口规模效应） 2 4" xfId="37202"/>
    <cellStyle name="好_县区合并测算20080421_财力性转移支付2010年预算参考数_合并 3" xfId="37203"/>
    <cellStyle name="好_县区合并测算20080421_财力性转移支付2010年预算参考数_华东" xfId="37204"/>
    <cellStyle name="好_县区合并测算20080421_财力性转移支付2010年预算参考数_华东 2" xfId="37205"/>
    <cellStyle name="好_县区合并测算20080421_财力性转移支付2010年预算参考数_华东 2 2" xfId="37206"/>
    <cellStyle name="好_县区合并测算20080421_财力性转移支付2010年预算参考数_华东 2 3" xfId="37207"/>
    <cellStyle name="好_县区合并测算20080421_财力性转移支付2010年预算参考数_华东 2 4" xfId="37208"/>
    <cellStyle name="好_县区合并测算20080421_财力性转移支付2010年预算参考数_华东 2 5" xfId="37209"/>
    <cellStyle name="好_县区合并测算20080421_财力性转移支付2010年预算参考数_华东 2 6" xfId="37210"/>
    <cellStyle name="好_县区合并测算20080421_财力性转移支付2010年预算参考数_华东 2 7" xfId="37211"/>
    <cellStyle name="好_县区合并测算20080421_财力性转移支付2010年预算参考数_华东 3" xfId="37212"/>
    <cellStyle name="好_县区合并测算20080421_财力性转移支付2010年预算参考数_隋心对账单定稿0514 2" xfId="37213"/>
    <cellStyle name="好_县区合并测算20080421_财力性转移支付2010年预算参考数_隋心对账单定稿0514 2 2" xfId="37214"/>
    <cellStyle name="好_县区合并测算20080421_财力性转移支付2010年预算参考数_隋心对账单定稿0514 2 3" xfId="37215"/>
    <cellStyle name="好_县区合并测算20080421_财力性转移支付2010年预算参考数_隋心对账单定稿0514 2 4" xfId="37216"/>
    <cellStyle name="好_县区合并测算20080421_财力性转移支付2010年预算参考数_隋心对账单定稿0514 2 5" xfId="37217"/>
    <cellStyle name="好_县区合并测算20080421_财力性转移支付2010年预算参考数_隋心对账单定稿0514 2 6" xfId="37218"/>
    <cellStyle name="好_县区合并测算20080421_财力性转移支付2010年预算参考数_隋心对账单定稿0514 2 7" xfId="37219"/>
    <cellStyle name="好_县区合并测算20080421_财力性转移支付2010年预算参考数_隋心对账单定稿0514 3" xfId="37220"/>
    <cellStyle name="好_县区合并测算20080421_财力性转移支付2010年预算参考数_小册子（2010）张" xfId="37221"/>
    <cellStyle name="好_县区合并测算20080421_财力性转移支付2010年预算参考数_小册子（2010）张 3" xfId="37222"/>
    <cellStyle name="好_县区合并测算20080421_合并" xfId="37223"/>
    <cellStyle name="好_县区合并测算20080421_合并 2" xfId="37224"/>
    <cellStyle name="好_县区合并测算20080421_合并 2 2" xfId="37225"/>
    <cellStyle name="好_县区合并测算20080421_合并 2 3" xfId="37226"/>
    <cellStyle name="好_县区合并测算20080421_合并 2 4" xfId="37227"/>
    <cellStyle name="好_县区合并测算20080421_合并 2 5" xfId="37228"/>
    <cellStyle name="好_县区合并测算20080421_合并 2 6" xfId="37229"/>
    <cellStyle name="好_县区合并测算20080421_合并 2 7" xfId="37230"/>
    <cellStyle name="好_县区合并测算20080421_合并 3" xfId="37231"/>
    <cellStyle name="好_县区合并测算20080421_华东" xfId="37232"/>
    <cellStyle name="好_县区合并测算20080421_华东 2" xfId="37233"/>
    <cellStyle name="好_县区合并测算20080421_华东 2 2" xfId="37234"/>
    <cellStyle name="好_县区合并测算20080421_华东 2 3" xfId="37235"/>
    <cellStyle name="好_县区合并测算20080421_华东 2 4" xfId="37236"/>
    <cellStyle name="好_县区合并测算20080421_华东 2 5" xfId="37237"/>
    <cellStyle name="好_县区合并测算20080421_华东 2 6" xfId="37238"/>
    <cellStyle name="好_县区合并测算20080421_华东 2 7" xfId="37239"/>
    <cellStyle name="好_县区合并测算20080421_华东 3" xfId="37240"/>
    <cellStyle name="好_县区合并测算20080421_民生政策最低支出需求" xfId="37241"/>
    <cellStyle name="好_县区合并测算20080421_民生政策最低支出需求 2" xfId="37242"/>
    <cellStyle name="好_县区合并测算20080421_民生政策最低支出需求 2 2" xfId="37243"/>
    <cellStyle name="好_县区合并测算20080421_民生政策最低支出需求 2 2 2" xfId="37244"/>
    <cellStyle name="好_县区合并测算20080421_民生政策最低支出需求 2 3" xfId="37245"/>
    <cellStyle name="好_县区合并测算20080421_民生政策最低支出需求 2 4" xfId="37246"/>
    <cellStyle name="好_云南省2008年转移支付测算——州市本级考核部分及政策性测算_财力性转移支付2010年预算参考数 2 2 2" xfId="37247"/>
    <cellStyle name="好_县区合并测算20080421_民生政策最低支出需求 2 5" xfId="37248"/>
    <cellStyle name="好_县区合并测算20080421_民生政策最低支出需求 2 6" xfId="37249"/>
    <cellStyle name="好_县区合并测算20080421_民生政策最低支出需求 2 8" xfId="37250"/>
    <cellStyle name="好_县区合并测算20080421_民生政策最低支出需求 3" xfId="37251"/>
    <cellStyle name="好_县区合并测算20080421_民生政策最低支出需求 4" xfId="37252"/>
    <cellStyle name="好_县区合并测算20080421_民生政策最低支出需求 5" xfId="37253"/>
    <cellStyle name="好_县区合并测算20080421_民生政策最低支出需求_03_2010年各地区一般预算平衡表" xfId="37254"/>
    <cellStyle name="好_县区合并测算20080421_民生政策最低支出需求_03_2010年各地区一般预算平衡表 2 2" xfId="37255"/>
    <cellStyle name="好_县区合并测算20080421_民生政策最低支出需求_03_2010年各地区一般预算平衡表 2 3" xfId="37256"/>
    <cellStyle name="好_县区合并测算20080421_民生政策最低支出需求_03_2010年各地区一般预算平衡表_04财力类2010" xfId="37257"/>
    <cellStyle name="好_县区合并测算20080421_民生政策最低支出需求_03_2010年各地区一般预算平衡表_04财力类2010 2" xfId="37258"/>
    <cellStyle name="好_县区合并测算20080421_民生政策最低支出需求_03_2010年各地区一般预算平衡表_04财力类2010 3" xfId="37259"/>
    <cellStyle name="好_县区合并测算20080421_民生政策最低支出需求_03_2010年各地区一般预算平衡表_2010年地方财政一般预算分级平衡情况表（汇总）0524" xfId="37260"/>
    <cellStyle name="好_县区合并测算20080421_民生政策最低支出需求_03_2010年各地区一般预算平衡表_2010年地方财政一般预算分级平衡情况表（汇总）0524 2" xfId="37261"/>
    <cellStyle name="好_县区合并测算20080421_民生政策最低支出需求_03_2010年各地区一般预算平衡表_2010年地方财政一般预算分级平衡情况表（汇总）0524 2 2" xfId="37262"/>
    <cellStyle name="好_县区合并测算20080421_民生政策最低支出需求_03_2010年各地区一般预算平衡表_2010年地方财政一般预算分级平衡情况表（汇总）0524 2 3" xfId="37263"/>
    <cellStyle name="好_县区合并测算20080421_民生政策最低支出需求_03_2010年各地区一般预算平衡表_2010年地方财政一般预算分级平衡情况表（汇总）0524 2 5" xfId="37264"/>
    <cellStyle name="好_县区合并测算20080421_民生政策最低支出需求_03_2010年各地区一般预算平衡表_2010年地方财政一般预算分级平衡情况表（汇总）0524 2 6" xfId="37265"/>
    <cellStyle name="好_县区合并测算20080421_民生政策最低支出需求_03_2010年各地区一般预算平衡表_2010年地方财政一般预算分级平衡情况表（汇总）0524 2 7" xfId="37266"/>
    <cellStyle name="好_县区合并测算20080421_民生政策最低支出需求_03_2010年各地区一般预算平衡表_2010年地方财政一般预算分级平衡情况表（汇总）0524 2 8" xfId="37267"/>
    <cellStyle name="好_县区合并测算20080421_民生政策最低支出需求_03_2010年各地区一般预算平衡表_2010年地方财政一般预算分级平衡情况表（汇总）0524 3" xfId="37268"/>
    <cellStyle name="好_县区合并测算20080421_民生政策最低支出需求_03_2010年各地区一般预算平衡表_2010年地方财政一般预算分级平衡情况表（汇总）0524 4" xfId="37269"/>
    <cellStyle name="好_县区合并测算20080421_民生政策最低支出需求_03_2010年各地区一般预算平衡表_2010年地方财政一般预算分级平衡情况表（汇总）0524 5" xfId="37270"/>
    <cellStyle name="好_县区合并测算20080421_民生政策最低支出需求_03_2010年各地区一般预算平衡表_净集中" xfId="37271"/>
    <cellStyle name="好_县区合并测算20080421_民生政策最低支出需求_03_2010年各地区一般预算平衡表_净集中 2" xfId="37272"/>
    <cellStyle name="好_县区合并测算20080421_民生政策最低支出需求_30云南" xfId="37273"/>
    <cellStyle name="好_县区合并测算20080421_民生政策最低支出需求_30云南 2" xfId="37274"/>
    <cellStyle name="好_县区合并测算20080421_民生政策最低支出需求_30云南 3" xfId="37275"/>
    <cellStyle name="好_县区合并测算20080421_民生政策最低支出需求_财力性转移支付2010年预算参考数" xfId="37276"/>
    <cellStyle name="好_县区合并测算20080421_民生政策最低支出需求_财力性转移支付2010年预算参考数 2" xfId="37277"/>
    <cellStyle name="好_县区合并测算20080421_民生政策最低支出需求_财力性转移支付2010年预算参考数 2 2" xfId="37278"/>
    <cellStyle name="好_县区合并测算20080421_民生政策最低支出需求_财力性转移支付2010年预算参考数 2 3" xfId="37279"/>
    <cellStyle name="好_县区合并测算20080421_民生政策最低支出需求_财力性转移支付2010年预算参考数 2 4" xfId="37280"/>
    <cellStyle name="好_县区合并测算20080421_民生政策最低支出需求_财力性转移支付2010年预算参考数 3" xfId="37281"/>
    <cellStyle name="好_县区合并测算20080421_民生政策最低支出需求_财力性转移支付2010年预算参考数 4" xfId="37282"/>
    <cellStyle name="好_县区合并测算20080421_民生政策最低支出需求_财力性转移支付2010年预算参考数_03_2010年各地区一般预算平衡表" xfId="37283"/>
    <cellStyle name="好_县区合并测算20080421_民生政策最低支出需求_财力性转移支付2010年预算参考数_03_2010年各地区一般预算平衡表 2" xfId="37284"/>
    <cellStyle name="好_县区合并测算20080421_民生政策最低支出需求_财力性转移支付2010年预算参考数_03_2010年各地区一般预算平衡表 2 2" xfId="37285"/>
    <cellStyle name="好_县区合并测算20080421_民生政策最低支出需求_财力性转移支付2010年预算参考数_03_2010年各地区一般预算平衡表 2 3" xfId="37286"/>
    <cellStyle name="好_县区合并测算20080421_民生政策最低支出需求_财力性转移支付2010年预算参考数_03_2010年各地区一般预算平衡表 3" xfId="37287"/>
    <cellStyle name="好_县区合并测算20080421_民生政策最低支出需求_财力性转移支付2010年预算参考数_03_2010年各地区一般预算平衡表 6" xfId="37288"/>
    <cellStyle name="好_县区合并测算20080421_民生政策最低支出需求_财力性转移支付2010年预算参考数_03_2010年各地区一般预算平衡表_04财力类2010" xfId="37289"/>
    <cellStyle name="好_县区合并测算20080421_民生政策最低支出需求_财力性转移支付2010年预算参考数_03_2010年各地区一般预算平衡表_04财力类2010 2" xfId="37290"/>
    <cellStyle name="好_县区合并测算20080421_民生政策最低支出需求_财力性转移支付2010年预算参考数_03_2010年各地区一般预算平衡表_04财力类2010 3" xfId="37291"/>
    <cellStyle name="好_县区合并测算20080421_民生政策最低支出需求_财力性转移支付2010年预算参考数_03_2010年各地区一般预算平衡表_2010年地方财政一般预算分级平衡情况表（汇总）0524 3" xfId="37292"/>
    <cellStyle name="好_县区合并测算20080421_民生政策最低支出需求_财力性转移支付2010年预算参考数_03_2010年各地区一般预算平衡表_2010年地方财政一般预算分级平衡情况表（汇总）0524 4" xfId="37293"/>
    <cellStyle name="好_县区合并测算20080421_民生政策最低支出需求_财力性转移支付2010年预算参考数_03_2010年各地区一般预算平衡表_2010年地方财政一般预算分级平衡情况表（汇总）0524 5" xfId="37294"/>
    <cellStyle name="好_县区合并测算20080421_民生政策最低支出需求_财力性转移支付2010年预算参考数_03_2010年各地区一般预算平衡表_净集中 3" xfId="37295"/>
    <cellStyle name="好_县区合并测算20080421_民生政策最低支出需求_财力性转移支付2010年预算参考数_30云南" xfId="37296"/>
    <cellStyle name="好_县区合并测算20080421_民生政策最低支出需求_财力性转移支付2010年预算参考数_30云南 2" xfId="37297"/>
    <cellStyle name="好_县区合并测算20080421_民生政策最低支出需求_财力性转移支付2010年预算参考数_30云南 3" xfId="37298"/>
    <cellStyle name="好_县区合并测算20080421_民生政策最低支出需求_财力性转移支付2010年预算参考数_合并 2 5" xfId="37299"/>
    <cellStyle name="好_县区合并测算20080421_民生政策最低支出需求_财力性转移支付2010年预算参考数_合并 2 6" xfId="37300"/>
    <cellStyle name="好_县区合并测算20080421_民生政策最低支出需求_财力性转移支付2010年预算参考数_合并 2 7" xfId="37301"/>
    <cellStyle name="好_县区合并测算20080421_民生政策最低支出需求_财力性转移支付2010年预算参考数_华东 2 2" xfId="37302"/>
    <cellStyle name="好_县区合并测算20080421_民生政策最低支出需求_财力性转移支付2010年预算参考数_华东 2 3" xfId="37303"/>
    <cellStyle name="好_县区合并测算20080421_民生政策最低支出需求_财力性转移支付2010年预算参考数_华东 2 4" xfId="37304"/>
    <cellStyle name="好_县区合并测算20080421_民生政策最低支出需求_财力性转移支付2010年预算参考数_华东 2 5" xfId="37305"/>
    <cellStyle name="好_县区合并测算20080421_民生政策最低支出需求_财力性转移支付2010年预算参考数_华东 2 6" xfId="37306"/>
    <cellStyle name="好_县区合并测算20080421_民生政策最低支出需求_财力性转移支付2010年预算参考数_华东 2 7" xfId="37307"/>
    <cellStyle name="好_县区合并测算20080421_民生政策最低支出需求_财力性转移支付2010年预算参考数_华东 3" xfId="37308"/>
    <cellStyle name="好_县区合并测算20080421_民生政策最低支出需求_财力性转移支付2010年预算参考数_隋心对账单定稿0514" xfId="37309"/>
    <cellStyle name="好_县市旗测算-新科目（20080627）_财力性转移支付2010年预算参考数_隋心对账单定稿0514 3" xfId="37310"/>
    <cellStyle name="好_县区合并测算20080421_民生政策最低支出需求_财力性转移支付2010年预算参考数_隋心对账单定稿0514 2 2" xfId="37311"/>
    <cellStyle name="好_县区合并测算20080421_民生政策最低支出需求_财力性转移支付2010年预算参考数_隋心对账单定稿0514 2 3" xfId="37312"/>
    <cellStyle name="好_县区合并测算20080421_民生政策最低支出需求_财力性转移支付2010年预算参考数_隋心对账单定稿0514 2 4" xfId="37313"/>
    <cellStyle name="好_县区合并测算20080421_民生政策最低支出需求_财力性转移支付2010年预算参考数_隋心对账单定稿0514 2 5" xfId="37314"/>
    <cellStyle name="好_县区合并测算20080421_民生政策最低支出需求_财力性转移支付2010年预算参考数_隋心对账单定稿0514 2 6" xfId="37315"/>
    <cellStyle name="好_县区合并测算20080421_民生政策最低支出需求_财力性转移支付2010年预算参考数_隋心对账单定稿0514 2 7" xfId="37316"/>
    <cellStyle name="好_县区合并测算20080421_民生政策最低支出需求_合并" xfId="37317"/>
    <cellStyle name="好_县区合并测算20080421_民生政策最低支出需求_合并 2" xfId="37318"/>
    <cellStyle name="好_县区合并测算20080421_民生政策最低支出需求_合并 2 3" xfId="37319"/>
    <cellStyle name="好_县区合并测算20080421_民生政策最低支出需求_合并 2 4" xfId="37320"/>
    <cellStyle name="好_县区合并测算20080421_民生政策最低支出需求_合并 2 5" xfId="37321"/>
    <cellStyle name="好_县区合并测算20080421_民生政策最低支出需求_合并 2 6" xfId="37322"/>
    <cellStyle name="好_县区合并测算20080421_民生政策最低支出需求_合并 2 7" xfId="37323"/>
    <cellStyle name="好_县区合并测算20080421_民生政策最低支出需求_合并 3" xfId="37324"/>
    <cellStyle name="好_县区合并测算20080421_民生政策最低支出需求_华东" xfId="37325"/>
    <cellStyle name="好_县区合并测算20080421_民生政策最低支出需求_华东 2" xfId="37326"/>
    <cellStyle name="好_县区合并测算20080421_民生政策最低支出需求_华东 2 2" xfId="37327"/>
    <cellStyle name="好_县区合并测算20080421_民生政策最低支出需求_华东 2 3" xfId="37328"/>
    <cellStyle name="好_县区合并测算20080421_民生政策最低支出需求_华东 2 4" xfId="37329"/>
    <cellStyle name="好_县区合并测算20080421_民生政策最低支出需求_华东 2 5" xfId="37330"/>
    <cellStyle name="好_县区合并测算20080421_民生政策最低支出需求_华东 2 6" xfId="37331"/>
    <cellStyle name="好_县区合并测算20080421_民生政策最低支出需求_华东 2 7" xfId="37332"/>
    <cellStyle name="好_县区合并测算20080421_民生政策最低支出需求_华东 3" xfId="37333"/>
    <cellStyle name="好_县区合并测算20080421_民生政策最低支出需求_隋心对账单定稿0514" xfId="37334"/>
    <cellStyle name="好_县区合并测算20080421_民生政策最低支出需求_隋心对账单定稿0514 2" xfId="37335"/>
    <cellStyle name="好_县区合并测算20080421_民生政策最低支出需求_隋心对账单定稿0514 2 2" xfId="37336"/>
    <cellStyle name="好_县区合并测算20080421_民生政策最低支出需求_隋心对账单定稿0514 2 3" xfId="37337"/>
    <cellStyle name="好_县区合并测算20080421_民生政策最低支出需求_隋心对账单定稿0514 2 4" xfId="37338"/>
    <cellStyle name="好_县区合并测算20080421_民生政策最低支出需求_隋心对账单定稿0514 2 5" xfId="37339"/>
    <cellStyle name="好_县区合并测算20080421_民生政策最低支出需求_隋心对账单定稿0514 2 6" xfId="37340"/>
    <cellStyle name="好_县区合并测算20080421_民生政策最低支出需求_隋心对账单定稿0514 2 7" xfId="37341"/>
    <cellStyle name="好_县区合并测算20080421_民生政策最低支出需求_隋心对账单定稿0514 3" xfId="37342"/>
    <cellStyle name="好_县区合并测算20080421_民生政策最低支出需求_小册子（2010）张" xfId="37343"/>
    <cellStyle name="好_县区合并测算20080421_民生政策最低支出需求_小册子（2010）张 2" xfId="37344"/>
    <cellStyle name="好_县区合并测算20080421_民生政策最低支出需求_小册子（2010）张 3" xfId="37345"/>
    <cellStyle name="好_县区合并测算20080421_隋心对账单定稿0514" xfId="37346"/>
    <cellStyle name="好_县区合并测算20080421_县市旗测算-新科目（含人口规模效应） 2" xfId="37347"/>
    <cellStyle name="好_县区合并测算20080421_县市旗测算-新科目（含人口规模效应） 2 4" xfId="37348"/>
    <cellStyle name="好_县区合并测算20080421_县市旗测算-新科目（含人口规模效应） 2 5" xfId="37349"/>
    <cellStyle name="好_县区合并测算20080421_县市旗测算-新科目（含人口规模效应） 2 6" xfId="37350"/>
    <cellStyle name="好_县区合并测算20080421_县市旗测算-新科目（含人口规模效应） 2 7" xfId="37351"/>
    <cellStyle name="好_县区合并测算20080421_县市旗测算-新科目（含人口规模效应） 2 8" xfId="37352"/>
    <cellStyle name="好_县区合并测算20080421_县市旗测算-新科目（含人口规模效应） 3" xfId="37353"/>
    <cellStyle name="好_县区合并测算20080421_县市旗测算-新科目（含人口规模效应） 4" xfId="37354"/>
    <cellStyle name="好_县区合并测算20080421_县市旗测算-新科目（含人口规模效应）_03_2010年各地区一般预算平衡表" xfId="37355"/>
    <cellStyle name="好_县区合并测算20080421_县市旗测算-新科目（含人口规模效应）_03_2010年各地区一般预算平衡表 2" xfId="37356"/>
    <cellStyle name="好_县区合并测算20080421_县市旗测算-新科目（含人口规模效应）_03_2010年各地区一般预算平衡表 2 2" xfId="37357"/>
    <cellStyle name="好_县区合并测算20080421_县市旗测算-新科目（含人口规模效应）_03_2010年各地区一般预算平衡表 2 3" xfId="37358"/>
    <cellStyle name="好_县区合并测算20080421_县市旗测算-新科目（含人口规模效应）_03_2010年各地区一般预算平衡表 3" xfId="37359"/>
    <cellStyle name="好_县区合并测算20080421_县市旗测算-新科目（含人口规模效应）_03_2010年各地区一般预算平衡表 4" xfId="37360"/>
    <cellStyle name="好_县区合并测算20080421_县市旗测算-新科目（含人口规模效应）_03_2010年各地区一般预算平衡表 5" xfId="37361"/>
    <cellStyle name="好_县区合并测算20080421_县市旗测算-新科目（含人口规模效应）_03_2010年各地区一般预算平衡表 6" xfId="37362"/>
    <cellStyle name="好_县区合并测算20080421_县市旗测算-新科目（含人口规模效应）_03_2010年各地区一般预算平衡表_04财力类2010" xfId="37363"/>
    <cellStyle name="好_县区合并测算20080421_县市旗测算-新科目（含人口规模效应）_03_2010年各地区一般预算平衡表_04财力类2010 2" xfId="37364"/>
    <cellStyle name="好_县区合并测算20080421_县市旗测算-新科目（含人口规模效应）_03_2010年各地区一般预算平衡表_04财力类2010 3" xfId="37365"/>
    <cellStyle name="好_县区合并测算20080421_县市旗测算-新科目（含人口规模效应）_03_2010年各地区一般预算平衡表_2010年地方财政一般预算分级平衡情况表（汇总）0524" xfId="37366"/>
    <cellStyle name="好_县区合并测算20080421_县市旗测算-新科目（含人口规模效应）_03_2010年各地区一般预算平衡表_2010年地方财政一般预算分级平衡情况表（汇总）0524 2" xfId="37367"/>
    <cellStyle name="好_县区合并测算20080421_县市旗测算-新科目（含人口规模效应）_03_2010年各地区一般预算平衡表_2010年地方财政一般预算分级平衡情况表（汇总）0524 2 2" xfId="37368"/>
    <cellStyle name="好_县区合并测算20080421_县市旗测算-新科目（含人口规模效应）_03_2010年各地区一般预算平衡表_2010年地方财政一般预算分级平衡情况表（汇总）0524 2 3" xfId="37369"/>
    <cellStyle name="好_县区合并测算20080421_县市旗测算-新科目（含人口规模效应）_03_2010年各地区一般预算平衡表_2010年地方财政一般预算分级平衡情况表（汇总）0524 2 4" xfId="37370"/>
    <cellStyle name="好_县区合并测算20080421_县市旗测算-新科目（含人口规模效应）_03_2010年各地区一般预算平衡表_2010年地方财政一般预算分级平衡情况表（汇总）0524 2 5" xfId="37371"/>
    <cellStyle name="好_县区合并测算20080421_县市旗测算-新科目（含人口规模效应）_03_2010年各地区一般预算平衡表_2010年地方财政一般预算分级平衡情况表（汇总）0524 2 6" xfId="37372"/>
    <cellStyle name="好_县区合并测算20080421_县市旗测算-新科目（含人口规模效应）_03_2010年各地区一般预算平衡表_2010年地方财政一般预算分级平衡情况表（汇总）0524 2 7" xfId="37373"/>
    <cellStyle name="好_县区合并测算20080421_县市旗测算-新科目（含人口规模效应）_03_2010年各地区一般预算平衡表_2010年地方财政一般预算分级平衡情况表（汇总）0524 2 8" xfId="37374"/>
    <cellStyle name="好_县区合并测算20080421_县市旗测算-新科目（含人口规模效应）_03_2010年各地区一般预算平衡表_2010年地方财政一般预算分级平衡情况表（汇总）0524 3" xfId="37375"/>
    <cellStyle name="好_县区合并测算20080421_县市旗测算-新科目（含人口规模效应）_03_2010年各地区一般预算平衡表_2010年地方财政一般预算分级平衡情况表（汇总）0524 4" xfId="37376"/>
    <cellStyle name="好_县区合并测算20080421_县市旗测算-新科目（含人口规模效应）_03_2010年各地区一般预算平衡表_2010年地方财政一般预算分级平衡情况表（汇总）0524 5" xfId="37377"/>
    <cellStyle name="好_县区合并测算20080421_县市旗测算-新科目（含人口规模效应）_03_2010年各地区一般预算平衡表_净集中 2" xfId="37378"/>
    <cellStyle name="好_县区合并测算20080421_县市旗测算-新科目（含人口规模效应）_03_2010年各地区一般预算平衡表_净集中 3" xfId="37379"/>
    <cellStyle name="好_县区合并测算20080421_县市旗测算-新科目（含人口规模效应）_30云南" xfId="37380"/>
    <cellStyle name="好_县区合并测算20080421_县市旗测算-新科目（含人口规模效应）_30云南 2" xfId="37381"/>
    <cellStyle name="好_县区合并测算20080421_县市旗测算-新科目（含人口规模效应）_财力性转移支付2010年预算参考数" xfId="37382"/>
    <cellStyle name="好_县区合并测算20080421_县市旗测算-新科目（含人口规模效应）_财力性转移支付2010年预算参考数 2" xfId="37383"/>
    <cellStyle name="好_县区合并测算20080421_县市旗测算-新科目（含人口规模效应）_财力性转移支付2010年预算参考数 2 2" xfId="37384"/>
    <cellStyle name="好_县区合并测算20080421_县市旗测算-新科目（含人口规模效应）_财力性转移支付2010年预算参考数 2 3" xfId="37385"/>
    <cellStyle name="好_县区合并测算20080421_县市旗测算-新科目（含人口规模效应）_财力性转移支付2010年预算参考数 2 4" xfId="37386"/>
    <cellStyle name="好_县区合并测算20080421_县市旗测算-新科目（含人口规模效应）_财力性转移支付2010年预算参考数 2 5" xfId="37387"/>
    <cellStyle name="好_县区合并测算20080421_县市旗测算-新科目（含人口规模效应）_财力性转移支付2010年预算参考数 2 6" xfId="37388"/>
    <cellStyle name="好_县区合并测算20080421_县市旗测算-新科目（含人口规模效应）_财力性转移支付2010年预算参考数 2 7" xfId="37389"/>
    <cellStyle name="好_县区合并测算20080421_县市旗测算-新科目（含人口规模效应）_财力性转移支付2010年预算参考数 2 8" xfId="37390"/>
    <cellStyle name="好_县区合并测算20080421_县市旗测算-新科目（含人口规模效应）_财力性转移支付2010年预算参考数 3" xfId="37391"/>
    <cellStyle name="好_县区合并测算20080421_县市旗测算-新科目（含人口规模效应）_财力性转移支付2010年预算参考数 4" xfId="37392"/>
    <cellStyle name="好_县区合并测算20080423(按照各省比重）_民生政策最低支出需求_03_2010年各地区一般预算平衡表_2010年地方财政一般预算分级平衡情况表（汇总）0524" xfId="37393"/>
    <cellStyle name="好_县区合并测算20080421_县市旗测算-新科目（含人口规模效应）_财力性转移支付2010年预算参考数 5" xfId="37394"/>
    <cellStyle name="好_县区合并测算20080421_县市旗测算-新科目（含人口规模效应）_财力性转移支付2010年预算参考数_03_2010年各地区一般预算平衡表" xfId="37395"/>
    <cellStyle name="好_县区合并测算20080421_县市旗测算-新科目（含人口规模效应）_财力性转移支付2010年预算参考数_03_2010年各地区一般预算平衡表 2" xfId="37396"/>
    <cellStyle name="好_县区合并测算20080421_县市旗测算-新科目（含人口规模效应）_财力性转移支付2010年预算参考数_03_2010年各地区一般预算平衡表 2 2" xfId="37397"/>
    <cellStyle name="好_县区合并测算20080421_县市旗测算-新科目（含人口规模效应）_财力性转移支付2010年预算参考数_03_2010年各地区一般预算平衡表 2 3" xfId="37398"/>
    <cellStyle name="好_县区合并测算20080421_县市旗测算-新科目（含人口规模效应）_财力性转移支付2010年预算参考数_03_2010年各地区一般预算平衡表 3" xfId="37399"/>
    <cellStyle name="好_县区合并测算20080421_县市旗测算-新科目（含人口规模效应）_财力性转移支付2010年预算参考数_03_2010年各地区一般预算平衡表 4" xfId="37400"/>
    <cellStyle name="好_县区合并测算20080421_县市旗测算-新科目（含人口规模效应）_财力性转移支付2010年预算参考数_03_2010年各地区一般预算平衡表 5" xfId="37401"/>
    <cellStyle name="好_县区合并测算20080421_县市旗测算-新科目（含人口规模效应）_财力性转移支付2010年预算参考数_03_2010年各地区一般预算平衡表 6" xfId="37402"/>
    <cellStyle name="好_县区合并测算20080421_县市旗测算-新科目（含人口规模效应）_财力性转移支付2010年预算参考数_03_2010年各地区一般预算平衡表_04财力类2010" xfId="37403"/>
    <cellStyle name="好_县区合并测算20080421_县市旗测算-新科目（含人口规模效应）_财力性转移支付2010年预算参考数_03_2010年各地区一般预算平衡表_04财力类2010 3" xfId="37404"/>
    <cellStyle name="好_县区合并测算20080421_县市旗测算-新科目（含人口规模效应）_财力性转移支付2010年预算参考数_03_2010年各地区一般预算平衡表_2010年地方财政一般预算分级平衡情况表（汇总）0524" xfId="37405"/>
    <cellStyle name="好_县区合并测算20080421_县市旗测算-新科目（含人口规模效应）_财力性转移支付2010年预算参考数_03_2010年各地区一般预算平衡表_2010年地方财政一般预算分级平衡情况表（汇总）0524 2" xfId="37406"/>
    <cellStyle name="好_县区合并测算20080421_县市旗测算-新科目（含人口规模效应）_财力性转移支付2010年预算参考数_03_2010年各地区一般预算平衡表_2010年地方财政一般预算分级平衡情况表（汇总）0524 2 2" xfId="37407"/>
    <cellStyle name="好_县区合并测算20080421_县市旗测算-新科目（含人口规模效应）_财力性转移支付2010年预算参考数_03_2010年各地区一般预算平衡表_2010年地方财政一般预算分级平衡情况表（汇总）0524 2 3" xfId="37408"/>
    <cellStyle name="好_县区合并测算20080421_县市旗测算-新科目（含人口规模效应）_财力性转移支付2010年预算参考数_03_2010年各地区一般预算平衡表_2010年地方财政一般预算分级平衡情况表（汇总）0524 2 4" xfId="37409"/>
    <cellStyle name="好_县区合并测算20080421_县市旗测算-新科目（含人口规模效应）_财力性转移支付2010年预算参考数_03_2010年各地区一般预算平衡表_2010年地方财政一般预算分级平衡情况表（汇总）0524 2 5" xfId="37410"/>
    <cellStyle name="好_县区合并测算20080421_县市旗测算-新科目（含人口规模效应）_财力性转移支付2010年预算参考数_03_2010年各地区一般预算平衡表_2010年地方财政一般预算分级平衡情况表（汇总）0524 2 6" xfId="37411"/>
    <cellStyle name="好_县区合并测算20080421_县市旗测算-新科目（含人口规模效应）_财力性转移支付2010年预算参考数_03_2010年各地区一般预算平衡表_2010年地方财政一般预算分级平衡情况表（汇总）0524 2 7" xfId="37412"/>
    <cellStyle name="好_县区合并测算20080421_县市旗测算-新科目（含人口规模效应）_财力性转移支付2010年预算参考数_03_2010年各地区一般预算平衡表_2010年地方财政一般预算分级平衡情况表（汇总）0524 2 8" xfId="37413"/>
    <cellStyle name="好_县区合并测算20080421_县市旗测算-新科目（含人口规模效应）_财力性转移支付2010年预算参考数_03_2010年各地区一般预算平衡表_2010年地方财政一般预算分级平衡情况表（汇总）0524 3" xfId="37414"/>
    <cellStyle name="好_县区合并测算20080421_县市旗测算-新科目（含人口规模效应）_财力性转移支付2010年预算参考数_03_2010年各地区一般预算平衡表_2010年地方财政一般预算分级平衡情况表（汇总）0524 4" xfId="37415"/>
    <cellStyle name="好_县区合并测算20080421_县市旗测算-新科目（含人口规模效应）_财力性转移支付2010年预算参考数_03_2010年各地区一般预算平衡表_2010年地方财政一般预算分级平衡情况表（汇总）0524 5" xfId="37416"/>
    <cellStyle name="好_县区合并测算20080421_县市旗测算-新科目（含人口规模效应）_财力性转移支付2010年预算参考数_03_2010年各地区一般预算平衡表_净集中" xfId="37417"/>
    <cellStyle name="好_县区合并测算20080421_县市旗测算-新科目（含人口规模效应）_财力性转移支付2010年预算参考数_03_2010年各地区一般预算平衡表_净集中 2" xfId="37418"/>
    <cellStyle name="好_县区合并测算20080421_县市旗测算-新科目（含人口规模效应）_财力性转移支付2010年预算参考数_30云南" xfId="37419"/>
    <cellStyle name="好_县区合并测算20080421_县市旗测算-新科目（含人口规模效应）_财力性转移支付2010年预算参考数_30云南 2" xfId="37420"/>
    <cellStyle name="好_县区合并测算20080421_县市旗测算-新科目（含人口规模效应）_财力性转移支付2010年预算参考数_30云南 3" xfId="37421"/>
    <cellStyle name="好_县区合并测算20080421_县市旗测算-新科目（含人口规模效应）_财力性转移支付2010年预算参考数_华东" xfId="37422"/>
    <cellStyle name="好_县区合并测算20080421_县市旗测算-新科目（含人口规模效应）_财力性转移支付2010年预算参考数_华东 2" xfId="37423"/>
    <cellStyle name="好_县区合并测算20080421_县市旗测算-新科目（含人口规模效应）_财力性转移支付2010年预算参考数_华东 2 2" xfId="37424"/>
    <cellStyle name="好_县区合并测算20080421_县市旗测算-新科目（含人口规模效应）_财力性转移支付2010年预算参考数_华东 2 3" xfId="37425"/>
    <cellStyle name="好_县区合并测算20080421_县市旗测算-新科目（含人口规模效应）_财力性转移支付2010年预算参考数_华东 2 4" xfId="37426"/>
    <cellStyle name="好_县区合并测算20080421_县市旗测算-新科目（含人口规模效应）_财力性转移支付2010年预算参考数_华东 2 5" xfId="37427"/>
    <cellStyle name="好_县区合并测算20080421_县市旗测算-新科目（含人口规模效应）_财力性转移支付2010年预算参考数_华东 2 6" xfId="37428"/>
    <cellStyle name="好_县区合并测算20080421_县市旗测算-新科目（含人口规模效应）_财力性转移支付2010年预算参考数_华东 2 7" xfId="37429"/>
    <cellStyle name="好_县区合并测算20080421_县市旗测算-新科目（含人口规模效应）_财力性转移支付2010年预算参考数_华东 3" xfId="37430"/>
    <cellStyle name="好_县区合并测算20080421_县市旗测算-新科目（含人口规模效应）_财力性转移支付2010年预算参考数_隋心对账单定稿0514" xfId="37431"/>
    <cellStyle name="好_县区合并测算20080421_县市旗测算-新科目（含人口规模效应）_财力性转移支付2010年预算参考数_隋心对账单定稿0514 2" xfId="37432"/>
    <cellStyle name="好_县区合并测算20080421_县市旗测算-新科目（含人口规模效应）_财力性转移支付2010年预算参考数_隋心对账单定稿0514 2 2" xfId="37433"/>
    <cellStyle name="好_县区合并测算20080421_县市旗测算-新科目（含人口规模效应）_财力性转移支付2010年预算参考数_隋心对账单定稿0514 2 3" xfId="37434"/>
    <cellStyle name="好_县区合并测算20080421_县市旗测算-新科目（含人口规模效应）_财力性转移支付2010年预算参考数_隋心对账单定稿0514 2 4" xfId="37435"/>
    <cellStyle name="好_县区合并测算20080421_县市旗测算-新科目（含人口规模效应）_财力性转移支付2010年预算参考数_隋心对账单定稿0514 2 5" xfId="37436"/>
    <cellStyle name="好_县区合并测算20080421_县市旗测算-新科目（含人口规模效应）_财力性转移支付2010年预算参考数_隋心对账单定稿0514 2 6" xfId="37437"/>
    <cellStyle name="好_县区合并测算20080421_县市旗测算-新科目（含人口规模效应）_财力性转移支付2010年预算参考数_隋心对账单定稿0514 2 7" xfId="37438"/>
    <cellStyle name="好_县区合并测算20080421_县市旗测算-新科目（含人口规模效应）_财力性转移支付2010年预算参考数_隋心对账单定稿0514 3" xfId="37439"/>
    <cellStyle name="好_县区合并测算20080421_县市旗测算-新科目（含人口规模效应）_财力性转移支付2010年预算参考数_小册子（2010）张" xfId="37440"/>
    <cellStyle name="好_县区合并测算20080421_县市旗测算-新科目（含人口规模效应）_财力性转移支付2010年预算参考数_小册子（2010）张 2" xfId="37441"/>
    <cellStyle name="好_县区合并测算20080421_县市旗测算-新科目（含人口规模效应）_财力性转移支付2010年预算参考数_小册子（2010）张 3" xfId="37442"/>
    <cellStyle name="好_县区合并测算20080421_县市旗测算-新科目（含人口规模效应）_合并" xfId="37443"/>
    <cellStyle name="好_县区合并测算20080421_县市旗测算-新科目（含人口规模效应）_合并 2" xfId="37444"/>
    <cellStyle name="好_县区合并测算20080421_县市旗测算-新科目（含人口规模效应）_合并 2 2" xfId="37445"/>
    <cellStyle name="好_县区合并测算20080421_县市旗测算-新科目（含人口规模效应）_合并 2 3" xfId="37446"/>
    <cellStyle name="好_县区合并测算20080421_县市旗测算-新科目（含人口规模效应）_合并 2 4" xfId="37447"/>
    <cellStyle name="好_县区合并测算20080421_县市旗测算-新科目（含人口规模效应）_合并 2 5" xfId="37448"/>
    <cellStyle name="好_县区合并测算20080421_县市旗测算-新科目（含人口规模效应）_合并 2 6" xfId="37449"/>
    <cellStyle name="好_县区合并测算20080421_县市旗测算-新科目（含人口规模效应）_合并 2 7" xfId="37450"/>
    <cellStyle name="好_县区合并测算20080421_县市旗测算-新科目（含人口规模效应）_合并 3" xfId="37451"/>
    <cellStyle name="好_县区合并测算20080421_县市旗测算-新科目（含人口规模效应）_华东" xfId="37452"/>
    <cellStyle name="好_县区合并测算20080421_县市旗测算-新科目（含人口规模效应）_华东 2" xfId="37453"/>
    <cellStyle name="好_县区合并测算20080421_县市旗测算-新科目（含人口规模效应）_华东 2 2" xfId="37454"/>
    <cellStyle name="好_县区合并测算20080421_县市旗测算-新科目（含人口规模效应）_华东 2 3" xfId="37455"/>
    <cellStyle name="好_县区合并测算20080421_县市旗测算-新科目（含人口规模效应）_华东 2 4" xfId="37456"/>
    <cellStyle name="好_县区合并测算20080421_县市旗测算-新科目（含人口规模效应）_华东 2 5" xfId="37457"/>
    <cellStyle name="好_县区合并测算20080421_县市旗测算-新科目（含人口规模效应）_华东 2 6" xfId="37458"/>
    <cellStyle name="好_县区合并测算20080421_县市旗测算-新科目（含人口规模效应）_华东 2 7" xfId="37459"/>
    <cellStyle name="好_县区合并测算20080421_县市旗测算-新科目（含人口规模效应）_华东 3" xfId="37460"/>
    <cellStyle name="好_县区合并测算20080421_县市旗测算-新科目（含人口规模效应）_隋心对账单定稿0514" xfId="37461"/>
    <cellStyle name="好_县区合并测算20080421_县市旗测算-新科目（含人口规模效应）_隋心对账单定稿0514 2" xfId="37462"/>
    <cellStyle name="好_县区合并测算20080421_县市旗测算-新科目（含人口规模效应）_隋心对账单定稿0514 2 2" xfId="37463"/>
    <cellStyle name="好_县区合并测算20080421_县市旗测算-新科目（含人口规模效应）_隋心对账单定稿0514 2 3" xfId="37464"/>
    <cellStyle name="好_县区合并测算20080421_县市旗测算-新科目（含人口规模效应）_隋心对账单定稿0514 2 4" xfId="37465"/>
    <cellStyle name="好_县区合并测算20080421_县市旗测算-新科目（含人口规模效应）_隋心对账单定稿0514 2 6" xfId="37466"/>
    <cellStyle name="好_县区合并测算20080421_县市旗测算-新科目（含人口规模效应）_隋心对账单定稿0514 2 7" xfId="37467"/>
    <cellStyle name="好_县区合并测算20080421_县市旗测算-新科目（含人口规模效应）_隋心对账单定稿0514 3" xfId="37468"/>
    <cellStyle name="好_县区合并测算20080421_县市旗测算-新科目（含人口规模效应）_小册子（2010）张" xfId="37469"/>
    <cellStyle name="好_县区合并测算20080421_县市旗测算-新科目（含人口规模效应）_小册子（2010）张 3" xfId="37470"/>
    <cellStyle name="好_县区合并测算20080421_小册子（2010）张" xfId="37471"/>
    <cellStyle name="好_县区合并测算20080421_小册子（2010）张 2" xfId="37472"/>
    <cellStyle name="好_县区合并测算20080421_小册子（2010）张 3" xfId="37473"/>
    <cellStyle name="好_县区合并测算20080423(按照各省比重）" xfId="37474"/>
    <cellStyle name="好_县区合并测算20080423(按照各省比重） 2" xfId="37475"/>
    <cellStyle name="好_县区合并测算20080423(按照各省比重） 2 2" xfId="37476"/>
    <cellStyle name="好_县区合并测算20080423(按照各省比重） 2 3" xfId="37477"/>
    <cellStyle name="好_县区合并测算20080423(按照各省比重） 2 4" xfId="37478"/>
    <cellStyle name="好_县区合并测算20080423(按照各省比重） 2 5" xfId="37479"/>
    <cellStyle name="好_县区合并测算20080423(按照各省比重） 2 6" xfId="37480"/>
    <cellStyle name="好_县区合并测算20080423(按照各省比重） 2 7" xfId="37481"/>
    <cellStyle name="好_县区合并测算20080423(按照各省比重） 2 8" xfId="37482"/>
    <cellStyle name="好_县区合并测算20080423(按照各省比重） 3" xfId="37483"/>
    <cellStyle name="好_县区合并测算20080423(按照各省比重） 4" xfId="37484"/>
    <cellStyle name="好_县区合并测算20080423(按照各省比重） 5" xfId="37485"/>
    <cellStyle name="好_县区合并测算20080423(按照各省比重）_03_2010年各地区一般预算平衡表" xfId="37486"/>
    <cellStyle name="好_县区合并测算20080423(按照各省比重）_03_2010年各地区一般预算平衡表 2" xfId="37487"/>
    <cellStyle name="好_县区合并测算20080423(按照各省比重）_03_2010年各地区一般预算平衡表 2 2" xfId="37488"/>
    <cellStyle name="好_县区合并测算20080423(按照各省比重）_03_2010年各地区一般预算平衡表 2 3" xfId="37489"/>
    <cellStyle name="好_县区合并测算20080423(按照各省比重）_03_2010年各地区一般预算平衡表 3" xfId="37490"/>
    <cellStyle name="好_县区合并测算20080423(按照各省比重）_03_2010年各地区一般预算平衡表 4" xfId="37491"/>
    <cellStyle name="好_县区合并测算20080423(按照各省比重）_03_2010年各地区一般预算平衡表 5" xfId="37492"/>
    <cellStyle name="好_县区合并测算20080423(按照各省比重）_03_2010年各地区一般预算平衡表 6" xfId="37493"/>
    <cellStyle name="好_县区合并测算20080423(按照各省比重）_03_2010年各地区一般预算平衡表_04财力类2010" xfId="37494"/>
    <cellStyle name="好_县区合并测算20080423(按照各省比重）_03_2010年各地区一般预算平衡表_04财力类2010 2" xfId="37495"/>
    <cellStyle name="好_县区合并测算20080423(按照各省比重）_03_2010年各地区一般预算平衡表_04财力类2010 3" xfId="37496"/>
    <cellStyle name="好_县区合并测算20080423(按照各省比重）_03_2010年各地区一般预算平衡表_2010年地方财政一般预算分级平衡情况表（汇总）0524" xfId="37497"/>
    <cellStyle name="好_县区合并测算20080423(按照各省比重）_03_2010年各地区一般预算平衡表_2010年地方财政一般预算分级平衡情况表（汇总）0524 2" xfId="37498"/>
    <cellStyle name="好_县区合并测算20080423(按照各省比重）_03_2010年各地区一般预算平衡表_2010年地方财政一般预算分级平衡情况表（汇总）0524 2 6" xfId="37499"/>
    <cellStyle name="好_县区合并测算20080423(按照各省比重）_03_2010年各地区一般预算平衡表_2010年地方财政一般预算分级平衡情况表（汇总）0524 2 7" xfId="37500"/>
    <cellStyle name="好_县区合并测算20080423(按照各省比重）_03_2010年各地区一般预算平衡表_2010年地方财政一般预算分级平衡情况表（汇总）0524 2 8" xfId="37501"/>
    <cellStyle name="好_县区合并测算20080423(按照各省比重）_03_2010年各地区一般预算平衡表_2010年地方财政一般预算分级平衡情况表（汇总）0524 3" xfId="37502"/>
    <cellStyle name="好_县区合并测算20080423(按照各省比重）_03_2010年各地区一般预算平衡表_2010年地方财政一般预算分级平衡情况表（汇总）0524 4" xfId="37503"/>
    <cellStyle name="好_县区合并测算20080423(按照各省比重）_03_2010年各地区一般预算平衡表_2010年地方财政一般预算分级平衡情况表（汇总）0524 5" xfId="37504"/>
    <cellStyle name="好_县区合并测算20080423(按照各省比重）_03_2010年各地区一般预算平衡表_净集中" xfId="37505"/>
    <cellStyle name="好_县区合并测算20080423(按照各省比重）_03_2010年各地区一般预算平衡表_净集中 2" xfId="37506"/>
    <cellStyle name="好_县区合并测算20080423(按照各省比重）_03_2010年各地区一般预算平衡表_净集中 3" xfId="37507"/>
    <cellStyle name="好_县区合并测算20080423(按照各省比重）_30云南" xfId="37508"/>
    <cellStyle name="好_县区合并测算20080423(按照各省比重）_30云南 2" xfId="37509"/>
    <cellStyle name="好_县区合并测算20080423(按照各省比重）_30云南 2 2" xfId="37510"/>
    <cellStyle name="好_县区合并测算20080423(按照各省比重）_30云南 4" xfId="37511"/>
    <cellStyle name="好_县区合并测算20080423(按照各省比重）_不含人员经费系数" xfId="37512"/>
    <cellStyle name="好_县区合并测算20080423(按照各省比重）_不含人员经费系数 2" xfId="37513"/>
    <cellStyle name="好_县区合并测算20080423(按照各省比重）_不含人员经费系数 2 3" xfId="37514"/>
    <cellStyle name="好_县区合并测算20080423(按照各省比重）_不含人员经费系数 2 4" xfId="37515"/>
    <cellStyle name="好_县区合并测算20080423(按照各省比重）_不含人员经费系数 2 5" xfId="37516"/>
    <cellStyle name="好_县区合并测算20080423(按照各省比重）_不含人员经费系数 2 6" xfId="37517"/>
    <cellStyle name="好_县区合并测算20080423(按照各省比重）_不含人员经费系数 2 7" xfId="37518"/>
    <cellStyle name="好_县区合并测算20080423(按照各省比重）_不含人员经费系数 2 8" xfId="37519"/>
    <cellStyle name="好_县区合并测算20080423(按照各省比重）_不含人员经费系数 3" xfId="37520"/>
    <cellStyle name="好_县区合并测算20080423(按照各省比重）_不含人员经费系数 4" xfId="37521"/>
    <cellStyle name="好_县区合并测算20080423(按照各省比重）_不含人员经费系数 5" xfId="37522"/>
    <cellStyle name="好_县区合并测算20080423(按照各省比重）_不含人员经费系数_03_2010年各地区一般预算平衡表" xfId="37523"/>
    <cellStyle name="好_县区合并测算20080423(按照各省比重）_不含人员经费系数_03_2010年各地区一般预算平衡表 2" xfId="37524"/>
    <cellStyle name="好_县区合并测算20080423(按照各省比重）_不含人员经费系数_03_2010年各地区一般预算平衡表 2 2" xfId="37525"/>
    <cellStyle name="好_县区合并测算20080423(按照各省比重）_不含人员经费系数_03_2010年各地区一般预算平衡表 2 3" xfId="37526"/>
    <cellStyle name="好_县区合并测算20080423(按照各省比重）_不含人员经费系数_03_2010年各地区一般预算平衡表 3" xfId="37527"/>
    <cellStyle name="好_县区合并测算20080423(按照各省比重）_不含人员经费系数_03_2010年各地区一般预算平衡表 4" xfId="37528"/>
    <cellStyle name="好_县区合并测算20080423(按照各省比重）_不含人员经费系数_03_2010年各地区一般预算平衡表 5" xfId="37529"/>
    <cellStyle name="好_县区合并测算20080423(按照各省比重）_不含人员经费系数_03_2010年各地区一般预算平衡表 6" xfId="37530"/>
    <cellStyle name="好_县区合并测算20080423(按照各省比重）_不含人员经费系数_03_2010年各地区一般预算平衡表_04财力类2010" xfId="37531"/>
    <cellStyle name="好_县区合并测算20080423(按照各省比重）_不含人员经费系数_03_2010年各地区一般预算平衡表_04财力类2010 2" xfId="37532"/>
    <cellStyle name="好_县区合并测算20080423(按照各省比重）_不含人员经费系数_03_2010年各地区一般预算平衡表_04财力类2010 3" xfId="37533"/>
    <cellStyle name="好_县区合并测算20080423(按照各省比重）_不含人员经费系数_03_2010年各地区一般预算平衡表_2010年地方财政一般预算分级平衡情况表（汇总）0524" xfId="37534"/>
    <cellStyle name="好_县区合并测算20080423(按照各省比重）_不含人员经费系数_03_2010年各地区一般预算平衡表_2010年地方财政一般预算分级平衡情况表（汇总）0524 2" xfId="37535"/>
    <cellStyle name="好_县区合并测算20080423(按照各省比重）_不含人员经费系数_03_2010年各地区一般预算平衡表_2010年地方财政一般预算分级平衡情况表（汇总）0524 2 2" xfId="37536"/>
    <cellStyle name="好_县区合并测算20080423(按照各省比重）_不含人员经费系数_03_2010年各地区一般预算平衡表_2010年地方财政一般预算分级平衡情况表（汇总）0524 2 3" xfId="37537"/>
    <cellStyle name="好_县区合并测算20080423(按照各省比重）_不含人员经费系数_03_2010年各地区一般预算平衡表_2010年地方财政一般预算分级平衡情况表（汇总）0524 2 4" xfId="37538"/>
    <cellStyle name="好_县区合并测算20080423(按照各省比重）_不含人员经费系数_03_2010年各地区一般预算平衡表_2010年地方财政一般预算分级平衡情况表（汇总）0524 2 5" xfId="37539"/>
    <cellStyle name="好_县区合并测算20080423(按照各省比重）_不含人员经费系数_03_2010年各地区一般预算平衡表_2010年地方财政一般预算分级平衡情况表（汇总）0524 2 6" xfId="37540"/>
    <cellStyle name="好_县区合并测算20080423(按照各省比重）_不含人员经费系数_03_2010年各地区一般预算平衡表_2010年地方财政一般预算分级平衡情况表（汇总）0524 2 7" xfId="37541"/>
    <cellStyle name="好_县区合并测算20080423(按照各省比重）_不含人员经费系数_03_2010年各地区一般预算平衡表_2010年地方财政一般预算分级平衡情况表（汇总）0524 2 8" xfId="37542"/>
    <cellStyle name="好_县区合并测算20080423(按照各省比重）_不含人员经费系数_03_2010年各地区一般预算平衡表_2010年地方财政一般预算分级平衡情况表（汇总）0524 3" xfId="37543"/>
    <cellStyle name="好_县区合并测算20080423(按照各省比重）_不含人员经费系数_03_2010年各地区一般预算平衡表_2010年地方财政一般预算分级平衡情况表（汇总）0524 4" xfId="37544"/>
    <cellStyle name="好_县区合并测算20080423(按照各省比重）_不含人员经费系数_03_2010年各地区一般预算平衡表_2010年地方财政一般预算分级平衡情况表（汇总）0524 5" xfId="37545"/>
    <cellStyle name="好_县区合并测算20080423(按照各省比重）_不含人员经费系数_03_2010年各地区一般预算平衡表_净集中" xfId="37546"/>
    <cellStyle name="好_县区合并测算20080423(按照各省比重）_不含人员经费系数_03_2010年各地区一般预算平衡表_净集中 2" xfId="37547"/>
    <cellStyle name="好_县区合并测算20080423(按照各省比重）_不含人员经费系数_30云南 2" xfId="37548"/>
    <cellStyle name="好_县区合并测算20080423(按照各省比重）_不含人员经费系数_30云南 3" xfId="37549"/>
    <cellStyle name="好_县区合并测算20080423(按照各省比重）_不含人员经费系数_财力性转移支付2010年预算参考数" xfId="37550"/>
    <cellStyle name="好_县区合并测算20080423(按照各省比重）_不含人员经费系数_财力性转移支付2010年预算参考数 2" xfId="37551"/>
    <cellStyle name="好_县区合并测算20080423(按照各省比重）_不含人员经费系数_财力性转移支付2010年预算参考数 2 2" xfId="37552"/>
    <cellStyle name="好_县区合并测算20080423(按照各省比重）_不含人员经费系数_财力性转移支付2010年预算参考数 2 3" xfId="37553"/>
    <cellStyle name="好_县区合并测算20080423(按照各省比重）_不含人员经费系数_财力性转移支付2010年预算参考数 2 4" xfId="37554"/>
    <cellStyle name="好_县区合并测算20080423(按照各省比重）_不含人员经费系数_财力性转移支付2010年预算参考数 2 5" xfId="37555"/>
    <cellStyle name="好_县区合并测算20080423(按照各省比重）_不含人员经费系数_财力性转移支付2010年预算参考数 2 6" xfId="37556"/>
    <cellStyle name="好_县区合并测算20080423(按照各省比重）_不含人员经费系数_财力性转移支付2010年预算参考数 2 8" xfId="37557"/>
    <cellStyle name="好_县区合并测算20080423(按照各省比重）_不含人员经费系数_财力性转移支付2010年预算参考数 3" xfId="37558"/>
    <cellStyle name="好_县区合并测算20080423(按照各省比重）_不含人员经费系数_财力性转移支付2010年预算参考数 3 2" xfId="37559"/>
    <cellStyle name="好_县区合并测算20080423(按照各省比重）_不含人员经费系数_财力性转移支付2010年预算参考数 4" xfId="37560"/>
    <cellStyle name="好_县区合并测算20080423(按照各省比重）_不含人员经费系数_财力性转移支付2010年预算参考数 5" xfId="37561"/>
    <cellStyle name="好_县区合并测算20080423(按照各省比重）_不含人员经费系数_财力性转移支付2010年预算参考数_03_2010年各地区一般预算平衡表" xfId="37562"/>
    <cellStyle name="好_县区合并测算20080423(按照各省比重）_不含人员经费系数_财力性转移支付2010年预算参考数_03_2010年各地区一般预算平衡表 2" xfId="37563"/>
    <cellStyle name="好_县区合并测算20080423(按照各省比重）_不含人员经费系数_财力性转移支付2010年预算参考数_03_2010年各地区一般预算平衡表 2 2" xfId="37564"/>
    <cellStyle name="好_县区合并测算20080423(按照各省比重）_不含人员经费系数_财力性转移支付2010年预算参考数_03_2010年各地区一般预算平衡表 3" xfId="37565"/>
    <cellStyle name="好_县区合并测算20080423(按照各省比重）_不含人员经费系数_财力性转移支付2010年预算参考数_03_2010年各地区一般预算平衡表 4" xfId="37566"/>
    <cellStyle name="好_县区合并测算20080423(按照各省比重）_不含人员经费系数_财力性转移支付2010年预算参考数_03_2010年各地区一般预算平衡表 5" xfId="37567"/>
    <cellStyle name="好_县区合并测算20080423(按照各省比重）_不含人员经费系数_财力性转移支付2010年预算参考数_03_2010年各地区一般预算平衡表 6" xfId="37568"/>
    <cellStyle name="好_县区合并测算20080423(按照各省比重）_不含人员经费系数_财力性转移支付2010年预算参考数_03_2010年各地区一般预算平衡表_04财力类2010" xfId="37569"/>
    <cellStyle name="好_县区合并测算20080423(按照各省比重）_不含人员经费系数_财力性转移支付2010年预算参考数_03_2010年各地区一般预算平衡表_04财力类2010 2" xfId="37570"/>
    <cellStyle name="好_县区合并测算20080423(按照各省比重）_不含人员经费系数_财力性转移支付2010年预算参考数_03_2010年各地区一般预算平衡表_04财力类2010 3" xfId="37571"/>
    <cellStyle name="好_县区合并测算20080423(按照各省比重）_不含人员经费系数_财力性转移支付2010年预算参考数_03_2010年各地区一般预算平衡表_2010年地方财政一般预算分级平衡情况表（汇总）0524" xfId="37572"/>
    <cellStyle name="好_县区合并测算20080423(按照各省比重）_不含人员经费系数_财力性转移支付2010年预算参考数_03_2010年各地区一般预算平衡表_2010年地方财政一般预算分级平衡情况表（汇总）0524 2" xfId="37573"/>
    <cellStyle name="好_县区合并测算20080423(按照各省比重）_不含人员经费系数_财力性转移支付2010年预算参考数_03_2010年各地区一般预算平衡表_2010年地方财政一般预算分级平衡情况表（汇总）0524 2 2" xfId="37574"/>
    <cellStyle name="好_县区合并测算20080423(按照各省比重）_不含人员经费系数_财力性转移支付2010年预算参考数_03_2010年各地区一般预算平衡表_2010年地方财政一般预算分级平衡情况表（汇总）0524 2 3" xfId="37575"/>
    <cellStyle name="好_县区合并测算20080423(按照各省比重）_不含人员经费系数_财力性转移支付2010年预算参考数_03_2010年各地区一般预算平衡表_2010年地方财政一般预算分级平衡情况表（汇总）0524 2 4" xfId="37576"/>
    <cellStyle name="好_县区合并测算20080423(按照各省比重）_不含人员经费系数_财力性转移支付2010年预算参考数_03_2010年各地区一般预算平衡表_2010年地方财政一般预算分级平衡情况表（汇总）0524 2 5" xfId="37577"/>
    <cellStyle name="好_县区合并测算20080423(按照各省比重）_不含人员经费系数_财力性转移支付2010年预算参考数_03_2010年各地区一般预算平衡表_2010年地方财政一般预算分级平衡情况表（汇总）0524 2 6" xfId="37578"/>
    <cellStyle name="好_县区合并测算20080423(按照各省比重）_不含人员经费系数_财力性转移支付2010年预算参考数_03_2010年各地区一般预算平衡表_2010年地方财政一般预算分级平衡情况表（汇总）0524 2 7" xfId="37579"/>
    <cellStyle name="好_县区合并测算20080423(按照各省比重）_不含人员经费系数_财力性转移支付2010年预算参考数_03_2010年各地区一般预算平衡表_2010年地方财政一般预算分级平衡情况表（汇总）0524 2 8" xfId="37580"/>
    <cellStyle name="好_县区合并测算20080423(按照各省比重）_不含人员经费系数_财力性转移支付2010年预算参考数_03_2010年各地区一般预算平衡表_2010年地方财政一般预算分级平衡情况表（汇总）0524 3" xfId="37581"/>
    <cellStyle name="好_县区合并测算20080423(按照各省比重）_不含人员经费系数_财力性转移支付2010年预算参考数_03_2010年各地区一般预算平衡表_2010年地方财政一般预算分级平衡情况表（汇总）0524 4" xfId="37582"/>
    <cellStyle name="好_县区合并测算20080423(按照各省比重）_不含人员经费系数_财力性转移支付2010年预算参考数_03_2010年各地区一般预算平衡表_2010年地方财政一般预算分级平衡情况表（汇总）0524 5" xfId="37583"/>
    <cellStyle name="好_县区合并测算20080423(按照各省比重）_不含人员经费系数_财力性转移支付2010年预算参考数_03_2010年各地区一般预算平衡表_净集中" xfId="37584"/>
    <cellStyle name="好_县区合并测算20080423(按照各省比重）_不含人员经费系数_财力性转移支付2010年预算参考数_03_2010年各地区一般预算平衡表_净集中 2" xfId="37585"/>
    <cellStyle name="好_县区合并测算20080423(按照各省比重）_不含人员经费系数_财力性转移支付2010年预算参考数_03_2010年各地区一般预算平衡表_净集中 3" xfId="37586"/>
    <cellStyle name="好_县区合并测算20080423(按照各省比重）_不含人员经费系数_财力性转移支付2010年预算参考数_30云南" xfId="37587"/>
    <cellStyle name="好_县区合并测算20080423(按照各省比重）_不含人员经费系数_财力性转移支付2010年预算参考数_30云南 2" xfId="37588"/>
    <cellStyle name="好_县区合并测算20080423(按照各省比重）_不含人员经费系数_财力性转移支付2010年预算参考数_30云南 3" xfId="37589"/>
    <cellStyle name="好_县区合并测算20080423(按照各省比重）_不含人员经费系数_财力性转移支付2010年预算参考数_合并" xfId="37590"/>
    <cellStyle name="好_县区合并测算20080423(按照各省比重）_不含人员经费系数_财力性转移支付2010年预算参考数_合并 2" xfId="37591"/>
    <cellStyle name="好_县区合并测算20080423(按照各省比重）_不含人员经费系数_财力性转移支付2010年预算参考数_合并 2 2" xfId="37592"/>
    <cellStyle name="好_县区合并测算20080423(按照各省比重）_不含人员经费系数_财力性转移支付2010年预算参考数_合并 2 3" xfId="37593"/>
    <cellStyle name="好_县区合并测算20080423(按照各省比重）_不含人员经费系数_财力性转移支付2010年预算参考数_合并 2 4" xfId="37594"/>
    <cellStyle name="好_县区合并测算20080423(按照各省比重）_不含人员经费系数_财力性转移支付2010年预算参考数_合并 2 5" xfId="37595"/>
    <cellStyle name="好_县区合并测算20080423(按照各省比重）_不含人员经费系数_财力性转移支付2010年预算参考数_合并 2 6" xfId="37596"/>
    <cellStyle name="好_县区合并测算20080423(按照各省比重）_不含人员经费系数_财力性转移支付2010年预算参考数_合并 2 7" xfId="37597"/>
    <cellStyle name="好_县区合并测算20080423(按照各省比重）_不含人员经费系数_财力性转移支付2010年预算参考数_合并 3" xfId="37598"/>
    <cellStyle name="好_县区合并测算20080423(按照各省比重）_不含人员经费系数_财力性转移支付2010年预算参考数_华东" xfId="37599"/>
    <cellStyle name="好_县区合并测算20080423(按照各省比重）_不含人员经费系数_财力性转移支付2010年预算参考数_华东 2" xfId="37600"/>
    <cellStyle name="好_县区合并测算20080423(按照各省比重）_不含人员经费系数_财力性转移支付2010年预算参考数_华东 2 2" xfId="37601"/>
    <cellStyle name="好_县区合并测算20080423(按照各省比重）_不含人员经费系数_财力性转移支付2010年预算参考数_华东 2 3" xfId="37602"/>
    <cellStyle name="好_县区合并测算20080423(按照各省比重）_不含人员经费系数_财力性转移支付2010年预算参考数_华东 2 4" xfId="37603"/>
    <cellStyle name="好_县区合并测算20080423(按照各省比重）_不含人员经费系数_财力性转移支付2010年预算参考数_华东 2 5" xfId="37604"/>
    <cellStyle name="好_县区合并测算20080423(按照各省比重）_不含人员经费系数_财力性转移支付2010年预算参考数_华东 2 6" xfId="37605"/>
    <cellStyle name="好_县区合并测算20080423(按照各省比重）_不含人员经费系数_财力性转移支付2010年预算参考数_华东 2 7" xfId="37606"/>
    <cellStyle name="好_县区合并测算20080423(按照各省比重）_不含人员经费系数_财力性转移支付2010年预算参考数_华东 3" xfId="37607"/>
    <cellStyle name="好_县区合并测算20080423(按照各省比重）_不含人员经费系数_财力性转移支付2010年预算参考数_隋心对账单定稿0514" xfId="37608"/>
    <cellStyle name="好_县区合并测算20080423(按照各省比重）_不含人员经费系数_财力性转移支付2010年预算参考数_隋心对账单定稿0514 2 2" xfId="37609"/>
    <cellStyle name="好_县区合并测算20080423(按照各省比重）_不含人员经费系数_财力性转移支付2010年预算参考数_隋心对账单定稿0514 2 3" xfId="37610"/>
    <cellStyle name="好_县区合并测算20080423(按照各省比重）_不含人员经费系数_财力性转移支付2010年预算参考数_隋心对账单定稿0514 2 4" xfId="37611"/>
    <cellStyle name="好_县区合并测算20080423(按照各省比重）_不含人员经费系数_财力性转移支付2010年预算参考数_隋心对账单定稿0514 2 5" xfId="37612"/>
    <cellStyle name="好_县区合并测算20080423(按照各省比重）_不含人员经费系数_财力性转移支付2010年预算参考数_隋心对账单定稿0514 2 6" xfId="37613"/>
    <cellStyle name="好_县区合并测算20080423(按照各省比重）_不含人员经费系数_财力性转移支付2010年预算参考数_隋心对账单定稿0514 2 7" xfId="37614"/>
    <cellStyle name="好_县区合并测算20080423(按照各省比重）_不含人员经费系数_财力性转移支付2010年预算参考数_隋心对账单定稿0514 3" xfId="37615"/>
    <cellStyle name="好_县区合并测算20080423(按照各省比重）_不含人员经费系数_财力性转移支付2010年预算参考数_小册子（2010）张" xfId="37616"/>
    <cellStyle name="好_县区合并测算20080423(按照各省比重）_不含人员经费系数_财力性转移支付2010年预算参考数_小册子（2010）张 2" xfId="37617"/>
    <cellStyle name="好_县区合并测算20080423(按照各省比重）_不含人员经费系数_财力性转移支付2010年预算参考数_小册子（2010）张 3" xfId="37618"/>
    <cellStyle name="好_县区合并测算20080423(按照各省比重）_不含人员经费系数_合并" xfId="37619"/>
    <cellStyle name="好_县区合并测算20080423(按照各省比重）_不含人员经费系数_合并 2" xfId="37620"/>
    <cellStyle name="好_县区合并测算20080423(按照各省比重）_不含人员经费系数_合并 2 2" xfId="37621"/>
    <cellStyle name="好_县区合并测算20080423(按照各省比重）_不含人员经费系数_合并 2 3" xfId="37622"/>
    <cellStyle name="好_县区合并测算20080423(按照各省比重）_不含人员经费系数_合并 2 4" xfId="37623"/>
    <cellStyle name="好_县区合并测算20080423(按照各省比重）_不含人员经费系数_合并 2 5" xfId="37624"/>
    <cellStyle name="好_县区合并测算20080423(按照各省比重）_不含人员经费系数_合并 2 6" xfId="37625"/>
    <cellStyle name="好_县区合并测算20080423(按照各省比重）_不含人员经费系数_合并 2 7" xfId="37626"/>
    <cellStyle name="好_县区合并测算20080423(按照各省比重）_不含人员经费系数_华东" xfId="37627"/>
    <cellStyle name="好_县区合并测算20080423(按照各省比重）_不含人员经费系数_华东 2" xfId="37628"/>
    <cellStyle name="好_县区合并测算20080423(按照各省比重）_不含人员经费系数_华东 2 2" xfId="37629"/>
    <cellStyle name="好_县区合并测算20080423(按照各省比重）_不含人员经费系数_华东 2 3" xfId="37630"/>
    <cellStyle name="好_县区合并测算20080423(按照各省比重）_不含人员经费系数_华东 2 4" xfId="37631"/>
    <cellStyle name="好_县区合并测算20080423(按照各省比重）_不含人员经费系数_华东 2 5" xfId="37632"/>
    <cellStyle name="好_县区合并测算20080423(按照各省比重）_不含人员经费系数_华东 2 6" xfId="37633"/>
    <cellStyle name="好_县区合并测算20080423(按照各省比重）_不含人员经费系数_华东 2 7" xfId="37634"/>
    <cellStyle name="好_县区合并测算20080423(按照各省比重）_不含人员经费系数_华东 3" xfId="37635"/>
    <cellStyle name="好_县区合并测算20080423(按照各省比重）_不含人员经费系数_隋心对账单定稿0514" xfId="37636"/>
    <cellStyle name="好_县区合并测算20080423(按照各省比重）_不含人员经费系数_隋心对账单定稿0514 2" xfId="37637"/>
    <cellStyle name="好_县区合并测算20080423(按照各省比重）_不含人员经费系数_隋心对账单定稿0514 2 4" xfId="37638"/>
    <cellStyle name="好_县区合并测算20080423(按照各省比重）_不含人员经费系数_隋心对账单定稿0514 2 5" xfId="37639"/>
    <cellStyle name="好_县区合并测算20080423(按照各省比重）_不含人员经费系数_隋心对账单定稿0514 2 6" xfId="37640"/>
    <cellStyle name="好_县区合并测算20080423(按照各省比重）_不含人员经费系数_隋心对账单定稿0514 2 7" xfId="37641"/>
    <cellStyle name="好_县区合并测算20080423(按照各省比重）_不含人员经费系数_隋心对账单定稿0514 3" xfId="37642"/>
    <cellStyle name="好_县区合并测算20080423(按照各省比重）_不含人员经费系数_小册子（2010）张 2" xfId="37643"/>
    <cellStyle name="好_县区合并测算20080423(按照各省比重）_不含人员经费系数_小册子（2010）张 3" xfId="37644"/>
    <cellStyle name="好_县区合并测算20080423(按照各省比重）_财力性转移支付2010年预算参考数" xfId="37645"/>
    <cellStyle name="好_县区合并测算20080423(按照各省比重）_财力性转移支付2010年预算参考数 2" xfId="37646"/>
    <cellStyle name="好_县区合并测算20080423(按照各省比重）_财力性转移支付2010年预算参考数 2 2" xfId="37647"/>
    <cellStyle name="好_县区合并测算20080423(按照各省比重）_财力性转移支付2010年预算参考数 2 3" xfId="37648"/>
    <cellStyle name="好_县区合并测算20080423(按照各省比重）_财力性转移支付2010年预算参考数 2 4" xfId="37649"/>
    <cellStyle name="好_县区合并测算20080423(按照各省比重）_财力性转移支付2010年预算参考数 2 5" xfId="37650"/>
    <cellStyle name="好_县区合并测算20080423(按照各省比重）_财力性转移支付2010年预算参考数 2 6" xfId="37651"/>
    <cellStyle name="好_县区合并测算20080423(按照各省比重）_财力性转移支付2010年预算参考数 2 7" xfId="37652"/>
    <cellStyle name="好_县区合并测算20080423(按照各省比重）_财力性转移支付2010年预算参考数 2 8" xfId="37653"/>
    <cellStyle name="好_县区合并测算20080423(按照各省比重）_财力性转移支付2010年预算参考数 3" xfId="37654"/>
    <cellStyle name="好_县区合并测算20080423(按照各省比重）_财力性转移支付2010年预算参考数 4" xfId="37655"/>
    <cellStyle name="好_县区合并测算20080423(按照各省比重）_财力性转移支付2010年预算参考数 5" xfId="37656"/>
    <cellStyle name="好_县区合并测算20080423(按照各省比重）_财力性转移支付2010年预算参考数_03_2010年各地区一般预算平衡表 2" xfId="37657"/>
    <cellStyle name="好_县区合并测算20080423(按照各省比重）_财力性转移支付2010年预算参考数_03_2010年各地区一般预算平衡表 2 2" xfId="37658"/>
    <cellStyle name="好_县区合并测算20080423(按照各省比重）_财力性转移支付2010年预算参考数_03_2010年各地区一般预算平衡表 2 3" xfId="37659"/>
    <cellStyle name="好_县区合并测算20080423(按照各省比重）_财力性转移支付2010年预算参考数_03_2010年各地区一般预算平衡表 3" xfId="37660"/>
    <cellStyle name="好_县区合并测算20080423(按照各省比重）_财力性转移支付2010年预算参考数_03_2010年各地区一般预算平衡表 4" xfId="37661"/>
    <cellStyle name="好_县区合并测算20080423(按照各省比重）_财力性转移支付2010年预算参考数_03_2010年各地区一般预算平衡表 5" xfId="37662"/>
    <cellStyle name="好_县区合并测算20080423(按照各省比重）_财力性转移支付2010年预算参考数_03_2010年各地区一般预算平衡表 6" xfId="37663"/>
    <cellStyle name="好_县区合并测算20080423(按照各省比重）_财力性转移支付2010年预算参考数_03_2010年各地区一般预算平衡表_04财力类2010" xfId="37664"/>
    <cellStyle name="好_县区合并测算20080423(按照各省比重）_财力性转移支付2010年预算参考数_03_2010年各地区一般预算平衡表_04财力类2010 2" xfId="37665"/>
    <cellStyle name="好_县区合并测算20080423(按照各省比重）_财力性转移支付2010年预算参考数_03_2010年各地区一般预算平衡表_04财力类2010 3" xfId="37666"/>
    <cellStyle name="好_县区合并测算20080423(按照各省比重）_财力性转移支付2010年预算参考数_03_2010年各地区一般预算平衡表_2010年地方财政一般预算分级平衡情况表（汇总）0524" xfId="37667"/>
    <cellStyle name="好_县区合并测算20080423(按照各省比重）_财力性转移支付2010年预算参考数_03_2010年各地区一般预算平衡表_2010年地方财政一般预算分级平衡情况表（汇总）0524 2" xfId="37668"/>
    <cellStyle name="好_县区合并测算20080423(按照各省比重）_财力性转移支付2010年预算参考数_03_2010年各地区一般预算平衡表_2010年地方财政一般预算分级平衡情况表（汇总）0524 2 2" xfId="37669"/>
    <cellStyle name="好_县区合并测算20080423(按照各省比重）_财力性转移支付2010年预算参考数_03_2010年各地区一般预算平衡表_2010年地方财政一般预算分级平衡情况表（汇总）0524 2 3" xfId="37670"/>
    <cellStyle name="好_县区合并测算20080423(按照各省比重）_财力性转移支付2010年预算参考数_03_2010年各地区一般预算平衡表_2010年地方财政一般预算分级平衡情况表（汇总）0524 2 4" xfId="37671"/>
    <cellStyle name="好_县区合并测算20080423(按照各省比重）_财力性转移支付2010年预算参考数_03_2010年各地区一般预算平衡表_2010年地方财政一般预算分级平衡情况表（汇总）0524 2 5" xfId="37672"/>
    <cellStyle name="好_县区合并测算20080423(按照各省比重）_财力性转移支付2010年预算参考数_03_2010年各地区一般预算平衡表_2010年地方财政一般预算分级平衡情况表（汇总）0524 2 6" xfId="37673"/>
    <cellStyle name="好_县区合并测算20080423(按照各省比重）_财力性转移支付2010年预算参考数_03_2010年各地区一般预算平衡表_2010年地方财政一般预算分级平衡情况表（汇总）0524 2 7" xfId="37674"/>
    <cellStyle name="警告文本 2" xfId="37675"/>
    <cellStyle name="好_县区合并测算20080423(按照各省比重）_财力性转移支付2010年预算参考数_03_2010年各地区一般预算平衡表_2010年地方财政一般预算分级平衡情况表（汇总）0524 2 8" xfId="37676"/>
    <cellStyle name="警告文本 3" xfId="37677"/>
    <cellStyle name="好_县区合并测算20080423(按照各省比重）_财力性转移支付2010年预算参考数_03_2010年各地区一般预算平衡表_2010年地方财政一般预算分级平衡情况表（汇总）0524 3" xfId="37678"/>
    <cellStyle name="好_县区合并测算20080423(按照各省比重）_财力性转移支付2010年预算参考数_03_2010年各地区一般预算平衡表_2010年地方财政一般预算分级平衡情况表（汇总）0524 4" xfId="37679"/>
    <cellStyle name="好_县区合并测算20080423(按照各省比重）_财力性转移支付2010年预算参考数_03_2010年各地区一般预算平衡表_2010年地方财政一般预算分级平衡情况表（汇总）0524 5" xfId="37680"/>
    <cellStyle name="好_县区合并测算20080423(按照各省比重）_财力性转移支付2010年预算参考数_03_2010年各地区一般预算平衡表_净集中" xfId="37681"/>
    <cellStyle name="好_县区合并测算20080423(按照各省比重）_财力性转移支付2010年预算参考数_03_2010年各地区一般预算平衡表_净集中 2" xfId="37682"/>
    <cellStyle name="好_县区合并测算20080423(按照各省比重）_财力性转移支付2010年预算参考数_03_2010年各地区一般预算平衡表_净集中 3" xfId="37683"/>
    <cellStyle name="好_县区合并测算20080423(按照各省比重）_财力性转移支付2010年预算参考数_30云南" xfId="37684"/>
    <cellStyle name="好_县区合并测算20080423(按照各省比重）_财力性转移支付2010年预算参考数_30云南 2" xfId="37685"/>
    <cellStyle name="好_县区合并测算20080423(按照各省比重）_财力性转移支付2010年预算参考数_30云南 3" xfId="37686"/>
    <cellStyle name="好_县区合并测算20080423(按照各省比重）_财力性转移支付2010年预算参考数_合并" xfId="37687"/>
    <cellStyle name="好_县区合并测算20080423(按照各省比重）_财力性转移支付2010年预算参考数_合并 2" xfId="37688"/>
    <cellStyle name="好_县区合并测算20080423(按照各省比重）_财力性转移支付2010年预算参考数_合并 2 2" xfId="37689"/>
    <cellStyle name="好_县区合并测算20080423(按照各省比重）_财力性转移支付2010年预算参考数_合并 2 3" xfId="37690"/>
    <cellStyle name="好_县区合并测算20080423(按照各省比重）_财力性转移支付2010年预算参考数_合并 2 4" xfId="37691"/>
    <cellStyle name="好_县区合并测算20080423(按照各省比重）_财力性转移支付2010年预算参考数_合并 2 5" xfId="37692"/>
    <cellStyle name="好_县区合并测算20080423(按照各省比重）_财力性转移支付2010年预算参考数_合并 2 6" xfId="37693"/>
    <cellStyle name="好_县区合并测算20080423(按照各省比重）_财力性转移支付2010年预算参考数_合并 2 7" xfId="37694"/>
    <cellStyle name="好_县区合并测算20080423(按照各省比重）_财力性转移支付2010年预算参考数_合并 3" xfId="37695"/>
    <cellStyle name="好_县区合并测算20080423(按照各省比重）_财力性转移支付2010年预算参考数_华东" xfId="37696"/>
    <cellStyle name="好_县区合并测算20080423(按照各省比重）_财力性转移支付2010年预算参考数_华东 2" xfId="37697"/>
    <cellStyle name="好_县区合并测算20080423(按照各省比重）_财力性转移支付2010年预算参考数_华东 2 2" xfId="37698"/>
    <cellStyle name="链接单元格 2 7" xfId="37699"/>
    <cellStyle name="好_县区合并测算20080423(按照各省比重）_财力性转移支付2010年预算参考数_华东 2 3" xfId="37700"/>
    <cellStyle name="链接单元格 2 8" xfId="37701"/>
    <cellStyle name="好_县区合并测算20080423(按照各省比重）_财力性转移支付2010年预算参考数_华东 2 4" xfId="37702"/>
    <cellStyle name="链接单元格 2 9" xfId="37703"/>
    <cellStyle name="好_县区合并测算20080423(按照各省比重）_财力性转移支付2010年预算参考数_华东 2 5" xfId="37704"/>
    <cellStyle name="好_县区合并测算20080423(按照各省比重）_财力性转移支付2010年预算参考数_华东 2 6" xfId="37705"/>
    <cellStyle name="好_县区合并测算20080423(按照各省比重）_财力性转移支付2010年预算参考数_华东 2 7" xfId="37706"/>
    <cellStyle name="好_县区合并测算20080423(按照各省比重）_财力性转移支付2010年预算参考数_华东 3" xfId="37707"/>
    <cellStyle name="好_县区合并测算20080423(按照各省比重）_财力性转移支付2010年预算参考数_隋心对账单定稿0514" xfId="37708"/>
    <cellStyle name="好_县区合并测算20080423(按照各省比重）_财力性转移支付2010年预算参考数_隋心对账单定稿0514 2" xfId="37709"/>
    <cellStyle name="好_县区合并测算20080423(按照各省比重）_财力性转移支付2010年预算参考数_隋心对账单定稿0514 2 2" xfId="37710"/>
    <cellStyle name="好_县区合并测算20080423(按照各省比重）_财力性转移支付2010年预算参考数_隋心对账单定稿0514 2 3" xfId="37711"/>
    <cellStyle name="好_县区合并测算20080423(按照各省比重）_财力性转移支付2010年预算参考数_隋心对账单定稿0514 2 6" xfId="37712"/>
    <cellStyle name="好_县区合并测算20080423(按照各省比重）_财力性转移支付2010年预算参考数_隋心对账单定稿0514 2 7" xfId="37713"/>
    <cellStyle name="好_县区合并测算20080423(按照各省比重）_财力性转移支付2010年预算参考数_隋心对账单定稿0514 3" xfId="37714"/>
    <cellStyle name="好_县区合并测算20080423(按照各省比重）_财力性转移支付2010年预算参考数_小册子（2010）张" xfId="37715"/>
    <cellStyle name="好_县区合并测算20080423(按照各省比重）_财力性转移支付2010年预算参考数_小册子（2010）张 2" xfId="37716"/>
    <cellStyle name="好_县区合并测算20080423(按照各省比重）_财力性转移支付2010年预算参考数_小册子（2010）张 3" xfId="37717"/>
    <cellStyle name="好_县区合并测算20080423(按照各省比重）_合并 2" xfId="37718"/>
    <cellStyle name="好_县区合并测算20080423(按照各省比重）_合并 2 2" xfId="37719"/>
    <cellStyle name="好_县区合并测算20080423(按照各省比重）_合并 2 3" xfId="37720"/>
    <cellStyle name="好_县区合并测算20080423(按照各省比重）_合并 2 4" xfId="37721"/>
    <cellStyle name="好_县区合并测算20080423(按照各省比重）_合并 2 5" xfId="37722"/>
    <cellStyle name="好_县区合并测算20080423(按照各省比重）_合并 2 6" xfId="37723"/>
    <cellStyle name="好_县区合并测算20080423(按照各省比重）_合并 2 7" xfId="37724"/>
    <cellStyle name="好_县区合并测算20080423(按照各省比重）_合并 3" xfId="37725"/>
    <cellStyle name="好_县区合并测算20080423(按照各省比重）_华东" xfId="37726"/>
    <cellStyle name="好_县区合并测算20080423(按照各省比重）_华东 2" xfId="37727"/>
    <cellStyle name="好_县区合并测算20080423(按照各省比重）_华东 2 2" xfId="37728"/>
    <cellStyle name="好_县区合并测算20080423(按照各省比重）_华东 2 3" xfId="37729"/>
    <cellStyle name="好_县区合并测算20080423(按照各省比重）_华东 2 4" xfId="37730"/>
    <cellStyle name="好_县区合并测算20080423(按照各省比重）_华东 2 5" xfId="37731"/>
    <cellStyle name="好_县区合并测算20080423(按照各省比重）_华东 2 6" xfId="37732"/>
    <cellStyle name="好_县区合并测算20080423(按照各省比重）_华东 2 7" xfId="37733"/>
    <cellStyle name="好_县区合并测算20080423(按照各省比重）_华东 3" xfId="37734"/>
    <cellStyle name="好_县区合并测算20080423(按照各省比重）_民生政策最低支出需求" xfId="37735"/>
    <cellStyle name="好_县区合并测算20080423(按照各省比重）_民生政策最低支出需求 2" xfId="37736"/>
    <cellStyle name="好_县区合并测算20080423(按照各省比重）_民生政策最低支出需求 2 2" xfId="37737"/>
    <cellStyle name="好_县区合并测算20080423(按照各省比重）_民生政策最低支出需求 2 3" xfId="37738"/>
    <cellStyle name="好_县区合并测算20080423(按照各省比重）_民生政策最低支出需求 2 4" xfId="37739"/>
    <cellStyle name="好_县区合并测算20080423(按照各省比重）_民生政策最低支出需求 2 5" xfId="37740"/>
    <cellStyle name="好_县区合并测算20080423(按照各省比重）_民生政策最低支出需求 2 6" xfId="37741"/>
    <cellStyle name="好_县区合并测算20080423(按照各省比重）_民生政策最低支出需求 2 7" xfId="37742"/>
    <cellStyle name="好_县区合并测算20080423(按照各省比重）_民生政策最低支出需求 2 8" xfId="37743"/>
    <cellStyle name="好_县区合并测算20080423(按照各省比重）_民生政策最低支出需求 3" xfId="37744"/>
    <cellStyle name="好_县区合并测算20080423(按照各省比重）_民生政策最低支出需求 4" xfId="37745"/>
    <cellStyle name="好_县区合并测算20080423(按照各省比重）_民生政策最低支出需求 5" xfId="37746"/>
    <cellStyle name="好_县区合并测算20080423(按照各省比重）_民生政策最低支出需求_03_2010年各地区一般预算平衡表" xfId="37747"/>
    <cellStyle name="好_县区合并测算20080423(按照各省比重）_民生政策最低支出需求_03_2010年各地区一般预算平衡表 2" xfId="37748"/>
    <cellStyle name="好_县区合并测算20080423(按照各省比重）_民生政策最低支出需求_03_2010年各地区一般预算平衡表 2 2" xfId="37749"/>
    <cellStyle name="好_县区合并测算20080423(按照各省比重）_民生政策最低支出需求_03_2010年各地区一般预算平衡表 2 3" xfId="37750"/>
    <cellStyle name="好_县区合并测算20080423(按照各省比重）_民生政策最低支出需求_03_2010年各地区一般预算平衡表 3" xfId="37751"/>
    <cellStyle name="好_县区合并测算20080423(按照各省比重）_民生政策最低支出需求_03_2010年各地区一般预算平衡表 4" xfId="37752"/>
    <cellStyle name="好_县区合并测算20080423(按照各省比重）_民生政策最低支出需求_03_2010年各地区一般预算平衡表 5" xfId="37753"/>
    <cellStyle name="好_县区合并测算20080423(按照各省比重）_民生政策最低支出需求_03_2010年各地区一般预算平衡表 6" xfId="37754"/>
    <cellStyle name="好_县区合并测算20080423(按照各省比重）_民生政策最低支出需求_03_2010年各地区一般预算平衡表_04财力类2010" xfId="37755"/>
    <cellStyle name="好_县区合并测算20080423(按照各省比重）_民生政策最低支出需求_03_2010年各地区一般预算平衡表_04财力类2010 2" xfId="37756"/>
    <cellStyle name="好_县区合并测算20080423(按照各省比重）_民生政策最低支出需求_03_2010年各地区一般预算平衡表_04财力类2010 3" xfId="37757"/>
    <cellStyle name="好_县区合并测算20080423(按照各省比重）_民生政策最低支出需求_03_2010年各地区一般预算平衡表_2010年地方财政一般预算分级平衡情况表（汇总）0524 2" xfId="37758"/>
    <cellStyle name="好_县区合并测算20080423(按照各省比重）_民生政策最低支出需求_03_2010年各地区一般预算平衡表_2010年地方财政一般预算分级平衡情况表（汇总）0524 2 2" xfId="37759"/>
    <cellStyle name="好_县区合并测算20080423(按照各省比重）_民生政策最低支出需求_03_2010年各地区一般预算平衡表_2010年地方财政一般预算分级平衡情况表（汇总）0524 2 3" xfId="37760"/>
    <cellStyle name="好_县区合并测算20080423(按照各省比重）_民生政策最低支出需求_03_2010年各地区一般预算平衡表_2010年地方财政一般预算分级平衡情况表（汇总）0524 2 4" xfId="37761"/>
    <cellStyle name="好_县区合并测算20080423(按照各省比重）_民生政策最低支出需求_03_2010年各地区一般预算平衡表_2010年地方财政一般预算分级平衡情况表（汇总）0524 2 5" xfId="37762"/>
    <cellStyle name="好_县区合并测算20080423(按照各省比重）_民生政策最低支出需求_03_2010年各地区一般预算平衡表_2010年地方财政一般预算分级平衡情况表（汇总）0524 2 6" xfId="37763"/>
    <cellStyle name="好_县区合并测算20080423(按照各省比重）_民生政策最低支出需求_03_2010年各地区一般预算平衡表_2010年地方财政一般预算分级平衡情况表（汇总）0524 2 7" xfId="37764"/>
    <cellStyle name="好_县区合并测算20080423(按照各省比重）_民生政策最低支出需求_03_2010年各地区一般预算平衡表_2010年地方财政一般预算分级平衡情况表（汇总）0524 2 8" xfId="37765"/>
    <cellStyle name="好_县区合并测算20080423(按照各省比重）_民生政策最低支出需求_03_2010年各地区一般预算平衡表_2010年地方财政一般预算分级平衡情况表（汇总）0524 3" xfId="37766"/>
    <cellStyle name="好_县区合并测算20080423(按照各省比重）_民生政策最低支出需求_03_2010年各地区一般预算平衡表_2010年地方财政一般预算分级平衡情况表（汇总）0524 4" xfId="37767"/>
    <cellStyle name="好_县区合并测算20080423(按照各省比重）_民生政策最低支出需求_03_2010年各地区一般预算平衡表_2010年地方财政一般预算分级平衡情况表（汇总）0524 5" xfId="37768"/>
    <cellStyle name="好_县区合并测算20080423(按照各省比重）_民生政策最低支出需求_03_2010年各地区一般预算平衡表_净集中" xfId="37769"/>
    <cellStyle name="好_县区合并测算20080423(按照各省比重）_民生政策最低支出需求_03_2010年各地区一般预算平衡表_净集中 2" xfId="37770"/>
    <cellStyle name="好_县区合并测算20080423(按照各省比重）_民生政策最低支出需求_03_2010年各地区一般预算平衡表_净集中 3" xfId="37771"/>
    <cellStyle name="好_县区合并测算20080423(按照各省比重）_民生政策最低支出需求_30云南" xfId="37772"/>
    <cellStyle name="好_县区合并测算20080423(按照各省比重）_民生政策最低支出需求_30云南 2" xfId="37773"/>
    <cellStyle name="好_县区合并测算20080423(按照各省比重）_民生政策最低支出需求_30云南 3" xfId="37774"/>
    <cellStyle name="好_县区合并测算20080423(按照各省比重）_民生政策最低支出需求_财力性转移支付2010年预算参考数" xfId="37775"/>
    <cellStyle name="好_县区合并测算20080423(按照各省比重）_民生政策最低支出需求_财力性转移支付2010年预算参考数 2" xfId="37776"/>
    <cellStyle name="好_县区合并测算20080423(按照各省比重）_民生政策最低支出需求_财力性转移支付2010年预算参考数 2 2" xfId="37777"/>
    <cellStyle name="好_县区合并测算20080423(按照各省比重）_民生政策最低支出需求_财力性转移支付2010年预算参考数 2 3" xfId="37778"/>
    <cellStyle name="好_县区合并测算20080423(按照各省比重）_民生政策最低支出需求_财力性转移支付2010年预算参考数 2 4" xfId="37779"/>
    <cellStyle name="好_县区合并测算20080423(按照各省比重）_民生政策最低支出需求_财力性转移支付2010年预算参考数 2 5" xfId="37780"/>
    <cellStyle name="好_县区合并测算20080423(按照各省比重）_民生政策最低支出需求_财力性转移支付2010年预算参考数 2 6" xfId="37781"/>
    <cellStyle name="好_县区合并测算20080423(按照各省比重）_民生政策最低支出需求_财力性转移支付2010年预算参考数 2 7" xfId="37782"/>
    <cellStyle name="好_县区合并测算20080423(按照各省比重）_民生政策最低支出需求_财力性转移支付2010年预算参考数 2 8" xfId="37783"/>
    <cellStyle name="好_县区合并测算20080423(按照各省比重）_民生政策最低支出需求_财力性转移支付2010年预算参考数 3" xfId="37784"/>
    <cellStyle name="好_县区合并测算20080423(按照各省比重）_民生政策最低支出需求_财力性转移支付2010年预算参考数 4" xfId="37785"/>
    <cellStyle name="好_县区合并测算20080423(按照各省比重）_民生政策最低支出需求_财力性转移支付2010年预算参考数 5" xfId="37786"/>
    <cellStyle name="好_县区合并测算20080423(按照各省比重）_民生政策最低支出需求_财力性转移支付2010年预算参考数_03_2010年各地区一般预算平衡表" xfId="37787"/>
    <cellStyle name="好_县区合并测算20080423(按照各省比重）_民生政策最低支出需求_财力性转移支付2010年预算参考数_03_2010年各地区一般预算平衡表 2" xfId="37788"/>
    <cellStyle name="好_县区合并测算20080423(按照各省比重）_民生政策最低支出需求_财力性转移支付2010年预算参考数_03_2010年各地区一般预算平衡表 2 2" xfId="37789"/>
    <cellStyle name="好_县区合并测算20080423(按照各省比重）_民生政策最低支出需求_财力性转移支付2010年预算参考数_03_2010年各地区一般预算平衡表 2 3" xfId="37790"/>
    <cellStyle name="好_县区合并测算20080423(按照各省比重）_民生政策最低支出需求_财力性转移支付2010年预算参考数_03_2010年各地区一般预算平衡表 3" xfId="37791"/>
    <cellStyle name="好_县区合并测算20080423(按照各省比重）_民生政策最低支出需求_财力性转移支付2010年预算参考数_03_2010年各地区一般预算平衡表 4" xfId="37792"/>
    <cellStyle name="好_县区合并测算20080423(按照各省比重）_民生政策最低支出需求_财力性转移支付2010年预算参考数_03_2010年各地区一般预算平衡表 5" xfId="37793"/>
    <cellStyle name="好_县区合并测算20080423(按照各省比重）_民生政策最低支出需求_财力性转移支付2010年预算参考数_03_2010年各地区一般预算平衡表 6" xfId="37794"/>
    <cellStyle name="好_县区合并测算20080423(按照各省比重）_民生政策最低支出需求_财力性转移支付2010年预算参考数_03_2010年各地区一般预算平衡表_04财力类2010" xfId="37795"/>
    <cellStyle name="好_县区合并测算20080423(按照各省比重）_民生政策最低支出需求_财力性转移支付2010年预算参考数_03_2010年各地区一般预算平衡表_2010年地方财政一般预算分级平衡情况表（汇总）0524 2" xfId="37796"/>
    <cellStyle name="好_县区合并测算20080423(按照各省比重）_民生政策最低支出需求_财力性转移支付2010年预算参考数_03_2010年各地区一般预算平衡表_2010年地方财政一般预算分级平衡情况表（汇总）0524 2 2" xfId="37797"/>
    <cellStyle name="好_县区合并测算20080423(按照各省比重）_民生政策最低支出需求_财力性转移支付2010年预算参考数_03_2010年各地区一般预算平衡表_2010年地方财政一般预算分级平衡情况表（汇总）0524 2 3" xfId="37798"/>
    <cellStyle name="好_县区合并测算20080423(按照各省比重）_民生政策最低支出需求_财力性转移支付2010年预算参考数_03_2010年各地区一般预算平衡表_2010年地方财政一般预算分级平衡情况表（汇总）0524 2 4" xfId="37799"/>
    <cellStyle name="好_县区合并测算20080423(按照各省比重）_民生政策最低支出需求_财力性转移支付2010年预算参考数_03_2010年各地区一般预算平衡表_2010年地方财政一般预算分级平衡情况表（汇总）0524 2 5" xfId="37800"/>
    <cellStyle name="好_县区合并测算20080423(按照各省比重）_民生政策最低支出需求_财力性转移支付2010年预算参考数_03_2010年各地区一般预算平衡表_2010年地方财政一般预算分级平衡情况表（汇总）0524 2 6" xfId="37801"/>
    <cellStyle name="好_县区合并测算20080423(按照各省比重）_民生政策最低支出需求_财力性转移支付2010年预算参考数_03_2010年各地区一般预算平衡表_2010年地方财政一般预算分级平衡情况表（汇总）0524 2 7" xfId="37802"/>
    <cellStyle name="好_县区合并测算20080423(按照各省比重）_民生政策最低支出需求_财力性转移支付2010年预算参考数_03_2010年各地区一般预算平衡表_2010年地方财政一般预算分级平衡情况表（汇总）0524 2 8" xfId="37803"/>
    <cellStyle name="好_县区合并测算20080423(按照各省比重）_民生政策最低支出需求_财力性转移支付2010年预算参考数_03_2010年各地区一般预算平衡表_2010年地方财政一般预算分级平衡情况表（汇总）0524 3" xfId="37804"/>
    <cellStyle name="好_县区合并测算20080423(按照各省比重）_民生政策最低支出需求_财力性转移支付2010年预算参考数_03_2010年各地区一般预算平衡表_2010年地方财政一般预算分级平衡情况表（汇总）0524 4" xfId="37805"/>
    <cellStyle name="好_县区合并测算20080423(按照各省比重）_民生政策最低支出需求_财力性转移支付2010年预算参考数_03_2010年各地区一般预算平衡表_2010年地方财政一般预算分级平衡情况表（汇总）0524 5" xfId="37806"/>
    <cellStyle name="好_县区合并测算20080423(按照各省比重）_民生政策最低支出需求_财力性转移支付2010年预算参考数_03_2010年各地区一般预算平衡表_净集中" xfId="37807"/>
    <cellStyle name="好_县区合并测算20080423(按照各省比重）_民生政策最低支出需求_财力性转移支付2010年预算参考数_03_2010年各地区一般预算平衡表_净集中 2" xfId="37808"/>
    <cellStyle name="好_县区合并测算20080423(按照各省比重）_民生政策最低支出需求_财力性转移支付2010年预算参考数_03_2010年各地区一般预算平衡表_净集中 3" xfId="37809"/>
    <cellStyle name="好_县区合并测算20080423(按照各省比重）_民生政策最低支出需求_财力性转移支付2010年预算参考数_30云南" xfId="37810"/>
    <cellStyle name="好_县区合并测算20080423(按照各省比重）_民生政策最低支出需求_财力性转移支付2010年预算参考数_30云南 2" xfId="37811"/>
    <cellStyle name="好_县市旗测算-新科目（20080626）_不含人员经费系数_30云南 3" xfId="37812"/>
    <cellStyle name="好_县区合并测算20080423(按照各省比重）_民生政策最低支出需求_财力性转移支付2010年预算参考数_30云南 3" xfId="37813"/>
    <cellStyle name="好_县市旗测算-新科目（20080626）_不含人员经费系数_30云南 4" xfId="37814"/>
    <cellStyle name="好_县区合并测算20080423(按照各省比重）_民生政策最低支出需求_财力性转移支付2010年预算参考数_合并" xfId="37815"/>
    <cellStyle name="好_县区合并测算20080423(按照各省比重）_民生政策最低支出需求_财力性转移支付2010年预算参考数_合并 2" xfId="37816"/>
    <cellStyle name="好_县区合并测算20080423(按照各省比重）_民生政策最低支出需求_财力性转移支付2010年预算参考数_合并 2 2" xfId="37817"/>
    <cellStyle name="好_县市旗测算-新科目（20080626）_不含人员经费系数_合并 2 3" xfId="37818"/>
    <cellStyle name="好_县区合并测算20080423(按照各省比重）_民生政策最低支出需求_财力性转移支付2010年预算参考数_合并 2 3" xfId="37819"/>
    <cellStyle name="好_县市旗测算-新科目（20080626）_不含人员经费系数_合并 2 4" xfId="37820"/>
    <cellStyle name="好_县区合并测算20080423(按照各省比重）_民生政策最低支出需求_财力性转移支付2010年预算参考数_合并 2 6" xfId="37821"/>
    <cellStyle name="好_县市旗测算-新科目（20080626）_不含人员经费系数_合并 2 7" xfId="37822"/>
    <cellStyle name="好_县区合并测算20080423(按照各省比重）_民生政策最低支出需求_财力性转移支付2010年预算参考数_合并 2 7" xfId="37823"/>
    <cellStyle name="好_县区合并测算20080423(按照各省比重）_民生政策最低支出需求_财力性转移支付2010年预算参考数_合并 3" xfId="37824"/>
    <cellStyle name="好_县区合并测算20080423(按照各省比重）_民生政策最低支出需求_财力性转移支付2010年预算参考数_华东" xfId="37825"/>
    <cellStyle name="好_县区合并测算20080423(按照各省比重）_民生政策最低支出需求_财力性转移支付2010年预算参考数_华东 2" xfId="37826"/>
    <cellStyle name="好_县区合并测算20080423(按照各省比重）_民生政策最低支出需求_财力性转移支付2010年预算参考数_华东 2 2" xfId="37827"/>
    <cellStyle name="好_县市旗测算-新科目（20080626）_不含人员经费系数_华东 2 3" xfId="37828"/>
    <cellStyle name="好_县区合并测算20080423(按照各省比重）_民生政策最低支出需求_财力性转移支付2010年预算参考数_华东 2 3" xfId="37829"/>
    <cellStyle name="好_县市旗测算-新科目（20080626）_不含人员经费系数_华东 2 4" xfId="37830"/>
    <cellStyle name="好_县区合并测算20080423(按照各省比重）_民生政策最低支出需求_财力性转移支付2010年预算参考数_华东 2 4" xfId="37831"/>
    <cellStyle name="好_县市旗测算-新科目（20080626）_不含人员经费系数_华东 2 5" xfId="37832"/>
    <cellStyle name="好_县区合并测算20080423(按照各省比重）_民生政策最低支出需求_财力性转移支付2010年预算参考数_华东 2 5" xfId="37833"/>
    <cellStyle name="好_县市旗测算-新科目（20080626）_不含人员经费系数_华东 2 6" xfId="37834"/>
    <cellStyle name="好_县区合并测算20080423(按照各省比重）_民生政策最低支出需求_财力性转移支付2010年预算参考数_华东 2 6" xfId="37835"/>
    <cellStyle name="好_县市旗测算-新科目（20080626）_不含人员经费系数_华东 2 7" xfId="37836"/>
    <cellStyle name="好_县区合并测算20080423(按照各省比重）_民生政策最低支出需求_财力性转移支付2010年预算参考数_华东 2 7" xfId="37837"/>
    <cellStyle name="好_县区合并测算20080423(按照各省比重）_民生政策最低支出需求_财力性转移支付2010年预算参考数_华东 3" xfId="37838"/>
    <cellStyle name="好_县区合并测算20080423(按照各省比重）_民生政策最低支出需求_财力性转移支付2010年预算参考数_隋心对账单定稿0514" xfId="37839"/>
    <cellStyle name="好_县区合并测算20080423(按照各省比重）_民生政策最低支出需求_财力性转移支付2010年预算参考数_隋心对账单定稿0514 2 2" xfId="37840"/>
    <cellStyle name="好_县区合并测算20080423(按照各省比重）_民生政策最低支出需求_财力性转移支付2010年预算参考数_隋心对账单定稿0514 2 3" xfId="37841"/>
    <cellStyle name="好_县区合并测算20080423(按照各省比重）_民生政策最低支出需求_财力性转移支付2010年预算参考数_隋心对账单定稿0514 2 4" xfId="37842"/>
    <cellStyle name="好_县区合并测算20080423(按照各省比重）_民生政策最低支出需求_财力性转移支付2010年预算参考数_隋心对账单定稿0514 2 5" xfId="37843"/>
    <cellStyle name="好_县区合并测算20080423(按照各省比重）_民生政策最低支出需求_财力性转移支付2010年预算参考数_隋心对账单定稿0514 2 6" xfId="37844"/>
    <cellStyle name="好_县区合并测算20080423(按照各省比重）_民生政策最低支出需求_财力性转移支付2010年预算参考数_隋心对账单定稿0514 2 7" xfId="37845"/>
    <cellStyle name="好_县区合并测算20080423(按照各省比重）_民生政策最低支出需求_财力性转移支付2010年预算参考数_小册子（2010）张" xfId="37846"/>
    <cellStyle name="好_县区合并测算20080423(按照各省比重）_民生政策最低支出需求_财力性转移支付2010年预算参考数_小册子（2010）张 2" xfId="37847"/>
    <cellStyle name="好_县区合并测算20080423(按照各省比重）_民生政策最低支出需求_财力性转移支付2010年预算参考数_小册子（2010）张 2 2" xfId="37848"/>
    <cellStyle name="好_县区合并测算20080423(按照各省比重）_民生政策最低支出需求_财力性转移支付2010年预算参考数_小册子（2010）张 3" xfId="37849"/>
    <cellStyle name="好_县区合并测算20080423(按照各省比重）_民生政策最低支出需求_合并" xfId="37850"/>
    <cellStyle name="好_县区合并测算20080423(按照各省比重）_民生政策最低支出需求_合并 2" xfId="37851"/>
    <cellStyle name="好_县区合并测算20080423(按照各省比重）_民生政策最低支出需求_合并 2 2" xfId="37852"/>
    <cellStyle name="好_县区合并测算20080423(按照各省比重）_民生政策最低支出需求_合并 2 3" xfId="37853"/>
    <cellStyle name="好_县区合并测算20080423(按照各省比重）_民生政策最低支出需求_合并 2 4" xfId="37854"/>
    <cellStyle name="好_县区合并测算20080423(按照各省比重）_民生政策最低支出需求_合并 2 5" xfId="37855"/>
    <cellStyle name="好_县区合并测算20080423(按照各省比重）_民生政策最低支出需求_合并 2 6" xfId="37856"/>
    <cellStyle name="好_县区合并测算20080423(按照各省比重）_民生政策最低支出需求_合并 2 7" xfId="37857"/>
    <cellStyle name="好_县区合并测算20080423(按照各省比重）_民生政策最低支出需求_合并 3" xfId="37858"/>
    <cellStyle name="好_县区合并测算20080423(按照各省比重）_民生政策最低支出需求_华东" xfId="37859"/>
    <cellStyle name="好_县区合并测算20080423(按照各省比重）_民生政策最低支出需求_华东 2" xfId="37860"/>
    <cellStyle name="好_县区合并测算20080423(按照各省比重）_民生政策最低支出需求_华东 2 2" xfId="37861"/>
    <cellStyle name="好_县区合并测算20080423(按照各省比重）_民生政策最低支出需求_华东 2 3" xfId="37862"/>
    <cellStyle name="好_县区合并测算20080423(按照各省比重）_民生政策最低支出需求_华东 2 4" xfId="37863"/>
    <cellStyle name="好_县区合并测算20080423(按照各省比重）_民生政策最低支出需求_华东 2 5" xfId="37864"/>
    <cellStyle name="好_县区合并测算20080423(按照各省比重）_民生政策最低支出需求_华东 3" xfId="37865"/>
    <cellStyle name="好_县区合并测算20080423(按照各省比重）_民生政策最低支出需求_隋心对账单定稿0514 2" xfId="37866"/>
    <cellStyle name="好_县区合并测算20080423(按照各省比重）_民生政策最低支出需求_隋心对账单定稿0514 2 2" xfId="37867"/>
    <cellStyle name="好_县区合并测算20080423(按照各省比重）_民生政策最低支出需求_隋心对账单定稿0514 2 3" xfId="37868"/>
    <cellStyle name="好_县区合并测算20080423(按照各省比重）_民生政策最低支出需求_隋心对账单定稿0514 2 4" xfId="37869"/>
    <cellStyle name="好_县区合并测算20080423(按照各省比重）_民生政策最低支出需求_隋心对账单定稿0514 2 5" xfId="37870"/>
    <cellStyle name="好_县区合并测算20080423(按照各省比重）_民生政策最低支出需求_隋心对账单定稿0514 2 6" xfId="37871"/>
    <cellStyle name="好_县区合并测算20080423(按照各省比重）_民生政策最低支出需求_隋心对账单定稿0514 2 7" xfId="37872"/>
    <cellStyle name="好_县区合并测算20080423(按照各省比重）_民生政策最低支出需求_隋心对账单定稿0514 3" xfId="37873"/>
    <cellStyle name="好_县区合并测算20080423(按照各省比重）_民生政策最低支出需求_小册子（2010）张" xfId="37874"/>
    <cellStyle name="好_县区合并测算20080423(按照各省比重）_民生政策最低支出需求_小册子（2010）张 2" xfId="37875"/>
    <cellStyle name="好_县区合并测算20080423(按照各省比重）_民生政策最低支出需求_小册子（2010）张 3" xfId="37876"/>
    <cellStyle name="好_县区合并测算20080423(按照各省比重）_隋心对账单定稿0514" xfId="37877"/>
    <cellStyle name="好_县区合并测算20080423(按照各省比重）_隋心对账单定稿0514 2" xfId="37878"/>
    <cellStyle name="好_县区合并测算20080423(按照各省比重）_隋心对账单定稿0514 2 2" xfId="37879"/>
    <cellStyle name="好_县区合并测算20080423(按照各省比重）_隋心对账单定稿0514 2 3" xfId="37880"/>
    <cellStyle name="好_县区合并测算20080423(按照各省比重）_隋心对账单定稿0514 2 4" xfId="37881"/>
    <cellStyle name="好_县区合并测算20080423(按照各省比重）_隋心对账单定稿0514 2 5" xfId="37882"/>
    <cellStyle name="好_县区合并测算20080423(按照各省比重）_隋心对账单定稿0514 2 6" xfId="37883"/>
    <cellStyle name="好_县区合并测算20080423(按照各省比重）_隋心对账单定稿0514 2 7" xfId="37884"/>
    <cellStyle name="好_县区合并测算20080423(按照各省比重）_隋心对账单定稿0514 3" xfId="37885"/>
    <cellStyle name="好_县区合并测算20080423(按照各省比重）_县市旗测算-新科目（含人口规模效应）" xfId="37886"/>
    <cellStyle name="好_县区合并测算20080423(按照各省比重）_县市旗测算-新科目（含人口规模效应） 2" xfId="37887"/>
    <cellStyle name="好_县区合并测算20080423(按照各省比重）_县市旗测算-新科目（含人口规模效应） 2 5" xfId="37888"/>
    <cellStyle name="好_县区合并测算20080423(按照各省比重）_县市旗测算-新科目（含人口规模效应） 2 6" xfId="37889"/>
    <cellStyle name="好_县区合并测算20080423(按照各省比重）_县市旗测算-新科目（含人口规模效应） 2 7" xfId="37890"/>
    <cellStyle name="好_县区合并测算20080423(按照各省比重）_县市旗测算-新科目（含人口规模效应） 2 8" xfId="37891"/>
    <cellStyle name="好_县区合并测算20080423(按照各省比重）_县市旗测算-新科目（含人口规模效应） 3" xfId="37892"/>
    <cellStyle name="好_县区合并测算20080423(按照各省比重）_县市旗测算-新科目（含人口规模效应） 4" xfId="37893"/>
    <cellStyle name="好_县区合并测算20080423(按照各省比重）_县市旗测算-新科目（含人口规模效应） 5" xfId="37894"/>
    <cellStyle name="好_县区合并测算20080423(按照各省比重）_县市旗测算-新科目（含人口规模效应）_03_2010年各地区一般预算平衡表" xfId="37895"/>
    <cellStyle name="好_县区合并测算20080423(按照各省比重）_县市旗测算-新科目（含人口规模效应）_03_2010年各地区一般预算平衡表 2" xfId="37896"/>
    <cellStyle name="好_县区合并测算20080423(按照各省比重）_县市旗测算-新科目（含人口规模效应）_03_2010年各地区一般预算平衡表 2 2" xfId="37897"/>
    <cellStyle name="好_县区合并测算20080423(按照各省比重）_县市旗测算-新科目（含人口规模效应）_03_2010年各地区一般预算平衡表 2 3" xfId="37898"/>
    <cellStyle name="好_县区合并测算20080423(按照各省比重）_县市旗测算-新科目（含人口规模效应）_03_2010年各地区一般预算平衡表 3" xfId="37899"/>
    <cellStyle name="好_县区合并测算20080423(按照各省比重）_县市旗测算-新科目（含人口规模效应）_03_2010年各地区一般预算平衡表 4" xfId="37900"/>
    <cellStyle name="好_县区合并测算20080423(按照各省比重）_县市旗测算-新科目（含人口规模效应）_03_2010年各地区一般预算平衡表 5" xfId="37901"/>
    <cellStyle name="好_县区合并测算20080423(按照各省比重）_县市旗测算-新科目（含人口规模效应）_03_2010年各地区一般预算平衡表 6" xfId="37902"/>
    <cellStyle name="好_县区合并测算20080423(按照各省比重）_县市旗测算-新科目（含人口规模效应）_03_2010年各地区一般预算平衡表_04财力类2010 2" xfId="37903"/>
    <cellStyle name="好_县区合并测算20080423(按照各省比重）_县市旗测算-新科目（含人口规模效应）_03_2010年各地区一般预算平衡表_04财力类2010 3" xfId="37904"/>
    <cellStyle name="好_县区合并测算20080423(按照各省比重）_县市旗测算-新科目（含人口规模效应）_03_2010年各地区一般预算平衡表_2010年地方财政一般预算分级平衡情况表（汇总）0524" xfId="37905"/>
    <cellStyle name="好_县区合并测算20080423(按照各省比重）_县市旗测算-新科目（含人口规模效应）_03_2010年各地区一般预算平衡表_2010年地方财政一般预算分级平衡情况表（汇总）0524 2" xfId="37906"/>
    <cellStyle name="好_县区合并测算20080423(按照各省比重）_县市旗测算-新科目（含人口规模效应）_03_2010年各地区一般预算平衡表_2010年地方财政一般预算分级平衡情况表（汇总）0524 2 2" xfId="37907"/>
    <cellStyle name="好_县区合并测算20080423(按照各省比重）_县市旗测算-新科目（含人口规模效应）_03_2010年各地区一般预算平衡表_2010年地方财政一般预算分级平衡情况表（汇总）0524 2 3" xfId="37908"/>
    <cellStyle name="好_县区合并测算20080423(按照各省比重）_县市旗测算-新科目（含人口规模效应）_03_2010年各地区一般预算平衡表_2010年地方财政一般预算分级平衡情况表（汇总）0524 2 4" xfId="37909"/>
    <cellStyle name="好_县区合并测算20080423(按照各省比重）_县市旗测算-新科目（含人口规模效应）_03_2010年各地区一般预算平衡表_2010年地方财政一般预算分级平衡情况表（汇总）0524 2 6" xfId="37910"/>
    <cellStyle name="好_县区合并测算20080423(按照各省比重）_县市旗测算-新科目（含人口规模效应）_03_2010年各地区一般预算平衡表_2010年地方财政一般预算分级平衡情况表（汇总）0524 2 7" xfId="37911"/>
    <cellStyle name="好_县区合并测算20080423(按照各省比重）_县市旗测算-新科目（含人口规模效应）_03_2010年各地区一般预算平衡表_2010年地方财政一般预算分级平衡情况表（汇总）0524 3" xfId="37912"/>
    <cellStyle name="好_县区合并测算20080423(按照各省比重）_县市旗测算-新科目（含人口规模效应）_03_2010年各地区一般预算平衡表_2010年地方财政一般预算分级平衡情况表（汇总）0524 4" xfId="37913"/>
    <cellStyle name="好_县区合并测算20080423(按照各省比重）_县市旗测算-新科目（含人口规模效应）_30云南" xfId="37914"/>
    <cellStyle name="好_县区合并测算20080423(按照各省比重）_县市旗测算-新科目（含人口规模效应）_30云南 2" xfId="37915"/>
    <cellStyle name="好_县区合并测算20080423(按照各省比重）_县市旗测算-新科目（含人口规模效应）_30云南 3" xfId="37916"/>
    <cellStyle name="好_县区合并测算20080423(按照各省比重）_县市旗测算-新科目（含人口规模效应）_财力性转移支付2010年预算参考数" xfId="37917"/>
    <cellStyle name="好_县区合并测算20080423(按照各省比重）_县市旗测算-新科目（含人口规模效应）_财力性转移支付2010年预算参考数 2" xfId="37918"/>
    <cellStyle name="好_县区合并测算20080423(按照各省比重）_县市旗测算-新科目（含人口规模效应）_财力性转移支付2010年预算参考数 2 2" xfId="37919"/>
    <cellStyle name="好_县区合并测算20080423(按照各省比重）_县市旗测算-新科目（含人口规模效应）_财力性转移支付2010年预算参考数 2 3" xfId="37920"/>
    <cellStyle name="好_县区合并测算20080423(按照各省比重）_县市旗测算-新科目（含人口规模效应）_财力性转移支付2010年预算参考数 2 4" xfId="37921"/>
    <cellStyle name="好_县区合并测算20080423(按照各省比重）_县市旗测算-新科目（含人口规模效应）_财力性转移支付2010年预算参考数 2 5" xfId="37922"/>
    <cellStyle name="好_县区合并测算20080423(按照各省比重）_县市旗测算-新科目（含人口规模效应）_财力性转移支付2010年预算参考数 2 7" xfId="37923"/>
    <cellStyle name="好_县区合并测算20080423(按照各省比重）_县市旗测算-新科目（含人口规模效应）_财力性转移支付2010年预算参考数 2 8" xfId="37924"/>
    <cellStyle name="好_县区合并测算20080423(按照各省比重）_县市旗测算-新科目（含人口规模效应）_财力性转移支付2010年预算参考数 3" xfId="37925"/>
    <cellStyle name="好_县区合并测算20080423(按照各省比重）_县市旗测算-新科目（含人口规模效应）_财力性转移支付2010年预算参考数 4" xfId="37926"/>
    <cellStyle name="好_县区合并测算20080423(按照各省比重）_县市旗测算-新科目（含人口规模效应）_财力性转移支付2010年预算参考数 5" xfId="37927"/>
    <cellStyle name="好_县区合并测算20080423(按照各省比重）_县市旗测算-新科目（含人口规模效应）_财力性转移支付2010年预算参考数_03_2010年各地区一般预算平衡表" xfId="37928"/>
    <cellStyle name="好_县区合并测算20080423(按照各省比重）_县市旗测算-新科目（含人口规模效应）_财力性转移支付2010年预算参考数_03_2010年各地区一般预算平衡表 2" xfId="37929"/>
    <cellStyle name="好_县区合并测算20080423(按照各省比重）_县市旗测算-新科目（含人口规模效应）_财力性转移支付2010年预算参考数_03_2010年各地区一般预算平衡表 2 2" xfId="37930"/>
    <cellStyle name="好_县区合并测算20080423(按照各省比重）_县市旗测算-新科目（含人口规模效应）_财力性转移支付2010年预算参考数_03_2010年各地区一般预算平衡表 2 3" xfId="37931"/>
    <cellStyle name="好_县区合并测算20080423(按照各省比重）_县市旗测算-新科目（含人口规模效应）_财力性转移支付2010年预算参考数_03_2010年各地区一般预算平衡表 3" xfId="37932"/>
    <cellStyle name="好_县区合并测算20080423(按照各省比重）_县市旗测算-新科目（含人口规模效应）_财力性转移支付2010年预算参考数_03_2010年各地区一般预算平衡表 4" xfId="37933"/>
    <cellStyle name="好_县区合并测算20080423(按照各省比重）_县市旗测算-新科目（含人口规模效应）_财力性转移支付2010年预算参考数_03_2010年各地区一般预算平衡表 5" xfId="37934"/>
    <cellStyle name="好_县区合并测算20080423(按照各省比重）_县市旗测算-新科目（含人口规模效应）_财力性转移支付2010年预算参考数_03_2010年各地区一般预算平衡表 6" xfId="37935"/>
    <cellStyle name="好_县区合并测算20080423(按照各省比重）_县市旗测算-新科目（含人口规模效应）_财力性转移支付2010年预算参考数_03_2010年各地区一般预算平衡表_04财力类2010" xfId="37936"/>
    <cellStyle name="好_县区合并测算20080423(按照各省比重）_县市旗测算-新科目（含人口规模效应）_财力性转移支付2010年预算参考数_03_2010年各地区一般预算平衡表_04财力类2010 2" xfId="37937"/>
    <cellStyle name="好_县区合并测算20080423(按照各省比重）_县市旗测算-新科目（含人口规模效应）_财力性转移支付2010年预算参考数_03_2010年各地区一般预算平衡表_04财力类2010 3" xfId="37938"/>
    <cellStyle name="好_县区合并测算20080423(按照各省比重）_县市旗测算-新科目（含人口规模效应）_财力性转移支付2010年预算参考数_03_2010年各地区一般预算平衡表_2010年地方财政一般预算分级平衡情况表（汇总）0524" xfId="37939"/>
    <cellStyle name="好_县区合并测算20080423(按照各省比重）_县市旗测算-新科目（含人口规模效应）_财力性转移支付2010年预算参考数_03_2010年各地区一般预算平衡表_2010年地方财政一般预算分级平衡情况表（汇总）0524 2" xfId="37940"/>
    <cellStyle name="好_县区合并测算20080423(按照各省比重）_县市旗测算-新科目（含人口规模效应）_财力性转移支付2010年预算参考数_03_2010年各地区一般预算平衡表_2010年地方财政一般预算分级平衡情况表（汇总）0524 2 2" xfId="37941"/>
    <cellStyle name="好_县区合并测算20080423(按照各省比重）_县市旗测算-新科目（含人口规模效应）_财力性转移支付2010年预算参考数_03_2010年各地区一般预算平衡表_2010年地方财政一般预算分级平衡情况表（汇总）0524 2 3" xfId="37942"/>
    <cellStyle name="好_县区合并测算20080423(按照各省比重）_县市旗测算-新科目（含人口规模效应）_财力性转移支付2010年预算参考数_03_2010年各地区一般预算平衡表_2010年地方财政一般预算分级平衡情况表（汇总）0524 2 4" xfId="37943"/>
    <cellStyle name="好_县区合并测算20080423(按照各省比重）_县市旗测算-新科目（含人口规模效应）_财力性转移支付2010年预算参考数_03_2010年各地区一般预算平衡表_2010年地方财政一般预算分级平衡情况表（汇总）0524 2 5" xfId="37944"/>
    <cellStyle name="好_县区合并测算20080423(按照各省比重）_县市旗测算-新科目（含人口规模效应）_财力性转移支付2010年预算参考数_03_2010年各地区一般预算平衡表_2010年地方财政一般预算分级平衡情况表（汇总）0524 2 6" xfId="37945"/>
    <cellStyle name="好_县区合并测算20080423(按照各省比重）_县市旗测算-新科目（含人口规模效应）_财力性转移支付2010年预算参考数_03_2010年各地区一般预算平衡表_2010年地方财政一般预算分级平衡情况表（汇总）0524 2 7" xfId="37946"/>
    <cellStyle name="好_县区合并测算20080423(按照各省比重）_县市旗测算-新科目（含人口规模效应）_财力性转移支付2010年预算参考数_03_2010年各地区一般预算平衡表_2010年地方财政一般预算分级平衡情况表（汇总）0524 2 8" xfId="37947"/>
    <cellStyle name="好_县区合并测算20080423(按照各省比重）_县市旗测算-新科目（含人口规模效应）_财力性转移支付2010年预算参考数_03_2010年各地区一般预算平衡表_2010年地方财政一般预算分级平衡情况表（汇总）0524 3" xfId="37948"/>
    <cellStyle name="好_县区合并测算20080423(按照各省比重）_县市旗测算-新科目（含人口规模效应）_财力性转移支付2010年预算参考数_03_2010年各地区一般预算平衡表_2010年地方财政一般预算分级平衡情况表（汇总）0524 4" xfId="37949"/>
    <cellStyle name="好_县区合并测算20080423(按照各省比重）_县市旗测算-新科目（含人口规模效应）_财力性转移支付2010年预算参考数_03_2010年各地区一般预算平衡表_2010年地方财政一般预算分级平衡情况表（汇总）0524 5" xfId="37950"/>
    <cellStyle name="好_县区合并测算20080423(按照各省比重）_县市旗测算-新科目（含人口规模效应）_财力性转移支付2010年预算参考数_03_2010年各地区一般预算平衡表_净集中" xfId="37951"/>
    <cellStyle name="好_县区合并测算20080423(按照各省比重）_县市旗测算-新科目（含人口规模效应）_财力性转移支付2010年预算参考数_03_2010年各地区一般预算平衡表_净集中 2" xfId="37952"/>
    <cellStyle name="好_县区合并测算20080423(按照各省比重）_县市旗测算-新科目（含人口规模效应）_财力性转移支付2010年预算参考数_03_2010年各地区一般预算平衡表_净集中 3" xfId="37953"/>
    <cellStyle name="好_县区合并测算20080423(按照各省比重）_县市旗测算-新科目（含人口规模效应）_财力性转移支付2010年预算参考数_30云南" xfId="37954"/>
    <cellStyle name="好_县区合并测算20080423(按照各省比重）_县市旗测算-新科目（含人口规模效应）_财力性转移支付2010年预算参考数_30云南 2" xfId="37955"/>
    <cellStyle name="好_县区合并测算20080423(按照各省比重）_县市旗测算-新科目（含人口规模效应）_财力性转移支付2010年预算参考数_30云南 3" xfId="37956"/>
    <cellStyle name="好_县区合并测算20080423(按照各省比重）_县市旗测算-新科目（含人口规模效应）_财力性转移支付2010年预算参考数_合并" xfId="37957"/>
    <cellStyle name="好_县区合并测算20080423(按照各省比重）_县市旗测算-新科目（含人口规模效应）_财力性转移支付2010年预算参考数_合并 2" xfId="37958"/>
    <cellStyle name="好_县区合并测算20080423(按照各省比重）_县市旗测算-新科目（含人口规模效应）_财力性转移支付2010年预算参考数_合并 2 2" xfId="37959"/>
    <cellStyle name="好_县区合并测算20080423(按照各省比重）_县市旗测算-新科目（含人口规模效应）_财力性转移支付2010年预算参考数_合并 2 3" xfId="37960"/>
    <cellStyle name="好_县区合并测算20080423(按照各省比重）_县市旗测算-新科目（含人口规模效应）_财力性转移支付2010年预算参考数_合并 2 4" xfId="37961"/>
    <cellStyle name="好_县区合并测算20080423(按照各省比重）_县市旗测算-新科目（含人口规模效应）_财力性转移支付2010年预算参考数_合并 3" xfId="37962"/>
    <cellStyle name="好_县区合并测算20080423(按照各省比重）_县市旗测算-新科目（含人口规模效应）_财力性转移支付2010年预算参考数_华东" xfId="37963"/>
    <cellStyle name="好_县区合并测算20080423(按照各省比重）_县市旗测算-新科目（含人口规模效应）_财力性转移支付2010年预算参考数_华东 2" xfId="37964"/>
    <cellStyle name="好_县区合并测算20080423(按照各省比重）_县市旗测算-新科目（含人口规模效应）_财力性转移支付2010年预算参考数_华东 2 2" xfId="37965"/>
    <cellStyle name="好_县区合并测算20080423(按照各省比重）_县市旗测算-新科目（含人口规模效应）_财力性转移支付2010年预算参考数_华东 2 3" xfId="37966"/>
    <cellStyle name="好_县区合并测算20080423(按照各省比重）_县市旗测算-新科目（含人口规模效应）_财力性转移支付2010年预算参考数_华东 2 4" xfId="37967"/>
    <cellStyle name="好_县区合并测算20080423(按照各省比重）_县市旗测算-新科目（含人口规模效应）_财力性转移支付2010年预算参考数_华东 2 5" xfId="37968"/>
    <cellStyle name="好_县区合并测算20080423(按照各省比重）_县市旗测算-新科目（含人口规模效应）_财力性转移支付2010年预算参考数_华东 2 6" xfId="37969"/>
    <cellStyle name="好_县区合并测算20080423(按照各省比重）_县市旗测算-新科目（含人口规模效应）_财力性转移支付2010年预算参考数_华东 2 7" xfId="37970"/>
    <cellStyle name="好_县区合并测算20080423(按照各省比重）_县市旗测算-新科目（含人口规模效应）_财力性转移支付2010年预算参考数_华东 3" xfId="37971"/>
    <cellStyle name="好_县区合并测算20080423(按照各省比重）_县市旗测算-新科目（含人口规模效应）_财力性转移支付2010年预算参考数_隋心对账单定稿0514 2" xfId="37972"/>
    <cellStyle name="好_县区合并测算20080423(按照各省比重）_县市旗测算-新科目（含人口规模效应）_财力性转移支付2010年预算参考数_隋心对账单定稿0514 2 2" xfId="37973"/>
    <cellStyle name="好_县区合并测算20080423(按照各省比重）_县市旗测算-新科目（含人口规模效应）_财力性转移支付2010年预算参考数_隋心对账单定稿0514 2 3" xfId="37974"/>
    <cellStyle name="好_县区合并测算20080423(按照各省比重）_县市旗测算-新科目（含人口规模效应）_财力性转移支付2010年预算参考数_隋心对账单定稿0514 2 4" xfId="37975"/>
    <cellStyle name="好_县区合并测算20080423(按照各省比重）_县市旗测算-新科目（含人口规模效应）_财力性转移支付2010年预算参考数_隋心对账单定稿0514 3" xfId="37976"/>
    <cellStyle name="好_县区合并测算20080423(按照各省比重）_县市旗测算-新科目（含人口规模效应）_财力性转移支付2010年预算参考数_小册子（2010）张" xfId="37977"/>
    <cellStyle name="好_县区合并测算20080423(按照各省比重）_县市旗测算-新科目（含人口规模效应）_财力性转移支付2010年预算参考数_小册子（2010）张 2" xfId="37978"/>
    <cellStyle name="好_县区合并测算20080423(按照各省比重）_县市旗测算-新科目（含人口规模效应）_财力性转移支付2010年预算参考数_小册子（2010）张 3" xfId="37979"/>
    <cellStyle name="好_县区合并测算20080423(按照各省比重）_县市旗测算-新科目（含人口规模效应）_财力性转移支付2010年预算参考数_小册子（2010）张 4" xfId="37980"/>
    <cellStyle name="好_县区合并测算20080423(按照各省比重）_县市旗测算-新科目（含人口规模效应）_合并" xfId="37981"/>
    <cellStyle name="好_县区合并测算20080423(按照各省比重）_县市旗测算-新科目（含人口规模效应）_合并 2" xfId="37982"/>
    <cellStyle name="好_县区合并测算20080423(按照各省比重）_县市旗测算-新科目（含人口规模效应）_合并 2 2" xfId="37983"/>
    <cellStyle name="好_县区合并测算20080423(按照各省比重）_县市旗测算-新科目（含人口规模效应）_合并 2 3" xfId="37984"/>
    <cellStyle name="好_县区合并测算20080423(按照各省比重）_县市旗测算-新科目（含人口规模效应）_合并 2 4" xfId="37985"/>
    <cellStyle name="好_县区合并测算20080423(按照各省比重）_县市旗测算-新科目（含人口规模效应）_合并 2 5" xfId="37986"/>
    <cellStyle name="好_县区合并测算20080423(按照各省比重）_县市旗测算-新科目（含人口规模效应）_合并 2 6" xfId="37987"/>
    <cellStyle name="好_县区合并测算20080423(按照各省比重）_县市旗测算-新科目（含人口规模效应）_合并 2 7" xfId="37988"/>
    <cellStyle name="好_县区合并测算20080423(按照各省比重）_县市旗测算-新科目（含人口规模效应）_合并 3" xfId="37989"/>
    <cellStyle name="好_县区合并测算20080423(按照各省比重）_县市旗测算-新科目（含人口规模效应）_华东" xfId="37990"/>
    <cellStyle name="好_县区合并测算20080423(按照各省比重）_县市旗测算-新科目（含人口规模效应）_华东 2" xfId="37991"/>
    <cellStyle name="好_县区合并测算20080423(按照各省比重）_县市旗测算-新科目（含人口规模效应）_华东 2 2" xfId="37992"/>
    <cellStyle name="好_县区合并测算20080423(按照各省比重）_县市旗测算-新科目（含人口规模效应）_华东 2 3" xfId="37993"/>
    <cellStyle name="好_县区合并测算20080423(按照各省比重）_县市旗测算-新科目（含人口规模效应）_华东 2 4" xfId="37994"/>
    <cellStyle name="好_县区合并测算20080423(按照各省比重）_县市旗测算-新科目（含人口规模效应）_华东 2 5" xfId="37995"/>
    <cellStyle name="好_县区合并测算20080423(按照各省比重）_县市旗测算-新科目（含人口规模效应）_华东 2 6" xfId="37996"/>
    <cellStyle name="好_县区合并测算20080423(按照各省比重）_县市旗测算-新科目（含人口规模效应）_华东 3" xfId="37997"/>
    <cellStyle name="好_县区合并测算20080423(按照各省比重）_县市旗测算-新科目（含人口规模效应）_隋心对账单定稿0514" xfId="37998"/>
    <cellStyle name="好_县区合并测算20080423(按照各省比重）_县市旗测算-新科目（含人口规模效应）_隋心对账单定稿0514 2" xfId="37999"/>
    <cellStyle name="好_县区合并测算20080423(按照各省比重）_县市旗测算-新科目（含人口规模效应）_隋心对账单定稿0514 2 2" xfId="38000"/>
    <cellStyle name="好_县区合并测算20080423(按照各省比重）_县市旗测算-新科目（含人口规模效应）_隋心对账单定稿0514 2 3" xfId="38001"/>
    <cellStyle name="好_县区合并测算20080423(按照各省比重）_县市旗测算-新科目（含人口规模效应）_隋心对账单定稿0514 2 4" xfId="38002"/>
    <cellStyle name="好_县区合并测算20080423(按照各省比重）_县市旗测算-新科目（含人口规模效应）_隋心对账单定稿0514 2 5" xfId="38003"/>
    <cellStyle name="好_县区合并测算20080423(按照各省比重）_县市旗测算-新科目（含人口规模效应）_隋心对账单定稿0514 2 6" xfId="38004"/>
    <cellStyle name="好_县区合并测算20080423(按照各省比重）_县市旗测算-新科目（含人口规模效应）_隋心对账单定稿0514 2 7" xfId="38005"/>
    <cellStyle name="好_县区合并测算20080423(按照各省比重）_县市旗测算-新科目（含人口规模效应）_隋心对账单定稿0514 3" xfId="38006"/>
    <cellStyle name="好_县区合并测算20080423(按照各省比重）_县市旗测算-新科目（含人口规模效应）_小册子（2010）张" xfId="38007"/>
    <cellStyle name="好_县区合并测算20080423(按照各省比重）_县市旗测算-新科目（含人口规模效应）_小册子（2010）张 2" xfId="38008"/>
    <cellStyle name="好_县区合并测算20080423(按照各省比重）_县市旗测算-新科目（含人口规模效应）_小册子（2010）张 3" xfId="38009"/>
    <cellStyle name="好_县区合并测算20080423(按照各省比重）_小册子（2010）张" xfId="38010"/>
    <cellStyle name="好_县区合并测算20080423(按照各省比重）_小册子（2010）张 2" xfId="38011"/>
    <cellStyle name="好_县区合并测算20080423(按照各省比重）_小册子（2010）张 2 2" xfId="38012"/>
    <cellStyle name="好_县区合并测算20080423(按照各省比重）_小册子（2010）张 3" xfId="38013"/>
    <cellStyle name="好_县市旗测算20080508" xfId="38014"/>
    <cellStyle name="好_县市旗测算20080508 2" xfId="38015"/>
    <cellStyle name="好_县市旗测算20080508 2 2" xfId="38016"/>
    <cellStyle name="好_县市旗测算20080508 2 3" xfId="38017"/>
    <cellStyle name="好_县市旗测算20080508 2 4" xfId="38018"/>
    <cellStyle name="好_县市旗测算20080508 2 5" xfId="38019"/>
    <cellStyle name="好_县市旗测算20080508 2 6" xfId="38020"/>
    <cellStyle name="好_县市旗测算20080508 2 8" xfId="38021"/>
    <cellStyle name="好_县市旗测算20080508 3" xfId="38022"/>
    <cellStyle name="好_县市旗测算20080508 4" xfId="38023"/>
    <cellStyle name="好_县市旗测算20080508 5" xfId="38024"/>
    <cellStyle name="好_县市旗测算20080508_03_2010年各地区一般预算平衡表" xfId="38025"/>
    <cellStyle name="好_县市旗测算20080508_03_2010年各地区一般预算平衡表 2" xfId="38026"/>
    <cellStyle name="好_县市旗测算20080508_03_2010年各地区一般预算平衡表 2 2" xfId="38027"/>
    <cellStyle name="好_县市旗测算20080508_03_2010年各地区一般预算平衡表 2 3" xfId="38028"/>
    <cellStyle name="好_县市旗测算20080508_03_2010年各地区一般预算平衡表 3" xfId="38029"/>
    <cellStyle name="好_县市旗测算20080508_03_2010年各地区一般预算平衡表 4" xfId="38030"/>
    <cellStyle name="好_县市旗测算20080508_03_2010年各地区一般预算平衡表 5" xfId="38031"/>
    <cellStyle name="好_县市旗测算20080508_03_2010年各地区一般预算平衡表 6" xfId="38032"/>
    <cellStyle name="好_县市旗测算20080508_03_2010年各地区一般预算平衡表_04财力类2010" xfId="38033"/>
    <cellStyle name="好_县市旗测算20080508_03_2010年各地区一般预算平衡表_04财力类2010 2" xfId="38034"/>
    <cellStyle name="好_县市旗测算20080508_03_2010年各地区一般预算平衡表_04财力类2010 3" xfId="38035"/>
    <cellStyle name="好_县市旗测算20080508_03_2010年各地区一般预算平衡表_2010年地方财政一般预算分级平衡情况表（汇总）0524" xfId="38036"/>
    <cellStyle name="好_县市旗测算20080508_03_2010年各地区一般预算平衡表_2010年地方财政一般预算分级平衡情况表（汇总）0524 2" xfId="38037"/>
    <cellStyle name="好_县市旗测算20080508_03_2010年各地区一般预算平衡表_2010年地方财政一般预算分级平衡情况表（汇总）0524 2 5" xfId="38038"/>
    <cellStyle name="好_县市旗测算20080508_03_2010年各地区一般预算平衡表_2010年地方财政一般预算分级平衡情况表（汇总）0524 2 6" xfId="38039"/>
    <cellStyle name="好_县市旗测算20080508_03_2010年各地区一般预算平衡表_2010年地方财政一般预算分级平衡情况表（汇总）0524 2 7" xfId="38040"/>
    <cellStyle name="好_县市旗测算20080508_03_2010年各地区一般预算平衡表_2010年地方财政一般预算分级平衡情况表（汇总）0524 2 8" xfId="38041"/>
    <cellStyle name="好_县市旗测算20080508_03_2010年各地区一般预算平衡表_2010年地方财政一般预算分级平衡情况表（汇总）0524 3" xfId="38042"/>
    <cellStyle name="好_县市旗测算20080508_03_2010年各地区一般预算平衡表_2010年地方财政一般预算分级平衡情况表（汇总）0524 4" xfId="38043"/>
    <cellStyle name="好_县市旗测算20080508_03_2010年各地区一般预算平衡表_2010年地方财政一般预算分级平衡情况表（汇总）0524 5" xfId="38044"/>
    <cellStyle name="好_县市旗测算20080508_03_2010年各地区一般预算平衡表_净集中" xfId="38045"/>
    <cellStyle name="好_县市旗测算20080508_03_2010年各地区一般预算平衡表_净集中 2" xfId="38046"/>
    <cellStyle name="好_县市旗测算20080508_03_2010年各地区一般预算平衡表_净集中 3" xfId="38047"/>
    <cellStyle name="好_县市旗测算20080508_30云南" xfId="38048"/>
    <cellStyle name="好_县市旗测算20080508_30云南 2" xfId="38049"/>
    <cellStyle name="好_县市旗测算20080508_30云南 3" xfId="38050"/>
    <cellStyle name="好_县市旗测算20080508_不含人员经费系数" xfId="38051"/>
    <cellStyle name="好_县市旗测算20080508_不含人员经费系数 2" xfId="38052"/>
    <cellStyle name="好_县市旗测算20080508_不含人员经费系数 2 2" xfId="38053"/>
    <cellStyle name="好_县市旗测算20080508_不含人员经费系数 2 3" xfId="38054"/>
    <cellStyle name="好_县市旗测算20080508_不含人员经费系数 2 4" xfId="38055"/>
    <cellStyle name="好_县市旗测算20080508_不含人员经费系数 2 5" xfId="38056"/>
    <cellStyle name="好_县市旗测算20080508_不含人员经费系数 2 6" xfId="38057"/>
    <cellStyle name="好_县市旗测算20080508_不含人员经费系数 2 7" xfId="38058"/>
    <cellStyle name="好_县市旗测算20080508_不含人员经费系数 2 8" xfId="38059"/>
    <cellStyle name="输出 2 2 2 2 2" xfId="38060"/>
    <cellStyle name="好_县市旗测算20080508_不含人员经费系数 3" xfId="38061"/>
    <cellStyle name="好_县市旗测算20080508_不含人员经费系数 4" xfId="38062"/>
    <cellStyle name="好_县市旗测算20080508_不含人员经费系数 5" xfId="38063"/>
    <cellStyle name="好_县市旗测算20080508_不含人员经费系数_03_2010年各地区一般预算平衡表" xfId="38064"/>
    <cellStyle name="好_县市旗测算20080508_不含人员经费系数_03_2010年各地区一般预算平衡表 2" xfId="38065"/>
    <cellStyle name="好_县市旗测算20080508_不含人员经费系数_03_2010年各地区一般预算平衡表 2 2" xfId="38066"/>
    <cellStyle name="好_县市旗测算20080508_不含人员经费系数_03_2010年各地区一般预算平衡表 2 3" xfId="38067"/>
    <cellStyle name="好_县市旗测算20080508_不含人员经费系数_03_2010年各地区一般预算平衡表 3" xfId="38068"/>
    <cellStyle name="好_县市旗测算20080508_不含人员经费系数_03_2010年各地区一般预算平衡表 4" xfId="38069"/>
    <cellStyle name="好_县市旗测算20080508_不含人员经费系数_03_2010年各地区一般预算平衡表 5" xfId="38070"/>
    <cellStyle name="好_县市旗测算20080508_不含人员经费系数_03_2010年各地区一般预算平衡表 6" xfId="38071"/>
    <cellStyle name="好_县市旗测算20080508_不含人员经费系数_03_2010年各地区一般预算平衡表_04财力类2010 2" xfId="38072"/>
    <cellStyle name="好_县市旗测算20080508_不含人员经费系数_03_2010年各地区一般预算平衡表_04财力类2010 3" xfId="38073"/>
    <cellStyle name="好_县市旗测算20080508_不含人员经费系数_03_2010年各地区一般预算平衡表_2010年地方财政一般预算分级平衡情况表（汇总）0524 2 3" xfId="38074"/>
    <cellStyle name="好_县市旗测算20080508_不含人员经费系数_03_2010年各地区一般预算平衡表_2010年地方财政一般预算分级平衡情况表（汇总）0524 2 4" xfId="38075"/>
    <cellStyle name="好_县市旗测算20080508_不含人员经费系数_03_2010年各地区一般预算平衡表_2010年地方财政一般预算分级平衡情况表（汇总）0524 2 5" xfId="38076"/>
    <cellStyle name="好_县市旗测算20080508_不含人员经费系数_03_2010年各地区一般预算平衡表_2010年地方财政一般预算分级平衡情况表（汇总）0524 2 6" xfId="38077"/>
    <cellStyle name="好_县市旗测算20080508_不含人员经费系数_03_2010年各地区一般预算平衡表_2010年地方财政一般预算分级平衡情况表（汇总）0524 2 7" xfId="38078"/>
    <cellStyle name="好_县市旗测算20080508_不含人员经费系数_03_2010年各地区一般预算平衡表_2010年地方财政一般预算分级平衡情况表（汇总）0524 2 8" xfId="38079"/>
    <cellStyle name="好_县市旗测算20080508_不含人员经费系数_03_2010年各地区一般预算平衡表_2010年地方财政一般预算分级平衡情况表（汇总）0524 4" xfId="38080"/>
    <cellStyle name="好_县市旗测算20080508_不含人员经费系数_03_2010年各地区一般预算平衡表_2010年地方财政一般预算分级平衡情况表（汇总）0524 5" xfId="38081"/>
    <cellStyle name="好_县市旗测算20080508_不含人员经费系数_03_2010年各地区一般预算平衡表_净集中" xfId="38082"/>
    <cellStyle name="好_县市旗测算20080508_不含人员经费系数_03_2010年各地区一般预算平衡表_净集中 2" xfId="38083"/>
    <cellStyle name="好_县市旗测算20080508_不含人员经费系数_03_2010年各地区一般预算平衡表_净集中 3" xfId="38084"/>
    <cellStyle name="好_县市旗测算20080508_不含人员经费系数_30云南" xfId="38085"/>
    <cellStyle name="好_县市旗测算20080508_不含人员经费系数_30云南 2" xfId="38086"/>
    <cellStyle name="好_县市旗测算20080508_不含人员经费系数_30云南 3" xfId="38087"/>
    <cellStyle name="好_县市旗测算20080508_不含人员经费系数_财力性转移支付2010年预算参考数 2" xfId="38088"/>
    <cellStyle name="好_县市旗测算20080508_不含人员经费系数_财力性转移支付2010年预算参考数 2 2" xfId="38089"/>
    <cellStyle name="好_县市旗测算20080508_不含人员经费系数_财力性转移支付2010年预算参考数 2 3" xfId="38090"/>
    <cellStyle name="好_县市旗测算20080508_不含人员经费系数_财力性转移支付2010年预算参考数 2 5" xfId="38091"/>
    <cellStyle name="好_县市旗测算20080508_不含人员经费系数_财力性转移支付2010年预算参考数 2 6" xfId="38092"/>
    <cellStyle name="好_县市旗测算20080508_不含人员经费系数_财力性转移支付2010年预算参考数 2 7" xfId="38093"/>
    <cellStyle name="好_县市旗测算20080508_不含人员经费系数_财力性转移支付2010年预算参考数 3" xfId="38094"/>
    <cellStyle name="好_县市旗测算20080508_不含人员经费系数_财力性转移支付2010年预算参考数 4" xfId="38095"/>
    <cellStyle name="好_县市旗测算20080508_不含人员经费系数_财力性转移支付2010年预算参考数 5" xfId="38096"/>
    <cellStyle name="好_县市旗测算20080508_不含人员经费系数_财力性转移支付2010年预算参考数_03_2010年各地区一般预算平衡表" xfId="38097"/>
    <cellStyle name="好_县市旗测算20080508_不含人员经费系数_财力性转移支付2010年预算参考数_03_2010年各地区一般预算平衡表 2" xfId="38098"/>
    <cellStyle name="好_县市旗测算20080508_不含人员经费系数_财力性转移支付2010年预算参考数_03_2010年各地区一般预算平衡表 2 2" xfId="38099"/>
    <cellStyle name="好_县市旗测算20080508_不含人员经费系数_财力性转移支付2010年预算参考数_03_2010年各地区一般预算平衡表 2 3" xfId="38100"/>
    <cellStyle name="好_县市旗测算20080508_不含人员经费系数_财力性转移支付2010年预算参考数_03_2010年各地区一般预算平衡表 3" xfId="38101"/>
    <cellStyle name="好_县市旗测算20080508_不含人员经费系数_财力性转移支付2010年预算参考数_03_2010年各地区一般预算平衡表 4" xfId="38102"/>
    <cellStyle name="好_县市旗测算20080508_不含人员经费系数_财力性转移支付2010年预算参考数_03_2010年各地区一般预算平衡表 5" xfId="38103"/>
    <cellStyle name="好_县市旗测算20080508_不含人员经费系数_财力性转移支付2010年预算参考数_03_2010年各地区一般预算平衡表 6" xfId="38104"/>
    <cellStyle name="好_县市旗测算20080508_不含人员经费系数_财力性转移支付2010年预算参考数_03_2010年各地区一般预算平衡表_04财力类2010" xfId="38105"/>
    <cellStyle name="好_县市旗测算20080508_不含人员经费系数_财力性转移支付2010年预算参考数_03_2010年各地区一般预算平衡表_04财力类2010 2" xfId="38106"/>
    <cellStyle name="好_县市旗测算20080508_不含人员经费系数_财力性转移支付2010年预算参考数_03_2010年各地区一般预算平衡表_04财力类2010 3" xfId="38107"/>
    <cellStyle name="好_县市旗测算20080508_不含人员经费系数_财力性转移支付2010年预算参考数_03_2010年各地区一般预算平衡表_2010年地方财政一般预算分级平衡情况表（汇总）0524" xfId="38108"/>
    <cellStyle name="好_县市旗测算20080508_不含人员经费系数_财力性转移支付2010年预算参考数_03_2010年各地区一般预算平衡表_2010年地方财政一般预算分级平衡情况表（汇总）0524 2" xfId="38109"/>
    <cellStyle name="好_县市旗测算20080508_不含人员经费系数_财力性转移支付2010年预算参考数_03_2010年各地区一般预算平衡表_2010年地方财政一般预算分级平衡情况表（汇总）0524 2 2" xfId="38110"/>
    <cellStyle name="好_县市旗测算20080508_不含人员经费系数_财力性转移支付2010年预算参考数_03_2010年各地区一般预算平衡表_2010年地方财政一般预算分级平衡情况表（汇总）0524 2 3" xfId="38111"/>
    <cellStyle name="好_县市旗测算20080508_不含人员经费系数_财力性转移支付2010年预算参考数_03_2010年各地区一般预算平衡表_2010年地方财政一般预算分级平衡情况表（汇总）0524 2 4" xfId="38112"/>
    <cellStyle name="好_县市旗测算20080508_不含人员经费系数_财力性转移支付2010年预算参考数_03_2010年各地区一般预算平衡表_2010年地方财政一般预算分级平衡情况表（汇总）0524 3" xfId="38113"/>
    <cellStyle name="好_县市旗测算20080508_不含人员经费系数_财力性转移支付2010年预算参考数_03_2010年各地区一般预算平衡表_2010年地方财政一般预算分级平衡情况表（汇总）0524 4" xfId="38114"/>
    <cellStyle name="好_县市旗测算20080508_不含人员经费系数_财力性转移支付2010年预算参考数_03_2010年各地区一般预算平衡表_2010年地方财政一般预算分级平衡情况表（汇总）0524 5" xfId="38115"/>
    <cellStyle name="好_县市旗测算20080508_不含人员经费系数_财力性转移支付2010年预算参考数_03_2010年各地区一般预算平衡表_净集中 2" xfId="38116"/>
    <cellStyle name="好_县市旗测算20080508_不含人员经费系数_财力性转移支付2010年预算参考数_03_2010年各地区一般预算平衡表_净集中 3" xfId="38117"/>
    <cellStyle name="好_县市旗测算20080508_不含人员经费系数_财力性转移支付2010年预算参考数_30云南 3" xfId="38118"/>
    <cellStyle name="好_县市旗测算20080508_不含人员经费系数_财力性转移支付2010年预算参考数_30云南 4" xfId="38119"/>
    <cellStyle name="好_县市旗测算20080508_不含人员经费系数_财力性转移支付2010年预算参考数_合并" xfId="38120"/>
    <cellStyle name="好_县市旗测算20080508_不含人员经费系数_财力性转移支付2010年预算参考数_合并 2" xfId="38121"/>
    <cellStyle name="好_县市旗测算20080508_不含人员经费系数_财力性转移支付2010年预算参考数_合并 2 2" xfId="38122"/>
    <cellStyle name="好_县市旗测算20080508_不含人员经费系数_财力性转移支付2010年预算参考数_合并 2 3" xfId="38123"/>
    <cellStyle name="好_县市旗测算20080508_不含人员经费系数_财力性转移支付2010年预算参考数_合并 2 4" xfId="38124"/>
    <cellStyle name="好_县市旗测算20080508_不含人员经费系数_财力性转移支付2010年预算参考数_合并 2 5" xfId="38125"/>
    <cellStyle name="好_县市旗测算20080508_不含人员经费系数_财力性转移支付2010年预算参考数_合并 2 6" xfId="38126"/>
    <cellStyle name="好_县市旗测算20080508_不含人员经费系数_财力性转移支付2010年预算参考数_华东" xfId="38127"/>
    <cellStyle name="好_县市旗测算20080508_不含人员经费系数_财力性转移支付2010年预算参考数_华东 2" xfId="38128"/>
    <cellStyle name="好_县市旗测算20080508_不含人员经费系数_财力性转移支付2010年预算参考数_华东 2 2" xfId="38129"/>
    <cellStyle name="好_县市旗测算20080508_不含人员经费系数_财力性转移支付2010年预算参考数_华东 2 3" xfId="38130"/>
    <cellStyle name="好_县市旗测算20080508_不含人员经费系数_财力性转移支付2010年预算参考数_华东 2 4" xfId="38131"/>
    <cellStyle name="好_县市旗测算20080508_不含人员经费系数_财力性转移支付2010年预算参考数_华东 2 5" xfId="38132"/>
    <cellStyle name="好_县市旗测算20080508_不含人员经费系数_财力性转移支付2010年预算参考数_华东 2 7" xfId="38133"/>
    <cellStyle name="好_县市旗测算20080508_不含人员经费系数_财力性转移支付2010年预算参考数_华东 3" xfId="38134"/>
    <cellStyle name="好_县市旗测算20080508_不含人员经费系数_财力性转移支付2010年预算参考数_隋心对账单定稿0514" xfId="38135"/>
    <cellStyle name="好_县市旗测算20080508_不含人员经费系数_财力性转移支付2010年预算参考数_隋心对账单定稿0514 2" xfId="38136"/>
    <cellStyle name="好_县市旗测算20080508_不含人员经费系数_财力性转移支付2010年预算参考数_隋心对账单定稿0514 2 5" xfId="38137"/>
    <cellStyle name="好_县市旗测算20080508_不含人员经费系数_财力性转移支付2010年预算参考数_隋心对账单定稿0514 2 6" xfId="38138"/>
    <cellStyle name="好_县市旗测算20080508_不含人员经费系数_财力性转移支付2010年预算参考数_隋心对账单定稿0514 2 7" xfId="38139"/>
    <cellStyle name="好_县市旗测算20080508_不含人员经费系数_财力性转移支付2010年预算参考数_隋心对账单定稿0514 3" xfId="38140"/>
    <cellStyle name="好_县市旗测算20080508_不含人员经费系数_财力性转移支付2010年预算参考数_小册子（2010）张" xfId="38141"/>
    <cellStyle name="好_县市旗测算20080508_不含人员经费系数_财力性转移支付2010年预算参考数_小册子（2010）张 2" xfId="38142"/>
    <cellStyle name="好_县市旗测算20080508_不含人员经费系数_合并" xfId="38143"/>
    <cellStyle name="好_县市旗测算20080508_不含人员经费系数_合并 2" xfId="38144"/>
    <cellStyle name="好_县市旗测算20080508_不含人员经费系数_合并 2 2" xfId="38145"/>
    <cellStyle name="好_县市旗测算20080508_不含人员经费系数_合并 2 3" xfId="38146"/>
    <cellStyle name="好_县市旗测算20080508_不含人员经费系数_合并 2 4" xfId="38147"/>
    <cellStyle name="好_县市旗测算20080508_不含人员经费系数_合并 2 5" xfId="38148"/>
    <cellStyle name="好_县市旗测算20080508_不含人员经费系数_合并 2 6" xfId="38149"/>
    <cellStyle name="好_县市旗测算20080508_不含人员经费系数_合并 2 7" xfId="38150"/>
    <cellStyle name="好_县市旗测算20080508_不含人员经费系数_合并 3" xfId="38151"/>
    <cellStyle name="好_县市旗测算20080508_不含人员经费系数_华东" xfId="38152"/>
    <cellStyle name="好_县市旗测算20080508_不含人员经费系数_华东 2" xfId="38153"/>
    <cellStyle name="好_县市旗测算20080508_不含人员经费系数_华东 2 2" xfId="38154"/>
    <cellStyle name="好_县市旗测算20080508_不含人员经费系数_华东 2 3" xfId="38155"/>
    <cellStyle name="好_县市旗测算20080508_不含人员经费系数_华东 2 4" xfId="38156"/>
    <cellStyle name="好_县市旗测算20080508_不含人员经费系数_华东 2 5" xfId="38157"/>
    <cellStyle name="好_县市旗测算20080508_不含人员经费系数_华东 2 6" xfId="38158"/>
    <cellStyle name="好_县市旗测算20080508_不含人员经费系数_华东 2 7" xfId="38159"/>
    <cellStyle name="好_县市旗测算20080508_不含人员经费系数_华东 3" xfId="38160"/>
    <cellStyle name="好_县市旗测算20080508_不含人员经费系数_隋心对账单定稿0514" xfId="38161"/>
    <cellStyle name="好_县市旗测算20080508_不含人员经费系数_隋心对账单定稿0514 2" xfId="38162"/>
    <cellStyle name="好_县市旗测算20080508_不含人员经费系数_隋心对账单定稿0514 2 2" xfId="38163"/>
    <cellStyle name="好_县市旗测算20080508_不含人员经费系数_隋心对账单定稿0514 2 3" xfId="38164"/>
    <cellStyle name="好_县市旗测算20080508_不含人员经费系数_隋心对账单定稿0514 2 4" xfId="38165"/>
    <cellStyle name="好_县市旗测算20080508_不含人员经费系数_隋心对账单定稿0514 2 5" xfId="38166"/>
    <cellStyle name="好_县市旗测算20080508_不含人员经费系数_隋心对账单定稿0514 3" xfId="38167"/>
    <cellStyle name="好_县市旗测算20080508_不含人员经费系数_小册子（2010）张" xfId="38168"/>
    <cellStyle name="好_县市旗测算20080508_不含人员经费系数_小册子（2010）张 2" xfId="38169"/>
    <cellStyle name="好_县市旗测算20080508_不含人员经费系数_小册子（2010）张 3" xfId="38170"/>
    <cellStyle name="好_县市旗测算20080508_不含人员经费系数_小册子（2010）张 4" xfId="38171"/>
    <cellStyle name="好_县市旗测算20080508_财力性转移支付2010年预算参考数 2 3" xfId="38172"/>
    <cellStyle name="好_县市旗测算20080508_财力性转移支付2010年预算参考数 2 4" xfId="38173"/>
    <cellStyle name="好_县市旗测算20080508_财力性转移支付2010年预算参考数 2 5" xfId="38174"/>
    <cellStyle name="好_县市旗测算20080508_财力性转移支付2010年预算参考数 2 6" xfId="38175"/>
    <cellStyle name="好_县市旗测算20080508_财力性转移支付2010年预算参考数 2 7" xfId="38176"/>
    <cellStyle name="好_县市旗测算20080508_财力性转移支付2010年预算参考数 2 8" xfId="38177"/>
    <cellStyle name="好_县市旗测算20080508_财力性转移支付2010年预算参考数 3" xfId="38178"/>
    <cellStyle name="好_县市旗测算20080508_财力性转移支付2010年预算参考数 5" xfId="38179"/>
    <cellStyle name="好_县市旗测算20080508_财力性转移支付2010年预算参考数_03_2010年各地区一般预算平衡表" xfId="38180"/>
    <cellStyle name="好_县市旗测算20080508_财力性转移支付2010年预算参考数_03_2010年各地区一般预算平衡表 2" xfId="38181"/>
    <cellStyle name="好_县市旗测算20080508_财力性转移支付2010年预算参考数_03_2010年各地区一般预算平衡表 2 2" xfId="38182"/>
    <cellStyle name="好_县市旗测算20080508_财力性转移支付2010年预算参考数_03_2010年各地区一般预算平衡表 2 3" xfId="38183"/>
    <cellStyle name="好_县市旗测算20080508_财力性转移支付2010年预算参考数_03_2010年各地区一般预算平衡表 3" xfId="38184"/>
    <cellStyle name="好_县市旗测算20080508_财力性转移支付2010年预算参考数_03_2010年各地区一般预算平衡表 4" xfId="38185"/>
    <cellStyle name="好_县市旗测算20080508_财力性转移支付2010年预算参考数_03_2010年各地区一般预算平衡表 5" xfId="38186"/>
    <cellStyle name="好_县市旗测算20080508_财力性转移支付2010年预算参考数_03_2010年各地区一般预算平衡表 6" xfId="38187"/>
    <cellStyle name="好_县市旗测算20080508_财力性转移支付2010年预算参考数_03_2010年各地区一般预算平衡表_04财力类2010" xfId="38188"/>
    <cellStyle name="好_县市旗测算20080508_财力性转移支付2010年预算参考数_03_2010年各地区一般预算平衡表_04财力类2010 2" xfId="38189"/>
    <cellStyle name="好_县市旗测算20080508_财力性转移支付2010年预算参考数_03_2010年各地区一般预算平衡表_04财力类2010 3" xfId="38190"/>
    <cellStyle name="好_县市旗测算20080508_财力性转移支付2010年预算参考数_03_2010年各地区一般预算平衡表_2010年地方财政一般预算分级平衡情况表（汇总）0524" xfId="38191"/>
    <cellStyle name="好_县市旗测算20080508_财力性转移支付2010年预算参考数_03_2010年各地区一般预算平衡表_2010年地方财政一般预算分级平衡情况表（汇总）0524 2 2" xfId="38192"/>
    <cellStyle name="好_县市旗测算20080508_财力性转移支付2010年预算参考数_03_2010年各地区一般预算平衡表_2010年地方财政一般预算分级平衡情况表（汇总）0524 2 3" xfId="38193"/>
    <cellStyle name="好_县市旗测算20080508_财力性转移支付2010年预算参考数_03_2010年各地区一般预算平衡表_2010年地方财政一般预算分级平衡情况表（汇总）0524 2 4" xfId="38194"/>
    <cellStyle name="好_县市旗测算20080508_财力性转移支付2010年预算参考数_03_2010年各地区一般预算平衡表_2010年地方财政一般预算分级平衡情况表（汇总）0524 2 5" xfId="38195"/>
    <cellStyle name="好_县市旗测算20080508_财力性转移支付2010年预算参考数_03_2010年各地区一般预算平衡表_2010年地方财政一般预算分级平衡情况表（汇总）0524 2 6" xfId="38196"/>
    <cellStyle name="好_县市旗测算20080508_财力性转移支付2010年预算参考数_03_2010年各地区一般预算平衡表_2010年地方财政一般预算分级平衡情况表（汇总）0524 2 7" xfId="38197"/>
    <cellStyle name="好_县市旗测算20080508_财力性转移支付2010年预算参考数_03_2010年各地区一般预算平衡表_2010年地方财政一般预算分级平衡情况表（汇总）0524 2 8" xfId="38198"/>
    <cellStyle name="好_县市旗测算20080508_财力性转移支付2010年预算参考数_03_2010年各地区一般预算平衡表_2010年地方财政一般预算分级平衡情况表（汇总）0524 4" xfId="38199"/>
    <cellStyle name="好_县市旗测算20080508_财力性转移支付2010年预算参考数_03_2010年各地区一般预算平衡表_2010年地方财政一般预算分级平衡情况表（汇总）0524 5" xfId="38200"/>
    <cellStyle name="好_县市旗测算20080508_财力性转移支付2010年预算参考数_03_2010年各地区一般预算平衡表_净集中" xfId="38201"/>
    <cellStyle name="好_县市旗测算20080508_财力性转移支付2010年预算参考数_03_2010年各地区一般预算平衡表_净集中 2" xfId="38202"/>
    <cellStyle name="好_县市旗测算20080508_财力性转移支付2010年预算参考数_03_2010年各地区一般预算平衡表_净集中 3" xfId="38203"/>
    <cellStyle name="好_县市旗测算20080508_财力性转移支付2010年预算参考数_30云南" xfId="38204"/>
    <cellStyle name="好_县市旗测算20080508_财力性转移支付2010年预算参考数_30云南 2" xfId="38205"/>
    <cellStyle name="好_县市旗测算20080508_财力性转移支付2010年预算参考数_30云南 3" xfId="38206"/>
    <cellStyle name="好_县市旗测算20080508_财力性转移支付2010年预算参考数_合并" xfId="38207"/>
    <cellStyle name="好_县市旗测算20080508_财力性转移支付2010年预算参考数_合并 2" xfId="38208"/>
    <cellStyle name="好_县市旗测算20080508_财力性转移支付2010年预算参考数_合并 2 2" xfId="38209"/>
    <cellStyle name="好_县市旗测算20080508_财力性转移支付2010年预算参考数_合并 2 3" xfId="38210"/>
    <cellStyle name="好_县市旗测算20080508_财力性转移支付2010年预算参考数_合并 2 4" xfId="38211"/>
    <cellStyle name="好_县市旗测算20080508_财力性转移支付2010年预算参考数_合并 2 5" xfId="38212"/>
    <cellStyle name="好_县市旗测算20080508_财力性转移支付2010年预算参考数_合并 2 6" xfId="38213"/>
    <cellStyle name="好_县市旗测算20080508_财力性转移支付2010年预算参考数_合并 2 7" xfId="38214"/>
    <cellStyle name="好_县市旗测算20080508_财力性转移支付2010年预算参考数_合并 3" xfId="38215"/>
    <cellStyle name="好_县市旗测算20080508_财力性转移支付2010年预算参考数_华东" xfId="38216"/>
    <cellStyle name="好_县市旗测算20080508_财力性转移支付2010年预算参考数_华东 2" xfId="38217"/>
    <cellStyle name="好_县市旗测算20080508_财力性转移支付2010年预算参考数_华东 2 2" xfId="38218"/>
    <cellStyle name="好_县市旗测算20080508_财力性转移支付2010年预算参考数_华东 3" xfId="38219"/>
    <cellStyle name="好_县市旗测算20080508_财力性转移支付2010年预算参考数_隋心对账单定稿0514" xfId="38220"/>
    <cellStyle name="好_县市旗测算20080508_财力性转移支付2010年预算参考数_隋心对账单定稿0514 2 5" xfId="38221"/>
    <cellStyle name="好_县市旗测算20080508_财力性转移支付2010年预算参考数_隋心对账单定稿0514 2 6" xfId="38222"/>
    <cellStyle name="好_县市旗测算20080508_财力性转移支付2010年预算参考数_隋心对账单定稿0514 2 7" xfId="38223"/>
    <cellStyle name="好_县市旗测算20080508_财力性转移支付2010年预算参考数_隋心对账单定稿0514 3" xfId="38224"/>
    <cellStyle name="好_县市旗测算20080508_财力性转移支付2010年预算参考数_小册子（2010）张" xfId="38225"/>
    <cellStyle name="好_县市旗测算20080508_财力性转移支付2010年预算参考数_小册子（2010）张 3" xfId="38226"/>
    <cellStyle name="好_县市旗测算20080508_合并 2 2" xfId="38227"/>
    <cellStyle name="好_县市旗测算20080508_合并 2 3" xfId="38228"/>
    <cellStyle name="好_县市旗测算20080508_合并 2 4" xfId="38229"/>
    <cellStyle name="好_县市旗测算20080508_合并 2 5" xfId="38230"/>
    <cellStyle name="好_县市旗测算20080508_合并 2 6" xfId="38231"/>
    <cellStyle name="好_县市旗测算20080508_合并 2 7" xfId="38232"/>
    <cellStyle name="好_县市旗测算20080508_合并 3" xfId="38233"/>
    <cellStyle name="好_县市旗测算20080508_华东" xfId="38234"/>
    <cellStyle name="好_县市旗测算20080508_华东 2" xfId="38235"/>
    <cellStyle name="好_县市旗测算20080508_华东 2 3" xfId="38236"/>
    <cellStyle name="好_县市旗测算20080508_华东 2 4" xfId="38237"/>
    <cellStyle name="好_县市旗测算20080508_华东 2 5" xfId="38238"/>
    <cellStyle name="好_县市旗测算20080508_华东 2 6" xfId="38239"/>
    <cellStyle name="好_县市旗测算20080508_华东 2 7" xfId="38240"/>
    <cellStyle name="好_县市旗测算20080508_华东 3" xfId="38241"/>
    <cellStyle name="好_县市旗测算20080508_民生政策最低支出需求" xfId="38242"/>
    <cellStyle name="好_县市旗测算20080508_民生政策最低支出需求 2" xfId="38243"/>
    <cellStyle name="好_县市旗测算20080508_民生政策最低支出需求 2 2" xfId="38244"/>
    <cellStyle name="好_县市旗测算20080508_民生政策最低支出需求 2 3" xfId="38245"/>
    <cellStyle name="好_县市旗测算20080508_民生政策最低支出需求 2 4" xfId="38246"/>
    <cellStyle name="好_县市旗测算20080508_民生政策最低支出需求 2 5" xfId="38247"/>
    <cellStyle name="好_县市旗测算20080508_民生政策最低支出需求 2 6" xfId="38248"/>
    <cellStyle name="好_县市旗测算20080508_民生政策最低支出需求 2 7" xfId="38249"/>
    <cellStyle name="好_县市旗测算20080508_民生政策最低支出需求 2 8" xfId="38250"/>
    <cellStyle name="好_县市旗测算20080508_民生政策最低支出需求 3" xfId="38251"/>
    <cellStyle name="好_县市旗测算20080508_民生政策最低支出需求 4" xfId="38252"/>
    <cellStyle name="好_县市旗测算20080508_民生政策最低支出需求 5" xfId="38253"/>
    <cellStyle name="好_县市旗测算20080508_民生政策最低支出需求_03_2010年各地区一般预算平衡表" xfId="38254"/>
    <cellStyle name="好_县市旗测算20080508_民生政策最低支出需求_03_2010年各地区一般预算平衡表 2" xfId="38255"/>
    <cellStyle name="好_县市旗测算20080508_民生政策最低支出需求_03_2010年各地区一般预算平衡表 2 2" xfId="38256"/>
    <cellStyle name="好_县市旗测算20080508_民生政策最低支出需求_03_2010年各地区一般预算平衡表 2 3" xfId="38257"/>
    <cellStyle name="好_县市旗测算20080508_民生政策最低支出需求_03_2010年各地区一般预算平衡表 3" xfId="38258"/>
    <cellStyle name="好_县市旗测算20080508_民生政策最低支出需求_03_2010年各地区一般预算平衡表 4" xfId="38259"/>
    <cellStyle name="好_县市旗测算20080508_民生政策最低支出需求_合并 2 2" xfId="38260"/>
    <cellStyle name="好_县市旗测算20080508_民生政策最低支出需求_03_2010年各地区一般预算平衡表 5" xfId="38261"/>
    <cellStyle name="好_县市旗测算20080508_民生政策最低支出需求_合并 2 3" xfId="38262"/>
    <cellStyle name="好_县市旗测算20080508_民生政策最低支出需求_03_2010年各地区一般预算平衡表 6" xfId="38263"/>
    <cellStyle name="好_县市旗测算20080508_民生政策最低支出需求_合并 2 4" xfId="38264"/>
    <cellStyle name="好_县市旗测算20080508_民生政策最低支出需求_03_2010年各地区一般预算平衡表_04财力类2010" xfId="38265"/>
    <cellStyle name="好_县市旗测算20080508_民生政策最低支出需求_03_2010年各地区一般预算平衡表_04财力类2010 2" xfId="38266"/>
    <cellStyle name="好_县市旗测算20080508_民生政策最低支出需求_03_2010年各地区一般预算平衡表_04财力类2010 3" xfId="38267"/>
    <cellStyle name="好_县市旗测算20080508_民生政策最低支出需求_03_2010年各地区一般预算平衡表_2010年地方财政一般预算分级平衡情况表（汇总）0524" xfId="38268"/>
    <cellStyle name="好_县市旗测算20080508_民生政策最低支出需求_03_2010年各地区一般预算平衡表_2010年地方财政一般预算分级平衡情况表（汇总）0524 2" xfId="38269"/>
    <cellStyle name="好_县市旗测算20080508_民生政策最低支出需求_03_2010年各地区一般预算平衡表_2010年地方财政一般预算分级平衡情况表（汇总）0524 2 2" xfId="38270"/>
    <cellStyle name="好_县市旗测算20080508_民生政策最低支出需求_03_2010年各地区一般预算平衡表_2010年地方财政一般预算分级平衡情况表（汇总）0524 2 3" xfId="38271"/>
    <cellStyle name="好_县市旗测算20080508_民生政策最低支出需求_03_2010年各地区一般预算平衡表_2010年地方财政一般预算分级平衡情况表（汇总）0524 2 4" xfId="38272"/>
    <cellStyle name="好_县市旗测算20080508_民生政策最低支出需求_03_2010年各地区一般预算平衡表_2010年地方财政一般预算分级平衡情况表（汇总）0524 2 5" xfId="38273"/>
    <cellStyle name="好_县市旗测算20080508_民生政策最低支出需求_03_2010年各地区一般预算平衡表_2010年地方财政一般预算分级平衡情况表（汇总）0524 2 6" xfId="38274"/>
    <cellStyle name="好_县市旗测算20080508_民生政策最低支出需求_03_2010年各地区一般预算平衡表_2010年地方财政一般预算分级平衡情况表（汇总）0524 2 7" xfId="38275"/>
    <cellStyle name="好_县市旗测算20080508_民生政策最低支出需求_03_2010年各地区一般预算平衡表_2010年地方财政一般预算分级平衡情况表（汇总）0524 2 8" xfId="38276"/>
    <cellStyle name="好_县市旗测算20080508_民生政策最低支出需求_03_2010年各地区一般预算平衡表_2010年地方财政一般预算分级平衡情况表（汇总）0524 3" xfId="38277"/>
    <cellStyle name="好_县市旗测算20080508_民生政策最低支出需求_03_2010年各地区一般预算平衡表_2010年地方财政一般预算分级平衡情况表（汇总）0524 4" xfId="38278"/>
    <cellStyle name="好_县市旗测算20080508_民生政策最低支出需求_03_2010年各地区一般预算平衡表_2010年地方财政一般预算分级平衡情况表（汇总）0524 5" xfId="38279"/>
    <cellStyle name="好_县市旗测算20080508_民生政策最低支出需求_03_2010年各地区一般预算平衡表_净集中" xfId="38280"/>
    <cellStyle name="好_县市旗测算20080508_民生政策最低支出需求_03_2010年各地区一般预算平衡表_净集中 3" xfId="38281"/>
    <cellStyle name="好_县市旗测算20080508_民生政策最低支出需求_30云南" xfId="38282"/>
    <cellStyle name="好_县市旗测算20080508_民生政策最低支出需求_30云南 2" xfId="38283"/>
    <cellStyle name="好_县市旗测算20080508_民生政策最低支出需求_30云南 3" xfId="38284"/>
    <cellStyle name="好_县市旗测算20080508_民生政策最低支出需求_财力性转移支付2010年预算参考数" xfId="38285"/>
    <cellStyle name="好_县市旗测算20080508_民生政策最低支出需求_财力性转移支付2010年预算参考数 2" xfId="38286"/>
    <cellStyle name="好_县市旗测算20080508_民生政策最低支出需求_财力性转移支付2010年预算参考数 2 8" xfId="38287"/>
    <cellStyle name="好_县市旗测算20080508_民生政策最低支出需求_财力性转移支付2010年预算参考数 3" xfId="38288"/>
    <cellStyle name="好_县市旗测算20080508_民生政策最低支出需求_财力性转移支付2010年预算参考数 4" xfId="38289"/>
    <cellStyle name="好_县市旗测算20080508_民生政策最低支出需求_财力性转移支付2010年预算参考数 4 2" xfId="38290"/>
    <cellStyle name="好_县市旗测算20080508_民生政策最低支出需求_财力性转移支付2010年预算参考数 5" xfId="38291"/>
    <cellStyle name="好_县市旗测算20080508_民生政策最低支出需求_财力性转移支付2010年预算参考数_03_2010年各地区一般预算平衡表" xfId="38292"/>
    <cellStyle name="好_县市旗测算20080508_民生政策最低支出需求_财力性转移支付2010年预算参考数_03_2010年各地区一般预算平衡表 2" xfId="38293"/>
    <cellStyle name="好_县市旗测算20080508_民生政策最低支出需求_财力性转移支付2010年预算参考数_03_2010年各地区一般预算平衡表 2 2" xfId="38294"/>
    <cellStyle name="好_县市旗测算20080508_民生政策最低支出需求_财力性转移支付2010年预算参考数_03_2010年各地区一般预算平衡表 3" xfId="38295"/>
    <cellStyle name="好_县市旗测算20080508_民生政策最低支出需求_财力性转移支付2010年预算参考数_03_2010年各地区一般预算平衡表 4" xfId="38296"/>
    <cellStyle name="好_县市旗测算20080508_民生政策最低支出需求_财力性转移支付2010年预算参考数_03_2010年各地区一般预算平衡表 5" xfId="38297"/>
    <cellStyle name="好_县市旗测算20080508_民生政策最低支出需求_财力性转移支付2010年预算参考数_03_2010年各地区一般预算平衡表 6" xfId="38298"/>
    <cellStyle name="好_县市旗测算20080508_民生政策最低支出需求_财力性转移支付2010年预算参考数_03_2010年各地区一般预算平衡表_04财力类2010" xfId="38299"/>
    <cellStyle name="好_县市旗测算20080508_民生政策最低支出需求_财力性转移支付2010年预算参考数_03_2010年各地区一般预算平衡表_04财力类2010 2" xfId="38300"/>
    <cellStyle name="好_县市旗测算20080508_民生政策最低支出需求_财力性转移支付2010年预算参考数_03_2010年各地区一般预算平衡表_04财力类2010 3" xfId="38301"/>
    <cellStyle name="好_县市旗测算20080508_民生政策最低支出需求_财力性转移支付2010年预算参考数_03_2010年各地区一般预算平衡表_2010年地方财政一般预算分级平衡情况表（汇总）0524" xfId="38302"/>
    <cellStyle name="好_县市旗测算20080508_民生政策最低支出需求_财力性转移支付2010年预算参考数_03_2010年各地区一般预算平衡表_2010年地方财政一般预算分级平衡情况表（汇总）0524 2" xfId="38303"/>
    <cellStyle name="好_县市旗测算-新科目（20080626）_不含人员经费系数_03_2010年各地区一般预算平衡表_2010年地方财政一般预算分级平衡情况表（汇总）0524 2 3" xfId="38304"/>
    <cellStyle name="好_县市旗测算20080508_民生政策最低支出需求_财力性转移支付2010年预算参考数_03_2010年各地区一般预算平衡表_2010年地方财政一般预算分级平衡情况表（汇总）0524 2 2" xfId="38305"/>
    <cellStyle name="好_县市旗测算20080508_民生政策最低支出需求_财力性转移支付2010年预算参考数_03_2010年各地区一般预算平衡表_2010年地方财政一般预算分级平衡情况表（汇总）0524 2 3" xfId="38306"/>
    <cellStyle name="好_县市旗测算20080508_民生政策最低支出需求_财力性转移支付2010年预算参考数_03_2010年各地区一般预算平衡表_2010年地方财政一般预算分级平衡情况表（汇总）0524 2 4" xfId="38307"/>
    <cellStyle name="好_县市旗测算20080508_民生政策最低支出需求_财力性转移支付2010年预算参考数_03_2010年各地区一般预算平衡表_2010年地方财政一般预算分级平衡情况表（汇总）0524 2 5" xfId="38308"/>
    <cellStyle name="好_县市旗测算20080508_民生政策最低支出需求_财力性转移支付2010年预算参考数_03_2010年各地区一般预算平衡表_2010年地方财政一般预算分级平衡情况表（汇总）0524 2 6" xfId="38309"/>
    <cellStyle name="好_县市旗测算20080508_民生政策最低支出需求_财力性转移支付2010年预算参考数_03_2010年各地区一般预算平衡表_2010年地方财政一般预算分级平衡情况表（汇总）0524 2 7" xfId="38310"/>
    <cellStyle name="好_县市旗测算20080508_民生政策最低支出需求_财力性转移支付2010年预算参考数_03_2010年各地区一般预算平衡表_2010年地方财政一般预算分级平衡情况表（汇总）0524 2 8" xfId="38311"/>
    <cellStyle name="好_县市旗测算20080508_民生政策最低支出需求_财力性转移支付2010年预算参考数_03_2010年各地区一般预算平衡表_2010年地方财政一般预算分级平衡情况表（汇总）0524 3" xfId="38312"/>
    <cellStyle name="好_县市旗测算-新科目（20080626）_不含人员经费系数_03_2010年各地区一般预算平衡表_2010年地方财政一般预算分级平衡情况表（汇总）0524 2 4" xfId="38313"/>
    <cellStyle name="好_县市旗测算20080508_民生政策最低支出需求_财力性转移支付2010年预算参考数_03_2010年各地区一般预算平衡表_2010年地方财政一般预算分级平衡情况表（汇总）0524 4" xfId="38314"/>
    <cellStyle name="好_县市旗测算-新科目（20080626）_不含人员经费系数_03_2010年各地区一般预算平衡表_2010年地方财政一般预算分级平衡情况表（汇总）0524 2 5" xfId="38315"/>
    <cellStyle name="好_县市旗测算20080508_民生政策最低支出需求_财力性转移支付2010年预算参考数_03_2010年各地区一般预算平衡表_2010年地方财政一般预算分级平衡情况表（汇总）0524 5" xfId="38316"/>
    <cellStyle name="好_县市旗测算-新科目（20080626）_不含人员经费系数_03_2010年各地区一般预算平衡表_2010年地方财政一般预算分级平衡情况表（汇总）0524 2 6" xfId="38317"/>
    <cellStyle name="好_县市旗测算20080508_民生政策最低支出需求_财力性转移支付2010年预算参考数_03_2010年各地区一般预算平衡表_净集中" xfId="38318"/>
    <cellStyle name="好_县市旗测算20080508_民生政策最低支出需求_财力性转移支付2010年预算参考数_03_2010年各地区一般预算平衡表_净集中 2" xfId="38319"/>
    <cellStyle name="好_县市旗测算20080508_民生政策最低支出需求_财力性转移支付2010年预算参考数_03_2010年各地区一般预算平衡表_净集中 3" xfId="38320"/>
    <cellStyle name="好_县市旗测算20080508_民生政策最低支出需求_财力性转移支付2010年预算参考数_30云南" xfId="38321"/>
    <cellStyle name="好_县市旗测算20080508_民生政策最低支出需求_财力性转移支付2010年预算参考数_30云南 2" xfId="38322"/>
    <cellStyle name="好_县市旗测算20080508_民生政策最低支出需求_财力性转移支付2010年预算参考数_30云南 3" xfId="38323"/>
    <cellStyle name="好_县市旗测算20080508_民生政策最低支出需求_财力性转移支付2010年预算参考数_合并" xfId="38324"/>
    <cellStyle name="好_县市旗测算20080508_民生政策最低支出需求_财力性转移支付2010年预算参考数_合并 2" xfId="38325"/>
    <cellStyle name="好_县市旗测算20080508_民生政策最低支出需求_财力性转移支付2010年预算参考数_合并 2 2" xfId="38326"/>
    <cellStyle name="好_县市旗测算20080508_民生政策最低支出需求_财力性转移支付2010年预算参考数_合并 2 3" xfId="38327"/>
    <cellStyle name="好_县市旗测算20080508_民生政策最低支出需求_财力性转移支付2010年预算参考数_合并 2 4" xfId="38328"/>
    <cellStyle name="好_县市旗测算20080508_民生政策最低支出需求_财力性转移支付2010年预算参考数_合并 2 5" xfId="38329"/>
    <cellStyle name="好_县市旗测算20080508_民生政策最低支出需求_财力性转移支付2010年预算参考数_合并 2 6" xfId="38330"/>
    <cellStyle name="好_县市旗测算20080508_民生政策最低支出需求_财力性转移支付2010年预算参考数_合并 2 7" xfId="38331"/>
    <cellStyle name="好_县市旗测算20080508_民生政策最低支出需求_财力性转移支付2010年预算参考数_合并 3" xfId="38332"/>
    <cellStyle name="好_县市旗测算20080508_民生政策最低支出需求_财力性转移支付2010年预算参考数_华东" xfId="38333"/>
    <cellStyle name="好_县市旗测算20080508_民生政策最低支出需求_财力性转移支付2010年预算参考数_华东 2 4" xfId="38334"/>
    <cellStyle name="好_县市旗测算20080508_民生政策最低支出需求_财力性转移支付2010年预算参考数_华东 2 5" xfId="38335"/>
    <cellStyle name="好_县市旗测算20080508_民生政策最低支出需求_财力性转移支付2010年预算参考数_华东 2 6" xfId="38336"/>
    <cellStyle name="好_县市旗测算20080508_民生政策最低支出需求_财力性转移支付2010年预算参考数_华东 2 7" xfId="38337"/>
    <cellStyle name="好_县市旗测算20080508_民生政策最低支出需求_财力性转移支付2010年预算参考数_华东 3" xfId="38338"/>
    <cellStyle name="好_县市旗测算20080508_民生政策最低支出需求_财力性转移支付2010年预算参考数_隋心对账单定稿0514" xfId="38339"/>
    <cellStyle name="检查单元格 2 2 2 2 9" xfId="38340"/>
    <cellStyle name="好_县市旗测算20080508_民生政策最低支出需求_财力性转移支付2010年预算参考数_隋心对账单定稿0514 2" xfId="38341"/>
    <cellStyle name="好_县市旗测算20080508_民生政策最低支出需求_财力性转移支付2010年预算参考数_隋心对账单定稿0514 2 2" xfId="38342"/>
    <cellStyle name="好_县市旗测算20080508_民生政策最低支出需求_财力性转移支付2010年预算参考数_隋心对账单定稿0514 2 3" xfId="38343"/>
    <cellStyle name="好_县市旗测算20080508_民生政策最低支出需求_财力性转移支付2010年预算参考数_隋心对账单定稿0514 2 4" xfId="38344"/>
    <cellStyle name="好_县市旗测算20080508_民生政策最低支出需求_财力性转移支付2010年预算参考数_隋心对账单定稿0514 2 5" xfId="38345"/>
    <cellStyle name="好_县市旗测算20080508_民生政策最低支出需求_财力性转移支付2010年预算参考数_隋心对账单定稿0514 2 6" xfId="38346"/>
    <cellStyle name="好_县市旗测算20080508_民生政策最低支出需求_财力性转移支付2010年预算参考数_隋心对账单定稿0514 2 7" xfId="38347"/>
    <cellStyle name="好_县市旗测算20080508_民生政策最低支出需求_财力性转移支付2010年预算参考数_隋心对账单定稿0514 3" xfId="38348"/>
    <cellStyle name="好_县市旗测算20080508_民生政策最低支出需求_财力性转移支付2010年预算参考数_小册子（2010）张" xfId="38349"/>
    <cellStyle name="好_县市旗测算20080508_民生政策最低支出需求_财力性转移支付2010年预算参考数_小册子（2010）张 2" xfId="38350"/>
    <cellStyle name="好_县市旗测算20080508_民生政策最低支出需求_财力性转移支付2010年预算参考数_小册子（2010）张 3" xfId="38351"/>
    <cellStyle name="好_县市旗测算20080508_民生政策最低支出需求_合并" xfId="38352"/>
    <cellStyle name="好_县市旗测算20080508_民生政策最低支出需求_合并 2" xfId="38353"/>
    <cellStyle name="好_县市旗测算20080508_民生政策最低支出需求_合并 2 5" xfId="38354"/>
    <cellStyle name="好_县市旗测算20080508_民生政策最低支出需求_合并 2 6" xfId="38355"/>
    <cellStyle name="好_县市旗测算20080508_民生政策最低支出需求_合并 2 7" xfId="38356"/>
    <cellStyle name="好_县市旗测算20080508_民生政策最低支出需求_合并 3" xfId="38357"/>
    <cellStyle name="好_县市旗测算20080508_民生政策最低支出需求_华东" xfId="38358"/>
    <cellStyle name="好_县市旗测算20080508_民生政策最低支出需求_华东 2" xfId="38359"/>
    <cellStyle name="好_县市旗测算20080508_民生政策最低支出需求_华东 2 2" xfId="38360"/>
    <cellStyle name="好_县市旗测算20080508_民生政策最低支出需求_华东 2 3" xfId="38361"/>
    <cellStyle name="好_县市旗测算20080508_民生政策最低支出需求_华东 2 4" xfId="38362"/>
    <cellStyle name="好_县市旗测算20080508_民生政策最低支出需求_华东 2 5" xfId="38363"/>
    <cellStyle name="好_县市旗测算20080508_民生政策最低支出需求_华东 2 6" xfId="38364"/>
    <cellStyle name="好_县市旗测算20080508_民生政策最低支出需求_华东 2 7" xfId="38365"/>
    <cellStyle name="好_县市旗测算20080508_民生政策最低支出需求_华东 3" xfId="38366"/>
    <cellStyle name="好_县市旗测算20080508_民生政策最低支出需求_隋心对账单定稿0514 2" xfId="38367"/>
    <cellStyle name="好_县市旗测算20080508_民生政策最低支出需求_隋心对账单定稿0514 2 2" xfId="38368"/>
    <cellStyle name="好_县市旗测算20080508_民生政策最低支出需求_隋心对账单定稿0514 2 3" xfId="38369"/>
    <cellStyle name="好_县市旗测算20080508_民生政策最低支出需求_隋心对账单定稿0514 2 4" xfId="38370"/>
    <cellStyle name="好_县市旗测算20080508_民生政策最低支出需求_隋心对账单定稿0514 2 5" xfId="38371"/>
    <cellStyle name="好_县市旗测算20080508_民生政策最低支出需求_隋心对账单定稿0514 2 6" xfId="38372"/>
    <cellStyle name="好_县市旗测算20080508_民生政策最低支出需求_隋心对账单定稿0514 2 7" xfId="38373"/>
    <cellStyle name="好_县市旗测算20080508_民生政策最低支出需求_隋心对账单定稿0514 3" xfId="38374"/>
    <cellStyle name="好_县市旗测算20080508_民生政策最低支出需求_小册子（2010）张 2" xfId="38375"/>
    <cellStyle name="好_县市旗测算20080508_民生政策最低支出需求_小册子（2010）张 3" xfId="38376"/>
    <cellStyle name="好_县市旗测算20080508_隋心对账单定稿0514" xfId="38377"/>
    <cellStyle name="好_县市旗测算20080508_隋心对账单定稿0514 2" xfId="38378"/>
    <cellStyle name="好_县市旗测算20080508_隋心对账单定稿0514 2 2" xfId="38379"/>
    <cellStyle name="好_县市旗测算-新科目（20080626）_民生政策最低支出需求_财力性转移支付2010年预算参考数 2 7" xfId="38380"/>
    <cellStyle name="好_县市旗测算20080508_隋心对账单定稿0514 2 3" xfId="38381"/>
    <cellStyle name="好_县市旗测算-新科目（20080626）_民生政策最低支出需求_财力性转移支付2010年预算参考数 2 8" xfId="38382"/>
    <cellStyle name="好_县市旗测算20080508_隋心对账单定稿0514 2 4" xfId="38383"/>
    <cellStyle name="好_县市旗测算20080508_隋心对账单定稿0514 2 5" xfId="38384"/>
    <cellStyle name="好_县市旗测算20080508_隋心对账单定稿0514 2 6" xfId="38385"/>
    <cellStyle name="好_县市旗测算20080508_隋心对账单定稿0514 2 7" xfId="38386"/>
    <cellStyle name="好_县市旗测算20080508_县市旗测算-新科目（含人口规模效应） 2 3" xfId="38387"/>
    <cellStyle name="好_县市旗测算20080508_县市旗测算-新科目（含人口规模效应） 2 4" xfId="38388"/>
    <cellStyle name="好_县市旗测算20080508_县市旗测算-新科目（含人口规模效应） 2 5" xfId="38389"/>
    <cellStyle name="好_县市旗测算20080508_县市旗测算-新科目（含人口规模效应） 2 6" xfId="38390"/>
    <cellStyle name="好_县市旗测算20080508_县市旗测算-新科目（含人口规模效应） 2 7" xfId="38391"/>
    <cellStyle name="好_县市旗测算20080508_县市旗测算-新科目（含人口规模效应） 2 8" xfId="38392"/>
    <cellStyle name="好_县市旗测算20080508_县市旗测算-新科目（含人口规模效应） 5" xfId="38393"/>
    <cellStyle name="好_县市旗测算20080508_县市旗测算-新科目（含人口规模效应）_03_2010年各地区一般预算平衡表" xfId="38394"/>
    <cellStyle name="好_县市旗测算20080508_县市旗测算-新科目（含人口规模效应）_03_2010年各地区一般预算平衡表 2" xfId="38395"/>
    <cellStyle name="好_县市旗测算20080508_县市旗测算-新科目（含人口规模效应）_03_2010年各地区一般预算平衡表 2 2" xfId="38396"/>
    <cellStyle name="好_县市旗测算20080508_县市旗测算-新科目（含人口规模效应）_03_2010年各地区一般预算平衡表 2 3" xfId="38397"/>
    <cellStyle name="好_县市旗测算20080508_县市旗测算-新科目（含人口规模效应）_03_2010年各地区一般预算平衡表 3" xfId="38398"/>
    <cellStyle name="好_县市旗测算20080508_县市旗测算-新科目（含人口规模效应）_03_2010年各地区一般预算平衡表 4" xfId="38399"/>
    <cellStyle name="好_县市旗测算20080508_县市旗测算-新科目（含人口规模效应）_03_2010年各地区一般预算平衡表 5" xfId="38400"/>
    <cellStyle name="好_县市旗测算20080508_县市旗测算-新科目（含人口规模效应）_03_2010年各地区一般预算平衡表 6" xfId="38401"/>
    <cellStyle name="好_县市旗测算20080508_县市旗测算-新科目（含人口规模效应）_03_2010年各地区一般预算平衡表_04财力类2010" xfId="38402"/>
    <cellStyle name="好_县市旗测算20080508_县市旗测算-新科目（含人口规模效应）_03_2010年各地区一般预算平衡表_04财力类2010 2" xfId="38403"/>
    <cellStyle name="好_县市旗测算20080508_县市旗测算-新科目（含人口规模效应）_03_2010年各地区一般预算平衡表_04财力类2010 3" xfId="38404"/>
    <cellStyle name="好_县市旗测算20080508_县市旗测算-新科目（含人口规模效应）_03_2010年各地区一般预算平衡表_2010年地方财政一般预算分级平衡情况表（汇总）0524" xfId="38405"/>
    <cellStyle name="好_县市旗测算20080508_县市旗测算-新科目（含人口规模效应）_03_2010年各地区一般预算平衡表_2010年地方财政一般预算分级平衡情况表（汇总）0524 2" xfId="38406"/>
    <cellStyle name="好_县市旗测算20080508_县市旗测算-新科目（含人口规模效应）_03_2010年各地区一般预算平衡表_2010年地方财政一般预算分级平衡情况表（汇总）0524 2 2" xfId="38407"/>
    <cellStyle name="好_县市旗测算20080508_县市旗测算-新科目（含人口规模效应）_03_2010年各地区一般预算平衡表_2010年地方财政一般预算分级平衡情况表（汇总）0524 2 7" xfId="38408"/>
    <cellStyle name="好_县市旗测算20080508_县市旗测算-新科目（含人口规模效应）_03_2010年各地区一般预算平衡表_2010年地方财政一般预算分级平衡情况表（汇总）0524 2 8" xfId="38409"/>
    <cellStyle name="好_县市旗测算20080508_县市旗测算-新科目（含人口规模效应）_03_2010年各地区一般预算平衡表_2010年地方财政一般预算分级平衡情况表（汇总）0524 3" xfId="38410"/>
    <cellStyle name="好_县市旗测算20080508_县市旗测算-新科目（含人口规模效应）_03_2010年各地区一般预算平衡表_2010年地方财政一般预算分级平衡情况表（汇总）0524 4" xfId="38411"/>
    <cellStyle name="好_县市旗测算20080508_县市旗测算-新科目（含人口规模效应）_03_2010年各地区一般预算平衡表_2010年地方财政一般预算分级平衡情况表（汇总）0524 5" xfId="38412"/>
    <cellStyle name="好_县市旗测算20080508_县市旗测算-新科目（含人口规模效应）_03_2010年各地区一般预算平衡表_净集中" xfId="38413"/>
    <cellStyle name="好_县市旗测算20080508_县市旗测算-新科目（含人口规模效应）_03_2010年各地区一般预算平衡表_净集中 2" xfId="38414"/>
    <cellStyle name="好_县市旗测算20080508_县市旗测算-新科目（含人口规模效应）_03_2010年各地区一般预算平衡表_净集中 3" xfId="38415"/>
    <cellStyle name="好_县市旗测算20080508_县市旗测算-新科目（含人口规模效应）_30云南" xfId="38416"/>
    <cellStyle name="好_县市旗测算20080508_县市旗测算-新科目（含人口规模效应）_30云南 2" xfId="38417"/>
    <cellStyle name="好_县市旗测算20080508_县市旗测算-新科目（含人口规模效应）_30云南 3" xfId="38418"/>
    <cellStyle name="好_县市旗测算20080508_县市旗测算-新科目（含人口规模效应）_财力性转移支付2010年预算参考数" xfId="38419"/>
    <cellStyle name="好_县市旗测算20080508_县市旗测算-新科目（含人口规模效应）_财力性转移支付2010年预算参考数 2" xfId="38420"/>
    <cellStyle name="好_县市旗测算20080508_县市旗测算-新科目（含人口规模效应）_财力性转移支付2010年预算参考数 2 2" xfId="38421"/>
    <cellStyle name="好_县市旗测算20080508_县市旗测算-新科目（含人口规模效应）_财力性转移支付2010年预算参考数 2 3" xfId="38422"/>
    <cellStyle name="好_县市旗测算20080508_县市旗测算-新科目（含人口规模效应）_财力性转移支付2010年预算参考数 2 4" xfId="38423"/>
    <cellStyle name="好_县市旗测算20080508_县市旗测算-新科目（含人口规模效应）_财力性转移支付2010年预算参考数 2 5" xfId="38424"/>
    <cellStyle name="好_县市旗测算20080508_县市旗测算-新科目（含人口规模效应）_财力性转移支付2010年预算参考数 2 6" xfId="38425"/>
    <cellStyle name="好_县市旗测算20080508_县市旗测算-新科目（含人口规模效应）_财力性转移支付2010年预算参考数 2 7" xfId="38426"/>
    <cellStyle name="好_县市旗测算20080508_县市旗测算-新科目（含人口规模效应）_财力性转移支付2010年预算参考数 2 8" xfId="38427"/>
    <cellStyle name="好_县市旗测算20080508_县市旗测算-新科目（含人口规模效应）_财力性转移支付2010年预算参考数 3" xfId="38428"/>
    <cellStyle name="好_县市旗测算20080508_县市旗测算-新科目（含人口规模效应）_财力性转移支付2010年预算参考数 4" xfId="38429"/>
    <cellStyle name="好_县市旗测算20080508_县市旗测算-新科目（含人口规模效应）_财力性转移支付2010年预算参考数 5" xfId="38430"/>
    <cellStyle name="好_县市旗测算20080508_县市旗测算-新科目（含人口规模效应）_财力性转移支付2010年预算参考数_03_2010年各地区一般预算平衡表 2" xfId="38431"/>
    <cellStyle name="好_县市旗测算20080508_县市旗测算-新科目（含人口规模效应）_财力性转移支付2010年预算参考数_03_2010年各地区一般预算平衡表 2 2" xfId="38432"/>
    <cellStyle name="好_县市旗测算20080508_县市旗测算-新科目（含人口规模效应）_财力性转移支付2010年预算参考数_03_2010年各地区一般预算平衡表 2 3" xfId="38433"/>
    <cellStyle name="好_县市旗测算20080508_县市旗测算-新科目（含人口规模效应）_财力性转移支付2010年预算参考数_03_2010年各地区一般预算平衡表 3" xfId="38434"/>
    <cellStyle name="好_县市旗测算20080508_县市旗测算-新科目（含人口规模效应）_财力性转移支付2010年预算参考数_03_2010年各地区一般预算平衡表 4" xfId="38435"/>
    <cellStyle name="好_县市旗测算20080508_县市旗测算-新科目（含人口规模效应）_财力性转移支付2010年预算参考数_03_2010年各地区一般预算平衡表 5" xfId="38436"/>
    <cellStyle name="好_县市旗测算20080508_县市旗测算-新科目（含人口规模效应）_财力性转移支付2010年预算参考数_03_2010年各地区一般预算平衡表 6" xfId="38437"/>
    <cellStyle name="好_县市旗测算20080508_县市旗测算-新科目（含人口规模效应）_财力性转移支付2010年预算参考数_03_2010年各地区一般预算平衡表_04财力类2010" xfId="38438"/>
    <cellStyle name="好_县市旗测算20080508_县市旗测算-新科目（含人口规模效应）_财力性转移支付2010年预算参考数_03_2010年各地区一般预算平衡表_04财力类2010 2" xfId="38439"/>
    <cellStyle name="好_县市旗测算20080508_县市旗测算-新科目（含人口规模效应）_财力性转移支付2010年预算参考数_03_2010年各地区一般预算平衡表_04财力类2010 3" xfId="38440"/>
    <cellStyle name="好_县市旗测算20080508_县市旗测算-新科目（含人口规模效应）_财力性转移支付2010年预算参考数_03_2010年各地区一般预算平衡表_2010年地方财政一般预算分级平衡情况表（汇总）0524" xfId="38441"/>
    <cellStyle name="好_县市旗测算20080508_县市旗测算-新科目（含人口规模效应）_财力性转移支付2010年预算参考数_03_2010年各地区一般预算平衡表_2010年地方财政一般预算分级平衡情况表（汇总）0524 2" xfId="38442"/>
    <cellStyle name="好_县市旗测算20080508_县市旗测算-新科目（含人口规模效应）_财力性转移支付2010年预算参考数_03_2010年各地区一般预算平衡表_2010年地方财政一般预算分级平衡情况表（汇总）0524 2 2" xfId="38443"/>
    <cellStyle name="好_县市旗测算20080508_县市旗测算-新科目（含人口规模效应）_财力性转移支付2010年预算参考数_03_2010年各地区一般预算平衡表_2010年地方财政一般预算分级平衡情况表（汇总）0524 2 3" xfId="38444"/>
    <cellStyle name="好_县市旗测算20080508_县市旗测算-新科目（含人口规模效应）_财力性转移支付2010年预算参考数_03_2010年各地区一般预算平衡表_2010年地方财政一般预算分级平衡情况表（汇总）0524 2 4" xfId="38445"/>
    <cellStyle name="好_县市旗测算20080508_县市旗测算-新科目（含人口规模效应）_财力性转移支付2010年预算参考数_03_2010年各地区一般预算平衡表_2010年地方财政一般预算分级平衡情况表（汇总）0524 2 5" xfId="38446"/>
    <cellStyle name="好_县市旗测算20080508_县市旗测算-新科目（含人口规模效应）_财力性转移支付2010年预算参考数_03_2010年各地区一般预算平衡表_2010年地方财政一般预算分级平衡情况表（汇总）0524 2 6" xfId="38447"/>
    <cellStyle name="好_县市旗测算20080508_县市旗测算-新科目（含人口规模效应）_财力性转移支付2010年预算参考数_03_2010年各地区一般预算平衡表_2010年地方财政一般预算分级平衡情况表（汇总）0524 2 7" xfId="38448"/>
    <cellStyle name="好_县市旗测算20080508_县市旗测算-新科目（含人口规模效应）_财力性转移支付2010年预算参考数_03_2010年各地区一般预算平衡表_2010年地方财政一般预算分级平衡情况表（汇总）0524 2 8" xfId="38449"/>
    <cellStyle name="好_县市旗测算20080508_县市旗测算-新科目（含人口规模效应）_财力性转移支付2010年预算参考数_03_2010年各地区一般预算平衡表_2010年地方财政一般预算分级平衡情况表（汇总）0524 3" xfId="38450"/>
    <cellStyle name="好_县市旗测算20080508_县市旗测算-新科目（含人口规模效应）_财力性转移支付2010年预算参考数_03_2010年各地区一般预算平衡表_2010年地方财政一般预算分级平衡情况表（汇总）0524 4" xfId="38451"/>
    <cellStyle name="好_县市旗测算20080508_县市旗测算-新科目（含人口规模效应）_财力性转移支付2010年预算参考数_03_2010年各地区一般预算平衡表_2010年地方财政一般预算分级平衡情况表（汇总）0524 5" xfId="38452"/>
    <cellStyle name="好_县市旗测算20080508_县市旗测算-新科目（含人口规模效应）_财力性转移支付2010年预算参考数_03_2010年各地区一般预算平衡表_净集中" xfId="38453"/>
    <cellStyle name="好_县市旗测算20080508_县市旗测算-新科目（含人口规模效应）_财力性转移支付2010年预算参考数_03_2010年各地区一般预算平衡表_净集中 2" xfId="38454"/>
    <cellStyle name="好_县市旗测算20080508_县市旗测算-新科目（含人口规模效应）_财力性转移支付2010年预算参考数_03_2010年各地区一般预算平衡表_净集中 3" xfId="38455"/>
    <cellStyle name="好_县市旗测算20080508_县市旗测算-新科目（含人口规模效应）_财力性转移支付2010年预算参考数_30云南" xfId="38456"/>
    <cellStyle name="好_县市旗测算20080508_县市旗测算-新科目（含人口规模效应）_财力性转移支付2010年预算参考数_30云南 2" xfId="38457"/>
    <cellStyle name="好_县市旗测算20080508_县市旗测算-新科目（含人口规模效应）_财力性转移支付2010年预算参考数_30云南 3" xfId="38458"/>
    <cellStyle name="好_县市旗测算20080508_县市旗测算-新科目（含人口规模效应）_财力性转移支付2010年预算参考数_合并" xfId="38459"/>
    <cellStyle name="好_县市旗测算20080508_县市旗测算-新科目（含人口规模效应）_财力性转移支付2010年预算参考数_合并 2" xfId="38460"/>
    <cellStyle name="好_县市旗测算20080508_县市旗测算-新科目（含人口规模效应）_财力性转移支付2010年预算参考数_合并 2 2" xfId="38461"/>
    <cellStyle name="好_县市旗测算20080508_县市旗测算-新科目（含人口规模效应）_财力性转移支付2010年预算参考数_合并 2 3" xfId="38462"/>
    <cellStyle name="好_县市旗测算20080508_县市旗测算-新科目（含人口规模效应）_财力性转移支付2010年预算参考数_合并 2 4" xfId="38463"/>
    <cellStyle name="好_县市旗测算20080508_县市旗测算-新科目（含人口规模效应）_财力性转移支付2010年预算参考数_合并 2 5" xfId="38464"/>
    <cellStyle name="好_县市旗测算20080508_县市旗测算-新科目（含人口规模效应）_财力性转移支付2010年预算参考数_合并 2 6" xfId="38465"/>
    <cellStyle name="好_县市旗测算20080508_县市旗测算-新科目（含人口规模效应）_财力性转移支付2010年预算参考数_合并 2 7" xfId="38466"/>
    <cellStyle name="好_县市旗测算20080508_县市旗测算-新科目（含人口规模效应）_财力性转移支付2010年预算参考数_合并 3" xfId="38467"/>
    <cellStyle name="好_县市旗测算20080508_县市旗测算-新科目（含人口规模效应）_财力性转移支付2010年预算参考数_华东" xfId="38468"/>
    <cellStyle name="好_县市旗测算20080508_县市旗测算-新科目（含人口规模效应）_财力性转移支付2010年预算参考数_华东 2" xfId="38469"/>
    <cellStyle name="好_县市旗测算20080508_县市旗测算-新科目（含人口规模效应）_财力性转移支付2010年预算参考数_华东 2 2" xfId="38470"/>
    <cellStyle name="好_县市旗测算20080508_县市旗测算-新科目（含人口规模效应）_财力性转移支付2010年预算参考数_华东 2 3" xfId="38471"/>
    <cellStyle name="好_县市旗测算20080508_县市旗测算-新科目（含人口规模效应）_财力性转移支付2010年预算参考数_华东 2 4" xfId="38472"/>
    <cellStyle name="好_县市旗测算20080508_县市旗测算-新科目（含人口规模效应）_财力性转移支付2010年预算参考数_华东 2 5" xfId="38473"/>
    <cellStyle name="好_县市旗测算20080508_县市旗测算-新科目（含人口规模效应）_财力性转移支付2010年预算参考数_华东 2 6" xfId="38474"/>
    <cellStyle name="好_县市旗测算20080508_县市旗测算-新科目（含人口规模效应）_财力性转移支付2010年预算参考数_华东 2 7" xfId="38475"/>
    <cellStyle name="好_县市旗测算-新科目（20080626）_03_2010年各地区一般预算平衡表_净集中" xfId="38476"/>
    <cellStyle name="好_县市旗测算20080508_县市旗测算-新科目（含人口规模效应）_财力性转移支付2010年预算参考数_华东 3" xfId="38477"/>
    <cellStyle name="好_县市旗测算20080508_县市旗测算-新科目（含人口规模效应）_财力性转移支付2010年预算参考数_隋心对账单定稿0514" xfId="38478"/>
    <cellStyle name="好_县市旗测算20080508_县市旗测算-新科目（含人口规模效应）_财力性转移支付2010年预算参考数_隋心对账单定稿0514 2" xfId="38479"/>
    <cellStyle name="好_县市旗测算20080508_县市旗测算-新科目（含人口规模效应）_财力性转移支付2010年预算参考数_隋心对账单定稿0514 2 2" xfId="38480"/>
    <cellStyle name="好_县市旗测算20080508_县市旗测算-新科目（含人口规模效应）_财力性转移支付2010年预算参考数_隋心对账单定稿0514 2 3" xfId="38481"/>
    <cellStyle name="好_县市旗测算20080508_县市旗测算-新科目（含人口规模效应）_财力性转移支付2010年预算参考数_隋心对账单定稿0514 2 4" xfId="38482"/>
    <cellStyle name="好_县市旗测算20080508_县市旗测算-新科目（含人口规模效应）_财力性转移支付2010年预算参考数_隋心对账单定稿0514 2 5" xfId="38483"/>
    <cellStyle name="好_县市旗测算20080508_县市旗测算-新科目（含人口规模效应）_财力性转移支付2010年预算参考数_隋心对账单定稿0514 2 6" xfId="38484"/>
    <cellStyle name="好_县市旗测算20080508_县市旗测算-新科目（含人口规模效应）_财力性转移支付2010年预算参考数_隋心对账单定稿0514 2 7" xfId="38485"/>
    <cellStyle name="好_县市旗测算20080508_县市旗测算-新科目（含人口规模效应）_财力性转移支付2010年预算参考数_隋心对账单定稿0514 3" xfId="38486"/>
    <cellStyle name="好_县市旗测算20080508_县市旗测算-新科目（含人口规模效应）_财力性转移支付2010年预算参考数_小册子（2010）张" xfId="38487"/>
    <cellStyle name="好_县市旗测算20080508_县市旗测算-新科目（含人口规模效应）_财力性转移支付2010年预算参考数_小册子（2010）张 2" xfId="38488"/>
    <cellStyle name="好_县市旗测算20080508_县市旗测算-新科目（含人口规模效应）_财力性转移支付2010年预算参考数_小册子（2010）张 2 2" xfId="38489"/>
    <cellStyle name="好_县市旗测算20080508_县市旗测算-新科目（含人口规模效应）_财力性转移支付2010年预算参考数_小册子（2010）张 3" xfId="38490"/>
    <cellStyle name="好_县市旗测算20080508_县市旗测算-新科目（含人口规模效应）_合并 2" xfId="38491"/>
    <cellStyle name="好_县市旗测算20080508_县市旗测算-新科目（含人口规模效应）_合并 2 2" xfId="38492"/>
    <cellStyle name="好_县市旗测算20080508_县市旗测算-新科目（含人口规模效应）_合并 2 3" xfId="38493"/>
    <cellStyle name="好_县市旗测算20080508_县市旗测算-新科目（含人口规模效应）_合并 2 4" xfId="38494"/>
    <cellStyle name="好_县市旗测算20080508_县市旗测算-新科目（含人口规模效应）_合并 2 5" xfId="38495"/>
    <cellStyle name="好_县市旗测算20080508_县市旗测算-新科目（含人口规模效应）_合并 2 6" xfId="38496"/>
    <cellStyle name="好_县市旗测算20080508_县市旗测算-新科目（含人口规模效应）_合并 2 7" xfId="38497"/>
    <cellStyle name="好_县市旗测算20080508_县市旗测算-新科目（含人口规模效应）_合并 3" xfId="38498"/>
    <cellStyle name="好_县市旗测算20080508_县市旗测算-新科目（含人口规模效应）_华东" xfId="38499"/>
    <cellStyle name="好_县市旗测算20080508_县市旗测算-新科目（含人口规模效应）_华东 2" xfId="38500"/>
    <cellStyle name="好_县市旗测算20080508_县市旗测算-新科目（含人口规模效应）_华东 2 2" xfId="38501"/>
    <cellStyle name="好_县市旗测算20080508_县市旗测算-新科目（含人口规模效应）_华东 2 3" xfId="38502"/>
    <cellStyle name="好_县市旗测算20080508_县市旗测算-新科目（含人口规模效应）_华东 2 4" xfId="38503"/>
    <cellStyle name="好_县市旗测算20080508_县市旗测算-新科目（含人口规模效应）_华东 2 5" xfId="38504"/>
    <cellStyle name="好_县市旗测算20080508_县市旗测算-新科目（含人口规模效应）_华东 2 6" xfId="38505"/>
    <cellStyle name="好_县市旗测算20080508_县市旗测算-新科目（含人口规模效应）_华东 2 7" xfId="38506"/>
    <cellStyle name="好_县市旗测算20080508_县市旗测算-新科目（含人口规模效应）_华东 3" xfId="38507"/>
    <cellStyle name="好_县市旗测算20080508_县市旗测算-新科目（含人口规模效应）_隋心对账单定稿0514" xfId="38508"/>
    <cellStyle name="好_县市旗测算20080508_县市旗测算-新科目（含人口规模效应）_隋心对账单定稿0514 2" xfId="38509"/>
    <cellStyle name="好_县市旗测算20080508_县市旗测算-新科目（含人口规模效应）_隋心对账单定稿0514 2 2" xfId="38510"/>
    <cellStyle name="好_县市旗测算20080508_县市旗测算-新科目（含人口规模效应）_隋心对账单定稿0514 2 3" xfId="38511"/>
    <cellStyle name="好_县市旗测算20080508_县市旗测算-新科目（含人口规模效应）_隋心对账单定稿0514 2 4" xfId="38512"/>
    <cellStyle name="好_县市旗测算20080508_县市旗测算-新科目（含人口规模效应）_隋心对账单定稿0514 2 5" xfId="38513"/>
    <cellStyle name="好_县市旗测算20080508_县市旗测算-新科目（含人口规模效应）_隋心对账单定稿0514 2 6" xfId="38514"/>
    <cellStyle name="好_县市旗测算20080508_县市旗测算-新科目（含人口规模效应）_隋心对账单定稿0514 2 7" xfId="38515"/>
    <cellStyle name="好_县市旗测算20080508_县市旗测算-新科目（含人口规模效应）_隋心对账单定稿0514 3" xfId="38516"/>
    <cellStyle name="好_县市旗测算20080508_县市旗测算-新科目（含人口规模效应）_小册子（2010）张" xfId="38517"/>
    <cellStyle name="好_县市旗测算20080508_县市旗测算-新科目（含人口规模效应）_小册子（2010）张 2 2" xfId="38518"/>
    <cellStyle name="好_县市旗测算20080508_县市旗测算-新科目（含人口规模效应）_小册子（2010）张 3 2" xfId="38519"/>
    <cellStyle name="好_县市旗测算20080508_小册子（2010）张" xfId="38520"/>
    <cellStyle name="好_县市旗测算20080508_小册子（2010）张 2" xfId="38521"/>
    <cellStyle name="好_县市旗测算20080508_小册子（2010）张 3" xfId="38522"/>
    <cellStyle name="好_县市旗测算-新科目（20080626） 2" xfId="38523"/>
    <cellStyle name="好_县市旗测算-新科目（20080626） 2 2" xfId="38524"/>
    <cellStyle name="好_县市旗测算-新科目（20080626） 2 3" xfId="38525"/>
    <cellStyle name="好_县市旗测算-新科目（20080626） 2 4" xfId="38526"/>
    <cellStyle name="好_县市旗测算-新科目（20080626） 2 5" xfId="38527"/>
    <cellStyle name="好_县市旗测算-新科目（20080626） 2 6" xfId="38528"/>
    <cellStyle name="好_县市旗测算-新科目（20080626） 2 7" xfId="38529"/>
    <cellStyle name="好_县市旗测算-新科目（20080626） 2 8" xfId="38530"/>
    <cellStyle name="好_县市旗测算-新科目（20080626） 3" xfId="38531"/>
    <cellStyle name="好_县市旗测算-新科目（20080626） 4" xfId="38532"/>
    <cellStyle name="好_县市旗测算-新科目（20080626） 5" xfId="38533"/>
    <cellStyle name="好_县市旗测算-新科目（20080626）_03_2010年各地区一般预算平衡表" xfId="38534"/>
    <cellStyle name="好_县市旗测算-新科目（20080626）_03_2010年各地区一般预算平衡表 2" xfId="38535"/>
    <cellStyle name="好_县市旗测算-新科目（20080626）_03_2010年各地区一般预算平衡表 2 2" xfId="38536"/>
    <cellStyle name="好_县市旗测算-新科目（20080626）_03_2010年各地区一般预算平衡表 2 3" xfId="38537"/>
    <cellStyle name="好_县市旗测算-新科目（20080626）_03_2010年各地区一般预算平衡表 3" xfId="38538"/>
    <cellStyle name="好_县市旗测算-新科目（20080626）_03_2010年各地区一般预算平衡表 4" xfId="38539"/>
    <cellStyle name="好_县市旗测算-新科目（20080626）_03_2010年各地区一般预算平衡表 5" xfId="38540"/>
    <cellStyle name="好_县市旗测算-新科目（20080626）_03_2010年各地区一般预算平衡表_04财力类2010" xfId="38541"/>
    <cellStyle name="好_县市旗测算-新科目（20080626）_03_2010年各地区一般预算平衡表_04财力类2010 2" xfId="38542"/>
    <cellStyle name="好_县市旗测算-新科目（20080626）_03_2010年各地区一般预算平衡表_04财力类2010 3" xfId="38543"/>
    <cellStyle name="好_县市旗测算-新科目（20080626）_03_2010年各地区一般预算平衡表_2010年地方财政一般预算分级平衡情况表（汇总）0524" xfId="38544"/>
    <cellStyle name="好_县市旗测算-新科目（20080626）_03_2010年各地区一般预算平衡表_2010年地方财政一般预算分级平衡情况表（汇总）0524 2" xfId="38545"/>
    <cellStyle name="好_县市旗测算-新科目（20080626）_03_2010年各地区一般预算平衡表_2010年地方财政一般预算分级平衡情况表（汇总）0524 2 2" xfId="38546"/>
    <cellStyle name="好_县市旗测算-新科目（20080626）_03_2010年各地区一般预算平衡表_2010年地方财政一般预算分级平衡情况表（汇总）0524 2 3" xfId="38547"/>
    <cellStyle name="好_县市旗测算-新科目（20080626）_03_2010年各地区一般预算平衡表_2010年地方财政一般预算分级平衡情况表（汇总）0524 2 4" xfId="38548"/>
    <cellStyle name="好_县市旗测算-新科目（20080626）_03_2010年各地区一般预算平衡表_2010年地方财政一般预算分级平衡情况表（汇总）0524 2 5" xfId="38549"/>
    <cellStyle name="好_县市旗测算-新科目（20080626）_03_2010年各地区一般预算平衡表_2010年地方财政一般预算分级平衡情况表（汇总）0524 2 6" xfId="38550"/>
    <cellStyle name="好_县市旗测算-新科目（20080626）_03_2010年各地区一般预算平衡表_2010年地方财政一般预算分级平衡情况表（汇总）0524 2 7" xfId="38551"/>
    <cellStyle name="好_县市旗测算-新科目（20080626）_03_2010年各地区一般预算平衡表_2010年地方财政一般预算分级平衡情况表（汇总）0524 2 8" xfId="38552"/>
    <cellStyle name="好_县市旗测算-新科目（20080626）_03_2010年各地区一般预算平衡表_2010年地方财政一般预算分级平衡情况表（汇总）0524 4" xfId="38553"/>
    <cellStyle name="好_县市旗测算-新科目（20080626）_03_2010年各地区一般预算平衡表_2010年地方财政一般预算分级平衡情况表（汇总）0524 5" xfId="38554"/>
    <cellStyle name="好_县市旗测算-新科目（20080626）_03_2010年各地区一般预算平衡表_净集中 2" xfId="38555"/>
    <cellStyle name="好_县市旗测算-新科目（20080626）_03_2010年各地区一般预算平衡表_净集中 3" xfId="38556"/>
    <cellStyle name="好_县市旗测算-新科目（20080626）_30云南" xfId="38557"/>
    <cellStyle name="好_县市旗测算-新科目（20080626）_30云南 2" xfId="38558"/>
    <cellStyle name="好_县市旗测算-新科目（20080626）_30云南 3" xfId="38559"/>
    <cellStyle name="好_县市旗测算-新科目（20080626）_不含人员经费系数" xfId="38560"/>
    <cellStyle name="好_县市旗测算-新科目（20080626）_不含人员经费系数 2" xfId="38561"/>
    <cellStyle name="好_县市旗测算-新科目（20080626）_不含人员经费系数 2 2" xfId="38562"/>
    <cellStyle name="好_县市旗测算-新科目（20080626）_不含人员经费系数 2 3" xfId="38563"/>
    <cellStyle name="好_县市旗测算-新科目（20080626）_不含人员经费系数 2 4" xfId="38564"/>
    <cellStyle name="好_县市旗测算-新科目（20080626）_不含人员经费系数 2 5" xfId="38565"/>
    <cellStyle name="好_县市旗测算-新科目（20080626）_不含人员经费系数 2 6" xfId="38566"/>
    <cellStyle name="好_县市旗测算-新科目（20080626）_不含人员经费系数 2 7" xfId="38567"/>
    <cellStyle name="好_县市旗测算-新科目（20080626）_不含人员经费系数 2 8" xfId="38568"/>
    <cellStyle name="好_县市旗测算-新科目（20080626）_不含人员经费系数 3" xfId="38569"/>
    <cellStyle name="好_县市旗测算-新科目（20080626）_不含人员经费系数 4" xfId="38570"/>
    <cellStyle name="好_县市旗测算-新科目（20080626）_不含人员经费系数 5" xfId="38571"/>
    <cellStyle name="好_县市旗测算-新科目（20080626）_不含人员经费系数_03_2010年各地区一般预算平衡表" xfId="38572"/>
    <cellStyle name="好_县市旗测算-新科目（20080626）_不含人员经费系数_03_2010年各地区一般预算平衡表 2" xfId="38573"/>
    <cellStyle name="好_县市旗测算-新科目（20080626）_不含人员经费系数_03_2010年各地区一般预算平衡表 2 2" xfId="38574"/>
    <cellStyle name="好_县市旗测算-新科目（20080626）_不含人员经费系数_03_2010年各地区一般预算平衡表 2 3" xfId="38575"/>
    <cellStyle name="好_县市旗测算-新科目（20080626）_不含人员经费系数_03_2010年各地区一般预算平衡表 3" xfId="38576"/>
    <cellStyle name="好_县市旗测算-新科目（20080626）_不含人员经费系数_03_2010年各地区一般预算平衡表 4" xfId="38577"/>
    <cellStyle name="好_县市旗测算-新科目（20080626）_不含人员经费系数_03_2010年各地区一般预算平衡表 5" xfId="38578"/>
    <cellStyle name="好_县市旗测算-新科目（20080626）_不含人员经费系数_03_2010年各地区一般预算平衡表 6" xfId="38579"/>
    <cellStyle name="好_县市旗测算-新科目（20080626）_不含人员经费系数_03_2010年各地区一般预算平衡表_04财力类2010 3" xfId="38580"/>
    <cellStyle name="好_县市旗测算-新科目（20080626）_不含人员经费系数_03_2010年各地区一般预算平衡表_2010年地方财政一般预算分级平衡情况表（汇总）0524" xfId="38581"/>
    <cellStyle name="好_县市旗测算-新科目（20080626）_不含人员经费系数_03_2010年各地区一般预算平衡表_2010年地方财政一般预算分级平衡情况表（汇总）0524 2" xfId="38582"/>
    <cellStyle name="好_县市旗测算-新科目（20080626）_不含人员经费系数_03_2010年各地区一般预算平衡表_2010年地方财政一般预算分级平衡情况表（汇总）0524 2 7" xfId="38583"/>
    <cellStyle name="好_县市旗测算-新科目（20080626）_不含人员经费系数_03_2010年各地区一般预算平衡表_2010年地方财政一般预算分级平衡情况表（汇总）0524 2 8" xfId="38584"/>
    <cellStyle name="好_县市旗测算-新科目（20080626）_不含人员经费系数_03_2010年各地区一般预算平衡表_2010年地方财政一般预算分级平衡情况表（汇总）0524 3" xfId="38585"/>
    <cellStyle name="好_县市旗测算-新科目（20080626）_不含人员经费系数_03_2010年各地区一般预算平衡表_2010年地方财政一般预算分级平衡情况表（汇总）0524 4" xfId="38586"/>
    <cellStyle name="好_县市旗测算-新科目（20080626）_不含人员经费系数_03_2010年各地区一般预算平衡表_2010年地方财政一般预算分级平衡情况表（汇总）0524 5" xfId="38587"/>
    <cellStyle name="好_县市旗测算-新科目（20080626）_不含人员经费系数_03_2010年各地区一般预算平衡表_净集中" xfId="38588"/>
    <cellStyle name="好_县市旗测算-新科目（20080626）_不含人员经费系数_03_2010年各地区一般预算平衡表_净集中 2" xfId="38589"/>
    <cellStyle name="好_县市旗测算-新科目（20080626）_不含人员经费系数_30云南" xfId="38590"/>
    <cellStyle name="好_县市旗测算-新科目（20080626）_不含人员经费系数_30云南 2" xfId="38591"/>
    <cellStyle name="好_县市旗测算-新科目（20080626）_不含人员经费系数_财力性转移支付2010年预算参考数" xfId="38592"/>
    <cellStyle name="好_县市旗测算-新科目（20080626）_不含人员经费系数_财力性转移支付2010年预算参考数 2" xfId="38593"/>
    <cellStyle name="好_县市旗测算-新科目（20080626）_不含人员经费系数_财力性转移支付2010年预算参考数 2 2" xfId="38594"/>
    <cellStyle name="好_县市旗测算-新科目（20080626）_不含人员经费系数_财力性转移支付2010年预算参考数 2 3" xfId="38595"/>
    <cellStyle name="好_县市旗测算-新科目（20080626）_不含人员经费系数_财力性转移支付2010年预算参考数 2 4" xfId="38596"/>
    <cellStyle name="好_县市旗测算-新科目（20080626）_不含人员经费系数_财力性转移支付2010年预算参考数 2 5" xfId="38597"/>
    <cellStyle name="好_县市旗测算-新科目（20080626）_不含人员经费系数_财力性转移支付2010年预算参考数 2 6" xfId="38598"/>
    <cellStyle name="好_县市旗测算-新科目（20080626）_不含人员经费系数_财力性转移支付2010年预算参考数 2 7" xfId="38599"/>
    <cellStyle name="好_县市旗测算-新科目（20080626）_不含人员经费系数_财力性转移支付2010年预算参考数 2 8" xfId="38600"/>
    <cellStyle name="好_县市旗测算-新科目（20080626）_不含人员经费系数_财力性转移支付2010年预算参考数 3" xfId="38601"/>
    <cellStyle name="好_县市旗测算-新科目（20080626）_不含人员经费系数_财力性转移支付2010年预算参考数 4" xfId="38602"/>
    <cellStyle name="好_县市旗测算-新科目（20080626）_不含人员经费系数_财力性转移支付2010年预算参考数 5" xfId="38603"/>
    <cellStyle name="好_县市旗测算-新科目（20080626）_不含人员经费系数_财力性转移支付2010年预算参考数_03_2010年各地区一般预算平衡表" xfId="38604"/>
    <cellStyle name="好_县市旗测算-新科目（20080626）_不含人员经费系数_财力性转移支付2010年预算参考数_03_2010年各地区一般预算平衡表 2" xfId="38605"/>
    <cellStyle name="好_县市旗测算-新科目（20080626）_不含人员经费系数_财力性转移支付2010年预算参考数_03_2010年各地区一般预算平衡表 2 2" xfId="38606"/>
    <cellStyle name="好_县市旗测算-新科目（20080626）_不含人员经费系数_财力性转移支付2010年预算参考数_03_2010年各地区一般预算平衡表 2 3" xfId="38607"/>
    <cellStyle name="好_县市旗测算-新科目（20080626）_不含人员经费系数_财力性转移支付2010年预算参考数_03_2010年各地区一般预算平衡表 3" xfId="38608"/>
    <cellStyle name="好_县市旗测算-新科目（20080626）_不含人员经费系数_财力性转移支付2010年预算参考数_03_2010年各地区一般预算平衡表 4" xfId="38609"/>
    <cellStyle name="好_县市旗测算-新科目（20080626）_不含人员经费系数_财力性转移支付2010年预算参考数_03_2010年各地区一般预算平衡表 5" xfId="38610"/>
    <cellStyle name="好_县市旗测算-新科目（20080626）_不含人员经费系数_财力性转移支付2010年预算参考数_03_2010年各地区一般预算平衡表 6" xfId="38611"/>
    <cellStyle name="好_县市旗测算-新科目（20080626）_不含人员经费系数_财力性转移支付2010年预算参考数_03_2010年各地区一般预算平衡表_04财力类2010" xfId="38612"/>
    <cellStyle name="好_县市旗测算-新科目（20080626）_不含人员经费系数_财力性转移支付2010年预算参考数_03_2010年各地区一般预算平衡表_04财力类2010 2" xfId="38613"/>
    <cellStyle name="好_县市旗测算-新科目（20080626）_不含人员经费系数_财力性转移支付2010年预算参考数_03_2010年各地区一般预算平衡表_2010年地方财政一般预算分级平衡情况表（汇总）0524" xfId="38614"/>
    <cellStyle name="好_县市旗测算-新科目（20080626）_不含人员经费系数_财力性转移支付2010年预算参考数_03_2010年各地区一般预算平衡表_2010年地方财政一般预算分级平衡情况表（汇总）0524 2" xfId="38615"/>
    <cellStyle name="好_县市旗测算-新科目（20080626）_不含人员经费系数_财力性转移支付2010年预算参考数_03_2010年各地区一般预算平衡表_2010年地方财政一般预算分级平衡情况表（汇总）0524 2 2" xfId="38616"/>
    <cellStyle name="好_县市旗测算-新科目（20080626）_不含人员经费系数_财力性转移支付2010年预算参考数_03_2010年各地区一般预算平衡表_2010年地方财政一般预算分级平衡情况表（汇总）0524 2 3" xfId="38617"/>
    <cellStyle name="好_县市旗测算-新科目（20080626）_不含人员经费系数_财力性转移支付2010年预算参考数_03_2010年各地区一般预算平衡表_2010年地方财政一般预算分级平衡情况表（汇总）0524 2 4" xfId="38618"/>
    <cellStyle name="好_县市旗测算-新科目（20080626）_不含人员经费系数_财力性转移支付2010年预算参考数_03_2010年各地区一般预算平衡表_2010年地方财政一般预算分级平衡情况表（汇总）0524 2 7" xfId="38619"/>
    <cellStyle name="好_县市旗测算-新科目（20080626）_不含人员经费系数_财力性转移支付2010年预算参考数_03_2010年各地区一般预算平衡表_2010年地方财政一般预算分级平衡情况表（汇总）0524 2 8" xfId="38620"/>
    <cellStyle name="好_县市旗测算-新科目（20080626）_不含人员经费系数_财力性转移支付2010年预算参考数_03_2010年各地区一般预算平衡表_2010年地方财政一般预算分级平衡情况表（汇总）0524 3" xfId="38621"/>
    <cellStyle name="好_县市旗测算-新科目（20080626）_不含人员经费系数_财力性转移支付2010年预算参考数_03_2010年各地区一般预算平衡表_2010年地方财政一般预算分级平衡情况表（汇总）0524 4" xfId="38622"/>
    <cellStyle name="好_县市旗测算-新科目（20080626）_不含人员经费系数_财力性转移支付2010年预算参考数_03_2010年各地区一般预算平衡表_2010年地方财政一般预算分级平衡情况表（汇总）0524 5" xfId="38623"/>
    <cellStyle name="好_县市旗测算-新科目（20080626）_不含人员经费系数_财力性转移支付2010年预算参考数_03_2010年各地区一般预算平衡表_净集中" xfId="38624"/>
    <cellStyle name="好_县市旗测算-新科目（20080626）_不含人员经费系数_财力性转移支付2010年预算参考数_03_2010年各地区一般预算平衡表_净集中 2" xfId="38625"/>
    <cellStyle name="好_县市旗测算-新科目（20080626）_不含人员经费系数_财力性转移支付2010年预算参考数_03_2010年各地区一般预算平衡表_净集中 3" xfId="38626"/>
    <cellStyle name="好_县市旗测算-新科目（20080626）_不含人员经费系数_财力性转移支付2010年预算参考数_30云南" xfId="38627"/>
    <cellStyle name="好_县市旗测算-新科目（20080626）_不含人员经费系数_财力性转移支付2010年预算参考数_30云南 2" xfId="38628"/>
    <cellStyle name="好_县市旗测算-新科目（20080626）_不含人员经费系数_财力性转移支付2010年预算参考数_30云南 3" xfId="38629"/>
    <cellStyle name="好_县市旗测算-新科目（20080626）_不含人员经费系数_财力性转移支付2010年预算参考数_合并" xfId="38630"/>
    <cellStyle name="好_县市旗测算-新科目（20080626）_不含人员经费系数_财力性转移支付2010年预算参考数_合并 2" xfId="38631"/>
    <cellStyle name="好_县市旗测算-新科目（20080626）_不含人员经费系数_财力性转移支付2010年预算参考数_合并 2 2" xfId="38632"/>
    <cellStyle name="好_县市旗测算-新科目（20080626）_不含人员经费系数_财力性转移支付2010年预算参考数_合并 2 3" xfId="38633"/>
    <cellStyle name="好_县市旗测算-新科目（20080626）_不含人员经费系数_财力性转移支付2010年预算参考数_合并 2 4" xfId="38634"/>
    <cellStyle name="好_县市旗测算-新科目（20080626）_不含人员经费系数_财力性转移支付2010年预算参考数_合并 2 5" xfId="38635"/>
    <cellStyle name="好_县市旗测算-新科目（20080626）_不含人员经费系数_财力性转移支付2010年预算参考数_合并 2 6" xfId="38636"/>
    <cellStyle name="好_县市旗测算-新科目（20080626）_不含人员经费系数_财力性转移支付2010年预算参考数_合并 2 7" xfId="38637"/>
    <cellStyle name="好_县市旗测算-新科目（20080626）_不含人员经费系数_财力性转移支付2010年预算参考数_合并 3" xfId="38638"/>
    <cellStyle name="好_县市旗测算-新科目（20080626）_不含人员经费系数_财力性转移支付2010年预算参考数_华东" xfId="38639"/>
    <cellStyle name="好_县市旗测算-新科目（20080626）_不含人员经费系数_财力性转移支付2010年预算参考数_华东 2" xfId="38640"/>
    <cellStyle name="好_县市旗测算-新科目（20080626）_不含人员经费系数_财力性转移支付2010年预算参考数_华东 2 2" xfId="38641"/>
    <cellStyle name="好_县市旗测算-新科目（20080626）_不含人员经费系数_财力性转移支付2010年预算参考数_华东 2 3" xfId="38642"/>
    <cellStyle name="好_县市旗测算-新科目（20080626）_不含人员经费系数_财力性转移支付2010年预算参考数_华东 2 5" xfId="38643"/>
    <cellStyle name="好_县市旗测算-新科目（20080626）_不含人员经费系数_财力性转移支付2010年预算参考数_华东 2 6" xfId="38644"/>
    <cellStyle name="好_县市旗测算-新科目（20080626）_不含人员经费系数_财力性转移支付2010年预算参考数_华东 2 7" xfId="38645"/>
    <cellStyle name="好_县市旗测算-新科目（20080626）_不含人员经费系数_财力性转移支付2010年预算参考数_华东 3" xfId="38646"/>
    <cellStyle name="好_县市旗测算-新科目（20080626）_不含人员经费系数_财力性转移支付2010年预算参考数_隋心对账单定稿0514" xfId="38647"/>
    <cellStyle name="好_县市旗测算-新科目（20080626）_不含人员经费系数_财力性转移支付2010年预算参考数_隋心对账单定稿0514 2" xfId="38648"/>
    <cellStyle name="好_县市旗测算-新科目（20080626）_不含人员经费系数_财力性转移支付2010年预算参考数_隋心对账单定稿0514 2 2" xfId="38649"/>
    <cellStyle name="好_县市旗测算-新科目（20080626）_不含人员经费系数_财力性转移支付2010年预算参考数_隋心对账单定稿0514 2 3" xfId="38650"/>
    <cellStyle name="好_县市旗测算-新科目（20080626）_不含人员经费系数_财力性转移支付2010年预算参考数_隋心对账单定稿0514 2 5" xfId="38651"/>
    <cellStyle name="好_县市旗测算-新科目（20080626）_不含人员经费系数_财力性转移支付2010年预算参考数_隋心对账单定稿0514 2 6" xfId="38652"/>
    <cellStyle name="好_县市旗测算-新科目（20080626）_不含人员经费系数_财力性转移支付2010年预算参考数_隋心对账单定稿0514 2 7" xfId="38653"/>
    <cellStyle name="好_县市旗测算-新科目（20080626）_不含人员经费系数_财力性转移支付2010年预算参考数_隋心对账单定稿0514 3" xfId="38654"/>
    <cellStyle name="好_县市旗测算-新科目（20080626）_不含人员经费系数_财力性转移支付2010年预算参考数_小册子（2010）张 2" xfId="38655"/>
    <cellStyle name="好_县市旗测算-新科目（20080626）_不含人员经费系数_财力性转移支付2010年预算参考数_小册子（2010）张 3" xfId="38656"/>
    <cellStyle name="好_县市旗测算-新科目（20080626）_不含人员经费系数_合并" xfId="38657"/>
    <cellStyle name="好_县市旗测算-新科目（20080626）_不含人员经费系数_合并 2 2" xfId="38658"/>
    <cellStyle name="好_县市旗测算-新科目（20080626）_不含人员经费系数_华东" xfId="38659"/>
    <cellStyle name="好_县市旗测算-新科目（20080626）_不含人员经费系数_华东 2" xfId="38660"/>
    <cellStyle name="好_县市旗测算-新科目（20080626）_不含人员经费系数_华东 2 2" xfId="38661"/>
    <cellStyle name="好_县市旗测算-新科目（20080626）_不含人员经费系数_华东 3" xfId="38662"/>
    <cellStyle name="好_县市旗测算-新科目（20080626）_不含人员经费系数_小册子（2010）张" xfId="38663"/>
    <cellStyle name="好_县市旗测算-新科目（20080626）_不含人员经费系数_小册子（2010）张 2" xfId="38664"/>
    <cellStyle name="好_县市旗测算-新科目（20080626）_不含人员经费系数_小册子（2010）张 3" xfId="38665"/>
    <cellStyle name="好_县市旗测算-新科目（20080626）_财力性转移支付2010年预算参考数" xfId="38666"/>
    <cellStyle name="好_县市旗测算-新科目（20080626）_财力性转移支付2010年预算参考数 2" xfId="38667"/>
    <cellStyle name="好_县市旗测算-新科目（20080626）_财力性转移支付2010年预算参考数 2 2" xfId="38668"/>
    <cellStyle name="好_县市旗测算-新科目（20080626）_财力性转移支付2010年预算参考数 2 3" xfId="38669"/>
    <cellStyle name="好_县市旗测算-新科目（20080626）_财力性转移支付2010年预算参考数 2 4" xfId="38670"/>
    <cellStyle name="好_县市旗测算-新科目（20080626）_财力性转移支付2010年预算参考数 2 5" xfId="38671"/>
    <cellStyle name="好_县市旗测算-新科目（20080626）_财力性转移支付2010年预算参考数 2 6" xfId="38672"/>
    <cellStyle name="好_县市旗测算-新科目（20080626）_财力性转移支付2010年预算参考数 2 7" xfId="38673"/>
    <cellStyle name="好_县市旗测算-新科目（20080626）_财力性转移支付2010年预算参考数 2 8" xfId="38674"/>
    <cellStyle name="好_县市旗测算-新科目（20080626）_财力性转移支付2010年预算参考数 3" xfId="38675"/>
    <cellStyle name="好_县市旗测算-新科目（20080626）_财力性转移支付2010年预算参考数 3 2" xfId="38676"/>
    <cellStyle name="好_县市旗测算-新科目（20080626）_财力性转移支付2010年预算参考数 4" xfId="38677"/>
    <cellStyle name="好_县市旗测算-新科目（20080626）_财力性转移支付2010年预算参考数 4 2" xfId="38678"/>
    <cellStyle name="好_县市旗测算-新科目（20080626）_财力性转移支付2010年预算参考数 5" xfId="38679"/>
    <cellStyle name="好_县市旗测算-新科目（20080626）_财力性转移支付2010年预算参考数_03_2010年各地区一般预算平衡表" xfId="38680"/>
    <cellStyle name="好_县市旗测算-新科目（20080626）_财力性转移支付2010年预算参考数_03_2010年各地区一般预算平衡表 2 2" xfId="38681"/>
    <cellStyle name="好_县市旗测算-新科目（20080626）_财力性转移支付2010年预算参考数_03_2010年各地区一般预算平衡表 2 3" xfId="38682"/>
    <cellStyle name="好_县市旗测算-新科目（20080626）_财力性转移支付2010年预算参考数_03_2010年各地区一般预算平衡表 3" xfId="38683"/>
    <cellStyle name="好_县市旗测算-新科目（20080626）_财力性转移支付2010年预算参考数_03_2010年各地区一般预算平衡表 4" xfId="38684"/>
    <cellStyle name="好_县市旗测算-新科目（20080626）_财力性转移支付2010年预算参考数_03_2010年各地区一般预算平衡表 5" xfId="38685"/>
    <cellStyle name="好_县市旗测算-新科目（20080626）_财力性转移支付2010年预算参考数_03_2010年各地区一般预算平衡表 6" xfId="38686"/>
    <cellStyle name="好_县市旗测算-新科目（20080626）_财力性转移支付2010年预算参考数_03_2010年各地区一般预算平衡表_04财力类2010" xfId="38687"/>
    <cellStyle name="好_县市旗测算-新科目（20080626）_财力性转移支付2010年预算参考数_03_2010年各地区一般预算平衡表_04财力类2010 2" xfId="38688"/>
    <cellStyle name="好_县市旗测算-新科目（20080626）_财力性转移支付2010年预算参考数_03_2010年各地区一般预算平衡表_04财力类2010 3" xfId="38689"/>
    <cellStyle name="好_县市旗测算-新科目（20080626）_财力性转移支付2010年预算参考数_03_2010年各地区一般预算平衡表_2010年地方财政一般预算分级平衡情况表（汇总）0524" xfId="38690"/>
    <cellStyle name="好_县市旗测算-新科目（20080626）_财力性转移支付2010年预算参考数_03_2010年各地区一般预算平衡表_2010年地方财政一般预算分级平衡情况表（汇总）0524 2" xfId="38691"/>
    <cellStyle name="好_县市旗测算-新科目（20080626）_财力性转移支付2010年预算参考数_03_2010年各地区一般预算平衡表_2010年地方财政一般预算分级平衡情况表（汇总）0524 2 2" xfId="38692"/>
    <cellStyle name="好_县市旗测算-新科目（20080626）_财力性转移支付2010年预算参考数_03_2010年各地区一般预算平衡表_2010年地方财政一般预算分级平衡情况表（汇总）0524 2 3" xfId="38693"/>
    <cellStyle name="好_县市旗测算-新科目（20080626）_财力性转移支付2010年预算参考数_03_2010年各地区一般预算平衡表_2010年地方财政一般预算分级平衡情况表（汇总）0524 2 4" xfId="38694"/>
    <cellStyle name="好_县市旗测算-新科目（20080626）_财力性转移支付2010年预算参考数_03_2010年各地区一般预算平衡表_2010年地方财政一般预算分级平衡情况表（汇总）0524 2 5" xfId="38695"/>
    <cellStyle name="好_县市旗测算-新科目（20080626）_财力性转移支付2010年预算参考数_03_2010年各地区一般预算平衡表_2010年地方财政一般预算分级平衡情况表（汇总）0524 2 6" xfId="38696"/>
    <cellStyle name="好_县市旗测算-新科目（20080626）_财力性转移支付2010年预算参考数_03_2010年各地区一般预算平衡表_2010年地方财政一般预算分级平衡情况表（汇总）0524 2 7" xfId="38697"/>
    <cellStyle name="好_县市旗测算-新科目（20080626）_财力性转移支付2010年预算参考数_03_2010年各地区一般预算平衡表_2010年地方财政一般预算分级平衡情况表（汇总）0524 2 8" xfId="38698"/>
    <cellStyle name="好_县市旗测算-新科目（20080626）_财力性转移支付2010年预算参考数_03_2010年各地区一般预算平衡表_净集中" xfId="38699"/>
    <cellStyle name="好_县市旗测算-新科目（20080626）_财力性转移支付2010年预算参考数_03_2010年各地区一般预算平衡表_净集中 2" xfId="38700"/>
    <cellStyle name="好_县市旗测算-新科目（20080626）_财力性转移支付2010年预算参考数_03_2010年各地区一般预算平衡表_净集中 3" xfId="38701"/>
    <cellStyle name="好_县市旗测算-新科目（20080626）_财力性转移支付2010年预算参考数_30云南" xfId="38702"/>
    <cellStyle name="好_县市旗测算-新科目（20080626）_财力性转移支付2010年预算参考数_30云南 2" xfId="38703"/>
    <cellStyle name="好_县市旗测算-新科目（20080626）_财力性转移支付2010年预算参考数_30云南 3" xfId="38704"/>
    <cellStyle name="好_县市旗测算-新科目（20080626）_财力性转移支付2010年预算参考数_合并" xfId="38705"/>
    <cellStyle name="好_县市旗测算-新科目（20080626）_财力性转移支付2010年预算参考数_合并 2" xfId="38706"/>
    <cellStyle name="好_县市旗测算-新科目（20080626）_财力性转移支付2010年预算参考数_合并 2 2" xfId="38707"/>
    <cellStyle name="好_县市旗测算-新科目（20080626）_财力性转移支付2010年预算参考数_合并 2 3" xfId="38708"/>
    <cellStyle name="好_县市旗测算-新科目（20080626）_财力性转移支付2010年预算参考数_合并 3" xfId="38709"/>
    <cellStyle name="好_县市旗测算-新科目（20080626）_财力性转移支付2010年预算参考数_华东" xfId="38710"/>
    <cellStyle name="好_县市旗测算-新科目（20080626）_财力性转移支付2010年预算参考数_华东 2" xfId="38711"/>
    <cellStyle name="好_县市旗测算-新科目（20080626）_财力性转移支付2010年预算参考数_华东 2 2" xfId="38712"/>
    <cellStyle name="好_县市旗测算-新科目（20080626）_财力性转移支付2010年预算参考数_华东 2 3" xfId="38713"/>
    <cellStyle name="好_县市旗测算-新科目（20080626）_财力性转移支付2010年预算参考数_华东 2 4" xfId="38714"/>
    <cellStyle name="好_县市旗测算-新科目（20080626）_财力性转移支付2010年预算参考数_华东 2 5" xfId="38715"/>
    <cellStyle name="好_县市旗测算-新科目（20080626）_财力性转移支付2010年预算参考数_华东 2 6" xfId="38716"/>
    <cellStyle name="好_县市旗测算-新科目（20080626）_财力性转移支付2010年预算参考数_华东 3" xfId="38717"/>
    <cellStyle name="好_县市旗测算-新科目（20080626）_财力性转移支付2010年预算参考数_隋心对账单定稿0514" xfId="38718"/>
    <cellStyle name="好_县市旗测算-新科目（20080626）_财力性转移支付2010年预算参考数_隋心对账单定稿0514 2 2" xfId="38719"/>
    <cellStyle name="好_县市旗测算-新科目（20080626）_财力性转移支付2010年预算参考数_隋心对账单定稿0514 2 3" xfId="38720"/>
    <cellStyle name="好_县市旗测算-新科目（20080626）_财力性转移支付2010年预算参考数_隋心对账单定稿0514 2 4" xfId="38721"/>
    <cellStyle name="好_县市旗测算-新科目（20080626）_财力性转移支付2010年预算参考数_隋心对账单定稿0514 2 5" xfId="38722"/>
    <cellStyle name="好_县市旗测算-新科目（20080626）_财力性转移支付2010年预算参考数_隋心对账单定稿0514 2 6" xfId="38723"/>
    <cellStyle name="好_县市旗测算-新科目（20080626）_财力性转移支付2010年预算参考数_隋心对账单定稿0514 2 7" xfId="38724"/>
    <cellStyle name="好_县市旗测算-新科目（20080626）_财力性转移支付2010年预算参考数_小册子（2010）张" xfId="38725"/>
    <cellStyle name="好_县市旗测算-新科目（20080626）_合并" xfId="38726"/>
    <cellStyle name="好_县市旗测算-新科目（20080626）_合并 2" xfId="38727"/>
    <cellStyle name="好_县市旗测算-新科目（20080626）_合并 2 2" xfId="38728"/>
    <cellStyle name="好_县市旗测算-新科目（20080626）_合并 2 3" xfId="38729"/>
    <cellStyle name="好_县市旗测算-新科目（20080626）_合并 2 4" xfId="38730"/>
    <cellStyle name="好_县市旗测算-新科目（20080626）_合并 2 5" xfId="38731"/>
    <cellStyle name="好_县市旗测算-新科目（20080626）_合并 2 6" xfId="38732"/>
    <cellStyle name="好_县市旗测算-新科目（20080626）_合并 2 7" xfId="38733"/>
    <cellStyle name="好_县市旗测算-新科目（20080626）_合并 3" xfId="38734"/>
    <cellStyle name="好_县市旗测算-新科目（20080626）_华东 2" xfId="38735"/>
    <cellStyle name="好_县市旗测算-新科目（20080627）_财力性转移支付2010年预算参考数_03_2010年各地区一般预算平衡表_2010年地方财政一般预算分级平衡情况表（汇总）0524 2 7" xfId="38736"/>
    <cellStyle name="好_县市旗测算-新科目（20080626）_华东 2 2" xfId="38737"/>
    <cellStyle name="好_县市旗测算-新科目（20080626）_华东 2 4" xfId="38738"/>
    <cellStyle name="好_县市旗测算-新科目（20080626）_华东 2 5" xfId="38739"/>
    <cellStyle name="好_县市旗测算-新科目（20080626）_华东 2 6" xfId="38740"/>
    <cellStyle name="好_县市旗测算-新科目（20080626）_华东 2 7" xfId="38741"/>
    <cellStyle name="好_县市旗测算-新科目（20080626）_民生政策最低支出需求" xfId="38742"/>
    <cellStyle name="好_县市旗测算-新科目（20080626）_民生政策最低支出需求 2" xfId="38743"/>
    <cellStyle name="好_县市旗测算-新科目（20080626）_民生政策最低支出需求 2 2" xfId="38744"/>
    <cellStyle name="好_县市旗测算-新科目（20080626）_民生政策最低支出需求 2 2 2" xfId="38745"/>
    <cellStyle name="好_县市旗测算-新科目（20080626）_民生政策最低支出需求 2 3" xfId="38746"/>
    <cellStyle name="好_县市旗测算-新科目（20080626）_民生政策最低支出需求 2 4" xfId="38747"/>
    <cellStyle name="好_县市旗测算-新科目（20080626）_民生政策最低支出需求 2 5" xfId="38748"/>
    <cellStyle name="好_县市旗测算-新科目（20080626）_民生政策最低支出需求 2 6" xfId="38749"/>
    <cellStyle name="好_县市旗测算-新科目（20080626）_民生政策最低支出需求 2 7" xfId="38750"/>
    <cellStyle name="好_县市旗测算-新科目（20080626）_民生政策最低支出需求 2 8" xfId="38751"/>
    <cellStyle name="好_县市旗测算-新科目（20080626）_民生政策最低支出需求 3" xfId="38752"/>
    <cellStyle name="好_县市旗测算-新科目（20080626）_民生政策最低支出需求_03_2010年各地区一般预算平衡表" xfId="38753"/>
    <cellStyle name="好_县市旗测算-新科目（20080626）_民生政策最低支出需求_03_2010年各地区一般预算平衡表 2" xfId="38754"/>
    <cellStyle name="好_县市旗测算-新科目（20080626）_民生政策最低支出需求_03_2010年各地区一般预算平衡表 2 2" xfId="38755"/>
    <cellStyle name="好_县市旗测算-新科目（20080626）_民生政策最低支出需求_03_2010年各地区一般预算平衡表 2 3" xfId="38756"/>
    <cellStyle name="好_县市旗测算-新科目（20080626）_民生政策最低支出需求_03_2010年各地区一般预算平衡表 3" xfId="38757"/>
    <cellStyle name="好_县市旗测算-新科目（20080626）_民生政策最低支出需求_03_2010年各地区一般预算平衡表 4" xfId="38758"/>
    <cellStyle name="好_县市旗测算-新科目（20080626）_民生政策最低支出需求_03_2010年各地区一般预算平衡表 5" xfId="38759"/>
    <cellStyle name="好_县市旗测算-新科目（20080626）_民生政策最低支出需求_03_2010年各地区一般预算平衡表 6" xfId="38760"/>
    <cellStyle name="好_县市旗测算-新科目（20080626）_民生政策最低支出需求_03_2010年各地区一般预算平衡表_04财力类2010" xfId="38761"/>
    <cellStyle name="好_县市旗测算-新科目（20080626）_民生政策最低支出需求_03_2010年各地区一般预算平衡表_04财力类2010 2" xfId="38762"/>
    <cellStyle name="好_县市旗测算-新科目（20080626）_民生政策最低支出需求_03_2010年各地区一般预算平衡表_04财力类2010 3" xfId="38763"/>
    <cellStyle name="好_县市旗测算-新科目（20080626）_民生政策最低支出需求_03_2010年各地区一般预算平衡表_2010年地方财政一般预算分级平衡情况表（汇总）0524" xfId="38764"/>
    <cellStyle name="好_县市旗测算-新科目（20080626）_民生政策最低支出需求_03_2010年各地区一般预算平衡表_2010年地方财政一般预算分级平衡情况表（汇总）0524 2" xfId="38765"/>
    <cellStyle name="好_县市旗测算-新科目（20080626）_民生政策最低支出需求_03_2010年各地区一般预算平衡表_2010年地方财政一般预算分级平衡情况表（汇总）0524 2 2" xfId="38766"/>
    <cellStyle name="好_县市旗测算-新科目（20080626）_民生政策最低支出需求_03_2010年各地区一般预算平衡表_2010年地方财政一般预算分级平衡情况表（汇总）0524 2 3" xfId="38767"/>
    <cellStyle name="好_县市旗测算-新科目（20080626）_民生政策最低支出需求_03_2010年各地区一般预算平衡表_2010年地方财政一般预算分级平衡情况表（汇总）0524 2 4" xfId="38768"/>
    <cellStyle name="好_县市旗测算-新科目（20080626）_民生政策最低支出需求_03_2010年各地区一般预算平衡表_2010年地方财政一般预算分级平衡情况表（汇总）0524 2 5" xfId="38769"/>
    <cellStyle name="好_县市旗测算-新科目（20080626）_民生政策最低支出需求_03_2010年各地区一般预算平衡表_2010年地方财政一般预算分级平衡情况表（汇总）0524 2 6" xfId="38770"/>
    <cellStyle name="好_县市旗测算-新科目（20080626）_民生政策最低支出需求_03_2010年各地区一般预算平衡表_2010年地方财政一般预算分级平衡情况表（汇总）0524 2 7" xfId="38771"/>
    <cellStyle name="好_县市旗测算-新科目（20080626）_民生政策最低支出需求_03_2010年各地区一般预算平衡表_2010年地方财政一般预算分级平衡情况表（汇总）0524 2 8" xfId="38772"/>
    <cellStyle name="好_县市旗测算-新科目（20080626）_民生政策最低支出需求_03_2010年各地区一般预算平衡表_2010年地方财政一般预算分级平衡情况表（汇总）0524 4" xfId="38773"/>
    <cellStyle name="好_县市旗测算-新科目（20080626）_民生政策最低支出需求_03_2010年各地区一般预算平衡表_2010年地方财政一般预算分级平衡情况表（汇总）0524 5" xfId="38774"/>
    <cellStyle name="好_县市旗测算-新科目（20080626）_民生政策最低支出需求_03_2010年各地区一般预算平衡表_净集中" xfId="38775"/>
    <cellStyle name="好_县市旗测算-新科目（20080626）_民生政策最低支出需求_30云南" xfId="38776"/>
    <cellStyle name="好_县市旗测算-新科目（20080626）_民生政策最低支出需求_30云南 2" xfId="38777"/>
    <cellStyle name="好_县市旗测算-新科目（20080626）_民生政策最低支出需求_30云南 3" xfId="38778"/>
    <cellStyle name="好_县市旗测算-新科目（20080626）_民生政策最低支出需求_财力性转移支付2010年预算参考数" xfId="38779"/>
    <cellStyle name="好_县市旗测算-新科目（20080626）_民生政策最低支出需求_财力性转移支付2010年预算参考数 2" xfId="38780"/>
    <cellStyle name="好_县市旗测算-新科目（20080626）_民生政策最低支出需求_财力性转移支付2010年预算参考数 2 2" xfId="38781"/>
    <cellStyle name="好_县市旗测算-新科目（20080626）_民生政策最低支出需求_财力性转移支付2010年预算参考数 2 3" xfId="38782"/>
    <cellStyle name="好_县市旗测算-新科目（20080626）_民生政策最低支出需求_财力性转移支付2010年预算参考数 2 4" xfId="38783"/>
    <cellStyle name="好_县市旗测算-新科目（20080626）_民生政策最低支出需求_财力性转移支付2010年预算参考数 2 5" xfId="38784"/>
    <cellStyle name="好_县市旗测算-新科目（20080626）_民生政策最低支出需求_财力性转移支付2010年预算参考数 2 6" xfId="38785"/>
    <cellStyle name="好_县市旗测算-新科目（20080626）_民生政策最低支出需求_财力性转移支付2010年预算参考数 3" xfId="38786"/>
    <cellStyle name="好_县市旗测算-新科目（20080626）_民生政策最低支出需求_财力性转移支付2010年预算参考数 4" xfId="38787"/>
    <cellStyle name="好_县市旗测算-新科目（20080626）_民生政策最低支出需求_财力性转移支付2010年预算参考数 5" xfId="38788"/>
    <cellStyle name="好_县市旗测算-新科目（20080626）_民生政策最低支出需求_财力性转移支付2010年预算参考数_03_2010年各地区一般预算平衡表 2 2" xfId="38789"/>
    <cellStyle name="好_县市旗测算-新科目（20080626）_民生政策最低支出需求_财力性转移支付2010年预算参考数_03_2010年各地区一般预算平衡表 2 3" xfId="38790"/>
    <cellStyle name="好_县市旗测算-新科目（20080626）_民生政策最低支出需求_财力性转移支付2010年预算参考数_03_2010年各地区一般预算平衡表 4" xfId="38791"/>
    <cellStyle name="好_县市旗测算-新科目（20080626）_民生政策最低支出需求_财力性转移支付2010年预算参考数_03_2010年各地区一般预算平衡表 5" xfId="38792"/>
    <cellStyle name="好_县市旗测算-新科目（20080626）_民生政策最低支出需求_财力性转移支付2010年预算参考数_03_2010年各地区一般预算平衡表 6" xfId="38793"/>
    <cellStyle name="好_县市旗测算-新科目（20080626）_民生政策最低支出需求_财力性转移支付2010年预算参考数_03_2010年各地区一般预算平衡表_04财力类2010" xfId="38794"/>
    <cellStyle name="好_县市旗测算-新科目（20080626）_民生政策最低支出需求_财力性转移支付2010年预算参考数_03_2010年各地区一般预算平衡表_04财力类2010 2" xfId="38795"/>
    <cellStyle name="好_县市旗测算-新科目（20080626）_民生政策最低支出需求_财力性转移支付2010年预算参考数_03_2010年各地区一般预算平衡表_04财力类2010 3" xfId="38796"/>
    <cellStyle name="好_县市旗测算-新科目（20080626）_民生政策最低支出需求_财力性转移支付2010年预算参考数_03_2010年各地区一般预算平衡表_2010年地方财政一般预算分级平衡情况表（汇总）0524" xfId="38797"/>
    <cellStyle name="好_县市旗测算-新科目（20080626）_民生政策最低支出需求_财力性转移支付2010年预算参考数_03_2010年各地区一般预算平衡表_2010年地方财政一般预算分级平衡情况表（汇总）0524 2" xfId="38798"/>
    <cellStyle name="好_县市旗测算-新科目（20080626）_民生政策最低支出需求_财力性转移支付2010年预算参考数_03_2010年各地区一般预算平衡表_2010年地方财政一般预算分级平衡情况表（汇总）0524 2 8" xfId="38799"/>
    <cellStyle name="好_县市旗测算-新科目（20080626）_民生政策最低支出需求_财力性转移支付2010年预算参考数_03_2010年各地区一般预算平衡表_2010年地方财政一般预算分级平衡情况表（汇总）0524 3" xfId="38800"/>
    <cellStyle name="好_县市旗测算-新科目（20080626）_民生政策最低支出需求_财力性转移支付2010年预算参考数_03_2010年各地区一般预算平衡表_2010年地方财政一般预算分级平衡情况表（汇总）0524 4" xfId="38801"/>
    <cellStyle name="好_县市旗测算-新科目（20080626）_民生政策最低支出需求_财力性转移支付2010年预算参考数_03_2010年各地区一般预算平衡表_2010年地方财政一般预算分级平衡情况表（汇总）0524 5" xfId="38802"/>
    <cellStyle name="好_县市旗测算-新科目（20080626）_民生政策最低支出需求_财力性转移支付2010年预算参考数_03_2010年各地区一般预算平衡表_净集中" xfId="38803"/>
    <cellStyle name="好_县市旗测算-新科目（20080626）_民生政策最低支出需求_财力性转移支付2010年预算参考数_03_2010年各地区一般预算平衡表_净集中 3" xfId="38804"/>
    <cellStyle name="好_县市旗测算-新科目（20080626）_民生政策最低支出需求_财力性转移支付2010年预算参考数_30云南" xfId="38805"/>
    <cellStyle name="好_县市旗测算-新科目（20080626）_民生政策最低支出需求_财力性转移支付2010年预算参考数_30云南 2" xfId="38806"/>
    <cellStyle name="好_县市旗测算-新科目（20080626）_民生政策最低支出需求_财力性转移支付2010年预算参考数_30云南 3" xfId="38807"/>
    <cellStyle name="好_县市旗测算-新科目（20080626）_民生政策最低支出需求_财力性转移支付2010年预算参考数_合并" xfId="38808"/>
    <cellStyle name="好_县市旗测算-新科目（20080626）_民生政策最低支出需求_财力性转移支付2010年预算参考数_合并 2" xfId="38809"/>
    <cellStyle name="好_县市旗测算-新科目（20080626）_民生政策最低支出需求_财力性转移支付2010年预算参考数_合并 2 2" xfId="38810"/>
    <cellStyle name="好_县市旗测算-新科目（20080626）_民生政策最低支出需求_财力性转移支付2010年预算参考数_合并 2 6" xfId="38811"/>
    <cellStyle name="好_县市旗测算-新科目（20080626）_民生政策最低支出需求_财力性转移支付2010年预算参考数_合并 2 7" xfId="38812"/>
    <cellStyle name="好_县市旗测算-新科目（20080626）_民生政策最低支出需求_财力性转移支付2010年预算参考数_合并 3" xfId="38813"/>
    <cellStyle name="好_县市旗测算-新科目（20080626）_民生政策最低支出需求_财力性转移支付2010年预算参考数_华东 2" xfId="38814"/>
    <cellStyle name="好_县市旗测算-新科目（20080626）_民生政策最低支出需求_财力性转移支付2010年预算参考数_华东 2 2" xfId="38815"/>
    <cellStyle name="好_县市旗测算-新科目（20080626）_民生政策最低支出需求_财力性转移支付2010年预算参考数_华东 2 3" xfId="38816"/>
    <cellStyle name="好_县市旗测算-新科目（20080626）_民生政策最低支出需求_财力性转移支付2010年预算参考数_华东 2 4" xfId="38817"/>
    <cellStyle name="好_县市旗测算-新科目（20080626）_民生政策最低支出需求_财力性转移支付2010年预算参考数_华东 2 5" xfId="38818"/>
    <cellStyle name="好_县市旗测算-新科目（20080626）_民生政策最低支出需求_财力性转移支付2010年预算参考数_华东 2 6" xfId="38819"/>
    <cellStyle name="好_县市旗测算-新科目（20080626）_民生政策最低支出需求_财力性转移支付2010年预算参考数_华东 3" xfId="38820"/>
    <cellStyle name="好_县市旗测算-新科目（20080626）_民生政策最低支出需求_财力性转移支付2010年预算参考数_隋心对账单定稿0514" xfId="38821"/>
    <cellStyle name="好_县市旗测算-新科目（20080626）_民生政策最低支出需求_财力性转移支付2010年预算参考数_隋心对账单定稿0514 2" xfId="38822"/>
    <cellStyle name="好_县市旗测算-新科目（20080626）_民生政策最低支出需求_财力性转移支付2010年预算参考数_隋心对账单定稿0514 2 2" xfId="38823"/>
    <cellStyle name="好_县市旗测算-新科目（20080626）_民生政策最低支出需求_财力性转移支付2010年预算参考数_隋心对账单定稿0514 2 3" xfId="38824"/>
    <cellStyle name="好_县市旗测算-新科目（20080626）_民生政策最低支出需求_财力性转移支付2010年预算参考数_隋心对账单定稿0514 2 4" xfId="38825"/>
    <cellStyle name="好_县市旗测算-新科目（20080626）_民生政策最低支出需求_财力性转移支付2010年预算参考数_隋心对账单定稿0514 2 5" xfId="38826"/>
    <cellStyle name="好_县市旗测算-新科目（20080626）_民生政策最低支出需求_财力性转移支付2010年预算参考数_隋心对账单定稿0514 2 6" xfId="38827"/>
    <cellStyle name="好_县市旗测算-新科目（20080626）_民生政策最低支出需求_财力性转移支付2010年预算参考数_隋心对账单定稿0514 2 7" xfId="38828"/>
    <cellStyle name="好_县市旗测算-新科目（20080626）_民生政策最低支出需求_合并" xfId="38829"/>
    <cellStyle name="好_县市旗测算-新科目（20080626）_民生政策最低支出需求_合并 2" xfId="38830"/>
    <cellStyle name="好_县市旗测算-新科目（20080626）_民生政策最低支出需求_合并 2 2" xfId="38831"/>
    <cellStyle name="好_县市旗测算-新科目（20080626）_民生政策最低支出需求_合并 2 3" xfId="38832"/>
    <cellStyle name="好_县市旗测算-新科目（20080626）_民生政策最低支出需求_合并 2 4" xfId="38833"/>
    <cellStyle name="好_县市旗测算-新科目（20080626）_民生政策最低支出需求_合并 2 5" xfId="38834"/>
    <cellStyle name="好_县市旗测算-新科目（20080626）_民生政策最低支出需求_合并 2 6" xfId="38835"/>
    <cellStyle name="好_县市旗测算-新科目（20080626）_民生政策最低支出需求_合并 2 7" xfId="38836"/>
    <cellStyle name="好_县市旗测算-新科目（20080626）_民生政策最低支出需求_合并 3" xfId="38837"/>
    <cellStyle name="好_县市旗测算-新科目（20080626）_民生政策最低支出需求_华东" xfId="38838"/>
    <cellStyle name="好_县市旗测算-新科目（20080626）_民生政策最低支出需求_华东 2" xfId="38839"/>
    <cellStyle name="好_县市旗测算-新科目（20080626）_民生政策最低支出需求_华东 2 2" xfId="38840"/>
    <cellStyle name="好_县市旗测算-新科目（20080626）_民生政策最低支出需求_华东 2 3" xfId="38841"/>
    <cellStyle name="好_县市旗测算-新科目（20080626）_民生政策最低支出需求_华东 2 4" xfId="38842"/>
    <cellStyle name="好_县市旗测算-新科目（20080626）_民生政策最低支出需求_华东 2 5" xfId="38843"/>
    <cellStyle name="好_县市旗测算-新科目（20080626）_民生政策最低支出需求_华东 2 6" xfId="38844"/>
    <cellStyle name="好_县市旗测算-新科目（20080626）_民生政策最低支出需求_华东 2 7" xfId="38845"/>
    <cellStyle name="好_县市旗测算-新科目（20080626）_民生政策最低支出需求_华东 3" xfId="38846"/>
    <cellStyle name="好_县市旗测算-新科目（20080626）_民生政策最低支出需求_隋心对账单定稿0514" xfId="38847"/>
    <cellStyle name="好_县市旗测算-新科目（20080626）_民生政策最低支出需求_隋心对账单定稿0514 2" xfId="38848"/>
    <cellStyle name="好_县市旗测算-新科目（20080626）_民生政策最低支出需求_隋心对账单定稿0514 2 2" xfId="38849"/>
    <cellStyle name="好_县市旗测算-新科目（20080626）_民生政策最低支出需求_隋心对账单定稿0514 2 3" xfId="38850"/>
    <cellStyle name="好_县市旗测算-新科目（20080626）_民生政策最低支出需求_隋心对账单定稿0514 2 4" xfId="38851"/>
    <cellStyle name="好_县市旗测算-新科目（20080626）_民生政策最低支出需求_隋心对账单定稿0514 2 5" xfId="38852"/>
    <cellStyle name="好_县市旗测算-新科目（20080626）_民生政策最低支出需求_隋心对账单定稿0514 2 6" xfId="38853"/>
    <cellStyle name="好_县市旗测算-新科目（20080626）_民生政策最低支出需求_隋心对账单定稿0514 2 7" xfId="38854"/>
    <cellStyle name="好_县市旗测算-新科目（20080626）_民生政策最低支出需求_隋心对账单定稿0514 3" xfId="38855"/>
    <cellStyle name="好_县市旗测算-新科目（20080626）_民生政策最低支出需求_小册子（2010）张 3" xfId="38856"/>
    <cellStyle name="好_县市旗测算-新科目（20080626）_民生政策最低支出需求_小册子（2010）张 4" xfId="38857"/>
    <cellStyle name="好_县市旗测算-新科目（20080626）_隋心对账单定稿0514" xfId="38858"/>
    <cellStyle name="好_县市旗测算-新科目（20080626）_隋心对账单定稿0514 2" xfId="38859"/>
    <cellStyle name="好_县市旗测算-新科目（20080626）_隋心对账单定稿0514 2 2" xfId="38860"/>
    <cellStyle name="好_县市旗测算-新科目（20080626）_隋心对账单定稿0514 2 3" xfId="38861"/>
    <cellStyle name="好_县市旗测算-新科目（20080626）_隋心对账单定稿0514 2 6" xfId="38862"/>
    <cellStyle name="好_县市旗测算-新科目（20080626）_隋心对账单定稿0514 2 7" xfId="38863"/>
    <cellStyle name="好_县市旗测算-新科目（20080626）_隋心对账单定稿0514 3" xfId="38864"/>
    <cellStyle name="好_县市旗测算-新科目（20080626）_县市旗测算-新科目（含人口规模效应） 2 2" xfId="38865"/>
    <cellStyle name="好_县市旗测算-新科目（20080626）_县市旗测算-新科目（含人口规模效应） 2 3" xfId="38866"/>
    <cellStyle name="好_县市旗测算-新科目（20080626）_县市旗测算-新科目（含人口规模效应） 2 4" xfId="38867"/>
    <cellStyle name="好_县市旗测算-新科目（20080626）_县市旗测算-新科目（含人口规模效应） 2 5" xfId="38868"/>
    <cellStyle name="好_县市旗测算-新科目（20080626）_县市旗测算-新科目（含人口规模效应） 2 6" xfId="38869"/>
    <cellStyle name="好_县市旗测算-新科目（20080626）_县市旗测算-新科目（含人口规模效应） 2 7" xfId="38870"/>
    <cellStyle name="好_县市旗测算-新科目（20080626）_县市旗测算-新科目（含人口规模效应） 2 8" xfId="38871"/>
    <cellStyle name="好_县市旗测算-新科目（20080626）_县市旗测算-新科目（含人口规模效应） 3" xfId="38872"/>
    <cellStyle name="好_县市旗测算-新科目（20080626）_县市旗测算-新科目（含人口规模效应） 4" xfId="38873"/>
    <cellStyle name="好_县市旗测算-新科目（20080626）_县市旗测算-新科目（含人口规模效应） 5" xfId="38874"/>
    <cellStyle name="好_县市旗测算-新科目（20080626）_县市旗测算-新科目（含人口规模效应）_03_2010年各地区一般预算平衡表" xfId="38875"/>
    <cellStyle name="好_县市旗测算-新科目（20080626）_县市旗测算-新科目（含人口规模效应）_03_2010年各地区一般预算平衡表 2" xfId="38876"/>
    <cellStyle name="好_县市旗测算-新科目（20080626）_县市旗测算-新科目（含人口规模效应）_03_2010年各地区一般预算平衡表 2 2" xfId="38877"/>
    <cellStyle name="好_县市旗测算-新科目（20080626）_县市旗测算-新科目（含人口规模效应）_03_2010年各地区一般预算平衡表 2 3" xfId="38878"/>
    <cellStyle name="好_县市旗测算-新科目（20080626）_县市旗测算-新科目（含人口规模效应）_03_2010年各地区一般预算平衡表 3" xfId="38879"/>
    <cellStyle name="好_县市旗测算-新科目（20080626）_县市旗测算-新科目（含人口规模效应）_03_2010年各地区一般预算平衡表 4" xfId="38880"/>
    <cellStyle name="好_县市旗测算-新科目（20080626）_县市旗测算-新科目（含人口规模效应）_03_2010年各地区一般预算平衡表 5" xfId="38881"/>
    <cellStyle name="好_县市旗测算-新科目（20080626）_县市旗测算-新科目（含人口规模效应）_03_2010年各地区一般预算平衡表 6" xfId="38882"/>
    <cellStyle name="好_县市旗测算-新科目（20080626）_县市旗测算-新科目（含人口规模效应）_03_2010年各地区一般预算平衡表_04财力类2010" xfId="38883"/>
    <cellStyle name="好_县市旗测算-新科目（20080626）_县市旗测算-新科目（含人口规模效应）_03_2010年各地区一般预算平衡表_04财力类2010 2" xfId="38884"/>
    <cellStyle name="好_县市旗测算-新科目（20080626）_县市旗测算-新科目（含人口规模效应）_03_2010年各地区一般预算平衡表_04财力类2010 3" xfId="38885"/>
    <cellStyle name="好_县市旗测算-新科目（20080626）_县市旗测算-新科目（含人口规模效应）_03_2010年各地区一般预算平衡表_2010年地方财政一般预算分级平衡情况表（汇总）0524" xfId="38886"/>
    <cellStyle name="好_县市旗测算-新科目（20080626）_县市旗测算-新科目（含人口规模效应）_03_2010年各地区一般预算平衡表_2010年地方财政一般预算分级平衡情况表（汇总）0524 2 2" xfId="38887"/>
    <cellStyle name="好_县市旗测算-新科目（20080626）_县市旗测算-新科目（含人口规模效应）_03_2010年各地区一般预算平衡表_2010年地方财政一般预算分级平衡情况表（汇总）0524 2 3" xfId="38888"/>
    <cellStyle name="好_县市旗测算-新科目（20080626）_县市旗测算-新科目（含人口规模效应）_03_2010年各地区一般预算平衡表_2010年地方财政一般预算分级平衡情况表（汇总）0524 2 4" xfId="38889"/>
    <cellStyle name="好_县市旗测算-新科目（20080626）_县市旗测算-新科目（含人口规模效应）_03_2010年各地区一般预算平衡表_2010年地方财政一般预算分级平衡情况表（汇总）0524 2 5" xfId="38890"/>
    <cellStyle name="好_县市旗测算-新科目（20080626）_县市旗测算-新科目（含人口规模效应）_03_2010年各地区一般预算平衡表_2010年地方财政一般预算分级平衡情况表（汇总）0524 2 6" xfId="38891"/>
    <cellStyle name="好_县市旗测算-新科目（20080626）_县市旗测算-新科目（含人口规模效应）_03_2010年各地区一般预算平衡表_2010年地方财政一般预算分级平衡情况表（汇总）0524 2 8" xfId="38892"/>
    <cellStyle name="好_县市旗测算-新科目（20080626）_县市旗测算-新科目（含人口规模效应）_03_2010年各地区一般预算平衡表_净集中" xfId="38893"/>
    <cellStyle name="好_县市旗测算-新科目（20080626）_县市旗测算-新科目（含人口规模效应）_03_2010年各地区一般预算平衡表_净集中 2" xfId="38894"/>
    <cellStyle name="好_县市旗测算-新科目（20080626）_县市旗测算-新科目（含人口规模效应）_03_2010年各地区一般预算平衡表_净集中 3" xfId="38895"/>
    <cellStyle name="好_县市旗测算-新科目（20080626）_县市旗测算-新科目（含人口规模效应）_30云南" xfId="38896"/>
    <cellStyle name="好_县市旗测算-新科目（20080626）_县市旗测算-新科目（含人口规模效应）_30云南 2" xfId="38897"/>
    <cellStyle name="好_县市旗测算-新科目（20080626）_县市旗测算-新科目（含人口规模效应）_30云南 2 2" xfId="38898"/>
    <cellStyle name="好_县市旗测算-新科目（20080626）_县市旗测算-新科目（含人口规模效应）_30云南 3" xfId="38899"/>
    <cellStyle name="好_县市旗测算-新科目（20080626）_县市旗测算-新科目（含人口规模效应）_财力性转移支付2010年预算参考数" xfId="38900"/>
    <cellStyle name="好_县市旗测算-新科目（20080626）_县市旗测算-新科目（含人口规模效应）_财力性转移支付2010年预算参考数 2" xfId="38901"/>
    <cellStyle name="好_县市旗测算-新科目（20080626）_县市旗测算-新科目（含人口规模效应）_财力性转移支付2010年预算参考数 2 4" xfId="38902"/>
    <cellStyle name="好_县市旗测算-新科目（20080626）_县市旗测算-新科目（含人口规模效应）_财力性转移支付2010年预算参考数 2 6" xfId="38903"/>
    <cellStyle name="好_县市旗测算-新科目（20080626）_县市旗测算-新科目（含人口规模效应）_财力性转移支付2010年预算参考数 2 7" xfId="38904"/>
    <cellStyle name="好_县市旗测算-新科目（20080626）_县市旗测算-新科目（含人口规模效应）_财力性转移支付2010年预算参考数 2 8" xfId="38905"/>
    <cellStyle name="好_县市旗测算-新科目（20080626）_县市旗测算-新科目（含人口规模效应）_财力性转移支付2010年预算参考数 4" xfId="38906"/>
    <cellStyle name="好_县市旗测算-新科目（20080626）_县市旗测算-新科目（含人口规模效应）_财力性转移支付2010年预算参考数 5" xfId="38907"/>
    <cellStyle name="好_县市旗测算-新科目（20080626）_县市旗测算-新科目（含人口规模效应）_财力性转移支付2010年预算参考数_03_2010年各地区一般预算平衡表" xfId="38908"/>
    <cellStyle name="好_县市旗测算-新科目（20080626）_县市旗测算-新科目（含人口规模效应）_财力性转移支付2010年预算参考数_03_2010年各地区一般预算平衡表 2" xfId="38909"/>
    <cellStyle name="好_县市旗测算-新科目（20080626）_县市旗测算-新科目（含人口规模效应）_财力性转移支付2010年预算参考数_03_2010年各地区一般预算平衡表 2 2" xfId="38910"/>
    <cellStyle name="好_县市旗测算-新科目（20080626）_县市旗测算-新科目（含人口规模效应）_财力性转移支付2010年预算参考数_03_2010年各地区一般预算平衡表 2 3" xfId="38911"/>
    <cellStyle name="好_县市旗测算-新科目（20080626）_县市旗测算-新科目（含人口规模效应）_财力性转移支付2010年预算参考数_03_2010年各地区一般预算平衡表 3" xfId="38912"/>
    <cellStyle name="好_县市旗测算-新科目（20080626）_县市旗测算-新科目（含人口规模效应）_财力性转移支付2010年预算参考数_03_2010年各地区一般预算平衡表 4" xfId="38913"/>
    <cellStyle name="好_县市旗测算-新科目（20080626）_县市旗测算-新科目（含人口规模效应）_财力性转移支付2010年预算参考数_03_2010年各地区一般预算平衡表 5" xfId="38914"/>
    <cellStyle name="好_县市旗测算-新科目（20080626）_县市旗测算-新科目（含人口规模效应）_财力性转移支付2010年预算参考数_03_2010年各地区一般预算平衡表 6" xfId="38915"/>
    <cellStyle name="好_县市旗测算-新科目（20080626）_县市旗测算-新科目（含人口规模效应）_财力性转移支付2010年预算参考数_03_2010年各地区一般预算平衡表_04财力类2010" xfId="38916"/>
    <cellStyle name="好_县市旗测算-新科目（20080626）_县市旗测算-新科目（含人口规模效应）_财力性转移支付2010年预算参考数_03_2010年各地区一般预算平衡表_04财力类2010 2" xfId="38917"/>
    <cellStyle name="好_县市旗测算-新科目（20080626）_县市旗测算-新科目（含人口规模效应）_财力性转移支付2010年预算参考数_03_2010年各地区一般预算平衡表_04财力类2010 3" xfId="38918"/>
    <cellStyle name="好_县市旗测算-新科目（20080626）_县市旗测算-新科目（含人口规模效应）_财力性转移支付2010年预算参考数_03_2010年各地区一般预算平衡表_2010年地方财政一般预算分级平衡情况表（汇总）0524" xfId="38919"/>
    <cellStyle name="好_县市旗测算-新科目（20080626）_县市旗测算-新科目（含人口规模效应）_财力性转移支付2010年预算参考数_03_2010年各地区一般预算平衡表_2010年地方财政一般预算分级平衡情况表（汇总）0524 2" xfId="38920"/>
    <cellStyle name="好_县市旗测算-新科目（20080626）_县市旗测算-新科目（含人口规模效应）_财力性转移支付2010年预算参考数_03_2010年各地区一般预算平衡表_2010年地方财政一般预算分级平衡情况表（汇总）0524 2 2" xfId="38921"/>
    <cellStyle name="好_县市旗测算-新科目（20080626）_县市旗测算-新科目（含人口规模效应）_财力性转移支付2010年预算参考数_03_2010年各地区一般预算平衡表_2010年地方财政一般预算分级平衡情况表（汇总）0524 2 3" xfId="38922"/>
    <cellStyle name="好_县市旗测算-新科目（20080626）_县市旗测算-新科目（含人口规模效应）_财力性转移支付2010年预算参考数_03_2010年各地区一般预算平衡表_2010年地方财政一般预算分级平衡情况表（汇总）0524 2 4" xfId="38923"/>
    <cellStyle name="好_县市旗测算-新科目（20080626）_县市旗测算-新科目（含人口规模效应）_财力性转移支付2010年预算参考数_03_2010年各地区一般预算平衡表_2010年地方财政一般预算分级平衡情况表（汇总）0524 2 6" xfId="38924"/>
    <cellStyle name="好_县市旗测算-新科目（20080626）_县市旗测算-新科目（含人口规模效应）_财力性转移支付2010年预算参考数_03_2010年各地区一般预算平衡表_2010年地方财政一般预算分级平衡情况表（汇总）0524 2 7" xfId="38925"/>
    <cellStyle name="好_县市旗测算-新科目（20080626）_县市旗测算-新科目（含人口规模效应）_财力性转移支付2010年预算参考数_03_2010年各地区一般预算平衡表_2010年地方财政一般预算分级平衡情况表（汇总）0524 2 8" xfId="38926"/>
    <cellStyle name="好_县市旗测算-新科目（20080626）_县市旗测算-新科目（含人口规模效应）_财力性转移支付2010年预算参考数_03_2010年各地区一般预算平衡表_2010年地方财政一般预算分级平衡情况表（汇总）0524 3" xfId="38927"/>
    <cellStyle name="好_县市旗测算-新科目（20080627）_县市旗测算-新科目（含人口规模效应）_合并 2" xfId="38928"/>
    <cellStyle name="好_县市旗测算-新科目（20080626）_县市旗测算-新科目（含人口规模效应）_财力性转移支付2010年预算参考数_03_2010年各地区一般预算平衡表_2010年地方财政一般预算分级平衡情况表（汇总）0524 4" xfId="38929"/>
    <cellStyle name="好_县市旗测算-新科目（20080627）_县市旗测算-新科目（含人口规模效应）_合并 3" xfId="38930"/>
    <cellStyle name="好_县市旗测算-新科目（20080626）_县市旗测算-新科目（含人口规模效应）_财力性转移支付2010年预算参考数_03_2010年各地区一般预算平衡表_2010年地方财政一般预算分级平衡情况表（汇总）0524 5" xfId="38931"/>
    <cellStyle name="好_县市旗测算-新科目（20080626）_县市旗测算-新科目（含人口规模效应）_财力性转移支付2010年预算参考数_03_2010年各地区一般预算平衡表_净集中" xfId="38932"/>
    <cellStyle name="好_县市旗测算-新科目（20080626）_县市旗测算-新科目（含人口规模效应）_财力性转移支付2010年预算参考数_03_2010年各地区一般预算平衡表_净集中 2" xfId="38933"/>
    <cellStyle name="好_县市旗测算-新科目（20080626）_县市旗测算-新科目（含人口规模效应）_财力性转移支付2010年预算参考数_03_2010年各地区一般预算平衡表_净集中 3" xfId="38934"/>
    <cellStyle name="好_县市旗测算-新科目（20080626）_县市旗测算-新科目（含人口规模效应）_财力性转移支付2010年预算参考数_30云南" xfId="38935"/>
    <cellStyle name="好_县市旗测算-新科目（20080626）_县市旗测算-新科目（含人口规模效应）_财力性转移支付2010年预算参考数_30云南 2" xfId="38936"/>
    <cellStyle name="好_县市旗测算-新科目（20080626）_县市旗测算-新科目（含人口规模效应）_财力性转移支付2010年预算参考数_30云南 3" xfId="38937"/>
    <cellStyle name="好_县市旗测算-新科目（20080626）_县市旗测算-新科目（含人口规模效应）_财力性转移支付2010年预算参考数_合并" xfId="38938"/>
    <cellStyle name="好_县市旗测算-新科目（20080626）_县市旗测算-新科目（含人口规模效应）_财力性转移支付2010年预算参考数_合并 2" xfId="38939"/>
    <cellStyle name="好_县市旗测算-新科目（20080626）_县市旗测算-新科目（含人口规模效应）_财力性转移支付2010年预算参考数_合并 2 2" xfId="38940"/>
    <cellStyle name="好_县市旗测算-新科目（20080626）_县市旗测算-新科目（含人口规模效应）_财力性转移支付2010年预算参考数_合并 2 3" xfId="38941"/>
    <cellStyle name="好_县市旗测算-新科目（20080626）_县市旗测算-新科目（含人口规模效应）_财力性转移支付2010年预算参考数_合并 2 4" xfId="38942"/>
    <cellStyle name="好_县市旗测算-新科目（20080626）_县市旗测算-新科目（含人口规模效应）_财力性转移支付2010年预算参考数_合并 2 5" xfId="38943"/>
    <cellStyle name="好_县市旗测算-新科目（20080626）_县市旗测算-新科目（含人口规模效应）_财力性转移支付2010年预算参考数_合并 2 6" xfId="38944"/>
    <cellStyle name="好_县市旗测算-新科目（20080626）_县市旗测算-新科目（含人口规模效应）_财力性转移支付2010年预算参考数_合并 2 7" xfId="38945"/>
    <cellStyle name="好_县市旗测算-新科目（20080626）_县市旗测算-新科目（含人口规模效应）_财力性转移支付2010年预算参考数_合并 3" xfId="38946"/>
    <cellStyle name="好_县市旗测算-新科目（20080626）_县市旗测算-新科目（含人口规模效应）_财力性转移支付2010年预算参考数_华东" xfId="38947"/>
    <cellStyle name="好_县市旗测算-新科目（20080626）_县市旗测算-新科目（含人口规模效应）_财力性转移支付2010年预算参考数_华东 2" xfId="38948"/>
    <cellStyle name="好_县市旗测算-新科目（20080626）_县市旗测算-新科目（含人口规模效应）_财力性转移支付2010年预算参考数_华东 2 2" xfId="38949"/>
    <cellStyle name="好_县市旗测算-新科目（20080626）_县市旗测算-新科目（含人口规模效应）_财力性转移支付2010年预算参考数_华东 2 3" xfId="38950"/>
    <cellStyle name="好_县市旗测算-新科目（20080626）_县市旗测算-新科目（含人口规模效应）_财力性转移支付2010年预算参考数_华东 2 4" xfId="38951"/>
    <cellStyle name="好_县市旗测算-新科目（20080626）_县市旗测算-新科目（含人口规模效应）_财力性转移支付2010年预算参考数_华东 2 5" xfId="38952"/>
    <cellStyle name="好_县市旗测算-新科目（20080626）_县市旗测算-新科目（含人口规模效应）_财力性转移支付2010年预算参考数_华东 2 6" xfId="38953"/>
    <cellStyle name="好_县市旗测算-新科目（20080626）_县市旗测算-新科目（含人口规模效应）_财力性转移支付2010年预算参考数_华东 3" xfId="38954"/>
    <cellStyle name="好_县市旗测算-新科目（20080626）_县市旗测算-新科目（含人口规模效应）_财力性转移支付2010年预算参考数_隋心对账单定稿0514" xfId="38955"/>
    <cellStyle name="好_县市旗测算-新科目（20080626）_县市旗测算-新科目（含人口规模效应）_财力性转移支付2010年预算参考数_隋心对账单定稿0514 2" xfId="38956"/>
    <cellStyle name="好_县市旗测算-新科目（20080626）_县市旗测算-新科目（含人口规模效应）_财力性转移支付2010年预算参考数_隋心对账单定稿0514 2 2" xfId="38957"/>
    <cellStyle name="好_县市旗测算-新科目（20080626）_县市旗测算-新科目（含人口规模效应）_财力性转移支付2010年预算参考数_隋心对账单定稿0514 2 3" xfId="38958"/>
    <cellStyle name="好_县市旗测算-新科目（20080626）_县市旗测算-新科目（含人口规模效应）_财力性转移支付2010年预算参考数_隋心对账单定稿0514 2 4" xfId="38959"/>
    <cellStyle name="好_县市旗测算-新科目（20080626）_县市旗测算-新科目（含人口规模效应）_财力性转移支付2010年预算参考数_隋心对账单定稿0514 2 5" xfId="38960"/>
    <cellStyle name="好_县市旗测算-新科目（20080626）_县市旗测算-新科目（含人口规模效应）_财力性转移支付2010年预算参考数_隋心对账单定稿0514 2 6" xfId="38961"/>
    <cellStyle name="好_县市旗测算-新科目（20080626）_县市旗测算-新科目（含人口规模效应）_财力性转移支付2010年预算参考数_隋心对账单定稿0514 2 7" xfId="38962"/>
    <cellStyle name="好_县市旗测算-新科目（20080626）_县市旗测算-新科目（含人口规模效应）_财力性转移支付2010年预算参考数_隋心对账单定稿0514 3" xfId="38963"/>
    <cellStyle name="好_县市旗测算-新科目（20080626）_县市旗测算-新科目（含人口规模效应）_财力性转移支付2010年预算参考数_小册子（2010）张" xfId="38964"/>
    <cellStyle name="好_县市旗测算-新科目（20080626）_县市旗测算-新科目（含人口规模效应）_财力性转移支付2010年预算参考数_小册子（2010）张 2" xfId="38965"/>
    <cellStyle name="好_县市旗测算-新科目（20080626）_县市旗测算-新科目（含人口规模效应）_财力性转移支付2010年预算参考数_小册子（2010）张 3" xfId="38966"/>
    <cellStyle name="好_县市旗测算-新科目（20080626）_县市旗测算-新科目（含人口规模效应）_合并" xfId="38967"/>
    <cellStyle name="好_县市旗测算-新科目（20080626）_县市旗测算-新科目（含人口规模效应）_合并 2 2" xfId="38968"/>
    <cellStyle name="好_县市旗测算-新科目（20080626）_县市旗测算-新科目（含人口规模效应）_合并 2 3" xfId="38969"/>
    <cellStyle name="好_县市旗测算-新科目（20080626）_县市旗测算-新科目（含人口规模效应）_合并 2 4" xfId="38970"/>
    <cellStyle name="好_县市旗测算-新科目（20080626）_县市旗测算-新科目（含人口规模效应）_合并 2 5" xfId="38971"/>
    <cellStyle name="好_县市旗测算-新科目（20080626）_县市旗测算-新科目（含人口规模效应）_合并 2 6" xfId="38972"/>
    <cellStyle name="好_县市旗测算-新科目（20080626）_县市旗测算-新科目（含人口规模效应）_合并 2 7" xfId="38973"/>
    <cellStyle name="好_县市旗测算-新科目（20080626）_县市旗测算-新科目（含人口规模效应）_合并 3" xfId="38974"/>
    <cellStyle name="好_县市旗测算-新科目（20080626）_县市旗测算-新科目（含人口规模效应）_华东" xfId="38975"/>
    <cellStyle name="好_县市旗测算-新科目（20080626）_县市旗测算-新科目（含人口规模效应）_华东 2 2" xfId="38976"/>
    <cellStyle name="好_县市旗测算-新科目（20080626）_县市旗测算-新科目（含人口规模效应）_华东 2 3" xfId="38977"/>
    <cellStyle name="好_县市旗测算-新科目（20080626）_县市旗测算-新科目（含人口规模效应）_华东 2 4" xfId="38978"/>
    <cellStyle name="好_县市旗测算-新科目（20080626）_县市旗测算-新科目（含人口规模效应）_华东 2 5" xfId="38979"/>
    <cellStyle name="好_县市旗测算-新科目（20080626）_县市旗测算-新科目（含人口规模效应）_华东 2 6" xfId="38980"/>
    <cellStyle name="好_县市旗测算-新科目（20080626）_县市旗测算-新科目（含人口规模效应）_华东 2 7" xfId="38981"/>
    <cellStyle name="好_县市旗测算-新科目（20080626）_县市旗测算-新科目（含人口规模效应）_华东 3" xfId="38982"/>
    <cellStyle name="好_县市旗测算-新科目（20080626）_县市旗测算-新科目（含人口规模效应）_隋心对账单定稿0514" xfId="38983"/>
    <cellStyle name="好_县市旗测算-新科目（20080626）_县市旗测算-新科目（含人口规模效应）_隋心对账单定稿0514 2" xfId="38984"/>
    <cellStyle name="好_县市旗测算-新科目（20080626）_县市旗测算-新科目（含人口规模效应）_隋心对账单定稿0514 2 2" xfId="38985"/>
    <cellStyle name="好_县市旗测算-新科目（20080626）_县市旗测算-新科目（含人口规模效应）_隋心对账单定稿0514 2 3" xfId="38986"/>
    <cellStyle name="好_县市旗测算-新科目（20080626）_县市旗测算-新科目（含人口规模效应）_隋心对账单定稿0514 2 5" xfId="38987"/>
    <cellStyle name="好_县市旗测算-新科目（20080626）_县市旗测算-新科目（含人口规模效应）_隋心对账单定稿0514 2 6" xfId="38988"/>
    <cellStyle name="好_县市旗测算-新科目（20080626）_县市旗测算-新科目（含人口规模效应）_隋心对账单定稿0514 2 7" xfId="38989"/>
    <cellStyle name="好_县市旗测算-新科目（20080626）_县市旗测算-新科目（含人口规模效应）_隋心对账单定稿0514 3" xfId="38990"/>
    <cellStyle name="好_县市旗测算-新科目（20080626）_县市旗测算-新科目（含人口规模效应）_小册子（2010）张" xfId="38991"/>
    <cellStyle name="好_县市旗测算-新科目（20080626）_县市旗测算-新科目（含人口规模效应）_小册子（2010）张 2" xfId="38992"/>
    <cellStyle name="好_县市旗测算-新科目（20080626）_县市旗测算-新科目（含人口规模效应）_小册子（2010）张 3" xfId="38993"/>
    <cellStyle name="好_县市旗测算-新科目（20080626）_小册子（2010）张" xfId="38994"/>
    <cellStyle name="好_县市旗测算-新科目（20080626）_小册子（2010）张 2" xfId="38995"/>
    <cellStyle name="好_县市旗测算-新科目（20080627）" xfId="38996"/>
    <cellStyle name="好_县市旗测算-新科目（20080627） 2" xfId="38997"/>
    <cellStyle name="好_县市旗测算-新科目（20080627） 2 2" xfId="38998"/>
    <cellStyle name="好_县市旗测算-新科目（20080627） 2 3" xfId="38999"/>
    <cellStyle name="好_县市旗测算-新科目（20080627） 2 4" xfId="39000"/>
    <cellStyle name="好_县市旗测算-新科目（20080627） 2 5" xfId="39001"/>
    <cellStyle name="好_县市旗测算-新科目（20080627） 2 6" xfId="39002"/>
    <cellStyle name="好_县市旗测算-新科目（20080627） 2 7" xfId="39003"/>
    <cellStyle name="好_县市旗测算-新科目（20080627） 2 8" xfId="39004"/>
    <cellStyle name="好_县市旗测算-新科目（20080627） 3" xfId="39005"/>
    <cellStyle name="好_县市旗测算-新科目（20080627） 4" xfId="39006"/>
    <cellStyle name="好_县市旗测算-新科目（20080627） 5" xfId="39007"/>
    <cellStyle name="好_县市旗测算-新科目（20080627）_03_2010年各地区一般预算平衡表" xfId="39008"/>
    <cellStyle name="好_县市旗测算-新科目（20080627）_03_2010年各地区一般预算平衡表 2" xfId="39009"/>
    <cellStyle name="好_县市旗测算-新科目（20080627）_03_2010年各地区一般预算平衡表 2 2" xfId="39010"/>
    <cellStyle name="好_县市旗测算-新科目（20080627）_03_2010年各地区一般预算平衡表 2 3" xfId="39011"/>
    <cellStyle name="好_县市旗测算-新科目（20080627）_03_2010年各地区一般预算平衡表 3" xfId="39012"/>
    <cellStyle name="好_县市旗测算-新科目（20080627）_03_2010年各地区一般预算平衡表 4" xfId="39013"/>
    <cellStyle name="好_县市旗测算-新科目（20080627）_03_2010年各地区一般预算平衡表_04财力类2010" xfId="39014"/>
    <cellStyle name="好_县市旗测算-新科目（20080627）_03_2010年各地区一般预算平衡表_04财力类2010 2" xfId="39015"/>
    <cellStyle name="好_县市旗测算-新科目（20080627）_03_2010年各地区一般预算平衡表_04财力类2010 3" xfId="39016"/>
    <cellStyle name="好_县市旗测算-新科目（20080627）_03_2010年各地区一般预算平衡表_2010年地方财政一般预算分级平衡情况表（汇总）0524" xfId="39017"/>
    <cellStyle name="好_县市旗测算-新科目（20080627）_03_2010年各地区一般预算平衡表_2010年地方财政一般预算分级平衡情况表（汇总）0524 2" xfId="39018"/>
    <cellStyle name="好_县市旗测算-新科目（20080627）_03_2010年各地区一般预算平衡表_2010年地方财政一般预算分级平衡情况表（汇总）0524 2 2" xfId="39019"/>
    <cellStyle name="好_县市旗测算-新科目（20080627）_03_2010年各地区一般预算平衡表_2010年地方财政一般预算分级平衡情况表（汇总）0524 2 3" xfId="39020"/>
    <cellStyle name="好_县市旗测算-新科目（20080627）_03_2010年各地区一般预算平衡表_2010年地方财政一般预算分级平衡情况表（汇总）0524 2 4" xfId="39021"/>
    <cellStyle name="好_县市旗测算-新科目（20080627）_03_2010年各地区一般预算平衡表_2010年地方财政一般预算分级平衡情况表（汇总）0524 2 5" xfId="39022"/>
    <cellStyle name="好_县市旗测算-新科目（20080627）_03_2010年各地区一般预算平衡表_2010年地方财政一般预算分级平衡情况表（汇总）0524 2 6" xfId="39023"/>
    <cellStyle name="好_县市旗测算-新科目（20080627）_03_2010年各地区一般预算平衡表_2010年地方财政一般预算分级平衡情况表（汇总）0524 2 7" xfId="39024"/>
    <cellStyle name="好_县市旗测算-新科目（20080627）_03_2010年各地区一般预算平衡表_2010年地方财政一般预算分级平衡情况表（汇总）0524 2 8" xfId="39025"/>
    <cellStyle name="好_县市旗测算-新科目（20080627）_03_2010年各地区一般预算平衡表_2010年地方财政一般预算分级平衡情况表（汇总）0524 3" xfId="39026"/>
    <cellStyle name="好_县市旗测算-新科目（20080627）_03_2010年各地区一般预算平衡表_2010年地方财政一般预算分级平衡情况表（汇总）0524 4" xfId="39027"/>
    <cellStyle name="好_县市旗测算-新科目（20080627）_03_2010年各地区一般预算平衡表_2010年地方财政一般预算分级平衡情况表（汇总）0524 5" xfId="39028"/>
    <cellStyle name="好_县市旗测算-新科目（20080627）_03_2010年各地区一般预算平衡表_净集中" xfId="39029"/>
    <cellStyle name="好_县市旗测算-新科目（20080627）_03_2010年各地区一般预算平衡表_净集中 2" xfId="39030"/>
    <cellStyle name="好_县市旗测算-新科目（20080627）_03_2010年各地区一般预算平衡表_净集中 3" xfId="39031"/>
    <cellStyle name="好_县市旗测算-新科目（20080627）_30云南 2" xfId="39032"/>
    <cellStyle name="好_县市旗测算-新科目（20080627）_30云南 3" xfId="39033"/>
    <cellStyle name="好_县市旗测算-新科目（20080627）_不含人员经费系数" xfId="39034"/>
    <cellStyle name="好_县市旗测算-新科目（20080627）_不含人员经费系数 2" xfId="39035"/>
    <cellStyle name="好_县市旗测算-新科目（20080627）_不含人员经费系数 2 2" xfId="39036"/>
    <cellStyle name="好_县市旗测算-新科目（20080627）_不含人员经费系数 2 3" xfId="39037"/>
    <cellStyle name="好_县市旗测算-新科目（20080627）_不含人员经费系数 2 3 2" xfId="39038"/>
    <cellStyle name="好_县市旗测算-新科目（20080627）_不含人员经费系数 2 4" xfId="39039"/>
    <cellStyle name="好_县市旗测算-新科目（20080627）_不含人员经费系数 2 5" xfId="39040"/>
    <cellStyle name="好_县市旗测算-新科目（20080627）_不含人员经费系数 2 6" xfId="39041"/>
    <cellStyle name="好_县市旗测算-新科目（20080627）_不含人员经费系数 2 7" xfId="39042"/>
    <cellStyle name="好_县市旗测算-新科目（20080627）_不含人员经费系数 2 8" xfId="39043"/>
    <cellStyle name="好_县市旗测算-新科目（20080627）_不含人员经费系数 3" xfId="39044"/>
    <cellStyle name="好_县市旗测算-新科目（20080627）_不含人员经费系数 4" xfId="39045"/>
    <cellStyle name="好_县市旗测算-新科目（20080627）_不含人员经费系数 5" xfId="39046"/>
    <cellStyle name="好_县市旗测算-新科目（20080627）_不含人员经费系数_03_2010年各地区一般预算平衡表" xfId="39047"/>
    <cellStyle name="好_县市旗测算-新科目（20080627）_不含人员经费系数_03_2010年各地区一般预算平衡表 2" xfId="39048"/>
    <cellStyle name="好_县市旗测算-新科目（20080627）_不含人员经费系数_03_2010年各地区一般预算平衡表 2 2" xfId="39049"/>
    <cellStyle name="好_县市旗测算-新科目（20080627）_不含人员经费系数_03_2010年各地区一般预算平衡表 2 3" xfId="39050"/>
    <cellStyle name="好_县市旗测算-新科目（20080627）_不含人员经费系数_03_2010年各地区一般预算平衡表 3" xfId="39051"/>
    <cellStyle name="好_县市旗测算-新科目（20080627）_不含人员经费系数_03_2010年各地区一般预算平衡表 4" xfId="39052"/>
    <cellStyle name="好_县市旗测算-新科目（20080627）_不含人员经费系数_03_2010年各地区一般预算平衡表 5" xfId="39053"/>
    <cellStyle name="好_县市旗测算-新科目（20080627）_不含人员经费系数_03_2010年各地区一般预算平衡表 6" xfId="39054"/>
    <cellStyle name="好_县市旗测算-新科目（20080627）_不含人员经费系数_03_2010年各地区一般预算平衡表_04财力类2010" xfId="39055"/>
    <cellStyle name="好_县市旗测算-新科目（20080627）_不含人员经费系数_03_2010年各地区一般预算平衡表_04财力类2010 2" xfId="39056"/>
    <cellStyle name="好_县市旗测算-新科目（20080627）_不含人员经费系数_03_2010年各地区一般预算平衡表_04财力类2010 3" xfId="39057"/>
    <cellStyle name="好_县市旗测算-新科目（20080627）_不含人员经费系数_03_2010年各地区一般预算平衡表_2010年地方财政一般预算分级平衡情况表（汇总）0524" xfId="39058"/>
    <cellStyle name="好_县市旗测算-新科目（20080627）_不含人员经费系数_03_2010年各地区一般预算平衡表_2010年地方财政一般预算分级平衡情况表（汇总）0524 2" xfId="39059"/>
    <cellStyle name="好_县市旗测算-新科目（20080627）_不含人员经费系数_03_2010年各地区一般预算平衡表_2010年地方财政一般预算分级平衡情况表（汇总）0524 2 2" xfId="39060"/>
    <cellStyle name="好_县市旗测算-新科目（20080627）_不含人员经费系数_03_2010年各地区一般预算平衡表_2010年地方财政一般预算分级平衡情况表（汇总）0524 2 3" xfId="39061"/>
    <cellStyle name="好_县市旗测算-新科目（20080627）_不含人员经费系数_03_2010年各地区一般预算平衡表_2010年地方财政一般预算分级平衡情况表（汇总）0524 2 5" xfId="39062"/>
    <cellStyle name="好_县市旗测算-新科目（20080627）_不含人员经费系数_03_2010年各地区一般预算平衡表_2010年地方财政一般预算分级平衡情况表（汇总）0524 2 6" xfId="39063"/>
    <cellStyle name="好_县市旗测算-新科目（20080627）_不含人员经费系数_03_2010年各地区一般预算平衡表_2010年地方财政一般预算分级平衡情况表（汇总）0524 2 7" xfId="39064"/>
    <cellStyle name="好_县市旗测算-新科目（20080627）_不含人员经费系数_03_2010年各地区一般预算平衡表_2010年地方财政一般预算分级平衡情况表（汇总）0524 2 8" xfId="39065"/>
    <cellStyle name="好_县市旗测算-新科目（20080627）_不含人员经费系数_03_2010年各地区一般预算平衡表_2010年地方财政一般预算分级平衡情况表（汇总）0524 3" xfId="39066"/>
    <cellStyle name="好_县市旗测算-新科目（20080627）_不含人员经费系数_03_2010年各地区一般预算平衡表_2010年地方财政一般预算分级平衡情况表（汇总）0524 4" xfId="39067"/>
    <cellStyle name="好_县市旗测算-新科目（20080627）_不含人员经费系数_03_2010年各地区一般预算平衡表_2010年地方财政一般预算分级平衡情况表（汇总）0524 5" xfId="39068"/>
    <cellStyle name="好_县市旗测算-新科目（20080627）_不含人员经费系数_30云南" xfId="39069"/>
    <cellStyle name="好_县市旗测算-新科目（20080627）_不含人员经费系数_30云南 2" xfId="39070"/>
    <cellStyle name="好_县市旗测算-新科目（20080627）_不含人员经费系数_30云南 3" xfId="39071"/>
    <cellStyle name="好_县市旗测算-新科目（20080627）_不含人员经费系数_财力性转移支付2010年预算参考数" xfId="39072"/>
    <cellStyle name="好_重点民生支出需求测算表社保（农村低保）081112" xfId="39073"/>
    <cellStyle name="好_县市旗测算-新科目（20080627）_不含人员经费系数_财力性转移支付2010年预算参考数 2" xfId="39074"/>
    <cellStyle name="好_重点民生支出需求测算表社保（农村低保）081112 2" xfId="39075"/>
    <cellStyle name="好_县市旗测算-新科目（20080627）_不含人员经费系数_财力性转移支付2010年预算参考数 2 2" xfId="39076"/>
    <cellStyle name="好_县市旗测算-新科目（20080627）_不含人员经费系数_财力性转移支付2010年预算参考数 2 3" xfId="39077"/>
    <cellStyle name="好_县市旗测算-新科目（20080627）_不含人员经费系数_财力性转移支付2010年预算参考数 2 4" xfId="39078"/>
    <cellStyle name="好_县市旗测算-新科目（20080627）_不含人员经费系数_财力性转移支付2010年预算参考数 2 5" xfId="39079"/>
    <cellStyle name="好_县市旗测算-新科目（20080627）_不含人员经费系数_财力性转移支付2010年预算参考数 2 6" xfId="39080"/>
    <cellStyle name="好_县市旗测算-新科目（20080627）_不含人员经费系数_财力性转移支付2010年预算参考数 2 7" xfId="39081"/>
    <cellStyle name="好_县市旗测算-新科目（20080627）_不含人员经费系数_财力性转移支付2010年预算参考数 2 8" xfId="39082"/>
    <cellStyle name="好_县市旗测算-新科目（20080627）_不含人员经费系数_财力性转移支付2010年预算参考数 3" xfId="39083"/>
    <cellStyle name="好_重点民生支出需求测算表社保（农村低保）081112 3" xfId="39084"/>
    <cellStyle name="好_县市旗测算-新科目（20080627）_不含人员经费系数_财力性转移支付2010年预算参考数 4" xfId="39085"/>
    <cellStyle name="好_县市旗测算-新科目（20080627）_不含人员经费系数_财力性转移支付2010年预算参考数 5" xfId="39086"/>
    <cellStyle name="好_县市旗测算-新科目（20080627）_不含人员经费系数_财力性转移支付2010年预算参考数_03_2010年各地区一般预算平衡表" xfId="39087"/>
    <cellStyle name="强调文字颜色 6 8 2" xfId="39088"/>
    <cellStyle name="好_县市旗测算-新科目（20080627）_不含人员经费系数_财力性转移支付2010年预算参考数_03_2010年各地区一般预算平衡表 2 2" xfId="39089"/>
    <cellStyle name="好_县市旗测算-新科目（20080627）_不含人员经费系数_财力性转移支付2010年预算参考数_03_2010年各地区一般预算平衡表 2 3" xfId="39090"/>
    <cellStyle name="好_县市旗测算-新科目（20080627）_不含人员经费系数_财力性转移支付2010年预算参考数_03_2010年各地区一般预算平衡表_04财力类2010" xfId="39091"/>
    <cellStyle name="好_县市旗测算-新科目（20080627）_不含人员经费系数_财力性转移支付2010年预算参考数_03_2010年各地区一般预算平衡表_04财力类2010 2" xfId="39092"/>
    <cellStyle name="好_县市旗测算-新科目（20080627）_不含人员经费系数_财力性转移支付2010年预算参考数_03_2010年各地区一般预算平衡表_04财力类2010 3" xfId="39093"/>
    <cellStyle name="好_县市旗测算-新科目（20080627）_不含人员经费系数_财力性转移支付2010年预算参考数_03_2010年各地区一般预算平衡表_2010年地方财政一般预算分级平衡情况表（汇总）0524" xfId="39094"/>
    <cellStyle name="好_县市旗测算-新科目（20080627）_不含人员经费系数_财力性转移支付2010年预算参考数_03_2010年各地区一般预算平衡表_2010年地方财政一般预算分级平衡情况表（汇总）0524 2" xfId="39095"/>
    <cellStyle name="好_县市旗测算-新科目（20080627）_不含人员经费系数_财力性转移支付2010年预算参考数_03_2010年各地区一般预算平衡表_2010年地方财政一般预算分级平衡情况表（汇总）0524 2 2" xfId="39096"/>
    <cellStyle name="好_县市旗测算-新科目（20080627）_不含人员经费系数_财力性转移支付2010年预算参考数_03_2010年各地区一般预算平衡表_2010年地方财政一般预算分级平衡情况表（汇总）0524 2 3" xfId="39097"/>
    <cellStyle name="好_县市旗测算-新科目（20080627）_不含人员经费系数_财力性转移支付2010年预算参考数_03_2010年各地区一般预算平衡表_2010年地方财政一般预算分级平衡情况表（汇总）0524 2 4" xfId="39098"/>
    <cellStyle name="好_县市旗测算-新科目（20080627）_不含人员经费系数_财力性转移支付2010年预算参考数_03_2010年各地区一般预算平衡表_2010年地方财政一般预算分级平衡情况表（汇总）0524 2 6" xfId="39099"/>
    <cellStyle name="好_县市旗测算-新科目（20080627）_不含人员经费系数_财力性转移支付2010年预算参考数_03_2010年各地区一般预算平衡表_2010年地方财政一般预算分级平衡情况表（汇总）0524 2 7" xfId="39100"/>
    <cellStyle name="好_县市旗测算-新科目（20080627）_不含人员经费系数_财力性转移支付2010年预算参考数_03_2010年各地区一般预算平衡表_2010年地方财政一般预算分级平衡情况表（汇总）0524 2 8" xfId="39101"/>
    <cellStyle name="好_县市旗测算-新科目（20080627）_不含人员经费系数_财力性转移支付2010年预算参考数_03_2010年各地区一般预算平衡表_2010年地方财政一般预算分级平衡情况表（汇总）0524 3" xfId="39102"/>
    <cellStyle name="好_县市旗测算-新科目（20080627）_不含人员经费系数_财力性转移支付2010年预算参考数_03_2010年各地区一般预算平衡表_2010年地方财政一般预算分级平衡情况表（汇总）0524 4" xfId="39103"/>
    <cellStyle name="好_县市旗测算-新科目（20080627）_不含人员经费系数_财力性转移支付2010年预算参考数_03_2010年各地区一般预算平衡表_2010年地方财政一般预算分级平衡情况表（汇总）0524 5" xfId="39104"/>
    <cellStyle name="好_县市旗测算-新科目（20080627）_不含人员经费系数_财力性转移支付2010年预算参考数_03_2010年各地区一般预算平衡表_净集中" xfId="39105"/>
    <cellStyle name="好_县市旗测算-新科目（20080627）_不含人员经费系数_财力性转移支付2010年预算参考数_03_2010年各地区一般预算平衡表_净集中 2" xfId="39106"/>
    <cellStyle name="好_县市旗测算-新科目（20080627）_不含人员经费系数_财力性转移支付2010年预算参考数_03_2010年各地区一般预算平衡表_净集中 3" xfId="39107"/>
    <cellStyle name="好_县市旗测算-新科目（20080627）_不含人员经费系数_财力性转移支付2010年预算参考数_30云南" xfId="39108"/>
    <cellStyle name="好_县市旗测算-新科目（20080627）_不含人员经费系数_财力性转移支付2010年预算参考数_30云南 2" xfId="39109"/>
    <cellStyle name="好_县市旗测算-新科目（20080627）_不含人员经费系数_财力性转移支付2010年预算参考数_30云南 3" xfId="39110"/>
    <cellStyle name="好_县市旗测算-新科目（20080627）_不含人员经费系数_财力性转移支付2010年预算参考数_合并 2" xfId="39111"/>
    <cellStyle name="好_重点民生支出需求测算表社保（农村低保）081112_合并 2" xfId="39112"/>
    <cellStyle name="好_县市旗测算-新科目（20080627）_不含人员经费系数_财力性转移支付2010年预算参考数_合并 2 2" xfId="39113"/>
    <cellStyle name="好_县市旗测算-新科目（20080627）_不含人员经费系数_财力性转移支付2010年预算参考数_合并 2 3" xfId="39114"/>
    <cellStyle name="好_县市旗测算-新科目（20080627）_不含人员经费系数_财力性转移支付2010年预算参考数_合并 2 4" xfId="39115"/>
    <cellStyle name="好_县市旗测算-新科目（20080627）_不含人员经费系数_财力性转移支付2010年预算参考数_合并 2 5" xfId="39116"/>
    <cellStyle name="好_县市旗测算-新科目（20080627）_不含人员经费系数_财力性转移支付2010年预算参考数_合并 2 6" xfId="39117"/>
    <cellStyle name="好_县市旗测算-新科目（20080627）_不含人员经费系数_财力性转移支付2010年预算参考数_合并 2 7" xfId="39118"/>
    <cellStyle name="好_县市旗测算-新科目（20080627）_不含人员经费系数_财力性转移支付2010年预算参考数_合并 3" xfId="39119"/>
    <cellStyle name="好_重点民生支出需求测算表社保（农村低保）081112_合并 3" xfId="39120"/>
    <cellStyle name="好_县市旗测算-新科目（20080627）_不含人员经费系数_财力性转移支付2010年预算参考数_华东" xfId="39121"/>
    <cellStyle name="好_重点民生支出需求测算表社保（农村低保）081112_华东" xfId="39122"/>
    <cellStyle name="好_县市旗测算-新科目（20080627）_不含人员经费系数_财力性转移支付2010年预算参考数_华东 2" xfId="39123"/>
    <cellStyle name="好_重点民生支出需求测算表社保（农村低保）081112_华东 2" xfId="39124"/>
    <cellStyle name="好_县市旗测算-新科目（20080627）_不含人员经费系数_财力性转移支付2010年预算参考数_华东 2 2" xfId="39125"/>
    <cellStyle name="好_县市旗测算-新科目（20080627）_不含人员经费系数_财力性转移支付2010年预算参考数_华东 2 3" xfId="39126"/>
    <cellStyle name="好_县市旗测算-新科目（20080627）_不含人员经费系数_财力性转移支付2010年预算参考数_华东 2 5" xfId="39127"/>
    <cellStyle name="好_县市旗测算-新科目（20080627）_不含人员经费系数_财力性转移支付2010年预算参考数_华东 2 6" xfId="39128"/>
    <cellStyle name="好_县市旗测算-新科目（20080627）_不含人员经费系数_财力性转移支付2010年预算参考数_华东 2 7" xfId="39129"/>
    <cellStyle name="好_县市旗测算-新科目（20080627）_不含人员经费系数_财力性转移支付2010年预算参考数_华东 3" xfId="39130"/>
    <cellStyle name="好_重点民生支出需求测算表社保（农村低保）081112_华东 3" xfId="39131"/>
    <cellStyle name="好_县市旗测算-新科目（20080627）_不含人员经费系数_财力性转移支付2010年预算参考数_隋心对账单定稿0514" xfId="39132"/>
    <cellStyle name="好_重点民生支出需求测算表社保（农村低保）081112_隋心对账单定稿0514" xfId="39133"/>
    <cellStyle name="好_县市旗测算-新科目（20080627）_不含人员经费系数_财力性转移支付2010年预算参考数_隋心对账单定稿0514 2" xfId="39134"/>
    <cellStyle name="好_重点民生支出需求测算表社保（农村低保）081112_隋心对账单定稿0514 2" xfId="39135"/>
    <cellStyle name="好_县市旗测算-新科目（20080627）_不含人员经费系数_财力性转移支付2010年预算参考数_隋心对账单定稿0514 2 2" xfId="39136"/>
    <cellStyle name="好_县市旗测算-新科目（20080627）_不含人员经费系数_财力性转移支付2010年预算参考数_隋心对账单定稿0514 3" xfId="39137"/>
    <cellStyle name="好_重点民生支出需求测算表社保（农村低保）081112_隋心对账单定稿0514 3" xfId="39138"/>
    <cellStyle name="好_县市旗测算-新科目（20080627）_不含人员经费系数_财力性转移支付2010年预算参考数_小册子（2010）张" xfId="39139"/>
    <cellStyle name="好_县市旗测算-新科目（20080627）_不含人员经费系数_财力性转移支付2010年预算参考数_小册子（2010）张 2" xfId="39140"/>
    <cellStyle name="好_县市旗测算-新科目（20080627）_不含人员经费系数_财力性转移支付2010年预算参考数_小册子（2010）张 3" xfId="39141"/>
    <cellStyle name="好_县市旗测算-新科目（20080627）_不含人员经费系数_合并" xfId="39142"/>
    <cellStyle name="好_县市旗测算-新科目（20080627）_不含人员经费系数_合并 2" xfId="39143"/>
    <cellStyle name="好_县市旗测算-新科目（20080627）_不含人员经费系数_合并 2 2" xfId="39144"/>
    <cellStyle name="好_县市旗测算-新科目（20080627）_不含人员经费系数_合并 2 3" xfId="39145"/>
    <cellStyle name="好_县市旗测算-新科目（20080627）_不含人员经费系数_合并 2 4" xfId="39146"/>
    <cellStyle name="好_县市旗测算-新科目（20080627）_不含人员经费系数_合并 2 5" xfId="39147"/>
    <cellStyle name="好_县市旗测算-新科目（20080627）_不含人员经费系数_合并 2 6" xfId="39148"/>
    <cellStyle name="好_县市旗测算-新科目（20080627）_不含人员经费系数_合并 2 7" xfId="39149"/>
    <cellStyle name="好_县市旗测算-新科目（20080627）_不含人员经费系数_合并 3" xfId="39150"/>
    <cellStyle name="好_县市旗测算-新科目（20080627）_不含人员经费系数_华东 2" xfId="39151"/>
    <cellStyle name="好_县市旗测算-新科目（20080627）_不含人员经费系数_华东 2 2" xfId="39152"/>
    <cellStyle name="好_县市旗测算-新科目（20080627）_不含人员经费系数_华东 2 4" xfId="39153"/>
    <cellStyle name="好_县市旗测算-新科目（20080627）_不含人员经费系数_华东 2 5" xfId="39154"/>
    <cellStyle name="好_县市旗测算-新科目（20080627）_不含人员经费系数_华东 2 6" xfId="39155"/>
    <cellStyle name="好_县市旗测算-新科目（20080627）_不含人员经费系数_华东 2 7" xfId="39156"/>
    <cellStyle name="好_县市旗测算-新科目（20080627）_不含人员经费系数_华东 3" xfId="39157"/>
    <cellStyle name="好_县市旗测算-新科目（20080627）_不含人员经费系数_隋心对账单定稿0514" xfId="39158"/>
    <cellStyle name="好_县市旗测算-新科目（20080627）_不含人员经费系数_隋心对账单定稿0514 2" xfId="39159"/>
    <cellStyle name="好_县市旗测算-新科目（20080627）_不含人员经费系数_隋心对账单定稿0514 2 2" xfId="39160"/>
    <cellStyle name="好_县市旗测算-新科目（20080627）_不含人员经费系数_隋心对账单定稿0514 3" xfId="39161"/>
    <cellStyle name="好_县市旗测算-新科目（20080627）_不含人员经费系数_小册子（2010）张" xfId="39162"/>
    <cellStyle name="好_县市旗测算-新科目（20080627）_不含人员经费系数_小册子（2010）张 2" xfId="39163"/>
    <cellStyle name="好_县市旗测算-新科目（20080627）_不含人员经费系数_小册子（2010）张 3" xfId="39164"/>
    <cellStyle name="好_县市旗测算-新科目（20080627）_财力性转移支付2010年预算参考数 2 2" xfId="39165"/>
    <cellStyle name="好_县市旗测算-新科目（20080627）_财力性转移支付2010年预算参考数 2 2 2" xfId="39166"/>
    <cellStyle name="好_县市旗测算-新科目（20080627）_财力性转移支付2010年预算参考数 2 3" xfId="39167"/>
    <cellStyle name="好_县市旗测算-新科目（20080627）_财力性转移支付2010年预算参考数 2 3 2" xfId="39168"/>
    <cellStyle name="好_县市旗测算-新科目（20080627）_财力性转移支付2010年预算参考数 2 4" xfId="39169"/>
    <cellStyle name="好_县市旗测算-新科目（20080627）_财力性转移支付2010年预算参考数 2 5" xfId="39170"/>
    <cellStyle name="好_县市旗测算-新科目（20080627）_财力性转移支付2010年预算参考数 2 6" xfId="39171"/>
    <cellStyle name="好_县市旗测算-新科目（20080627）_财力性转移支付2010年预算参考数 2 7" xfId="39172"/>
    <cellStyle name="好_县市旗测算-新科目（20080627）_财力性转移支付2010年预算参考数 2 8" xfId="39173"/>
    <cellStyle name="好_县市旗测算-新科目（20080627）_财力性转移支付2010年预算参考数 3" xfId="39174"/>
    <cellStyle name="好_县市旗测算-新科目（20080627）_财力性转移支付2010年预算参考数 4" xfId="39175"/>
    <cellStyle name="好_县市旗测算-新科目（20080627）_财力性转移支付2010年预算参考数 5" xfId="39176"/>
    <cellStyle name="好_县市旗测算-新科目（20080627）_财力性转移支付2010年预算参考数_03_2010年各地区一般预算平衡表" xfId="39177"/>
    <cellStyle name="好_县市旗测算-新科目（20080627）_财力性转移支付2010年预算参考数_03_2010年各地区一般预算平衡表 2" xfId="39178"/>
    <cellStyle name="好_县市旗测算-新科目（20080627）_财力性转移支付2010年预算参考数_03_2010年各地区一般预算平衡表 2 2" xfId="39179"/>
    <cellStyle name="好_县市旗测算-新科目（20080627）_财力性转移支付2010年预算参考数_03_2010年各地区一般预算平衡表 2 3" xfId="39180"/>
    <cellStyle name="好_县市旗测算-新科目（20080627）_财力性转移支付2010年预算参考数_03_2010年各地区一般预算平衡表 3" xfId="39181"/>
    <cellStyle name="好_县市旗测算-新科目（20080627）_财力性转移支付2010年预算参考数_03_2010年各地区一般预算平衡表 4" xfId="39182"/>
    <cellStyle name="好_县市旗测算-新科目（20080627）_财力性转移支付2010年预算参考数_03_2010年各地区一般预算平衡表 5" xfId="39183"/>
    <cellStyle name="好_县市旗测算-新科目（20080627）_财力性转移支付2010年预算参考数_03_2010年各地区一般预算平衡表 6" xfId="39184"/>
    <cellStyle name="好_县市旗测算-新科目（20080627）_财力性转移支付2010年预算参考数_03_2010年各地区一般预算平衡表_04财力类2010" xfId="39185"/>
    <cellStyle name="好_县市旗测算-新科目（20080627）_财力性转移支付2010年预算参考数_03_2010年各地区一般预算平衡表_04财力类2010 2" xfId="39186"/>
    <cellStyle name="好_县市旗测算-新科目（20080627）_财力性转移支付2010年预算参考数_03_2010年各地区一般预算平衡表_04财力类2010 3" xfId="39187"/>
    <cellStyle name="好_县市旗测算-新科目（20080627）_财力性转移支付2010年预算参考数_03_2010年各地区一般预算平衡表_2010年地方财政一般预算分级平衡情况表（汇总）0524" xfId="39188"/>
    <cellStyle name="注释 2 2 2 2 7" xfId="39189"/>
    <cellStyle name="好_县市旗测算-新科目（20080627）_财力性转移支付2010年预算参考数_03_2010年各地区一般预算平衡表_2010年地方财政一般预算分级平衡情况表（汇总）0524 2" xfId="39190"/>
    <cellStyle name="好_县市旗测算-新科目（20080627）_财力性转移支付2010年预算参考数_03_2010年各地区一般预算平衡表_2010年地方财政一般预算分级平衡情况表（汇总）0524 2 2" xfId="39191"/>
    <cellStyle name="好_县市旗测算-新科目（20080627）_财力性转移支付2010年预算参考数_03_2010年各地区一般预算平衡表_2010年地方财政一般预算分级平衡情况表（汇总）0524 2 3" xfId="39192"/>
    <cellStyle name="好_县市旗测算-新科目（20080627）_财力性转移支付2010年预算参考数_03_2010年各地区一般预算平衡表_2010年地方财政一般预算分级平衡情况表（汇总）0524 2 4" xfId="39193"/>
    <cellStyle name="好_县市旗测算-新科目（20080627）_财力性转移支付2010年预算参考数_03_2010年各地区一般预算平衡表_2010年地方财政一般预算分级平衡情况表（汇总）0524 2 5" xfId="39194"/>
    <cellStyle name="好_县市旗测算-新科目（20080627）_财力性转移支付2010年预算参考数_03_2010年各地区一般预算平衡表_2010年地方财政一般预算分级平衡情况表（汇总）0524 2 6" xfId="39195"/>
    <cellStyle name="好_县市旗测算-新科目（20080627）_财力性转移支付2010年预算参考数_03_2010年各地区一般预算平衡表_2010年地方财政一般预算分级平衡情况表（汇总）0524 3" xfId="39196"/>
    <cellStyle name="好_县市旗测算-新科目（20080627）_财力性转移支付2010年预算参考数_03_2010年各地区一般预算平衡表_2010年地方财政一般预算分级平衡情况表（汇总）0524 4" xfId="39197"/>
    <cellStyle name="好_县市旗测算-新科目（20080627）_财力性转移支付2010年预算参考数_03_2010年各地区一般预算平衡表_2010年地方财政一般预算分级平衡情况表（汇总）0524 5" xfId="39198"/>
    <cellStyle name="好_县市旗测算-新科目（20080627）_财力性转移支付2010年预算参考数_03_2010年各地区一般预算平衡表_净集中" xfId="39199"/>
    <cellStyle name="好_县市旗测算-新科目（20080627）_财力性转移支付2010年预算参考数_03_2010年各地区一般预算平衡表_净集中 2" xfId="39200"/>
    <cellStyle name="好_县市旗测算-新科目（20080627）_财力性转移支付2010年预算参考数_03_2010年各地区一般预算平衡表_净集中 3" xfId="39201"/>
    <cellStyle name="好_县市旗测算-新科目（20080627）_财力性转移支付2010年预算参考数_30云南" xfId="39202"/>
    <cellStyle name="好_县市旗测算-新科目（20080627）_财力性转移支付2010年预算参考数_30云南 2" xfId="39203"/>
    <cellStyle name="好_县市旗测算-新科目（20080627）_财力性转移支付2010年预算参考数_30云南 3" xfId="39204"/>
    <cellStyle name="好_县市旗测算-新科目（20080627）_财力性转移支付2010年预算参考数_合并" xfId="39205"/>
    <cellStyle name="好_县市旗测算-新科目（20080627）_财力性转移支付2010年预算参考数_合并 2" xfId="39206"/>
    <cellStyle name="好_县市旗测算-新科目（20080627）_财力性转移支付2010年预算参考数_合并 2 2" xfId="39207"/>
    <cellStyle name="好_县市旗测算-新科目（20080627）_财力性转移支付2010年预算参考数_合并 2 3" xfId="39208"/>
    <cellStyle name="好_县市旗测算-新科目（20080627）_财力性转移支付2010年预算参考数_合并 2 4" xfId="39209"/>
    <cellStyle name="好_县市旗测算-新科目（20080627）_财力性转移支付2010年预算参考数_合并 2 5" xfId="39210"/>
    <cellStyle name="好_县市旗测算-新科目（20080627）_财力性转移支付2010年预算参考数_合并 2 6" xfId="39211"/>
    <cellStyle name="好_县市旗测算-新科目（20080627）_财力性转移支付2010年预算参考数_合并 2 7" xfId="39212"/>
    <cellStyle name="好_县市旗测算-新科目（20080627）_财力性转移支付2010年预算参考数_合并 3" xfId="39213"/>
    <cellStyle name="好_县市旗测算-新科目（20080627）_财力性转移支付2010年预算参考数_华东" xfId="39214"/>
    <cellStyle name="好_县市旗测算-新科目（20080627）_财力性转移支付2010年预算参考数_华东 2" xfId="39215"/>
    <cellStyle name="好_县市旗测算-新科目（20080627）_财力性转移支付2010年预算参考数_华东 2 2" xfId="39216"/>
    <cellStyle name="好_县市旗测算-新科目（20080627）_财力性转移支付2010年预算参考数_华东 2 3" xfId="39217"/>
    <cellStyle name="好_县市旗测算-新科目（20080627）_财力性转移支付2010年预算参考数_华东 2 4" xfId="39218"/>
    <cellStyle name="好_县市旗测算-新科目（20080627）_财力性转移支付2010年预算参考数_华东 2 5" xfId="39219"/>
    <cellStyle name="好_县市旗测算-新科目（20080627）_财力性转移支付2010年预算参考数_华东 2 6" xfId="39220"/>
    <cellStyle name="好_县市旗测算-新科目（20080627）_财力性转移支付2010年预算参考数_华东 2 7" xfId="39221"/>
    <cellStyle name="好_县市旗测算-新科目（20080627）_财力性转移支付2010年预算参考数_华东 3" xfId="39222"/>
    <cellStyle name="好_县市旗测算-新科目（20080627）_财力性转移支付2010年预算参考数_隋心对账单定稿0514" xfId="39223"/>
    <cellStyle name="好_县市旗测算-新科目（20080627）_财力性转移支付2010年预算参考数_隋心对账单定稿0514 2" xfId="39224"/>
    <cellStyle name="好_县市旗测算-新科目（20080627）_财力性转移支付2010年预算参考数_隋心对账单定稿0514 2 2" xfId="39225"/>
    <cellStyle name="好_县市旗测算-新科目（20080627）_财力性转移支付2010年预算参考数_隋心对账单定稿0514 2 4" xfId="39226"/>
    <cellStyle name="好_县市旗测算-新科目（20080627）_财力性转移支付2010年预算参考数_隋心对账单定稿0514 2 5" xfId="39227"/>
    <cellStyle name="好_县市旗测算-新科目（20080627）_财力性转移支付2010年预算参考数_隋心对账单定稿0514 2 6" xfId="39228"/>
    <cellStyle name="好_县市旗测算-新科目（20080627）_财力性转移支付2010年预算参考数_隋心对账单定稿0514 2 7" xfId="39229"/>
    <cellStyle name="好_县市旗测算-新科目（20080627）_财力性转移支付2010年预算参考数_小册子（2010）张" xfId="39230"/>
    <cellStyle name="好_县市旗测算-新科目（20080627）_财力性转移支付2010年预算参考数_小册子（2010）张 2" xfId="39231"/>
    <cellStyle name="好_县市旗测算-新科目（20080627）_财力性转移支付2010年预算参考数_小册子（2010）张 3" xfId="39232"/>
    <cellStyle name="好_县市旗测算-新科目（20080627）_财力性转移支付2010年预算参考数_小册子（2010）张 4" xfId="39233"/>
    <cellStyle name="好_县市旗测算-新科目（20080627）_合并" xfId="39234"/>
    <cellStyle name="好_县市旗测算-新科目（20080627）_合并 2" xfId="39235"/>
    <cellStyle name="好_县市旗测算-新科目（20080627）_合并 2 2" xfId="39236"/>
    <cellStyle name="好_县市旗测算-新科目（20080627）_合并 3" xfId="39237"/>
    <cellStyle name="好_县市旗测算-新科目（20080627）_华东" xfId="39238"/>
    <cellStyle name="好_县市旗测算-新科目（20080627）_华东 2" xfId="39239"/>
    <cellStyle name="好_县市旗测算-新科目（20080627）_华东 2 2" xfId="39240"/>
    <cellStyle name="好_县市旗测算-新科目（20080627）_华东 2 3" xfId="39241"/>
    <cellStyle name="好_县市旗测算-新科目（20080627）_华东 2 4" xfId="39242"/>
    <cellStyle name="好_县市旗测算-新科目（20080627）_华东 2 5" xfId="39243"/>
    <cellStyle name="好_县市旗测算-新科目（20080627）_华东 2 6" xfId="39244"/>
    <cellStyle name="好_县市旗测算-新科目（20080627）_华东 2 7" xfId="39245"/>
    <cellStyle name="好_县市旗测算-新科目（20080627）_华东 3" xfId="39246"/>
    <cellStyle name="好_县市旗测算-新科目（20080627）_民生政策最低支出需求" xfId="39247"/>
    <cellStyle name="好_县市旗测算-新科目（20080627）_民生政策最低支出需求 2" xfId="39248"/>
    <cellStyle name="好_县市旗测算-新科目（20080627）_民生政策最低支出需求 2 2" xfId="39249"/>
    <cellStyle name="好_县市旗测算-新科目（20080627）_民生政策最低支出需求 2 3" xfId="39250"/>
    <cellStyle name="好_县市旗测算-新科目（20080627）_民生政策最低支出需求 2 4" xfId="39251"/>
    <cellStyle name="好_县市旗测算-新科目（20080627）_民生政策最低支出需求 2 5" xfId="39252"/>
    <cellStyle name="好_县市旗测算-新科目（20080627）_民生政策最低支出需求 2 6" xfId="39253"/>
    <cellStyle name="好_县市旗测算-新科目（20080627）_民生政策最低支出需求 2 7" xfId="39254"/>
    <cellStyle name="好_县市旗测算-新科目（20080627）_民生政策最低支出需求 2 8" xfId="39255"/>
    <cellStyle name="好_县市旗测算-新科目（20080627）_民生政策最低支出需求 3" xfId="39256"/>
    <cellStyle name="好_县市旗测算-新科目（20080627）_民生政策最低支出需求 4" xfId="39257"/>
    <cellStyle name="好_县市旗测算-新科目（20080627）_民生政策最低支出需求_03_2010年各地区一般预算平衡表" xfId="39258"/>
    <cellStyle name="好_县市旗测算-新科目（20080627）_民生政策最低支出需求_03_2010年各地区一般预算平衡表 2" xfId="39259"/>
    <cellStyle name="好_县市旗测算-新科目（20080627）_民生政策最低支出需求_03_2010年各地区一般预算平衡表 2 2" xfId="39260"/>
    <cellStyle name="好_县市旗测算-新科目（20080627）_民生政策最低支出需求_03_2010年各地区一般预算平衡表 2 3" xfId="39261"/>
    <cellStyle name="好_县市旗测算-新科目（20080627）_民生政策最低支出需求_03_2010年各地区一般预算平衡表 3" xfId="39262"/>
    <cellStyle name="好_一般预算支出口径剔除表_30云南 2 2" xfId="39263"/>
    <cellStyle name="好_县市旗测算-新科目（20080627）_民生政策最低支出需求_03_2010年各地区一般预算平衡表 4" xfId="39264"/>
    <cellStyle name="好_县市旗测算-新科目（20080627）_民生政策最低支出需求_03_2010年各地区一般预算平衡表 5" xfId="39265"/>
    <cellStyle name="好_县市旗测算-新科目（20080627）_民生政策最低支出需求_03_2010年各地区一般预算平衡表 6" xfId="39266"/>
    <cellStyle name="好_县市旗测算-新科目（20080627）_民生政策最低支出需求_03_2010年各地区一般预算平衡表_04财力类2010" xfId="39267"/>
    <cellStyle name="好_县市旗测算-新科目（20080627）_民生政策最低支出需求_03_2010年各地区一般预算平衡表_04财力类2010 2" xfId="39268"/>
    <cellStyle name="好_县市旗测算-新科目（20080627）_民生政策最低支出需求_03_2010年各地区一般预算平衡表_04财力类2010 3" xfId="39269"/>
    <cellStyle name="好_县市旗测算-新科目（20080627）_民生政策最低支出需求_03_2010年各地区一般预算平衡表_2010年地方财政一般预算分级平衡情况表（汇总）0524" xfId="39270"/>
    <cellStyle name="好_县市旗测算-新科目（20080627）_民生政策最低支出需求_03_2010年各地区一般预算平衡表_2010年地方财政一般预算分级平衡情况表（汇总）0524 2" xfId="39271"/>
    <cellStyle name="好_县市旗测算-新科目（20080627）_民生政策最低支出需求_03_2010年各地区一般预算平衡表_2010年地方财政一般预算分级平衡情况表（汇总）0524 2 2" xfId="39272"/>
    <cellStyle name="好_县市旗测算-新科目（20080627）_民生政策最低支出需求_03_2010年各地区一般预算平衡表_2010年地方财政一般预算分级平衡情况表（汇总）0524 2 3" xfId="39273"/>
    <cellStyle name="好_县市旗测算-新科目（20080627）_民生政策最低支出需求_03_2010年各地区一般预算平衡表_2010年地方财政一般预算分级平衡情况表（汇总）0524 2 4" xfId="39274"/>
    <cellStyle name="好_县市旗测算-新科目（20080627）_民生政策最低支出需求_03_2010年各地区一般预算平衡表_2010年地方财政一般预算分级平衡情况表（汇总）0524 2 5" xfId="39275"/>
    <cellStyle name="好_县市旗测算-新科目（20080627）_民生政策最低支出需求_03_2010年各地区一般预算平衡表_2010年地方财政一般预算分级平衡情况表（汇总）0524 2 6" xfId="39276"/>
    <cellStyle name="好_县市旗测算-新科目（20080627）_民生政策最低支出需求_03_2010年各地区一般预算平衡表_2010年地方财政一般预算分级平衡情况表（汇总）0524 2 7" xfId="39277"/>
    <cellStyle name="好_县市旗测算-新科目（20080627）_民生政策最低支出需求_03_2010年各地区一般预算平衡表_2010年地方财政一般预算分级平衡情况表（汇总）0524 2 8" xfId="39278"/>
    <cellStyle name="好_县市旗测算-新科目（20080627）_民生政策最低支出需求_03_2010年各地区一般预算平衡表_2010年地方财政一般预算分级平衡情况表（汇总）0524 3" xfId="39279"/>
    <cellStyle name="好_县市旗测算-新科目（20080627）_民生政策最低支出需求_03_2010年各地区一般预算平衡表_2010年地方财政一般预算分级平衡情况表（汇总）0524 4" xfId="39280"/>
    <cellStyle name="好_县市旗测算-新科目（20080627）_民生政策最低支出需求_03_2010年各地区一般预算平衡表_2010年地方财政一般预算分级平衡情况表（汇总）0524 5" xfId="39281"/>
    <cellStyle name="好_县市旗测算-新科目（20080627）_民生政策最低支出需求_03_2010年各地区一般预算平衡表_净集中" xfId="39282"/>
    <cellStyle name="好_县市旗测算-新科目（20080627）_民生政策最低支出需求_03_2010年各地区一般预算平衡表_净集中 2" xfId="39283"/>
    <cellStyle name="好_县市旗测算-新科目（20080627）_民生政策最低支出需求_03_2010年各地区一般预算平衡表_净集中 3" xfId="39284"/>
    <cellStyle name="好_县市旗测算-新科目（20080627）_民生政策最低支出需求_30云南" xfId="39285"/>
    <cellStyle name="好_县市旗测算-新科目（20080627）_民生政策最低支出需求_30云南 2" xfId="39286"/>
    <cellStyle name="好_县市旗测算-新科目（20080627）_民生政策最低支出需求_30云南 3" xfId="39287"/>
    <cellStyle name="好_县市旗测算-新科目（20080627）_民生政策最低支出需求_财力性转移支付2010年预算参考数" xfId="39288"/>
    <cellStyle name="好_县市旗测算-新科目（20080627）_民生政策最低支出需求_财力性转移支付2010年预算参考数 2" xfId="39289"/>
    <cellStyle name="好_总人口_财力性转移支付2010年预算参考数_03_2010年各地区一般预算平衡表_净集中" xfId="39290"/>
    <cellStyle name="好_县市旗测算-新科目（20080627）_民生政策最低支出需求_财力性转移支付2010年预算参考数 2 2" xfId="39291"/>
    <cellStyle name="好_总人口_财力性转移支付2010年预算参考数_03_2010年各地区一般预算平衡表_净集中 2" xfId="39292"/>
    <cellStyle name="好_县市旗测算-新科目（20080627）_民生政策最低支出需求_财力性转移支付2010年预算参考数 2 3" xfId="39293"/>
    <cellStyle name="好_总人口_财力性转移支付2010年预算参考数_03_2010年各地区一般预算平衡表_净集中 3" xfId="39294"/>
    <cellStyle name="好_县市旗测算-新科目（20080627）_民生政策最低支出需求_财力性转移支付2010年预算参考数 2 4" xfId="39295"/>
    <cellStyle name="好_县市旗测算-新科目（20080627）_民生政策最低支出需求_财力性转移支付2010年预算参考数 2 5" xfId="39296"/>
    <cellStyle name="好_县市旗测算-新科目（20080627）_民生政策最低支出需求_财力性转移支付2010年预算参考数 2 6" xfId="39297"/>
    <cellStyle name="好_县市旗测算-新科目（20080627）_民生政策最低支出需求_财力性转移支付2010年预算参考数 2 7" xfId="39298"/>
    <cellStyle name="好_县市旗测算-新科目（20080627）_民生政策最低支出需求_财力性转移支付2010年预算参考数 2 8" xfId="39299"/>
    <cellStyle name="好_县市旗测算-新科目（20080627）_民生政策最低支出需求_财力性转移支付2010年预算参考数 3" xfId="39300"/>
    <cellStyle name="好_县市旗测算-新科目（20080627）_民生政策最低支出需求_财力性转移支付2010年预算参考数 4" xfId="39301"/>
    <cellStyle name="好_县市旗测算-新科目（20080627）_民生政策最低支出需求_财力性转移支付2010年预算参考数 5" xfId="39302"/>
    <cellStyle name="好_县市旗测算-新科目（20080627）_民生政策最低支出需求_财力性转移支付2010年预算参考数_03_2010年各地区一般预算平衡表" xfId="39303"/>
    <cellStyle name="好_县市旗测算-新科目（20080627）_民生政策最低支出需求_财力性转移支付2010年预算参考数_03_2010年各地区一般预算平衡表 2" xfId="39304"/>
    <cellStyle name="好_县市旗测算-新科目（20080627）_民生政策最低支出需求_财力性转移支付2010年预算参考数_03_2010年各地区一般预算平衡表 2 2" xfId="39305"/>
    <cellStyle name="好_县市旗测算-新科目（20080627）_民生政策最低支出需求_财力性转移支付2010年预算参考数_03_2010年各地区一般预算平衡表 2 3" xfId="39306"/>
    <cellStyle name="好_县市旗测算-新科目（20080627）_民生政策最低支出需求_财力性转移支付2010年预算参考数_03_2010年各地区一般预算平衡表 3" xfId="39307"/>
    <cellStyle name="好_县市旗测算-新科目（20080627）_民生政策最低支出需求_财力性转移支付2010年预算参考数_03_2010年各地区一般预算平衡表 4" xfId="39308"/>
    <cellStyle name="好_县市旗测算-新科目（20080627）_民生政策最低支出需求_财力性转移支付2010年预算参考数_03_2010年各地区一般预算平衡表 5" xfId="39309"/>
    <cellStyle name="好_县市旗测算-新科目（20080627）_民生政策最低支出需求_财力性转移支付2010年预算参考数_03_2010年各地区一般预算平衡表 6" xfId="39310"/>
    <cellStyle name="好_县市旗测算-新科目（20080627）_民生政策最低支出需求_财力性转移支付2010年预算参考数_03_2010年各地区一般预算平衡表_04财力类2010" xfId="39311"/>
    <cellStyle name="好_县市旗测算-新科目（20080627）_民生政策最低支出需求_财力性转移支付2010年预算参考数_03_2010年各地区一般预算平衡表_04财力类2010 2" xfId="39312"/>
    <cellStyle name="好_县市旗测算-新科目（20080627）_民生政策最低支出需求_财力性转移支付2010年预算参考数_03_2010年各地区一般预算平衡表_04财力类2010 3" xfId="39313"/>
    <cellStyle name="好_县市旗测算-新科目（20080627）_民生政策最低支出需求_财力性转移支付2010年预算参考数_03_2010年各地区一般预算平衡表_2010年地方财政一般预算分级平衡情况表（汇总）0524 2" xfId="39314"/>
    <cellStyle name="好_县市旗测算-新科目（20080627）_民生政策最低支出需求_财力性转移支付2010年预算参考数_03_2010年各地区一般预算平衡表_2010年地方财政一般预算分级平衡情况表（汇总）0524 2 2" xfId="39315"/>
    <cellStyle name="好_县市旗测算-新科目（20080627）_民生政策最低支出需求_财力性转移支付2010年预算参考数_03_2010年各地区一般预算平衡表_2010年地方财政一般预算分级平衡情况表（汇总）0524 2 3" xfId="39316"/>
    <cellStyle name="好_县市旗测算-新科目（20080627）_民生政策最低支出需求_财力性转移支付2010年预算参考数_03_2010年各地区一般预算平衡表_2010年地方财政一般预算分级平衡情况表（汇总）0524 2 4" xfId="39317"/>
    <cellStyle name="好_县市旗测算-新科目（20080627）_民生政策最低支出需求_财力性转移支付2010年预算参考数_03_2010年各地区一般预算平衡表_2010年地方财政一般预算分级平衡情况表（汇总）0524 2 5" xfId="39318"/>
    <cellStyle name="好_县市旗测算-新科目（20080627）_民生政策最低支出需求_财力性转移支付2010年预算参考数_03_2010年各地区一般预算平衡表_2010年地方财政一般预算分级平衡情况表（汇总）0524 2 6" xfId="39319"/>
    <cellStyle name="好_县市旗测算-新科目（20080627）_民生政策最低支出需求_财力性转移支付2010年预算参考数_03_2010年各地区一般预算平衡表_2010年地方财政一般预算分级平衡情况表（汇总）0524 2 7" xfId="39320"/>
    <cellStyle name="好_县市旗测算-新科目（20080627）_民生政策最低支出需求_财力性转移支付2010年预算参考数_03_2010年各地区一般预算平衡表_2010年地方财政一般预算分级平衡情况表（汇总）0524 2 8" xfId="39321"/>
    <cellStyle name="好_县市旗测算-新科目（20080627）_民生政策最低支出需求_财力性转移支付2010年预算参考数_03_2010年各地区一般预算平衡表_2010年地方财政一般预算分级平衡情况表（汇总）0524 3" xfId="39322"/>
    <cellStyle name="好_县市旗测算-新科目（20080627）_民生政策最低支出需求_财力性转移支付2010年预算参考数_03_2010年各地区一般预算平衡表_2010年地方财政一般预算分级平衡情况表（汇总）0524 4" xfId="39323"/>
    <cellStyle name="好_县市旗测算-新科目（20080627）_民生政策最低支出需求_财力性转移支付2010年预算参考数_03_2010年各地区一般预算平衡表_2010年地方财政一般预算分级平衡情况表（汇总）0524 5" xfId="39324"/>
    <cellStyle name="好_县市旗测算-新科目（20080627）_民生政策最低支出需求_财力性转移支付2010年预算参考数_03_2010年各地区一般预算平衡表_净集中 2" xfId="39325"/>
    <cellStyle name="好_县市旗测算-新科目（20080627）_民生政策最低支出需求_财力性转移支付2010年预算参考数_30云南" xfId="39326"/>
    <cellStyle name="好_县市旗测算-新科目（20080627）_民生政策最低支出需求_财力性转移支付2010年预算参考数_30云南 2" xfId="39327"/>
    <cellStyle name="好_县市旗测算-新科目（20080627）_民生政策最低支出需求_财力性转移支付2010年预算参考数_30云南 3" xfId="39328"/>
    <cellStyle name="好_县市旗测算-新科目（20080627）_民生政策最低支出需求_财力性转移支付2010年预算参考数_合并 2 2" xfId="39329"/>
    <cellStyle name="好_县市旗测算-新科目（20080627）_民生政策最低支出需求_财力性转移支付2010年预算参考数_合并 2 3" xfId="39330"/>
    <cellStyle name="好_县市旗测算-新科目（20080627）_民生政策最低支出需求_财力性转移支付2010年预算参考数_合并 2 4" xfId="39331"/>
    <cellStyle name="好_县市旗测算-新科目（20080627）_民生政策最低支出需求_财力性转移支付2010年预算参考数_合并 2 5" xfId="39332"/>
    <cellStyle name="好_县市旗测算-新科目（20080627）_民生政策最低支出需求_财力性转移支付2010年预算参考数_合并 2 6" xfId="39333"/>
    <cellStyle name="好_县市旗测算-新科目（20080627）_民生政策最低支出需求_财力性转移支付2010年预算参考数_合并 2 7" xfId="39334"/>
    <cellStyle name="好_县市旗测算-新科目（20080627）_民生政策最低支出需求_财力性转移支付2010年预算参考数_华东" xfId="39335"/>
    <cellStyle name="好_县市旗测算-新科目（20080627）_民生政策最低支出需求_财力性转移支付2010年预算参考数_华东 2" xfId="39336"/>
    <cellStyle name="好_县市旗测算-新科目（20080627）_民生政策最低支出需求_财力性转移支付2010年预算参考数_华东 3" xfId="39337"/>
    <cellStyle name="好_县市旗测算-新科目（20080627）_民生政策最低支出需求_财力性转移支付2010年预算参考数_隋心对账单定稿0514" xfId="39338"/>
    <cellStyle name="好_县市旗测算-新科目（20080627）_民生政策最低支出需求_财力性转移支付2010年预算参考数_隋心对账单定稿0514 2" xfId="39339"/>
    <cellStyle name="好_县市旗测算-新科目（20080627）_民生政策最低支出需求_财力性转移支付2010年预算参考数_隋心对账单定稿0514 2 2" xfId="39340"/>
    <cellStyle name="好_县市旗测算-新科目（20080627）_民生政策最低支出需求_财力性转移支付2010年预算参考数_隋心对账单定稿0514 2 3" xfId="39341"/>
    <cellStyle name="好_县市旗测算-新科目（20080627）_民生政策最低支出需求_财力性转移支付2010年预算参考数_隋心对账单定稿0514 2 4" xfId="39342"/>
    <cellStyle name="好_县市旗测算-新科目（20080627）_民生政策最低支出需求_财力性转移支付2010年预算参考数_隋心对账单定稿0514 2 5" xfId="39343"/>
    <cellStyle name="好_县市旗测算-新科目（20080627）_民生政策最低支出需求_财力性转移支付2010年预算参考数_隋心对账单定稿0514 2 6" xfId="39344"/>
    <cellStyle name="好_县市旗测算-新科目（20080627）_民生政策最低支出需求_财力性转移支付2010年预算参考数_隋心对账单定稿0514 2 7" xfId="39345"/>
    <cellStyle name="好_县市旗测算-新科目（20080627）_民生政策最低支出需求_财力性转移支付2010年预算参考数_隋心对账单定稿0514 3" xfId="39346"/>
    <cellStyle name="好_县市旗测算-新科目（20080627）_民生政策最低支出需求_财力性转移支付2010年预算参考数_小册子（2010）张" xfId="39347"/>
    <cellStyle name="好_县市旗测算-新科目（20080627）_民生政策最低支出需求_财力性转移支付2010年预算参考数_小册子（2010）张 2" xfId="39348"/>
    <cellStyle name="好_县市旗测算-新科目（20080627）_民生政策最低支出需求_财力性转移支付2010年预算参考数_小册子（2010）张 3" xfId="39349"/>
    <cellStyle name="好_县市旗测算-新科目（20080627）_民生政策最低支出需求_合并" xfId="39350"/>
    <cellStyle name="好_县市旗测算-新科目（20080627）_民生政策最低支出需求_合并 2" xfId="39351"/>
    <cellStyle name="好_县市旗测算-新科目（20080627）_民生政策最低支出需求_合并 2 2" xfId="39352"/>
    <cellStyle name="好_县市旗测算-新科目（20080627）_民生政策最低支出需求_合并 2 3" xfId="39353"/>
    <cellStyle name="好_县市旗测算-新科目（20080627）_民生政策最低支出需求_合并 2 4" xfId="39354"/>
    <cellStyle name="好_县市旗测算-新科目（20080627）_民生政策最低支出需求_合并 2 5" xfId="39355"/>
    <cellStyle name="好_县市旗测算-新科目（20080627）_民生政策最低支出需求_合并 2 6" xfId="39356"/>
    <cellStyle name="好_县市旗测算-新科目（20080627）_民生政策最低支出需求_合并 2 7" xfId="39357"/>
    <cellStyle name="好_县市旗测算-新科目（20080627）_民生政策最低支出需求_合并 3" xfId="39358"/>
    <cellStyle name="好_县市旗测算-新科目（20080627）_民生政策最低支出需求_华东" xfId="39359"/>
    <cellStyle name="好_县市旗测算-新科目（20080627）_民生政策最低支出需求_华东 2" xfId="39360"/>
    <cellStyle name="好_县市旗测算-新科目（20080627）_民生政策最低支出需求_华东 2 2" xfId="39361"/>
    <cellStyle name="好_县市旗测算-新科目（20080627）_民生政策最低支出需求_华东 2 3" xfId="39362"/>
    <cellStyle name="好_县市旗测算-新科目（20080627）_民生政策最低支出需求_华东 2 4" xfId="39363"/>
    <cellStyle name="好_县市旗测算-新科目（20080627）_民生政策最低支出需求_华东 2 5" xfId="39364"/>
    <cellStyle name="好_县市旗测算-新科目（20080627）_民生政策最低支出需求_华东 2 6" xfId="39365"/>
    <cellStyle name="好_县市旗测算-新科目（20080627）_民生政策最低支出需求_华东 2 7" xfId="39366"/>
    <cellStyle name="好_县市旗测算-新科目（20080627）_民生政策最低支出需求_华东 3" xfId="39367"/>
    <cellStyle name="好_县市旗测算-新科目（20080627）_民生政策最低支出需求_隋心对账单定稿0514" xfId="39368"/>
    <cellStyle name="好_县市旗测算-新科目（20080627）_民生政策最低支出需求_隋心对账单定稿0514 2" xfId="39369"/>
    <cellStyle name="好_县市旗测算-新科目（20080627）_民生政策最低支出需求_隋心对账单定稿0514 2 2" xfId="39370"/>
    <cellStyle name="好_县市旗测算-新科目（20080627）_民生政策最低支出需求_隋心对账单定稿0514 2 3" xfId="39371"/>
    <cellStyle name="好_县市旗测算-新科目（20080627）_民生政策最低支出需求_隋心对账单定稿0514 2 4" xfId="39372"/>
    <cellStyle name="好_县市旗测算-新科目（20080627）_民生政策最低支出需求_隋心对账单定稿0514 2 6" xfId="39373"/>
    <cellStyle name="好_县市旗测算-新科目（20080627）_民生政策最低支出需求_隋心对账单定稿0514 2 7" xfId="39374"/>
    <cellStyle name="好_县市旗测算-新科目（20080627）_民生政策最低支出需求_隋心对账单定稿0514 3" xfId="39375"/>
    <cellStyle name="好_县市旗测算-新科目（20080627）_民生政策最低支出需求_小册子（2010）张 2" xfId="39376"/>
    <cellStyle name="好_县市旗测算-新科目（20080627）_隋心对账单定稿0514" xfId="39377"/>
    <cellStyle name="好_县市旗测算-新科目（20080627）_隋心对账单定稿0514 2" xfId="39378"/>
    <cellStyle name="好_县市旗测算-新科目（20080627）_隋心对账单定稿0514 2 2" xfId="39379"/>
    <cellStyle name="好_县市旗测算-新科目（20080627）_隋心对账单定稿0514 2 3" xfId="39380"/>
    <cellStyle name="好_县市旗测算-新科目（20080627）_隋心对账单定稿0514 2 4" xfId="39381"/>
    <cellStyle name="好_县市旗测算-新科目（20080627）_隋心对账单定稿0514 2 5" xfId="39382"/>
    <cellStyle name="好_县市旗测算-新科目（20080627）_隋心对账单定稿0514 2 7" xfId="39383"/>
    <cellStyle name="好_县市旗测算-新科目（20080627）_隋心对账单定稿0514 3" xfId="39384"/>
    <cellStyle name="好_县市旗测算-新科目（20080627）_县市旗测算-新科目（含人口规模效应）" xfId="39385"/>
    <cellStyle name="好_县市旗测算-新科目（20080627）_县市旗测算-新科目（含人口规模效应） 2" xfId="39386"/>
    <cellStyle name="好_县市旗测算-新科目（20080627）_县市旗测算-新科目（含人口规模效应） 2 2" xfId="39387"/>
    <cellStyle name="好_县市旗测算-新科目（20080627）_县市旗测算-新科目（含人口规模效应） 2 3" xfId="39388"/>
    <cellStyle name="好_县市旗测算-新科目（20080627）_县市旗测算-新科目（含人口规模效应） 2 4" xfId="39389"/>
    <cellStyle name="好_县市旗测算-新科目（20080627）_县市旗测算-新科目（含人口规模效应） 2 5" xfId="39390"/>
    <cellStyle name="好_县市旗测算-新科目（20080627）_县市旗测算-新科目（含人口规模效应） 2 6" xfId="39391"/>
    <cellStyle name="好_县市旗测算-新科目（20080627）_县市旗测算-新科目（含人口规模效应） 2 7" xfId="39392"/>
    <cellStyle name="好_县市旗测算-新科目（20080627）_县市旗测算-新科目（含人口规模效应） 3" xfId="39393"/>
    <cellStyle name="好_县市旗测算-新科目（20080627）_县市旗测算-新科目（含人口规模效应） 5" xfId="39394"/>
    <cellStyle name="好_县市旗测算-新科目（20080627）_县市旗测算-新科目（含人口规模效应）_03_2010年各地区一般预算平衡表" xfId="39395"/>
    <cellStyle name="好_县市旗测算-新科目（20080627）_县市旗测算-新科目（含人口规模效应）_03_2010年各地区一般预算平衡表 2" xfId="39396"/>
    <cellStyle name="好_县市旗测算-新科目（20080627）_县市旗测算-新科目（含人口规模效应）_03_2010年各地区一般预算平衡表 2 2" xfId="39397"/>
    <cellStyle name="好_县市旗测算-新科目（20080627）_县市旗测算-新科目（含人口规模效应）_03_2010年各地区一般预算平衡表 2 3" xfId="39398"/>
    <cellStyle name="好_县市旗测算-新科目（20080627）_县市旗测算-新科目（含人口规模效应）_03_2010年各地区一般预算平衡表 3" xfId="39399"/>
    <cellStyle name="好_县市旗测算-新科目（20080627）_县市旗测算-新科目（含人口规模效应）_03_2010年各地区一般预算平衡表 4" xfId="39400"/>
    <cellStyle name="好_县市旗测算-新科目（20080627）_县市旗测算-新科目（含人口规模效应）_03_2010年各地区一般预算平衡表 5" xfId="39401"/>
    <cellStyle name="好_县市旗测算-新科目（20080627）_县市旗测算-新科目（含人口规模效应）_03_2010年各地区一般预算平衡表 6" xfId="39402"/>
    <cellStyle name="好_县市旗测算-新科目（20080627）_县市旗测算-新科目（含人口规模效应）_03_2010年各地区一般预算平衡表_04财力类2010" xfId="39403"/>
    <cellStyle name="好_县市旗测算-新科目（20080627）_县市旗测算-新科目（含人口规模效应）_03_2010年各地区一般预算平衡表_04财力类2010 2" xfId="39404"/>
    <cellStyle name="好_县市旗测算-新科目（20080627）_县市旗测算-新科目（含人口规模效应）_03_2010年各地区一般预算平衡表_04财力类2010 3" xfId="39405"/>
    <cellStyle name="好_县市旗测算-新科目（20080627）_县市旗测算-新科目（含人口规模效应）_03_2010年各地区一般预算平衡表_2010年地方财政一般预算分级平衡情况表（汇总）0524" xfId="39406"/>
    <cellStyle name="好_县市旗测算-新科目（20080627）_县市旗测算-新科目（含人口规模效应）_03_2010年各地区一般预算平衡表_2010年地方财政一般预算分级平衡情况表（汇总）0524 2" xfId="39407"/>
    <cellStyle name="好_县市旗测算-新科目（20080627）_县市旗测算-新科目（含人口规模效应）_03_2010年各地区一般预算平衡表_2010年地方财政一般预算分级平衡情况表（汇总）0524 2 2" xfId="39408"/>
    <cellStyle name="好_县市旗测算-新科目（20080627）_县市旗测算-新科目（含人口规模效应）_03_2010年各地区一般预算平衡表_2010年地方财政一般预算分级平衡情况表（汇总）0524 2 3" xfId="39409"/>
    <cellStyle name="好_县市旗测算-新科目（20080627）_县市旗测算-新科目（含人口规模效应）_03_2010年各地区一般预算平衡表_2010年地方财政一般预算分级平衡情况表（汇总）0524 2 4" xfId="39410"/>
    <cellStyle name="好_县市旗测算-新科目（20080627）_县市旗测算-新科目（含人口规模效应）_03_2010年各地区一般预算平衡表_2010年地方财政一般预算分级平衡情况表（汇总）0524 2 5" xfId="39411"/>
    <cellStyle name="好_县市旗测算-新科目（20080627）_县市旗测算-新科目（含人口规模效应）_03_2010年各地区一般预算平衡表_2010年地方财政一般预算分级平衡情况表（汇总）0524 2 6" xfId="39412"/>
    <cellStyle name="好_县市旗测算-新科目（20080627）_县市旗测算-新科目（含人口规模效应）_03_2010年各地区一般预算平衡表_2010年地方财政一般预算分级平衡情况表（汇总）0524 2 7" xfId="39413"/>
    <cellStyle name="好_县市旗测算-新科目（20080627）_县市旗测算-新科目（含人口规模效应）_03_2010年各地区一般预算平衡表_2010年地方财政一般预算分级平衡情况表（汇总）0524 2 8" xfId="39414"/>
    <cellStyle name="好_县市旗测算-新科目（20080627）_县市旗测算-新科目（含人口规模效应）_03_2010年各地区一般预算平衡表_2010年地方财政一般预算分级平衡情况表（汇总）0524 3" xfId="39415"/>
    <cellStyle name="好_县市旗测算-新科目（20080627）_县市旗测算-新科目（含人口规模效应）_03_2010年各地区一般预算平衡表_2010年地方财政一般预算分级平衡情况表（汇总）0524 4" xfId="39416"/>
    <cellStyle name="好_县市旗测算-新科目（20080627）_县市旗测算-新科目（含人口规模效应）_03_2010年各地区一般预算平衡表_净集中" xfId="39417"/>
    <cellStyle name="好_县市旗测算-新科目（20080627）_县市旗测算-新科目（含人口规模效应）_03_2010年各地区一般预算平衡表_净集中 2" xfId="39418"/>
    <cellStyle name="好_县市旗测算-新科目（20080627）_县市旗测算-新科目（含人口规模效应）_03_2010年各地区一般预算平衡表_净集中 3" xfId="39419"/>
    <cellStyle name="好_县市旗测算-新科目（20080627）_县市旗测算-新科目（含人口规模效应）_30云南" xfId="39420"/>
    <cellStyle name="好_县市旗测算-新科目（20080627）_县市旗测算-新科目（含人口规模效应）_30云南 2" xfId="39421"/>
    <cellStyle name="好_县市旗测算-新科目（20080627）_县市旗测算-新科目（含人口规模效应）_30云南 3" xfId="39422"/>
    <cellStyle name="好_县市旗测算-新科目（20080627）_县市旗测算-新科目（含人口规模效应）_财力性转移支付2010年预算参考数" xfId="39423"/>
    <cellStyle name="好_县市旗测算-新科目（20080627）_县市旗测算-新科目（含人口规模效应）_财力性转移支付2010年预算参考数 2" xfId="39424"/>
    <cellStyle name="好_县市旗测算-新科目（20080627）_县市旗测算-新科目（含人口规模效应）_财力性转移支付2010年预算参考数 2 2" xfId="39425"/>
    <cellStyle name="好_县市旗测算-新科目（20080627）_县市旗测算-新科目（含人口规模效应）_财力性转移支付2010年预算参考数 2 3" xfId="39426"/>
    <cellStyle name="好_县市旗测算-新科目（20080627）_县市旗测算-新科目（含人口规模效应）_财力性转移支付2010年预算参考数 2 4" xfId="39427"/>
    <cellStyle name="好_县市旗测算-新科目（20080627）_县市旗测算-新科目（含人口规模效应）_财力性转移支付2010年预算参考数 2 5" xfId="39428"/>
    <cellStyle name="好_县市旗测算-新科目（20080627）_县市旗测算-新科目（含人口规模效应）_财力性转移支付2010年预算参考数 2 6" xfId="39429"/>
    <cellStyle name="好_县市旗测算-新科目（20080627）_县市旗测算-新科目（含人口规模效应）_财力性转移支付2010年预算参考数 2 7" xfId="39430"/>
    <cellStyle name="好_县市旗测算-新科目（20080627）_县市旗测算-新科目（含人口规模效应）_财力性转移支付2010年预算参考数 2 8" xfId="39431"/>
    <cellStyle name="好_县市旗测算-新科目（20080627）_县市旗测算-新科目（含人口规模效应）_财力性转移支付2010年预算参考数 3" xfId="39432"/>
    <cellStyle name="好_县市旗测算-新科目（20080627）_县市旗测算-新科目（含人口规模效应）_财力性转移支付2010年预算参考数 4" xfId="39433"/>
    <cellStyle name="好_县市旗测算-新科目（20080627）_县市旗测算-新科目（含人口规模效应）_财力性转移支付2010年预算参考数 5" xfId="39434"/>
    <cellStyle name="好_县市旗测算-新科目（20080627）_县市旗测算-新科目（含人口规模效应）_财力性转移支付2010年预算参考数_03_2010年各地区一般预算平衡表 2" xfId="39435"/>
    <cellStyle name="好_县市旗测算-新科目（20080627）_县市旗测算-新科目（含人口规模效应）_财力性转移支付2010年预算参考数_03_2010年各地区一般预算平衡表 2 2" xfId="39436"/>
    <cellStyle name="好_县市旗测算-新科目（20080627）_县市旗测算-新科目（含人口规模效应）_财力性转移支付2010年预算参考数_03_2010年各地区一般预算平衡表 2 3" xfId="39437"/>
    <cellStyle name="好_县市旗测算-新科目（20080627）_县市旗测算-新科目（含人口规模效应）_财力性转移支付2010年预算参考数_03_2010年各地区一般预算平衡表 3" xfId="39438"/>
    <cellStyle name="好_县市旗测算-新科目（20080627）_县市旗测算-新科目（含人口规模效应）_财力性转移支付2010年预算参考数_03_2010年各地区一般预算平衡表 4" xfId="39439"/>
    <cellStyle name="好_县市旗测算-新科目（20080627）_县市旗测算-新科目（含人口规模效应）_财力性转移支付2010年预算参考数_03_2010年各地区一般预算平衡表 5" xfId="39440"/>
    <cellStyle name="好_县市旗测算-新科目（20080627）_县市旗测算-新科目（含人口规模效应）_财力性转移支付2010年预算参考数_03_2010年各地区一般预算平衡表 6" xfId="39441"/>
    <cellStyle name="好_县市旗测算-新科目（20080627）_县市旗测算-新科目（含人口规模效应）_财力性转移支付2010年预算参考数_03_2010年各地区一般预算平衡表_04财力类2010" xfId="39442"/>
    <cellStyle name="好_县市旗测算-新科目（20080627）_县市旗测算-新科目（含人口规模效应）_财力性转移支付2010年预算参考数_03_2010年各地区一般预算平衡表_04财力类2010 2" xfId="39443"/>
    <cellStyle name="好_县市旗测算-新科目（20080627）_县市旗测算-新科目（含人口规模效应）_财力性转移支付2010年预算参考数_03_2010年各地区一般预算平衡表_04财力类2010 3" xfId="39444"/>
    <cellStyle name="好_县市旗测算-新科目（20080627）_县市旗测算-新科目（含人口规模效应）_财力性转移支付2010年预算参考数_03_2010年各地区一般预算平衡表_2010年地方财政一般预算分级平衡情况表（汇总）0524" xfId="39445"/>
    <cellStyle name="千位分隔 3 3 2 2" xfId="39446"/>
    <cellStyle name="强调文字颜色 4 2 5" xfId="39447"/>
    <cellStyle name="好_县市旗测算-新科目（20080627）_县市旗测算-新科目（含人口规模效应）_财力性转移支付2010年预算参考数_03_2010年各地区一般预算平衡表_2010年地方财政一般预算分级平衡情况表（汇总）0524 2 3" xfId="39448"/>
    <cellStyle name="好_县市旗测算-新科目（20080627）_县市旗测算-新科目（含人口规模效应）_财力性转移支付2010年预算参考数_03_2010年各地区一般预算平衡表_2010年地方财政一般预算分级平衡情况表（汇总）0524 2 4" xfId="39449"/>
    <cellStyle name="好_县市旗测算-新科目（20080627）_县市旗测算-新科目（含人口规模效应）_财力性转移支付2010年预算参考数_03_2010年各地区一般预算平衡表_2010年地方财政一般预算分级平衡情况表（汇总）0524 2 5" xfId="39450"/>
    <cellStyle name="好_县市旗测算-新科目（20080627）_县市旗测算-新科目（含人口规模效应）_财力性转移支付2010年预算参考数_03_2010年各地区一般预算平衡表_2010年地方财政一般预算分级平衡情况表（汇总）0524 2 6" xfId="39451"/>
    <cellStyle name="好_县市旗测算-新科目（20080627）_县市旗测算-新科目（含人口规模效应）_财力性转移支付2010年预算参考数_03_2010年各地区一般预算平衡表_2010年地方财政一般预算分级平衡情况表（汇总）0524 2 8" xfId="39452"/>
    <cellStyle name="好_县市旗测算-新科目（20080627）_县市旗测算-新科目（含人口规模效应）_财力性转移支付2010年预算参考数_03_2010年各地区一般预算平衡表_2010年地方财政一般预算分级平衡情况表（汇总）0524 3" xfId="39453"/>
    <cellStyle name="好_县市旗测算-新科目（20080627）_县市旗测算-新科目（含人口规模效应）_财力性转移支付2010年预算参考数_03_2010年各地区一般预算平衡表_2010年地方财政一般预算分级平衡情况表（汇总）0524 4" xfId="39454"/>
    <cellStyle name="好_县市旗测算-新科目（20080627）_县市旗测算-新科目（含人口规模效应）_财力性转移支付2010年预算参考数_03_2010年各地区一般预算平衡表_2010年地方财政一般预算分级平衡情况表（汇总）0524 5" xfId="39455"/>
    <cellStyle name="好_县市旗测算-新科目（20080627）_县市旗测算-新科目（含人口规模效应）_财力性转移支付2010年预算参考数_03_2010年各地区一般预算平衡表_净集中" xfId="39456"/>
    <cellStyle name="好_县市旗测算-新科目（20080627）_县市旗测算-新科目（含人口规模效应）_财力性转移支付2010年预算参考数_03_2010年各地区一般预算平衡表_净集中 2" xfId="39457"/>
    <cellStyle name="好_县市旗测算-新科目（20080627）_县市旗测算-新科目（含人口规模效应）_财力性转移支付2010年预算参考数_03_2010年各地区一般预算平衡表_净集中 3" xfId="39458"/>
    <cellStyle name="好_县市旗测算-新科目（20080627）_县市旗测算-新科目（含人口规模效应）_财力性转移支付2010年预算参考数_30云南" xfId="39459"/>
    <cellStyle name="好_县市旗测算-新科目（20080627）_县市旗测算-新科目（含人口规模效应）_财力性转移支付2010年预算参考数_30云南 2" xfId="39460"/>
    <cellStyle name="好_县市旗测算-新科目（20080627）_县市旗测算-新科目（含人口规模效应）_财力性转移支付2010年预算参考数_30云南 2 2" xfId="39461"/>
    <cellStyle name="好_县市旗测算-新科目（20080627）_县市旗测算-新科目（含人口规模效应）_财力性转移支付2010年预算参考数_30云南 3" xfId="39462"/>
    <cellStyle name="好_县市旗测算-新科目（20080627）_县市旗测算-新科目（含人口规模效应）_财力性转移支付2010年预算参考数_30云南 3 2" xfId="39463"/>
    <cellStyle name="好_县市旗测算-新科目（20080627）_县市旗测算-新科目（含人口规模效应）_财力性转移支付2010年预算参考数_30云南 4" xfId="39464"/>
    <cellStyle name="好_县市旗测算-新科目（20080627）_县市旗测算-新科目（含人口规模效应）_财力性转移支付2010年预算参考数_合并" xfId="39465"/>
    <cellStyle name="好_县市旗测算-新科目（20080627）_县市旗测算-新科目（含人口规模效应）_财力性转移支付2010年预算参考数_合并 2" xfId="39466"/>
    <cellStyle name="好_县市旗测算-新科目（20080627）_县市旗测算-新科目（含人口规模效应）_财力性转移支付2010年预算参考数_合并 2 2" xfId="39467"/>
    <cellStyle name="好_县市旗测算-新科目（20080627）_县市旗测算-新科目（含人口规模效应）_财力性转移支付2010年预算参考数_合并 2 3" xfId="39468"/>
    <cellStyle name="好_县市旗测算-新科目（20080627）_县市旗测算-新科目（含人口规模效应）_财力性转移支付2010年预算参考数_合并 2 4" xfId="39469"/>
    <cellStyle name="好_县市旗测算-新科目（20080627）_县市旗测算-新科目（含人口规模效应）_财力性转移支付2010年预算参考数_合并 2 5" xfId="39470"/>
    <cellStyle name="好_县市旗测算-新科目（20080627）_县市旗测算-新科目（含人口规模效应）_财力性转移支付2010年预算参考数_合并 2 7" xfId="39471"/>
    <cellStyle name="好_县市旗测算-新科目（20080627）_县市旗测算-新科目（含人口规模效应）_财力性转移支付2010年预算参考数_合并 3" xfId="39472"/>
    <cellStyle name="好_县市旗测算-新科目（20080627）_县市旗测算-新科目（含人口规模效应）_财力性转移支付2010年预算参考数_华东" xfId="39473"/>
    <cellStyle name="好_县市旗测算-新科目（20080627）_县市旗测算-新科目（含人口规模效应）_财力性转移支付2010年预算参考数_华东 2" xfId="39474"/>
    <cellStyle name="好_县市旗测算-新科目（20080627）_县市旗测算-新科目（含人口规模效应）_财力性转移支付2010年预算参考数_华东 2 2" xfId="39475"/>
    <cellStyle name="好_县市旗测算-新科目（20080627）_县市旗测算-新科目（含人口规模效应）_财力性转移支付2010年预算参考数_华东 2 3" xfId="39476"/>
    <cellStyle name="好_县市旗测算-新科目（20080627）_县市旗测算-新科目（含人口规模效应）_财力性转移支付2010年预算参考数_华东 2 4" xfId="39477"/>
    <cellStyle name="好_县市旗测算-新科目（20080627）_县市旗测算-新科目（含人口规模效应）_财力性转移支付2010年预算参考数_华东 2 5" xfId="39478"/>
    <cellStyle name="好_县市旗测算-新科目（20080627）_县市旗测算-新科目（含人口规模效应）_财力性转移支付2010年预算参考数_华东 2 7" xfId="39479"/>
    <cellStyle name="好_县市旗测算-新科目（20080627）_县市旗测算-新科目（含人口规模效应）_财力性转移支付2010年预算参考数_华东 3" xfId="39480"/>
    <cellStyle name="好_县市旗测算-新科目（20080627）_县市旗测算-新科目（含人口规模效应）_财力性转移支付2010年预算参考数_隋心对账单定稿0514" xfId="39481"/>
    <cellStyle name="好_县市旗测算-新科目（20080627）_县市旗测算-新科目（含人口规模效应）_财力性转移支付2010年预算参考数_隋心对账单定稿0514 2" xfId="39482"/>
    <cellStyle name="好_县市旗测算-新科目（20080627）_县市旗测算-新科目（含人口规模效应）_财力性转移支付2010年预算参考数_隋心对账单定稿0514 2 2" xfId="39483"/>
    <cellStyle name="好_县市旗测算-新科目（20080627）_县市旗测算-新科目（含人口规模效应）_财力性转移支付2010年预算参考数_隋心对账单定稿0514 2 3" xfId="39484"/>
    <cellStyle name="好_县市旗测算-新科目（20080627）_县市旗测算-新科目（含人口规模效应）_财力性转移支付2010年预算参考数_隋心对账单定稿0514 2 4" xfId="39485"/>
    <cellStyle name="好_县市旗测算-新科目（20080627）_县市旗测算-新科目（含人口规模效应）_财力性转移支付2010年预算参考数_隋心对账单定稿0514 2 5" xfId="39486"/>
    <cellStyle name="好_县市旗测算-新科目（20080627）_县市旗测算-新科目（含人口规模效应）_财力性转移支付2010年预算参考数_隋心对账单定稿0514 2 6" xfId="39487"/>
    <cellStyle name="好_县市旗测算-新科目（20080627）_县市旗测算-新科目（含人口规模效应）_财力性转移支付2010年预算参考数_隋心对账单定稿0514 2 7" xfId="39488"/>
    <cellStyle name="好_县市旗测算-新科目（20080627）_县市旗测算-新科目（含人口规模效应）_财力性转移支付2010年预算参考数_隋心对账单定稿0514 3" xfId="39489"/>
    <cellStyle name="好_县市旗测算-新科目（20080627）_县市旗测算-新科目（含人口规模效应）_财力性转移支付2010年预算参考数_小册子（2010）张" xfId="39490"/>
    <cellStyle name="好_县市旗测算-新科目（20080627）_县市旗测算-新科目（含人口规模效应）_财力性转移支付2010年预算参考数_小册子（2010）张 2" xfId="39491"/>
    <cellStyle name="好_县市旗测算-新科目（20080627）_县市旗测算-新科目（含人口规模效应）_财力性转移支付2010年预算参考数_小册子（2010）张 3" xfId="39492"/>
    <cellStyle name="好_县市旗测算-新科目（20080627）_县市旗测算-新科目（含人口规模效应）_合并" xfId="39493"/>
    <cellStyle name="好_县市旗测算-新科目（20080627）_县市旗测算-新科目（含人口规模效应）_合并 2 2" xfId="39494"/>
    <cellStyle name="好_县市旗测算-新科目（20080627）_县市旗测算-新科目（含人口规模效应）_合并 2 3" xfId="39495"/>
    <cellStyle name="好_县市旗测算-新科目（20080627）_县市旗测算-新科目（含人口规模效应）_合并 2 4" xfId="39496"/>
    <cellStyle name="好_县市旗测算-新科目（20080627）_县市旗测算-新科目（含人口规模效应）_合并 2 5" xfId="39497"/>
    <cellStyle name="好_县市旗测算-新科目（20080627）_县市旗测算-新科目（含人口规模效应）_合并 2 6" xfId="39498"/>
    <cellStyle name="好_县市旗测算-新科目（20080627）_县市旗测算-新科目（含人口规模效应）_合并 2 7" xfId="39499"/>
    <cellStyle name="好_县市旗测算-新科目（20080627）_县市旗测算-新科目（含人口规模效应）_华东" xfId="39500"/>
    <cellStyle name="好_县市旗测算-新科目（20080627）_县市旗测算-新科目（含人口规模效应）_华东 2 5" xfId="39501"/>
    <cellStyle name="输入 4 3" xfId="39502"/>
    <cellStyle name="好_县市旗测算-新科目（20080627）_县市旗测算-新科目（含人口规模效应）_华东 2 6" xfId="39503"/>
    <cellStyle name="输入 4 4" xfId="39504"/>
    <cellStyle name="好_县市旗测算-新科目（20080627）_县市旗测算-新科目（含人口规模效应）_华东 2 7" xfId="39505"/>
    <cellStyle name="好_县市旗测算-新科目（20080627）_县市旗测算-新科目（含人口规模效应）_隋心对账单定稿0514" xfId="39506"/>
    <cellStyle name="好_县市旗测算-新科目（20080627）_县市旗测算-新科目（含人口规模效应）_隋心对账单定稿0514 2" xfId="39507"/>
    <cellStyle name="好_县市旗测算-新科目（20080627）_县市旗测算-新科目（含人口规模效应）_隋心对账单定稿0514 2 2" xfId="39508"/>
    <cellStyle name="好_县市旗测算-新科目（20080627）_县市旗测算-新科目（含人口规模效应）_隋心对账单定稿0514 2 3" xfId="39509"/>
    <cellStyle name="好_县市旗测算-新科目（20080627）_县市旗测算-新科目（含人口规模效应）_隋心对账单定稿0514 2 4" xfId="39510"/>
    <cellStyle name="好_县市旗测算-新科目（20080627）_县市旗测算-新科目（含人口规模效应）_隋心对账单定稿0514 2 5" xfId="39511"/>
    <cellStyle name="好_县市旗测算-新科目（20080627）_县市旗测算-新科目（含人口规模效应）_隋心对账单定稿0514 2 6" xfId="39512"/>
    <cellStyle name="好_县市旗测算-新科目（20080627）_县市旗测算-新科目（含人口规模效应）_隋心对账单定稿0514 2 7" xfId="39513"/>
    <cellStyle name="好_县市旗测算-新科目（20080627）_县市旗测算-新科目（含人口规模效应）_隋心对账单定稿0514 3" xfId="39514"/>
    <cellStyle name="好_县市旗测算-新科目（20080627）_县市旗测算-新科目（含人口规模效应）_小册子（2010）张 2" xfId="39515"/>
    <cellStyle name="好_县市旗测算-新科目（20080627）_县市旗测算-新科目（含人口规模效应）_小册子（2010）张 3" xfId="39516"/>
    <cellStyle name="好_县市旗测算-新科目（20080627）_小册子（2010）张" xfId="39517"/>
    <cellStyle name="好_县市旗测算-新科目（20080627）_小册子（2010）张 2" xfId="39518"/>
    <cellStyle name="好_县市旗测算-新科目（20080627）_小册子（2010）张 3" xfId="39519"/>
    <cellStyle name="好_小册子（2010）张" xfId="39520"/>
    <cellStyle name="好_小册子（2010）张 2" xfId="39521"/>
    <cellStyle name="好_小册子（2010）张 3" xfId="39522"/>
    <cellStyle name="好_样表" xfId="39523"/>
    <cellStyle name="好_样表 2" xfId="39524"/>
    <cellStyle name="好_样表 3" xfId="39525"/>
    <cellStyle name="好_样表_2.2010年云南省生态功能区转移支付总表" xfId="39526"/>
    <cellStyle name="好_样表_4.2010年国家重点生态功能区保护性转移支付生态测算表" xfId="39527"/>
    <cellStyle name="好_样表_5.2010年云南省国家一般生态功能区转移支付补助测算表（州市本级）" xfId="39528"/>
    <cellStyle name="好_业务工作量指标" xfId="39529"/>
    <cellStyle name="好_业务工作量指标 2" xfId="39530"/>
    <cellStyle name="好_业务工作量指标 3" xfId="39531"/>
    <cellStyle name="好_业务工作量指标 4" xfId="39532"/>
    <cellStyle name="好_一般预算支出口径剔除表" xfId="39533"/>
    <cellStyle name="好_一般预算支出口径剔除表 2" xfId="39534"/>
    <cellStyle name="好_一般预算支出口径剔除表 2 2" xfId="39535"/>
    <cellStyle name="好_一般预算支出口径剔除表 2 2 2" xfId="39536"/>
    <cellStyle name="好_一般预算支出口径剔除表 2 3" xfId="39537"/>
    <cellStyle name="好_一般预算支出口径剔除表 2 3 2" xfId="39538"/>
    <cellStyle name="好_一般预算支出口径剔除表 2 4" xfId="39539"/>
    <cellStyle name="好_一般预算支出口径剔除表 2 5" xfId="39540"/>
    <cellStyle name="好_一般预算支出口径剔除表 2 6" xfId="39541"/>
    <cellStyle name="好_一般预算支出口径剔除表 2 7" xfId="39542"/>
    <cellStyle name="好_一般预算支出口径剔除表 2 8" xfId="39543"/>
    <cellStyle name="好_一般预算支出口径剔除表 3" xfId="39544"/>
    <cellStyle name="好_一般预算支出口径剔除表 3 2" xfId="39545"/>
    <cellStyle name="好_一般预算支出口径剔除表 4" xfId="39546"/>
    <cellStyle name="好_一般预算支出口径剔除表 4 2" xfId="39547"/>
    <cellStyle name="好_一般预算支出口径剔除表 5" xfId="39548"/>
    <cellStyle name="好_一般预算支出口径剔除表_03_2010年各地区一般预算平衡表" xfId="39549"/>
    <cellStyle name="好_一般预算支出口径剔除表_03_2010年各地区一般预算平衡表 2" xfId="39550"/>
    <cellStyle name="好_一般预算支出口径剔除表_03_2010年各地区一般预算平衡表 2 2" xfId="39551"/>
    <cellStyle name="好_一般预算支出口径剔除表_03_2010年各地区一般预算平衡表 2 3" xfId="39552"/>
    <cellStyle name="好_一般预算支出口径剔除表_03_2010年各地区一般预算平衡表 3" xfId="39553"/>
    <cellStyle name="好_一般预算支出口径剔除表_03_2010年各地区一般预算平衡表 4" xfId="39554"/>
    <cellStyle name="好_一般预算支出口径剔除表_03_2010年各地区一般预算平衡表 5" xfId="39555"/>
    <cellStyle name="好_一般预算支出口径剔除表_03_2010年各地区一般预算平衡表 6" xfId="39556"/>
    <cellStyle name="好_一般预算支出口径剔除表_03_2010年各地区一般预算平衡表_04财力类2010" xfId="39557"/>
    <cellStyle name="好_一般预算支出口径剔除表_03_2010年各地区一般预算平衡表_2010年地方财政一般预算分级平衡情况表（汇总）0524" xfId="39558"/>
    <cellStyle name="好_一般预算支出口径剔除表_03_2010年各地区一般预算平衡表_2010年地方财政一般预算分级平衡情况表（汇总）0524 2" xfId="39559"/>
    <cellStyle name="好_一般预算支出口径剔除表_03_2010年各地区一般预算平衡表_2010年地方财政一般预算分级平衡情况表（汇总）0524 2 2" xfId="39560"/>
    <cellStyle name="好_一般预算支出口径剔除表_03_2010年各地区一般预算平衡表_2010年地方财政一般预算分级平衡情况表（汇总）0524 2 3" xfId="39561"/>
    <cellStyle name="好_一般预算支出口径剔除表_03_2010年各地区一般预算平衡表_2010年地方财政一般预算分级平衡情况表（汇总）0524 2 4" xfId="39562"/>
    <cellStyle name="好_一般预算支出口径剔除表_03_2010年各地区一般预算平衡表_2010年地方财政一般预算分级平衡情况表（汇总）0524 2 5" xfId="39563"/>
    <cellStyle name="好_一般预算支出口径剔除表_03_2010年各地区一般预算平衡表_2010年地方财政一般预算分级平衡情况表（汇总）0524 2 6" xfId="39564"/>
    <cellStyle name="好_一般预算支出口径剔除表_03_2010年各地区一般预算平衡表_2010年地方财政一般预算分级平衡情况表（汇总）0524 2 7" xfId="39565"/>
    <cellStyle name="好_一般预算支出口径剔除表_03_2010年各地区一般预算平衡表_2010年地方财政一般预算分级平衡情况表（汇总）0524 2 8" xfId="39566"/>
    <cellStyle name="好_一般预算支出口径剔除表_03_2010年各地区一般预算平衡表_2010年地方财政一般预算分级平衡情况表（汇总）0524 3" xfId="39567"/>
    <cellStyle name="好_一般预算支出口径剔除表_03_2010年各地区一般预算平衡表_2010年地方财政一般预算分级平衡情况表（汇总）0524 4" xfId="39568"/>
    <cellStyle name="好_一般预算支出口径剔除表_03_2010年各地区一般预算平衡表_2010年地方财政一般预算分级平衡情况表（汇总）0524 5" xfId="39569"/>
    <cellStyle name="好_一般预算支出口径剔除表_03_2010年各地区一般预算平衡表_净集中" xfId="39570"/>
    <cellStyle name="好_一般预算支出口径剔除表_03_2010年各地区一般预算平衡表_净集中 2" xfId="39571"/>
    <cellStyle name="好_一般预算支出口径剔除表_03_2010年各地区一般预算平衡表_净集中 3" xfId="39572"/>
    <cellStyle name="好_一般预算支出口径剔除表_30云南 3 2" xfId="39573"/>
    <cellStyle name="好_一般预算支出口径剔除表_30云南 4" xfId="39574"/>
    <cellStyle name="好_一般预算支出口径剔除表_财力性转移支付2010年预算参考数" xfId="39575"/>
    <cellStyle name="好_一般预算支出口径剔除表_财力性转移支付2010年预算参考数 2" xfId="39576"/>
    <cellStyle name="好_一般预算支出口径剔除表_财力性转移支付2010年预算参考数 2 2" xfId="39577"/>
    <cellStyle name="好_一般预算支出口径剔除表_财力性转移支付2010年预算参考数 2 3" xfId="39578"/>
    <cellStyle name="好_一般预算支出口径剔除表_财力性转移支付2010年预算参考数 2 4" xfId="39579"/>
    <cellStyle name="好_一般预算支出口径剔除表_财力性转移支付2010年预算参考数 3" xfId="39580"/>
    <cellStyle name="好_一般预算支出口径剔除表_财力性转移支付2010年预算参考数 4" xfId="39581"/>
    <cellStyle name="好_一般预算支出口径剔除表_财力性转移支付2010年预算参考数 5" xfId="39582"/>
    <cellStyle name="好_一般预算支出口径剔除表_财力性转移支付2010年预算参考数_03_2010年各地区一般预算平衡表" xfId="39583"/>
    <cellStyle name="好_一般预算支出口径剔除表_财力性转移支付2010年预算参考数_03_2010年各地区一般预算平衡表 2" xfId="39584"/>
    <cellStyle name="好_一般预算支出口径剔除表_财力性转移支付2010年预算参考数_03_2010年各地区一般预算平衡表 2 2" xfId="39585"/>
    <cellStyle name="好_一般预算支出口径剔除表_财力性转移支付2010年预算参考数_03_2010年各地区一般预算平衡表 2 3" xfId="39586"/>
    <cellStyle name="好_一般预算支出口径剔除表_财力性转移支付2010年预算参考数_03_2010年各地区一般预算平衡表 3" xfId="39587"/>
    <cellStyle name="好_一般预算支出口径剔除表_财力性转移支付2010年预算参考数_03_2010年各地区一般预算平衡表 4" xfId="39588"/>
    <cellStyle name="好_一般预算支出口径剔除表_财力性转移支付2010年预算参考数_03_2010年各地区一般预算平衡表 5" xfId="39589"/>
    <cellStyle name="好_一般预算支出口径剔除表_财力性转移支付2010年预算参考数_03_2010年各地区一般预算平衡表 6" xfId="39590"/>
    <cellStyle name="好_一般预算支出口径剔除表_财力性转移支付2010年预算参考数_03_2010年各地区一般预算平衡表_04财力类2010 2" xfId="39591"/>
    <cellStyle name="好_一般预算支出口径剔除表_财力性转移支付2010年预算参考数_03_2010年各地区一般预算平衡表_04财力类2010 3" xfId="39592"/>
    <cellStyle name="好_一般预算支出口径剔除表_财力性转移支付2010年预算参考数_03_2010年各地区一般预算平衡表_2010年地方财政一般预算分级平衡情况表（汇总）0524" xfId="39593"/>
    <cellStyle name="好_一般预算支出口径剔除表_财力性转移支付2010年预算参考数_03_2010年各地区一般预算平衡表_2010年地方财政一般预算分级平衡情况表（汇总）0524 2" xfId="39594"/>
    <cellStyle name="好_一般预算支出口径剔除表_财力性转移支付2010年预算参考数_03_2010年各地区一般预算平衡表_2010年地方财政一般预算分级平衡情况表（汇总）0524 2 2" xfId="39595"/>
    <cellStyle name="好_一般预算支出口径剔除表_财力性转移支付2010年预算参考数_03_2010年各地区一般预算平衡表_2010年地方财政一般预算分级平衡情况表（汇总）0524 2 3" xfId="39596"/>
    <cellStyle name="好_一般预算支出口径剔除表_财力性转移支付2010年预算参考数_03_2010年各地区一般预算平衡表_2010年地方财政一般预算分级平衡情况表（汇总）0524 2 4" xfId="39597"/>
    <cellStyle name="好_一般预算支出口径剔除表_财力性转移支付2010年预算参考数_03_2010年各地区一般预算平衡表_2010年地方财政一般预算分级平衡情况表（汇总）0524 2 5" xfId="39598"/>
    <cellStyle name="好_一般预算支出口径剔除表_财力性转移支付2010年预算参考数_03_2010年各地区一般预算平衡表_2010年地方财政一般预算分级平衡情况表（汇总）0524 2 6" xfId="39599"/>
    <cellStyle name="好_一般预算支出口径剔除表_财力性转移支付2010年预算参考数_03_2010年各地区一般预算平衡表_2010年地方财政一般预算分级平衡情况表（汇总）0524 2 7" xfId="39600"/>
    <cellStyle name="好_一般预算支出口径剔除表_财力性转移支付2010年预算参考数_03_2010年各地区一般预算平衡表_2010年地方财政一般预算分级平衡情况表（汇总）0524 2 8" xfId="39601"/>
    <cellStyle name="好_一般预算支出口径剔除表_财力性转移支付2010年预算参考数_03_2010年各地区一般预算平衡表_2010年地方财政一般预算分级平衡情况表（汇总）0524 3" xfId="39602"/>
    <cellStyle name="好_一般预算支出口径剔除表_财力性转移支付2010年预算参考数_03_2010年各地区一般预算平衡表_2010年地方财政一般预算分级平衡情况表（汇总）0524 4" xfId="39603"/>
    <cellStyle name="好_一般预算支出口径剔除表_财力性转移支付2010年预算参考数_03_2010年各地区一般预算平衡表_2010年地方财政一般预算分级平衡情况表（汇总）0524 5" xfId="39604"/>
    <cellStyle name="好_一般预算支出口径剔除表_财力性转移支付2010年预算参考数_03_2010年各地区一般预算平衡表_净集中" xfId="39605"/>
    <cellStyle name="好_一般预算支出口径剔除表_财力性转移支付2010年预算参考数_03_2010年各地区一般预算平衡表_净集中 2" xfId="39606"/>
    <cellStyle name="好_一般预算支出口径剔除表_财力性转移支付2010年预算参考数_03_2010年各地区一般预算平衡表_净集中 3" xfId="39607"/>
    <cellStyle name="好_一般预算支出口径剔除表_财力性转移支付2010年预算参考数_30云南" xfId="39608"/>
    <cellStyle name="好_一般预算支出口径剔除表_财力性转移支付2010年预算参考数_30云南 2" xfId="39609"/>
    <cellStyle name="好_一般预算支出口径剔除表_财力性转移支付2010年预算参考数_30云南 3" xfId="39610"/>
    <cellStyle name="好_一般预算支出口径剔除表_财力性转移支付2010年预算参考数_合并" xfId="39611"/>
    <cellStyle name="好_一般预算支出口径剔除表_财力性转移支付2010年预算参考数_合并 2" xfId="39612"/>
    <cellStyle name="好_一般预算支出口径剔除表_财力性转移支付2010年预算参考数_合并 2 2" xfId="39613"/>
    <cellStyle name="好_一般预算支出口径剔除表_财力性转移支付2010年预算参考数_合并 2 3" xfId="39614"/>
    <cellStyle name="好_一般预算支出口径剔除表_财力性转移支付2010年预算参考数_合并 2 5" xfId="39615"/>
    <cellStyle name="好_一般预算支出口径剔除表_财力性转移支付2010年预算参考数_合并 2 6" xfId="39616"/>
    <cellStyle name="好_一般预算支出口径剔除表_财力性转移支付2010年预算参考数_合并 2 7" xfId="39617"/>
    <cellStyle name="好_一般预算支出口径剔除表_财力性转移支付2010年预算参考数_合并 3" xfId="39618"/>
    <cellStyle name="好_一般预算支出口径剔除表_财力性转移支付2010年预算参考数_华东" xfId="39619"/>
    <cellStyle name="好_一般预算支出口径剔除表_财力性转移支付2010年预算参考数_华东 2" xfId="39620"/>
    <cellStyle name="好_一般预算支出口径剔除表_财力性转移支付2010年预算参考数_华东 2 2" xfId="39621"/>
    <cellStyle name="好_一般预算支出口径剔除表_财力性转移支付2010年预算参考数_华东 2 3" xfId="39622"/>
    <cellStyle name="好_一般预算支出口径剔除表_财力性转移支付2010年预算参考数_华东 2 4" xfId="39623"/>
    <cellStyle name="好_一般预算支出口径剔除表_财力性转移支付2010年预算参考数_华东 2 5" xfId="39624"/>
    <cellStyle name="好_一般预算支出口径剔除表_财力性转移支付2010年预算参考数_华东 2 6" xfId="39625"/>
    <cellStyle name="好_一般预算支出口径剔除表_财力性转移支付2010年预算参考数_华东 2 7" xfId="39626"/>
    <cellStyle name="好_一般预算支出口径剔除表_财力性转移支付2010年预算参考数_隋心对账单定稿0514" xfId="39627"/>
    <cellStyle name="好_一般预算支出口径剔除表_财力性转移支付2010年预算参考数_隋心对账单定稿0514 2" xfId="39628"/>
    <cellStyle name="好_一般预算支出口径剔除表_财力性转移支付2010年预算参考数_隋心对账单定稿0514 2 2" xfId="39629"/>
    <cellStyle name="好_一般预算支出口径剔除表_财力性转移支付2010年预算参考数_隋心对账单定稿0514 2 3" xfId="39630"/>
    <cellStyle name="好_一般预算支出口径剔除表_财力性转移支付2010年预算参考数_隋心对账单定稿0514 2 4" xfId="39631"/>
    <cellStyle name="好_一般预算支出口径剔除表_财力性转移支付2010年预算参考数_隋心对账单定稿0514 2 5" xfId="39632"/>
    <cellStyle name="好_一般预算支出口径剔除表_财力性转移支付2010年预算参考数_隋心对账单定稿0514 2 6" xfId="39633"/>
    <cellStyle name="好_一般预算支出口径剔除表_财力性转移支付2010年预算参考数_隋心对账单定稿0514 2 7" xfId="39634"/>
    <cellStyle name="好_一般预算支出口径剔除表_财力性转移支付2010年预算参考数_隋心对账单定稿0514 3" xfId="39635"/>
    <cellStyle name="好_一般预算支出口径剔除表_财力性转移支付2010年预算参考数_小册子（2010）张" xfId="39636"/>
    <cellStyle name="好_一般预算支出口径剔除表_财力性转移支付2010年预算参考数_小册子（2010）张 2" xfId="39637"/>
    <cellStyle name="好_一般预算支出口径剔除表_财力性转移支付2010年预算参考数_小册子（2010）张 3" xfId="39638"/>
    <cellStyle name="好_一般预算支出口径剔除表_合并" xfId="39639"/>
    <cellStyle name="好_一般预算支出口径剔除表_合并 2" xfId="39640"/>
    <cellStyle name="好_一般预算支出口径剔除表_合并 2 2" xfId="39641"/>
    <cellStyle name="好_一般预算支出口径剔除表_合并 2 3" xfId="39642"/>
    <cellStyle name="好_一般预算支出口径剔除表_合并 2 4" xfId="39643"/>
    <cellStyle name="好_一般预算支出口径剔除表_合并 2 5" xfId="39644"/>
    <cellStyle name="好_一般预算支出口径剔除表_合并 2 6" xfId="39645"/>
    <cellStyle name="好_一般预算支出口径剔除表_合并 2 7" xfId="39646"/>
    <cellStyle name="好_一般预算支出口径剔除表_合并 3" xfId="39647"/>
    <cellStyle name="好_一般预算支出口径剔除表_华东" xfId="39648"/>
    <cellStyle name="好_一般预算支出口径剔除表_华东 2" xfId="39649"/>
    <cellStyle name="好_一般预算支出口径剔除表_华东 2 2" xfId="39650"/>
    <cellStyle name="好_一般预算支出口径剔除表_华东 2 3" xfId="39651"/>
    <cellStyle name="好_一般预算支出口径剔除表_华东 2 5" xfId="39652"/>
    <cellStyle name="好_一般预算支出口径剔除表_华东 2 6" xfId="39653"/>
    <cellStyle name="好_一般预算支出口径剔除表_华东 2 7" xfId="39654"/>
    <cellStyle name="好_一般预算支出口径剔除表_华东 3" xfId="39655"/>
    <cellStyle name="好_一般预算支出口径剔除表_隋心对账单定稿0514" xfId="39656"/>
    <cellStyle name="好_一般预算支出口径剔除表_隋心对账单定稿0514 2" xfId="39657"/>
    <cellStyle name="好_一般预算支出口径剔除表_隋心对账单定稿0514 2 5" xfId="39658"/>
    <cellStyle name="好_一般预算支出口径剔除表_隋心对账单定稿0514 2 6" xfId="39659"/>
    <cellStyle name="好_一般预算支出口径剔除表_隋心对账单定稿0514 2 7" xfId="39660"/>
    <cellStyle name="好_一般预算支出口径剔除表_隋心对账单定稿0514 3" xfId="39661"/>
    <cellStyle name="好_一般预算支出口径剔除表_小册子（2010）张" xfId="39662"/>
    <cellStyle name="好_一般预算支出口径剔除表_小册子（2010）张 2" xfId="39663"/>
    <cellStyle name="好_一般预算支出口径剔除表_小册子（2010）张 2 2" xfId="39664"/>
    <cellStyle name="好_一般预算支出口径剔除表_小册子（2010）张 3" xfId="39665"/>
    <cellStyle name="好_一般预算支出口径剔除表_小册子（2010）张 4" xfId="39666"/>
    <cellStyle name="好_义务教育阶段教职工人数（教育厅提供最终）" xfId="39667"/>
    <cellStyle name="好_义务教育阶段教职工人数（教育厅提供最终） 2" xfId="39668"/>
    <cellStyle name="好_义务教育阶段教职工人数（教育厅提供最终） 3" xfId="39669"/>
    <cellStyle name="好_义务教育阶段教职工人数（教育厅提供最终） 5" xfId="39670"/>
    <cellStyle name="好_义务教育阶段教职工人数（教育厅提供最终） 6" xfId="39671"/>
    <cellStyle name="好_义务教育阶段教职工人数（教育厅提供最终） 7" xfId="39672"/>
    <cellStyle name="好_云南 缺口县区测算(地方填报)" xfId="39673"/>
    <cellStyle name="好_云南 缺口县区测算(地方填报) 2" xfId="39674"/>
    <cellStyle name="好_云南 缺口县区测算(地方填报) 2 2" xfId="39675"/>
    <cellStyle name="好_云南 缺口县区测算(地方填报) 2 3" xfId="39676"/>
    <cellStyle name="好_云南 缺口县区测算(地方填报) 2 3 2" xfId="39677"/>
    <cellStyle name="好_云南 缺口县区测算(地方填报) 2 4" xfId="39678"/>
    <cellStyle name="好_云南 缺口县区测算(地方填报) 2 5" xfId="39679"/>
    <cellStyle name="好_云南 缺口县区测算(地方填报) 2 6" xfId="39680"/>
    <cellStyle name="好_云南 缺口县区测算(地方填报) 2 7" xfId="39681"/>
    <cellStyle name="好_云南 缺口县区测算(地方填报) 2 8" xfId="39682"/>
    <cellStyle name="好_云南 缺口县区测算(地方填报) 3" xfId="39683"/>
    <cellStyle name="好_云南 缺口县区测算(地方填报) 4" xfId="39684"/>
    <cellStyle name="好_云南 缺口县区测算(地方填报) 5" xfId="39685"/>
    <cellStyle name="好_云南 缺口县区测算(地方填报)_03_2010年各地区一般预算平衡表" xfId="39686"/>
    <cellStyle name="好_云南 缺口县区测算(地方填报)_03_2010年各地区一般预算平衡表 2" xfId="39687"/>
    <cellStyle name="好_云南 缺口县区测算(地方填报)_03_2010年各地区一般预算平衡表 2 2" xfId="39688"/>
    <cellStyle name="好_云南 缺口县区测算(地方填报)_03_2010年各地区一般预算平衡表 2 3" xfId="39689"/>
    <cellStyle name="好_云南 缺口县区测算(地方填报)_03_2010年各地区一般预算平衡表 3" xfId="39690"/>
    <cellStyle name="好_云南 缺口县区测算(地方填报)_03_2010年各地区一般预算平衡表 4" xfId="39691"/>
    <cellStyle name="好_云南 缺口县区测算(地方填报)_03_2010年各地区一般预算平衡表 5" xfId="39692"/>
    <cellStyle name="好_云南 缺口县区测算(地方填报)_03_2010年各地区一般预算平衡表 6" xfId="39693"/>
    <cellStyle name="好_云南 缺口县区测算(地方填报)_03_2010年各地区一般预算平衡表_04财力类2010" xfId="39694"/>
    <cellStyle name="好_云南 缺口县区测算(地方填报)_03_2010年各地区一般预算平衡表_04财力类2010 2" xfId="39695"/>
    <cellStyle name="好_云南 缺口县区测算(地方填报)_03_2010年各地区一般预算平衡表_04财力类2010 3" xfId="39696"/>
    <cellStyle name="好_云南 缺口县区测算(地方填报)_03_2010年各地区一般预算平衡表_2010年地方财政一般预算分级平衡情况表（汇总）0524" xfId="39697"/>
    <cellStyle name="好_云南 缺口县区测算(地方填报)_03_2010年各地区一般预算平衡表_2010年地方财政一般预算分级平衡情况表（汇总）0524 2" xfId="39698"/>
    <cellStyle name="好_云南 缺口县区测算(地方填报)_03_2010年各地区一般预算平衡表_2010年地方财政一般预算分级平衡情况表（汇总）0524 2 2" xfId="39699"/>
    <cellStyle name="好_云南 缺口县区测算(地方填报)_03_2010年各地区一般预算平衡表_2010年地方财政一般预算分级平衡情况表（汇总）0524 2 3" xfId="39700"/>
    <cellStyle name="好_云南 缺口县区测算(地方填报)_03_2010年各地区一般预算平衡表_2010年地方财政一般预算分级平衡情况表（汇总）0524 2 4" xfId="39701"/>
    <cellStyle name="好_云南 缺口县区测算(地方填报)_03_2010年各地区一般预算平衡表_2010年地方财政一般预算分级平衡情况表（汇总）0524 2 5" xfId="39702"/>
    <cellStyle name="好_云南 缺口县区测算(地方填报)_03_2010年各地区一般预算平衡表_2010年地方财政一般预算分级平衡情况表（汇总）0524 2 6" xfId="39703"/>
    <cellStyle name="好_云南 缺口县区测算(地方填报)_03_2010年各地区一般预算平衡表_2010年地方财政一般预算分级平衡情况表（汇总）0524 2 7" xfId="39704"/>
    <cellStyle name="好_云南 缺口县区测算(地方填报)_03_2010年各地区一般预算平衡表_2010年地方财政一般预算分级平衡情况表（汇总）0524 2 8" xfId="39705"/>
    <cellStyle name="好_云南 缺口县区测算(地方填报)_03_2010年各地区一般预算平衡表_2010年地方财政一般预算分级平衡情况表（汇总）0524 3" xfId="39706"/>
    <cellStyle name="好_云南 缺口县区测算(地方填报)_03_2010年各地区一般预算平衡表_2010年地方财政一般预算分级平衡情况表（汇总）0524 4" xfId="39707"/>
    <cellStyle name="好_云南 缺口县区测算(地方填报)_03_2010年各地区一般预算平衡表_2010年地方财政一般预算分级平衡情况表（汇总）0524 5" xfId="39708"/>
    <cellStyle name="好_云南 缺口县区测算(地方填报)_03_2010年各地区一般预算平衡表_净集中" xfId="39709"/>
    <cellStyle name="好_云南 缺口县区测算(地方填报)_03_2010年各地区一般预算平衡表_净集中 2" xfId="39710"/>
    <cellStyle name="好_云南 缺口县区测算(地方填报)_03_2010年各地区一般预算平衡表_净集中 3" xfId="39711"/>
    <cellStyle name="好_云南 缺口县区测算(地方填报)_30云南" xfId="39712"/>
    <cellStyle name="好_云南 缺口县区测算(地方填报)_30云南 2" xfId="39713"/>
    <cellStyle name="好_云南 缺口县区测算(地方填报)_30云南 3" xfId="39714"/>
    <cellStyle name="好_云南 缺口县区测算(地方填报)_财力性转移支付2010年预算参考数" xfId="39715"/>
    <cellStyle name="好_云南 缺口县区测算(地方填报)_财力性转移支付2010年预算参考数 2" xfId="39716"/>
    <cellStyle name="好_云南 缺口县区测算(地方填报)_财力性转移支付2010年预算参考数 2 2" xfId="39717"/>
    <cellStyle name="好_云南 缺口县区测算(地方填报)_财力性转移支付2010年预算参考数 2 3" xfId="39718"/>
    <cellStyle name="好_云南 缺口县区测算(地方填报)_财力性转移支付2010年预算参考数 2 4" xfId="39719"/>
    <cellStyle name="好_云南 缺口县区测算(地方填报)_财力性转移支付2010年预算参考数 2 5" xfId="39720"/>
    <cellStyle name="好_云南 缺口县区测算(地方填报)_财力性转移支付2010年预算参考数 2 6" xfId="39721"/>
    <cellStyle name="好_云南 缺口县区测算(地方填报)_财力性转移支付2010年预算参考数 2 7" xfId="39722"/>
    <cellStyle name="好_云南 缺口县区测算(地方填报)_财力性转移支付2010年预算参考数 2 8" xfId="39723"/>
    <cellStyle name="好_云南 缺口县区测算(地方填报)_财力性转移支付2010年预算参考数 3" xfId="39724"/>
    <cellStyle name="好_云南 缺口县区测算(地方填报)_财力性转移支付2010年预算参考数 4" xfId="39725"/>
    <cellStyle name="好_云南 缺口县区测算(地方填报)_财力性转移支付2010年预算参考数 5" xfId="39726"/>
    <cellStyle name="好_云南 缺口县区测算(地方填报)_财力性转移支付2010年预算参考数_03_2010年各地区一般预算平衡表" xfId="39727"/>
    <cellStyle name="好_云南 缺口县区测算(地方填报)_财力性转移支付2010年预算参考数_03_2010年各地区一般预算平衡表 2" xfId="39728"/>
    <cellStyle name="好_云南 缺口县区测算(地方填报)_财力性转移支付2010年预算参考数_03_2010年各地区一般预算平衡表 2 2" xfId="39729"/>
    <cellStyle name="好_云南 缺口县区测算(地方填报)_财力性转移支付2010年预算参考数_03_2010年各地区一般预算平衡表 2 3" xfId="39730"/>
    <cellStyle name="好_云南 缺口县区测算(地方填报)_财力性转移支付2010年预算参考数_03_2010年各地区一般预算平衡表 3" xfId="39731"/>
    <cellStyle name="好_云南 缺口县区测算(地方填报)_财力性转移支付2010年预算参考数_03_2010年各地区一般预算平衡表 4" xfId="39732"/>
    <cellStyle name="好_云南 缺口县区测算(地方填报)_财力性转移支付2010年预算参考数_03_2010年各地区一般预算平衡表 5" xfId="39733"/>
    <cellStyle name="好_云南 缺口县区测算(地方填报)_财力性转移支付2010年预算参考数_03_2010年各地区一般预算平衡表 6" xfId="39734"/>
    <cellStyle name="好_云南 缺口县区测算(地方填报)_财力性转移支付2010年预算参考数_03_2010年各地区一般预算平衡表_04财力类2010 3" xfId="39735"/>
    <cellStyle name="好_云南 缺口县区测算(地方填报)_财力性转移支付2010年预算参考数_03_2010年各地区一般预算平衡表_2010年地方财政一般预算分级平衡情况表（汇总）0524" xfId="39736"/>
    <cellStyle name="好_云南 缺口县区测算(地方填报)_财力性转移支付2010年预算参考数_03_2010年各地区一般预算平衡表_2010年地方财政一般预算分级平衡情况表（汇总）0524 2 4" xfId="39737"/>
    <cellStyle name="好_云南 缺口县区测算(地方填报)_财力性转移支付2010年预算参考数_03_2010年各地区一般预算平衡表_2010年地方财政一般预算分级平衡情况表（汇总）0524 2 5" xfId="39738"/>
    <cellStyle name="好_云南 缺口县区测算(地方填报)_财力性转移支付2010年预算参考数_03_2010年各地区一般预算平衡表_2010年地方财政一般预算分级平衡情况表（汇总）0524 2 6" xfId="39739"/>
    <cellStyle name="好_云南 缺口县区测算(地方填报)_财力性转移支付2010年预算参考数_03_2010年各地区一般预算平衡表_2010年地方财政一般预算分级平衡情况表（汇总）0524 2 7" xfId="39740"/>
    <cellStyle name="好_云南 缺口县区测算(地方填报)_财力性转移支付2010年预算参考数_03_2010年各地区一般预算平衡表_2010年地方财政一般预算分级平衡情况表（汇总）0524 2 8" xfId="39741"/>
    <cellStyle name="好_云南 缺口县区测算(地方填报)_财力性转移支付2010年预算参考数_03_2010年各地区一般预算平衡表_2010年地方财政一般预算分级平衡情况表（汇总）0524 3" xfId="39742"/>
    <cellStyle name="好_云南 缺口县区测算(地方填报)_财力性转移支付2010年预算参考数_03_2010年各地区一般预算平衡表_2010年地方财政一般预算分级平衡情况表（汇总）0524 4" xfId="39743"/>
    <cellStyle name="好_云南 缺口县区测算(地方填报)_财力性转移支付2010年预算参考数_03_2010年各地区一般预算平衡表_2010年地方财政一般预算分级平衡情况表（汇总）0524 5" xfId="39744"/>
    <cellStyle name="好_云南 缺口县区测算(地方填报)_财力性转移支付2010年预算参考数_03_2010年各地区一般预算平衡表_净集中" xfId="39745"/>
    <cellStyle name="好_云南 缺口县区测算(地方填报)_财力性转移支付2010年预算参考数_03_2010年各地区一般预算平衡表_净集中 2" xfId="39746"/>
    <cellStyle name="好_云南 缺口县区测算(地方填报)_财力性转移支付2010年预算参考数_03_2010年各地区一般预算平衡表_净集中 3" xfId="39747"/>
    <cellStyle name="好_云南 缺口县区测算(地方填报)_财力性转移支付2010年预算参考数_30云南" xfId="39748"/>
    <cellStyle name="好_云南 缺口县区测算(地方填报)_财力性转移支付2010年预算参考数_30云南 2" xfId="39749"/>
    <cellStyle name="好_云南 缺口县区测算(地方填报)_财力性转移支付2010年预算参考数_30云南 3" xfId="39750"/>
    <cellStyle name="好_云南 缺口县区测算(地方填报)_财力性转移支付2010年预算参考数_合并" xfId="39751"/>
    <cellStyle name="好_云南 缺口县区测算(地方填报)_财力性转移支付2010年预算参考数_合并 2" xfId="39752"/>
    <cellStyle name="好_云南 缺口县区测算(地方填报)_财力性转移支付2010年预算参考数_合并 2 2" xfId="39753"/>
    <cellStyle name="好_云南 缺口县区测算(地方填报)_财力性转移支付2010年预算参考数_合并 2 3" xfId="39754"/>
    <cellStyle name="好_云南 缺口县区测算(地方填报)_财力性转移支付2010年预算参考数_合并 2 5" xfId="39755"/>
    <cellStyle name="好_云南 缺口县区测算(地方填报)_财力性转移支付2010年预算参考数_合并 2 7" xfId="39756"/>
    <cellStyle name="好_云南 缺口县区测算(地方填报)_财力性转移支付2010年预算参考数_合并 3" xfId="39757"/>
    <cellStyle name="好_云南 缺口县区测算(地方填报)_财力性转移支付2010年预算参考数_华东" xfId="39758"/>
    <cellStyle name="好_云南 缺口县区测算(地方填报)_财力性转移支付2010年预算参考数_华东 2" xfId="39759"/>
    <cellStyle name="好_云南 缺口县区测算(地方填报)_财力性转移支付2010年预算参考数_华东 2 2" xfId="39760"/>
    <cellStyle name="好_云南 缺口县区测算(地方填报)_财力性转移支付2010年预算参考数_华东 2 4" xfId="39761"/>
    <cellStyle name="好_云南 缺口县区测算(地方填报)_财力性转移支付2010年预算参考数_华东 2 5" xfId="39762"/>
    <cellStyle name="好_云南 缺口县区测算(地方填报)_财力性转移支付2010年预算参考数_华东 2 6" xfId="39763"/>
    <cellStyle name="好_云南 缺口县区测算(地方填报)_财力性转移支付2010年预算参考数_华东 2 7" xfId="39764"/>
    <cellStyle name="好_云南 缺口县区测算(地方填报)_财力性转移支付2010年预算参考数_华东 3" xfId="39765"/>
    <cellStyle name="好_云南 缺口县区测算(地方填报)_财力性转移支付2010年预算参考数_隋心对账单定稿0514" xfId="39766"/>
    <cellStyle name="好_云南 缺口县区测算(地方填报)_财力性转移支付2010年预算参考数_隋心对账单定稿0514 2" xfId="39767"/>
    <cellStyle name="好_云南 缺口县区测算(地方填报)_财力性转移支付2010年预算参考数_隋心对账单定稿0514 2 2" xfId="39768"/>
    <cellStyle name="好_云南 缺口县区测算(地方填报)_财力性转移支付2010年预算参考数_隋心对账单定稿0514 2 3" xfId="39769"/>
    <cellStyle name="好_云南 缺口县区测算(地方填报)_财力性转移支付2010年预算参考数_隋心对账单定稿0514 2 4" xfId="39770"/>
    <cellStyle name="好_云南 缺口县区测算(地方填报)_财力性转移支付2010年预算参考数_隋心对账单定稿0514 2 5" xfId="39771"/>
    <cellStyle name="好_云南 缺口县区测算(地方填报)_财力性转移支付2010年预算参考数_隋心对账单定稿0514 2 6" xfId="39772"/>
    <cellStyle name="好_云南 缺口县区测算(地方填报)_财力性转移支付2010年预算参考数_隋心对账单定稿0514 2 7" xfId="39773"/>
    <cellStyle name="好_云南 缺口县区测算(地方填报)_财力性转移支付2010年预算参考数_隋心对账单定稿0514 3" xfId="39774"/>
    <cellStyle name="好_云南 缺口县区测算(地方填报)_财力性转移支付2010年预算参考数_小册子（2010）张" xfId="39775"/>
    <cellStyle name="好_云南 缺口县区测算(地方填报)_财力性转移支付2010年预算参考数_小册子（2010）张 2" xfId="39776"/>
    <cellStyle name="好_云南 缺口县区测算(地方填报)_财力性转移支付2010年预算参考数_小册子（2010）张 3" xfId="39777"/>
    <cellStyle name="好_云南 缺口县区测算(地方填报)_合并" xfId="39778"/>
    <cellStyle name="好_云南 缺口县区测算(地方填报)_合并 2" xfId="39779"/>
    <cellStyle name="好_云南 缺口县区测算(地方填报)_合并 2 2" xfId="39780"/>
    <cellStyle name="好_云南 缺口县区测算(地方填报)_合并 2 3" xfId="39781"/>
    <cellStyle name="好_云南 缺口县区测算(地方填报)_合并 2 4" xfId="39782"/>
    <cellStyle name="好_云南 缺口县区测算(地方填报)_合并 2 5" xfId="39783"/>
    <cellStyle name="好_云南 缺口县区测算(地方填报)_合并 2 6" xfId="39784"/>
    <cellStyle name="好_云南 缺口县区测算(地方填报)_合并 2 7" xfId="39785"/>
    <cellStyle name="好_云南 缺口县区测算(地方填报)_合并 3" xfId="39786"/>
    <cellStyle name="好_云南 缺口县区测算(地方填报)_华东" xfId="39787"/>
    <cellStyle name="好_云南 缺口县区测算(地方填报)_华东 2" xfId="39788"/>
    <cellStyle name="好_云南 缺口县区测算(地方填报)_华东 2 2" xfId="39789"/>
    <cellStyle name="好_云南 缺口县区测算(地方填报)_华东 2 5" xfId="39790"/>
    <cellStyle name="好_云南 缺口县区测算(地方填报)_华东 2 6" xfId="39791"/>
    <cellStyle name="好_云南 缺口县区测算(地方填报)_华东 2 7" xfId="39792"/>
    <cellStyle name="好_云南 缺口县区测算(地方填报)_华东 3" xfId="39793"/>
    <cellStyle name="好_云南 缺口县区测算(地方填报)_隋心对账单定稿0514" xfId="39794"/>
    <cellStyle name="好_云南 缺口县区测算(地方填报)_隋心对账单定稿0514 2" xfId="39795"/>
    <cellStyle name="好_云南 缺口县区测算(地方填报)_隋心对账单定稿0514 2 2" xfId="39796"/>
    <cellStyle name="好_云南 缺口县区测算(地方填报)_隋心对账单定稿0514 2 3" xfId="39797"/>
    <cellStyle name="好_云南 缺口县区测算(地方填报)_隋心对账单定稿0514 2 4" xfId="39798"/>
    <cellStyle name="好_云南 缺口县区测算(地方填报)_隋心对账单定稿0514 2 5" xfId="39799"/>
    <cellStyle name="好_云南 缺口县区测算(地方填报)_隋心对账单定稿0514 2 6" xfId="39800"/>
    <cellStyle name="好_云南 缺口县区测算(地方填报)_隋心对账单定稿0514 2 7" xfId="39801"/>
    <cellStyle name="好_云南 缺口县区测算(地方填报)_隋心对账单定稿0514 3" xfId="39802"/>
    <cellStyle name="好_云南 缺口县区测算(地方填报)_小册子（2010）张" xfId="39803"/>
    <cellStyle name="好_云南 缺口县区测算(地方填报)_小册子（2010）张 2" xfId="39804"/>
    <cellStyle name="好_云南 缺口县区测算(地方填报)_小册子（2010）张 3" xfId="39805"/>
    <cellStyle name="好_云南农村义务教育统计表" xfId="39806"/>
    <cellStyle name="好_云南农村义务教育统计表 2" xfId="39807"/>
    <cellStyle name="好_云南农村义务教育统计表 3" xfId="39808"/>
    <cellStyle name="好_云南农村义务教育统计表 4" xfId="39809"/>
    <cellStyle name="好_云南农村义务教育统计表 5" xfId="39810"/>
    <cellStyle name="好_云南农村义务教育统计表 6" xfId="39811"/>
    <cellStyle name="好_云南农村义务教育统计表 7" xfId="39812"/>
    <cellStyle name="好_云南省2008-2010年25个边境县社会保障和医疗卫生安排表" xfId="39813"/>
    <cellStyle name="好_云南省2008年中小学教师人数统计表 2" xfId="39814"/>
    <cellStyle name="好_云南省2008年中小学教师人数统计表 2 2" xfId="39815"/>
    <cellStyle name="好_云南省2008年中小学教师人数统计表 2 3" xfId="39816"/>
    <cellStyle name="好_云南省2008年中小学教师人数统计表 3" xfId="39817"/>
    <cellStyle name="好_云南省2008年中小学教师人数统计表 4" xfId="39818"/>
    <cellStyle name="好_云南省2008年中小学教师人数统计表 5" xfId="39819"/>
    <cellStyle name="好_云南省2008年中小学教师人数统计表 6" xfId="39820"/>
    <cellStyle name="好_云南省2008年中小学教职工情况（教育厅提供20090101加工整理）" xfId="39821"/>
    <cellStyle name="好_云南省2008年中小学教职工情况（教育厅提供20090101加工整理） 2" xfId="39822"/>
    <cellStyle name="好_云南省2008年中小学教职工情况（教育厅提供20090101加工整理） 3" xfId="39823"/>
    <cellStyle name="好_云南省2008年中小学教职工情况（教育厅提供20090101加工整理） 4" xfId="39824"/>
    <cellStyle name="好_云南省2008年中小学教职工情况（教育厅提供20090101加工整理） 5" xfId="39825"/>
    <cellStyle name="好_云南省2008年转移支付测算——州市本级考核部分及政策性测算" xfId="39826"/>
    <cellStyle name="好_云南省2008年转移支付测算——州市本级考核部分及政策性测算 2" xfId="39827"/>
    <cellStyle name="好_云南省2008年转移支付测算——州市本级考核部分及政策性测算 2 2" xfId="39828"/>
    <cellStyle name="好_云南省2008年转移支付测算——州市本级考核部分及政策性测算 2 3" xfId="39829"/>
    <cellStyle name="好_云南省2008年转移支付测算——州市本级考核部分及政策性测算 2 4" xfId="39830"/>
    <cellStyle name="好_云南省2008年转移支付测算——州市本级考核部分及政策性测算 2 5" xfId="39831"/>
    <cellStyle name="好_云南省2008年转移支付测算——州市本级考核部分及政策性测算 2 6" xfId="39832"/>
    <cellStyle name="好_云南省2008年转移支付测算——州市本级考核部分及政策性测算 2 7" xfId="39833"/>
    <cellStyle name="好_云南省2008年转移支付测算——州市本级考核部分及政策性测算 2 8" xfId="39834"/>
    <cellStyle name="好_云南省2008年转移支付测算——州市本级考核部分及政策性测算 3" xfId="39835"/>
    <cellStyle name="好_云南省2008年转移支付测算——州市本级考核部分及政策性测算 4" xfId="39836"/>
    <cellStyle name="好_云南省2008年转移支付测算——州市本级考核部分及政策性测算 5" xfId="39837"/>
    <cellStyle name="好_云南省2008年转移支付测算——州市本级考核部分及政策性测算 6" xfId="39838"/>
    <cellStyle name="好_云南省2008年转移支付测算——州市本级考核部分及政策性测算 7" xfId="39839"/>
    <cellStyle name="好_云南省2008年转移支付测算——州市本级考核部分及政策性测算 8" xfId="39840"/>
    <cellStyle name="好_云南省2008年转移支付测算——州市本级考核部分及政策性测算_03_2010年各地区一般预算平衡表" xfId="39841"/>
    <cellStyle name="好_云南省2008年转移支付测算——州市本级考核部分及政策性测算_03_2010年各地区一般预算平衡表 2" xfId="39842"/>
    <cellStyle name="好_云南省2008年转移支付测算——州市本级考核部分及政策性测算_03_2010年各地区一般预算平衡表 2 2" xfId="39843"/>
    <cellStyle name="好_云南省2008年转移支付测算——州市本级考核部分及政策性测算_03_2010年各地区一般预算平衡表 3" xfId="39844"/>
    <cellStyle name="好_云南省2008年转移支付测算——州市本级考核部分及政策性测算_03_2010年各地区一般预算平衡表 4" xfId="39845"/>
    <cellStyle name="好_云南省2008年转移支付测算——州市本级考核部分及政策性测算_03_2010年各地区一般预算平衡表 5" xfId="39846"/>
    <cellStyle name="好_云南省2008年转移支付测算——州市本级考核部分及政策性测算_03_2010年各地区一般预算平衡表 6" xfId="39847"/>
    <cellStyle name="好_云南省2008年转移支付测算——州市本级考核部分及政策性测算_03_2010年各地区一般预算平衡表_04财力类2010" xfId="39848"/>
    <cellStyle name="好_云南省2008年转移支付测算——州市本级考核部分及政策性测算_03_2010年各地区一般预算平衡表_04财力类2010 2" xfId="39849"/>
    <cellStyle name="好_云南省2008年转移支付测算——州市本级考核部分及政策性测算_03_2010年各地区一般预算平衡表_04财力类2010 3" xfId="39850"/>
    <cellStyle name="好_云南省2008年转移支付测算——州市本级考核部分及政策性测算_03_2010年各地区一般预算平衡表_2010年地方财政一般预算分级平衡情况表（汇总）0524" xfId="39851"/>
    <cellStyle name="好_云南省2008年转移支付测算——州市本级考核部分及政策性测算_03_2010年各地区一般预算平衡表_2010年地方财政一般预算分级平衡情况表（汇总）0524 2" xfId="39852"/>
    <cellStyle name="好_云南省2008年转移支付测算——州市本级考核部分及政策性测算_03_2010年各地区一般预算平衡表_2010年地方财政一般预算分级平衡情况表（汇总）0524 2 2" xfId="39853"/>
    <cellStyle name="好_云南省2008年转移支付测算——州市本级考核部分及政策性测算_03_2010年各地区一般预算平衡表_2010年地方财政一般预算分级平衡情况表（汇总）0524 2 3" xfId="39854"/>
    <cellStyle name="好_云南省2008年转移支付测算——州市本级考核部分及政策性测算_03_2010年各地区一般预算平衡表_2010年地方财政一般预算分级平衡情况表（汇总）0524 2 4" xfId="39855"/>
    <cellStyle name="好_云南省2008年转移支付测算——州市本级考核部分及政策性测算_03_2010年各地区一般预算平衡表_2010年地方财政一般预算分级平衡情况表（汇总）0524 2 5" xfId="39856"/>
    <cellStyle name="好_云南省2008年转移支付测算——州市本级考核部分及政策性测算_03_2010年各地区一般预算平衡表_2010年地方财政一般预算分级平衡情况表（汇总）0524 2 6" xfId="39857"/>
    <cellStyle name="好_云南省2008年转移支付测算——州市本级考核部分及政策性测算_03_2010年各地区一般预算平衡表_2010年地方财政一般预算分级平衡情况表（汇总）0524 2 7" xfId="39858"/>
    <cellStyle name="好_云南省2008年转移支付测算——州市本级考核部分及政策性测算_03_2010年各地区一般预算平衡表_2010年地方财政一般预算分级平衡情况表（汇总）0524 2 8" xfId="39859"/>
    <cellStyle name="好_云南省2008年转移支付测算——州市本级考核部分及政策性测算_03_2010年各地区一般预算平衡表_2010年地方财政一般预算分级平衡情况表（汇总）0524 3" xfId="39860"/>
    <cellStyle name="好_云南省2008年转移支付测算——州市本级考核部分及政策性测算_03_2010年各地区一般预算平衡表_2010年地方财政一般预算分级平衡情况表（汇总）0524 4" xfId="39861"/>
    <cellStyle name="好_云南省2008年转移支付测算——州市本级考核部分及政策性测算_03_2010年各地区一般预算平衡表_2010年地方财政一般预算分级平衡情况表（汇总）0524 5" xfId="39862"/>
    <cellStyle name="好_云南省2008年转移支付测算——州市本级考核部分及政策性测算_03_2010年各地区一般预算平衡表_净集中" xfId="39863"/>
    <cellStyle name="好_云南省2008年转移支付测算——州市本级考核部分及政策性测算_03_2010年各地区一般预算平衡表_净集中 2" xfId="39864"/>
    <cellStyle name="好_云南省2008年转移支付测算——州市本级考核部分及政策性测算_03_2010年各地区一般预算平衡表_净集中 3" xfId="39865"/>
    <cellStyle name="好_云南省2008年转移支付测算——州市本级考核部分及政策性测算_财力性转移支付2010年预算参考数 2 3" xfId="39866"/>
    <cellStyle name="好_云南省2008年转移支付测算——州市本级考核部分及政策性测算_财力性转移支付2010年预算参考数 2 4" xfId="39867"/>
    <cellStyle name="好_云南省2008年转移支付测算——州市本级考核部分及政策性测算_财力性转移支付2010年预算参考数 2 5" xfId="39868"/>
    <cellStyle name="好_云南省2008年转移支付测算——州市本级考核部分及政策性测算_财力性转移支付2010年预算参考数 5" xfId="39869"/>
    <cellStyle name="好_云南省2008年转移支付测算——州市本级考核部分及政策性测算_财力性转移支付2010年预算参考数_03_2010年各地区一般预算平衡表" xfId="39870"/>
    <cellStyle name="好_云南省2008年转移支付测算——州市本级考核部分及政策性测算_财力性转移支付2010年预算参考数_03_2010年各地区一般预算平衡表 2" xfId="39871"/>
    <cellStyle name="好_云南省2008年转移支付测算——州市本级考核部分及政策性测算_财力性转移支付2010年预算参考数_03_2010年各地区一般预算平衡表 2 2" xfId="39872"/>
    <cellStyle name="好_云南省2008年转移支付测算——州市本级考核部分及政策性测算_财力性转移支付2010年预算参考数_03_2010年各地区一般预算平衡表 2 3" xfId="39873"/>
    <cellStyle name="好_云南省2008年转移支付测算——州市本级考核部分及政策性测算_财力性转移支付2010年预算参考数_03_2010年各地区一般预算平衡表 3" xfId="39874"/>
    <cellStyle name="好_云南省2008年转移支付测算——州市本级考核部分及政策性测算_财力性转移支付2010年预算参考数_03_2010年各地区一般预算平衡表 4" xfId="39875"/>
    <cellStyle name="好_云南省2008年转移支付测算——州市本级考核部分及政策性测算_财力性转移支付2010年预算参考数_03_2010年各地区一般预算平衡表 5" xfId="39876"/>
    <cellStyle name="好_云南省2008年转移支付测算——州市本级考核部分及政策性测算_财力性转移支付2010年预算参考数_03_2010年各地区一般预算平衡表 6" xfId="39877"/>
    <cellStyle name="好_云南省2008年转移支付测算——州市本级考核部分及政策性测算_财力性转移支付2010年预算参考数_03_2010年各地区一般预算平衡表_04财力类2010" xfId="39878"/>
    <cellStyle name="好_云南省2008年转移支付测算——州市本级考核部分及政策性测算_财力性转移支付2010年预算参考数_03_2010年各地区一般预算平衡表_04财力类2010 2" xfId="39879"/>
    <cellStyle name="好_云南省2008年转移支付测算——州市本级考核部分及政策性测算_财力性转移支付2010年预算参考数_03_2010年各地区一般预算平衡表_2010年地方财政一般预算分级平衡情况表（汇总）0524" xfId="39880"/>
    <cellStyle name="好_云南省2008年转移支付测算——州市本级考核部分及政策性测算_财力性转移支付2010年预算参考数_03_2010年各地区一般预算平衡表_2010年地方财政一般预算分级平衡情况表（汇总）0524 2" xfId="39881"/>
    <cellStyle name="好_云南省2008年转移支付测算——州市本级考核部分及政策性测算_财力性转移支付2010年预算参考数_03_2010年各地区一般预算平衡表_2010年地方财政一般预算分级平衡情况表（汇总）0524 2 3" xfId="39882"/>
    <cellStyle name="好_云南省2008年转移支付测算——州市本级考核部分及政策性测算_财力性转移支付2010年预算参考数_03_2010年各地区一般预算平衡表_2010年地方财政一般预算分级平衡情况表（汇总）0524 2 5" xfId="39883"/>
    <cellStyle name="好_云南省2008年转移支付测算——州市本级考核部分及政策性测算_财力性转移支付2010年预算参考数_03_2010年各地区一般预算平衡表_2010年地方财政一般预算分级平衡情况表（汇总）0524 2 6" xfId="39884"/>
    <cellStyle name="好_云南省2008年转移支付测算——州市本级考核部分及政策性测算_财力性转移支付2010年预算参考数_03_2010年各地区一般预算平衡表_2010年地方财政一般预算分级平衡情况表（汇总）0524 2 7" xfId="39885"/>
    <cellStyle name="好_云南省2008年转移支付测算——州市本级考核部分及政策性测算_财力性转移支付2010年预算参考数_03_2010年各地区一般预算平衡表_2010年地方财政一般预算分级平衡情况表（汇总）0524 2 8" xfId="39886"/>
    <cellStyle name="好_云南省2008年转移支付测算——州市本级考核部分及政策性测算_财力性转移支付2010年预算参考数_03_2010年各地区一般预算平衡表_2010年地方财政一般预算分级平衡情况表（汇总）0524 3" xfId="39887"/>
    <cellStyle name="好_云南省2008年转移支付测算——州市本级考核部分及政策性测算_财力性转移支付2010年预算参考数_03_2010年各地区一般预算平衡表_2010年地方财政一般预算分级平衡情况表（汇总）0524 4" xfId="39888"/>
    <cellStyle name="好_云南省2008年转移支付测算——州市本级考核部分及政策性测算_财力性转移支付2010年预算参考数_03_2010年各地区一般预算平衡表_2010年地方财政一般预算分级平衡情况表（汇总）0524 5" xfId="39889"/>
    <cellStyle name="好_云南省2008年转移支付测算——州市本级考核部分及政策性测算_财力性转移支付2010年预算参考数_03_2010年各地区一般预算平衡表_净集中" xfId="39890"/>
    <cellStyle name="好_云南省2008年转移支付测算——州市本级考核部分及政策性测算_财力性转移支付2010年预算参考数_03_2010年各地区一般预算平衡表_净集中 2" xfId="39891"/>
    <cellStyle name="好_云南省2008年转移支付测算——州市本级考核部分及政策性测算_财力性转移支付2010年预算参考数_03_2010年各地区一般预算平衡表_净集中 3" xfId="39892"/>
    <cellStyle name="好_云南省2008年转移支付测算——州市本级考核部分及政策性测算_财力性转移支付2010年预算参考数_30云南" xfId="39893"/>
    <cellStyle name="好_云南省2008年转移支付测算——州市本级考核部分及政策性测算_财力性转移支付2010年预算参考数_30云南 2" xfId="39894"/>
    <cellStyle name="好_云南省2008年转移支付测算——州市本级考核部分及政策性测算_财力性转移支付2010年预算参考数_30云南 3" xfId="39895"/>
    <cellStyle name="好_云南省2008年转移支付测算——州市本级考核部分及政策性测算_财力性转移支付2010年预算参考数_合并" xfId="39896"/>
    <cellStyle name="好_云南省2008年转移支付测算——州市本级考核部分及政策性测算_财力性转移支付2010年预算参考数_合并 2" xfId="39897"/>
    <cellStyle name="好_云南省2008年转移支付测算——州市本级考核部分及政策性测算_财力性转移支付2010年预算参考数_合并 2 2" xfId="39898"/>
    <cellStyle name="好_云南省2008年转移支付测算——州市本级考核部分及政策性测算_财力性转移支付2010年预算参考数_合并 2 3" xfId="39899"/>
    <cellStyle name="好_云南省2008年转移支付测算——州市本级考核部分及政策性测算_财力性转移支付2010年预算参考数_合并 2 4" xfId="39900"/>
    <cellStyle name="好_云南省2008年转移支付测算——州市本级考核部分及政策性测算_财力性转移支付2010年预算参考数_合并 2 6" xfId="39901"/>
    <cellStyle name="好_云南省2008年转移支付测算——州市本级考核部分及政策性测算_财力性转移支付2010年预算参考数_合并 2 7" xfId="39902"/>
    <cellStyle name="好_云南省2008年转移支付测算——州市本级考核部分及政策性测算_财力性转移支付2010年预算参考数_合并 3" xfId="39903"/>
    <cellStyle name="好_云南省2008年转移支付测算——州市本级考核部分及政策性测算_财力性转移支付2010年预算参考数_华东" xfId="39904"/>
    <cellStyle name="好_云南省2008年转移支付测算——州市本级考核部分及政策性测算_财力性转移支付2010年预算参考数_华东 2" xfId="39905"/>
    <cellStyle name="好_云南省2008年转移支付测算——州市本级考核部分及政策性测算_财力性转移支付2010年预算参考数_华东 2 2" xfId="39906"/>
    <cellStyle name="好_云南省2008年转移支付测算——州市本级考核部分及政策性测算_财力性转移支付2010年预算参考数_华东 2 3" xfId="39907"/>
    <cellStyle name="好_云南省2008年转移支付测算——州市本级考核部分及政策性测算_财力性转移支付2010年预算参考数_华东 2 5" xfId="39908"/>
    <cellStyle name="好_云南省2008年转移支付测算——州市本级考核部分及政策性测算_财力性转移支付2010年预算参考数_华东 2 6" xfId="39909"/>
    <cellStyle name="好_云南省2008年转移支付测算——州市本级考核部分及政策性测算_财力性转移支付2010年预算参考数_华东 2 7" xfId="39910"/>
    <cellStyle name="好_云南省2008年转移支付测算——州市本级考核部分及政策性测算_财力性转移支付2010年预算参考数_隋心对账单定稿0514" xfId="39911"/>
    <cellStyle name="好_云南省2008年转移支付测算——州市本级考核部分及政策性测算_财力性转移支付2010年预算参考数_隋心对账单定稿0514 2" xfId="39912"/>
    <cellStyle name="好_云南省2008年转移支付测算——州市本级考核部分及政策性测算_财力性转移支付2010年预算参考数_隋心对账单定稿0514 2 2" xfId="39913"/>
    <cellStyle name="好_云南省2008年转移支付测算——州市本级考核部分及政策性测算_财力性转移支付2010年预算参考数_隋心对账单定稿0514 2 3" xfId="39914"/>
    <cellStyle name="好_云南省2008年转移支付测算——州市本级考核部分及政策性测算_财力性转移支付2010年预算参考数_隋心对账单定稿0514 2 4" xfId="39915"/>
    <cellStyle name="好_云南省2008年转移支付测算——州市本级考核部分及政策性测算_财力性转移支付2010年预算参考数_隋心对账单定稿0514 2 5" xfId="39916"/>
    <cellStyle name="好_云南省2008年转移支付测算——州市本级考核部分及政策性测算_财力性转移支付2010年预算参考数_隋心对账单定稿0514 2 6" xfId="39917"/>
    <cellStyle name="好_云南省2008年转移支付测算——州市本级考核部分及政策性测算_财力性转移支付2010年预算参考数_隋心对账单定稿0514 2 7" xfId="39918"/>
    <cellStyle name="好_云南省2008年转移支付测算——州市本级考核部分及政策性测算_财力性转移支付2010年预算参考数_隋心对账单定稿0514 3" xfId="39919"/>
    <cellStyle name="好_云南省2008年转移支付测算——州市本级考核部分及政策性测算_财力性转移支付2010年预算参考数_小册子（2010）张" xfId="39920"/>
    <cellStyle name="好_云南省2008年转移支付测算——州市本级考核部分及政策性测算_财力性转移支付2010年预算参考数_小册子（2010）张 2" xfId="39921"/>
    <cellStyle name="好_云南省2008年转移支付测算——州市本级考核部分及政策性测算_财力性转移支付2010年预算参考数_小册子（2010）张 3" xfId="39922"/>
    <cellStyle name="好_云南省2008年转移支付测算——州市本级考核部分及政策性测算_合并" xfId="39923"/>
    <cellStyle name="好_云南省2008年转移支付测算——州市本级考核部分及政策性测算_合并 2" xfId="39924"/>
    <cellStyle name="好_云南省2008年转移支付测算——州市本级考核部分及政策性测算_合并 2 2" xfId="39925"/>
    <cellStyle name="好_云南省2008年转移支付测算——州市本级考核部分及政策性测算_合并 2 3" xfId="39926"/>
    <cellStyle name="好_云南省2008年转移支付测算——州市本级考核部分及政策性测算_合并 2 4" xfId="39927"/>
    <cellStyle name="好_云南省2008年转移支付测算——州市本级考核部分及政策性测算_合并 2 5" xfId="39928"/>
    <cellStyle name="好_云南省2008年转移支付测算——州市本级考核部分及政策性测算_合并 2 6" xfId="39929"/>
    <cellStyle name="好_云南省2008年转移支付测算——州市本级考核部分及政策性测算_合并 2 7" xfId="39930"/>
    <cellStyle name="好_云南省2008年转移支付测算——州市本级考核部分及政策性测算_合并 3" xfId="39931"/>
    <cellStyle name="好_云南省2008年转移支付测算——州市本级考核部分及政策性测算_华东" xfId="39932"/>
    <cellStyle name="好_云南省2008年转移支付测算——州市本级考核部分及政策性测算_华东 2" xfId="39933"/>
    <cellStyle name="好_云南省2008年转移支付测算——州市本级考核部分及政策性测算_华东 2 2" xfId="39934"/>
    <cellStyle name="好_云南省2008年转移支付测算——州市本级考核部分及政策性测算_华东 2 3" xfId="39935"/>
    <cellStyle name="好_云南省2008年转移支付测算——州市本级考核部分及政策性测算_华东 2 4" xfId="39936"/>
    <cellStyle name="好_云南省2008年转移支付测算——州市本级考核部分及政策性测算_华东 2 5" xfId="39937"/>
    <cellStyle name="好_云南省2008年转移支付测算——州市本级考核部分及政策性测算_华东 2 6" xfId="39938"/>
    <cellStyle name="好_云南省2008年转移支付测算——州市本级考核部分及政策性测算_华东 2 7" xfId="39939"/>
    <cellStyle name="好_云南省2008年转移支付测算——州市本级考核部分及政策性测算_华东 3" xfId="39940"/>
    <cellStyle name="好_云南省2008年转移支付测算——州市本级考核部分及政策性测算_禁止开发区名单" xfId="39941"/>
    <cellStyle name="好_云南省2008年转移支付测算——州市本级考核部分及政策性测算_隋心对账单定稿0514" xfId="39942"/>
    <cellStyle name="好_云南省2008年转移支付测算——州市本级考核部分及政策性测算_隋心对账单定稿0514 2 2" xfId="39943"/>
    <cellStyle name="好_云南省2008年转移支付测算——州市本级考核部分及政策性测算_隋心对账单定稿0514 2 3" xfId="39944"/>
    <cellStyle name="好_云南省2008年转移支付测算——州市本级考核部分及政策性测算_隋心对账单定稿0514 2 4" xfId="39945"/>
    <cellStyle name="好_云南省2008年转移支付测算——州市本级考核部分及政策性测算_隋心对账单定稿0514 2 5" xfId="39946"/>
    <cellStyle name="好_云南省2008年转移支付测算——州市本级考核部分及政策性测算_隋心对账单定稿0514 2 6" xfId="39947"/>
    <cellStyle name="好_云南省2008年转移支付测算——州市本级考核部分及政策性测算_隋心对账单定稿0514 2 7" xfId="39948"/>
    <cellStyle name="好_云南省2008年转移支付测算——州市本级考核部分及政策性测算_小册子（2010）张" xfId="39949"/>
    <cellStyle name="好_云南省2008年转移支付测算——州市本级考核部分及政策性测算_小册子（2010）张 2" xfId="39950"/>
    <cellStyle name="好_云南省2008年转移支付测算——州市本级考核部分及政策性测算_小册子（2010）张 3" xfId="39951"/>
    <cellStyle name="好_支出合计" xfId="39952"/>
    <cellStyle name="好_支出合计 2" xfId="39953"/>
    <cellStyle name="好_支出合计 3" xfId="39954"/>
    <cellStyle name="好_指标四" xfId="39955"/>
    <cellStyle name="好_指标四 2" xfId="39956"/>
    <cellStyle name="好_指标四 3" xfId="39957"/>
    <cellStyle name="好_指标四 4" xfId="39958"/>
    <cellStyle name="好_指标五" xfId="39959"/>
    <cellStyle name="好_指标五 2" xfId="39960"/>
    <cellStyle name="好_指标五 3" xfId="39961"/>
    <cellStyle name="好_指标五 4" xfId="39962"/>
    <cellStyle name="好_重点支出奖励（6.19）" xfId="39963"/>
    <cellStyle name="好_重点支出奖励（6.19） 2" xfId="39964"/>
    <cellStyle name="好_重点支出奖励（6.19） 3" xfId="39965"/>
    <cellStyle name="好_自行调整差异系数顺序" xfId="39966"/>
    <cellStyle name="好_自行调整差异系数顺序 2" xfId="39967"/>
    <cellStyle name="强调文字颜色 2 2 2 2 2 4" xfId="39968"/>
    <cellStyle name="好_自行调整差异系数顺序 2 3" xfId="39969"/>
    <cellStyle name="好_自行调整差异系数顺序 2 4" xfId="39970"/>
    <cellStyle name="好_自行调整差异系数顺序 2 5" xfId="39971"/>
    <cellStyle name="好_自行调整差异系数顺序 2 6" xfId="39972"/>
    <cellStyle name="好_自行调整差异系数顺序 2 7" xfId="39973"/>
    <cellStyle name="好_自行调整差异系数顺序 2 8" xfId="39974"/>
    <cellStyle name="好_自行调整差异系数顺序 3" xfId="39975"/>
    <cellStyle name="强调文字颜色 2 2 2 2 2 5" xfId="39976"/>
    <cellStyle name="好_自行调整差异系数顺序 3 2" xfId="39977"/>
    <cellStyle name="好_自行调整差异系数顺序 4" xfId="39978"/>
    <cellStyle name="强调文字颜色 2 2 2 2 2 6" xfId="39979"/>
    <cellStyle name="好_自行调整差异系数顺序 5" xfId="39980"/>
    <cellStyle name="强调文字颜色 2 2 2 2 2 7" xfId="39981"/>
    <cellStyle name="好_自行调整差异系数顺序_03_2010年各地区一般预算平衡表" xfId="39982"/>
    <cellStyle name="好_自行调整差异系数顺序_03_2010年各地区一般预算平衡表 2" xfId="39983"/>
    <cellStyle name="好_自行调整差异系数顺序_03_2010年各地区一般预算平衡表 2 2" xfId="39984"/>
    <cellStyle name="好_自行调整差异系数顺序_03_2010年各地区一般预算平衡表 2 3" xfId="39985"/>
    <cellStyle name="好_自行调整差异系数顺序_03_2010年各地区一般预算平衡表 4" xfId="39986"/>
    <cellStyle name="好_自行调整差异系数顺序_03_2010年各地区一般预算平衡表 5" xfId="39987"/>
    <cellStyle name="好_自行调整差异系数顺序_03_2010年各地区一般预算平衡表 6" xfId="39988"/>
    <cellStyle name="好_自行调整差异系数顺序_03_2010年各地区一般预算平衡表_04财力类2010" xfId="39989"/>
    <cellStyle name="好_自行调整差异系数顺序_03_2010年各地区一般预算平衡表_04财力类2010 2" xfId="39990"/>
    <cellStyle name="好_自行调整差异系数顺序_03_2010年各地区一般预算平衡表_04财力类2010 3" xfId="39991"/>
    <cellStyle name="好_自行调整差异系数顺序_03_2010年各地区一般预算平衡表_2010年地方财政一般预算分级平衡情况表（汇总）0524" xfId="39992"/>
    <cellStyle name="好_自行调整差异系数顺序_03_2010年各地区一般预算平衡表_2010年地方财政一般预算分级平衡情况表（汇总）0524 2" xfId="39993"/>
    <cellStyle name="好_自行调整差异系数顺序_03_2010年各地区一般预算平衡表_2010年地方财政一般预算分级平衡情况表（汇总）0524 2 2" xfId="39994"/>
    <cellStyle name="好_自行调整差异系数顺序_03_2010年各地区一般预算平衡表_2010年地方财政一般预算分级平衡情况表（汇总）0524 2 3" xfId="39995"/>
    <cellStyle name="好_自行调整差异系数顺序_03_2010年各地区一般预算平衡表_2010年地方财政一般预算分级平衡情况表（汇总）0524 2 4" xfId="39996"/>
    <cellStyle name="好_自行调整差异系数顺序_03_2010年各地区一般预算平衡表_2010年地方财政一般预算分级平衡情况表（汇总）0524 2 5" xfId="39997"/>
    <cellStyle name="好_自行调整差异系数顺序_03_2010年各地区一般预算平衡表_2010年地方财政一般预算分级平衡情况表（汇总）0524 2 6" xfId="39998"/>
    <cellStyle name="好_自行调整差异系数顺序_03_2010年各地区一般预算平衡表_2010年地方财政一般预算分级平衡情况表（汇总）0524 2 7" xfId="39999"/>
    <cellStyle name="好_自行调整差异系数顺序_03_2010年各地区一般预算平衡表_2010年地方财政一般预算分级平衡情况表（汇总）0524 2 8" xfId="40000"/>
    <cellStyle name="好_自行调整差异系数顺序_03_2010年各地区一般预算平衡表_2010年地方财政一般预算分级平衡情况表（汇总）0524 3" xfId="40001"/>
    <cellStyle name="好_自行调整差异系数顺序_03_2010年各地区一般预算平衡表_净集中" xfId="40002"/>
    <cellStyle name="好_自行调整差异系数顺序_03_2010年各地区一般预算平衡表_净集中 2" xfId="40003"/>
    <cellStyle name="好_自行调整差异系数顺序_03_2010年各地区一般预算平衡表_净集中 3" xfId="40004"/>
    <cellStyle name="好_自行调整差异系数顺序_30云南 2" xfId="40005"/>
    <cellStyle name="好_自行调整差异系数顺序_30云南 3" xfId="40006"/>
    <cellStyle name="好_自行调整差异系数顺序_财力性转移支付2010年预算参考数" xfId="40007"/>
    <cellStyle name="好_自行调整差异系数顺序_财力性转移支付2010年预算参考数 2" xfId="40008"/>
    <cellStyle name="好_自行调整差异系数顺序_财力性转移支付2010年预算参考数 2 2" xfId="40009"/>
    <cellStyle name="强调文字颜色 1 2 2 2 9" xfId="40010"/>
    <cellStyle name="好_自行调整差异系数顺序_财力性转移支付2010年预算参考数 2 3" xfId="40011"/>
    <cellStyle name="好_自行调整差异系数顺序_财力性转移支付2010年预算参考数 2 4" xfId="40012"/>
    <cellStyle name="好_自行调整差异系数顺序_财力性转移支付2010年预算参考数 2 5" xfId="40013"/>
    <cellStyle name="好_自行调整差异系数顺序_财力性转移支付2010年预算参考数 2 6" xfId="40014"/>
    <cellStyle name="好_自行调整差异系数顺序_财力性转移支付2010年预算参考数 2 7" xfId="40015"/>
    <cellStyle name="好_自行调整差异系数顺序_财力性转移支付2010年预算参考数 2 8" xfId="40016"/>
    <cellStyle name="好_自行调整差异系数顺序_财力性转移支付2010年预算参考数 3" xfId="40017"/>
    <cellStyle name="好_自行调整差异系数顺序_财力性转移支付2010年预算参考数 4" xfId="40018"/>
    <cellStyle name="好_自行调整差异系数顺序_财力性转移支付2010年预算参考数 4 2" xfId="40019"/>
    <cellStyle name="好_自行调整差异系数顺序_财力性转移支付2010年预算参考数_03_2010年各地区一般预算平衡表" xfId="40020"/>
    <cellStyle name="好_自行调整差异系数顺序_财力性转移支付2010年预算参考数_03_2010年各地区一般预算平衡表 2" xfId="40021"/>
    <cellStyle name="好_自行调整差异系数顺序_财力性转移支付2010年预算参考数_03_2010年各地区一般预算平衡表 2 2" xfId="40022"/>
    <cellStyle name="好_自行调整差异系数顺序_财力性转移支付2010年预算参考数_03_2010年各地区一般预算平衡表 2 3" xfId="40023"/>
    <cellStyle name="好_自行调整差异系数顺序_财力性转移支付2010年预算参考数_03_2010年各地区一般预算平衡表 3" xfId="40024"/>
    <cellStyle name="好_自行调整差异系数顺序_财力性转移支付2010年预算参考数_03_2010年各地区一般预算平衡表 4" xfId="40025"/>
    <cellStyle name="好_自行调整差异系数顺序_财力性转移支付2010年预算参考数_03_2010年各地区一般预算平衡表 5" xfId="40026"/>
    <cellStyle name="好_自行调整差异系数顺序_财力性转移支付2010年预算参考数_03_2010年各地区一般预算平衡表 6" xfId="40027"/>
    <cellStyle name="好_自行调整差异系数顺序_财力性转移支付2010年预算参考数_03_2010年各地区一般预算平衡表_04财力类2010" xfId="40028"/>
    <cellStyle name="好_自行调整差异系数顺序_财力性转移支付2010年预算参考数_03_2010年各地区一般预算平衡表_04财力类2010 2" xfId="40029"/>
    <cellStyle name="好_自行调整差异系数顺序_财力性转移支付2010年预算参考数_03_2010年各地区一般预算平衡表_04财力类2010 3" xfId="40030"/>
    <cellStyle name="好_自行调整差异系数顺序_财力性转移支付2010年预算参考数_03_2010年各地区一般预算平衡表_2010年地方财政一般预算分级平衡情况表（汇总）0524" xfId="40031"/>
    <cellStyle name="好_自行调整差异系数顺序_财力性转移支付2010年预算参考数_03_2010年各地区一般预算平衡表_2010年地方财政一般预算分级平衡情况表（汇总）0524 2" xfId="40032"/>
    <cellStyle name="好_自行调整差异系数顺序_财力性转移支付2010年预算参考数_03_2010年各地区一般预算平衡表_2010年地方财政一般预算分级平衡情况表（汇总）0524 2 3" xfId="40033"/>
    <cellStyle name="好_自行调整差异系数顺序_财力性转移支付2010年预算参考数_03_2010年各地区一般预算平衡表_2010年地方财政一般预算分级平衡情况表（汇总）0524 2 4" xfId="40034"/>
    <cellStyle name="好_自行调整差异系数顺序_财力性转移支付2010年预算参考数_03_2010年各地区一般预算平衡表_2010年地方财政一般预算分级平衡情况表（汇总）0524 2 5" xfId="40035"/>
    <cellStyle name="好_自行调整差异系数顺序_财力性转移支付2010年预算参考数_03_2010年各地区一般预算平衡表_2010年地方财政一般预算分级平衡情况表（汇总）0524 2 6" xfId="40036"/>
    <cellStyle name="好_自行调整差异系数顺序_财力性转移支付2010年预算参考数_03_2010年各地区一般预算平衡表_2010年地方财政一般预算分级平衡情况表（汇总）0524 2 7" xfId="40037"/>
    <cellStyle name="好_自行调整差异系数顺序_财力性转移支付2010年预算参考数_03_2010年各地区一般预算平衡表_2010年地方财政一般预算分级平衡情况表（汇总）0524 2 8" xfId="40038"/>
    <cellStyle name="好_自行调整差异系数顺序_财力性转移支付2010年预算参考数_03_2010年各地区一般预算平衡表_2010年地方财政一般预算分级平衡情况表（汇总）0524 3" xfId="40039"/>
    <cellStyle name="好_自行调整差异系数顺序_财力性转移支付2010年预算参考数_03_2010年各地区一般预算平衡表_2010年地方财政一般预算分级平衡情况表（汇总）0524 4" xfId="40040"/>
    <cellStyle name="好_自行调整差异系数顺序_财力性转移支付2010年预算参考数_03_2010年各地区一般预算平衡表_2010年地方财政一般预算分级平衡情况表（汇总）0524 5" xfId="40041"/>
    <cellStyle name="好_自行调整差异系数顺序_财力性转移支付2010年预算参考数_03_2010年各地区一般预算平衡表_净集中" xfId="40042"/>
    <cellStyle name="好_自行调整差异系数顺序_财力性转移支付2010年预算参考数_03_2010年各地区一般预算平衡表_净集中 2" xfId="40043"/>
    <cellStyle name="好_自行调整差异系数顺序_财力性转移支付2010年预算参考数_03_2010年各地区一般预算平衡表_净集中 3" xfId="40044"/>
    <cellStyle name="好_自行调整差异系数顺序_财力性转移支付2010年预算参考数_30云南" xfId="40045"/>
    <cellStyle name="好_自行调整差异系数顺序_财力性转移支付2010年预算参考数_30云南 2" xfId="40046"/>
    <cellStyle name="好_自行调整差异系数顺序_财力性转移支付2010年预算参考数_30云南 3" xfId="40047"/>
    <cellStyle name="好_自行调整差异系数顺序_财力性转移支付2010年预算参考数_合并" xfId="40048"/>
    <cellStyle name="好_自行调整差异系数顺序_财力性转移支付2010年预算参考数_合并 2" xfId="40049"/>
    <cellStyle name="好_自行调整差异系数顺序_财力性转移支付2010年预算参考数_合并 2 2" xfId="40050"/>
    <cellStyle name="好_自行调整差异系数顺序_财力性转移支付2010年预算参考数_合并 2 3" xfId="40051"/>
    <cellStyle name="好_自行调整差异系数顺序_财力性转移支付2010年预算参考数_合并 2 4" xfId="40052"/>
    <cellStyle name="好_自行调整差异系数顺序_财力性转移支付2010年预算参考数_合并 2 5" xfId="40053"/>
    <cellStyle name="好_自行调整差异系数顺序_财力性转移支付2010年预算参考数_合并 2 6" xfId="40054"/>
    <cellStyle name="好_自行调整差异系数顺序_财力性转移支付2010年预算参考数_合并 2 7" xfId="40055"/>
    <cellStyle name="好_自行调整差异系数顺序_财力性转移支付2010年预算参考数_合并 3" xfId="40056"/>
    <cellStyle name="好_自行调整差异系数顺序_财力性转移支付2010年预算参考数_华东" xfId="40057"/>
    <cellStyle name="好_自行调整差异系数顺序_财力性转移支付2010年预算参考数_华东 2 2" xfId="40058"/>
    <cellStyle name="好_自行调整差异系数顺序_财力性转移支付2010年预算参考数_华东 2 3" xfId="40059"/>
    <cellStyle name="好_自行调整差异系数顺序_财力性转移支付2010年预算参考数_华东 2 4" xfId="40060"/>
    <cellStyle name="好_自行调整差异系数顺序_财力性转移支付2010年预算参考数_华东 2 5" xfId="40061"/>
    <cellStyle name="好_自行调整差异系数顺序_财力性转移支付2010年预算参考数_华东 2 6" xfId="40062"/>
    <cellStyle name="好_自行调整差异系数顺序_财力性转移支付2010年预算参考数_华东 2 7" xfId="40063"/>
    <cellStyle name="好_自行调整差异系数顺序_财力性转移支付2010年预算参考数_隋心对账单定稿0514" xfId="40064"/>
    <cellStyle name="好_自行调整差异系数顺序_财力性转移支付2010年预算参考数_隋心对账单定稿0514 2" xfId="40065"/>
    <cellStyle name="好_自行调整差异系数顺序_财力性转移支付2010年预算参考数_隋心对账单定稿0514 2 2" xfId="40066"/>
    <cellStyle name="好_自行调整差异系数顺序_财力性转移支付2010年预算参考数_隋心对账单定稿0514 2 3" xfId="40067"/>
    <cellStyle name="好_自行调整差异系数顺序_财力性转移支付2010年预算参考数_隋心对账单定稿0514 2 4" xfId="40068"/>
    <cellStyle name="好_自行调整差异系数顺序_财力性转移支付2010年预算参考数_隋心对账单定稿0514 2 5" xfId="40069"/>
    <cellStyle name="好_自行调整差异系数顺序_财力性转移支付2010年预算参考数_隋心对账单定稿0514 2 6" xfId="40070"/>
    <cellStyle name="好_自行调整差异系数顺序_财力性转移支付2010年预算参考数_隋心对账单定稿0514 2 7" xfId="40071"/>
    <cellStyle name="好_自行调整差异系数顺序_财力性转移支付2010年预算参考数_隋心对账单定稿0514 3" xfId="40072"/>
    <cellStyle name="好_自行调整差异系数顺序_财力性转移支付2010年预算参考数_小册子（2010）张" xfId="40073"/>
    <cellStyle name="好_自行调整差异系数顺序_财力性转移支付2010年预算参考数_小册子（2010）张 2" xfId="40074"/>
    <cellStyle name="好_自行调整差异系数顺序_财力性转移支付2010年预算参考数_小册子（2010）张 3" xfId="40075"/>
    <cellStyle name="好_自行调整差异系数顺序_合并" xfId="40076"/>
    <cellStyle name="好_自行调整差异系数顺序_合并 2" xfId="40077"/>
    <cellStyle name="好_自行调整差异系数顺序_合并 2 2" xfId="40078"/>
    <cellStyle name="好_自行调整差异系数顺序_合并 2 3" xfId="40079"/>
    <cellStyle name="好_自行调整差异系数顺序_合并 2 4" xfId="40080"/>
    <cellStyle name="好_自行调整差异系数顺序_合并 2 6" xfId="40081"/>
    <cellStyle name="好_自行调整差异系数顺序_合并 2 7" xfId="40082"/>
    <cellStyle name="好_自行调整差异系数顺序_合并 3" xfId="40083"/>
    <cellStyle name="好_自行调整差异系数顺序_华东" xfId="40084"/>
    <cellStyle name="好_自行调整差异系数顺序_华东 2" xfId="40085"/>
    <cellStyle name="好_自行调整差异系数顺序_华东 2 3" xfId="40086"/>
    <cellStyle name="好_自行调整差异系数顺序_华东 2 4" xfId="40087"/>
    <cellStyle name="好_自行调整差异系数顺序_华东 2 5" xfId="40088"/>
    <cellStyle name="好_自行调整差异系数顺序_华东 2 6" xfId="40089"/>
    <cellStyle name="好_自行调整差异系数顺序_华东 2 7" xfId="40090"/>
    <cellStyle name="好_自行调整差异系数顺序_华东 3" xfId="40091"/>
    <cellStyle name="好_自行调整差异系数顺序_隋心对账单定稿0514 2" xfId="40092"/>
    <cellStyle name="好_自行调整差异系数顺序_隋心对账单定稿0514 2 2" xfId="40093"/>
    <cellStyle name="好_自行调整差异系数顺序_隋心对账单定稿0514 2 3" xfId="40094"/>
    <cellStyle name="好_自行调整差异系数顺序_隋心对账单定稿0514 2 4" xfId="40095"/>
    <cellStyle name="好_自行调整差异系数顺序_隋心对账单定稿0514 2 5" xfId="40096"/>
    <cellStyle name="好_自行调整差异系数顺序_隋心对账单定稿0514 2 6" xfId="40097"/>
    <cellStyle name="好_自行调整差异系数顺序_隋心对账单定稿0514 2 7" xfId="40098"/>
    <cellStyle name="好_自行调整差异系数顺序_隋心对账单定稿0514 3" xfId="40099"/>
    <cellStyle name="好_自行调整差异系数顺序_小册子（2010）张" xfId="40100"/>
    <cellStyle name="好_自行调整差异系数顺序_小册子（2010）张 2" xfId="40101"/>
    <cellStyle name="好_自行调整差异系数顺序_小册子（2010）张 3" xfId="40102"/>
    <cellStyle name="好_总人口" xfId="40103"/>
    <cellStyle name="好_总人口 2" xfId="40104"/>
    <cellStyle name="好_总人口 2 2" xfId="40105"/>
    <cellStyle name="好_总人口 2 3" xfId="40106"/>
    <cellStyle name="好_总人口 2 4" xfId="40107"/>
    <cellStyle name="好_总人口 2 5" xfId="40108"/>
    <cellStyle name="好_总人口 2 6" xfId="40109"/>
    <cellStyle name="好_总人口 2 7" xfId="40110"/>
    <cellStyle name="好_总人口 2 8" xfId="40111"/>
    <cellStyle name="好_总人口 3" xfId="40112"/>
    <cellStyle name="好_总人口 4" xfId="40113"/>
    <cellStyle name="好_总人口 5" xfId="40114"/>
    <cellStyle name="好_总人口_03_2010年各地区一般预算平衡表" xfId="40115"/>
    <cellStyle name="好_总人口_03_2010年各地区一般预算平衡表 2" xfId="40116"/>
    <cellStyle name="好_总人口_03_2010年各地区一般预算平衡表 2 2" xfId="40117"/>
    <cellStyle name="好_总人口_03_2010年各地区一般预算平衡表 2 3" xfId="40118"/>
    <cellStyle name="好_总人口_03_2010年各地区一般预算平衡表 3" xfId="40119"/>
    <cellStyle name="好_总人口_03_2010年各地区一般预算平衡表 4" xfId="40120"/>
    <cellStyle name="好_总人口_03_2010年各地区一般预算平衡表 5" xfId="40121"/>
    <cellStyle name="好_总人口_03_2010年各地区一般预算平衡表 6" xfId="40122"/>
    <cellStyle name="好_总人口_03_2010年各地区一般预算平衡表_04财力类2010" xfId="40123"/>
    <cellStyle name="好_总人口_03_2010年各地区一般预算平衡表_04财力类2010 2" xfId="40124"/>
    <cellStyle name="好_总人口_03_2010年各地区一般预算平衡表_04财力类2010 3" xfId="40125"/>
    <cellStyle name="好_总人口_03_2010年各地区一般预算平衡表_2010年地方财政一般预算分级平衡情况表（汇总）0524" xfId="40126"/>
    <cellStyle name="好_总人口_03_2010年各地区一般预算平衡表_2010年地方财政一般预算分级平衡情况表（汇总）0524 2 3" xfId="40127"/>
    <cellStyle name="好_总人口_03_2010年各地区一般预算平衡表_2010年地方财政一般预算分级平衡情况表（汇总）0524 2 4" xfId="40128"/>
    <cellStyle name="好_总人口_03_2010年各地区一般预算平衡表_2010年地方财政一般预算分级平衡情况表（汇总）0524 2 5" xfId="40129"/>
    <cellStyle name="好_总人口_03_2010年各地区一般预算平衡表_2010年地方财政一般预算分级平衡情况表（汇总）0524 2 6" xfId="40130"/>
    <cellStyle name="好_总人口_03_2010年各地区一般预算平衡表_2010年地方财政一般预算分级平衡情况表（汇总）0524 2 7" xfId="40131"/>
    <cellStyle name="好_总人口_03_2010年各地区一般预算平衡表_2010年地方财政一般预算分级平衡情况表（汇总）0524 2 8" xfId="40132"/>
    <cellStyle name="好_总人口_03_2010年各地区一般预算平衡表_2010年地方财政一般预算分级平衡情况表（汇总）0524 5" xfId="40133"/>
    <cellStyle name="好_总人口_03_2010年各地区一般预算平衡表_净集中" xfId="40134"/>
    <cellStyle name="好_总人口_03_2010年各地区一般预算平衡表_净集中 2" xfId="40135"/>
    <cellStyle name="好_总人口_03_2010年各地区一般预算平衡表_净集中 3" xfId="40136"/>
    <cellStyle name="好_总人口_30云南" xfId="40137"/>
    <cellStyle name="好_总人口_30云南 2" xfId="40138"/>
    <cellStyle name="好_总人口_财力性转移支付2010年预算参考数" xfId="40139"/>
    <cellStyle name="好_总人口_财力性转移支付2010年预算参考数 2" xfId="40140"/>
    <cellStyle name="好_总人口_财力性转移支付2010年预算参考数 2 2" xfId="40141"/>
    <cellStyle name="好_总人口_财力性转移支付2010年预算参考数 2 3" xfId="40142"/>
    <cellStyle name="好_总人口_财力性转移支付2010年预算参考数 2 4" xfId="40143"/>
    <cellStyle name="好_总人口_财力性转移支付2010年预算参考数 2 5" xfId="40144"/>
    <cellStyle name="好_总人口_财力性转移支付2010年预算参考数 2 6" xfId="40145"/>
    <cellStyle name="好_总人口_财力性转移支付2010年预算参考数 2 7" xfId="40146"/>
    <cellStyle name="好_总人口_财力性转移支付2010年预算参考数 2 8" xfId="40147"/>
    <cellStyle name="好_总人口_财力性转移支付2010年预算参考数 3" xfId="40148"/>
    <cellStyle name="好_总人口_财力性转移支付2010年预算参考数 4" xfId="40149"/>
    <cellStyle name="好_总人口_财力性转移支付2010年预算参考数 5" xfId="40150"/>
    <cellStyle name="好_总人口_财力性转移支付2010年预算参考数_03_2010年各地区一般预算平衡表" xfId="40151"/>
    <cellStyle name="好_总人口_财力性转移支付2010年预算参考数_03_2010年各地区一般预算平衡表 2 2" xfId="40152"/>
    <cellStyle name="好_总人口_财力性转移支付2010年预算参考数_03_2010年各地区一般预算平衡表 2 3" xfId="40153"/>
    <cellStyle name="好_总人口_财力性转移支付2010年预算参考数_03_2010年各地区一般预算平衡表 6" xfId="40154"/>
    <cellStyle name="好_总人口_财力性转移支付2010年预算参考数_03_2010年各地区一般预算平衡表_04财力类2010" xfId="40155"/>
    <cellStyle name="好_总人口_财力性转移支付2010年预算参考数_03_2010年各地区一般预算平衡表_2010年地方财政一般预算分级平衡情况表（汇总）0524" xfId="40156"/>
    <cellStyle name="好_总人口_财力性转移支付2010年预算参考数_03_2010年各地区一般预算平衡表_2010年地方财政一般预算分级平衡情况表（汇总）0524 2" xfId="40157"/>
    <cellStyle name="好_总人口_财力性转移支付2010年预算参考数_03_2010年各地区一般预算平衡表_2010年地方财政一般预算分级平衡情况表（汇总）0524 2 2" xfId="40158"/>
    <cellStyle name="好_总人口_财力性转移支付2010年预算参考数_03_2010年各地区一般预算平衡表_2010年地方财政一般预算分级平衡情况表（汇总）0524 2 3" xfId="40159"/>
    <cellStyle name="好_总人口_财力性转移支付2010年预算参考数_03_2010年各地区一般预算平衡表_2010年地方财政一般预算分级平衡情况表（汇总）0524 2 4" xfId="40160"/>
    <cellStyle name="好_总人口_财力性转移支付2010年预算参考数_03_2010年各地区一般预算平衡表_2010年地方财政一般预算分级平衡情况表（汇总）0524 2 5" xfId="40161"/>
    <cellStyle name="好_总人口_财力性转移支付2010年预算参考数_03_2010年各地区一般预算平衡表_2010年地方财政一般预算分级平衡情况表（汇总）0524 2 6" xfId="40162"/>
    <cellStyle name="好_总人口_财力性转移支付2010年预算参考数_03_2010年各地区一般预算平衡表_2010年地方财政一般预算分级平衡情况表（汇总）0524 2 7" xfId="40163"/>
    <cellStyle name="好_总人口_财力性转移支付2010年预算参考数_03_2010年各地区一般预算平衡表_2010年地方财政一般预算分级平衡情况表（汇总）0524 3" xfId="40164"/>
    <cellStyle name="好_总人口_财力性转移支付2010年预算参考数_03_2010年各地区一般预算平衡表_2010年地方财政一般预算分级平衡情况表（汇总）0524 5" xfId="40165"/>
    <cellStyle name="好_总人口_财力性转移支付2010年预算参考数_30云南" xfId="40166"/>
    <cellStyle name="好_总人口_财力性转移支付2010年预算参考数_30云南 3" xfId="40167"/>
    <cellStyle name="好_总人口_财力性转移支付2010年预算参考数_合并 2 2" xfId="40168"/>
    <cellStyle name="好_总人口_财力性转移支付2010年预算参考数_合并 2 3" xfId="40169"/>
    <cellStyle name="好_总人口_财力性转移支付2010年预算参考数_合并 2 4" xfId="40170"/>
    <cellStyle name="好_总人口_财力性转移支付2010年预算参考数_合并 2 5" xfId="40171"/>
    <cellStyle name="好_总人口_财力性转移支付2010年预算参考数_合并 2 7" xfId="40172"/>
    <cellStyle name="好_总人口_财力性转移支付2010年预算参考数_合并 3" xfId="40173"/>
    <cellStyle name="好_总人口_财力性转移支付2010年预算参考数_华东" xfId="40174"/>
    <cellStyle name="好_总人口_财力性转移支付2010年预算参考数_华东 2" xfId="40175"/>
    <cellStyle name="好_总人口_财力性转移支付2010年预算参考数_华东 2 2" xfId="40176"/>
    <cellStyle name="好_总人口_财力性转移支付2010年预算参考数_华东 2 3" xfId="40177"/>
    <cellStyle name="好_总人口_财力性转移支付2010年预算参考数_华东 2 4" xfId="40178"/>
    <cellStyle name="好_总人口_财力性转移支付2010年预算参考数_华东 2 5" xfId="40179"/>
    <cellStyle name="好_总人口_财力性转移支付2010年预算参考数_华东 2 6" xfId="40180"/>
    <cellStyle name="好_总人口_财力性转移支付2010年预算参考数_华东 2 7" xfId="40181"/>
    <cellStyle name="好_总人口_财力性转移支付2010年预算参考数_华东 3" xfId="40182"/>
    <cellStyle name="好_总人口_财力性转移支付2010年预算参考数_隋心对账单定稿0514" xfId="40183"/>
    <cellStyle name="好_总人口_财力性转移支付2010年预算参考数_隋心对账单定稿0514 2" xfId="40184"/>
    <cellStyle name="好_总人口_财力性转移支付2010年预算参考数_隋心对账单定稿0514 2 2" xfId="40185"/>
    <cellStyle name="好_总人口_财力性转移支付2010年预算参考数_隋心对账单定稿0514 2 4" xfId="40186"/>
    <cellStyle name="好_总人口_财力性转移支付2010年预算参考数_隋心对账单定稿0514 2 5" xfId="40187"/>
    <cellStyle name="好_总人口_财力性转移支付2010年预算参考数_隋心对账单定稿0514 2 6" xfId="40188"/>
    <cellStyle name="好_总人口_财力性转移支付2010年预算参考数_隋心对账单定稿0514 2 7" xfId="40189"/>
    <cellStyle name="好_总人口_财力性转移支付2010年预算参考数_隋心对账单定稿0514 3" xfId="40190"/>
    <cellStyle name="好_总人口_财力性转移支付2010年预算参考数_小册子（2010）张" xfId="40191"/>
    <cellStyle name="好_总人口_财力性转移支付2010年预算参考数_小册子（2010）张 2" xfId="40192"/>
    <cellStyle name="好_总人口_财力性转移支付2010年预算参考数_小册子（2010）张 3" xfId="40193"/>
    <cellStyle name="好_总人口_合并" xfId="40194"/>
    <cellStyle name="好_总人口_合并 2" xfId="40195"/>
    <cellStyle name="好_总人口_合并 2 2" xfId="40196"/>
    <cellStyle name="好_总人口_合并 2 3" xfId="40197"/>
    <cellStyle name="好_总人口_合并 2 4" xfId="40198"/>
    <cellStyle name="好_总人口_合并 2 5" xfId="40199"/>
    <cellStyle name="好_总人口_合并 2 6" xfId="40200"/>
    <cellStyle name="好_总人口_合并 2 7" xfId="40201"/>
    <cellStyle name="好_总人口_合并 3" xfId="40202"/>
    <cellStyle name="好_总人口_华东" xfId="40203"/>
    <cellStyle name="好_总人口_华东 2" xfId="40204"/>
    <cellStyle name="好_总人口_华东 2 2" xfId="40205"/>
    <cellStyle name="好_总人口_华东 2 3" xfId="40206"/>
    <cellStyle name="好_总人口_华东 2 6" xfId="40207"/>
    <cellStyle name="好_总人口_华东 2 7" xfId="40208"/>
    <cellStyle name="好_总人口_华东 3" xfId="40209"/>
    <cellStyle name="好_总人口_隋心对账单定稿0514" xfId="40210"/>
    <cellStyle name="好_总人口_隋心对账单定稿0514 2" xfId="40211"/>
    <cellStyle name="好_总人口_隋心对账单定稿0514 2 2" xfId="40212"/>
    <cellStyle name="好_总人口_隋心对账单定稿0514 2 3" xfId="40213"/>
    <cellStyle name="好_总人口_隋心对账单定稿0514 2 4" xfId="40214"/>
    <cellStyle name="好_总人口_隋心对账单定稿0514 2 5" xfId="40215"/>
    <cellStyle name="好_总人口_隋心对账单定稿0514 2 6" xfId="40216"/>
    <cellStyle name="好_总人口_隋心对账单定稿0514 2 7" xfId="40217"/>
    <cellStyle name="好_总人口_隋心对账单定稿0514 3" xfId="40218"/>
    <cellStyle name="好_总人口_小册子（2010）张" xfId="40219"/>
    <cellStyle name="好_总人口_小册子（2010）张 2" xfId="40220"/>
    <cellStyle name="好_总人口_小册子（2010）张 3" xfId="40221"/>
    <cellStyle name="后继超级链接" xfId="40222"/>
    <cellStyle name="后继超级链接 2" xfId="40223"/>
    <cellStyle name="后继超级链接 2 2" xfId="40224"/>
    <cellStyle name="后继超级链接 2 3" xfId="40225"/>
    <cellStyle name="后继超级链接 2 4" xfId="40226"/>
    <cellStyle name="后继超级链接 2 5" xfId="40227"/>
    <cellStyle name="后继超级链接 2 6" xfId="40228"/>
    <cellStyle name="后继超级链接 2 7" xfId="40229"/>
    <cellStyle name="后继超级链接 2 8" xfId="40230"/>
    <cellStyle name="后继超级链接 3" xfId="40231"/>
    <cellStyle name="后继超级链接 4" xfId="40232"/>
    <cellStyle name="后继超级链接 5" xfId="40233"/>
    <cellStyle name="后继超链接" xfId="40234"/>
    <cellStyle name="后继超链接 2" xfId="40235"/>
    <cellStyle name="后继超链接 2 2" xfId="40236"/>
    <cellStyle name="后继超链接 2 3" xfId="40237"/>
    <cellStyle name="后继超链接 2 4" xfId="40238"/>
    <cellStyle name="后继超链接 2 5" xfId="40239"/>
    <cellStyle name="后继超链接 2 6" xfId="40240"/>
    <cellStyle name="后继超链接 2 7" xfId="40241"/>
    <cellStyle name="后继超链接 2 8" xfId="40242"/>
    <cellStyle name="后继超链接 3" xfId="40243"/>
    <cellStyle name="后继超链接 4" xfId="40244"/>
    <cellStyle name="后继超链接 5" xfId="40245"/>
    <cellStyle name="汇总 10" xfId="40246"/>
    <cellStyle name="汇总 10 2" xfId="40247"/>
    <cellStyle name="汇总 11" xfId="40248"/>
    <cellStyle name="汇总 2" xfId="40249"/>
    <cellStyle name="汇总 2 12" xfId="40250"/>
    <cellStyle name="汇总 2 2" xfId="40251"/>
    <cellStyle name="汇总 2 2 10" xfId="40252"/>
    <cellStyle name="汇总 2 2 11" xfId="40253"/>
    <cellStyle name="汇总 2 2 11 2 6" xfId="40254"/>
    <cellStyle name="汇总 2 2 11 2 7" xfId="40255"/>
    <cellStyle name="汇总 2 2 11 2 8" xfId="40256"/>
    <cellStyle name="汇总 2 2 11 2 9" xfId="40257"/>
    <cellStyle name="汇总 2 2 11 3" xfId="40258"/>
    <cellStyle name="汇总 2 2 11 4" xfId="40259"/>
    <cellStyle name="汇总 2 2 11 5" xfId="40260"/>
    <cellStyle name="汇总 2 2 11 6" xfId="40261"/>
    <cellStyle name="汇总 2 2 11 7" xfId="40262"/>
    <cellStyle name="汇总 2 2 11 9" xfId="40263"/>
    <cellStyle name="汇总 2 2 12" xfId="40264"/>
    <cellStyle name="汇总 2 2 13" xfId="40265"/>
    <cellStyle name="汇总 2 2 14" xfId="40266"/>
    <cellStyle name="汇总 2 2 15" xfId="40267"/>
    <cellStyle name="汇总 2 2 20" xfId="40268"/>
    <cellStyle name="汇总 2 2 16" xfId="40269"/>
    <cellStyle name="汇总 2 2 21" xfId="40270"/>
    <cellStyle name="汇总 2 2 17" xfId="40271"/>
    <cellStyle name="汇总 2 2 18" xfId="40272"/>
    <cellStyle name="汇总 2 2 2" xfId="40273"/>
    <cellStyle name="汇总 2 2 2 2" xfId="40274"/>
    <cellStyle name="汇总 2 2 2 2 2" xfId="40275"/>
    <cellStyle name="汇总 2 2 2 2 2 3" xfId="40276"/>
    <cellStyle name="汇总 2 2 2 2 2 4" xfId="40277"/>
    <cellStyle name="汇总 2 2 2 2 2 5" xfId="40278"/>
    <cellStyle name="汇总 2 2 2 2 2 6" xfId="40279"/>
    <cellStyle name="汇总 2 2 2 2 2 7" xfId="40280"/>
    <cellStyle name="汇总 2 2 2 2 3" xfId="40281"/>
    <cellStyle name="汇总 2 2 2 2 4" xfId="40282"/>
    <cellStyle name="汇总 2 2 2 2 5" xfId="40283"/>
    <cellStyle name="汇总 2 2 2 2 6" xfId="40284"/>
    <cellStyle name="汇总 2 2 2 2 7" xfId="40285"/>
    <cellStyle name="汇总 2 2 2 2 8" xfId="40286"/>
    <cellStyle name="汇总 2 2 2 2 9" xfId="40287"/>
    <cellStyle name="汇总 2 2 2 3" xfId="40288"/>
    <cellStyle name="汇总 2 2 2 4" xfId="40289"/>
    <cellStyle name="汇总 2 2 2 5" xfId="40290"/>
    <cellStyle name="汇总 2 2 2 6" xfId="40291"/>
    <cellStyle name="汇总 2 2 2 7" xfId="40292"/>
    <cellStyle name="汇总 2 2 2 8" xfId="40293"/>
    <cellStyle name="汇总 2 2 2 9" xfId="40294"/>
    <cellStyle name="汇总 2 2 3" xfId="40295"/>
    <cellStyle name="汇总 2 2 4" xfId="40296"/>
    <cellStyle name="汇总 2 2 5" xfId="40297"/>
    <cellStyle name="汇总 2 2 6" xfId="40298"/>
    <cellStyle name="汇总 2 2 7" xfId="40299"/>
    <cellStyle name="汇总 2 2 8" xfId="40300"/>
    <cellStyle name="汇总 2 2 9" xfId="40301"/>
    <cellStyle name="汇总 2 3" xfId="40302"/>
    <cellStyle name="汇总 2 4" xfId="40303"/>
    <cellStyle name="汇总 2 5" xfId="40304"/>
    <cellStyle name="汇总 2 6" xfId="40305"/>
    <cellStyle name="汇总 2 7" xfId="40306"/>
    <cellStyle name="汇总 2 8" xfId="40307"/>
    <cellStyle name="汇总 3" xfId="40308"/>
    <cellStyle name="汇总 3 2" xfId="40309"/>
    <cellStyle name="汇总 3 2 2" xfId="40310"/>
    <cellStyle name="汇总 3 3" xfId="40311"/>
    <cellStyle name="汇总 3 4" xfId="40312"/>
    <cellStyle name="汇总 4" xfId="40313"/>
    <cellStyle name="汇总 4 2" xfId="40314"/>
    <cellStyle name="汇总 4 2 2" xfId="40315"/>
    <cellStyle name="汇总 4 3" xfId="40316"/>
    <cellStyle name="汇总 4 4" xfId="40317"/>
    <cellStyle name="汇总 5" xfId="40318"/>
    <cellStyle name="汇总 5 2" xfId="40319"/>
    <cellStyle name="汇总 5 3" xfId="40320"/>
    <cellStyle name="汇总 6" xfId="40321"/>
    <cellStyle name="汇总 7" xfId="40322"/>
    <cellStyle name="汇总 8" xfId="40323"/>
    <cellStyle name="汇总 8 2" xfId="40324"/>
    <cellStyle name="汇总 9" xfId="40325"/>
    <cellStyle name="汇总 9 2" xfId="40326"/>
    <cellStyle name="货币 2" xfId="40327"/>
    <cellStyle name="货币 2 2" xfId="40328"/>
    <cellStyle name="货币 2 3" xfId="40329"/>
    <cellStyle name="货币 3" xfId="40330"/>
    <cellStyle name="货币[0] 2" xfId="40331"/>
    <cellStyle name="计算 10" xfId="40332"/>
    <cellStyle name="计算 11" xfId="40333"/>
    <cellStyle name="计算 2" xfId="40334"/>
    <cellStyle name="计算 2 10" xfId="40335"/>
    <cellStyle name="计算 2 11" xfId="40336"/>
    <cellStyle name="计算 2 12" xfId="40337"/>
    <cellStyle name="计算 2 2" xfId="40338"/>
    <cellStyle name="计算 2 2 10" xfId="40339"/>
    <cellStyle name="计算 2 2 11" xfId="40340"/>
    <cellStyle name="计算 2 2 11 2" xfId="40341"/>
    <cellStyle name="计算 2 2 11 2 2" xfId="40342"/>
    <cellStyle name="计算 2 2 11 2 3" xfId="40343"/>
    <cellStyle name="计算 2 2 11 2 4" xfId="40344"/>
    <cellStyle name="计算 2 2 11 2 5" xfId="40345"/>
    <cellStyle name="计算 2 2 11 2 6" xfId="40346"/>
    <cellStyle name="计算 2 2 11 2 7" xfId="40347"/>
    <cellStyle name="计算 2 2 11 2 8" xfId="40348"/>
    <cellStyle name="计算 2 2 11 2 9" xfId="40349"/>
    <cellStyle name="计算 2 2 11 3" xfId="40350"/>
    <cellStyle name="计算 2 2 11 4" xfId="40351"/>
    <cellStyle name="计算 2 2 11 5" xfId="40352"/>
    <cellStyle name="计算 2 2 11 6" xfId="40353"/>
    <cellStyle name="计算 2 2 11 7" xfId="40354"/>
    <cellStyle name="计算 2 2 11 8" xfId="40355"/>
    <cellStyle name="计算 2 2 11 9" xfId="40356"/>
    <cellStyle name="计算 2 2 12" xfId="40357"/>
    <cellStyle name="计算 2 2 13" xfId="40358"/>
    <cellStyle name="计算 2 2 14" xfId="40359"/>
    <cellStyle name="计算 2 2 15" xfId="40360"/>
    <cellStyle name="计算 2 2 20" xfId="40361"/>
    <cellStyle name="计算 2 2 16" xfId="40362"/>
    <cellStyle name="计算 2 2 21" xfId="40363"/>
    <cellStyle name="计算 2 2 17" xfId="40364"/>
    <cellStyle name="计算 2 2 18" xfId="40365"/>
    <cellStyle name="计算 2 2 19" xfId="40366"/>
    <cellStyle name="计算 2 2 2" xfId="40367"/>
    <cellStyle name="计算 2 2 2 10" xfId="40368"/>
    <cellStyle name="计算 2 2 2 11" xfId="40369"/>
    <cellStyle name="计算 2 2 2 12" xfId="40370"/>
    <cellStyle name="计算 2 2 2 13" xfId="40371"/>
    <cellStyle name="计算 2 2 2 2 2 2" xfId="40372"/>
    <cellStyle name="计算 2 2 2 2 2 3" xfId="40373"/>
    <cellStyle name="计算 2 2 2 2 2 4" xfId="40374"/>
    <cellStyle name="计算 2 2 2 2 2 5" xfId="40375"/>
    <cellStyle name="计算 2 2 2 2 2 7" xfId="40376"/>
    <cellStyle name="计算 2 2 2 2 2 8" xfId="40377"/>
    <cellStyle name="计算 2 2 2 2 2 9" xfId="40378"/>
    <cellStyle name="计算 2 2 2 2 7" xfId="40379"/>
    <cellStyle name="计算 2 2 2 2 8" xfId="40380"/>
    <cellStyle name="计算 2 2 2 2 9" xfId="40381"/>
    <cellStyle name="计算 2 2 2 6" xfId="40382"/>
    <cellStyle name="计算 2 2 2 7" xfId="40383"/>
    <cellStyle name="计算 2 2 2 8" xfId="40384"/>
    <cellStyle name="计算 2 2 2 9" xfId="40385"/>
    <cellStyle name="计算 2 2 3" xfId="40386"/>
    <cellStyle name="计算 2 2 4" xfId="40387"/>
    <cellStyle name="计算 2 2 5" xfId="40388"/>
    <cellStyle name="计算 2 2 6" xfId="40389"/>
    <cellStyle name="计算 2 2 7" xfId="40390"/>
    <cellStyle name="计算 2 2 8" xfId="40391"/>
    <cellStyle name="计算 2 2 9" xfId="40392"/>
    <cellStyle name="计算 2 3" xfId="40393"/>
    <cellStyle name="计算 2 4" xfId="40394"/>
    <cellStyle name="计算 2 5" xfId="40395"/>
    <cellStyle name="计算 2 6" xfId="40396"/>
    <cellStyle name="计算 2 7" xfId="40397"/>
    <cellStyle name="计算 2 8" xfId="40398"/>
    <cellStyle name="计算 2 9" xfId="40399"/>
    <cellStyle name="计算 3" xfId="40400"/>
    <cellStyle name="计算 3 2" xfId="40401"/>
    <cellStyle name="计算 3 2 2" xfId="40402"/>
    <cellStyle name="计算 3 3" xfId="40403"/>
    <cellStyle name="计算 3 4" xfId="40404"/>
    <cellStyle name="计算 4" xfId="40405"/>
    <cellStyle name="计算 4 2" xfId="40406"/>
    <cellStyle name="计算 4 2 2" xfId="40407"/>
    <cellStyle name="计算 4 3" xfId="40408"/>
    <cellStyle name="计算 4 4" xfId="40409"/>
    <cellStyle name="计算 5" xfId="40410"/>
    <cellStyle name="计算 5 2" xfId="40411"/>
    <cellStyle name="计算 5 3" xfId="40412"/>
    <cellStyle name="计算 6" xfId="40413"/>
    <cellStyle name="适中 2 10" xfId="40414"/>
    <cellStyle name="计算 8" xfId="40415"/>
    <cellStyle name="适中 2 12" xfId="40416"/>
    <cellStyle name="计算 8 2" xfId="40417"/>
    <cellStyle name="计算 9" xfId="40418"/>
    <cellStyle name="计算 9 2" xfId="40419"/>
    <cellStyle name="检查单元格 10" xfId="40420"/>
    <cellStyle name="检查单元格 10 2" xfId="40421"/>
    <cellStyle name="检查单元格 11" xfId="40422"/>
    <cellStyle name="检查单元格 2" xfId="40423"/>
    <cellStyle name="检查单元格 2 10" xfId="40424"/>
    <cellStyle name="检查单元格 2 11" xfId="40425"/>
    <cellStyle name="检查单元格 2 12" xfId="40426"/>
    <cellStyle name="检查单元格 2 2" xfId="40427"/>
    <cellStyle name="检查单元格 2 2 10" xfId="40428"/>
    <cellStyle name="检查单元格 2 2 11" xfId="40429"/>
    <cellStyle name="检查单元格 2 2 11 2" xfId="40430"/>
    <cellStyle name="检查单元格 2 2 11 2 2" xfId="40431"/>
    <cellStyle name="检查单元格 2 2 11 2 3" xfId="40432"/>
    <cellStyle name="检查单元格 2 2 11 2 4" xfId="40433"/>
    <cellStyle name="检查单元格 2 2 11 2 5" xfId="40434"/>
    <cellStyle name="检查单元格 2 2 11 2 6" xfId="40435"/>
    <cellStyle name="检查单元格 2 2 11 2 9" xfId="40436"/>
    <cellStyle name="检查单元格 2 2 11 3" xfId="40437"/>
    <cellStyle name="检查单元格 2 2 11 4" xfId="40438"/>
    <cellStyle name="检查单元格 2 2 11 5" xfId="40439"/>
    <cellStyle name="检查单元格 2 2 11 6" xfId="40440"/>
    <cellStyle name="检查单元格 2 2 11 7" xfId="40441"/>
    <cellStyle name="检查单元格 2 2 11 8" xfId="40442"/>
    <cellStyle name="检查单元格 2 2 11 9" xfId="40443"/>
    <cellStyle name="检查单元格 2 2 12" xfId="40444"/>
    <cellStyle name="检查单元格 2 2 13" xfId="40445"/>
    <cellStyle name="检查单元格 2 2 14" xfId="40446"/>
    <cellStyle name="检查单元格 2 2 15" xfId="40447"/>
    <cellStyle name="检查单元格 2 2 20" xfId="40448"/>
    <cellStyle name="检查单元格 2 2 16" xfId="40449"/>
    <cellStyle name="检查单元格 2 2 21" xfId="40450"/>
    <cellStyle name="检查单元格 2 2 17" xfId="40451"/>
    <cellStyle name="检查单元格 2 2 18" xfId="40452"/>
    <cellStyle name="检查单元格 2 2 19" xfId="40453"/>
    <cellStyle name="检查单元格 2 2 2" xfId="40454"/>
    <cellStyle name="检查单元格 2 2 2 10" xfId="40455"/>
    <cellStyle name="检查单元格 2 2 2 13" xfId="40456"/>
    <cellStyle name="检查单元格 2 2 2 2" xfId="40457"/>
    <cellStyle name="检查单元格 2 2 2 2 2" xfId="40458"/>
    <cellStyle name="检查单元格 2 2 2 2 2 2" xfId="40459"/>
    <cellStyle name="检查单元格 2 2 2 2 2 3" xfId="40460"/>
    <cellStyle name="检查单元格 2 2 2 2 2 4" xfId="40461"/>
    <cellStyle name="检查单元格 2 2 2 2 3" xfId="40462"/>
    <cellStyle name="检查单元格 2 2 2 2 4" xfId="40463"/>
    <cellStyle name="检查单元格 2 2 2 2 5" xfId="40464"/>
    <cellStyle name="检查单元格 2 2 2 2 6" xfId="40465"/>
    <cellStyle name="检查单元格 2 2 2 2 7" xfId="40466"/>
    <cellStyle name="检查单元格 2 2 2 2 8" xfId="40467"/>
    <cellStyle name="检查单元格 2 2 2 3" xfId="40468"/>
    <cellStyle name="检查单元格 2 2 2 6" xfId="40469"/>
    <cellStyle name="检查单元格 2 2 2 7" xfId="40470"/>
    <cellStyle name="检查单元格 2 2 2 8" xfId="40471"/>
    <cellStyle name="检查单元格 2 2 2 9" xfId="40472"/>
    <cellStyle name="检查单元格 2 2 3" xfId="40473"/>
    <cellStyle name="检查单元格 2 2 4" xfId="40474"/>
    <cellStyle name="检查单元格 2 2 5" xfId="40475"/>
    <cellStyle name="检查单元格 2 2 6" xfId="40476"/>
    <cellStyle name="检查单元格 2 2 7" xfId="40477"/>
    <cellStyle name="检查单元格 2 2 8" xfId="40478"/>
    <cellStyle name="检查单元格 2 2 9" xfId="40479"/>
    <cellStyle name="检查单元格 2 3" xfId="40480"/>
    <cellStyle name="检查单元格 2 7" xfId="40481"/>
    <cellStyle name="检查单元格 2 8" xfId="40482"/>
    <cellStyle name="检查单元格 3" xfId="40483"/>
    <cellStyle name="检查单元格 3 2" xfId="40484"/>
    <cellStyle name="检查单元格 3 2 2" xfId="40485"/>
    <cellStyle name="检查单元格 3 3" xfId="40486"/>
    <cellStyle name="检查单元格 4" xfId="40487"/>
    <cellStyle name="检查单元格 4 2" xfId="40488"/>
    <cellStyle name="检查单元格 4 2 2" xfId="40489"/>
    <cellStyle name="检查单元格 4 3" xfId="40490"/>
    <cellStyle name="检查单元格 5" xfId="40491"/>
    <cellStyle name="检查单元格 5 2" xfId="40492"/>
    <cellStyle name="检查单元格 6" xfId="40493"/>
    <cellStyle name="检查单元格 7" xfId="40494"/>
    <cellStyle name="检查单元格 7 2" xfId="40495"/>
    <cellStyle name="检查单元格 8" xfId="40496"/>
    <cellStyle name="检查单元格 8 2" xfId="40497"/>
    <cellStyle name="检查单元格 9" xfId="40498"/>
    <cellStyle name="检查单元格 9 2" xfId="40499"/>
    <cellStyle name="解释性文本 10 2" xfId="40500"/>
    <cellStyle name="解释性文本 2" xfId="40501"/>
    <cellStyle name="解释性文本 2 10" xfId="40502"/>
    <cellStyle name="解释性文本 2 11" xfId="40503"/>
    <cellStyle name="解释性文本 2 12" xfId="40504"/>
    <cellStyle name="解释性文本 2 2" xfId="40505"/>
    <cellStyle name="解释性文本 2 2 10" xfId="40506"/>
    <cellStyle name="解释性文本 2 2 11" xfId="40507"/>
    <cellStyle name="解释性文本 2 2 11 2" xfId="40508"/>
    <cellStyle name="解释性文本 2 2 11 2 2" xfId="40509"/>
    <cellStyle name="解释性文本 2 2 11 2 3" xfId="40510"/>
    <cellStyle name="解释性文本 2 2 11 2 4" xfId="40511"/>
    <cellStyle name="解释性文本 2 2 11 2 5" xfId="40512"/>
    <cellStyle name="解释性文本 2 2 11 2 6" xfId="40513"/>
    <cellStyle name="解释性文本 2 2 11 2 7" xfId="40514"/>
    <cellStyle name="解释性文本 2 2 11 2 8" xfId="40515"/>
    <cellStyle name="解释性文本 2 2 11 2 9" xfId="40516"/>
    <cellStyle name="解释性文本 2 2 11 3" xfId="40517"/>
    <cellStyle name="解释性文本 2 2 11 4" xfId="40518"/>
    <cellStyle name="解释性文本 2 2 11 6" xfId="40519"/>
    <cellStyle name="解释性文本 2 2 11 7" xfId="40520"/>
    <cellStyle name="解释性文本 2 2 11 8" xfId="40521"/>
    <cellStyle name="解释性文本 2 2 11 9" xfId="40522"/>
    <cellStyle name="解释性文本 2 2 12" xfId="40523"/>
    <cellStyle name="解释性文本 2 2 13" xfId="40524"/>
    <cellStyle name="解释性文本 2 2 14" xfId="40525"/>
    <cellStyle name="解释性文本 2 2 15" xfId="40526"/>
    <cellStyle name="解释性文本 2 2 20" xfId="40527"/>
    <cellStyle name="解释性文本 2 2 16" xfId="40528"/>
    <cellStyle name="解释性文本 2 2 21" xfId="40529"/>
    <cellStyle name="解释性文本 2 2 17" xfId="40530"/>
    <cellStyle name="解释性文本 2 2 18" xfId="40531"/>
    <cellStyle name="解释性文本 2 2 19" xfId="40532"/>
    <cellStyle name="解释性文本 2 2 2" xfId="40533"/>
    <cellStyle name="解释性文本 2 2 2 10" xfId="40534"/>
    <cellStyle name="解释性文本 2 2 2 11" xfId="40535"/>
    <cellStyle name="解释性文本 2 2 2 12" xfId="40536"/>
    <cellStyle name="解释性文本 2 2 2 13" xfId="40537"/>
    <cellStyle name="解释性文本 2 2 2 2" xfId="40538"/>
    <cellStyle name="解释性文本 2 2 2 2 2" xfId="40539"/>
    <cellStyle name="解释性文本 2 2 2 2 2 2" xfId="40540"/>
    <cellStyle name="解释性文本 2 2 2 2 2 4" xfId="40541"/>
    <cellStyle name="解释性文本 2 2 2 2 2 5" xfId="40542"/>
    <cellStyle name="解释性文本 2 2 2 2 2 6" xfId="40543"/>
    <cellStyle name="解释性文本 2 2 2 2 2 7" xfId="40544"/>
    <cellStyle name="解释性文本 2 2 2 2 2 8" xfId="40545"/>
    <cellStyle name="解释性文本 2 2 2 2 2 9" xfId="40546"/>
    <cellStyle name="解释性文本 2 2 2 2 3" xfId="40547"/>
    <cellStyle name="解释性文本 2 2 2 2 4" xfId="40548"/>
    <cellStyle name="解释性文本 2 2 2 2 5" xfId="40549"/>
    <cellStyle name="解释性文本 2 2 2 2 6" xfId="40550"/>
    <cellStyle name="解释性文本 2 2 2 2 7" xfId="40551"/>
    <cellStyle name="解释性文本 2 2 2 2 8" xfId="40552"/>
    <cellStyle name="解释性文本 2 2 2 2 9" xfId="40553"/>
    <cellStyle name="解释性文本 2 2 2 3" xfId="40554"/>
    <cellStyle name="解释性文本 2 2 2 4" xfId="40555"/>
    <cellStyle name="解释性文本 2 2 2 5" xfId="40556"/>
    <cellStyle name="解释性文本 2 2 2 6" xfId="40557"/>
    <cellStyle name="解释性文本 2 2 2 7" xfId="40558"/>
    <cellStyle name="解释性文本 2 2 2 8" xfId="40559"/>
    <cellStyle name="解释性文本 2 2 2 9" xfId="40560"/>
    <cellStyle name="解释性文本 2 2 3" xfId="40561"/>
    <cellStyle name="解释性文本 2 2 4" xfId="40562"/>
    <cellStyle name="解释性文本 2 2 6" xfId="40563"/>
    <cellStyle name="解释性文本 2 2 7" xfId="40564"/>
    <cellStyle name="解释性文本 2 2 8" xfId="40565"/>
    <cellStyle name="解释性文本 2 2 9" xfId="40566"/>
    <cellStyle name="解释性文本 2 3" xfId="40567"/>
    <cellStyle name="解释性文本 2 4" xfId="40568"/>
    <cellStyle name="解释性文本 2 6" xfId="40569"/>
    <cellStyle name="解释性文本 2 8" xfId="40570"/>
    <cellStyle name="解释性文本 2 9" xfId="40571"/>
    <cellStyle name="解释性文本 3" xfId="40572"/>
    <cellStyle name="解释性文本 3 2" xfId="40573"/>
    <cellStyle name="解释性文本 3 2 2" xfId="40574"/>
    <cellStyle name="解释性文本 3 3" xfId="40575"/>
    <cellStyle name="解释性文本 3 4" xfId="40576"/>
    <cellStyle name="解释性文本 4" xfId="40577"/>
    <cellStyle name="解释性文本 4 2" xfId="40578"/>
    <cellStyle name="解释性文本 4 2 2" xfId="40579"/>
    <cellStyle name="解释性文本 4 3" xfId="40580"/>
    <cellStyle name="解释性文本 4 4" xfId="40581"/>
    <cellStyle name="解释性文本 5" xfId="40582"/>
    <cellStyle name="解释性文本 5 2" xfId="40583"/>
    <cellStyle name="解释性文本 5 3" xfId="40584"/>
    <cellStyle name="解释性文本 6" xfId="40585"/>
    <cellStyle name="解释性文本 7" xfId="40586"/>
    <cellStyle name="解释性文本 7 2" xfId="40587"/>
    <cellStyle name="解释性文本 8" xfId="40588"/>
    <cellStyle name="解释性文本 8 2" xfId="40589"/>
    <cellStyle name="解释性文本 9" xfId="40590"/>
    <cellStyle name="解释性文本 9 2" xfId="40591"/>
    <cellStyle name="借出原因" xfId="40592"/>
    <cellStyle name="借出原因 2" xfId="40593"/>
    <cellStyle name="借出原因 2 2" xfId="40594"/>
    <cellStyle name="输入 2 6" xfId="40595"/>
    <cellStyle name="借出原因 3" xfId="40596"/>
    <cellStyle name="借出原因 4" xfId="40597"/>
    <cellStyle name="借出原因 5" xfId="40598"/>
    <cellStyle name="警告文本 10" xfId="40599"/>
    <cellStyle name="警告文本 10 2" xfId="40600"/>
    <cellStyle name="警告文本 11" xfId="40601"/>
    <cellStyle name="警告文本 2 10" xfId="40602"/>
    <cellStyle name="警告文本 2 11" xfId="40603"/>
    <cellStyle name="警告文本 2 12" xfId="40604"/>
    <cellStyle name="警告文本 2 2" xfId="40605"/>
    <cellStyle name="警告文本 2 2 10" xfId="40606"/>
    <cellStyle name="警告文本 2 2 11" xfId="40607"/>
    <cellStyle name="警告文本 2 2 11 2" xfId="40608"/>
    <cellStyle name="警告文本 2 2 11 2 2" xfId="40609"/>
    <cellStyle name="警告文本 2 2 11 2 3" xfId="40610"/>
    <cellStyle name="警告文本 2 2 11 2 4" xfId="40611"/>
    <cellStyle name="警告文本 2 2 11 2 5" xfId="40612"/>
    <cellStyle name="警告文本 2 2 11 2 6" xfId="40613"/>
    <cellStyle name="警告文本 2 2 11 2 7" xfId="40614"/>
    <cellStyle name="警告文本 2 2 11 2 8" xfId="40615"/>
    <cellStyle name="警告文本 2 2 11 2 9" xfId="40616"/>
    <cellStyle name="警告文本 2 2 11 3" xfId="40617"/>
    <cellStyle name="警告文本 2 2 11 5" xfId="40618"/>
    <cellStyle name="警告文本 2 2 11 6" xfId="40619"/>
    <cellStyle name="警告文本 2 2 11 7" xfId="40620"/>
    <cellStyle name="警告文本 2 2 11 8" xfId="40621"/>
    <cellStyle name="警告文本 2 2 11 9" xfId="40622"/>
    <cellStyle name="警告文本 2 2 12" xfId="40623"/>
    <cellStyle name="警告文本 2 2 13" xfId="40624"/>
    <cellStyle name="警告文本 2 2 14" xfId="40625"/>
    <cellStyle name="警告文本 2 2 15" xfId="40626"/>
    <cellStyle name="警告文本 2 2 20" xfId="40627"/>
    <cellStyle name="警告文本 2 2 16" xfId="40628"/>
    <cellStyle name="警告文本 2 2 21" xfId="40629"/>
    <cellStyle name="警告文本 2 2 17" xfId="40630"/>
    <cellStyle name="警告文本 2 2 19" xfId="40631"/>
    <cellStyle name="警告文本 2 2 2" xfId="40632"/>
    <cellStyle name="警告文本 2 2 2 10" xfId="40633"/>
    <cellStyle name="警告文本 2 2 2 11" xfId="40634"/>
    <cellStyle name="警告文本 2 2 2 12" xfId="40635"/>
    <cellStyle name="警告文本 2 2 2 13" xfId="40636"/>
    <cellStyle name="警告文本 2 2 2 2" xfId="40637"/>
    <cellStyle name="警告文本 2 2 2 2 2" xfId="40638"/>
    <cellStyle name="警告文本 2 2 2 2 2 2" xfId="40639"/>
    <cellStyle name="警告文本 2 2 2 2 2 3" xfId="40640"/>
    <cellStyle name="警告文本 2 2 2 2 2 4" xfId="40641"/>
    <cellStyle name="警告文本 2 2 2 2 2 5" xfId="40642"/>
    <cellStyle name="警告文本 2 2 2 2 2 6" xfId="40643"/>
    <cellStyle name="警告文本 2 2 2 2 2 7" xfId="40644"/>
    <cellStyle name="警告文本 2 2 2 2 2 8" xfId="40645"/>
    <cellStyle name="警告文本 2 2 2 2 2 9" xfId="40646"/>
    <cellStyle name="警告文本 2 2 2 2 4" xfId="40647"/>
    <cellStyle name="警告文本 2 2 2 2 5" xfId="40648"/>
    <cellStyle name="警告文本 2 2 2 2 6" xfId="40649"/>
    <cellStyle name="警告文本 2 2 2 2 7" xfId="40650"/>
    <cellStyle name="警告文本 2 2 2 2 8" xfId="40651"/>
    <cellStyle name="警告文本 2 2 2 2 9" xfId="40652"/>
    <cellStyle name="警告文本 2 2 2 3" xfId="40653"/>
    <cellStyle name="警告文本 2 2 2 4" xfId="40654"/>
    <cellStyle name="警告文本 2 2 2 5" xfId="40655"/>
    <cellStyle name="警告文本 2 2 2 6" xfId="40656"/>
    <cellStyle name="警告文本 2 2 2 7" xfId="40657"/>
    <cellStyle name="警告文本 2 2 2 8" xfId="40658"/>
    <cellStyle name="警告文本 2 2 2 9" xfId="40659"/>
    <cellStyle name="警告文本 2 2 3" xfId="40660"/>
    <cellStyle name="警告文本 2 2 4" xfId="40661"/>
    <cellStyle name="警告文本 2 2 6" xfId="40662"/>
    <cellStyle name="警告文本 2 2 8" xfId="40663"/>
    <cellStyle name="警告文本 2 2 9" xfId="40664"/>
    <cellStyle name="警告文本 2 3" xfId="40665"/>
    <cellStyle name="警告文本 2 4" xfId="40666"/>
    <cellStyle name="警告文本 2 5" xfId="40667"/>
    <cellStyle name="警告文本 2 6" xfId="40668"/>
    <cellStyle name="警告文本 2 7" xfId="40669"/>
    <cellStyle name="警告文本 2 8" xfId="40670"/>
    <cellStyle name="警告文本 3 2" xfId="40671"/>
    <cellStyle name="警告文本 3 2 2" xfId="40672"/>
    <cellStyle name="警告文本 4" xfId="40673"/>
    <cellStyle name="警告文本 4 2" xfId="40674"/>
    <cellStyle name="警告文本 4 2 2" xfId="40675"/>
    <cellStyle name="警告文本 4 3" xfId="40676"/>
    <cellStyle name="警告文本 4 4" xfId="40677"/>
    <cellStyle name="警告文本 5" xfId="40678"/>
    <cellStyle name="警告文本 5 3" xfId="40679"/>
    <cellStyle name="警告文本 6" xfId="40680"/>
    <cellStyle name="警告文本 7" xfId="40681"/>
    <cellStyle name="警告文本 7 2" xfId="40682"/>
    <cellStyle name="警告文本 8" xfId="40683"/>
    <cellStyle name="警告文本 8 2" xfId="40684"/>
    <cellStyle name="警告文本 9" xfId="40685"/>
    <cellStyle name="链接单元格 10" xfId="40686"/>
    <cellStyle name="链接单元格 10 2" xfId="40687"/>
    <cellStyle name="链接单元格 11" xfId="40688"/>
    <cellStyle name="链接单元格 2" xfId="40689"/>
    <cellStyle name="链接单元格 2 10" xfId="40690"/>
    <cellStyle name="链接单元格 2 11" xfId="40691"/>
    <cellStyle name="链接单元格 2 12" xfId="40692"/>
    <cellStyle name="链接单元格 2 2" xfId="40693"/>
    <cellStyle name="链接单元格 2 2 10" xfId="40694"/>
    <cellStyle name="链接单元格 2 2 11" xfId="40695"/>
    <cellStyle name="链接单元格 2 2 11 2" xfId="40696"/>
    <cellStyle name="链接单元格 2 2 11 2 2" xfId="40697"/>
    <cellStyle name="链接单元格 2 2 11 2 3" xfId="40698"/>
    <cellStyle name="链接单元格 2 2 11 2 4" xfId="40699"/>
    <cellStyle name="链接单元格 2 2 11 2 5" xfId="40700"/>
    <cellStyle name="链接单元格 2 2 11 2 6" xfId="40701"/>
    <cellStyle name="链接单元格 2 2 11 2 7" xfId="40702"/>
    <cellStyle name="链接单元格 2 2 11 2 8" xfId="40703"/>
    <cellStyle name="链接单元格 2 2 11 2 9" xfId="40704"/>
    <cellStyle name="链接单元格 2 2 11 3" xfId="40705"/>
    <cellStyle name="链接单元格 2 2 11 4" xfId="40706"/>
    <cellStyle name="链接单元格 2 2 11 5" xfId="40707"/>
    <cellStyle name="链接单元格 2 2 11 6" xfId="40708"/>
    <cellStyle name="链接单元格 2 2 11 7" xfId="40709"/>
    <cellStyle name="链接单元格 2 2 11 8" xfId="40710"/>
    <cellStyle name="链接单元格 2 2 11 9" xfId="40711"/>
    <cellStyle name="链接单元格 2 2 12" xfId="40712"/>
    <cellStyle name="链接单元格 2 2 13" xfId="40713"/>
    <cellStyle name="链接单元格 2 2 14" xfId="40714"/>
    <cellStyle name="链接单元格 2 2 15" xfId="40715"/>
    <cellStyle name="链接单元格 2 2 20" xfId="40716"/>
    <cellStyle name="链接单元格 2 2 16" xfId="40717"/>
    <cellStyle name="链接单元格 2 2 21" xfId="40718"/>
    <cellStyle name="链接单元格 2 2 17" xfId="40719"/>
    <cellStyle name="链接单元格 2 2 18" xfId="40720"/>
    <cellStyle name="链接单元格 2 2 19" xfId="40721"/>
    <cellStyle name="链接单元格 2 2 2" xfId="40722"/>
    <cellStyle name="链接单元格 2 2 2 10" xfId="40723"/>
    <cellStyle name="链接单元格 2 2 2 11" xfId="40724"/>
    <cellStyle name="链接单元格 2 2 2 12" xfId="40725"/>
    <cellStyle name="链接单元格 2 2 2 13" xfId="40726"/>
    <cellStyle name="链接单元格 2 2 2 2" xfId="40727"/>
    <cellStyle name="链接单元格 2 2 2 2 2" xfId="40728"/>
    <cellStyle name="链接单元格 2 2 2 2 2 2" xfId="40729"/>
    <cellStyle name="链接单元格 2 2 2 2 2 3" xfId="40730"/>
    <cellStyle name="链接单元格 2 2 2 2 2 4" xfId="40731"/>
    <cellStyle name="链接单元格 2 2 2 2 2 5" xfId="40732"/>
    <cellStyle name="链接单元格 2 2 2 2 2 6" xfId="40733"/>
    <cellStyle name="链接单元格 2 2 2 2 2 8" xfId="40734"/>
    <cellStyle name="链接单元格 2 2 2 2 2 9" xfId="40735"/>
    <cellStyle name="链接单元格 2 2 2 2 3" xfId="40736"/>
    <cellStyle name="链接单元格 2 2 2 2 4" xfId="40737"/>
    <cellStyle name="链接单元格 2 2 2 2 5" xfId="40738"/>
    <cellStyle name="链接单元格 2 2 2 2 6" xfId="40739"/>
    <cellStyle name="链接单元格 2 2 2 2 7" xfId="40740"/>
    <cellStyle name="链接单元格 2 2 2 2 8" xfId="40741"/>
    <cellStyle name="链接单元格 2 2 2 2 9" xfId="40742"/>
    <cellStyle name="链接单元格 2 2 2 3" xfId="40743"/>
    <cellStyle name="链接单元格 2 2 3" xfId="40744"/>
    <cellStyle name="链接单元格 2 2 5" xfId="40745"/>
    <cellStyle name="链接单元格 2 2 6" xfId="40746"/>
    <cellStyle name="链接单元格 2 2 7" xfId="40747"/>
    <cellStyle name="链接单元格 2 2 8" xfId="40748"/>
    <cellStyle name="链接单元格 2 2 9" xfId="40749"/>
    <cellStyle name="链接单元格 2 4" xfId="40750"/>
    <cellStyle name="链接单元格 2 5" xfId="40751"/>
    <cellStyle name="链接单元格 2 6" xfId="40752"/>
    <cellStyle name="链接单元格 3" xfId="40753"/>
    <cellStyle name="链接单元格 3 2" xfId="40754"/>
    <cellStyle name="链接单元格 3 2 2" xfId="40755"/>
    <cellStyle name="链接单元格 3 3" xfId="40756"/>
    <cellStyle name="链接单元格 3 4" xfId="40757"/>
    <cellStyle name="链接单元格 4" xfId="40758"/>
    <cellStyle name="链接单元格 4 2" xfId="40759"/>
    <cellStyle name="链接单元格 4 2 2" xfId="40760"/>
    <cellStyle name="链接单元格 4 3" xfId="40761"/>
    <cellStyle name="链接单元格 4 4" xfId="40762"/>
    <cellStyle name="链接单元格 5" xfId="40763"/>
    <cellStyle name="链接单元格 5 2" xfId="40764"/>
    <cellStyle name="链接单元格 5 3" xfId="40765"/>
    <cellStyle name="链接单元格 6" xfId="40766"/>
    <cellStyle name="链接单元格 7" xfId="40767"/>
    <cellStyle name="链接单元格 7 2" xfId="40768"/>
    <cellStyle name="链接单元格 8" xfId="40769"/>
    <cellStyle name="链接单元格 8 2" xfId="40770"/>
    <cellStyle name="链接单元格 9" xfId="40771"/>
    <cellStyle name="链接单元格 9 2" xfId="40772"/>
    <cellStyle name="霓付_ +Foil &amp; -FOIL &amp; PAPER" xfId="40773"/>
    <cellStyle name="烹拳 [0]_ +Foil &amp; -FOIL &amp; PAPER" xfId="40774"/>
    <cellStyle name="烹拳_ +Foil &amp; -FOIL &amp; PAPER" xfId="40775"/>
    <cellStyle name="普通_ 白土" xfId="40776"/>
    <cellStyle name="千分位[0]_ 白土" xfId="40777"/>
    <cellStyle name="千分位_ 白土" xfId="40778"/>
    <cellStyle name="千位_ 方正PC" xfId="40779"/>
    <cellStyle name="千位分隔 10" xfId="40780"/>
    <cellStyle name="千位分隔 10 2" xfId="40781"/>
    <cellStyle name="千位分隔 10 3" xfId="40782"/>
    <cellStyle name="千位分隔 10 4" xfId="40783"/>
    <cellStyle name="千位分隔 10 5" xfId="40784"/>
    <cellStyle name="千位分隔 11" xfId="40785"/>
    <cellStyle name="千位分隔 11 2" xfId="40786"/>
    <cellStyle name="千位分隔 11 2 2" xfId="40787"/>
    <cellStyle name="千位分隔 12" xfId="40788"/>
    <cellStyle name="千位分隔 12 2" xfId="40789"/>
    <cellStyle name="千位分隔 12 3" xfId="40790"/>
    <cellStyle name="千位分隔 12 4" xfId="40791"/>
    <cellStyle name="千位分隔 12 5" xfId="40792"/>
    <cellStyle name="千位分隔 13" xfId="40793"/>
    <cellStyle name="千位分隔 13 2" xfId="40794"/>
    <cellStyle name="千位分隔 13 3" xfId="40795"/>
    <cellStyle name="千位分隔 14" xfId="40796"/>
    <cellStyle name="千位分隔 14 2" xfId="40797"/>
    <cellStyle name="千位分隔 15" xfId="40798"/>
    <cellStyle name="千位分隔 20" xfId="40799"/>
    <cellStyle name="千位分隔 16" xfId="40800"/>
    <cellStyle name="千位分隔 21" xfId="40801"/>
    <cellStyle name="千位分隔 17" xfId="40802"/>
    <cellStyle name="千位分隔 22" xfId="40803"/>
    <cellStyle name="千位分隔 17 2" xfId="40804"/>
    <cellStyle name="千位分隔 17 3" xfId="40805"/>
    <cellStyle name="千位分隔 18" xfId="40806"/>
    <cellStyle name="千位分隔 23" xfId="40807"/>
    <cellStyle name="千位分隔 18 2" xfId="40808"/>
    <cellStyle name="千位分隔 19" xfId="40809"/>
    <cellStyle name="千位分隔 2" xfId="40810"/>
    <cellStyle name="千位分隔 2 10" xfId="40811"/>
    <cellStyle name="千位分隔 2 11" xfId="40812"/>
    <cellStyle name="千位分隔 2 2" xfId="40813"/>
    <cellStyle name="千位分隔 2 2 2" xfId="40814"/>
    <cellStyle name="千位分隔 2 2 2 2" xfId="40815"/>
    <cellStyle name="千位分隔 2 2 2 3" xfId="40816"/>
    <cellStyle name="千位分隔 2 2 3" xfId="40817"/>
    <cellStyle name="千位分隔 2 2 3 2" xfId="40818"/>
    <cellStyle name="千位分隔 2 2 4" xfId="40819"/>
    <cellStyle name="千位分隔 2 2 4 2" xfId="40820"/>
    <cellStyle name="千位分隔 2 2 5" xfId="40821"/>
    <cellStyle name="千位分隔 2 2 5 2" xfId="40822"/>
    <cellStyle name="千位分隔 2 2 6" xfId="40823"/>
    <cellStyle name="千位分隔 2 2 7" xfId="40824"/>
    <cellStyle name="千位分隔 2 3" xfId="40825"/>
    <cellStyle name="千位分隔 2 3 2" xfId="40826"/>
    <cellStyle name="千位分隔 2 3 3" xfId="40827"/>
    <cellStyle name="千位分隔 2 4" xfId="40828"/>
    <cellStyle name="千位分隔 2 4 2" xfId="40829"/>
    <cellStyle name="千位分隔 2 5" xfId="40830"/>
    <cellStyle name="千位分隔 2 5 2" xfId="40831"/>
    <cellStyle name="千位分隔 2 5 3" xfId="40832"/>
    <cellStyle name="千位分隔 2 5 4" xfId="40833"/>
    <cellStyle name="千位分隔 2 6" xfId="40834"/>
    <cellStyle name="千位分隔 2 7 3" xfId="40835"/>
    <cellStyle name="千位分隔 2 8" xfId="40836"/>
    <cellStyle name="千位分隔 2 8 2" xfId="40837"/>
    <cellStyle name="千位分隔 2 9" xfId="40838"/>
    <cellStyle name="千位分隔 2 9 2" xfId="40839"/>
    <cellStyle name="千位分隔 3" xfId="40840"/>
    <cellStyle name="千位分隔 3 2" xfId="40841"/>
    <cellStyle name="千位分隔 3 2 2" xfId="40842"/>
    <cellStyle name="千位分隔 3 2 3" xfId="40843"/>
    <cellStyle name="千位分隔 3 3" xfId="40844"/>
    <cellStyle name="千位分隔 3 3 2" xfId="40845"/>
    <cellStyle name="千位分隔 3 3 3" xfId="40846"/>
    <cellStyle name="千位分隔 3 3 4" xfId="40847"/>
    <cellStyle name="千位分隔 3 3 5" xfId="40848"/>
    <cellStyle name="千位分隔 3 3 7" xfId="40849"/>
    <cellStyle name="千位分隔 3 4" xfId="40850"/>
    <cellStyle name="千位分隔 3 4 2" xfId="40851"/>
    <cellStyle name="千位分隔 3 5" xfId="40852"/>
    <cellStyle name="千位分隔 3 5 2" xfId="40853"/>
    <cellStyle name="千位分隔 3 6" xfId="40854"/>
    <cellStyle name="千位分隔 3 6 2" xfId="40855"/>
    <cellStyle name="千位分隔 3 7" xfId="40856"/>
    <cellStyle name="千位分隔 3 7 2" xfId="40857"/>
    <cellStyle name="千位分隔 3 8" xfId="40858"/>
    <cellStyle name="千位分隔 4 10" xfId="40859"/>
    <cellStyle name="千位分隔 4 2" xfId="40860"/>
    <cellStyle name="千位分隔 4 2 2" xfId="40861"/>
    <cellStyle name="千位分隔 4 2 3" xfId="40862"/>
    <cellStyle name="千位分隔 4 2 3 2" xfId="40863"/>
    <cellStyle name="千位分隔 4 2 4" xfId="40864"/>
    <cellStyle name="千位分隔 4 3" xfId="40865"/>
    <cellStyle name="千位分隔 4 3 2" xfId="40866"/>
    <cellStyle name="千位分隔 4 4" xfId="40867"/>
    <cellStyle name="千位分隔 4 4 2" xfId="40868"/>
    <cellStyle name="千位分隔 4 5" xfId="40869"/>
    <cellStyle name="千位分隔 4 5 2" xfId="40870"/>
    <cellStyle name="千位分隔 4 6" xfId="40871"/>
    <cellStyle name="千位分隔 4 6 2" xfId="40872"/>
    <cellStyle name="千位分隔 4 6 2 2" xfId="40873"/>
    <cellStyle name="千位分隔 4 7" xfId="40874"/>
    <cellStyle name="千位分隔 4 7 2" xfId="40875"/>
    <cellStyle name="千位分隔 4 8" xfId="40876"/>
    <cellStyle name="千位分隔 4 8 2" xfId="40877"/>
    <cellStyle name="千位分隔 4 9" xfId="40878"/>
    <cellStyle name="千位分隔 5 2" xfId="40879"/>
    <cellStyle name="千位分隔 5 2 2" xfId="40880"/>
    <cellStyle name="千位分隔 5 3" xfId="40881"/>
    <cellStyle name="千位分隔 5 3 2" xfId="40882"/>
    <cellStyle name="千位分隔 5 4" xfId="40883"/>
    <cellStyle name="千位分隔 5 5" xfId="40884"/>
    <cellStyle name="千位分隔 5 6" xfId="40885"/>
    <cellStyle name="千位分隔 6 2" xfId="40886"/>
    <cellStyle name="千位分隔 6 2 2" xfId="40887"/>
    <cellStyle name="千位分隔 6 3" xfId="40888"/>
    <cellStyle name="千位分隔 6 3 2" xfId="40889"/>
    <cellStyle name="千位分隔 6 4" xfId="40890"/>
    <cellStyle name="千位分隔 6 5" xfId="40891"/>
    <cellStyle name="千位分隔 6 6" xfId="40892"/>
    <cellStyle name="千位分隔 6 7" xfId="40893"/>
    <cellStyle name="千位分隔 6 8" xfId="40894"/>
    <cellStyle name="千位分隔 7 2" xfId="40895"/>
    <cellStyle name="千位分隔 7 3" xfId="40896"/>
    <cellStyle name="千位分隔 7 4" xfId="40897"/>
    <cellStyle name="千位分隔 8 2" xfId="40898"/>
    <cellStyle name="千位分隔 8 3" xfId="40899"/>
    <cellStyle name="千位分隔 8 4" xfId="40900"/>
    <cellStyle name="千位分隔[0] 2" xfId="40901"/>
    <cellStyle name="千位分隔[0] 2 10" xfId="40902"/>
    <cellStyle name="千位分隔[0] 2 11" xfId="40903"/>
    <cellStyle name="千位分隔[0] 2 12" xfId="40904"/>
    <cellStyle name="千位分隔[0] 2 13" xfId="40905"/>
    <cellStyle name="千位分隔[0] 2 14" xfId="40906"/>
    <cellStyle name="千位分隔[0] 2 15" xfId="40907"/>
    <cellStyle name="千位分隔[0] 2 20" xfId="40908"/>
    <cellStyle name="千位分隔[0] 2 16" xfId="40909"/>
    <cellStyle name="千位分隔[0] 2 21" xfId="40910"/>
    <cellStyle name="千位分隔[0] 2 17" xfId="40911"/>
    <cellStyle name="千位分隔[0] 2 22" xfId="40912"/>
    <cellStyle name="千位分隔[0] 2 18" xfId="40913"/>
    <cellStyle name="千位分隔[0] 2 23" xfId="40914"/>
    <cellStyle name="千位分隔[0] 2 19" xfId="40915"/>
    <cellStyle name="千位分隔[0] 2 24" xfId="40916"/>
    <cellStyle name="千位分隔[0] 2 2" xfId="40917"/>
    <cellStyle name="千位分隔[0] 2 2 2" xfId="40918"/>
    <cellStyle name="千位分隔[0] 2 2 2 2" xfId="40919"/>
    <cellStyle name="千位分隔[0] 2 2 3" xfId="40920"/>
    <cellStyle name="千位分隔[0] 2 2 3 2" xfId="40921"/>
    <cellStyle name="千位分隔[0] 2 2 4" xfId="40922"/>
    <cellStyle name="千位分隔[0] 2 2 5" xfId="40923"/>
    <cellStyle name="千位分隔[0] 2 25" xfId="40924"/>
    <cellStyle name="千位分隔[0] 2 30" xfId="40925"/>
    <cellStyle name="千位分隔[0] 2 26" xfId="40926"/>
    <cellStyle name="千位分隔[0] 2 31" xfId="40927"/>
    <cellStyle name="千位分隔[0] 2 27" xfId="40928"/>
    <cellStyle name="千位分隔[0] 2 32" xfId="40929"/>
    <cellStyle name="千位分隔[0] 2 29" xfId="40930"/>
    <cellStyle name="千位分隔[0] 2 34" xfId="40931"/>
    <cellStyle name="千位分隔[0] 2 3" xfId="40932"/>
    <cellStyle name="千位分隔[0] 2 3 11" xfId="40933"/>
    <cellStyle name="千位分隔[0] 2 3 2" xfId="40934"/>
    <cellStyle name="千位分隔[0] 2 3 3" xfId="40935"/>
    <cellStyle name="千位分隔[0] 2 3 4" xfId="40936"/>
    <cellStyle name="千位分隔[0] 2 3 6" xfId="40937"/>
    <cellStyle name="千位分隔[0] 2 3 7" xfId="40938"/>
    <cellStyle name="千位分隔[0] 2 3 8" xfId="40939"/>
    <cellStyle name="千位分隔[0] 2 3 9" xfId="40940"/>
    <cellStyle name="千位分隔[0] 2 35" xfId="40941"/>
    <cellStyle name="千位分隔[0] 2 40" xfId="40942"/>
    <cellStyle name="千位分隔[0] 2 36" xfId="40943"/>
    <cellStyle name="千位分隔[0] 2 37" xfId="40944"/>
    <cellStyle name="千位分隔[0] 2 38" xfId="40945"/>
    <cellStyle name="千位分隔[0] 2 39" xfId="40946"/>
    <cellStyle name="千位分隔[0] 2 4" xfId="40947"/>
    <cellStyle name="千位分隔[0] 2 4 2" xfId="40948"/>
    <cellStyle name="千位分隔[0] 2 5" xfId="40949"/>
    <cellStyle name="千位分隔[0] 2 5 2" xfId="40950"/>
    <cellStyle name="千位分隔[0] 2 6" xfId="40951"/>
    <cellStyle name="千位分隔[0] 2 6 2" xfId="40952"/>
    <cellStyle name="千位分隔[0] 2 7" xfId="40953"/>
    <cellStyle name="千位分隔[0] 2 8" xfId="40954"/>
    <cellStyle name="千位分隔[0] 2 9" xfId="40955"/>
    <cellStyle name="千位分隔[0] 3" xfId="40956"/>
    <cellStyle name="千位分隔[0] 3 2" xfId="40957"/>
    <cellStyle name="千位分隔[0] 3 3" xfId="40958"/>
    <cellStyle name="千位分隔[0] 4" xfId="40959"/>
    <cellStyle name="千位分隔[0] 5" xfId="40960"/>
    <cellStyle name="千位分隔[0] 5 2" xfId="40961"/>
    <cellStyle name="千位分隔[0] 5 3" xfId="40962"/>
    <cellStyle name="千位分隔[0] 5 4" xfId="40963"/>
    <cellStyle name="千位分季_新建 Microsoft Excel 工作表" xfId="40964"/>
    <cellStyle name="钎霖_4岿角利" xfId="40965"/>
    <cellStyle name="强调 1 2" xfId="40966"/>
    <cellStyle name="强调 1 2 3" xfId="40967"/>
    <cellStyle name="强调 1 2 4" xfId="40968"/>
    <cellStyle name="强调 1 2 5" xfId="40969"/>
    <cellStyle name="强调 1 2 6" xfId="40970"/>
    <cellStyle name="强调 1 2 7" xfId="40971"/>
    <cellStyle name="强调 1 2 8" xfId="40972"/>
    <cellStyle name="强调 1 3" xfId="40973"/>
    <cellStyle name="强调 1 3 2" xfId="40974"/>
    <cellStyle name="强调 1 4" xfId="40975"/>
    <cellStyle name="强调 1 5" xfId="40976"/>
    <cellStyle name="强调 1 7" xfId="40977"/>
    <cellStyle name="强调 1 8" xfId="40978"/>
    <cellStyle name="强调 2" xfId="40979"/>
    <cellStyle name="强调 2 2" xfId="40980"/>
    <cellStyle name="强调 2 2 3" xfId="40981"/>
    <cellStyle name="强调 2 2 4" xfId="40982"/>
    <cellStyle name="强调 2 2 5" xfId="40983"/>
    <cellStyle name="强调 2 2 6" xfId="40984"/>
    <cellStyle name="强调 2 2 7" xfId="40985"/>
    <cellStyle name="强调 2 2 8" xfId="40986"/>
    <cellStyle name="强调 2 3" xfId="40987"/>
    <cellStyle name="强调 2 3 2" xfId="40988"/>
    <cellStyle name="强调 2 4" xfId="40989"/>
    <cellStyle name="强调 2 5" xfId="40990"/>
    <cellStyle name="强调 2 6" xfId="40991"/>
    <cellStyle name="强调 2 7" xfId="40992"/>
    <cellStyle name="强调 2 8" xfId="40993"/>
    <cellStyle name="强调 2 9" xfId="40994"/>
    <cellStyle name="强调 3" xfId="40995"/>
    <cellStyle name="强调 3 2" xfId="40996"/>
    <cellStyle name="强调 3 2 2" xfId="40997"/>
    <cellStyle name="强调 3 2 3" xfId="40998"/>
    <cellStyle name="强调 3 2 4" xfId="40999"/>
    <cellStyle name="强调 3 2 5" xfId="41000"/>
    <cellStyle name="强调 3 2 6" xfId="41001"/>
    <cellStyle name="强调 3 2 7" xfId="41002"/>
    <cellStyle name="强调 3 2 8" xfId="41003"/>
    <cellStyle name="强调 3 3" xfId="41004"/>
    <cellStyle name="强调 3 3 2" xfId="41005"/>
    <cellStyle name="强调 3 4" xfId="41006"/>
    <cellStyle name="强调 3 5" xfId="41007"/>
    <cellStyle name="强调 3 6" xfId="41008"/>
    <cellStyle name="强调 3 7" xfId="41009"/>
    <cellStyle name="强调文字颜色 1 10" xfId="41010"/>
    <cellStyle name="强调文字颜色 1 10 2" xfId="41011"/>
    <cellStyle name="强调文字颜色 1 11" xfId="41012"/>
    <cellStyle name="强调文字颜色 1 2 10" xfId="41013"/>
    <cellStyle name="强调文字颜色 1 2 11" xfId="41014"/>
    <cellStyle name="强调文字颜色 1 2 12" xfId="41015"/>
    <cellStyle name="强调文字颜色 1 2 2" xfId="41016"/>
    <cellStyle name="强调文字颜色 1 2 2 10" xfId="41017"/>
    <cellStyle name="强调文字颜色 1 2 2 11 2 8" xfId="41018"/>
    <cellStyle name="强调文字颜色 1 2 2 11 2 9" xfId="41019"/>
    <cellStyle name="强调文字颜色 1 2 2 11 3" xfId="41020"/>
    <cellStyle name="强调文字颜色 1 2 2 11 4" xfId="41021"/>
    <cellStyle name="强调文字颜色 1 2 2 11 5" xfId="41022"/>
    <cellStyle name="强调文字颜色 1 2 2 11 6" xfId="41023"/>
    <cellStyle name="强调文字颜色 1 2 2 11 7" xfId="41024"/>
    <cellStyle name="强调文字颜色 1 2 2 11 8" xfId="41025"/>
    <cellStyle name="强调文字颜色 1 2 2 11 9" xfId="41026"/>
    <cellStyle name="强调文字颜色 1 2 2 12" xfId="41027"/>
    <cellStyle name="强调文字颜色 1 2 2 13" xfId="41028"/>
    <cellStyle name="强调文字颜色 1 2 2 14" xfId="41029"/>
    <cellStyle name="强调文字颜色 1 2 2 15" xfId="41030"/>
    <cellStyle name="强调文字颜色 1 2 2 20" xfId="41031"/>
    <cellStyle name="强调文字颜色 1 2 2 16" xfId="41032"/>
    <cellStyle name="强调文字颜色 1 2 2 21" xfId="41033"/>
    <cellStyle name="强调文字颜色 1 2 2 17" xfId="41034"/>
    <cellStyle name="强调文字颜色 1 2 2 18" xfId="41035"/>
    <cellStyle name="强调文字颜色 1 2 2 2" xfId="41036"/>
    <cellStyle name="强调文字颜色 1 2 2 2 10" xfId="41037"/>
    <cellStyle name="强调文字颜色 1 2 2 2 11" xfId="41038"/>
    <cellStyle name="强调文字颜色 1 2 2 2 12" xfId="41039"/>
    <cellStyle name="强调文字颜色 1 2 2 2 13" xfId="41040"/>
    <cellStyle name="强调文字颜色 1 2 2 2 2" xfId="41041"/>
    <cellStyle name="强调文字颜色 1 2 2 2 2 2" xfId="41042"/>
    <cellStyle name="强调文字颜色 1 2 2 2 2 2 2" xfId="41043"/>
    <cellStyle name="强调文字颜色 1 2 2 2 2 2 3" xfId="41044"/>
    <cellStyle name="强调文字颜色 1 2 2 2 2 2 4" xfId="41045"/>
    <cellStyle name="强调文字颜色 1 2 2 2 2 2 5" xfId="41046"/>
    <cellStyle name="强调文字颜色 1 2 2 2 2 2 6" xfId="41047"/>
    <cellStyle name="强调文字颜色 1 2 2 2 2 2 7" xfId="41048"/>
    <cellStyle name="强调文字颜色 1 2 2 2 2 2 8" xfId="41049"/>
    <cellStyle name="强调文字颜色 1 2 2 2 2 2 9" xfId="41050"/>
    <cellStyle name="强调文字颜色 1 2 2 2 2 3" xfId="41051"/>
    <cellStyle name="强调文字颜色 1 2 2 2 2 4" xfId="41052"/>
    <cellStyle name="强调文字颜色 1 2 2 2 2 5" xfId="41053"/>
    <cellStyle name="强调文字颜色 1 2 2 2 2 6" xfId="41054"/>
    <cellStyle name="强调文字颜色 1 2 2 2 2 7" xfId="41055"/>
    <cellStyle name="强调文字颜色 1 2 2 2 2 8" xfId="41056"/>
    <cellStyle name="强调文字颜色 1 2 2 2 2 9" xfId="41057"/>
    <cellStyle name="强调文字颜色 1 2 2 2 3" xfId="41058"/>
    <cellStyle name="强调文字颜色 1 2 2 2 4" xfId="41059"/>
    <cellStyle name="强调文字颜色 1 2 2 2 5" xfId="41060"/>
    <cellStyle name="强调文字颜色 1 2 2 2 6" xfId="41061"/>
    <cellStyle name="强调文字颜色 1 2 2 2 7" xfId="41062"/>
    <cellStyle name="强调文字颜色 1 2 2 2 8" xfId="41063"/>
    <cellStyle name="强调文字颜色 1 2 2 3" xfId="41064"/>
    <cellStyle name="强调文字颜色 1 2 2 4" xfId="41065"/>
    <cellStyle name="强调文字颜色 1 2 2 5" xfId="41066"/>
    <cellStyle name="强调文字颜色 1 2 2 6" xfId="41067"/>
    <cellStyle name="强调文字颜色 1 2 2 7" xfId="41068"/>
    <cellStyle name="强调文字颜色 1 2 2 8" xfId="41069"/>
    <cellStyle name="强调文字颜色 1 2 3" xfId="41070"/>
    <cellStyle name="强调文字颜色 1 2 4" xfId="41071"/>
    <cellStyle name="强调文字颜色 1 2 5" xfId="41072"/>
    <cellStyle name="强调文字颜色 1 2 6" xfId="41073"/>
    <cellStyle name="强调文字颜色 1 2 7" xfId="41074"/>
    <cellStyle name="强调文字颜色 1 2 8" xfId="41075"/>
    <cellStyle name="强调文字颜色 1 3" xfId="41076"/>
    <cellStyle name="强调文字颜色 1 3 2" xfId="41077"/>
    <cellStyle name="强调文字颜色 1 4" xfId="41078"/>
    <cellStyle name="强调文字颜色 1 5" xfId="41079"/>
    <cellStyle name="强调文字颜色 1 6" xfId="41080"/>
    <cellStyle name="强调文字颜色 1 7" xfId="41081"/>
    <cellStyle name="强调文字颜色 1 7 2" xfId="41082"/>
    <cellStyle name="强调文字颜色 1 8" xfId="41083"/>
    <cellStyle name="强调文字颜色 1 8 2" xfId="41084"/>
    <cellStyle name="强调文字颜色 1 9" xfId="41085"/>
    <cellStyle name="强调文字颜色 1 9 2" xfId="41086"/>
    <cellStyle name="强调文字颜色 2 10" xfId="41087"/>
    <cellStyle name="强调文字颜色 2 10 2" xfId="41088"/>
    <cellStyle name="强调文字颜色 2 2 10" xfId="41089"/>
    <cellStyle name="强调文字颜色 2 2 11" xfId="41090"/>
    <cellStyle name="强调文字颜色 2 2 2" xfId="41091"/>
    <cellStyle name="强调文字颜色 2 2 2 10" xfId="41092"/>
    <cellStyle name="强调文字颜色 2 2 2 11" xfId="41093"/>
    <cellStyle name="强调文字颜色 2 2 2 11 2" xfId="41094"/>
    <cellStyle name="强调文字颜色 2 2 2 11 2 2" xfId="41095"/>
    <cellStyle name="强调文字颜色 2 2 2 11 2 3" xfId="41096"/>
    <cellStyle name="强调文字颜色 2 2 2 11 2 4" xfId="41097"/>
    <cellStyle name="强调文字颜色 2 2 2 11 2 5" xfId="41098"/>
    <cellStyle name="强调文字颜色 2 2 2 11 2 7" xfId="41099"/>
    <cellStyle name="强调文字颜色 2 2 2 11 2 8" xfId="41100"/>
    <cellStyle name="强调文字颜色 2 2 2 11 2 9" xfId="41101"/>
    <cellStyle name="强调文字颜色 2 2 2 11 3" xfId="41102"/>
    <cellStyle name="强调文字颜色 2 2 2 11 4" xfId="41103"/>
    <cellStyle name="强调文字颜色 2 2 2 11 5" xfId="41104"/>
    <cellStyle name="强调文字颜色 2 2 2 11 6" xfId="41105"/>
    <cellStyle name="强调文字颜色 2 2 2 11 7" xfId="41106"/>
    <cellStyle name="强调文字颜色 2 2 2 11 8" xfId="41107"/>
    <cellStyle name="强调文字颜色 2 2 2 11 9" xfId="41108"/>
    <cellStyle name="强调文字颜色 2 2 2 12" xfId="41109"/>
    <cellStyle name="强调文字颜色 2 2 2 13" xfId="41110"/>
    <cellStyle name="强调文字颜色 2 2 2 14" xfId="41111"/>
    <cellStyle name="强调文字颜色 2 2 2 15" xfId="41112"/>
    <cellStyle name="强调文字颜色 2 2 2 20" xfId="41113"/>
    <cellStyle name="强调文字颜色 2 2 2 16" xfId="41114"/>
    <cellStyle name="强调文字颜色 2 2 2 21" xfId="41115"/>
    <cellStyle name="强调文字颜色 2 2 2 17" xfId="41116"/>
    <cellStyle name="强调文字颜色 2 2 2 18" xfId="41117"/>
    <cellStyle name="强调文字颜色 2 2 2 19" xfId="41118"/>
    <cellStyle name="强调文字颜色 2 2 2 2" xfId="41119"/>
    <cellStyle name="强调文字颜色 2 2 2 2 11" xfId="41120"/>
    <cellStyle name="强调文字颜色 2 2 2 2 12" xfId="41121"/>
    <cellStyle name="强调文字颜色 2 2 2 2 13" xfId="41122"/>
    <cellStyle name="强调文字颜色 2 2 2 2 2" xfId="41123"/>
    <cellStyle name="强调文字颜色 2 2 2 2 2 2" xfId="41124"/>
    <cellStyle name="强调文字颜色 2 2 2 2 2 2 3" xfId="41125"/>
    <cellStyle name="强调文字颜色 2 2 2 2 2 2 4" xfId="41126"/>
    <cellStyle name="强调文字颜色 2 2 2 2 2 2 5" xfId="41127"/>
    <cellStyle name="强调文字颜色 2 2 2 2 2 2 6" xfId="41128"/>
    <cellStyle name="强调文字颜色 2 2 2 2 2 2 7" xfId="41129"/>
    <cellStyle name="强调文字颜色 2 2 2 2 2 2 8" xfId="41130"/>
    <cellStyle name="强调文字颜色 2 2 2 2 2 2 9" xfId="41131"/>
    <cellStyle name="强调文字颜色 2 2 2 2 2 8" xfId="41132"/>
    <cellStyle name="强调文字颜色 2 2 2 2 2 9" xfId="41133"/>
    <cellStyle name="强调文字颜色 2 2 2 2 3" xfId="41134"/>
    <cellStyle name="强调文字颜色 2 2 2 2 4" xfId="41135"/>
    <cellStyle name="强调文字颜色 2 2 2 2 8" xfId="41136"/>
    <cellStyle name="强调文字颜色 2 2 2 2 9" xfId="41137"/>
    <cellStyle name="强调文字颜色 2 2 2 3" xfId="41138"/>
    <cellStyle name="强调文字颜色 2 2 2 4" xfId="41139"/>
    <cellStyle name="强调文字颜色 2 2 2 5" xfId="41140"/>
    <cellStyle name="强调文字颜色 2 2 2 6" xfId="41141"/>
    <cellStyle name="强调文字颜色 2 2 2 7" xfId="41142"/>
    <cellStyle name="强调文字颜色 2 2 3" xfId="41143"/>
    <cellStyle name="强调文字颜色 2 2 4" xfId="41144"/>
    <cellStyle name="强调文字颜色 2 2 5" xfId="41145"/>
    <cellStyle name="强调文字颜色 2 2 6" xfId="41146"/>
    <cellStyle name="强调文字颜色 2 2 7" xfId="41147"/>
    <cellStyle name="强调文字颜色 2 2 8" xfId="41148"/>
    <cellStyle name="强调文字颜色 2 2 9" xfId="41149"/>
    <cellStyle name="强调文字颜色 2 3" xfId="41150"/>
    <cellStyle name="强调文字颜色 2 3 2" xfId="41151"/>
    <cellStyle name="强调文字颜色 2 4" xfId="41152"/>
    <cellStyle name="强调文字颜色 2 5" xfId="41153"/>
    <cellStyle name="强调文字颜色 2 6" xfId="41154"/>
    <cellStyle name="强调文字颜色 2 7" xfId="41155"/>
    <cellStyle name="强调文字颜色 2 8" xfId="41156"/>
    <cellStyle name="强调文字颜色 2 8 2" xfId="41157"/>
    <cellStyle name="强调文字颜色 2 9" xfId="41158"/>
    <cellStyle name="强调文字颜色 2 9 2" xfId="41159"/>
    <cellStyle name="强调文字颜色 3 10" xfId="41160"/>
    <cellStyle name="强调文字颜色 3 10 2" xfId="41161"/>
    <cellStyle name="强调文字颜色 3 11" xfId="41162"/>
    <cellStyle name="强调文字颜色 3 2" xfId="41163"/>
    <cellStyle name="强调文字颜色 3 2 11" xfId="41164"/>
    <cellStyle name="强调文字颜色 3 2 12" xfId="41165"/>
    <cellStyle name="强调文字颜色 3 2 2" xfId="41166"/>
    <cellStyle name="强调文字颜色 3 2 2 10" xfId="41167"/>
    <cellStyle name="强调文字颜色 3 2 2 11" xfId="41168"/>
    <cellStyle name="强调文字颜色 3 2 2 11 2" xfId="41169"/>
    <cellStyle name="强调文字颜色 3 2 2 11 2 2" xfId="41170"/>
    <cellStyle name="强调文字颜色 3 2 2 11 2 3" xfId="41171"/>
    <cellStyle name="强调文字颜色 3 2 2 11 2 4" xfId="41172"/>
    <cellStyle name="强调文字颜色 3 2 2 11 2 5" xfId="41173"/>
    <cellStyle name="强调文字颜色 3 2 2 11 2 7" xfId="41174"/>
    <cellStyle name="强调文字颜色 3 2 2 11 2 8" xfId="41175"/>
    <cellStyle name="强调文字颜色 3 2 2 11 2 9" xfId="41176"/>
    <cellStyle name="强调文字颜色 3 2 2 11 3" xfId="41177"/>
    <cellStyle name="强调文字颜色 3 2 2 11 4" xfId="41178"/>
    <cellStyle name="强调文字颜色 3 2 2 11 5" xfId="41179"/>
    <cellStyle name="强调文字颜色 3 2 2 11 6" xfId="41180"/>
    <cellStyle name="强调文字颜色 3 2 2 11 7" xfId="41181"/>
    <cellStyle name="强调文字颜色 3 2 2 11 8" xfId="41182"/>
    <cellStyle name="强调文字颜色 3 2 2 11 9" xfId="41183"/>
    <cellStyle name="强调文字颜色 3 2 2 12" xfId="41184"/>
    <cellStyle name="强调文字颜色 3 2 2 13" xfId="41185"/>
    <cellStyle name="强调文字颜色 3 2 2 14" xfId="41186"/>
    <cellStyle name="强调文字颜色 3 2 2 15" xfId="41187"/>
    <cellStyle name="强调文字颜色 3 2 2 20" xfId="41188"/>
    <cellStyle name="强调文字颜色 3 2 2 16" xfId="41189"/>
    <cellStyle name="强调文字颜色 3 2 2 21" xfId="41190"/>
    <cellStyle name="强调文字颜色 3 2 2 17" xfId="41191"/>
    <cellStyle name="强调文字颜色 3 2 2 18" xfId="41192"/>
    <cellStyle name="强调文字颜色 3 2 2 19" xfId="41193"/>
    <cellStyle name="强调文字颜色 3 2 2 2" xfId="41194"/>
    <cellStyle name="强调文字颜色 3 2 2 2 10" xfId="41195"/>
    <cellStyle name="强调文字颜色 3 2 2 2 11" xfId="41196"/>
    <cellStyle name="强调文字颜色 3 2 2 2 12" xfId="41197"/>
    <cellStyle name="强调文字颜色 3 2 2 2 13" xfId="41198"/>
    <cellStyle name="强调文字颜色 3 2 2 2 2" xfId="41199"/>
    <cellStyle name="强调文字颜色 3 2 2 2 2 2" xfId="41200"/>
    <cellStyle name="强调文字颜色 3 2 2 2 2 2 2" xfId="41201"/>
    <cellStyle name="强调文字颜色 3 2 2 2 2 2 3" xfId="41202"/>
    <cellStyle name="强调文字颜色 3 2 2 2 2 2 4" xfId="41203"/>
    <cellStyle name="强调文字颜色 3 2 2 2 2 2 5" xfId="41204"/>
    <cellStyle name="强调文字颜色 3 2 2 2 2 2 6" xfId="41205"/>
    <cellStyle name="强调文字颜色 3 2 2 2 2 2 7" xfId="41206"/>
    <cellStyle name="强调文字颜色 3 2 2 2 2 2 8" xfId="41207"/>
    <cellStyle name="强调文字颜色 3 2 2 2 2 3" xfId="41208"/>
    <cellStyle name="强调文字颜色 3 2 2 2 2 4" xfId="41209"/>
    <cellStyle name="强调文字颜色 3 2 2 2 2 5" xfId="41210"/>
    <cellStyle name="强调文字颜色 3 2 2 2 2 6" xfId="41211"/>
    <cellStyle name="强调文字颜色 3 2 2 2 2 7" xfId="41212"/>
    <cellStyle name="强调文字颜色 3 2 2 2 3" xfId="41213"/>
    <cellStyle name="强调文字颜色 3 2 2 2 4" xfId="41214"/>
    <cellStyle name="强调文字颜色 3 2 2 2 5" xfId="41215"/>
    <cellStyle name="强调文字颜色 3 2 2 2 6" xfId="41216"/>
    <cellStyle name="强调文字颜色 3 2 2 2 7" xfId="41217"/>
    <cellStyle name="强调文字颜色 3 2 2 2 8" xfId="41218"/>
    <cellStyle name="强调文字颜色 3 2 2 2 9" xfId="41219"/>
    <cellStyle name="强调文字颜色 3 2 2 3" xfId="41220"/>
    <cellStyle name="强调文字颜色 3 2 2 4" xfId="41221"/>
    <cellStyle name="强调文字颜色 3 2 2 5" xfId="41222"/>
    <cellStyle name="强调文字颜色 3 2 2 6" xfId="41223"/>
    <cellStyle name="强调文字颜色 3 2 2 7" xfId="41224"/>
    <cellStyle name="强调文字颜色 3 2 2 8" xfId="41225"/>
    <cellStyle name="强调文字颜色 3 2 2 9" xfId="41226"/>
    <cellStyle name="强调文字颜色 3 2 3" xfId="41227"/>
    <cellStyle name="强调文字颜色 3 2 4" xfId="41228"/>
    <cellStyle name="强调文字颜色 3 2 5" xfId="41229"/>
    <cellStyle name="强调文字颜色 3 2 6" xfId="41230"/>
    <cellStyle name="强调文字颜色 3 2 7" xfId="41231"/>
    <cellStyle name="强调文字颜色 3 2 8" xfId="41232"/>
    <cellStyle name="强调文字颜色 3 2 9" xfId="41233"/>
    <cellStyle name="强调文字颜色 3 3" xfId="41234"/>
    <cellStyle name="强调文字颜色 3 3 2" xfId="41235"/>
    <cellStyle name="强调文字颜色 3 4" xfId="41236"/>
    <cellStyle name="强调文字颜色 3 6" xfId="41237"/>
    <cellStyle name="强调文字颜色 3 7" xfId="41238"/>
    <cellStyle name="强调文字颜色 3 7 2" xfId="41239"/>
    <cellStyle name="强调文字颜色 3 8" xfId="41240"/>
    <cellStyle name="强调文字颜色 3 8 2" xfId="41241"/>
    <cellStyle name="强调文字颜色 3 9" xfId="41242"/>
    <cellStyle name="强调文字颜色 3 9 2" xfId="41243"/>
    <cellStyle name="强调文字颜色 4 10" xfId="41244"/>
    <cellStyle name="强调文字颜色 4 10 2" xfId="41245"/>
    <cellStyle name="强调文字颜色 4 11" xfId="41246"/>
    <cellStyle name="强调文字颜色 4 2" xfId="41247"/>
    <cellStyle name="强调文字颜色 4 2 10" xfId="41248"/>
    <cellStyle name="强调文字颜色 4 2 11" xfId="41249"/>
    <cellStyle name="强调文字颜色 4 2 12" xfId="41250"/>
    <cellStyle name="强调文字颜色 4 2 2" xfId="41251"/>
    <cellStyle name="强调文字颜色 4 2 2 10" xfId="41252"/>
    <cellStyle name="强调文字颜色 4 2 2 11" xfId="41253"/>
    <cellStyle name="强调文字颜色 4 2 2 11 2" xfId="41254"/>
    <cellStyle name="强调文字颜色 4 2 2 11 2 2" xfId="41255"/>
    <cellStyle name="强调文字颜色 4 2 2 11 2 3" xfId="41256"/>
    <cellStyle name="强调文字颜色 4 2 2 11 2 4" xfId="41257"/>
    <cellStyle name="强调文字颜色 4 2 2 11 2 5" xfId="41258"/>
    <cellStyle name="强调文字颜色 4 2 2 11 2 6" xfId="41259"/>
    <cellStyle name="强调文字颜色 4 2 2 11 2 7" xfId="41260"/>
    <cellStyle name="强调文字颜色 4 2 2 11 2 8" xfId="41261"/>
    <cellStyle name="强调文字颜色 4 2 2 11 2 9" xfId="41262"/>
    <cellStyle name="强调文字颜色 4 2 2 11 3" xfId="41263"/>
    <cellStyle name="强调文字颜色 4 2 2 11 4" xfId="41264"/>
    <cellStyle name="强调文字颜色 4 2 2 11 5" xfId="41265"/>
    <cellStyle name="强调文字颜色 4 2 2 11 6" xfId="41266"/>
    <cellStyle name="强调文字颜色 4 2 2 11 7" xfId="41267"/>
    <cellStyle name="强调文字颜色 4 2 2 11 8" xfId="41268"/>
    <cellStyle name="强调文字颜色 4 2 2 11 9" xfId="41269"/>
    <cellStyle name="强调文字颜色 4 2 2 12" xfId="41270"/>
    <cellStyle name="强调文字颜色 4 2 2 13" xfId="41271"/>
    <cellStyle name="强调文字颜色 4 2 2 14" xfId="41272"/>
    <cellStyle name="强调文字颜色 4 2 2 15" xfId="41273"/>
    <cellStyle name="强调文字颜色 4 2 2 20" xfId="41274"/>
    <cellStyle name="强调文字颜色 4 2 2 16" xfId="41275"/>
    <cellStyle name="强调文字颜色 4 2 2 21" xfId="41276"/>
    <cellStyle name="强调文字颜色 4 2 2 17" xfId="41277"/>
    <cellStyle name="强调文字颜色 4 2 2 18" xfId="41278"/>
    <cellStyle name="强调文字颜色 4 2 2 19" xfId="41279"/>
    <cellStyle name="强调文字颜色 4 2 2 2 2" xfId="41280"/>
    <cellStyle name="强调文字颜色 4 2 2 2 2 2" xfId="41281"/>
    <cellStyle name="强调文字颜色 4 2 2 2 2 2 2" xfId="41282"/>
    <cellStyle name="强调文字颜色 4 2 2 2 2 2 3" xfId="41283"/>
    <cellStyle name="强调文字颜色 4 2 2 2 2 2 4" xfId="41284"/>
    <cellStyle name="强调文字颜色 4 2 2 2 2 2 5" xfId="41285"/>
    <cellStyle name="强调文字颜色 4 2 2 2 2 2 6" xfId="41286"/>
    <cellStyle name="强调文字颜色 4 2 2 2 2 2 7" xfId="41287"/>
    <cellStyle name="强调文字颜色 4 2 2 2 2 2 8" xfId="41288"/>
    <cellStyle name="强调文字颜色 4 2 2 2 2 2 9" xfId="41289"/>
    <cellStyle name="强调文字颜色 4 2 2 2 2 3" xfId="41290"/>
    <cellStyle name="强调文字颜色 4 2 2 2 2 4" xfId="41291"/>
    <cellStyle name="强调文字颜色 4 2 2 2 2 5" xfId="41292"/>
    <cellStyle name="强调文字颜色 4 2 2 2 2 6" xfId="41293"/>
    <cellStyle name="强调文字颜色 4 2 2 2 2 7" xfId="41294"/>
    <cellStyle name="强调文字颜色 4 2 2 2 2 8" xfId="41295"/>
    <cellStyle name="强调文字颜色 4 2 2 2 3" xfId="41296"/>
    <cellStyle name="强调文字颜色 4 2 2 2 4" xfId="41297"/>
    <cellStyle name="强调文字颜色 4 2 2 2 5" xfId="41298"/>
    <cellStyle name="强调文字颜色 4 2 2 2 6" xfId="41299"/>
    <cellStyle name="强调文字颜色 4 2 2 2 7" xfId="41300"/>
    <cellStyle name="强调文字颜色 4 2 2 2 8" xfId="41301"/>
    <cellStyle name="强调文字颜色 4 2 2 2 9" xfId="41302"/>
    <cellStyle name="强调文字颜色 4 2 2 3" xfId="41303"/>
    <cellStyle name="强调文字颜色 4 2 2 4" xfId="41304"/>
    <cellStyle name="强调文字颜色 4 2 2 5" xfId="41305"/>
    <cellStyle name="强调文字颜色 4 2 2 7" xfId="41306"/>
    <cellStyle name="强调文字颜色 4 2 2 8" xfId="41307"/>
    <cellStyle name="强调文字颜色 4 2 2 9" xfId="41308"/>
    <cellStyle name="强调文字颜色 4 2 3" xfId="41309"/>
    <cellStyle name="强调文字颜色 4 2 4" xfId="41310"/>
    <cellStyle name="强调文字颜色 4 2 7" xfId="41311"/>
    <cellStyle name="强调文字颜色 4 2 8" xfId="41312"/>
    <cellStyle name="强调文字颜色 4 2 9" xfId="41313"/>
    <cellStyle name="强调文字颜色 4 3" xfId="41314"/>
    <cellStyle name="强调文字颜色 4 3 2" xfId="41315"/>
    <cellStyle name="强调文字颜色 4 4" xfId="41316"/>
    <cellStyle name="强调文字颜色 4 5" xfId="41317"/>
    <cellStyle name="强调文字颜色 4 6" xfId="41318"/>
    <cellStyle name="强调文字颜色 4 7" xfId="41319"/>
    <cellStyle name="强调文字颜色 4 7 2" xfId="41320"/>
    <cellStyle name="强调文字颜色 4 8" xfId="41321"/>
    <cellStyle name="强调文字颜色 4 8 2" xfId="41322"/>
    <cellStyle name="强调文字颜色 4 9" xfId="41323"/>
    <cellStyle name="强调文字颜色 4 9 2" xfId="41324"/>
    <cellStyle name="强调文字颜色 5 10 2" xfId="41325"/>
    <cellStyle name="强调文字颜色 5 2" xfId="41326"/>
    <cellStyle name="强调文字颜色 5 2 10" xfId="41327"/>
    <cellStyle name="强调文字颜色 5 2 2" xfId="41328"/>
    <cellStyle name="强调文字颜色 5 2 2 10" xfId="41329"/>
    <cellStyle name="强调文字颜色 5 2 2 11" xfId="41330"/>
    <cellStyle name="强调文字颜色 5 2 2 11 2" xfId="41331"/>
    <cellStyle name="强调文字颜色 5 2 2 11 2 2" xfId="41332"/>
    <cellStyle name="强调文字颜色 5 2 2 11 2 3" xfId="41333"/>
    <cellStyle name="强调文字颜色 5 2 2 11 2 4" xfId="41334"/>
    <cellStyle name="强调文字颜色 5 2 2 11 2 5" xfId="41335"/>
    <cellStyle name="强调文字颜色 5 2 2 11 2 6" xfId="41336"/>
    <cellStyle name="强调文字颜色 5 2 2 11 2 7" xfId="41337"/>
    <cellStyle name="强调文字颜色 5 2 2 11 2 8" xfId="41338"/>
    <cellStyle name="强调文字颜色 5 2 2 11 2 9" xfId="41339"/>
    <cellStyle name="强调文字颜色 5 2 2 11 3" xfId="41340"/>
    <cellStyle name="强调文字颜色 5 2 2 11 4" xfId="41341"/>
    <cellStyle name="强调文字颜色 5 2 2 11 5" xfId="41342"/>
    <cellStyle name="强调文字颜色 5 2 2 11 6" xfId="41343"/>
    <cellStyle name="强调文字颜色 5 2 2 11 7" xfId="41344"/>
    <cellStyle name="强调文字颜色 5 2 2 11 8" xfId="41345"/>
    <cellStyle name="强调文字颜色 5 2 2 11 9" xfId="41346"/>
    <cellStyle name="强调文字颜色 5 2 2 12" xfId="41347"/>
    <cellStyle name="强调文字颜色 5 2 2 13" xfId="41348"/>
    <cellStyle name="强调文字颜色 5 2 2 14" xfId="41349"/>
    <cellStyle name="强调文字颜色 5 2 2 15" xfId="41350"/>
    <cellStyle name="强调文字颜色 5 2 2 20" xfId="41351"/>
    <cellStyle name="强调文字颜色 5 2 2 16" xfId="41352"/>
    <cellStyle name="强调文字颜色 5 2 2 21" xfId="41353"/>
    <cellStyle name="强调文字颜色 5 2 2 17" xfId="41354"/>
    <cellStyle name="强调文字颜色 5 2 2 18" xfId="41355"/>
    <cellStyle name="强调文字颜色 5 2 2 19" xfId="41356"/>
    <cellStyle name="强调文字颜色 5 2 2 2" xfId="41357"/>
    <cellStyle name="强调文字颜色 5 2 2 2 10" xfId="41358"/>
    <cellStyle name="强调文字颜色 5 2 2 2 11" xfId="41359"/>
    <cellStyle name="强调文字颜色 5 2 2 2 12" xfId="41360"/>
    <cellStyle name="强调文字颜色 5 2 2 2 13" xfId="41361"/>
    <cellStyle name="强调文字颜色 5 2 2 2 2" xfId="41362"/>
    <cellStyle name="强调文字颜色 5 2 2 2 2 2" xfId="41363"/>
    <cellStyle name="强调文字颜色 5 2 2 2 2 2 2" xfId="41364"/>
    <cellStyle name="强调文字颜色 5 2 2 2 2 2 3" xfId="41365"/>
    <cellStyle name="强调文字颜色 5 2 2 2 2 2 4" xfId="41366"/>
    <cellStyle name="强调文字颜色 5 2 2 2 2 2 5" xfId="41367"/>
    <cellStyle name="强调文字颜色 5 2 2 2 2 2 6" xfId="41368"/>
    <cellStyle name="强调文字颜色 5 2 2 2 2 2 7" xfId="41369"/>
    <cellStyle name="强调文字颜色 5 2 2 2 2 2 8" xfId="41370"/>
    <cellStyle name="强调文字颜色 5 2 2 2 2 2 9" xfId="41371"/>
    <cellStyle name="强调文字颜色 5 2 2 2 2 3" xfId="41372"/>
    <cellStyle name="强调文字颜色 5 2 2 2 2 4" xfId="41373"/>
    <cellStyle name="强调文字颜色 5 2 2 2 2 6" xfId="41374"/>
    <cellStyle name="强调文字颜色 5 2 2 2 2 7" xfId="41375"/>
    <cellStyle name="强调文字颜色 5 2 2 2 2 8" xfId="41376"/>
    <cellStyle name="强调文字颜色 5 2 2 2 2 9" xfId="41377"/>
    <cellStyle name="强调文字颜色 5 2 2 2 4" xfId="41378"/>
    <cellStyle name="强调文字颜色 5 2 2 2 5" xfId="41379"/>
    <cellStyle name="强调文字颜色 5 2 2 2 6" xfId="41380"/>
    <cellStyle name="强调文字颜色 5 2 2 2 7" xfId="41381"/>
    <cellStyle name="强调文字颜色 5 2 2 2 8" xfId="41382"/>
    <cellStyle name="强调文字颜色 5 2 2 2 9" xfId="41383"/>
    <cellStyle name="强调文字颜色 5 2 2 3" xfId="41384"/>
    <cellStyle name="强调文字颜色 5 2 2 4" xfId="41385"/>
    <cellStyle name="强调文字颜色 5 2 2 5" xfId="41386"/>
    <cellStyle name="强调文字颜色 5 2 2 6" xfId="41387"/>
    <cellStyle name="强调文字颜色 5 2 2 7" xfId="41388"/>
    <cellStyle name="强调文字颜色 5 2 2 8" xfId="41389"/>
    <cellStyle name="强调文字颜色 5 2 2 9" xfId="41390"/>
    <cellStyle name="强调文字颜色 5 2 3" xfId="41391"/>
    <cellStyle name="强调文字颜色 5 2 4" xfId="41392"/>
    <cellStyle name="强调文字颜色 5 2 5" xfId="41393"/>
    <cellStyle name="强调文字颜色 5 2 6" xfId="41394"/>
    <cellStyle name="强调文字颜色 5 2 7" xfId="41395"/>
    <cellStyle name="强调文字颜色 5 2 8" xfId="41396"/>
    <cellStyle name="强调文字颜色 5 2 9" xfId="41397"/>
    <cellStyle name="强调文字颜色 5 3" xfId="41398"/>
    <cellStyle name="强调文字颜色 5 3 2" xfId="41399"/>
    <cellStyle name="强调文字颜色 5 4" xfId="41400"/>
    <cellStyle name="强调文字颜色 5 5" xfId="41401"/>
    <cellStyle name="强调文字颜色 5 6" xfId="41402"/>
    <cellStyle name="强调文字颜色 5 7" xfId="41403"/>
    <cellStyle name="强调文字颜色 5 8" xfId="41404"/>
    <cellStyle name="强调文字颜色 5 9" xfId="41405"/>
    <cellStyle name="强调文字颜色 5 9 2" xfId="41406"/>
    <cellStyle name="强调文字颜色 6 10" xfId="41407"/>
    <cellStyle name="强调文字颜色 6 10 2" xfId="41408"/>
    <cellStyle name="强调文字颜色 6 11" xfId="41409"/>
    <cellStyle name="强调文字颜色 6 2" xfId="41410"/>
    <cellStyle name="强调文字颜色 6 2 10" xfId="41411"/>
    <cellStyle name="强调文字颜色 6 2 11" xfId="41412"/>
    <cellStyle name="强调文字颜色 6 2 12" xfId="41413"/>
    <cellStyle name="强调文字颜色 6 2 2" xfId="41414"/>
    <cellStyle name="强调文字颜色 6 2 2 10" xfId="41415"/>
    <cellStyle name="强调文字颜色 6 2 2 11" xfId="41416"/>
    <cellStyle name="强调文字颜色 6 2 2 11 2" xfId="41417"/>
    <cellStyle name="强调文字颜色 6 2 2 11 2 2" xfId="41418"/>
    <cellStyle name="强调文字颜色 6 2 2 11 2 3" xfId="41419"/>
    <cellStyle name="强调文字颜色 6 2 2 11 2 4" xfId="41420"/>
    <cellStyle name="强调文字颜色 6 2 2 11 2 5" xfId="41421"/>
    <cellStyle name="强调文字颜色 6 2 2 11 2 6" xfId="41422"/>
    <cellStyle name="强调文字颜色 6 2 2 11 2 7" xfId="41423"/>
    <cellStyle name="强调文字颜色 6 2 2 11 2 8" xfId="41424"/>
    <cellStyle name="强调文字颜色 6 2 2 11 2 9" xfId="41425"/>
    <cellStyle name="强调文字颜色 6 2 2 11 3" xfId="41426"/>
    <cellStyle name="强调文字颜色 6 2 2 11 4" xfId="41427"/>
    <cellStyle name="强调文字颜色 6 2 2 11 5" xfId="41428"/>
    <cellStyle name="强调文字颜色 6 2 2 11 6" xfId="41429"/>
    <cellStyle name="强调文字颜色 6 2 2 11 7" xfId="41430"/>
    <cellStyle name="强调文字颜色 6 2 2 11 8" xfId="41431"/>
    <cellStyle name="强调文字颜色 6 2 2 11 9" xfId="41432"/>
    <cellStyle name="强调文字颜色 6 2 2 12" xfId="41433"/>
    <cellStyle name="强调文字颜色 6 2 2 13" xfId="41434"/>
    <cellStyle name="强调文字颜色 6 2 2 14" xfId="41435"/>
    <cellStyle name="强调文字颜色 6 2 2 15" xfId="41436"/>
    <cellStyle name="强调文字颜色 6 2 2 20" xfId="41437"/>
    <cellStyle name="强调文字颜色 6 2 2 16" xfId="41438"/>
    <cellStyle name="强调文字颜色 6 2 2 21" xfId="41439"/>
    <cellStyle name="强调文字颜色 6 2 2 17" xfId="41440"/>
    <cellStyle name="强调文字颜色 6 2 2 18" xfId="41441"/>
    <cellStyle name="强调文字颜色 6 2 2 2" xfId="41442"/>
    <cellStyle name="强调文字颜色 6 2 2 2 11" xfId="41443"/>
    <cellStyle name="强调文字颜色 6 2 2 2 12" xfId="41444"/>
    <cellStyle name="强调文字颜色 6 2 2 2 13" xfId="41445"/>
    <cellStyle name="强调文字颜色 6 2 2 2 2 2 2" xfId="41446"/>
    <cellStyle name="强调文字颜色 6 2 2 2 2 2 3" xfId="41447"/>
    <cellStyle name="强调文字颜色 6 2 2 2 2 2 4" xfId="41448"/>
    <cellStyle name="强调文字颜色 6 2 2 2 2 2 5" xfId="41449"/>
    <cellStyle name="强调文字颜色 6 2 2 2 2 2 6" xfId="41450"/>
    <cellStyle name="强调文字颜色 6 2 2 2 2 2 7" xfId="41451"/>
    <cellStyle name="强调文字颜色 6 2 2 2 2 2 8" xfId="41452"/>
    <cellStyle name="强调文字颜色 6 2 2 2 2 2 9" xfId="41453"/>
    <cellStyle name="强调文字颜色 6 2 2 2 2 3" xfId="41454"/>
    <cellStyle name="强调文字颜色 6 2 2 2 2 4" xfId="41455"/>
    <cellStyle name="强调文字颜色 6 2 2 2 2 5" xfId="41456"/>
    <cellStyle name="强调文字颜色 6 2 2 2 2 6" xfId="41457"/>
    <cellStyle name="强调文字颜色 6 2 2 2 2 7" xfId="41458"/>
    <cellStyle name="强调文字颜色 6 2 2 2 2 8" xfId="41459"/>
    <cellStyle name="强调文字颜色 6 2 2 2 2 9" xfId="41460"/>
    <cellStyle name="强调文字颜色 6 2 2 2 3" xfId="41461"/>
    <cellStyle name="强调文字颜色 6 2 2 2 4" xfId="41462"/>
    <cellStyle name="强调文字颜色 6 2 2 2 5" xfId="41463"/>
    <cellStyle name="强调文字颜色 6 2 2 2 6" xfId="41464"/>
    <cellStyle name="强调文字颜色 6 2 2 2 7" xfId="41465"/>
    <cellStyle name="强调文字颜色 6 2 2 2 8" xfId="41466"/>
    <cellStyle name="强调文字颜色 6 2 2 2 9" xfId="41467"/>
    <cellStyle name="强调文字颜色 6 2 2 3" xfId="41468"/>
    <cellStyle name="强调文字颜色 6 2 2 4" xfId="41469"/>
    <cellStyle name="强调文字颜色 6 2 2 5" xfId="41470"/>
    <cellStyle name="强调文字颜色 6 2 2 6" xfId="41471"/>
    <cellStyle name="强调文字颜色 6 2 2 7" xfId="41472"/>
    <cellStyle name="强调文字颜色 6 2 2 8" xfId="41473"/>
    <cellStyle name="强调文字颜色 6 2 2 9" xfId="41474"/>
    <cellStyle name="强调文字颜色 6 2 3" xfId="41475"/>
    <cellStyle name="强调文字颜色 6 2 5" xfId="41476"/>
    <cellStyle name="强调文字颜色 6 2 6" xfId="41477"/>
    <cellStyle name="强调文字颜色 6 2 7" xfId="41478"/>
    <cellStyle name="强调文字颜色 6 2 8" xfId="41479"/>
    <cellStyle name="强调文字颜色 6 2 9" xfId="41480"/>
    <cellStyle name="强调文字颜色 6 3" xfId="41481"/>
    <cellStyle name="强调文字颜色 6 3 2" xfId="41482"/>
    <cellStyle name="强调文字颜色 6 4" xfId="41483"/>
    <cellStyle name="强调文字颜色 6 5" xfId="41484"/>
    <cellStyle name="强调文字颜色 6 6" xfId="41485"/>
    <cellStyle name="强调文字颜色 6 7" xfId="41486"/>
    <cellStyle name="强调文字颜色 6 8" xfId="41487"/>
    <cellStyle name="强调文字颜色 6 9" xfId="41488"/>
    <cellStyle name="强调文字颜色 6 9 2" xfId="41489"/>
    <cellStyle name="日期" xfId="41490"/>
    <cellStyle name="日期 2" xfId="41491"/>
    <cellStyle name="日期 2 2" xfId="41492"/>
    <cellStyle name="日期 4" xfId="41493"/>
    <cellStyle name="日期 5" xfId="41494"/>
    <cellStyle name="日期 6" xfId="41495"/>
    <cellStyle name="商品名称" xfId="41496"/>
    <cellStyle name="商品名称 2" xfId="41497"/>
    <cellStyle name="商品名称 2 2" xfId="41498"/>
    <cellStyle name="商品名称 3" xfId="41499"/>
    <cellStyle name="商品名称 5" xfId="41500"/>
    <cellStyle name="商品名称 6" xfId="41501"/>
    <cellStyle name="适中 10" xfId="41502"/>
    <cellStyle name="适中 11" xfId="41503"/>
    <cellStyle name="适中 2" xfId="41504"/>
    <cellStyle name="适中 2 2" xfId="41505"/>
    <cellStyle name="适中 2 2 11 2" xfId="41506"/>
    <cellStyle name="适中 2 2 11 2 2" xfId="41507"/>
    <cellStyle name="适中 2 2 11 2 3" xfId="41508"/>
    <cellStyle name="适中 2 2 11 2 5" xfId="41509"/>
    <cellStyle name="适中 2 2 11 2 6" xfId="41510"/>
    <cellStyle name="适中 2 2 11 2 7" xfId="41511"/>
    <cellStyle name="适中 2 2 11 2 8" xfId="41512"/>
    <cellStyle name="适中 2 2 11 2 9" xfId="41513"/>
    <cellStyle name="适中 2 2 11 3" xfId="41514"/>
    <cellStyle name="适中 2 2 11 4" xfId="41515"/>
    <cellStyle name="适中 2 2 11 5" xfId="41516"/>
    <cellStyle name="适中 2 2 11 6" xfId="41517"/>
    <cellStyle name="适中 2 2 11 7" xfId="41518"/>
    <cellStyle name="适中 2 2 11 8" xfId="41519"/>
    <cellStyle name="适中 2 2 11 9" xfId="41520"/>
    <cellStyle name="适中 2 2 15" xfId="41521"/>
    <cellStyle name="适中 2 2 20" xfId="41522"/>
    <cellStyle name="适中 2 2 16" xfId="41523"/>
    <cellStyle name="适中 2 2 21" xfId="41524"/>
    <cellStyle name="适中 2 2 17" xfId="41525"/>
    <cellStyle name="适中 2 2 18" xfId="41526"/>
    <cellStyle name="适中 2 2 19" xfId="41527"/>
    <cellStyle name="适中 2 2 2" xfId="41528"/>
    <cellStyle name="适中 2 2 2 10" xfId="41529"/>
    <cellStyle name="适中 2 2 2 11" xfId="41530"/>
    <cellStyle name="适中 2 2 2 12" xfId="41531"/>
    <cellStyle name="适中 2 2 2 13" xfId="41532"/>
    <cellStyle name="适中 2 2 2 2" xfId="41533"/>
    <cellStyle name="适中 2 2 2 2 2" xfId="41534"/>
    <cellStyle name="适中 2 2 2 2 2 2" xfId="41535"/>
    <cellStyle name="适中 2 2 2 2 2 3" xfId="41536"/>
    <cellStyle name="适中 2 2 2 2 2 4" xfId="41537"/>
    <cellStyle name="适中 2 2 2 2 2 5" xfId="41538"/>
    <cellStyle name="适中 2 2 2 2 2 6" xfId="41539"/>
    <cellStyle name="适中 2 2 2 2 2 7" xfId="41540"/>
    <cellStyle name="适中 2 2 2 2 2 8" xfId="41541"/>
    <cellStyle name="适中 2 2 2 2 2 9" xfId="41542"/>
    <cellStyle name="适中 2 2 2 2 3" xfId="41543"/>
    <cellStyle name="适中 2 2 2 2 4" xfId="41544"/>
    <cellStyle name="适中 2 2 2 2 5" xfId="41545"/>
    <cellStyle name="适中 2 2 2 2 9" xfId="41546"/>
    <cellStyle name="适中 2 2 2 3" xfId="41547"/>
    <cellStyle name="适中 2 2 2 4" xfId="41548"/>
    <cellStyle name="适中 2 2 2 5" xfId="41549"/>
    <cellStyle name="适中 2 2 2 6" xfId="41550"/>
    <cellStyle name="适中 2 2 2 7" xfId="41551"/>
    <cellStyle name="适中 2 2 2 8" xfId="41552"/>
    <cellStyle name="适中 2 2 2 9" xfId="41553"/>
    <cellStyle name="适中 2 2 3" xfId="41554"/>
    <cellStyle name="适中 2 2 4" xfId="41555"/>
    <cellStyle name="适中 2 2 5" xfId="41556"/>
    <cellStyle name="适中 2 2 6" xfId="41557"/>
    <cellStyle name="适中 2 2 7" xfId="41558"/>
    <cellStyle name="适中 2 2 8" xfId="41559"/>
    <cellStyle name="适中 2 2 9" xfId="41560"/>
    <cellStyle name="适中 2 3" xfId="41561"/>
    <cellStyle name="适中 2 4" xfId="41562"/>
    <cellStyle name="适中 2 5" xfId="41563"/>
    <cellStyle name="适中 2 6" xfId="41564"/>
    <cellStyle name="适中 2 7" xfId="41565"/>
    <cellStyle name="适中 2 8" xfId="41566"/>
    <cellStyle name="适中 2 9" xfId="41567"/>
    <cellStyle name="适中 3" xfId="41568"/>
    <cellStyle name="适中 3 2" xfId="41569"/>
    <cellStyle name="适中 3 2 2" xfId="41570"/>
    <cellStyle name="适中 3 3" xfId="41571"/>
    <cellStyle name="适中 3 4" xfId="41572"/>
    <cellStyle name="适中 4" xfId="41573"/>
    <cellStyle name="适中 4 2" xfId="41574"/>
    <cellStyle name="适中 4 2 2" xfId="41575"/>
    <cellStyle name="适中 4 3" xfId="41576"/>
    <cellStyle name="适中 4 4" xfId="41577"/>
    <cellStyle name="适中 5" xfId="41578"/>
    <cellStyle name="适中 5 2" xfId="41579"/>
    <cellStyle name="适中 5 3" xfId="41580"/>
    <cellStyle name="适中 6" xfId="41581"/>
    <cellStyle name="适中 7" xfId="41582"/>
    <cellStyle name="适中 7 2" xfId="41583"/>
    <cellStyle name="适中 8" xfId="41584"/>
    <cellStyle name="适中 9" xfId="41585"/>
    <cellStyle name="适中 9 2" xfId="41586"/>
    <cellStyle name="输出 10" xfId="41587"/>
    <cellStyle name="输出 10 2" xfId="41588"/>
    <cellStyle name="输出 11" xfId="41589"/>
    <cellStyle name="输出 2" xfId="41590"/>
    <cellStyle name="输出 2 2" xfId="41591"/>
    <cellStyle name="输出 2 2 10" xfId="41592"/>
    <cellStyle name="输出 2 2 11" xfId="41593"/>
    <cellStyle name="输出 2 2 11 2" xfId="41594"/>
    <cellStyle name="输出 2 2 11 2 2" xfId="41595"/>
    <cellStyle name="输出 2 2 11 2 3" xfId="41596"/>
    <cellStyle name="输出 2 2 11 2 4" xfId="41597"/>
    <cellStyle name="输出 2 2 11 2 5" xfId="41598"/>
    <cellStyle name="输出 2 2 11 2 6" xfId="41599"/>
    <cellStyle name="输出 2 2 11 2 7" xfId="41600"/>
    <cellStyle name="输出 2 2 11 2 8" xfId="41601"/>
    <cellStyle name="输出 2 2 11 2 9" xfId="41602"/>
    <cellStyle name="输出 2 2 11 3" xfId="41603"/>
    <cellStyle name="输出 2 2 11 4" xfId="41604"/>
    <cellStyle name="输出 2 2 11 5" xfId="41605"/>
    <cellStyle name="输出 2 2 11 6" xfId="41606"/>
    <cellStyle name="输出 2 2 11 7" xfId="41607"/>
    <cellStyle name="输出 2 2 11 8" xfId="41608"/>
    <cellStyle name="输出 2 2 11 9" xfId="41609"/>
    <cellStyle name="输出 2 2 12" xfId="41610"/>
    <cellStyle name="输出 2 2 13" xfId="41611"/>
    <cellStyle name="输出 2 2 14" xfId="41612"/>
    <cellStyle name="输出 2 2 16" xfId="41613"/>
    <cellStyle name="输出 2 2 21" xfId="41614"/>
    <cellStyle name="输出 2 2 17" xfId="41615"/>
    <cellStyle name="输出 2 2 18" xfId="41616"/>
    <cellStyle name="输出 2 2 19" xfId="41617"/>
    <cellStyle name="输出 2 2 2" xfId="41618"/>
    <cellStyle name="输出 2 2 2 10" xfId="41619"/>
    <cellStyle name="输出 2 2 2 11" xfId="41620"/>
    <cellStyle name="输出 2 2 2 12" xfId="41621"/>
    <cellStyle name="输出 2 2 2 13" xfId="41622"/>
    <cellStyle name="输出 2 2 2 2" xfId="41623"/>
    <cellStyle name="输出 2 2 2 2 2 2" xfId="41624"/>
    <cellStyle name="输出 2 2 2 2 2 4" xfId="41625"/>
    <cellStyle name="输出 2 2 2 2 2 5" xfId="41626"/>
    <cellStyle name="输出 2 2 2 2 2 6" xfId="41627"/>
    <cellStyle name="输出 2 2 2 2 2 7" xfId="41628"/>
    <cellStyle name="输出 2 2 2 2 2 9" xfId="41629"/>
    <cellStyle name="输出 2 2 2 2 3" xfId="41630"/>
    <cellStyle name="输出 2 2 2 2 4" xfId="41631"/>
    <cellStyle name="输出 2 2 2 2 5" xfId="41632"/>
    <cellStyle name="输出 2 2 2 2 6" xfId="41633"/>
    <cellStyle name="输出 2 2 2 2 7" xfId="41634"/>
    <cellStyle name="输出 2 2 2 2 8" xfId="41635"/>
    <cellStyle name="输出 2 2 2 2 9" xfId="41636"/>
    <cellStyle name="输出 2 2 2 3" xfId="41637"/>
    <cellStyle name="输出 2 2 2 4" xfId="41638"/>
    <cellStyle name="输出 2 2 2 5" xfId="41639"/>
    <cellStyle name="输出 2 2 2 6" xfId="41640"/>
    <cellStyle name="输出 2 2 2 7" xfId="41641"/>
    <cellStyle name="输出 2 2 2 8" xfId="41642"/>
    <cellStyle name="输出 2 2 2 9" xfId="41643"/>
    <cellStyle name="输出 2 2 3" xfId="41644"/>
    <cellStyle name="输出 2 2 4" xfId="41645"/>
    <cellStyle name="输出 2 2 5" xfId="41646"/>
    <cellStyle name="输出 2 2 6" xfId="41647"/>
    <cellStyle name="输出 2 2 7" xfId="41648"/>
    <cellStyle name="输出 2 2 8" xfId="41649"/>
    <cellStyle name="输出 2 2 9" xfId="41650"/>
    <cellStyle name="输出 2 3" xfId="41651"/>
    <cellStyle name="输出 2 4" xfId="41652"/>
    <cellStyle name="输出 2 5" xfId="41653"/>
    <cellStyle name="输出 2 6" xfId="41654"/>
    <cellStyle name="输出 2 7" xfId="41655"/>
    <cellStyle name="输出 2 8" xfId="41656"/>
    <cellStyle name="输出 2 9" xfId="41657"/>
    <cellStyle name="输出 3" xfId="41658"/>
    <cellStyle name="输出 3 2" xfId="41659"/>
    <cellStyle name="输出 3 2 2" xfId="41660"/>
    <cellStyle name="输出 3 3" xfId="41661"/>
    <cellStyle name="输出 3 4" xfId="41662"/>
    <cellStyle name="输出 4" xfId="41663"/>
    <cellStyle name="输出 4 2" xfId="41664"/>
    <cellStyle name="输出 4 2 2" xfId="41665"/>
    <cellStyle name="输出 4 3" xfId="41666"/>
    <cellStyle name="输出 4 4" xfId="41667"/>
    <cellStyle name="输出 5" xfId="41668"/>
    <cellStyle name="输出 5 2" xfId="41669"/>
    <cellStyle name="输出 5 3" xfId="41670"/>
    <cellStyle name="输出 6" xfId="41671"/>
    <cellStyle name="输出 7" xfId="41672"/>
    <cellStyle name="输出 7 2" xfId="41673"/>
    <cellStyle name="输出 8" xfId="41674"/>
    <cellStyle name="输出 8 2" xfId="41675"/>
    <cellStyle name="输入 10 2" xfId="41676"/>
    <cellStyle name="输入 2" xfId="41677"/>
    <cellStyle name="输入 2 10" xfId="41678"/>
    <cellStyle name="输入 2 11" xfId="41679"/>
    <cellStyle name="输入 2 12" xfId="41680"/>
    <cellStyle name="输入 2 2" xfId="41681"/>
    <cellStyle name="输入 2 2 10" xfId="41682"/>
    <cellStyle name="输入 2 2 11" xfId="41683"/>
    <cellStyle name="输入 2 2 11 2" xfId="41684"/>
    <cellStyle name="输入 2 2 11 2 2" xfId="41685"/>
    <cellStyle name="输入 2 2 11 2 3" xfId="41686"/>
    <cellStyle name="输入 2 2 11 2 4" xfId="41687"/>
    <cellStyle name="输入 2 2 11 2 5" xfId="41688"/>
    <cellStyle name="输入 2 2 11 2 6" xfId="41689"/>
    <cellStyle name="输入 2 2 11 2 7" xfId="41690"/>
    <cellStyle name="输入 2 2 11 2 8" xfId="41691"/>
    <cellStyle name="输入 2 2 11 2 9" xfId="41692"/>
    <cellStyle name="输入 2 2 11 3" xfId="41693"/>
    <cellStyle name="输入 2 2 11 4" xfId="41694"/>
    <cellStyle name="输入 2 2 11 5" xfId="41695"/>
    <cellStyle name="输入 2 2 11 6" xfId="41696"/>
    <cellStyle name="输入 2 2 11 7" xfId="41697"/>
    <cellStyle name="输入 2 2 11 8" xfId="41698"/>
    <cellStyle name="输入 2 2 11 9" xfId="41699"/>
    <cellStyle name="输入 2 2 12" xfId="41700"/>
    <cellStyle name="输入 2 2 13" xfId="41701"/>
    <cellStyle name="输入 2 2 14" xfId="41702"/>
    <cellStyle name="输入 2 2 15" xfId="41703"/>
    <cellStyle name="输入 2 2 20" xfId="41704"/>
    <cellStyle name="输入 2 2 16" xfId="41705"/>
    <cellStyle name="输入 2 2 21" xfId="41706"/>
    <cellStyle name="输入 2 2 17" xfId="41707"/>
    <cellStyle name="输入 2 2 18" xfId="41708"/>
    <cellStyle name="输入 2 2 19" xfId="41709"/>
    <cellStyle name="输入 2 2 2" xfId="41710"/>
    <cellStyle name="输入 2 2 2 11" xfId="41711"/>
    <cellStyle name="输入 2 2 2 12" xfId="41712"/>
    <cellStyle name="输入 2 2 2 13" xfId="41713"/>
    <cellStyle name="输入 2 2 2 2" xfId="41714"/>
    <cellStyle name="输入 2 2 2 2 2" xfId="41715"/>
    <cellStyle name="输入 2 2 2 2 2 2" xfId="41716"/>
    <cellStyle name="输入 2 2 2 2 2 3" xfId="41717"/>
    <cellStyle name="输入 2 2 2 2 2 4" xfId="41718"/>
    <cellStyle name="输入 2 2 2 2 2 5" xfId="41719"/>
    <cellStyle name="输入 2 2 2 2 2 6" xfId="41720"/>
    <cellStyle name="输入 2 2 2 2 2 7" xfId="41721"/>
    <cellStyle name="输入 2 2 2 2 2 8" xfId="41722"/>
    <cellStyle name="输入 2 2 2 2 2 9" xfId="41723"/>
    <cellStyle name="输入 2 2 2 2 3" xfId="41724"/>
    <cellStyle name="输入 2 2 2 2 4" xfId="41725"/>
    <cellStyle name="输入 2 2 2 2 5" xfId="41726"/>
    <cellStyle name="输入 2 2 2 2 6" xfId="41727"/>
    <cellStyle name="输入 2 2 2 2 7" xfId="41728"/>
    <cellStyle name="输入 2 2 2 2 8" xfId="41729"/>
    <cellStyle name="输入 2 2 2 2 9" xfId="41730"/>
    <cellStyle name="输入 2 2 2 3" xfId="41731"/>
    <cellStyle name="输入 2 2 2 4" xfId="41732"/>
    <cellStyle name="输入 2 2 2 5" xfId="41733"/>
    <cellStyle name="输入 2 2 2 6" xfId="41734"/>
    <cellStyle name="输入 2 2 2 7" xfId="41735"/>
    <cellStyle name="输入 2 2 2 8" xfId="41736"/>
    <cellStyle name="输入 2 2 2 9" xfId="41737"/>
    <cellStyle name="输入 2 2 3" xfId="41738"/>
    <cellStyle name="输入 2 2 4" xfId="41739"/>
    <cellStyle name="输入 2 2 5" xfId="41740"/>
    <cellStyle name="输入 2 2 6" xfId="41741"/>
    <cellStyle name="输入 2 2 7" xfId="41742"/>
    <cellStyle name="输入 2 2 8" xfId="41743"/>
    <cellStyle name="输入 2 2 9" xfId="41744"/>
    <cellStyle name="输入 2 3" xfId="41745"/>
    <cellStyle name="输入 2 4" xfId="41746"/>
    <cellStyle name="输入 2 7" xfId="41747"/>
    <cellStyle name="输入 2 8" xfId="41748"/>
    <cellStyle name="输入 2 9" xfId="41749"/>
    <cellStyle name="输入 3" xfId="41750"/>
    <cellStyle name="输入 3 2" xfId="41751"/>
    <cellStyle name="输入 3 2 2" xfId="41752"/>
    <cellStyle name="输入 3 3" xfId="41753"/>
    <cellStyle name="输入 3 4" xfId="41754"/>
    <cellStyle name="输入 4" xfId="41755"/>
    <cellStyle name="输入 4 2 2" xfId="41756"/>
    <cellStyle name="输入 5" xfId="41757"/>
    <cellStyle name="输入 5 2" xfId="41758"/>
    <cellStyle name="输入 5 3" xfId="41759"/>
    <cellStyle name="输入 6" xfId="41760"/>
    <cellStyle name="输入 7" xfId="41761"/>
    <cellStyle name="输入 7 2" xfId="41762"/>
    <cellStyle name="注释 3" xfId="41763"/>
    <cellStyle name="输入 8" xfId="41764"/>
    <cellStyle name="输入 8 2" xfId="41765"/>
    <cellStyle name="输入 9" xfId="41766"/>
    <cellStyle name="数量" xfId="41767"/>
    <cellStyle name="数量 2" xfId="41768"/>
    <cellStyle name="数量 2 2" xfId="41769"/>
    <cellStyle name="数量 3" xfId="41770"/>
    <cellStyle name="数量 4" xfId="41771"/>
    <cellStyle name="数量 5" xfId="41772"/>
    <cellStyle name="数量 6" xfId="41773"/>
    <cellStyle name="数字" xfId="41774"/>
    <cellStyle name="数字 2" xfId="41775"/>
    <cellStyle name="数字 2 2" xfId="41776"/>
    <cellStyle name="数字 2 3" xfId="41777"/>
    <cellStyle name="数字 2 4" xfId="41778"/>
    <cellStyle name="数字 2 5" xfId="41779"/>
    <cellStyle name="数字 2 6" xfId="41780"/>
    <cellStyle name="数字 2 7" xfId="41781"/>
    <cellStyle name="数字 2 8" xfId="41782"/>
    <cellStyle name="数字 3" xfId="41783"/>
    <cellStyle name="数字 4" xfId="41784"/>
    <cellStyle name="数字_03昭通市" xfId="41785"/>
    <cellStyle name="隨後的超連結_2004 Projection(9+3)v2" xfId="41786"/>
    <cellStyle name="未定义" xfId="41787"/>
    <cellStyle name="未定义 2" xfId="41788"/>
    <cellStyle name="未定义 2 2" xfId="41789"/>
    <cellStyle name="未定义 3" xfId="41790"/>
    <cellStyle name="未定义 4" xfId="41791"/>
    <cellStyle name="小数" xfId="41792"/>
    <cellStyle name="小数 2" xfId="41793"/>
    <cellStyle name="小数 2 2" xfId="41794"/>
    <cellStyle name="小数 3" xfId="41795"/>
    <cellStyle name="小数 4" xfId="41796"/>
    <cellStyle name="小数 5" xfId="41797"/>
    <cellStyle name="小数_03昭通市" xfId="41798"/>
    <cellStyle name="样式 1" xfId="41799"/>
    <cellStyle name="样式 1 2" xfId="41800"/>
    <cellStyle name="样式 1 2 10" xfId="41801"/>
    <cellStyle name="样式 1 2 11" xfId="41802"/>
    <cellStyle name="样式 1 2 12" xfId="41803"/>
    <cellStyle name="样式 1 2 13" xfId="41804"/>
    <cellStyle name="样式 1 2 14" xfId="41805"/>
    <cellStyle name="样式 1 2 15" xfId="41806"/>
    <cellStyle name="样式 1 2 20" xfId="41807"/>
    <cellStyle name="样式 1 2 17" xfId="41808"/>
    <cellStyle name="样式 1 2 22" xfId="41809"/>
    <cellStyle name="样式 1 2 18" xfId="41810"/>
    <cellStyle name="样式 1 2 23" xfId="41811"/>
    <cellStyle name="样式 1 2 19" xfId="41812"/>
    <cellStyle name="样式 1 2 24" xfId="41813"/>
    <cellStyle name="样式 1 2 2" xfId="41814"/>
    <cellStyle name="样式 1 2 2 2" xfId="41815"/>
    <cellStyle name="样式 1 2 2 3" xfId="41816"/>
    <cellStyle name="样式 1 2 2 4" xfId="41817"/>
    <cellStyle name="样式 1 2 2 5" xfId="41818"/>
    <cellStyle name="样式 1 2 25" xfId="41819"/>
    <cellStyle name="样式 1 2 30" xfId="41820"/>
    <cellStyle name="样式 1 2 26" xfId="41821"/>
    <cellStyle name="样式 1 2 27" xfId="41822"/>
    <cellStyle name="样式 1 2 28" xfId="41823"/>
    <cellStyle name="样式 1 2 29" xfId="41824"/>
    <cellStyle name="样式 1 2 3" xfId="41825"/>
    <cellStyle name="样式 1 2 4" xfId="41826"/>
    <cellStyle name="样式 1 2 5" xfId="41827"/>
    <cellStyle name="样式 1 2 5 10" xfId="41828"/>
    <cellStyle name="样式 1 2 5 11" xfId="41829"/>
    <cellStyle name="注释 2 2 2" xfId="41830"/>
    <cellStyle name="样式 1 2 5 12" xfId="41831"/>
    <cellStyle name="注释 2 2 3" xfId="41832"/>
    <cellStyle name="样式 1 2 5 13" xfId="41833"/>
    <cellStyle name="注释 2 2 4" xfId="41834"/>
    <cellStyle name="样式 1 2 5 2" xfId="41835"/>
    <cellStyle name="样式 1 2 5 2 2" xfId="41836"/>
    <cellStyle name="样式 1 2 5 2 2 2" xfId="41837"/>
    <cellStyle name="样式 1 2 5 2 2 3" xfId="41838"/>
    <cellStyle name="样式 1 2 5 2 2 4" xfId="41839"/>
    <cellStyle name="样式 1 2 5 2 2 5" xfId="41840"/>
    <cellStyle name="样式 1 2 5 2 2 6" xfId="41841"/>
    <cellStyle name="样式 1 2 5 2 2 7" xfId="41842"/>
    <cellStyle name="样式 1 2 5 2 2 8" xfId="41843"/>
    <cellStyle name="样式 1 2 5 2 2 9" xfId="41844"/>
    <cellStyle name="样式 1 2 5 2 3" xfId="41845"/>
    <cellStyle name="样式 1 2 5 2 4" xfId="41846"/>
    <cellStyle name="样式 1 2 5 2 5" xfId="41847"/>
    <cellStyle name="样式 1 2 5 2 6" xfId="41848"/>
    <cellStyle name="样式 1 2 5 2 8" xfId="41849"/>
    <cellStyle name="样式 1 2 5 2 9" xfId="41850"/>
    <cellStyle name="样式 1 2 5 3" xfId="41851"/>
    <cellStyle name="样式 1 2 5 4" xfId="41852"/>
    <cellStyle name="样式 1 2 5 5" xfId="41853"/>
    <cellStyle name="样式 1 2 5 6" xfId="41854"/>
    <cellStyle name="样式 1 2 5 7" xfId="41855"/>
    <cellStyle name="样式 1 2 5 8" xfId="41856"/>
    <cellStyle name="样式 1 2 5 9" xfId="41857"/>
    <cellStyle name="样式 1 2 6" xfId="41858"/>
    <cellStyle name="样式 1 2 7" xfId="41859"/>
    <cellStyle name="样式 1 2 8" xfId="41860"/>
    <cellStyle name="样式 1 2 9" xfId="41861"/>
    <cellStyle name="样式 1 3" xfId="41862"/>
    <cellStyle name="样式 1 4" xfId="41863"/>
    <cellStyle name="样式 1 5" xfId="41864"/>
    <cellStyle name="样式 1 5 2" xfId="41865"/>
    <cellStyle name="样式 1 6" xfId="41866"/>
    <cellStyle name="样式 1 7" xfId="41867"/>
    <cellStyle name="一般_PL122005F" xfId="41868"/>
    <cellStyle name="着色 1" xfId="41869"/>
    <cellStyle name="着色 1 2" xfId="41870"/>
    <cellStyle name="着色 2" xfId="41871"/>
    <cellStyle name="着色 2 2" xfId="41872"/>
    <cellStyle name="着色 3 2" xfId="41873"/>
    <cellStyle name="着色 5" xfId="41874"/>
    <cellStyle name="着色 5 2" xfId="41875"/>
    <cellStyle name="着色 6" xfId="41876"/>
    <cellStyle name="着色 6 2" xfId="41877"/>
    <cellStyle name="寘嬫愗傝 [0.00]_Region Orders (2)" xfId="41878"/>
    <cellStyle name="寘嬫愗傝_Region Orders (2)" xfId="41879"/>
    <cellStyle name="注释 10" xfId="41880"/>
    <cellStyle name="注释 10 2" xfId="41881"/>
    <cellStyle name="注释 11" xfId="41882"/>
    <cellStyle name="注释 11 2" xfId="41883"/>
    <cellStyle name="注释 12" xfId="41884"/>
    <cellStyle name="注释 13" xfId="41885"/>
    <cellStyle name="注释 14" xfId="41886"/>
    <cellStyle name="注释 15" xfId="41887"/>
    <cellStyle name="注释 20" xfId="41888"/>
    <cellStyle name="注释 16" xfId="41889"/>
    <cellStyle name="注释 21" xfId="41890"/>
    <cellStyle name="注释 17" xfId="41891"/>
    <cellStyle name="注释 22" xfId="41892"/>
    <cellStyle name="注释 18" xfId="41893"/>
    <cellStyle name="注释 23" xfId="41894"/>
    <cellStyle name="注释 19" xfId="41895"/>
    <cellStyle name="注释 24" xfId="41896"/>
    <cellStyle name="注释 2" xfId="41897"/>
    <cellStyle name="注释 2 10" xfId="41898"/>
    <cellStyle name="注释 2 11" xfId="41899"/>
    <cellStyle name="注释 2 12" xfId="41900"/>
    <cellStyle name="注释 2 13" xfId="41901"/>
    <cellStyle name="注释 2 14" xfId="41902"/>
    <cellStyle name="注释 2 15" xfId="41903"/>
    <cellStyle name="注释 2 16" xfId="41904"/>
    <cellStyle name="注释 2 2" xfId="41905"/>
    <cellStyle name="注释 2 2 10" xfId="41906"/>
    <cellStyle name="注释 2 2 11" xfId="41907"/>
    <cellStyle name="注释 2 2 11 2" xfId="41908"/>
    <cellStyle name="注释 2 2 11 2 2" xfId="41909"/>
    <cellStyle name="注释 2 2 11 2 3" xfId="41910"/>
    <cellStyle name="注释 2 2 11 2 4" xfId="41911"/>
    <cellStyle name="注释 2 2 11 2 5" xfId="41912"/>
    <cellStyle name="注释 2 2 11 2 6" xfId="41913"/>
    <cellStyle name="注释 2 2 11 2 7" xfId="41914"/>
    <cellStyle name="注释 2 2 11 2 8" xfId="41915"/>
    <cellStyle name="注释 2 2 11 2 9" xfId="41916"/>
    <cellStyle name="注释 2 2 11 3" xfId="41917"/>
    <cellStyle name="注释 2 2 11 4" xfId="41918"/>
    <cellStyle name="注释 2 2 11 5" xfId="41919"/>
    <cellStyle name="注释 2 2 11 6" xfId="41920"/>
    <cellStyle name="注释 2 2 11 8" xfId="41921"/>
    <cellStyle name="注释 2 2 11 9" xfId="41922"/>
    <cellStyle name="注释 2 2 12" xfId="41923"/>
    <cellStyle name="注释 2 2 13" xfId="41924"/>
    <cellStyle name="注释 2 2 14" xfId="41925"/>
    <cellStyle name="注释 2 2 15" xfId="41926"/>
    <cellStyle name="注释 2 2 20" xfId="41927"/>
    <cellStyle name="注释 2 2 16" xfId="41928"/>
    <cellStyle name="注释 2 2 21" xfId="41929"/>
    <cellStyle name="注释 2 2 17" xfId="41930"/>
    <cellStyle name="注释 2 2 22" xfId="41931"/>
    <cellStyle name="注释 2 2 18" xfId="41932"/>
    <cellStyle name="注释 2 2 19" xfId="41933"/>
    <cellStyle name="注释 2 2 2 10" xfId="41934"/>
    <cellStyle name="注释 2 2 2 11" xfId="41935"/>
    <cellStyle name="注释 2 2 2 12" xfId="41936"/>
    <cellStyle name="注释 2 2 2 13" xfId="41937"/>
    <cellStyle name="注释 2 2 2 2" xfId="41938"/>
    <cellStyle name="注释 2 2 2 2 2" xfId="41939"/>
    <cellStyle name="注释 2 2 2 2 2 2" xfId="41940"/>
    <cellStyle name="注释 2 2 2 2 2 3" xfId="41941"/>
    <cellStyle name="注释 2 2 2 2 2 4" xfId="41942"/>
    <cellStyle name="注释 2 2 2 2 2 5" xfId="41943"/>
    <cellStyle name="注释 2 2 2 2 2 6" xfId="41944"/>
    <cellStyle name="注释 2 2 2 2 2 7" xfId="41945"/>
    <cellStyle name="注释 2 2 2 2 2 8" xfId="41946"/>
    <cellStyle name="注释 2 2 2 2 2 9" xfId="41947"/>
    <cellStyle name="注释 2 2 2 2 3" xfId="41948"/>
    <cellStyle name="注释 2 2 2 2 5" xfId="41949"/>
    <cellStyle name="注释 2 2 2 2 6" xfId="41950"/>
    <cellStyle name="注释 2 2 2 2 8" xfId="41951"/>
    <cellStyle name="注释 2 2 2 2 9" xfId="41952"/>
    <cellStyle name="注释 2 2 2 3" xfId="41953"/>
    <cellStyle name="注释 2 2 2 4" xfId="41954"/>
    <cellStyle name="注释 2 2 2 5" xfId="41955"/>
    <cellStyle name="注释 2 2 2 6" xfId="41956"/>
    <cellStyle name="注释 2 2 2 7" xfId="41957"/>
    <cellStyle name="注释 2 2 2 8" xfId="41958"/>
    <cellStyle name="注释 2 2 2 9" xfId="41959"/>
    <cellStyle name="注释 2 2 5" xfId="41960"/>
    <cellStyle name="注释 2 3" xfId="41961"/>
    <cellStyle name="注释 2 3 2" xfId="41962"/>
    <cellStyle name="注释 2 3 3" xfId="41963"/>
    <cellStyle name="注释 2 4" xfId="41964"/>
    <cellStyle name="注释 2 4 2" xfId="41965"/>
    <cellStyle name="注释 2 5" xfId="41966"/>
    <cellStyle name="注释 2 5 2" xfId="41967"/>
    <cellStyle name="注释 2 6" xfId="41968"/>
    <cellStyle name="注释 2 7" xfId="41969"/>
    <cellStyle name="注释 2 8" xfId="41970"/>
    <cellStyle name="注释 2 9" xfId="41971"/>
    <cellStyle name="注释 25" xfId="41972"/>
    <cellStyle name="注释 26" xfId="41973"/>
    <cellStyle name="注释 27" xfId="41974"/>
    <cellStyle name="注释 3 2" xfId="41975"/>
    <cellStyle name="注释 3 2 2" xfId="41976"/>
    <cellStyle name="注释 3 3" xfId="41977"/>
    <cellStyle name="注释 3 4" xfId="41978"/>
    <cellStyle name="注释 4" xfId="41979"/>
    <cellStyle name="注释 4 2" xfId="41980"/>
    <cellStyle name="注释 4 2 2" xfId="41981"/>
    <cellStyle name="注释 4 3" xfId="41982"/>
    <cellStyle name="注释 4 4" xfId="41983"/>
    <cellStyle name="注释 5" xfId="41984"/>
    <cellStyle name="注释 5 2" xfId="41985"/>
    <cellStyle name="注释 5 3" xfId="41986"/>
    <cellStyle name="注释 6" xfId="41987"/>
    <cellStyle name="注释 7" xfId="41988"/>
    <cellStyle name="注释 8" xfId="41989"/>
    <cellStyle name="注释 9" xfId="41990"/>
    <cellStyle name="콤마 [0]_BOILER-CO1" xfId="41991"/>
    <cellStyle name="콤마_BOILER-CO1" xfId="41992"/>
    <cellStyle name="통화_BOILER-CO1" xfId="41993"/>
    <cellStyle name="표준_0N-HANDLING " xfId="41994"/>
  </cellStyles>
  <dxfs count="8">
    <dxf>
      <fill>
        <patternFill patternType="solid">
          <bgColor theme="0"/>
        </patternFill>
      </fill>
    </dxf>
    <dxf>
      <font>
        <b val="1"/>
        <i val="0"/>
      </font>
    </dxf>
    <dxf>
      <font>
        <color theme="0"/>
      </font>
    </dxf>
    <dxf>
      <font>
        <color indexed="10"/>
      </font>
    </dxf>
    <dxf>
      <font>
        <color indexed="9"/>
      </font>
    </dxf>
    <dxf>
      <font>
        <color theme="0"/>
      </font>
      <fill>
        <patternFill patternType="solid">
          <bgColor theme="0"/>
        </patternFill>
      </fill>
    </dxf>
    <dxf>
      <font>
        <color theme="0"/>
      </font>
    </dxf>
    <dxf>
      <font>
        <b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0" Type="http://schemas.openxmlformats.org/officeDocument/2006/relationships/sharedStrings" Target="sharedStrings.xml"/><Relationship Id="rId8" Type="http://schemas.openxmlformats.org/officeDocument/2006/relationships/worksheet" Target="worksheets/sheet8.xml"/><Relationship Id="rId79" Type="http://schemas.openxmlformats.org/officeDocument/2006/relationships/styles" Target="styles.xml"/><Relationship Id="rId78" Type="http://schemas.openxmlformats.org/officeDocument/2006/relationships/theme" Target="theme/theme1.xml"/><Relationship Id="rId77" Type="http://schemas.openxmlformats.org/officeDocument/2006/relationships/externalLink" Target="externalLinks/externalLink47.xml"/><Relationship Id="rId76" Type="http://schemas.openxmlformats.org/officeDocument/2006/relationships/externalLink" Target="externalLinks/externalLink46.xml"/><Relationship Id="rId75" Type="http://schemas.openxmlformats.org/officeDocument/2006/relationships/externalLink" Target="externalLinks/externalLink45.xml"/><Relationship Id="rId74" Type="http://schemas.openxmlformats.org/officeDocument/2006/relationships/externalLink" Target="externalLinks/externalLink44.xml"/><Relationship Id="rId73" Type="http://schemas.openxmlformats.org/officeDocument/2006/relationships/externalLink" Target="externalLinks/externalLink43.xml"/><Relationship Id="rId72" Type="http://schemas.openxmlformats.org/officeDocument/2006/relationships/externalLink" Target="externalLinks/externalLink42.xml"/><Relationship Id="rId71" Type="http://schemas.openxmlformats.org/officeDocument/2006/relationships/externalLink" Target="externalLinks/externalLink41.xml"/><Relationship Id="rId70" Type="http://schemas.openxmlformats.org/officeDocument/2006/relationships/externalLink" Target="externalLinks/externalLink40.xml"/><Relationship Id="rId7" Type="http://schemas.openxmlformats.org/officeDocument/2006/relationships/worksheet" Target="worksheets/sheet7.xml"/><Relationship Id="rId69" Type="http://schemas.openxmlformats.org/officeDocument/2006/relationships/externalLink" Target="externalLinks/externalLink39.xml"/><Relationship Id="rId68" Type="http://schemas.openxmlformats.org/officeDocument/2006/relationships/externalLink" Target="externalLinks/externalLink38.xml"/><Relationship Id="rId67" Type="http://schemas.openxmlformats.org/officeDocument/2006/relationships/externalLink" Target="externalLinks/externalLink37.xml"/><Relationship Id="rId66" Type="http://schemas.openxmlformats.org/officeDocument/2006/relationships/externalLink" Target="externalLinks/externalLink36.xml"/><Relationship Id="rId65" Type="http://schemas.openxmlformats.org/officeDocument/2006/relationships/externalLink" Target="externalLinks/externalLink35.xml"/><Relationship Id="rId64" Type="http://schemas.openxmlformats.org/officeDocument/2006/relationships/externalLink" Target="externalLinks/externalLink34.xml"/><Relationship Id="rId63" Type="http://schemas.openxmlformats.org/officeDocument/2006/relationships/externalLink" Target="externalLinks/externalLink33.xml"/><Relationship Id="rId62" Type="http://schemas.openxmlformats.org/officeDocument/2006/relationships/externalLink" Target="externalLinks/externalLink32.xml"/><Relationship Id="rId61" Type="http://schemas.openxmlformats.org/officeDocument/2006/relationships/externalLink" Target="externalLinks/externalLink31.xml"/><Relationship Id="rId60" Type="http://schemas.openxmlformats.org/officeDocument/2006/relationships/externalLink" Target="externalLinks/externalLink30.xml"/><Relationship Id="rId6" Type="http://schemas.openxmlformats.org/officeDocument/2006/relationships/worksheet" Target="worksheets/sheet6.xml"/><Relationship Id="rId59" Type="http://schemas.openxmlformats.org/officeDocument/2006/relationships/externalLink" Target="externalLinks/externalLink29.xml"/><Relationship Id="rId58" Type="http://schemas.openxmlformats.org/officeDocument/2006/relationships/externalLink" Target="externalLinks/externalLink28.xml"/><Relationship Id="rId57" Type="http://schemas.openxmlformats.org/officeDocument/2006/relationships/externalLink" Target="externalLinks/externalLink27.xml"/><Relationship Id="rId56" Type="http://schemas.openxmlformats.org/officeDocument/2006/relationships/externalLink" Target="externalLinks/externalLink26.xml"/><Relationship Id="rId55" Type="http://schemas.openxmlformats.org/officeDocument/2006/relationships/externalLink" Target="externalLinks/externalLink25.xml"/><Relationship Id="rId54" Type="http://schemas.openxmlformats.org/officeDocument/2006/relationships/externalLink" Target="externalLinks/externalLink24.xml"/><Relationship Id="rId53" Type="http://schemas.openxmlformats.org/officeDocument/2006/relationships/externalLink" Target="externalLinks/externalLink23.xml"/><Relationship Id="rId52" Type="http://schemas.openxmlformats.org/officeDocument/2006/relationships/externalLink" Target="externalLinks/externalLink22.xml"/><Relationship Id="rId51" Type="http://schemas.openxmlformats.org/officeDocument/2006/relationships/externalLink" Target="externalLinks/externalLink21.xml"/><Relationship Id="rId50" Type="http://schemas.openxmlformats.org/officeDocument/2006/relationships/externalLink" Target="externalLinks/externalLink20.xml"/><Relationship Id="rId5" Type="http://schemas.openxmlformats.org/officeDocument/2006/relationships/worksheet" Target="worksheets/sheet5.xml"/><Relationship Id="rId49" Type="http://schemas.openxmlformats.org/officeDocument/2006/relationships/externalLink" Target="externalLinks/externalLink19.xml"/><Relationship Id="rId48" Type="http://schemas.openxmlformats.org/officeDocument/2006/relationships/externalLink" Target="externalLinks/externalLink18.xml"/><Relationship Id="rId47" Type="http://schemas.openxmlformats.org/officeDocument/2006/relationships/externalLink" Target="externalLinks/externalLink17.xml"/><Relationship Id="rId46" Type="http://schemas.openxmlformats.org/officeDocument/2006/relationships/externalLink" Target="externalLinks/externalLink16.xml"/><Relationship Id="rId45" Type="http://schemas.openxmlformats.org/officeDocument/2006/relationships/externalLink" Target="externalLinks/externalLink15.xml"/><Relationship Id="rId44" Type="http://schemas.openxmlformats.org/officeDocument/2006/relationships/externalLink" Target="externalLinks/externalLink14.xml"/><Relationship Id="rId43" Type="http://schemas.openxmlformats.org/officeDocument/2006/relationships/externalLink" Target="externalLinks/externalLink13.xml"/><Relationship Id="rId42" Type="http://schemas.openxmlformats.org/officeDocument/2006/relationships/externalLink" Target="externalLinks/externalLink12.xml"/><Relationship Id="rId41" Type="http://schemas.openxmlformats.org/officeDocument/2006/relationships/externalLink" Target="externalLinks/externalLink11.xml"/><Relationship Id="rId40" Type="http://schemas.openxmlformats.org/officeDocument/2006/relationships/externalLink" Target="externalLinks/externalLink10.xml"/><Relationship Id="rId4" Type="http://schemas.openxmlformats.org/officeDocument/2006/relationships/worksheet" Target="worksheets/sheet4.xml"/><Relationship Id="rId39" Type="http://schemas.openxmlformats.org/officeDocument/2006/relationships/externalLink" Target="externalLinks/externalLink9.xml"/><Relationship Id="rId38" Type="http://schemas.openxmlformats.org/officeDocument/2006/relationships/externalLink" Target="externalLinks/externalLink8.xml"/><Relationship Id="rId37" Type="http://schemas.openxmlformats.org/officeDocument/2006/relationships/externalLink" Target="externalLinks/externalLink7.xml"/><Relationship Id="rId36" Type="http://schemas.openxmlformats.org/officeDocument/2006/relationships/externalLink" Target="externalLinks/externalLink6.xml"/><Relationship Id="rId35" Type="http://schemas.openxmlformats.org/officeDocument/2006/relationships/externalLink" Target="externalLinks/externalLink5.xml"/><Relationship Id="rId34" Type="http://schemas.openxmlformats.org/officeDocument/2006/relationships/externalLink" Target="externalLinks/externalLink4.xml"/><Relationship Id="rId33" Type="http://schemas.openxmlformats.org/officeDocument/2006/relationships/externalLink" Target="externalLinks/externalLink3.xml"/><Relationship Id="rId32" Type="http://schemas.openxmlformats.org/officeDocument/2006/relationships/externalLink" Target="externalLinks/externalLink2.xml"/><Relationship Id="rId31" Type="http://schemas.openxmlformats.org/officeDocument/2006/relationships/externalLink" Target="externalLinks/externalLink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cuments%20and%20Settings\User\&#26700;&#38754;\&#35838;&#39064;\&#26032;&#24314;&#25991;&#20214;&#22841;\&#35838;&#39064;&#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5&#24180;\&#20915;&#31639;\A\&#32032;&#26448;\2105&#20840;&#30465;&#22522;&#37329;&#39044;&#316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26032;&#24314;&#25991;&#20214;&#22841;\&#26032;&#24314;&#25991;&#20214;&#22841;%20(2)\2015&#24180;&#39044;&#31639;&#65288;&#33609;&#26696;&#65289;\&#39044;&#31639;&#33609;&#26696;\2014&#24180;\2015&#24180;&#39044;&#31639;&#65288;&#33609;&#26696;&#65289;\&#39044;&#31639;&#33609;&#26696;\2105&#20840;&#30465;&#22522;&#37329;&#39044;&#31639;&#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GQ.LD87_ACC\AppData\Local\Temp\cesoft\41101389780%20081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HN.LD87_ACC\Deskto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ohn\Desktop\2016&#24180;&#24037;&#20316;\2015&#24066;&#23545;&#21439;&#32467;&#31639;&#25209;&#22797;\&#32467;&#31639;&#25209;&#22797;\POWER%20ASSUMPTION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ohn\Desktop\&#25991;&#20214;\2015&#24066;&#23545;&#21439;&#32467;&#31639;&#25209;&#22797;\&#32467;&#31639;&#25209;&#22797;\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32467;&#31639;&#21333;&#26684;&#24335;&#65288;122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23.87.0.243\&#20840;&#22788;&#20154;&#21592;n\05&#20307;&#21046;&#31185;\03&#24180;&#32456;&#32467;&#31639;&#21450;&#25968;&#25454;&#20998;&#26512;\2008&#24180;\&#20915;&#31639;&#36164;&#26009;&#21450;&#25968;&#25454;&#20998;&#26512;\2008&#24180;&#20915;&#31639;&#36164;&#26009;&#25972;&#29702;\&#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223.87.0.243\&#20840;&#22788;&#20154;&#21592;n\05&#20307;&#21046;&#31185;\03&#24180;&#32456;&#32467;&#31639;&#21450;&#25968;&#25454;&#20998;&#26512;\2008&#24180;\&#20915;&#31639;&#36164;&#26009;&#21450;&#25968;&#25454;&#20998;&#26512;\2008&#24180;&#20915;&#31639;&#36164;&#26009;&#25972;&#29702;\&#21439;&#32423;&#36130;&#25919;&#25253;&#34920;&#38468;&#34920;\01&#26118;&#26126;\01&#26118;&#2612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0905\2000&#33267;2009&#24180;&#24635;&#20915;&#31639;101&#21644;102&#34920;\1995&#24180;\96&#22696;&#27743;&#21439;&#24635;&#20915;&#31639;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30465;&#25253;&#20915;&#31639;\2021&#28246;&#21271;&#3046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ttp:\\10.124.1.30\cgi-bin\read_attach\application\octet-stream1MKxqC5YTFM=\&#25509;&#25910;&#25991;&#20214;&#30446;&#24405;\&#39044;&#31639;&#32929;212052004-5-13%2016&#65306;33&#65306;36\2004&#24180;&#24120;&#29992;\2004&#26376;&#252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223.87.0.243\&#20840;&#22788;&#20154;&#21592;n\&#36130;&#25919;&#20379;&#20859;&#20154;&#21592;&#20449;&#24687;&#34920;\&#25945;&#32946;\&#27896;&#27700;&#22235;&#2001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23.87.0.243\&#20840;&#22788;&#20154;&#21592;n\&#32508;&#21512;&#31185;2\Zjs\&#36130;&#21147;&#21450;&#39044;&#20915;&#31639;&#25253;&#21578;\2004&#24180;&#36130;&#21147;&#21464;&#21160;&#24773;&#20917;\2004&#24180;&#30465;&#26412;&#32423;&#25910;&#20837;&#12289;&#36130;&#21147;&#39044;&#35745;&#21644;2005&#24180;&#25910;&#25903;&#39044;&#27979;&#24773;&#20917;&#34920;(2004.10.1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15&#24180;&#29577;&#28330;&#24066;072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john\Desktop\2015&#20915;&#31639;&#25253;&#21578;\2015&#24180;&#20915;&#31639;&#30456;&#20851;&#25253;&#34920;&#65288;&#23792;&#21733;&#65289;\2015&#20915;&#31639;&#25253;&#34920;&#24066;&#26412;&#32423;-&#2999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john\Desktop\2016&#24180;&#24037;&#20316;\2015&#24066;&#23545;&#21439;&#32467;&#31639;&#25209;&#22797;\&#32467;&#31639;&#25209;&#22797;\2015&#24180;&#32467;&#31639;&#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W-TEO"/>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说明"/>
      <sheetName val="封面"/>
      <sheetName val="明细"/>
      <sheetName val="汇总"/>
      <sheetName val="分地县"/>
      <sheetName val="_ESList"/>
      <sheetName val="Toolbox"/>
      <sheetName val="总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nanc. Overview"/>
      <sheetName val="Toolbox"/>
      <sheetName val="_ESList"/>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总人口"/>
      <sheetName val="基础编码"/>
      <sheetName val="各年度收费、罚没、专项收入.xls]Sheet3"/>
      <sheetName val="表二"/>
      <sheetName val="表五"/>
      <sheetName val="2012.2.2 (整合)"/>
      <sheetName val="2012.2.2"/>
      <sheetName val="全市结转"/>
      <sheetName val="提前告知数"/>
      <sheetName val="省本级收入预计"/>
      <sheetName val="Financ. Overview"/>
      <sheetName val="Toolbox"/>
      <sheetName val="区划对应表"/>
      <sheetName val="1-4余额表"/>
      <sheetName val="四月份月报"/>
      <sheetName val="XL4Poppy"/>
      <sheetName val="DDETABLE "/>
      <sheetName val="#REF"/>
      <sheetName val="Main"/>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Open"/>
      <sheetName val="P1012001"/>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oolbox"/>
      <sheetName val="本年收入合计"/>
      <sheetName val="Open"/>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G.1R-Shou COP Gf"/>
      <sheetName val="Toolbox"/>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Toolbox"/>
      <sheetName val="POWER ASSUMPTIONS"/>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Open"/>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县（区）"/>
      <sheetName val="汇总"/>
    </sheetNames>
    <definedNames>
      <definedName name="XFB1" refersTo="=#NAME?" sheetId="2"/>
    </definedNames>
    <sheetDataSet>
      <sheetData sheetId="0"/>
      <sheetData sheetId="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公检法司编制"/>
      <sheetName val="行政编制"/>
    </sheetNames>
    <sheetDataSet>
      <sheetData sheetId="0"/>
      <sheetData sheetId="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GDP"/>
      <sheetName val="C01-1"/>
      <sheetName val="封面"/>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一般预算收入"/>
      <sheetName val="P1012001"/>
      <sheetName val="农业用地"/>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工商税收"/>
      <sheetName val="eqpmad2"/>
      <sheetName val="事业发展"/>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中小学生"/>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_x005f_x0000__x005f_x0000__x005f_x0000__x005f_x0000__x0"/>
      <sheetName val="基础编码"/>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农业用地"/>
      <sheetName val="基础编码"/>
      <sheetName val="本年收入合计"/>
      <sheetName val="XL4Poppy"/>
      <sheetName val="eqpmad2"/>
    </sheetNames>
    <sheetDataSet>
      <sheetData sheetId="0"/>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中小学生"/>
      <sheetName val="eqpmad2"/>
      <sheetName val="人员支出"/>
      <sheetName val="财政供养人员增幅"/>
      <sheetName val="P1012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C01-1"/>
      <sheetName val="参数表"/>
      <sheetName val="区划对应表"/>
      <sheetName val="四月份月报"/>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Define"/>
      <sheetName val="Sheet1 (2)"/>
      <sheetName val="02-03税返"/>
      <sheetName val="其他财力"/>
      <sheetName val="03年财力预计及04预测 "/>
      <sheetName val="2004年财力预测"/>
      <sheetName val="平衡表1.12"/>
      <sheetName val="平衡表3.23"/>
      <sheetName val="平衡表(定)"/>
      <sheetName val="税返计算表"/>
      <sheetName val="分地区两税全额"/>
      <sheetName val="全省收入预计"/>
      <sheetName val="省本级收入预计"/>
      <sheetName val="收入分征收部门"/>
      <sheetName val="报秦副省长"/>
      <sheetName val="国家"/>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Define"/>
      <sheetName val="封面"/>
      <sheetName val="目录"/>
      <sheetName val="01-02"/>
      <sheetName val="03(删除)"/>
      <sheetName val="03"/>
      <sheetName val="04-05"/>
      <sheetName val="2015年公共预算决算表（正式）"/>
      <sheetName val="2015基金决算"/>
      <sheetName val="2014市本级决算"/>
      <sheetName val="07-08"/>
      <sheetName val="09"/>
      <sheetName val="10"/>
      <sheetName val="11-12"/>
      <sheetName val="13"/>
      <sheetName val="州市基金"/>
      <sheetName val="14-15"/>
      <sheetName val="16-17"/>
      <sheetName val="18-19"/>
      <sheetName val="20-21"/>
      <sheetName val="22"/>
      <sheetName val="23"/>
      <sheetName val="24"/>
      <sheetName val="25"/>
      <sheetName val="26"/>
      <sheetName val="27"/>
      <sheetName val="28"/>
      <sheetName val="29"/>
      <sheetName val="30"/>
      <sheetName val="31"/>
      <sheetName val="数据-省本级预算数"/>
      <sheetName val="数据-省本级调整数"/>
      <sheetName val="数据-全省决算数!"/>
      <sheetName val="数据-省本级决算数"/>
      <sheetName val="全省基金支出预算"/>
      <sheetName val="省本级基金支出预算"/>
      <sheetName val="全省基金调整预算"/>
      <sheetName val="省本级基金调整+决算"/>
      <sheetName val="06老表"/>
      <sheetName val="全省预算"/>
      <sheetName val="全省决算数"/>
      <sheetName val="全省调整"/>
      <sheetName val="全省上年决算数"/>
      <sheetName val="全省基金决算"/>
      <sheetName val="2015市本级年初预算"/>
      <sheetName val="2015预算调整"/>
      <sheetName val="2015年市本级决算"/>
      <sheetName val="2014基金决算表"/>
    </sheetNames>
    <sheetDataSet>
      <sheetData sheetId="0"/>
      <sheetData sheetId="1"/>
      <sheetData sheetId="2"/>
      <sheetData sheetId="3"/>
      <sheetData sheetId="4"/>
      <sheetData sheetId="5"/>
      <sheetData sheetId="6"/>
      <sheetData sheetId="7"/>
      <sheetData sheetId="8"/>
      <sheetData sheetId="9">
        <row r="1">
          <cell r="A1" t="str">
            <v>2014年度玉溪市本级公共财政支出决算功能分类录入表</v>
          </cell>
        </row>
        <row r="2">
          <cell r="A2" t="str">
            <v>录入02表</v>
          </cell>
        </row>
        <row r="3">
          <cell r="A3" t="str">
            <v>单位：万元</v>
          </cell>
        </row>
        <row r="4">
          <cell r="A4" t="str">
            <v>科目编码</v>
          </cell>
          <cell r="B4" t="str">
            <v>科目名称</v>
          </cell>
          <cell r="C4" t="str">
            <v>决算数</v>
          </cell>
        </row>
        <row r="5">
          <cell r="B5" t="str">
            <v>公共财政支出</v>
          </cell>
          <cell r="C5">
            <v>606635</v>
          </cell>
        </row>
        <row r="6">
          <cell r="A6">
            <v>201</v>
          </cell>
          <cell r="B6" t="str">
            <v>一般公共服务支出</v>
          </cell>
          <cell r="C6">
            <v>61651</v>
          </cell>
        </row>
        <row r="7">
          <cell r="A7">
            <v>20101</v>
          </cell>
          <cell r="B7" t="str">
            <v>  人大事务</v>
          </cell>
          <cell r="C7">
            <v>1335</v>
          </cell>
        </row>
        <row r="8">
          <cell r="A8">
            <v>2010101</v>
          </cell>
          <cell r="B8" t="str">
            <v>    行政运行</v>
          </cell>
          <cell r="C8">
            <v>542</v>
          </cell>
        </row>
        <row r="9">
          <cell r="A9">
            <v>2010102</v>
          </cell>
          <cell r="B9" t="str">
            <v>    一般行政管理事务</v>
          </cell>
          <cell r="C9">
            <v>458</v>
          </cell>
        </row>
        <row r="10">
          <cell r="A10">
            <v>2010103</v>
          </cell>
          <cell r="B10" t="str">
            <v>    机关服务</v>
          </cell>
          <cell r="C10">
            <v>45</v>
          </cell>
        </row>
        <row r="11">
          <cell r="A11">
            <v>2010104</v>
          </cell>
          <cell r="B11" t="str">
            <v>    人大会议</v>
          </cell>
          <cell r="C11">
            <v>190</v>
          </cell>
        </row>
        <row r="12">
          <cell r="A12">
            <v>2010105</v>
          </cell>
          <cell r="B12" t="str">
            <v>    人大立法</v>
          </cell>
          <cell r="C12">
            <v>10</v>
          </cell>
        </row>
        <row r="13">
          <cell r="A13">
            <v>2010106</v>
          </cell>
          <cell r="B13" t="str">
            <v>    人大监督</v>
          </cell>
          <cell r="C13">
            <v>0</v>
          </cell>
        </row>
        <row r="14">
          <cell r="A14">
            <v>2010107</v>
          </cell>
          <cell r="B14" t="str">
            <v>    人大代表履职能力提升</v>
          </cell>
          <cell r="C14">
            <v>50</v>
          </cell>
        </row>
        <row r="15">
          <cell r="A15">
            <v>2010108</v>
          </cell>
          <cell r="B15" t="str">
            <v>    代表工作</v>
          </cell>
          <cell r="C15">
            <v>20</v>
          </cell>
        </row>
        <row r="16">
          <cell r="A16">
            <v>2010109</v>
          </cell>
          <cell r="B16" t="str">
            <v>    人大信访工作</v>
          </cell>
          <cell r="C16">
            <v>0</v>
          </cell>
        </row>
        <row r="17">
          <cell r="A17">
            <v>2010150</v>
          </cell>
          <cell r="B17" t="str">
            <v>    事业运行</v>
          </cell>
          <cell r="C17">
            <v>0</v>
          </cell>
        </row>
        <row r="18">
          <cell r="A18">
            <v>2010199</v>
          </cell>
          <cell r="B18" t="str">
            <v>    其他人大事务支出</v>
          </cell>
          <cell r="C18">
            <v>20</v>
          </cell>
        </row>
        <row r="19">
          <cell r="A19">
            <v>20102</v>
          </cell>
          <cell r="B19" t="str">
            <v>  政协事务</v>
          </cell>
          <cell r="C19">
            <v>1597</v>
          </cell>
        </row>
        <row r="20">
          <cell r="A20">
            <v>2010201</v>
          </cell>
          <cell r="B20" t="str">
            <v>    行政运行</v>
          </cell>
          <cell r="C20">
            <v>576</v>
          </cell>
        </row>
        <row r="21">
          <cell r="A21">
            <v>2010202</v>
          </cell>
          <cell r="B21" t="str">
            <v>    一般行政管理事务</v>
          </cell>
          <cell r="C21">
            <v>377</v>
          </cell>
        </row>
        <row r="22">
          <cell r="A22">
            <v>2010203</v>
          </cell>
          <cell r="B22" t="str">
            <v>    机关服务</v>
          </cell>
          <cell r="C22">
            <v>0</v>
          </cell>
        </row>
        <row r="23">
          <cell r="A23">
            <v>2010204</v>
          </cell>
          <cell r="B23" t="str">
            <v>    政协会议</v>
          </cell>
          <cell r="C23">
            <v>190</v>
          </cell>
        </row>
        <row r="24">
          <cell r="A24">
            <v>2010205</v>
          </cell>
          <cell r="B24" t="str">
            <v>    委员视察</v>
          </cell>
          <cell r="C24">
            <v>180</v>
          </cell>
        </row>
        <row r="25">
          <cell r="A25">
            <v>2010206</v>
          </cell>
          <cell r="B25" t="str">
            <v>    参政议政</v>
          </cell>
          <cell r="C25">
            <v>30</v>
          </cell>
        </row>
        <row r="26">
          <cell r="A26">
            <v>2010250</v>
          </cell>
          <cell r="B26" t="str">
            <v>    事业运行</v>
          </cell>
          <cell r="C26">
            <v>0</v>
          </cell>
        </row>
        <row r="27">
          <cell r="A27">
            <v>2010299</v>
          </cell>
          <cell r="B27" t="str">
            <v>    其他政协事务支出</v>
          </cell>
          <cell r="C27">
            <v>244</v>
          </cell>
        </row>
        <row r="28">
          <cell r="A28">
            <v>20103</v>
          </cell>
          <cell r="B28" t="str">
            <v>  政府办公厅(室)及相关机构事务</v>
          </cell>
          <cell r="C28">
            <v>5699</v>
          </cell>
        </row>
        <row r="29">
          <cell r="A29">
            <v>2010301</v>
          </cell>
          <cell r="B29" t="str">
            <v>    行政运行</v>
          </cell>
          <cell r="C29">
            <v>2072</v>
          </cell>
        </row>
        <row r="30">
          <cell r="A30">
            <v>2010302</v>
          </cell>
          <cell r="B30" t="str">
            <v>    一般行政管理事务</v>
          </cell>
          <cell r="C30">
            <v>2106</v>
          </cell>
        </row>
        <row r="31">
          <cell r="A31">
            <v>2010303</v>
          </cell>
          <cell r="B31" t="str">
            <v>    机关服务</v>
          </cell>
          <cell r="C31">
            <v>0</v>
          </cell>
        </row>
        <row r="32">
          <cell r="A32">
            <v>2010304</v>
          </cell>
          <cell r="B32" t="str">
            <v>    专项服务</v>
          </cell>
          <cell r="C32">
            <v>0</v>
          </cell>
        </row>
        <row r="33">
          <cell r="A33">
            <v>2010305</v>
          </cell>
          <cell r="B33" t="str">
            <v>    专项业务活动</v>
          </cell>
          <cell r="C33">
            <v>0</v>
          </cell>
        </row>
        <row r="34">
          <cell r="A34">
            <v>2010306</v>
          </cell>
          <cell r="B34" t="str">
            <v>    政务公开审批</v>
          </cell>
          <cell r="C34">
            <v>0</v>
          </cell>
        </row>
        <row r="35">
          <cell r="A35">
            <v>2010307</v>
          </cell>
          <cell r="B35" t="str">
            <v>    法制建设</v>
          </cell>
          <cell r="C35">
            <v>97</v>
          </cell>
        </row>
        <row r="36">
          <cell r="A36">
            <v>2010308</v>
          </cell>
          <cell r="B36" t="str">
            <v>    信访事务</v>
          </cell>
          <cell r="C36">
            <v>219</v>
          </cell>
        </row>
        <row r="37">
          <cell r="A37">
            <v>2010309</v>
          </cell>
          <cell r="B37" t="str">
            <v>    参事事务</v>
          </cell>
          <cell r="C37">
            <v>0</v>
          </cell>
        </row>
        <row r="38">
          <cell r="A38">
            <v>2010350</v>
          </cell>
          <cell r="B38" t="str">
            <v>    事业运行</v>
          </cell>
          <cell r="C38">
            <v>130</v>
          </cell>
        </row>
        <row r="39">
          <cell r="A39">
            <v>2010399</v>
          </cell>
          <cell r="B39" t="str">
            <v>    其他政府办公厅(室)及相关机构事务支出</v>
          </cell>
          <cell r="C39">
            <v>1075</v>
          </cell>
        </row>
        <row r="40">
          <cell r="A40">
            <v>20104</v>
          </cell>
          <cell r="B40" t="str">
            <v>  发展与改革事务</v>
          </cell>
          <cell r="C40">
            <v>6171</v>
          </cell>
        </row>
        <row r="41">
          <cell r="A41">
            <v>2010401</v>
          </cell>
          <cell r="B41" t="str">
            <v>    行政运行</v>
          </cell>
          <cell r="C41">
            <v>1148</v>
          </cell>
        </row>
        <row r="42">
          <cell r="A42">
            <v>2010402</v>
          </cell>
          <cell r="B42" t="str">
            <v>    一般行政管理事务</v>
          </cell>
          <cell r="C42">
            <v>297</v>
          </cell>
        </row>
        <row r="43">
          <cell r="A43">
            <v>2010403</v>
          </cell>
          <cell r="B43" t="str">
            <v>    机关服务</v>
          </cell>
          <cell r="C43">
            <v>0</v>
          </cell>
        </row>
        <row r="44">
          <cell r="A44">
            <v>2010404</v>
          </cell>
          <cell r="B44" t="str">
            <v>    战略规划与实施</v>
          </cell>
          <cell r="C44">
            <v>2793</v>
          </cell>
        </row>
        <row r="45">
          <cell r="A45">
            <v>2010405</v>
          </cell>
          <cell r="B45" t="str">
            <v>    日常经济运行调节</v>
          </cell>
          <cell r="C45">
            <v>0</v>
          </cell>
        </row>
        <row r="46">
          <cell r="A46">
            <v>2010406</v>
          </cell>
          <cell r="B46" t="str">
            <v>    社会事业发展规划</v>
          </cell>
          <cell r="C46">
            <v>0</v>
          </cell>
        </row>
        <row r="47">
          <cell r="A47">
            <v>2010407</v>
          </cell>
          <cell r="B47" t="str">
            <v>    经济体制改革研究</v>
          </cell>
          <cell r="C47">
            <v>468</v>
          </cell>
        </row>
        <row r="48">
          <cell r="A48">
            <v>2010408</v>
          </cell>
          <cell r="B48" t="str">
            <v>    物价管理</v>
          </cell>
          <cell r="C48">
            <v>0</v>
          </cell>
        </row>
        <row r="49">
          <cell r="A49">
            <v>2010450</v>
          </cell>
          <cell r="B49" t="str">
            <v>    事业运行</v>
          </cell>
          <cell r="C49">
            <v>259</v>
          </cell>
        </row>
        <row r="50">
          <cell r="A50">
            <v>2010499</v>
          </cell>
          <cell r="B50" t="str">
            <v>    其他发展与改革事务支出</v>
          </cell>
          <cell r="C50">
            <v>1206</v>
          </cell>
        </row>
        <row r="51">
          <cell r="A51">
            <v>20105</v>
          </cell>
          <cell r="B51" t="str">
            <v>  统计信息事务</v>
          </cell>
          <cell r="C51">
            <v>1270</v>
          </cell>
        </row>
        <row r="52">
          <cell r="A52">
            <v>2010501</v>
          </cell>
          <cell r="B52" t="str">
            <v>    行政运行</v>
          </cell>
          <cell r="C52">
            <v>448</v>
          </cell>
        </row>
        <row r="53">
          <cell r="A53">
            <v>2010502</v>
          </cell>
          <cell r="B53" t="str">
            <v>    一般行政管理事务</v>
          </cell>
          <cell r="C53">
            <v>0</v>
          </cell>
        </row>
        <row r="54">
          <cell r="A54">
            <v>2010503</v>
          </cell>
          <cell r="B54" t="str">
            <v>    机关服务</v>
          </cell>
          <cell r="C54">
            <v>0</v>
          </cell>
        </row>
        <row r="55">
          <cell r="A55">
            <v>2010504</v>
          </cell>
          <cell r="B55" t="str">
            <v>    信息事务</v>
          </cell>
          <cell r="C55">
            <v>10</v>
          </cell>
        </row>
        <row r="56">
          <cell r="A56">
            <v>2010505</v>
          </cell>
          <cell r="B56" t="str">
            <v>    专项统计业务</v>
          </cell>
          <cell r="C56">
            <v>512</v>
          </cell>
        </row>
        <row r="57">
          <cell r="A57">
            <v>2010506</v>
          </cell>
          <cell r="B57" t="str">
            <v>    统计管理</v>
          </cell>
          <cell r="C57">
            <v>16</v>
          </cell>
        </row>
        <row r="58">
          <cell r="A58">
            <v>2010507</v>
          </cell>
          <cell r="B58" t="str">
            <v>    专项普查活动</v>
          </cell>
          <cell r="C58">
            <v>0</v>
          </cell>
        </row>
        <row r="59">
          <cell r="A59">
            <v>2010508</v>
          </cell>
          <cell r="B59" t="str">
            <v>    统计抽样调查</v>
          </cell>
          <cell r="C59">
            <v>282</v>
          </cell>
        </row>
        <row r="60">
          <cell r="A60">
            <v>2010550</v>
          </cell>
          <cell r="B60" t="str">
            <v>    事业运行</v>
          </cell>
          <cell r="C60">
            <v>0</v>
          </cell>
        </row>
        <row r="61">
          <cell r="A61">
            <v>2010599</v>
          </cell>
          <cell r="B61" t="str">
            <v>    其他统计信息事务支出</v>
          </cell>
          <cell r="C61">
            <v>2</v>
          </cell>
        </row>
        <row r="62">
          <cell r="A62">
            <v>20106</v>
          </cell>
          <cell r="B62" t="str">
            <v>  财政事务</v>
          </cell>
          <cell r="C62">
            <v>1751</v>
          </cell>
        </row>
        <row r="63">
          <cell r="A63">
            <v>2010601</v>
          </cell>
          <cell r="B63" t="str">
            <v>    行政运行</v>
          </cell>
          <cell r="C63">
            <v>975</v>
          </cell>
        </row>
        <row r="64">
          <cell r="A64">
            <v>2010602</v>
          </cell>
          <cell r="B64" t="str">
            <v>    一般行政管理事务</v>
          </cell>
          <cell r="C64">
            <v>423</v>
          </cell>
        </row>
        <row r="65">
          <cell r="A65">
            <v>2010603</v>
          </cell>
          <cell r="B65" t="str">
            <v>    机关服务</v>
          </cell>
          <cell r="C65">
            <v>0</v>
          </cell>
        </row>
        <row r="66">
          <cell r="A66">
            <v>2010604</v>
          </cell>
          <cell r="B66" t="str">
            <v>    预算改革业务</v>
          </cell>
          <cell r="C66">
            <v>20</v>
          </cell>
        </row>
        <row r="67">
          <cell r="A67">
            <v>2010605</v>
          </cell>
          <cell r="B67" t="str">
            <v>    财政国库业务</v>
          </cell>
          <cell r="C67">
            <v>84</v>
          </cell>
        </row>
        <row r="68">
          <cell r="A68">
            <v>2010606</v>
          </cell>
          <cell r="B68" t="str">
            <v>    财政监察</v>
          </cell>
          <cell r="C68">
            <v>0</v>
          </cell>
        </row>
        <row r="69">
          <cell r="A69">
            <v>2010607</v>
          </cell>
          <cell r="B69" t="str">
            <v>    信息化建设</v>
          </cell>
          <cell r="C69">
            <v>62</v>
          </cell>
        </row>
        <row r="70">
          <cell r="A70">
            <v>2010608</v>
          </cell>
          <cell r="B70" t="str">
            <v>    财政委托业务支出</v>
          </cell>
          <cell r="C70">
            <v>30</v>
          </cell>
        </row>
        <row r="71">
          <cell r="A71">
            <v>2010650</v>
          </cell>
          <cell r="B71" t="str">
            <v>    事业运行</v>
          </cell>
          <cell r="C71">
            <v>0</v>
          </cell>
        </row>
        <row r="72">
          <cell r="A72">
            <v>2010699</v>
          </cell>
          <cell r="B72" t="str">
            <v>    其他财政事务支出</v>
          </cell>
          <cell r="C72">
            <v>157</v>
          </cell>
        </row>
        <row r="73">
          <cell r="A73">
            <v>20107</v>
          </cell>
          <cell r="B73" t="str">
            <v>  税收事务</v>
          </cell>
          <cell r="C73">
            <v>1311</v>
          </cell>
        </row>
        <row r="74">
          <cell r="A74">
            <v>2010701</v>
          </cell>
          <cell r="B74" t="str">
            <v>    行政运行</v>
          </cell>
          <cell r="C74">
            <v>18</v>
          </cell>
        </row>
        <row r="75">
          <cell r="A75">
            <v>2010702</v>
          </cell>
          <cell r="B75" t="str">
            <v>    一般行政管理事务</v>
          </cell>
          <cell r="C75">
            <v>1000</v>
          </cell>
        </row>
        <row r="76">
          <cell r="A76">
            <v>2010703</v>
          </cell>
          <cell r="B76" t="str">
            <v>    机关服务</v>
          </cell>
          <cell r="C76">
            <v>0</v>
          </cell>
        </row>
        <row r="77">
          <cell r="A77">
            <v>2010704</v>
          </cell>
          <cell r="B77" t="str">
            <v>    税务办案</v>
          </cell>
          <cell r="C77">
            <v>0</v>
          </cell>
        </row>
        <row r="78">
          <cell r="A78">
            <v>2010705</v>
          </cell>
          <cell r="B78" t="str">
            <v>    税务登记证及发票管理</v>
          </cell>
          <cell r="C78">
            <v>0</v>
          </cell>
        </row>
        <row r="79">
          <cell r="A79">
            <v>2010706</v>
          </cell>
          <cell r="B79" t="str">
            <v>    代扣代收代征税款手续费</v>
          </cell>
          <cell r="C79">
            <v>0</v>
          </cell>
        </row>
        <row r="80">
          <cell r="A80">
            <v>2010707</v>
          </cell>
          <cell r="B80" t="str">
            <v>    税务宣传</v>
          </cell>
          <cell r="C80">
            <v>0</v>
          </cell>
        </row>
        <row r="81">
          <cell r="A81">
            <v>2010708</v>
          </cell>
          <cell r="B81" t="str">
            <v>    协税护税</v>
          </cell>
          <cell r="C81">
            <v>0</v>
          </cell>
        </row>
        <row r="82">
          <cell r="A82">
            <v>2010709</v>
          </cell>
          <cell r="B82" t="str">
            <v>    信息化建设</v>
          </cell>
          <cell r="C82">
            <v>0</v>
          </cell>
        </row>
        <row r="83">
          <cell r="A83">
            <v>2010750</v>
          </cell>
          <cell r="B83" t="str">
            <v>    事业运行</v>
          </cell>
          <cell r="C83">
            <v>0</v>
          </cell>
        </row>
        <row r="84">
          <cell r="A84">
            <v>2010799</v>
          </cell>
          <cell r="B84" t="str">
            <v>    其他税收事务支出</v>
          </cell>
          <cell r="C84">
            <v>293</v>
          </cell>
        </row>
        <row r="85">
          <cell r="A85">
            <v>20108</v>
          </cell>
          <cell r="B85" t="str">
            <v>  审计事务</v>
          </cell>
          <cell r="C85">
            <v>1425</v>
          </cell>
        </row>
        <row r="86">
          <cell r="A86">
            <v>2010801</v>
          </cell>
          <cell r="B86" t="str">
            <v>    行政运行</v>
          </cell>
          <cell r="C86">
            <v>469</v>
          </cell>
        </row>
        <row r="87">
          <cell r="A87">
            <v>2010802</v>
          </cell>
          <cell r="B87" t="str">
            <v>    一般行政管理事务</v>
          </cell>
          <cell r="C87">
            <v>36</v>
          </cell>
        </row>
        <row r="88">
          <cell r="A88">
            <v>2010803</v>
          </cell>
          <cell r="B88" t="str">
            <v>    机关服务</v>
          </cell>
          <cell r="C88">
            <v>0</v>
          </cell>
        </row>
        <row r="89">
          <cell r="A89">
            <v>2010804</v>
          </cell>
          <cell r="B89" t="str">
            <v>    审计业务</v>
          </cell>
          <cell r="C89">
            <v>769</v>
          </cell>
        </row>
        <row r="90">
          <cell r="A90">
            <v>2010805</v>
          </cell>
          <cell r="B90" t="str">
            <v>    审计管理</v>
          </cell>
          <cell r="C90">
            <v>0</v>
          </cell>
        </row>
        <row r="91">
          <cell r="A91">
            <v>2010806</v>
          </cell>
          <cell r="B91" t="str">
            <v>    信息化建设</v>
          </cell>
          <cell r="C91">
            <v>25</v>
          </cell>
        </row>
        <row r="92">
          <cell r="A92">
            <v>2010850</v>
          </cell>
          <cell r="B92" t="str">
            <v>    事业运行</v>
          </cell>
          <cell r="C92">
            <v>99</v>
          </cell>
        </row>
        <row r="93">
          <cell r="A93">
            <v>2010899</v>
          </cell>
          <cell r="B93" t="str">
            <v>    其他审计事务支出</v>
          </cell>
          <cell r="C93">
            <v>27</v>
          </cell>
        </row>
        <row r="94">
          <cell r="A94">
            <v>20109</v>
          </cell>
          <cell r="B94" t="str">
            <v>  海关事务</v>
          </cell>
          <cell r="C94">
            <v>0</v>
          </cell>
        </row>
        <row r="95">
          <cell r="A95">
            <v>2010901</v>
          </cell>
          <cell r="B95" t="str">
            <v>    行政运行</v>
          </cell>
          <cell r="C95">
            <v>0</v>
          </cell>
        </row>
        <row r="96">
          <cell r="A96">
            <v>2010902</v>
          </cell>
          <cell r="B96" t="str">
            <v>    一般行政管理事务</v>
          </cell>
          <cell r="C96">
            <v>0</v>
          </cell>
        </row>
        <row r="97">
          <cell r="A97">
            <v>2010903</v>
          </cell>
          <cell r="B97" t="str">
            <v>    机关服务</v>
          </cell>
          <cell r="C97">
            <v>0</v>
          </cell>
        </row>
        <row r="98">
          <cell r="A98">
            <v>2010904</v>
          </cell>
          <cell r="B98" t="str">
            <v>    收费业务</v>
          </cell>
          <cell r="C98">
            <v>0</v>
          </cell>
        </row>
        <row r="99">
          <cell r="A99">
            <v>2010905</v>
          </cell>
          <cell r="B99" t="str">
            <v>    缉私办案</v>
          </cell>
          <cell r="C99">
            <v>0</v>
          </cell>
        </row>
        <row r="100">
          <cell r="A100">
            <v>2010907</v>
          </cell>
          <cell r="B100" t="str">
            <v>    口岸电子执法系统建设与维护</v>
          </cell>
          <cell r="C100">
            <v>0</v>
          </cell>
        </row>
        <row r="101">
          <cell r="A101">
            <v>2010908</v>
          </cell>
          <cell r="B101" t="str">
            <v>    信息化建设</v>
          </cell>
          <cell r="C101">
            <v>0</v>
          </cell>
        </row>
        <row r="102">
          <cell r="A102">
            <v>2010950</v>
          </cell>
          <cell r="B102" t="str">
            <v>    事业运行</v>
          </cell>
          <cell r="C102">
            <v>0</v>
          </cell>
        </row>
        <row r="103">
          <cell r="A103">
            <v>2010999</v>
          </cell>
          <cell r="B103" t="str">
            <v>    其他海关事务支出</v>
          </cell>
          <cell r="C103">
            <v>0</v>
          </cell>
        </row>
        <row r="104">
          <cell r="A104">
            <v>20110</v>
          </cell>
          <cell r="B104" t="str">
            <v>  人力资源事务</v>
          </cell>
          <cell r="C104">
            <v>520</v>
          </cell>
        </row>
        <row r="105">
          <cell r="A105">
            <v>2011001</v>
          </cell>
          <cell r="B105" t="str">
            <v>    行政运行</v>
          </cell>
          <cell r="C105">
            <v>111</v>
          </cell>
        </row>
        <row r="106">
          <cell r="A106">
            <v>2011002</v>
          </cell>
          <cell r="B106" t="str">
            <v>    一般行政管理事务</v>
          </cell>
          <cell r="C106">
            <v>2</v>
          </cell>
        </row>
        <row r="107">
          <cell r="A107">
            <v>2011003</v>
          </cell>
          <cell r="B107" t="str">
            <v>    机关服务</v>
          </cell>
          <cell r="C107">
            <v>0</v>
          </cell>
        </row>
        <row r="108">
          <cell r="A108">
            <v>2011004</v>
          </cell>
          <cell r="B108" t="str">
            <v>    政府特殊津贴</v>
          </cell>
          <cell r="C108">
            <v>0</v>
          </cell>
        </row>
        <row r="109">
          <cell r="A109">
            <v>2011005</v>
          </cell>
          <cell r="B109" t="str">
            <v>    资助留学回国人员</v>
          </cell>
          <cell r="C109">
            <v>0</v>
          </cell>
        </row>
        <row r="110">
          <cell r="A110">
            <v>2011006</v>
          </cell>
          <cell r="B110" t="str">
            <v>    军队转业干部安置</v>
          </cell>
          <cell r="C110">
            <v>66</v>
          </cell>
        </row>
        <row r="111">
          <cell r="A111">
            <v>2011007</v>
          </cell>
          <cell r="B111" t="str">
            <v>    博士后日常经费</v>
          </cell>
          <cell r="C111">
            <v>0</v>
          </cell>
        </row>
        <row r="112">
          <cell r="A112">
            <v>2011008</v>
          </cell>
          <cell r="B112" t="str">
            <v>    引进人才费用</v>
          </cell>
          <cell r="C112">
            <v>15</v>
          </cell>
        </row>
        <row r="113">
          <cell r="A113">
            <v>2011009</v>
          </cell>
          <cell r="B113" t="str">
            <v>    公务员考核</v>
          </cell>
          <cell r="C113">
            <v>20</v>
          </cell>
        </row>
        <row r="114">
          <cell r="A114">
            <v>2011010</v>
          </cell>
          <cell r="B114" t="str">
            <v>    公务员履职能力提升</v>
          </cell>
          <cell r="C114">
            <v>10</v>
          </cell>
        </row>
        <row r="115">
          <cell r="A115">
            <v>2011011</v>
          </cell>
          <cell r="B115" t="str">
            <v>    公务员招考</v>
          </cell>
          <cell r="C115">
            <v>48</v>
          </cell>
        </row>
        <row r="116">
          <cell r="A116">
            <v>2011012</v>
          </cell>
          <cell r="B116" t="str">
            <v>    公务员综合管理</v>
          </cell>
          <cell r="C116">
            <v>0</v>
          </cell>
        </row>
        <row r="117">
          <cell r="A117">
            <v>2011050</v>
          </cell>
          <cell r="B117" t="str">
            <v>    事业运行</v>
          </cell>
          <cell r="C117">
            <v>108</v>
          </cell>
        </row>
        <row r="118">
          <cell r="A118">
            <v>2011099</v>
          </cell>
          <cell r="B118" t="str">
            <v>    其他人力资源事务支出</v>
          </cell>
          <cell r="C118">
            <v>140</v>
          </cell>
        </row>
        <row r="119">
          <cell r="A119">
            <v>20111</v>
          </cell>
          <cell r="B119" t="str">
            <v>  纪检监察事务</v>
          </cell>
          <cell r="C119">
            <v>1215</v>
          </cell>
        </row>
        <row r="120">
          <cell r="A120">
            <v>2011101</v>
          </cell>
          <cell r="B120" t="str">
            <v>    行政运行</v>
          </cell>
          <cell r="C120">
            <v>826</v>
          </cell>
        </row>
        <row r="121">
          <cell r="A121">
            <v>2011102</v>
          </cell>
          <cell r="B121" t="str">
            <v>    一般行政管理事务</v>
          </cell>
          <cell r="C121">
            <v>95</v>
          </cell>
        </row>
        <row r="122">
          <cell r="A122">
            <v>2011103</v>
          </cell>
          <cell r="B122" t="str">
            <v>    机关服务</v>
          </cell>
          <cell r="C122">
            <v>0</v>
          </cell>
        </row>
        <row r="123">
          <cell r="A123">
            <v>2011104</v>
          </cell>
          <cell r="B123" t="str">
            <v>    大案要案查处</v>
          </cell>
          <cell r="C123">
            <v>30</v>
          </cell>
        </row>
        <row r="124">
          <cell r="A124">
            <v>2011105</v>
          </cell>
          <cell r="B124" t="str">
            <v>    派驻派出机构</v>
          </cell>
          <cell r="C124">
            <v>150</v>
          </cell>
        </row>
        <row r="125">
          <cell r="A125">
            <v>2011106</v>
          </cell>
          <cell r="B125" t="str">
            <v>    中央巡视</v>
          </cell>
          <cell r="C125">
            <v>0</v>
          </cell>
        </row>
        <row r="126">
          <cell r="A126">
            <v>2011150</v>
          </cell>
          <cell r="B126" t="str">
            <v>    事业运行</v>
          </cell>
          <cell r="C126">
            <v>0</v>
          </cell>
        </row>
        <row r="127">
          <cell r="A127">
            <v>2011199</v>
          </cell>
          <cell r="B127" t="str">
            <v>    其他纪检监察事务支出</v>
          </cell>
          <cell r="C127">
            <v>114</v>
          </cell>
        </row>
        <row r="128">
          <cell r="A128">
            <v>20113</v>
          </cell>
          <cell r="B128" t="str">
            <v>  商贸事务</v>
          </cell>
          <cell r="C128">
            <v>2677</v>
          </cell>
        </row>
        <row r="129">
          <cell r="A129">
            <v>2011301</v>
          </cell>
          <cell r="B129" t="str">
            <v>    行政运行</v>
          </cell>
          <cell r="C129">
            <v>566</v>
          </cell>
        </row>
        <row r="130">
          <cell r="A130">
            <v>2011302</v>
          </cell>
          <cell r="B130" t="str">
            <v>    一般行政管理事务</v>
          </cell>
          <cell r="C130">
            <v>139</v>
          </cell>
        </row>
        <row r="131">
          <cell r="A131">
            <v>2011303</v>
          </cell>
          <cell r="B131" t="str">
            <v>    机关服务</v>
          </cell>
          <cell r="C131">
            <v>0</v>
          </cell>
        </row>
        <row r="132">
          <cell r="A132">
            <v>2011304</v>
          </cell>
          <cell r="B132" t="str">
            <v>    对外贸易管理</v>
          </cell>
          <cell r="C132">
            <v>200</v>
          </cell>
        </row>
        <row r="133">
          <cell r="A133">
            <v>2011305</v>
          </cell>
          <cell r="B133" t="str">
            <v>    国际经济合作</v>
          </cell>
          <cell r="C133">
            <v>25</v>
          </cell>
        </row>
        <row r="134">
          <cell r="A134">
            <v>2011306</v>
          </cell>
          <cell r="B134" t="str">
            <v>    外资管理</v>
          </cell>
          <cell r="C134">
            <v>45</v>
          </cell>
        </row>
        <row r="135">
          <cell r="A135">
            <v>2011307</v>
          </cell>
          <cell r="B135" t="str">
            <v>    国内贸易管理</v>
          </cell>
          <cell r="C135">
            <v>120</v>
          </cell>
        </row>
        <row r="136">
          <cell r="A136">
            <v>2011308</v>
          </cell>
          <cell r="B136" t="str">
            <v>    招商引资</v>
          </cell>
          <cell r="C136">
            <v>1336</v>
          </cell>
        </row>
        <row r="137">
          <cell r="A137">
            <v>2011350</v>
          </cell>
          <cell r="B137" t="str">
            <v>    事业运行</v>
          </cell>
          <cell r="C137">
            <v>0</v>
          </cell>
        </row>
        <row r="138">
          <cell r="A138">
            <v>2011399</v>
          </cell>
          <cell r="B138" t="str">
            <v>    其他商贸事务支出</v>
          </cell>
          <cell r="C138">
            <v>246</v>
          </cell>
        </row>
        <row r="139">
          <cell r="A139">
            <v>20114</v>
          </cell>
          <cell r="B139" t="str">
            <v>  知识产权事务</v>
          </cell>
          <cell r="C139">
            <v>43</v>
          </cell>
        </row>
        <row r="140">
          <cell r="A140">
            <v>2011401</v>
          </cell>
          <cell r="B140" t="str">
            <v>    行政运行</v>
          </cell>
          <cell r="C140">
            <v>0</v>
          </cell>
        </row>
        <row r="141">
          <cell r="A141">
            <v>2011402</v>
          </cell>
          <cell r="B141" t="str">
            <v>    一般行政管理事务</v>
          </cell>
          <cell r="C141">
            <v>15</v>
          </cell>
        </row>
        <row r="142">
          <cell r="A142">
            <v>2011403</v>
          </cell>
          <cell r="B142" t="str">
            <v>    机关服务</v>
          </cell>
          <cell r="C142">
            <v>0</v>
          </cell>
        </row>
        <row r="143">
          <cell r="A143">
            <v>2011404</v>
          </cell>
          <cell r="B143" t="str">
            <v>    专利审批</v>
          </cell>
          <cell r="C143">
            <v>0</v>
          </cell>
        </row>
        <row r="144">
          <cell r="A144">
            <v>2011405</v>
          </cell>
          <cell r="B144" t="str">
            <v>    国家知识产权战略</v>
          </cell>
          <cell r="C144">
            <v>0</v>
          </cell>
        </row>
        <row r="145">
          <cell r="A145">
            <v>2011406</v>
          </cell>
          <cell r="B145" t="str">
            <v>    专利试点和产业化推进</v>
          </cell>
          <cell r="C145">
            <v>0</v>
          </cell>
        </row>
        <row r="146">
          <cell r="A146">
            <v>2011407</v>
          </cell>
          <cell r="B146" t="str">
            <v>    专利执法</v>
          </cell>
          <cell r="C146">
            <v>0</v>
          </cell>
        </row>
        <row r="147">
          <cell r="A147">
            <v>2011408</v>
          </cell>
          <cell r="B147" t="str">
            <v>    国际组织专项活动</v>
          </cell>
          <cell r="C147">
            <v>0</v>
          </cell>
        </row>
        <row r="148">
          <cell r="A148">
            <v>2011409</v>
          </cell>
          <cell r="B148" t="str">
            <v>    知识产权宏观管理</v>
          </cell>
          <cell r="C148">
            <v>0</v>
          </cell>
        </row>
        <row r="149">
          <cell r="A149">
            <v>2011450</v>
          </cell>
          <cell r="B149" t="str">
            <v>    事业运行</v>
          </cell>
          <cell r="C149">
            <v>28</v>
          </cell>
        </row>
        <row r="150">
          <cell r="A150">
            <v>2011499</v>
          </cell>
          <cell r="B150" t="str">
            <v>    其他知识产权事务支出</v>
          </cell>
          <cell r="C150">
            <v>0</v>
          </cell>
        </row>
        <row r="151">
          <cell r="A151">
            <v>20115</v>
          </cell>
          <cell r="B151" t="str">
            <v>  工商行政管理事务</v>
          </cell>
          <cell r="C151">
            <v>1944</v>
          </cell>
        </row>
        <row r="152">
          <cell r="A152">
            <v>2011501</v>
          </cell>
          <cell r="B152" t="str">
            <v>    行政运行</v>
          </cell>
          <cell r="C152">
            <v>1688</v>
          </cell>
        </row>
        <row r="153">
          <cell r="A153">
            <v>2011502</v>
          </cell>
          <cell r="B153" t="str">
            <v>    一般行政管理事务</v>
          </cell>
          <cell r="C153">
            <v>16</v>
          </cell>
        </row>
        <row r="154">
          <cell r="A154">
            <v>2011503</v>
          </cell>
          <cell r="B154" t="str">
            <v>    机关服务</v>
          </cell>
          <cell r="C154">
            <v>0</v>
          </cell>
        </row>
        <row r="155">
          <cell r="A155">
            <v>2011504</v>
          </cell>
          <cell r="B155" t="str">
            <v>    工商行政管理专项</v>
          </cell>
          <cell r="C155">
            <v>79</v>
          </cell>
        </row>
        <row r="156">
          <cell r="A156">
            <v>2011505</v>
          </cell>
          <cell r="B156" t="str">
            <v>    执法办案专项</v>
          </cell>
          <cell r="C156">
            <v>42</v>
          </cell>
        </row>
        <row r="157">
          <cell r="A157">
            <v>2011506</v>
          </cell>
          <cell r="B157" t="str">
            <v>    消费者权益保护</v>
          </cell>
          <cell r="C157">
            <v>61</v>
          </cell>
        </row>
        <row r="158">
          <cell r="A158">
            <v>2011507</v>
          </cell>
          <cell r="B158" t="str">
            <v>    信息化建设</v>
          </cell>
          <cell r="C158">
            <v>0</v>
          </cell>
        </row>
        <row r="159">
          <cell r="A159">
            <v>2011550</v>
          </cell>
          <cell r="B159" t="str">
            <v>    事业运行</v>
          </cell>
          <cell r="C159">
            <v>58</v>
          </cell>
        </row>
        <row r="160">
          <cell r="A160">
            <v>2011599</v>
          </cell>
          <cell r="B160" t="str">
            <v>    其他工商行政管理事务支出</v>
          </cell>
          <cell r="C160">
            <v>0</v>
          </cell>
        </row>
        <row r="161">
          <cell r="A161">
            <v>20117</v>
          </cell>
          <cell r="B161" t="str">
            <v>  质量技术监督与检验检疫事务</v>
          </cell>
          <cell r="C161">
            <v>3256</v>
          </cell>
        </row>
        <row r="162">
          <cell r="A162">
            <v>2011701</v>
          </cell>
          <cell r="B162" t="str">
            <v>    行政运行</v>
          </cell>
          <cell r="C162">
            <v>494</v>
          </cell>
        </row>
        <row r="163">
          <cell r="A163">
            <v>2011702</v>
          </cell>
          <cell r="B163" t="str">
            <v>    一般行政管理事务</v>
          </cell>
          <cell r="C163">
            <v>0</v>
          </cell>
        </row>
        <row r="164">
          <cell r="A164">
            <v>2011703</v>
          </cell>
          <cell r="B164" t="str">
            <v>    机关服务</v>
          </cell>
          <cell r="C164">
            <v>0</v>
          </cell>
        </row>
        <row r="165">
          <cell r="A165">
            <v>2011704</v>
          </cell>
          <cell r="B165" t="str">
            <v>    出入境检验检疫行政执法和业务管理</v>
          </cell>
          <cell r="C165">
            <v>0</v>
          </cell>
        </row>
        <row r="166">
          <cell r="A166">
            <v>2011705</v>
          </cell>
          <cell r="B166" t="str">
            <v>    出入境检验检疫技术支持</v>
          </cell>
          <cell r="C166">
            <v>0</v>
          </cell>
        </row>
        <row r="167">
          <cell r="A167">
            <v>2011706</v>
          </cell>
          <cell r="B167" t="str">
            <v>    质量技术监督行政执法及业务管理</v>
          </cell>
          <cell r="C167">
            <v>263</v>
          </cell>
        </row>
        <row r="168">
          <cell r="A168">
            <v>2011707</v>
          </cell>
          <cell r="B168" t="str">
            <v>    质量技术监督技术支持</v>
          </cell>
          <cell r="C168">
            <v>0</v>
          </cell>
        </row>
        <row r="169">
          <cell r="A169">
            <v>2011708</v>
          </cell>
          <cell r="B169" t="str">
            <v>    认证认可监督管理</v>
          </cell>
          <cell r="C169">
            <v>0</v>
          </cell>
        </row>
        <row r="170">
          <cell r="A170">
            <v>2011709</v>
          </cell>
          <cell r="B170" t="str">
            <v>    标准化管理</v>
          </cell>
          <cell r="C170">
            <v>10</v>
          </cell>
        </row>
        <row r="171">
          <cell r="A171">
            <v>2011710</v>
          </cell>
          <cell r="B171" t="str">
            <v>    信息化建设</v>
          </cell>
          <cell r="C171">
            <v>0</v>
          </cell>
        </row>
        <row r="172">
          <cell r="A172">
            <v>2011750</v>
          </cell>
          <cell r="B172" t="str">
            <v>    事业运行</v>
          </cell>
          <cell r="C172">
            <v>0</v>
          </cell>
        </row>
        <row r="173">
          <cell r="A173">
            <v>2011799</v>
          </cell>
          <cell r="B173" t="str">
            <v>    其他质量技术监督与检验检疫事务支出</v>
          </cell>
          <cell r="C173">
            <v>2489</v>
          </cell>
        </row>
        <row r="174">
          <cell r="A174">
            <v>20123</v>
          </cell>
          <cell r="B174" t="str">
            <v>  民族事务</v>
          </cell>
          <cell r="C174">
            <v>885</v>
          </cell>
        </row>
        <row r="175">
          <cell r="A175">
            <v>2012301</v>
          </cell>
          <cell r="B175" t="str">
            <v>    行政运行</v>
          </cell>
          <cell r="C175">
            <v>200</v>
          </cell>
        </row>
        <row r="176">
          <cell r="A176">
            <v>2012302</v>
          </cell>
          <cell r="B176" t="str">
            <v>    一般行政管理事务</v>
          </cell>
          <cell r="C176">
            <v>53</v>
          </cell>
        </row>
        <row r="177">
          <cell r="A177">
            <v>2012303</v>
          </cell>
          <cell r="B177" t="str">
            <v>    机关服务</v>
          </cell>
          <cell r="C177">
            <v>0</v>
          </cell>
        </row>
        <row r="178">
          <cell r="A178">
            <v>2012304</v>
          </cell>
          <cell r="B178" t="str">
            <v>    民族工作专项</v>
          </cell>
          <cell r="C178">
            <v>529</v>
          </cell>
        </row>
        <row r="179">
          <cell r="A179">
            <v>2012350</v>
          </cell>
          <cell r="B179" t="str">
            <v>    事业运行</v>
          </cell>
          <cell r="C179">
            <v>0</v>
          </cell>
        </row>
        <row r="180">
          <cell r="A180">
            <v>2012399</v>
          </cell>
          <cell r="B180" t="str">
            <v>    其他民族事务支出</v>
          </cell>
          <cell r="C180">
            <v>103</v>
          </cell>
        </row>
        <row r="181">
          <cell r="A181">
            <v>20124</v>
          </cell>
          <cell r="B181" t="str">
            <v>  宗教事务</v>
          </cell>
          <cell r="C181">
            <v>144</v>
          </cell>
        </row>
        <row r="182">
          <cell r="A182">
            <v>2012401</v>
          </cell>
          <cell r="B182" t="str">
            <v>    行政运行</v>
          </cell>
          <cell r="C182">
            <v>0</v>
          </cell>
        </row>
        <row r="183">
          <cell r="A183">
            <v>2012402</v>
          </cell>
          <cell r="B183" t="str">
            <v>    一般行政管理事务</v>
          </cell>
          <cell r="C183">
            <v>0</v>
          </cell>
        </row>
        <row r="184">
          <cell r="A184">
            <v>2012403</v>
          </cell>
          <cell r="B184" t="str">
            <v>    机关服务</v>
          </cell>
          <cell r="C184">
            <v>0</v>
          </cell>
        </row>
        <row r="185">
          <cell r="A185">
            <v>2012404</v>
          </cell>
          <cell r="B185" t="str">
            <v>    宗教工作专项</v>
          </cell>
          <cell r="C185">
            <v>140</v>
          </cell>
        </row>
        <row r="186">
          <cell r="A186">
            <v>2012450</v>
          </cell>
          <cell r="B186" t="str">
            <v>    事业运行</v>
          </cell>
          <cell r="C186">
            <v>0</v>
          </cell>
        </row>
        <row r="187">
          <cell r="A187">
            <v>2012499</v>
          </cell>
          <cell r="B187" t="str">
            <v>    其他宗教事务支出</v>
          </cell>
          <cell r="C187">
            <v>4</v>
          </cell>
        </row>
        <row r="188">
          <cell r="A188">
            <v>20125</v>
          </cell>
          <cell r="B188" t="str">
            <v>  港澳台侨事务</v>
          </cell>
          <cell r="C188">
            <v>57</v>
          </cell>
        </row>
        <row r="189">
          <cell r="A189">
            <v>2012501</v>
          </cell>
          <cell r="B189" t="str">
            <v>    行政运行</v>
          </cell>
          <cell r="C189">
            <v>34</v>
          </cell>
        </row>
        <row r="190">
          <cell r="A190">
            <v>2012502</v>
          </cell>
          <cell r="B190" t="str">
            <v>    一般行政管理事务</v>
          </cell>
          <cell r="C190">
            <v>17</v>
          </cell>
        </row>
        <row r="191">
          <cell r="A191">
            <v>2012503</v>
          </cell>
          <cell r="B191" t="str">
            <v>    机关服务</v>
          </cell>
          <cell r="C191">
            <v>0</v>
          </cell>
        </row>
        <row r="192">
          <cell r="A192">
            <v>2012504</v>
          </cell>
          <cell r="B192" t="str">
            <v>    港澳事务</v>
          </cell>
          <cell r="C192">
            <v>0</v>
          </cell>
        </row>
        <row r="193">
          <cell r="A193">
            <v>2012505</v>
          </cell>
          <cell r="B193" t="str">
            <v>    台湾事务</v>
          </cell>
          <cell r="C193">
            <v>0</v>
          </cell>
        </row>
        <row r="194">
          <cell r="A194">
            <v>2012506</v>
          </cell>
          <cell r="B194" t="str">
            <v>    华侨事务</v>
          </cell>
          <cell r="C194">
            <v>6</v>
          </cell>
        </row>
        <row r="195">
          <cell r="A195">
            <v>2012550</v>
          </cell>
          <cell r="B195" t="str">
            <v>    事业运行</v>
          </cell>
          <cell r="C195">
            <v>0</v>
          </cell>
        </row>
        <row r="196">
          <cell r="A196">
            <v>2012599</v>
          </cell>
          <cell r="B196" t="str">
            <v>    其他港澳台侨事务支出</v>
          </cell>
          <cell r="C196">
            <v>0</v>
          </cell>
        </row>
        <row r="197">
          <cell r="A197">
            <v>20126</v>
          </cell>
          <cell r="B197" t="str">
            <v>  档案事务</v>
          </cell>
          <cell r="C197">
            <v>310</v>
          </cell>
        </row>
        <row r="198">
          <cell r="A198">
            <v>2012601</v>
          </cell>
          <cell r="B198" t="str">
            <v>    行政运行</v>
          </cell>
          <cell r="C198">
            <v>146</v>
          </cell>
        </row>
        <row r="199">
          <cell r="A199">
            <v>2012602</v>
          </cell>
          <cell r="B199" t="str">
            <v>    一般行政管理事务</v>
          </cell>
          <cell r="C199">
            <v>159</v>
          </cell>
        </row>
        <row r="200">
          <cell r="A200">
            <v>2012603</v>
          </cell>
          <cell r="B200" t="str">
            <v>    机关服务</v>
          </cell>
          <cell r="C200">
            <v>0</v>
          </cell>
        </row>
        <row r="201">
          <cell r="A201">
            <v>2012604</v>
          </cell>
          <cell r="B201" t="str">
            <v>    档案馆</v>
          </cell>
          <cell r="C201">
            <v>5</v>
          </cell>
        </row>
        <row r="202">
          <cell r="A202">
            <v>2012699</v>
          </cell>
          <cell r="B202" t="str">
            <v>    其他档案事务支出</v>
          </cell>
          <cell r="C202">
            <v>0</v>
          </cell>
        </row>
        <row r="203">
          <cell r="A203">
            <v>20128</v>
          </cell>
          <cell r="B203" t="str">
            <v>  民主党派及工商联事务</v>
          </cell>
          <cell r="C203">
            <v>410</v>
          </cell>
        </row>
        <row r="204">
          <cell r="A204">
            <v>2012801</v>
          </cell>
          <cell r="B204" t="str">
            <v>    行政运行</v>
          </cell>
          <cell r="C204">
            <v>230</v>
          </cell>
        </row>
        <row r="205">
          <cell r="A205">
            <v>2012802</v>
          </cell>
          <cell r="B205" t="str">
            <v>    一般行政管理事务</v>
          </cell>
          <cell r="C205">
            <v>170</v>
          </cell>
        </row>
        <row r="206">
          <cell r="A206">
            <v>2012803</v>
          </cell>
          <cell r="B206" t="str">
            <v>    机关服务</v>
          </cell>
          <cell r="C206">
            <v>0</v>
          </cell>
        </row>
        <row r="207">
          <cell r="A207">
            <v>2012804</v>
          </cell>
          <cell r="B207" t="str">
            <v>    参政议政</v>
          </cell>
          <cell r="C207">
            <v>0</v>
          </cell>
        </row>
        <row r="208">
          <cell r="A208">
            <v>2012850</v>
          </cell>
          <cell r="B208" t="str">
            <v>    事业运行</v>
          </cell>
          <cell r="C208">
            <v>0</v>
          </cell>
        </row>
        <row r="209">
          <cell r="A209">
            <v>2012899</v>
          </cell>
          <cell r="B209" t="str">
            <v>    其他民主党派及工商联事务支出</v>
          </cell>
          <cell r="C209">
            <v>10</v>
          </cell>
        </row>
        <row r="210">
          <cell r="A210">
            <v>20129</v>
          </cell>
          <cell r="B210" t="str">
            <v>  群众团体事务</v>
          </cell>
          <cell r="C210">
            <v>855</v>
          </cell>
        </row>
        <row r="211">
          <cell r="A211">
            <v>2012901</v>
          </cell>
          <cell r="B211" t="str">
            <v>    行政运行</v>
          </cell>
          <cell r="C211">
            <v>335</v>
          </cell>
        </row>
        <row r="212">
          <cell r="A212">
            <v>2012902</v>
          </cell>
          <cell r="B212" t="str">
            <v>    一般行政管理事务</v>
          </cell>
          <cell r="C212">
            <v>162</v>
          </cell>
        </row>
        <row r="213">
          <cell r="A213">
            <v>2012903</v>
          </cell>
          <cell r="B213" t="str">
            <v>    机关服务</v>
          </cell>
          <cell r="C213">
            <v>0</v>
          </cell>
        </row>
        <row r="214">
          <cell r="A214">
            <v>2012904</v>
          </cell>
          <cell r="B214" t="str">
            <v>    厂务公开</v>
          </cell>
          <cell r="C214">
            <v>0</v>
          </cell>
        </row>
        <row r="215">
          <cell r="A215">
            <v>2012905</v>
          </cell>
          <cell r="B215" t="str">
            <v>    工会疗养休养</v>
          </cell>
          <cell r="C215">
            <v>0</v>
          </cell>
        </row>
        <row r="216">
          <cell r="A216">
            <v>2012950</v>
          </cell>
          <cell r="B216" t="str">
            <v>    事业运行</v>
          </cell>
          <cell r="C216">
            <v>0</v>
          </cell>
        </row>
        <row r="217">
          <cell r="A217">
            <v>2012999</v>
          </cell>
          <cell r="B217" t="str">
            <v>    其他群众团体事务支出</v>
          </cell>
          <cell r="C217">
            <v>358</v>
          </cell>
        </row>
        <row r="218">
          <cell r="A218">
            <v>20131</v>
          </cell>
          <cell r="B218" t="str">
            <v>  党委办公厅(室)及相关机构事务</v>
          </cell>
          <cell r="C218">
            <v>4261</v>
          </cell>
        </row>
        <row r="219">
          <cell r="A219">
            <v>2013101</v>
          </cell>
          <cell r="B219" t="str">
            <v>    行政运行</v>
          </cell>
          <cell r="C219">
            <v>1511</v>
          </cell>
        </row>
        <row r="220">
          <cell r="A220">
            <v>2013102</v>
          </cell>
          <cell r="B220" t="str">
            <v>    一般行政管理事务</v>
          </cell>
          <cell r="C220">
            <v>2667</v>
          </cell>
        </row>
        <row r="221">
          <cell r="A221">
            <v>2013103</v>
          </cell>
          <cell r="B221" t="str">
            <v>    机关服务</v>
          </cell>
          <cell r="C221">
            <v>0</v>
          </cell>
        </row>
        <row r="222">
          <cell r="A222">
            <v>2013105</v>
          </cell>
          <cell r="B222" t="str">
            <v>    专项业务</v>
          </cell>
          <cell r="C222">
            <v>0</v>
          </cell>
        </row>
        <row r="223">
          <cell r="A223">
            <v>2013150</v>
          </cell>
          <cell r="B223" t="str">
            <v>    事业运行</v>
          </cell>
          <cell r="C223">
            <v>0</v>
          </cell>
        </row>
        <row r="224">
          <cell r="A224">
            <v>2013199</v>
          </cell>
          <cell r="B224" t="str">
            <v>    其他党委办公厅(室)及相关机构事务支出</v>
          </cell>
          <cell r="C224">
            <v>83</v>
          </cell>
        </row>
        <row r="225">
          <cell r="A225">
            <v>20132</v>
          </cell>
          <cell r="B225" t="str">
            <v>  组织事务</v>
          </cell>
          <cell r="C225">
            <v>1709</v>
          </cell>
        </row>
        <row r="226">
          <cell r="A226">
            <v>2013201</v>
          </cell>
          <cell r="B226" t="str">
            <v>    行政运行</v>
          </cell>
          <cell r="C226">
            <v>391</v>
          </cell>
        </row>
        <row r="227">
          <cell r="A227">
            <v>2013202</v>
          </cell>
          <cell r="B227" t="str">
            <v>    一般行政管理事务</v>
          </cell>
          <cell r="C227">
            <v>1268</v>
          </cell>
        </row>
        <row r="228">
          <cell r="A228">
            <v>2013203</v>
          </cell>
          <cell r="B228" t="str">
            <v>    机关服务</v>
          </cell>
          <cell r="C228">
            <v>0</v>
          </cell>
        </row>
        <row r="229">
          <cell r="A229">
            <v>2013250</v>
          </cell>
          <cell r="B229" t="str">
            <v>    事业运行</v>
          </cell>
          <cell r="C229">
            <v>0</v>
          </cell>
        </row>
        <row r="230">
          <cell r="A230">
            <v>2013299</v>
          </cell>
          <cell r="B230" t="str">
            <v>    其他组织事务支出</v>
          </cell>
          <cell r="C230">
            <v>50</v>
          </cell>
        </row>
        <row r="231">
          <cell r="A231">
            <v>20133</v>
          </cell>
          <cell r="B231" t="str">
            <v>  宣传事务</v>
          </cell>
          <cell r="C231">
            <v>1555</v>
          </cell>
        </row>
        <row r="232">
          <cell r="A232">
            <v>2013301</v>
          </cell>
          <cell r="B232" t="str">
            <v>    行政运行</v>
          </cell>
          <cell r="C232">
            <v>300</v>
          </cell>
        </row>
        <row r="233">
          <cell r="A233">
            <v>2013302</v>
          </cell>
          <cell r="B233" t="str">
            <v>    一般行政管理事务</v>
          </cell>
          <cell r="C233">
            <v>1255</v>
          </cell>
        </row>
        <row r="234">
          <cell r="A234">
            <v>2013303</v>
          </cell>
          <cell r="B234" t="str">
            <v>    机关服务</v>
          </cell>
          <cell r="C234">
            <v>0</v>
          </cell>
        </row>
        <row r="235">
          <cell r="A235">
            <v>2013350</v>
          </cell>
          <cell r="B235" t="str">
            <v>    事业运行</v>
          </cell>
          <cell r="C235">
            <v>0</v>
          </cell>
        </row>
        <row r="236">
          <cell r="A236">
            <v>2013399</v>
          </cell>
          <cell r="B236" t="str">
            <v>    其他宣传事务支出</v>
          </cell>
          <cell r="C236">
            <v>0</v>
          </cell>
        </row>
        <row r="237">
          <cell r="A237">
            <v>20134</v>
          </cell>
          <cell r="B237" t="str">
            <v>  统战事务</v>
          </cell>
          <cell r="C237">
            <v>522</v>
          </cell>
        </row>
        <row r="238">
          <cell r="A238">
            <v>2013401</v>
          </cell>
          <cell r="B238" t="str">
            <v>    行政运行</v>
          </cell>
          <cell r="C238">
            <v>140</v>
          </cell>
        </row>
        <row r="239">
          <cell r="A239">
            <v>2013402</v>
          </cell>
          <cell r="B239" t="str">
            <v>    一般行政管理事务</v>
          </cell>
          <cell r="C239">
            <v>357</v>
          </cell>
        </row>
        <row r="240">
          <cell r="A240">
            <v>2013403</v>
          </cell>
          <cell r="B240" t="str">
            <v>    机关服务</v>
          </cell>
          <cell r="C240">
            <v>0</v>
          </cell>
        </row>
        <row r="241">
          <cell r="A241">
            <v>2013450</v>
          </cell>
          <cell r="B241" t="str">
            <v>    事业运行</v>
          </cell>
          <cell r="C241">
            <v>0</v>
          </cell>
        </row>
        <row r="242">
          <cell r="A242">
            <v>2013499</v>
          </cell>
          <cell r="B242" t="str">
            <v>    其他统战事务支出</v>
          </cell>
          <cell r="C242">
            <v>25</v>
          </cell>
        </row>
        <row r="243">
          <cell r="A243">
            <v>20135</v>
          </cell>
          <cell r="B243" t="str">
            <v>  对外联络事务</v>
          </cell>
          <cell r="C243">
            <v>0</v>
          </cell>
        </row>
        <row r="244">
          <cell r="A244">
            <v>2013501</v>
          </cell>
          <cell r="B244" t="str">
            <v>    行政运行</v>
          </cell>
          <cell r="C244">
            <v>0</v>
          </cell>
        </row>
        <row r="245">
          <cell r="A245">
            <v>2013502</v>
          </cell>
          <cell r="B245" t="str">
            <v>    一般行政管理事务</v>
          </cell>
          <cell r="C245">
            <v>0</v>
          </cell>
        </row>
        <row r="246">
          <cell r="A246">
            <v>2013503</v>
          </cell>
          <cell r="B246" t="str">
            <v>    机关服务</v>
          </cell>
          <cell r="C246">
            <v>0</v>
          </cell>
        </row>
        <row r="247">
          <cell r="A247">
            <v>2013550</v>
          </cell>
          <cell r="B247" t="str">
            <v>    事业运行</v>
          </cell>
          <cell r="C247">
            <v>0</v>
          </cell>
        </row>
        <row r="248">
          <cell r="A248">
            <v>2013599</v>
          </cell>
          <cell r="B248" t="str">
            <v>    其他对外联络事务支出</v>
          </cell>
          <cell r="C248">
            <v>0</v>
          </cell>
        </row>
        <row r="249">
          <cell r="A249">
            <v>20136</v>
          </cell>
          <cell r="B249" t="str">
            <v>  其他共产党事务支出(款)</v>
          </cell>
          <cell r="C249">
            <v>100</v>
          </cell>
        </row>
        <row r="250">
          <cell r="A250">
            <v>2013601</v>
          </cell>
          <cell r="B250" t="str">
            <v>    行政运行</v>
          </cell>
          <cell r="C250">
            <v>0</v>
          </cell>
        </row>
        <row r="251">
          <cell r="A251">
            <v>2013602</v>
          </cell>
          <cell r="B251" t="str">
            <v>    一般行政管理事务</v>
          </cell>
          <cell r="C251">
            <v>0</v>
          </cell>
        </row>
        <row r="252">
          <cell r="A252">
            <v>2013603</v>
          </cell>
          <cell r="B252" t="str">
            <v>    机关服务</v>
          </cell>
          <cell r="C252">
            <v>0</v>
          </cell>
        </row>
        <row r="253">
          <cell r="A253">
            <v>2013650</v>
          </cell>
          <cell r="B253" t="str">
            <v>    事业运行</v>
          </cell>
          <cell r="C253">
            <v>0</v>
          </cell>
        </row>
        <row r="254">
          <cell r="A254">
            <v>2013699</v>
          </cell>
          <cell r="B254" t="str">
            <v>    其他共产党事务支出(项)</v>
          </cell>
          <cell r="C254">
            <v>100</v>
          </cell>
        </row>
        <row r="255">
          <cell r="A255">
            <v>20199</v>
          </cell>
          <cell r="B255" t="str">
            <v>  其他一般公共服务支出(款)</v>
          </cell>
          <cell r="C255">
            <v>20629</v>
          </cell>
        </row>
        <row r="256">
          <cell r="A256">
            <v>2019901</v>
          </cell>
          <cell r="B256" t="str">
            <v>    国家赔偿费用支出</v>
          </cell>
          <cell r="C256">
            <v>0</v>
          </cell>
        </row>
        <row r="257">
          <cell r="A257">
            <v>2019999</v>
          </cell>
          <cell r="B257" t="str">
            <v>    其他一般公共服务支出(项)</v>
          </cell>
          <cell r="C257">
            <v>20629</v>
          </cell>
        </row>
        <row r="258">
          <cell r="A258">
            <v>202</v>
          </cell>
          <cell r="B258" t="str">
            <v>外交支出</v>
          </cell>
          <cell r="C258">
            <v>0</v>
          </cell>
        </row>
        <row r="259">
          <cell r="A259">
            <v>20201</v>
          </cell>
          <cell r="B259" t="str">
            <v>  外交管理事务</v>
          </cell>
          <cell r="C259">
            <v>0</v>
          </cell>
        </row>
        <row r="260">
          <cell r="A260">
            <v>2020101</v>
          </cell>
          <cell r="B260" t="str">
            <v>    行政运行</v>
          </cell>
          <cell r="C260">
            <v>0</v>
          </cell>
        </row>
        <row r="261">
          <cell r="A261">
            <v>2020102</v>
          </cell>
          <cell r="B261" t="str">
            <v>    一般行政管理事务</v>
          </cell>
          <cell r="C261">
            <v>0</v>
          </cell>
        </row>
        <row r="262">
          <cell r="A262">
            <v>2020103</v>
          </cell>
          <cell r="B262" t="str">
            <v>    机关服务</v>
          </cell>
          <cell r="C262">
            <v>0</v>
          </cell>
        </row>
        <row r="263">
          <cell r="A263">
            <v>2020104</v>
          </cell>
          <cell r="B263" t="str">
            <v>    专项业务</v>
          </cell>
          <cell r="C263">
            <v>0</v>
          </cell>
        </row>
        <row r="264">
          <cell r="A264">
            <v>2020150</v>
          </cell>
          <cell r="B264" t="str">
            <v>    事业运行</v>
          </cell>
          <cell r="C264">
            <v>0</v>
          </cell>
        </row>
        <row r="265">
          <cell r="A265">
            <v>2020199</v>
          </cell>
          <cell r="B265" t="str">
            <v>    其他外交管理事务支出</v>
          </cell>
          <cell r="C265">
            <v>0</v>
          </cell>
        </row>
        <row r="266">
          <cell r="A266">
            <v>20202</v>
          </cell>
          <cell r="B266" t="str">
            <v>  驻外机构</v>
          </cell>
          <cell r="C266">
            <v>0</v>
          </cell>
        </row>
        <row r="267">
          <cell r="A267">
            <v>2020201</v>
          </cell>
          <cell r="B267" t="str">
            <v>    驻外使领馆(团、处)</v>
          </cell>
          <cell r="C267">
            <v>0</v>
          </cell>
        </row>
        <row r="268">
          <cell r="A268">
            <v>2020202</v>
          </cell>
          <cell r="B268" t="str">
            <v>    其他驻外机构支出</v>
          </cell>
          <cell r="C268">
            <v>0</v>
          </cell>
        </row>
        <row r="269">
          <cell r="A269">
            <v>20203</v>
          </cell>
          <cell r="B269" t="str">
            <v>  对外援助</v>
          </cell>
          <cell r="C269">
            <v>0</v>
          </cell>
        </row>
        <row r="270">
          <cell r="A270">
            <v>2020301</v>
          </cell>
          <cell r="B270" t="str">
            <v>    对外成套项目援助</v>
          </cell>
          <cell r="C270">
            <v>0</v>
          </cell>
        </row>
        <row r="271">
          <cell r="A271">
            <v>2020302</v>
          </cell>
          <cell r="B271" t="str">
            <v>    对外一般物资援助</v>
          </cell>
          <cell r="C271">
            <v>0</v>
          </cell>
        </row>
        <row r="272">
          <cell r="A272">
            <v>2020303</v>
          </cell>
          <cell r="B272" t="str">
            <v>    对外科技合作援助</v>
          </cell>
          <cell r="C272">
            <v>0</v>
          </cell>
        </row>
        <row r="273">
          <cell r="A273">
            <v>2020304</v>
          </cell>
          <cell r="B273" t="str">
            <v>    对外优惠贷款援助及贴息</v>
          </cell>
          <cell r="C273">
            <v>0</v>
          </cell>
        </row>
        <row r="274">
          <cell r="A274">
            <v>2020305</v>
          </cell>
          <cell r="B274" t="str">
            <v>    对外医疗援助</v>
          </cell>
          <cell r="C274">
            <v>0</v>
          </cell>
        </row>
        <row r="275">
          <cell r="A275">
            <v>2020399</v>
          </cell>
          <cell r="B275" t="str">
            <v>    其他对外援助支出</v>
          </cell>
          <cell r="C275">
            <v>0</v>
          </cell>
        </row>
        <row r="276">
          <cell r="A276">
            <v>20204</v>
          </cell>
          <cell r="B276" t="str">
            <v>  国际组织</v>
          </cell>
          <cell r="C276">
            <v>0</v>
          </cell>
        </row>
        <row r="277">
          <cell r="A277">
            <v>2020401</v>
          </cell>
          <cell r="B277" t="str">
            <v>    国际组织会费</v>
          </cell>
          <cell r="C277">
            <v>0</v>
          </cell>
        </row>
        <row r="278">
          <cell r="A278">
            <v>2020402</v>
          </cell>
          <cell r="B278" t="str">
            <v>    国际组织捐赠</v>
          </cell>
          <cell r="C278">
            <v>0</v>
          </cell>
        </row>
        <row r="279">
          <cell r="A279">
            <v>2020403</v>
          </cell>
          <cell r="B279" t="str">
            <v>    维和摊款</v>
          </cell>
          <cell r="C279">
            <v>0</v>
          </cell>
        </row>
        <row r="280">
          <cell r="A280">
            <v>2020404</v>
          </cell>
          <cell r="B280" t="str">
            <v>    国际组织股金及基金</v>
          </cell>
          <cell r="C280">
            <v>0</v>
          </cell>
        </row>
        <row r="281">
          <cell r="A281">
            <v>2020499</v>
          </cell>
          <cell r="B281" t="str">
            <v>    其他国际组织支出</v>
          </cell>
          <cell r="C281">
            <v>0</v>
          </cell>
        </row>
        <row r="282">
          <cell r="A282">
            <v>20205</v>
          </cell>
          <cell r="B282" t="str">
            <v>  对外合作与交流</v>
          </cell>
          <cell r="C282">
            <v>0</v>
          </cell>
        </row>
        <row r="283">
          <cell r="A283">
            <v>2020501</v>
          </cell>
          <cell r="B283" t="str">
            <v>    出国活动</v>
          </cell>
          <cell r="C283">
            <v>0</v>
          </cell>
        </row>
        <row r="284">
          <cell r="A284">
            <v>2020502</v>
          </cell>
          <cell r="B284" t="str">
            <v>    招待活动</v>
          </cell>
          <cell r="C284">
            <v>0</v>
          </cell>
        </row>
        <row r="285">
          <cell r="A285">
            <v>2020503</v>
          </cell>
          <cell r="B285" t="str">
            <v>    在华国际会议</v>
          </cell>
          <cell r="C285">
            <v>0</v>
          </cell>
        </row>
        <row r="286">
          <cell r="A286">
            <v>2020599</v>
          </cell>
          <cell r="B286" t="str">
            <v>    其他对外合作与交流支出</v>
          </cell>
          <cell r="C286">
            <v>0</v>
          </cell>
        </row>
        <row r="287">
          <cell r="A287">
            <v>20206</v>
          </cell>
          <cell r="B287" t="str">
            <v>  对外宣传(款)</v>
          </cell>
          <cell r="C287">
            <v>0</v>
          </cell>
        </row>
        <row r="288">
          <cell r="A288">
            <v>2020601</v>
          </cell>
          <cell r="B288" t="str">
            <v>    对外宣传(项)</v>
          </cell>
          <cell r="C288">
            <v>0</v>
          </cell>
        </row>
        <row r="289">
          <cell r="A289">
            <v>20207</v>
          </cell>
          <cell r="B289" t="str">
            <v>  边界勘界联检</v>
          </cell>
          <cell r="C289">
            <v>0</v>
          </cell>
        </row>
        <row r="290">
          <cell r="A290">
            <v>2020701</v>
          </cell>
          <cell r="B290" t="str">
            <v>    边界勘界</v>
          </cell>
          <cell r="C290">
            <v>0</v>
          </cell>
        </row>
        <row r="291">
          <cell r="A291">
            <v>2020702</v>
          </cell>
          <cell r="B291" t="str">
            <v>    边界联检</v>
          </cell>
          <cell r="C291">
            <v>0</v>
          </cell>
        </row>
        <row r="292">
          <cell r="A292">
            <v>2020703</v>
          </cell>
          <cell r="B292" t="str">
            <v>    边界界桩维护</v>
          </cell>
          <cell r="C292">
            <v>0</v>
          </cell>
        </row>
        <row r="293">
          <cell r="A293">
            <v>2020799</v>
          </cell>
          <cell r="B293" t="str">
            <v>    其他支出</v>
          </cell>
          <cell r="C293">
            <v>0</v>
          </cell>
        </row>
        <row r="294">
          <cell r="A294">
            <v>20299</v>
          </cell>
          <cell r="B294" t="str">
            <v>  其他外交支出(款)</v>
          </cell>
          <cell r="C294">
            <v>0</v>
          </cell>
        </row>
        <row r="295">
          <cell r="A295">
            <v>2029901</v>
          </cell>
          <cell r="B295" t="str">
            <v>    其他外交支出(项)</v>
          </cell>
          <cell r="C295">
            <v>0</v>
          </cell>
        </row>
        <row r="296">
          <cell r="A296">
            <v>203</v>
          </cell>
          <cell r="B296" t="str">
            <v>国防支出</v>
          </cell>
          <cell r="C296">
            <v>1089</v>
          </cell>
        </row>
        <row r="297">
          <cell r="A297">
            <v>20301</v>
          </cell>
          <cell r="B297" t="str">
            <v>  现役部队(款)</v>
          </cell>
          <cell r="C297">
            <v>0</v>
          </cell>
        </row>
        <row r="298">
          <cell r="A298">
            <v>2030101</v>
          </cell>
          <cell r="B298" t="str">
            <v>    现役部队(项)</v>
          </cell>
          <cell r="C298">
            <v>0</v>
          </cell>
        </row>
        <row r="299">
          <cell r="A299">
            <v>20304</v>
          </cell>
          <cell r="B299" t="str">
            <v>  国防科研事业(款)</v>
          </cell>
          <cell r="C299">
            <v>0</v>
          </cell>
        </row>
        <row r="300">
          <cell r="A300">
            <v>2030401</v>
          </cell>
          <cell r="B300" t="str">
            <v>    国防科研事业(项)</v>
          </cell>
          <cell r="C300">
            <v>0</v>
          </cell>
        </row>
        <row r="301">
          <cell r="A301">
            <v>20305</v>
          </cell>
          <cell r="B301" t="str">
            <v>  专项工程(款)</v>
          </cell>
          <cell r="C301">
            <v>0</v>
          </cell>
        </row>
        <row r="302">
          <cell r="A302">
            <v>2030501</v>
          </cell>
          <cell r="B302" t="str">
            <v>    专项工程(项)</v>
          </cell>
          <cell r="C302">
            <v>0</v>
          </cell>
        </row>
        <row r="303">
          <cell r="A303">
            <v>20306</v>
          </cell>
          <cell r="B303" t="str">
            <v>  国防动员</v>
          </cell>
          <cell r="C303">
            <v>482</v>
          </cell>
        </row>
        <row r="304">
          <cell r="A304">
            <v>2030601</v>
          </cell>
          <cell r="B304" t="str">
            <v>    兵役征集</v>
          </cell>
          <cell r="C304">
            <v>26</v>
          </cell>
        </row>
        <row r="305">
          <cell r="A305">
            <v>2030602</v>
          </cell>
          <cell r="B305" t="str">
            <v>    经济动员</v>
          </cell>
          <cell r="C305">
            <v>0</v>
          </cell>
        </row>
        <row r="306">
          <cell r="A306">
            <v>2030603</v>
          </cell>
          <cell r="B306" t="str">
            <v>    人民防空</v>
          </cell>
          <cell r="C306">
            <v>0</v>
          </cell>
        </row>
        <row r="307">
          <cell r="A307">
            <v>2030604</v>
          </cell>
          <cell r="B307" t="str">
            <v>    交通战备</v>
          </cell>
          <cell r="C307">
            <v>0</v>
          </cell>
        </row>
        <row r="308">
          <cell r="A308">
            <v>2030605</v>
          </cell>
          <cell r="B308" t="str">
            <v>    国防教育</v>
          </cell>
          <cell r="C308">
            <v>0</v>
          </cell>
        </row>
        <row r="309">
          <cell r="A309">
            <v>2030606</v>
          </cell>
          <cell r="B309" t="str">
            <v>    预备役部队</v>
          </cell>
          <cell r="C309">
            <v>260</v>
          </cell>
        </row>
        <row r="310">
          <cell r="A310">
            <v>2030607</v>
          </cell>
          <cell r="B310" t="str">
            <v>    民兵</v>
          </cell>
          <cell r="C310">
            <v>186</v>
          </cell>
        </row>
        <row r="311">
          <cell r="A311">
            <v>2030699</v>
          </cell>
          <cell r="B311" t="str">
            <v>    其他国防动员支出</v>
          </cell>
          <cell r="C311">
            <v>10</v>
          </cell>
        </row>
        <row r="312">
          <cell r="A312">
            <v>20399</v>
          </cell>
          <cell r="B312" t="str">
            <v>  其他国防支出(款)</v>
          </cell>
          <cell r="C312">
            <v>607</v>
          </cell>
        </row>
        <row r="313">
          <cell r="A313">
            <v>2039901</v>
          </cell>
          <cell r="B313" t="str">
            <v>    其他国防支出(项)</v>
          </cell>
          <cell r="C313">
            <v>607</v>
          </cell>
        </row>
        <row r="314">
          <cell r="A314">
            <v>204</v>
          </cell>
          <cell r="B314" t="str">
            <v>公共安全支出</v>
          </cell>
          <cell r="C314">
            <v>32807</v>
          </cell>
        </row>
        <row r="315">
          <cell r="A315">
            <v>20401</v>
          </cell>
          <cell r="B315" t="str">
            <v>  武装警察</v>
          </cell>
          <cell r="C315">
            <v>2440</v>
          </cell>
        </row>
        <row r="316">
          <cell r="A316">
            <v>2040101</v>
          </cell>
          <cell r="B316" t="str">
            <v>    内卫</v>
          </cell>
          <cell r="C316">
            <v>1065</v>
          </cell>
        </row>
        <row r="317">
          <cell r="A317">
            <v>2040102</v>
          </cell>
          <cell r="B317" t="str">
            <v>    边防</v>
          </cell>
          <cell r="C317">
            <v>0</v>
          </cell>
        </row>
        <row r="318">
          <cell r="A318">
            <v>2040103</v>
          </cell>
          <cell r="B318" t="str">
            <v>    消防</v>
          </cell>
          <cell r="C318">
            <v>1375</v>
          </cell>
        </row>
        <row r="319">
          <cell r="A319">
            <v>2040104</v>
          </cell>
          <cell r="B319" t="str">
            <v>    警卫</v>
          </cell>
          <cell r="C319">
            <v>0</v>
          </cell>
        </row>
        <row r="320">
          <cell r="A320">
            <v>2040105</v>
          </cell>
          <cell r="B320" t="str">
            <v>    黄金</v>
          </cell>
          <cell r="C320">
            <v>0</v>
          </cell>
        </row>
        <row r="321">
          <cell r="A321">
            <v>2040106</v>
          </cell>
          <cell r="B321" t="str">
            <v>    森林</v>
          </cell>
          <cell r="C321">
            <v>0</v>
          </cell>
        </row>
        <row r="322">
          <cell r="A322">
            <v>2040107</v>
          </cell>
          <cell r="B322" t="str">
            <v>    水电</v>
          </cell>
          <cell r="C322">
            <v>0</v>
          </cell>
        </row>
        <row r="323">
          <cell r="A323">
            <v>2040108</v>
          </cell>
          <cell r="B323" t="str">
            <v>    交通</v>
          </cell>
          <cell r="C323">
            <v>0</v>
          </cell>
        </row>
        <row r="324">
          <cell r="A324">
            <v>2040199</v>
          </cell>
          <cell r="B324" t="str">
            <v>    其他武装警察支出</v>
          </cell>
          <cell r="C324">
            <v>0</v>
          </cell>
        </row>
        <row r="325">
          <cell r="A325">
            <v>20402</v>
          </cell>
          <cell r="B325" t="str">
            <v>  公安</v>
          </cell>
          <cell r="C325">
            <v>23674</v>
          </cell>
        </row>
        <row r="326">
          <cell r="A326">
            <v>2040201</v>
          </cell>
          <cell r="B326" t="str">
            <v>    行政运行</v>
          </cell>
          <cell r="C326">
            <v>6581</v>
          </cell>
        </row>
        <row r="327">
          <cell r="A327">
            <v>2040202</v>
          </cell>
          <cell r="B327" t="str">
            <v>    一般行政管理事务</v>
          </cell>
          <cell r="C327">
            <v>2052</v>
          </cell>
        </row>
        <row r="328">
          <cell r="A328">
            <v>2040203</v>
          </cell>
          <cell r="B328" t="str">
            <v>    机关服务</v>
          </cell>
          <cell r="C328">
            <v>0</v>
          </cell>
        </row>
        <row r="329">
          <cell r="A329">
            <v>2040204</v>
          </cell>
          <cell r="B329" t="str">
            <v>    治安管理</v>
          </cell>
          <cell r="C329">
            <v>254</v>
          </cell>
        </row>
        <row r="330">
          <cell r="A330">
            <v>2040205</v>
          </cell>
          <cell r="B330" t="str">
            <v>    国内安全保卫</v>
          </cell>
          <cell r="C330">
            <v>15</v>
          </cell>
        </row>
        <row r="331">
          <cell r="A331">
            <v>2040206</v>
          </cell>
          <cell r="B331" t="str">
            <v>    刑事侦查</v>
          </cell>
          <cell r="C331">
            <v>453</v>
          </cell>
        </row>
        <row r="332">
          <cell r="A332">
            <v>2040207</v>
          </cell>
          <cell r="B332" t="str">
            <v>    经济犯罪侦查</v>
          </cell>
          <cell r="C332">
            <v>7</v>
          </cell>
        </row>
        <row r="333">
          <cell r="A333">
            <v>2040208</v>
          </cell>
          <cell r="B333" t="str">
            <v>    出入境管理</v>
          </cell>
          <cell r="C333">
            <v>201</v>
          </cell>
        </row>
        <row r="334">
          <cell r="A334">
            <v>2040209</v>
          </cell>
          <cell r="B334" t="str">
            <v>    行动技术管理</v>
          </cell>
          <cell r="C334">
            <v>50</v>
          </cell>
        </row>
        <row r="335">
          <cell r="A335">
            <v>2040210</v>
          </cell>
          <cell r="B335" t="str">
            <v>    防范和处理邪教犯罪</v>
          </cell>
          <cell r="C335">
            <v>2</v>
          </cell>
        </row>
        <row r="336">
          <cell r="A336">
            <v>2040211</v>
          </cell>
          <cell r="B336" t="str">
            <v>    禁毒管理</v>
          </cell>
          <cell r="C336">
            <v>1185</v>
          </cell>
        </row>
        <row r="337">
          <cell r="A337">
            <v>2040212</v>
          </cell>
          <cell r="B337" t="str">
            <v>    道路交通管理</v>
          </cell>
          <cell r="C337">
            <v>6806</v>
          </cell>
        </row>
        <row r="338">
          <cell r="A338">
            <v>2040213</v>
          </cell>
          <cell r="B338" t="str">
            <v>    网络侦控管理</v>
          </cell>
          <cell r="C338">
            <v>3</v>
          </cell>
        </row>
        <row r="339">
          <cell r="A339">
            <v>2040214</v>
          </cell>
          <cell r="B339" t="str">
            <v>    反恐怖</v>
          </cell>
          <cell r="C339">
            <v>790</v>
          </cell>
        </row>
        <row r="340">
          <cell r="A340">
            <v>2040215</v>
          </cell>
          <cell r="B340" t="str">
            <v>    居民身份证管理</v>
          </cell>
          <cell r="C340">
            <v>10</v>
          </cell>
        </row>
        <row r="341">
          <cell r="A341">
            <v>2040216</v>
          </cell>
          <cell r="B341" t="str">
            <v>    网络运行及维护</v>
          </cell>
          <cell r="C341">
            <v>441</v>
          </cell>
        </row>
        <row r="342">
          <cell r="A342">
            <v>2040217</v>
          </cell>
          <cell r="B342" t="str">
            <v>    拘押收教场所管理</v>
          </cell>
          <cell r="C342">
            <v>394</v>
          </cell>
        </row>
        <row r="343">
          <cell r="A343">
            <v>2040218</v>
          </cell>
          <cell r="B343" t="str">
            <v>    警犬繁育及训养</v>
          </cell>
          <cell r="C343">
            <v>45</v>
          </cell>
        </row>
        <row r="344">
          <cell r="A344">
            <v>2040219</v>
          </cell>
          <cell r="B344" t="str">
            <v>    信息化建设</v>
          </cell>
          <cell r="C344">
            <v>850</v>
          </cell>
        </row>
        <row r="345">
          <cell r="A345">
            <v>2040250</v>
          </cell>
          <cell r="B345" t="str">
            <v>    事业运行</v>
          </cell>
          <cell r="C345">
            <v>0</v>
          </cell>
        </row>
        <row r="346">
          <cell r="A346">
            <v>2040299</v>
          </cell>
          <cell r="B346" t="str">
            <v>    其他公安支出</v>
          </cell>
          <cell r="C346">
            <v>3535</v>
          </cell>
        </row>
        <row r="347">
          <cell r="A347">
            <v>20403</v>
          </cell>
          <cell r="B347" t="str">
            <v>  国家安全</v>
          </cell>
          <cell r="C347">
            <v>0</v>
          </cell>
        </row>
        <row r="348">
          <cell r="A348">
            <v>2040301</v>
          </cell>
          <cell r="B348" t="str">
            <v>    行政运行</v>
          </cell>
          <cell r="C348">
            <v>0</v>
          </cell>
        </row>
        <row r="349">
          <cell r="A349">
            <v>2040302</v>
          </cell>
          <cell r="B349" t="str">
            <v>    一般行政管理事务</v>
          </cell>
          <cell r="C349">
            <v>0</v>
          </cell>
        </row>
        <row r="350">
          <cell r="A350">
            <v>2040303</v>
          </cell>
          <cell r="B350" t="str">
            <v>    机关服务</v>
          </cell>
          <cell r="C350">
            <v>0</v>
          </cell>
        </row>
        <row r="351">
          <cell r="A351">
            <v>2040304</v>
          </cell>
          <cell r="B351" t="str">
            <v>    安全业务</v>
          </cell>
          <cell r="C351">
            <v>0</v>
          </cell>
        </row>
        <row r="352">
          <cell r="A352">
            <v>2040350</v>
          </cell>
          <cell r="B352" t="str">
            <v>    事业运行</v>
          </cell>
          <cell r="C352">
            <v>0</v>
          </cell>
        </row>
        <row r="353">
          <cell r="A353">
            <v>2040399</v>
          </cell>
          <cell r="B353" t="str">
            <v>    其他国家安全支出</v>
          </cell>
          <cell r="C353">
            <v>0</v>
          </cell>
        </row>
        <row r="354">
          <cell r="A354">
            <v>20404</v>
          </cell>
          <cell r="B354" t="str">
            <v>  检察</v>
          </cell>
          <cell r="C354">
            <v>2516</v>
          </cell>
        </row>
        <row r="355">
          <cell r="A355">
            <v>2040401</v>
          </cell>
          <cell r="B355" t="str">
            <v>    行政运行</v>
          </cell>
          <cell r="C355">
            <v>1324</v>
          </cell>
        </row>
        <row r="356">
          <cell r="A356">
            <v>2040402</v>
          </cell>
          <cell r="B356" t="str">
            <v>    一般行政管理事务</v>
          </cell>
          <cell r="C356">
            <v>259</v>
          </cell>
        </row>
        <row r="357">
          <cell r="A357">
            <v>2040403</v>
          </cell>
          <cell r="B357" t="str">
            <v>    机关服务</v>
          </cell>
          <cell r="C357">
            <v>0</v>
          </cell>
        </row>
        <row r="358">
          <cell r="A358">
            <v>2040404</v>
          </cell>
          <cell r="B358" t="str">
            <v>    查办和预防职务犯罪</v>
          </cell>
          <cell r="C358">
            <v>763</v>
          </cell>
        </row>
        <row r="359">
          <cell r="A359">
            <v>2040405</v>
          </cell>
          <cell r="B359" t="str">
            <v>    公诉和审判监督</v>
          </cell>
          <cell r="C359">
            <v>30</v>
          </cell>
        </row>
        <row r="360">
          <cell r="A360">
            <v>2040406</v>
          </cell>
          <cell r="B360" t="str">
            <v>    侦查监督</v>
          </cell>
          <cell r="C360">
            <v>10</v>
          </cell>
        </row>
        <row r="361">
          <cell r="A361">
            <v>2040407</v>
          </cell>
          <cell r="B361" t="str">
            <v>    执行监督</v>
          </cell>
          <cell r="C361">
            <v>10</v>
          </cell>
        </row>
        <row r="362">
          <cell r="A362">
            <v>2040408</v>
          </cell>
          <cell r="B362" t="str">
            <v>    控告申诉</v>
          </cell>
          <cell r="C362">
            <v>10</v>
          </cell>
        </row>
        <row r="363">
          <cell r="A363">
            <v>2040409</v>
          </cell>
          <cell r="B363" t="str">
            <v>    “两房”建设</v>
          </cell>
          <cell r="C363">
            <v>0</v>
          </cell>
        </row>
        <row r="364">
          <cell r="A364">
            <v>2040450</v>
          </cell>
          <cell r="B364" t="str">
            <v>    事业运行</v>
          </cell>
          <cell r="C364">
            <v>0</v>
          </cell>
        </row>
        <row r="365">
          <cell r="A365">
            <v>2040499</v>
          </cell>
          <cell r="B365" t="str">
            <v>    其他检察支出</v>
          </cell>
          <cell r="C365">
            <v>110</v>
          </cell>
        </row>
        <row r="366">
          <cell r="A366">
            <v>20405</v>
          </cell>
          <cell r="B366" t="str">
            <v>  法院</v>
          </cell>
          <cell r="C366">
            <v>3284</v>
          </cell>
        </row>
        <row r="367">
          <cell r="A367">
            <v>2040501</v>
          </cell>
          <cell r="B367" t="str">
            <v>    行政运行</v>
          </cell>
          <cell r="C367">
            <v>1550</v>
          </cell>
        </row>
        <row r="368">
          <cell r="A368">
            <v>2040502</v>
          </cell>
          <cell r="B368" t="str">
            <v>    一般行政管理事务</v>
          </cell>
          <cell r="C368">
            <v>134</v>
          </cell>
        </row>
        <row r="369">
          <cell r="A369">
            <v>2040503</v>
          </cell>
          <cell r="B369" t="str">
            <v>    机关服务</v>
          </cell>
          <cell r="C369">
            <v>0</v>
          </cell>
        </row>
        <row r="370">
          <cell r="A370">
            <v>2040504</v>
          </cell>
          <cell r="B370" t="str">
            <v>    案件审判</v>
          </cell>
          <cell r="C370">
            <v>1412</v>
          </cell>
        </row>
        <row r="371">
          <cell r="A371">
            <v>2040505</v>
          </cell>
          <cell r="B371" t="str">
            <v>    案件执行</v>
          </cell>
          <cell r="C371">
            <v>10</v>
          </cell>
        </row>
        <row r="372">
          <cell r="A372">
            <v>2040506</v>
          </cell>
          <cell r="B372" t="str">
            <v>    “两庭”建设</v>
          </cell>
          <cell r="C372">
            <v>0</v>
          </cell>
        </row>
        <row r="373">
          <cell r="A373">
            <v>2040550</v>
          </cell>
          <cell r="B373" t="str">
            <v>    事业运行</v>
          </cell>
          <cell r="C373">
            <v>0</v>
          </cell>
        </row>
        <row r="374">
          <cell r="A374">
            <v>2040599</v>
          </cell>
          <cell r="B374" t="str">
            <v>    其他法院支出</v>
          </cell>
          <cell r="C374">
            <v>178</v>
          </cell>
        </row>
        <row r="375">
          <cell r="A375">
            <v>20406</v>
          </cell>
          <cell r="B375" t="str">
            <v>  司法</v>
          </cell>
          <cell r="C375">
            <v>868</v>
          </cell>
        </row>
        <row r="376">
          <cell r="A376">
            <v>2040601</v>
          </cell>
          <cell r="B376" t="str">
            <v>    行政运行</v>
          </cell>
          <cell r="C376">
            <v>350</v>
          </cell>
        </row>
        <row r="377">
          <cell r="A377">
            <v>2040602</v>
          </cell>
          <cell r="B377" t="str">
            <v>    一般行政管理事务</v>
          </cell>
          <cell r="C377">
            <v>222</v>
          </cell>
        </row>
        <row r="378">
          <cell r="A378">
            <v>2040603</v>
          </cell>
          <cell r="B378" t="str">
            <v>    机关服务</v>
          </cell>
          <cell r="C378">
            <v>0</v>
          </cell>
        </row>
        <row r="379">
          <cell r="A379">
            <v>2040604</v>
          </cell>
          <cell r="B379" t="str">
            <v>    基层司法业务</v>
          </cell>
          <cell r="C379">
            <v>204</v>
          </cell>
        </row>
        <row r="380">
          <cell r="A380">
            <v>2040605</v>
          </cell>
          <cell r="B380" t="str">
            <v>    普法宣传</v>
          </cell>
          <cell r="C380">
            <v>54</v>
          </cell>
        </row>
        <row r="381">
          <cell r="A381">
            <v>2040606</v>
          </cell>
          <cell r="B381" t="str">
            <v>    律师公证管理</v>
          </cell>
          <cell r="C381">
            <v>10</v>
          </cell>
        </row>
        <row r="382">
          <cell r="A382">
            <v>2040607</v>
          </cell>
          <cell r="B382" t="str">
            <v>    法律援助</v>
          </cell>
          <cell r="C382">
            <v>26</v>
          </cell>
        </row>
        <row r="383">
          <cell r="A383">
            <v>2040608</v>
          </cell>
          <cell r="B383" t="str">
            <v>    司法统一考试</v>
          </cell>
          <cell r="C383">
            <v>2</v>
          </cell>
        </row>
        <row r="384">
          <cell r="A384">
            <v>2040609</v>
          </cell>
          <cell r="B384" t="str">
            <v>    仲裁</v>
          </cell>
          <cell r="C384">
            <v>0</v>
          </cell>
        </row>
        <row r="385">
          <cell r="A385">
            <v>2040650</v>
          </cell>
          <cell r="B385" t="str">
            <v>    事业运行</v>
          </cell>
          <cell r="C385">
            <v>0</v>
          </cell>
        </row>
        <row r="386">
          <cell r="A386">
            <v>2040699</v>
          </cell>
          <cell r="B386" t="str">
            <v>    其他司法支出</v>
          </cell>
          <cell r="C386">
            <v>0</v>
          </cell>
        </row>
        <row r="387">
          <cell r="A387">
            <v>20407</v>
          </cell>
          <cell r="B387" t="str">
            <v>  监狱</v>
          </cell>
          <cell r="C387">
            <v>0</v>
          </cell>
        </row>
        <row r="388">
          <cell r="A388">
            <v>2040701</v>
          </cell>
          <cell r="B388" t="str">
            <v>    行政运行</v>
          </cell>
          <cell r="C388">
            <v>0</v>
          </cell>
        </row>
        <row r="389">
          <cell r="A389">
            <v>2040702</v>
          </cell>
          <cell r="B389" t="str">
            <v>    一般行政管理事务</v>
          </cell>
          <cell r="C389">
            <v>0</v>
          </cell>
        </row>
        <row r="390">
          <cell r="A390">
            <v>2040703</v>
          </cell>
          <cell r="B390" t="str">
            <v>    机关服务</v>
          </cell>
          <cell r="C390">
            <v>0</v>
          </cell>
        </row>
        <row r="391">
          <cell r="A391">
            <v>2040704</v>
          </cell>
          <cell r="B391" t="str">
            <v>    犯人生活</v>
          </cell>
          <cell r="C391">
            <v>0</v>
          </cell>
        </row>
        <row r="392">
          <cell r="A392">
            <v>2040705</v>
          </cell>
          <cell r="B392" t="str">
            <v>    犯人改造</v>
          </cell>
          <cell r="C392">
            <v>0</v>
          </cell>
        </row>
        <row r="393">
          <cell r="A393">
            <v>2040706</v>
          </cell>
          <cell r="B393" t="str">
            <v>    狱政设施建设</v>
          </cell>
          <cell r="C393">
            <v>0</v>
          </cell>
        </row>
        <row r="394">
          <cell r="A394">
            <v>2040750</v>
          </cell>
          <cell r="B394" t="str">
            <v>    事业运行</v>
          </cell>
          <cell r="C394">
            <v>0</v>
          </cell>
        </row>
        <row r="395">
          <cell r="A395">
            <v>2040799</v>
          </cell>
          <cell r="B395" t="str">
            <v>    其他监狱支出</v>
          </cell>
          <cell r="C395">
            <v>0</v>
          </cell>
        </row>
        <row r="396">
          <cell r="A396">
            <v>20408</v>
          </cell>
          <cell r="B396" t="str">
            <v>  强制隔离戒毒</v>
          </cell>
          <cell r="C396">
            <v>0</v>
          </cell>
        </row>
        <row r="397">
          <cell r="A397">
            <v>2040801</v>
          </cell>
          <cell r="B397" t="str">
            <v>    行政运行</v>
          </cell>
          <cell r="C397">
            <v>0</v>
          </cell>
        </row>
        <row r="398">
          <cell r="A398">
            <v>2040802</v>
          </cell>
          <cell r="B398" t="str">
            <v>    一般行政管理事务</v>
          </cell>
          <cell r="C398">
            <v>0</v>
          </cell>
        </row>
        <row r="399">
          <cell r="A399">
            <v>2040803</v>
          </cell>
          <cell r="B399" t="str">
            <v>    机关服务</v>
          </cell>
          <cell r="C399">
            <v>0</v>
          </cell>
        </row>
        <row r="400">
          <cell r="A400">
            <v>2040804</v>
          </cell>
          <cell r="B400" t="str">
            <v>    强制隔离戒毒人员生活</v>
          </cell>
          <cell r="C400">
            <v>0</v>
          </cell>
        </row>
        <row r="401">
          <cell r="A401">
            <v>2040805</v>
          </cell>
          <cell r="B401" t="str">
            <v>    强制隔离戒毒人员教育</v>
          </cell>
          <cell r="C401">
            <v>0</v>
          </cell>
        </row>
        <row r="402">
          <cell r="A402">
            <v>2040806</v>
          </cell>
          <cell r="B402" t="str">
            <v>    所政设施建设</v>
          </cell>
          <cell r="C402">
            <v>0</v>
          </cell>
        </row>
        <row r="403">
          <cell r="A403">
            <v>2040850</v>
          </cell>
          <cell r="B403" t="str">
            <v>    事业运行</v>
          </cell>
          <cell r="C403">
            <v>0</v>
          </cell>
        </row>
        <row r="404">
          <cell r="A404">
            <v>2040899</v>
          </cell>
          <cell r="B404" t="str">
            <v>    其他强制隔离戒毒支出</v>
          </cell>
          <cell r="C404">
            <v>0</v>
          </cell>
        </row>
        <row r="405">
          <cell r="A405">
            <v>20409</v>
          </cell>
          <cell r="B405" t="str">
            <v>  国家保密</v>
          </cell>
          <cell r="C405">
            <v>0</v>
          </cell>
        </row>
        <row r="406">
          <cell r="A406">
            <v>2040901</v>
          </cell>
          <cell r="B406" t="str">
            <v>    行政运行</v>
          </cell>
          <cell r="C406">
            <v>0</v>
          </cell>
        </row>
        <row r="407">
          <cell r="A407">
            <v>2040902</v>
          </cell>
          <cell r="B407" t="str">
            <v>    一般行政管理事务</v>
          </cell>
          <cell r="C407">
            <v>0</v>
          </cell>
        </row>
        <row r="408">
          <cell r="A408">
            <v>2040903</v>
          </cell>
          <cell r="B408" t="str">
            <v>    机关服务</v>
          </cell>
          <cell r="C408">
            <v>0</v>
          </cell>
        </row>
        <row r="409">
          <cell r="A409">
            <v>2040904</v>
          </cell>
          <cell r="B409" t="str">
            <v>    保密技术</v>
          </cell>
          <cell r="C409">
            <v>0</v>
          </cell>
        </row>
        <row r="410">
          <cell r="A410">
            <v>2040905</v>
          </cell>
          <cell r="B410" t="str">
            <v>    保密管理</v>
          </cell>
          <cell r="C410">
            <v>0</v>
          </cell>
        </row>
        <row r="411">
          <cell r="A411">
            <v>2040950</v>
          </cell>
          <cell r="B411" t="str">
            <v>    事业运行</v>
          </cell>
          <cell r="C411">
            <v>0</v>
          </cell>
        </row>
        <row r="412">
          <cell r="A412">
            <v>2040999</v>
          </cell>
          <cell r="B412" t="str">
            <v>    其他国家保密支出</v>
          </cell>
          <cell r="C412">
            <v>0</v>
          </cell>
        </row>
        <row r="413">
          <cell r="A413">
            <v>20410</v>
          </cell>
          <cell r="B413" t="str">
            <v>  缉私警察</v>
          </cell>
          <cell r="C413">
            <v>0</v>
          </cell>
        </row>
        <row r="414">
          <cell r="A414">
            <v>2041001</v>
          </cell>
          <cell r="B414" t="str">
            <v>    行政运行</v>
          </cell>
          <cell r="C414">
            <v>0</v>
          </cell>
        </row>
        <row r="415">
          <cell r="A415">
            <v>2041002</v>
          </cell>
          <cell r="B415" t="str">
            <v>    一般行政管理事务</v>
          </cell>
          <cell r="C415">
            <v>0</v>
          </cell>
        </row>
        <row r="416">
          <cell r="A416">
            <v>2041003</v>
          </cell>
          <cell r="B416" t="str">
            <v>    专项缉私活动支出</v>
          </cell>
          <cell r="C416">
            <v>0</v>
          </cell>
        </row>
        <row r="417">
          <cell r="A417">
            <v>2041004</v>
          </cell>
          <cell r="B417" t="str">
            <v>    缉私情报</v>
          </cell>
          <cell r="C417">
            <v>0</v>
          </cell>
        </row>
        <row r="418">
          <cell r="A418">
            <v>2041005</v>
          </cell>
          <cell r="B418" t="str">
            <v>    禁毒及缉毒</v>
          </cell>
          <cell r="C418">
            <v>0</v>
          </cell>
        </row>
        <row r="419">
          <cell r="A419">
            <v>2041006</v>
          </cell>
          <cell r="B419" t="str">
            <v>    网络运行及维护</v>
          </cell>
          <cell r="C419">
            <v>0</v>
          </cell>
        </row>
        <row r="420">
          <cell r="A420">
            <v>2041099</v>
          </cell>
          <cell r="B420" t="str">
            <v>    其他缉私警察支出</v>
          </cell>
          <cell r="C420">
            <v>0</v>
          </cell>
        </row>
        <row r="421">
          <cell r="A421">
            <v>20499</v>
          </cell>
          <cell r="B421" t="str">
            <v>  其他公共安全支出(款)</v>
          </cell>
          <cell r="C421">
            <v>25</v>
          </cell>
        </row>
        <row r="422">
          <cell r="A422">
            <v>2049901</v>
          </cell>
          <cell r="B422" t="str">
            <v>    其他公共安全支出(项)</v>
          </cell>
          <cell r="C422">
            <v>25</v>
          </cell>
        </row>
        <row r="423">
          <cell r="A423">
            <v>2049902</v>
          </cell>
          <cell r="B423" t="str">
            <v>    其他消防</v>
          </cell>
          <cell r="C423">
            <v>0</v>
          </cell>
        </row>
        <row r="424">
          <cell r="A424">
            <v>205</v>
          </cell>
          <cell r="B424" t="str">
            <v>教育支出</v>
          </cell>
          <cell r="C424">
            <v>53079</v>
          </cell>
        </row>
        <row r="425">
          <cell r="A425">
            <v>20501</v>
          </cell>
          <cell r="B425" t="str">
            <v>  教育管理事务</v>
          </cell>
          <cell r="C425">
            <v>1030</v>
          </cell>
        </row>
        <row r="426">
          <cell r="A426">
            <v>2050101</v>
          </cell>
          <cell r="B426" t="str">
            <v>    行政运行</v>
          </cell>
          <cell r="C426">
            <v>678</v>
          </cell>
        </row>
        <row r="427">
          <cell r="A427">
            <v>2050102</v>
          </cell>
          <cell r="B427" t="str">
            <v>    一般行政管理事务</v>
          </cell>
          <cell r="C427">
            <v>0</v>
          </cell>
        </row>
        <row r="428">
          <cell r="A428">
            <v>2050103</v>
          </cell>
          <cell r="B428" t="str">
            <v>    机关服务</v>
          </cell>
          <cell r="C428">
            <v>0</v>
          </cell>
        </row>
        <row r="429">
          <cell r="A429">
            <v>2050199</v>
          </cell>
          <cell r="B429" t="str">
            <v>    其他教育管理事务支出</v>
          </cell>
          <cell r="C429">
            <v>352</v>
          </cell>
        </row>
        <row r="430">
          <cell r="A430">
            <v>20502</v>
          </cell>
          <cell r="B430" t="str">
            <v>  普通教育</v>
          </cell>
          <cell r="C430">
            <v>28969</v>
          </cell>
        </row>
        <row r="431">
          <cell r="A431">
            <v>2050201</v>
          </cell>
          <cell r="B431" t="str">
            <v>    学前教育</v>
          </cell>
          <cell r="C431">
            <v>7189</v>
          </cell>
        </row>
        <row r="432">
          <cell r="A432">
            <v>2050202</v>
          </cell>
          <cell r="B432" t="str">
            <v>    小学教育</v>
          </cell>
          <cell r="C432">
            <v>3</v>
          </cell>
        </row>
        <row r="433">
          <cell r="A433">
            <v>2050203</v>
          </cell>
          <cell r="B433" t="str">
            <v>    初中教育</v>
          </cell>
          <cell r="C433">
            <v>0</v>
          </cell>
        </row>
        <row r="434">
          <cell r="A434">
            <v>2050204</v>
          </cell>
          <cell r="B434" t="str">
            <v>    高中教育</v>
          </cell>
          <cell r="C434">
            <v>7037</v>
          </cell>
        </row>
        <row r="435">
          <cell r="A435">
            <v>2050205</v>
          </cell>
          <cell r="B435" t="str">
            <v>    高等教育</v>
          </cell>
          <cell r="C435">
            <v>14682</v>
          </cell>
        </row>
        <row r="436">
          <cell r="A436">
            <v>2050206</v>
          </cell>
          <cell r="B436" t="str">
            <v>    化解农村义务教育债务支出</v>
          </cell>
          <cell r="C436">
            <v>0</v>
          </cell>
        </row>
        <row r="437">
          <cell r="A437">
            <v>2050207</v>
          </cell>
          <cell r="B437" t="str">
            <v>    化解普通高中债务支出</v>
          </cell>
          <cell r="C437">
            <v>0</v>
          </cell>
        </row>
        <row r="438">
          <cell r="A438">
            <v>2050299</v>
          </cell>
          <cell r="B438" t="str">
            <v>    其他普通教育支出</v>
          </cell>
          <cell r="C438">
            <v>58</v>
          </cell>
        </row>
        <row r="439">
          <cell r="A439">
            <v>20503</v>
          </cell>
          <cell r="B439" t="str">
            <v>  职业教育</v>
          </cell>
          <cell r="C439">
            <v>11086</v>
          </cell>
        </row>
        <row r="440">
          <cell r="A440">
            <v>2050301</v>
          </cell>
          <cell r="B440" t="str">
            <v>    初等职业教育</v>
          </cell>
          <cell r="C440">
            <v>0</v>
          </cell>
        </row>
        <row r="441">
          <cell r="A441">
            <v>2050302</v>
          </cell>
          <cell r="B441" t="str">
            <v>    中专教育</v>
          </cell>
          <cell r="C441">
            <v>8433</v>
          </cell>
        </row>
        <row r="442">
          <cell r="A442">
            <v>2050303</v>
          </cell>
          <cell r="B442" t="str">
            <v>    技校教育</v>
          </cell>
          <cell r="C442">
            <v>1045</v>
          </cell>
        </row>
        <row r="443">
          <cell r="A443">
            <v>2050304</v>
          </cell>
          <cell r="B443" t="str">
            <v>    职业高中教育</v>
          </cell>
          <cell r="C443">
            <v>108</v>
          </cell>
        </row>
        <row r="444">
          <cell r="A444">
            <v>2050305</v>
          </cell>
          <cell r="B444" t="str">
            <v>    高等职业教育</v>
          </cell>
          <cell r="C444">
            <v>1414</v>
          </cell>
        </row>
        <row r="445">
          <cell r="A445">
            <v>2050399</v>
          </cell>
          <cell r="B445" t="str">
            <v>    其他职业教育支出</v>
          </cell>
          <cell r="C445">
            <v>86</v>
          </cell>
        </row>
        <row r="446">
          <cell r="A446">
            <v>20504</v>
          </cell>
          <cell r="B446" t="str">
            <v>  成人教育</v>
          </cell>
          <cell r="C446">
            <v>511</v>
          </cell>
        </row>
        <row r="447">
          <cell r="A447">
            <v>2050401</v>
          </cell>
          <cell r="B447" t="str">
            <v>    成人初等教育</v>
          </cell>
          <cell r="C447">
            <v>0</v>
          </cell>
        </row>
        <row r="448">
          <cell r="A448">
            <v>2050402</v>
          </cell>
          <cell r="B448" t="str">
            <v>    成人中等教育</v>
          </cell>
          <cell r="C448">
            <v>0</v>
          </cell>
        </row>
        <row r="449">
          <cell r="A449">
            <v>2050403</v>
          </cell>
          <cell r="B449" t="str">
            <v>    成人高等教育</v>
          </cell>
          <cell r="C449">
            <v>281</v>
          </cell>
        </row>
        <row r="450">
          <cell r="A450">
            <v>2050404</v>
          </cell>
          <cell r="B450" t="str">
            <v>    成人广播电视教育</v>
          </cell>
          <cell r="C450">
            <v>230</v>
          </cell>
        </row>
        <row r="451">
          <cell r="A451">
            <v>2050499</v>
          </cell>
          <cell r="B451" t="str">
            <v>    其他成人教育支出</v>
          </cell>
          <cell r="C451">
            <v>0</v>
          </cell>
        </row>
        <row r="452">
          <cell r="A452">
            <v>20505</v>
          </cell>
          <cell r="B452" t="str">
            <v>  广播电视教育</v>
          </cell>
          <cell r="C452">
            <v>0</v>
          </cell>
        </row>
        <row r="453">
          <cell r="A453">
            <v>2050501</v>
          </cell>
          <cell r="B453" t="str">
            <v>    广播电视学校</v>
          </cell>
          <cell r="C453">
            <v>0</v>
          </cell>
        </row>
        <row r="454">
          <cell r="A454">
            <v>2050502</v>
          </cell>
          <cell r="B454" t="str">
            <v>    教育电视台</v>
          </cell>
          <cell r="C454">
            <v>0</v>
          </cell>
        </row>
        <row r="455">
          <cell r="A455">
            <v>2050599</v>
          </cell>
          <cell r="B455" t="str">
            <v>    其他广播电视教育支出</v>
          </cell>
          <cell r="C455">
            <v>0</v>
          </cell>
        </row>
        <row r="456">
          <cell r="A456">
            <v>20506</v>
          </cell>
          <cell r="B456" t="str">
            <v>  留学教育</v>
          </cell>
          <cell r="C456">
            <v>0</v>
          </cell>
        </row>
        <row r="457">
          <cell r="A457">
            <v>2050601</v>
          </cell>
          <cell r="B457" t="str">
            <v>    出国留学教育</v>
          </cell>
          <cell r="C457">
            <v>0</v>
          </cell>
        </row>
        <row r="458">
          <cell r="A458">
            <v>2050602</v>
          </cell>
          <cell r="B458" t="str">
            <v>    来华留学教育</v>
          </cell>
          <cell r="C458">
            <v>0</v>
          </cell>
        </row>
        <row r="459">
          <cell r="A459">
            <v>2050699</v>
          </cell>
          <cell r="B459" t="str">
            <v>    其他留学教育支出</v>
          </cell>
          <cell r="C459">
            <v>0</v>
          </cell>
        </row>
        <row r="460">
          <cell r="A460">
            <v>20507</v>
          </cell>
          <cell r="B460" t="str">
            <v>  特殊教育</v>
          </cell>
          <cell r="C460">
            <v>838</v>
          </cell>
        </row>
        <row r="461">
          <cell r="A461">
            <v>2050701</v>
          </cell>
          <cell r="B461" t="str">
            <v>    特殊学校教育</v>
          </cell>
          <cell r="C461">
            <v>838</v>
          </cell>
        </row>
        <row r="462">
          <cell r="A462">
            <v>2050702</v>
          </cell>
          <cell r="B462" t="str">
            <v>    工读学校教育</v>
          </cell>
          <cell r="C462">
            <v>0</v>
          </cell>
        </row>
        <row r="463">
          <cell r="A463">
            <v>2050799</v>
          </cell>
          <cell r="B463" t="str">
            <v>    其他特殊教育支出</v>
          </cell>
          <cell r="C463">
            <v>0</v>
          </cell>
        </row>
        <row r="464">
          <cell r="A464">
            <v>20508</v>
          </cell>
          <cell r="B464" t="str">
            <v>  进修及培训</v>
          </cell>
          <cell r="C464">
            <v>922</v>
          </cell>
        </row>
        <row r="465">
          <cell r="A465">
            <v>2050801</v>
          </cell>
          <cell r="B465" t="str">
            <v>    教师进修</v>
          </cell>
          <cell r="C465">
            <v>4</v>
          </cell>
        </row>
        <row r="466">
          <cell r="A466">
            <v>2050802</v>
          </cell>
          <cell r="B466" t="str">
            <v>    干部教育</v>
          </cell>
          <cell r="C466">
            <v>918</v>
          </cell>
        </row>
        <row r="467">
          <cell r="A467">
            <v>2050803</v>
          </cell>
          <cell r="B467" t="str">
            <v>    培训支出</v>
          </cell>
          <cell r="C467">
            <v>0</v>
          </cell>
        </row>
        <row r="468">
          <cell r="A468">
            <v>2050804</v>
          </cell>
          <cell r="B468" t="str">
            <v>    退役士兵能力提升</v>
          </cell>
          <cell r="C468">
            <v>0</v>
          </cell>
        </row>
        <row r="469">
          <cell r="A469">
            <v>2050899</v>
          </cell>
          <cell r="B469" t="str">
            <v>    其他进修及培训</v>
          </cell>
          <cell r="C469">
            <v>0</v>
          </cell>
        </row>
        <row r="470">
          <cell r="A470">
            <v>20509</v>
          </cell>
          <cell r="B470" t="str">
            <v>  教育费附加安排的支出</v>
          </cell>
          <cell r="C470">
            <v>9698</v>
          </cell>
        </row>
        <row r="471">
          <cell r="A471">
            <v>2050901</v>
          </cell>
          <cell r="B471" t="str">
            <v>    农村中小学校舍建设</v>
          </cell>
          <cell r="C471">
            <v>0</v>
          </cell>
        </row>
        <row r="472">
          <cell r="A472">
            <v>2050902</v>
          </cell>
          <cell r="B472" t="str">
            <v>    农村中小学教学设施</v>
          </cell>
          <cell r="C472">
            <v>27</v>
          </cell>
        </row>
        <row r="473">
          <cell r="A473">
            <v>2050903</v>
          </cell>
          <cell r="B473" t="str">
            <v>    城市中小学校舍建设</v>
          </cell>
          <cell r="C473">
            <v>0</v>
          </cell>
        </row>
        <row r="474">
          <cell r="A474">
            <v>2050904</v>
          </cell>
          <cell r="B474" t="str">
            <v>    城市中小学教学设施</v>
          </cell>
          <cell r="C474">
            <v>0</v>
          </cell>
        </row>
        <row r="475">
          <cell r="A475">
            <v>2050905</v>
          </cell>
          <cell r="B475" t="str">
            <v>    中等职业学校教学设施</v>
          </cell>
          <cell r="C475">
            <v>0</v>
          </cell>
        </row>
        <row r="476">
          <cell r="A476">
            <v>2050999</v>
          </cell>
          <cell r="B476" t="str">
            <v>    其他教育费附加安排的支出</v>
          </cell>
          <cell r="C476">
            <v>9671</v>
          </cell>
        </row>
        <row r="477">
          <cell r="A477">
            <v>20599</v>
          </cell>
          <cell r="B477" t="str">
            <v>  其他教育支出(款)</v>
          </cell>
          <cell r="C477">
            <v>25</v>
          </cell>
        </row>
        <row r="478">
          <cell r="A478">
            <v>2059999</v>
          </cell>
          <cell r="B478" t="str">
            <v>    其他教育支出(项)</v>
          </cell>
          <cell r="C478">
            <v>25</v>
          </cell>
        </row>
        <row r="479">
          <cell r="A479">
            <v>206</v>
          </cell>
          <cell r="B479" t="str">
            <v>科学技术支出</v>
          </cell>
          <cell r="C479">
            <v>4053</v>
          </cell>
        </row>
        <row r="480">
          <cell r="A480">
            <v>20601</v>
          </cell>
          <cell r="B480" t="str">
            <v>  科学技术管理事务</v>
          </cell>
          <cell r="C480">
            <v>439</v>
          </cell>
        </row>
        <row r="481">
          <cell r="A481">
            <v>2060101</v>
          </cell>
          <cell r="B481" t="str">
            <v>    行政运行</v>
          </cell>
          <cell r="C481">
            <v>281</v>
          </cell>
        </row>
        <row r="482">
          <cell r="A482">
            <v>2060102</v>
          </cell>
          <cell r="B482" t="str">
            <v>    一般行政管理事务</v>
          </cell>
          <cell r="C482">
            <v>146</v>
          </cell>
        </row>
        <row r="483">
          <cell r="A483">
            <v>2060103</v>
          </cell>
          <cell r="B483" t="str">
            <v>    机关服务</v>
          </cell>
          <cell r="C483">
            <v>0</v>
          </cell>
        </row>
        <row r="484">
          <cell r="A484">
            <v>2060199</v>
          </cell>
          <cell r="B484" t="str">
            <v>    其他科学技术管理事务支出</v>
          </cell>
          <cell r="C484">
            <v>12</v>
          </cell>
        </row>
        <row r="485">
          <cell r="A485">
            <v>20602</v>
          </cell>
          <cell r="B485" t="str">
            <v>  基础研究</v>
          </cell>
          <cell r="C485">
            <v>11</v>
          </cell>
        </row>
        <row r="486">
          <cell r="A486">
            <v>2060201</v>
          </cell>
          <cell r="B486" t="str">
            <v>    机构运行</v>
          </cell>
          <cell r="C486">
            <v>0</v>
          </cell>
        </row>
        <row r="487">
          <cell r="A487">
            <v>2060202</v>
          </cell>
          <cell r="B487" t="str">
            <v>    重点基础研究规划</v>
          </cell>
          <cell r="C487">
            <v>0</v>
          </cell>
        </row>
        <row r="488">
          <cell r="A488">
            <v>2060203</v>
          </cell>
          <cell r="B488" t="str">
            <v>    自然科学基金</v>
          </cell>
          <cell r="C488">
            <v>0</v>
          </cell>
        </row>
        <row r="489">
          <cell r="A489">
            <v>2060204</v>
          </cell>
          <cell r="B489" t="str">
            <v>    重点实验室及相关设施</v>
          </cell>
          <cell r="C489">
            <v>0</v>
          </cell>
        </row>
        <row r="490">
          <cell r="A490">
            <v>2060205</v>
          </cell>
          <cell r="B490" t="str">
            <v>    重大科学工程</v>
          </cell>
          <cell r="C490">
            <v>0</v>
          </cell>
        </row>
        <row r="491">
          <cell r="A491">
            <v>2060206</v>
          </cell>
          <cell r="B491" t="str">
            <v>    专项基础科研</v>
          </cell>
          <cell r="C491">
            <v>11</v>
          </cell>
        </row>
        <row r="492">
          <cell r="A492">
            <v>2060207</v>
          </cell>
          <cell r="B492" t="str">
            <v>    专项技术基础</v>
          </cell>
          <cell r="C492">
            <v>0</v>
          </cell>
        </row>
        <row r="493">
          <cell r="A493">
            <v>2060299</v>
          </cell>
          <cell r="B493" t="str">
            <v>    其他基础研究支出</v>
          </cell>
          <cell r="C493">
            <v>0</v>
          </cell>
        </row>
        <row r="494">
          <cell r="A494">
            <v>20603</v>
          </cell>
          <cell r="B494" t="str">
            <v>  应用研究</v>
          </cell>
          <cell r="C494">
            <v>472</v>
          </cell>
        </row>
        <row r="495">
          <cell r="A495">
            <v>2060301</v>
          </cell>
          <cell r="B495" t="str">
            <v>    机构运行</v>
          </cell>
          <cell r="C495">
            <v>65</v>
          </cell>
        </row>
        <row r="496">
          <cell r="A496">
            <v>2060302</v>
          </cell>
          <cell r="B496" t="str">
            <v>    社会公益研究</v>
          </cell>
          <cell r="C496">
            <v>407</v>
          </cell>
        </row>
        <row r="497">
          <cell r="A497">
            <v>2060303</v>
          </cell>
          <cell r="B497" t="str">
            <v>    高技术研究</v>
          </cell>
          <cell r="C497">
            <v>0</v>
          </cell>
        </row>
        <row r="498">
          <cell r="A498">
            <v>2060304</v>
          </cell>
          <cell r="B498" t="str">
            <v>    专项科研试制</v>
          </cell>
          <cell r="C498">
            <v>0</v>
          </cell>
        </row>
        <row r="499">
          <cell r="A499">
            <v>2060399</v>
          </cell>
          <cell r="B499" t="str">
            <v>    其他应用研究支出</v>
          </cell>
          <cell r="C499">
            <v>0</v>
          </cell>
        </row>
        <row r="500">
          <cell r="A500">
            <v>20604</v>
          </cell>
          <cell r="B500" t="str">
            <v>  技术研究与开发</v>
          </cell>
          <cell r="C500">
            <v>401</v>
          </cell>
        </row>
        <row r="501">
          <cell r="A501">
            <v>2060401</v>
          </cell>
          <cell r="B501" t="str">
            <v>    机构运行</v>
          </cell>
          <cell r="C501">
            <v>46</v>
          </cell>
        </row>
        <row r="502">
          <cell r="A502">
            <v>2060402</v>
          </cell>
          <cell r="B502" t="str">
            <v>    应用技术研究与开发</v>
          </cell>
          <cell r="C502">
            <v>40</v>
          </cell>
        </row>
        <row r="503">
          <cell r="A503">
            <v>2060403</v>
          </cell>
          <cell r="B503" t="str">
            <v>    产业技术研究与开发</v>
          </cell>
          <cell r="C503">
            <v>65</v>
          </cell>
        </row>
        <row r="504">
          <cell r="A504">
            <v>2060404</v>
          </cell>
          <cell r="B504" t="str">
            <v>    科技成果转化与扩散</v>
          </cell>
          <cell r="C504">
            <v>29</v>
          </cell>
        </row>
        <row r="505">
          <cell r="A505">
            <v>2060499</v>
          </cell>
          <cell r="B505" t="str">
            <v>    其他技术研究与开发支出</v>
          </cell>
          <cell r="C505">
            <v>221</v>
          </cell>
        </row>
        <row r="506">
          <cell r="A506">
            <v>20605</v>
          </cell>
          <cell r="B506" t="str">
            <v>  科技条件与服务</v>
          </cell>
          <cell r="C506">
            <v>50</v>
          </cell>
        </row>
        <row r="507">
          <cell r="A507">
            <v>2060501</v>
          </cell>
          <cell r="B507" t="str">
            <v>    机构运行</v>
          </cell>
          <cell r="C507">
            <v>0</v>
          </cell>
        </row>
        <row r="508">
          <cell r="A508">
            <v>2060502</v>
          </cell>
          <cell r="B508" t="str">
            <v>    技术创新服务体系</v>
          </cell>
          <cell r="C508">
            <v>0</v>
          </cell>
        </row>
        <row r="509">
          <cell r="A509">
            <v>2060503</v>
          </cell>
          <cell r="B509" t="str">
            <v>    科技条件专项</v>
          </cell>
          <cell r="C509">
            <v>0</v>
          </cell>
        </row>
        <row r="510">
          <cell r="A510">
            <v>2060599</v>
          </cell>
          <cell r="B510" t="str">
            <v>    其他科技条件与服务支出</v>
          </cell>
          <cell r="C510">
            <v>50</v>
          </cell>
        </row>
        <row r="511">
          <cell r="A511">
            <v>20606</v>
          </cell>
          <cell r="B511" t="str">
            <v>  社会科学</v>
          </cell>
          <cell r="C511">
            <v>108</v>
          </cell>
        </row>
        <row r="512">
          <cell r="A512">
            <v>2060601</v>
          </cell>
          <cell r="B512" t="str">
            <v>    社会科学研究机构</v>
          </cell>
          <cell r="C512">
            <v>44</v>
          </cell>
        </row>
        <row r="513">
          <cell r="A513">
            <v>2060602</v>
          </cell>
          <cell r="B513" t="str">
            <v>    社会科学研究</v>
          </cell>
          <cell r="C513">
            <v>50</v>
          </cell>
        </row>
        <row r="514">
          <cell r="A514">
            <v>2060603</v>
          </cell>
          <cell r="B514" t="str">
            <v>    社科基金支出</v>
          </cell>
          <cell r="C514">
            <v>0</v>
          </cell>
        </row>
        <row r="515">
          <cell r="A515">
            <v>2060699</v>
          </cell>
          <cell r="B515" t="str">
            <v>    其他社会科学支出</v>
          </cell>
          <cell r="C515">
            <v>14</v>
          </cell>
        </row>
        <row r="516">
          <cell r="A516">
            <v>20607</v>
          </cell>
          <cell r="B516" t="str">
            <v>  科学技术普及</v>
          </cell>
          <cell r="C516">
            <v>228</v>
          </cell>
        </row>
        <row r="517">
          <cell r="A517">
            <v>2060701</v>
          </cell>
          <cell r="B517" t="str">
            <v>    机构运行</v>
          </cell>
          <cell r="C517">
            <v>0</v>
          </cell>
        </row>
        <row r="518">
          <cell r="A518">
            <v>2060702</v>
          </cell>
          <cell r="B518" t="str">
            <v>    科普活动</v>
          </cell>
          <cell r="C518">
            <v>196</v>
          </cell>
        </row>
        <row r="519">
          <cell r="A519">
            <v>2060703</v>
          </cell>
          <cell r="B519" t="str">
            <v>    青少年科技活动</v>
          </cell>
          <cell r="C519">
            <v>5</v>
          </cell>
        </row>
        <row r="520">
          <cell r="A520">
            <v>2060704</v>
          </cell>
          <cell r="B520" t="str">
            <v>    学术交流活动</v>
          </cell>
          <cell r="C520">
            <v>17</v>
          </cell>
        </row>
        <row r="521">
          <cell r="A521">
            <v>2060705</v>
          </cell>
          <cell r="B521" t="str">
            <v>    科技馆站</v>
          </cell>
          <cell r="C521">
            <v>0</v>
          </cell>
        </row>
        <row r="522">
          <cell r="A522">
            <v>2060799</v>
          </cell>
          <cell r="B522" t="str">
            <v>    其他科学技术普及支出</v>
          </cell>
          <cell r="C522">
            <v>10</v>
          </cell>
        </row>
        <row r="523">
          <cell r="A523">
            <v>20608</v>
          </cell>
          <cell r="B523" t="str">
            <v>  科技交流与合作</v>
          </cell>
          <cell r="C523">
            <v>26</v>
          </cell>
        </row>
        <row r="524">
          <cell r="A524">
            <v>2060801</v>
          </cell>
          <cell r="B524" t="str">
            <v>    国际交流与合作</v>
          </cell>
          <cell r="C524">
            <v>0</v>
          </cell>
        </row>
        <row r="525">
          <cell r="A525">
            <v>2060802</v>
          </cell>
          <cell r="B525" t="str">
            <v>    重大科技合作项目</v>
          </cell>
          <cell r="C525">
            <v>20</v>
          </cell>
        </row>
        <row r="526">
          <cell r="A526">
            <v>2060899</v>
          </cell>
          <cell r="B526" t="str">
            <v>    其他科技交流与合作支出</v>
          </cell>
          <cell r="C526">
            <v>6</v>
          </cell>
        </row>
        <row r="527">
          <cell r="A527">
            <v>20609</v>
          </cell>
          <cell r="B527" t="str">
            <v>  科技重大专项(款)</v>
          </cell>
          <cell r="C527">
            <v>0</v>
          </cell>
        </row>
        <row r="528">
          <cell r="A528">
            <v>2060901</v>
          </cell>
          <cell r="B528" t="str">
            <v>    科技重大专项(项)</v>
          </cell>
          <cell r="C528">
            <v>0</v>
          </cell>
        </row>
        <row r="529">
          <cell r="A529">
            <v>20699</v>
          </cell>
          <cell r="B529" t="str">
            <v>  其他科学技术支出(款)</v>
          </cell>
          <cell r="C529">
            <v>2318</v>
          </cell>
        </row>
        <row r="530">
          <cell r="A530">
            <v>2069901</v>
          </cell>
          <cell r="B530" t="str">
            <v>    科技奖励</v>
          </cell>
          <cell r="C530">
            <v>199</v>
          </cell>
        </row>
        <row r="531">
          <cell r="A531">
            <v>2069902</v>
          </cell>
          <cell r="B531" t="str">
            <v>    核应急</v>
          </cell>
          <cell r="C531">
            <v>0</v>
          </cell>
        </row>
        <row r="532">
          <cell r="A532">
            <v>2069903</v>
          </cell>
          <cell r="B532" t="str">
            <v>    转制科研机构</v>
          </cell>
          <cell r="C532">
            <v>0</v>
          </cell>
        </row>
        <row r="533">
          <cell r="A533">
            <v>2069999</v>
          </cell>
          <cell r="B533" t="str">
            <v>    其他科学技术支出(项)</v>
          </cell>
          <cell r="C533">
            <v>2119</v>
          </cell>
        </row>
        <row r="534">
          <cell r="A534">
            <v>207</v>
          </cell>
          <cell r="B534" t="str">
            <v>文化体育与传媒支出</v>
          </cell>
          <cell r="C534">
            <v>11778</v>
          </cell>
        </row>
        <row r="535">
          <cell r="A535">
            <v>20701</v>
          </cell>
          <cell r="B535" t="str">
            <v>  文化</v>
          </cell>
          <cell r="C535">
            <v>3601</v>
          </cell>
        </row>
        <row r="536">
          <cell r="A536">
            <v>2070101</v>
          </cell>
          <cell r="B536" t="str">
            <v>    行政运行</v>
          </cell>
          <cell r="C536">
            <v>269</v>
          </cell>
        </row>
        <row r="537">
          <cell r="A537">
            <v>2070102</v>
          </cell>
          <cell r="B537" t="str">
            <v>    一般行政管理事务</v>
          </cell>
          <cell r="C537">
            <v>742</v>
          </cell>
        </row>
        <row r="538">
          <cell r="A538">
            <v>2070103</v>
          </cell>
          <cell r="B538" t="str">
            <v>    机关服务</v>
          </cell>
          <cell r="C538">
            <v>0</v>
          </cell>
        </row>
        <row r="539">
          <cell r="A539">
            <v>2070104</v>
          </cell>
          <cell r="B539" t="str">
            <v>    图书馆</v>
          </cell>
          <cell r="C539">
            <v>353</v>
          </cell>
        </row>
        <row r="540">
          <cell r="A540">
            <v>2070105</v>
          </cell>
          <cell r="B540" t="str">
            <v>    文化展示及纪念机构</v>
          </cell>
          <cell r="C540">
            <v>0</v>
          </cell>
        </row>
        <row r="541">
          <cell r="A541">
            <v>2070106</v>
          </cell>
          <cell r="B541" t="str">
            <v>    艺术表演场所</v>
          </cell>
          <cell r="C541">
            <v>0</v>
          </cell>
        </row>
        <row r="542">
          <cell r="A542">
            <v>2070107</v>
          </cell>
          <cell r="B542" t="str">
            <v>    艺术表演团体</v>
          </cell>
          <cell r="C542">
            <v>1058</v>
          </cell>
        </row>
        <row r="543">
          <cell r="A543">
            <v>2070108</v>
          </cell>
          <cell r="B543" t="str">
            <v>    文化活动</v>
          </cell>
          <cell r="C543">
            <v>25</v>
          </cell>
        </row>
        <row r="544">
          <cell r="A544">
            <v>2070109</v>
          </cell>
          <cell r="B544" t="str">
            <v>    群众文化</v>
          </cell>
          <cell r="C544">
            <v>403</v>
          </cell>
        </row>
        <row r="545">
          <cell r="A545">
            <v>2070110</v>
          </cell>
          <cell r="B545" t="str">
            <v>    文化交流与合作</v>
          </cell>
          <cell r="C545">
            <v>0</v>
          </cell>
        </row>
        <row r="546">
          <cell r="A546">
            <v>2070111</v>
          </cell>
          <cell r="B546" t="str">
            <v>    文化创作与保护</v>
          </cell>
          <cell r="C546">
            <v>210</v>
          </cell>
        </row>
        <row r="547">
          <cell r="A547">
            <v>2070112</v>
          </cell>
          <cell r="B547" t="str">
            <v>    文化市场管理</v>
          </cell>
          <cell r="C547">
            <v>14</v>
          </cell>
        </row>
        <row r="548">
          <cell r="A548">
            <v>2070199</v>
          </cell>
          <cell r="B548" t="str">
            <v>    其他文化支出</v>
          </cell>
          <cell r="C548">
            <v>527</v>
          </cell>
        </row>
        <row r="549">
          <cell r="A549">
            <v>20702</v>
          </cell>
          <cell r="B549" t="str">
            <v>  文物</v>
          </cell>
          <cell r="C549">
            <v>2029</v>
          </cell>
        </row>
        <row r="550">
          <cell r="A550">
            <v>2070201</v>
          </cell>
          <cell r="B550" t="str">
            <v>    行政运行</v>
          </cell>
          <cell r="C550">
            <v>0</v>
          </cell>
        </row>
        <row r="551">
          <cell r="A551">
            <v>2070202</v>
          </cell>
          <cell r="B551" t="str">
            <v>    一般行政管理事务</v>
          </cell>
          <cell r="C551">
            <v>0</v>
          </cell>
        </row>
        <row r="552">
          <cell r="A552">
            <v>2070203</v>
          </cell>
          <cell r="B552" t="str">
            <v>    机关服务</v>
          </cell>
          <cell r="C552">
            <v>0</v>
          </cell>
        </row>
        <row r="553">
          <cell r="A553">
            <v>2070204</v>
          </cell>
          <cell r="B553" t="str">
            <v>    文物保护</v>
          </cell>
          <cell r="C553">
            <v>1275</v>
          </cell>
        </row>
        <row r="554">
          <cell r="A554">
            <v>2070205</v>
          </cell>
          <cell r="B554" t="str">
            <v>    博物馆</v>
          </cell>
          <cell r="C554">
            <v>650</v>
          </cell>
        </row>
        <row r="555">
          <cell r="A555">
            <v>2070206</v>
          </cell>
          <cell r="B555" t="str">
            <v>    历史名城与古迹</v>
          </cell>
          <cell r="C555">
            <v>0</v>
          </cell>
        </row>
        <row r="556">
          <cell r="A556">
            <v>2070299</v>
          </cell>
          <cell r="B556" t="str">
            <v>    其他文物支出</v>
          </cell>
          <cell r="C556">
            <v>104</v>
          </cell>
        </row>
        <row r="557">
          <cell r="A557">
            <v>20703</v>
          </cell>
          <cell r="B557" t="str">
            <v>  体育</v>
          </cell>
          <cell r="C557">
            <v>668</v>
          </cell>
        </row>
        <row r="558">
          <cell r="A558">
            <v>2070301</v>
          </cell>
          <cell r="B558" t="str">
            <v>    行政运行</v>
          </cell>
          <cell r="C558">
            <v>210</v>
          </cell>
        </row>
        <row r="559">
          <cell r="A559">
            <v>2070302</v>
          </cell>
          <cell r="B559" t="str">
            <v>    一般行政管理事务</v>
          </cell>
          <cell r="C559">
            <v>89</v>
          </cell>
        </row>
        <row r="560">
          <cell r="A560">
            <v>2070303</v>
          </cell>
          <cell r="B560" t="str">
            <v>    机关服务</v>
          </cell>
          <cell r="C560">
            <v>0</v>
          </cell>
        </row>
        <row r="561">
          <cell r="A561">
            <v>2070304</v>
          </cell>
          <cell r="B561" t="str">
            <v>    运动项目管理</v>
          </cell>
          <cell r="C561">
            <v>0</v>
          </cell>
        </row>
        <row r="562">
          <cell r="A562">
            <v>2070305</v>
          </cell>
          <cell r="B562" t="str">
            <v>    体育竞赛</v>
          </cell>
          <cell r="C562">
            <v>47</v>
          </cell>
        </row>
        <row r="563">
          <cell r="A563">
            <v>2070306</v>
          </cell>
          <cell r="B563" t="str">
            <v>    体育训练</v>
          </cell>
          <cell r="C563">
            <v>0</v>
          </cell>
        </row>
        <row r="564">
          <cell r="A564">
            <v>2070307</v>
          </cell>
          <cell r="B564" t="str">
            <v>    体育场馆</v>
          </cell>
          <cell r="C564">
            <v>170</v>
          </cell>
        </row>
        <row r="565">
          <cell r="A565">
            <v>2070308</v>
          </cell>
          <cell r="B565" t="str">
            <v>    群众体育</v>
          </cell>
          <cell r="C565">
            <v>152</v>
          </cell>
        </row>
        <row r="566">
          <cell r="A566">
            <v>2070309</v>
          </cell>
          <cell r="B566" t="str">
            <v>    体育交流与合作</v>
          </cell>
          <cell r="C566">
            <v>0</v>
          </cell>
        </row>
        <row r="567">
          <cell r="A567">
            <v>2070399</v>
          </cell>
          <cell r="B567" t="str">
            <v>    其他体育支出</v>
          </cell>
          <cell r="C567">
            <v>0</v>
          </cell>
        </row>
        <row r="568">
          <cell r="A568">
            <v>20704</v>
          </cell>
          <cell r="B568" t="str">
            <v>  广播影视</v>
          </cell>
          <cell r="C568">
            <v>2918</v>
          </cell>
        </row>
        <row r="569">
          <cell r="A569">
            <v>2070401</v>
          </cell>
          <cell r="B569" t="str">
            <v>    行政运行</v>
          </cell>
          <cell r="C569">
            <v>192</v>
          </cell>
        </row>
        <row r="570">
          <cell r="A570">
            <v>2070402</v>
          </cell>
          <cell r="B570" t="str">
            <v>    一般行政管理事务</v>
          </cell>
          <cell r="C570">
            <v>375</v>
          </cell>
        </row>
        <row r="571">
          <cell r="A571">
            <v>2070403</v>
          </cell>
          <cell r="B571" t="str">
            <v>    机关服务</v>
          </cell>
          <cell r="C571">
            <v>0</v>
          </cell>
        </row>
        <row r="572">
          <cell r="A572">
            <v>2070404</v>
          </cell>
          <cell r="B572" t="str">
            <v>    广播</v>
          </cell>
          <cell r="C572">
            <v>267</v>
          </cell>
        </row>
        <row r="573">
          <cell r="A573">
            <v>2070405</v>
          </cell>
          <cell r="B573" t="str">
            <v>    电视</v>
          </cell>
          <cell r="C573">
            <v>1320</v>
          </cell>
        </row>
        <row r="574">
          <cell r="A574">
            <v>2070406</v>
          </cell>
          <cell r="B574" t="str">
            <v>    电影</v>
          </cell>
          <cell r="C574">
            <v>14</v>
          </cell>
        </row>
        <row r="575">
          <cell r="A575">
            <v>2070407</v>
          </cell>
          <cell r="B575" t="str">
            <v>    广播电视监控</v>
          </cell>
          <cell r="C575">
            <v>705</v>
          </cell>
        </row>
        <row r="576">
          <cell r="A576">
            <v>2070499</v>
          </cell>
          <cell r="B576" t="str">
            <v>    其他广播影视支出</v>
          </cell>
          <cell r="C576">
            <v>45</v>
          </cell>
        </row>
        <row r="577">
          <cell r="A577">
            <v>20705</v>
          </cell>
          <cell r="B577" t="str">
            <v>  新闻出版</v>
          </cell>
          <cell r="C577">
            <v>2219</v>
          </cell>
        </row>
        <row r="578">
          <cell r="A578">
            <v>2070501</v>
          </cell>
          <cell r="B578" t="str">
            <v>    行政运行</v>
          </cell>
          <cell r="C578">
            <v>0</v>
          </cell>
        </row>
        <row r="579">
          <cell r="A579">
            <v>2070502</v>
          </cell>
          <cell r="B579" t="str">
            <v>    一般行政管理事务</v>
          </cell>
          <cell r="C579">
            <v>0</v>
          </cell>
        </row>
        <row r="580">
          <cell r="A580">
            <v>2070503</v>
          </cell>
          <cell r="B580" t="str">
            <v>    机关服务</v>
          </cell>
          <cell r="C580">
            <v>0</v>
          </cell>
        </row>
        <row r="581">
          <cell r="A581">
            <v>2070504</v>
          </cell>
          <cell r="B581" t="str">
            <v>    新闻通讯</v>
          </cell>
          <cell r="C581">
            <v>0</v>
          </cell>
        </row>
        <row r="582">
          <cell r="A582">
            <v>2070505</v>
          </cell>
          <cell r="B582" t="str">
            <v>    出版发行</v>
          </cell>
          <cell r="C582">
            <v>2219</v>
          </cell>
        </row>
        <row r="583">
          <cell r="A583">
            <v>2070506</v>
          </cell>
          <cell r="B583" t="str">
            <v>    版权管理</v>
          </cell>
          <cell r="C583">
            <v>0</v>
          </cell>
        </row>
        <row r="584">
          <cell r="A584">
            <v>2070507</v>
          </cell>
          <cell r="B584" t="str">
            <v>    出版市场管理</v>
          </cell>
          <cell r="C584">
            <v>0</v>
          </cell>
        </row>
        <row r="585">
          <cell r="A585">
            <v>2070599</v>
          </cell>
          <cell r="B585" t="str">
            <v>    其他新闻出版支出</v>
          </cell>
          <cell r="C585">
            <v>0</v>
          </cell>
        </row>
        <row r="586">
          <cell r="A586">
            <v>20799</v>
          </cell>
          <cell r="B586" t="str">
            <v>  其他文化体育与传媒支出(款)</v>
          </cell>
          <cell r="C586">
            <v>343</v>
          </cell>
        </row>
        <row r="587">
          <cell r="A587">
            <v>2079902</v>
          </cell>
          <cell r="B587" t="str">
            <v>    宣传文化发展专项支出</v>
          </cell>
          <cell r="C587">
            <v>0</v>
          </cell>
        </row>
        <row r="588">
          <cell r="A588">
            <v>2079903</v>
          </cell>
          <cell r="B588" t="str">
            <v>    文化产业发展专项支出</v>
          </cell>
          <cell r="C588">
            <v>0</v>
          </cell>
        </row>
        <row r="589">
          <cell r="A589">
            <v>2079999</v>
          </cell>
          <cell r="B589" t="str">
            <v>    其他文化体育与传媒支出(项)</v>
          </cell>
          <cell r="C589">
            <v>343</v>
          </cell>
        </row>
        <row r="590">
          <cell r="A590">
            <v>208</v>
          </cell>
          <cell r="B590" t="str">
            <v>社会保障和就业支出</v>
          </cell>
          <cell r="C590">
            <v>40971</v>
          </cell>
        </row>
        <row r="591">
          <cell r="A591">
            <v>20801</v>
          </cell>
          <cell r="B591" t="str">
            <v>  人力资源和社会保障管理事务</v>
          </cell>
          <cell r="C591">
            <v>2486</v>
          </cell>
        </row>
        <row r="592">
          <cell r="A592">
            <v>2080101</v>
          </cell>
          <cell r="B592" t="str">
            <v>    行政运行</v>
          </cell>
          <cell r="C592">
            <v>1530</v>
          </cell>
        </row>
        <row r="593">
          <cell r="A593">
            <v>2080102</v>
          </cell>
          <cell r="B593" t="str">
            <v>    一般行政管理事务</v>
          </cell>
          <cell r="C593">
            <v>120</v>
          </cell>
        </row>
        <row r="594">
          <cell r="A594">
            <v>2080103</v>
          </cell>
          <cell r="B594" t="str">
            <v>    机关服务</v>
          </cell>
          <cell r="C594">
            <v>0</v>
          </cell>
        </row>
        <row r="595">
          <cell r="A595">
            <v>2080104</v>
          </cell>
          <cell r="B595" t="str">
            <v>    综合业务管理</v>
          </cell>
          <cell r="C595">
            <v>0</v>
          </cell>
        </row>
        <row r="596">
          <cell r="A596">
            <v>2080105</v>
          </cell>
          <cell r="B596" t="str">
            <v>    劳动保障监察</v>
          </cell>
          <cell r="C596">
            <v>0</v>
          </cell>
        </row>
        <row r="597">
          <cell r="A597">
            <v>2080106</v>
          </cell>
          <cell r="B597" t="str">
            <v>    就业管理事务</v>
          </cell>
          <cell r="C597">
            <v>104</v>
          </cell>
        </row>
        <row r="598">
          <cell r="A598">
            <v>2080107</v>
          </cell>
          <cell r="B598" t="str">
            <v>    社会保险业务管理事务</v>
          </cell>
          <cell r="C598">
            <v>20</v>
          </cell>
        </row>
        <row r="599">
          <cell r="A599">
            <v>2080108</v>
          </cell>
          <cell r="B599" t="str">
            <v>    信息化建设</v>
          </cell>
          <cell r="C599">
            <v>138</v>
          </cell>
        </row>
        <row r="600">
          <cell r="A600">
            <v>2080109</v>
          </cell>
          <cell r="B600" t="str">
            <v>    社会保险经办机构</v>
          </cell>
          <cell r="C600">
            <v>188</v>
          </cell>
        </row>
        <row r="601">
          <cell r="A601">
            <v>2080110</v>
          </cell>
          <cell r="B601" t="str">
            <v>    劳动关系和维权</v>
          </cell>
          <cell r="C601">
            <v>0</v>
          </cell>
        </row>
        <row r="602">
          <cell r="A602">
            <v>2080111</v>
          </cell>
          <cell r="B602" t="str">
            <v>    公共就业服务和职业技能鉴定机构</v>
          </cell>
          <cell r="C602">
            <v>0</v>
          </cell>
        </row>
        <row r="603">
          <cell r="A603">
            <v>2080112</v>
          </cell>
          <cell r="B603" t="str">
            <v>    劳动人事争议调解仲裁</v>
          </cell>
          <cell r="C603">
            <v>0</v>
          </cell>
        </row>
        <row r="604">
          <cell r="A604">
            <v>2080199</v>
          </cell>
          <cell r="B604" t="str">
            <v>    其他人力资源和社会保障管理事务支出</v>
          </cell>
          <cell r="C604">
            <v>386</v>
          </cell>
        </row>
        <row r="605">
          <cell r="A605">
            <v>20802</v>
          </cell>
          <cell r="B605" t="str">
            <v>  民政管理事务</v>
          </cell>
          <cell r="C605">
            <v>778</v>
          </cell>
        </row>
        <row r="606">
          <cell r="A606">
            <v>2080201</v>
          </cell>
          <cell r="B606" t="str">
            <v>    行政运行</v>
          </cell>
          <cell r="C606">
            <v>307</v>
          </cell>
        </row>
        <row r="607">
          <cell r="A607">
            <v>2080202</v>
          </cell>
          <cell r="B607" t="str">
            <v>    一般行政管理事务</v>
          </cell>
          <cell r="C607">
            <v>55</v>
          </cell>
        </row>
        <row r="608">
          <cell r="A608">
            <v>2080203</v>
          </cell>
          <cell r="B608" t="str">
            <v>    机关服务</v>
          </cell>
          <cell r="C608">
            <v>0</v>
          </cell>
        </row>
        <row r="609">
          <cell r="A609">
            <v>2080204</v>
          </cell>
          <cell r="B609" t="str">
            <v>    拥军优属</v>
          </cell>
          <cell r="C609">
            <v>121</v>
          </cell>
        </row>
        <row r="610">
          <cell r="A610">
            <v>2080205</v>
          </cell>
          <cell r="B610" t="str">
            <v>    老龄事务</v>
          </cell>
          <cell r="C610">
            <v>60</v>
          </cell>
        </row>
        <row r="611">
          <cell r="A611">
            <v>2080206</v>
          </cell>
          <cell r="B611" t="str">
            <v>    民间组织管理</v>
          </cell>
          <cell r="C611">
            <v>10</v>
          </cell>
        </row>
        <row r="612">
          <cell r="A612">
            <v>2080207</v>
          </cell>
          <cell r="B612" t="str">
            <v>    行政区划和地名管理</v>
          </cell>
          <cell r="C612">
            <v>6</v>
          </cell>
        </row>
        <row r="613">
          <cell r="A613">
            <v>2080208</v>
          </cell>
          <cell r="B613" t="str">
            <v>    基层政权和社区建设</v>
          </cell>
          <cell r="C613">
            <v>0</v>
          </cell>
        </row>
        <row r="614">
          <cell r="A614">
            <v>2080209</v>
          </cell>
          <cell r="B614" t="str">
            <v>    部队供应</v>
          </cell>
          <cell r="C614">
            <v>0</v>
          </cell>
        </row>
        <row r="615">
          <cell r="A615">
            <v>2080299</v>
          </cell>
          <cell r="B615" t="str">
            <v>    其他民政管理事务支出</v>
          </cell>
          <cell r="C615">
            <v>219</v>
          </cell>
        </row>
        <row r="616">
          <cell r="A616">
            <v>20803</v>
          </cell>
          <cell r="B616" t="str">
            <v>  财政对社会保险基金的补助</v>
          </cell>
          <cell r="C616">
            <v>5856</v>
          </cell>
        </row>
        <row r="617">
          <cell r="A617">
            <v>2080301</v>
          </cell>
          <cell r="B617" t="str">
            <v>    财政对基本养老保险基金的补助</v>
          </cell>
          <cell r="C617">
            <v>4736</v>
          </cell>
        </row>
        <row r="618">
          <cell r="A618">
            <v>2080302</v>
          </cell>
          <cell r="B618" t="str">
            <v>    财政对失业保险基金的补助</v>
          </cell>
          <cell r="C618">
            <v>504</v>
          </cell>
        </row>
        <row r="619">
          <cell r="A619">
            <v>2080303</v>
          </cell>
          <cell r="B619" t="str">
            <v>    财政对基本医疗保险基金的补助</v>
          </cell>
          <cell r="C619">
            <v>235</v>
          </cell>
        </row>
        <row r="620">
          <cell r="A620">
            <v>2080304</v>
          </cell>
          <cell r="B620" t="str">
            <v>    财政对工伤保险基金的补助</v>
          </cell>
          <cell r="C620">
            <v>234</v>
          </cell>
        </row>
        <row r="621">
          <cell r="A621">
            <v>2080305</v>
          </cell>
          <cell r="B621" t="str">
            <v>    财政对生育保险基金的补助</v>
          </cell>
          <cell r="C621">
            <v>47</v>
          </cell>
        </row>
        <row r="622">
          <cell r="A622">
            <v>2080308</v>
          </cell>
          <cell r="B622" t="str">
            <v>    财政对城乡居民社会养老保险基金的补助</v>
          </cell>
          <cell r="C622">
            <v>0</v>
          </cell>
        </row>
        <row r="623">
          <cell r="A623">
            <v>2080399</v>
          </cell>
          <cell r="B623" t="str">
            <v>    财政对其他社会保险基金的补助</v>
          </cell>
          <cell r="C623">
            <v>100</v>
          </cell>
        </row>
        <row r="624">
          <cell r="A624">
            <v>20804</v>
          </cell>
          <cell r="B624" t="str">
            <v>  补充全国社会保障基金</v>
          </cell>
          <cell r="C624">
            <v>0</v>
          </cell>
        </row>
        <row r="625">
          <cell r="A625">
            <v>2080402</v>
          </cell>
          <cell r="B625" t="str">
            <v>    用公共财政预算补充基金</v>
          </cell>
          <cell r="C625">
            <v>0</v>
          </cell>
        </row>
        <row r="626">
          <cell r="A626">
            <v>20805</v>
          </cell>
          <cell r="B626" t="str">
            <v>  行政事业单位离退休</v>
          </cell>
          <cell r="C626">
            <v>17766</v>
          </cell>
        </row>
        <row r="627">
          <cell r="A627">
            <v>2080501</v>
          </cell>
          <cell r="B627" t="str">
            <v>    归口管理的行政单位离退休</v>
          </cell>
          <cell r="C627">
            <v>6485</v>
          </cell>
        </row>
        <row r="628">
          <cell r="A628">
            <v>2080502</v>
          </cell>
          <cell r="B628" t="str">
            <v>    事业单位离退休</v>
          </cell>
          <cell r="C628">
            <v>9959</v>
          </cell>
        </row>
        <row r="629">
          <cell r="A629">
            <v>2080503</v>
          </cell>
          <cell r="B629" t="str">
            <v>    离退休人员管理机构</v>
          </cell>
          <cell r="C629">
            <v>1051</v>
          </cell>
        </row>
        <row r="630">
          <cell r="A630">
            <v>2080504</v>
          </cell>
          <cell r="B630" t="str">
            <v>    未归口管理的行政单位离退休</v>
          </cell>
          <cell r="C630">
            <v>0</v>
          </cell>
        </row>
        <row r="631">
          <cell r="A631">
            <v>2080599</v>
          </cell>
          <cell r="B631" t="str">
            <v>    其他行政事业单位离退休支出</v>
          </cell>
          <cell r="C631">
            <v>271</v>
          </cell>
        </row>
        <row r="632">
          <cell r="A632">
            <v>20806</v>
          </cell>
          <cell r="B632" t="str">
            <v>  企业改革补助</v>
          </cell>
          <cell r="C632">
            <v>0</v>
          </cell>
        </row>
        <row r="633">
          <cell r="A633">
            <v>2080601</v>
          </cell>
          <cell r="B633" t="str">
            <v>    企业关闭破产补助</v>
          </cell>
          <cell r="C633">
            <v>0</v>
          </cell>
        </row>
        <row r="634">
          <cell r="A634">
            <v>2080602</v>
          </cell>
          <cell r="B634" t="str">
            <v>    厂办大集体改革补助</v>
          </cell>
          <cell r="C634">
            <v>0</v>
          </cell>
        </row>
        <row r="635">
          <cell r="A635">
            <v>2080699</v>
          </cell>
          <cell r="B635" t="str">
            <v>    其他企业改革发展补助</v>
          </cell>
          <cell r="C635">
            <v>0</v>
          </cell>
        </row>
        <row r="636">
          <cell r="A636">
            <v>20807</v>
          </cell>
          <cell r="B636" t="str">
            <v>  就业补助</v>
          </cell>
          <cell r="C636">
            <v>9488</v>
          </cell>
        </row>
        <row r="637">
          <cell r="A637">
            <v>2080701</v>
          </cell>
          <cell r="B637" t="str">
            <v>    扶持公共就业服务</v>
          </cell>
          <cell r="C637">
            <v>150</v>
          </cell>
        </row>
        <row r="638">
          <cell r="A638">
            <v>2080702</v>
          </cell>
          <cell r="B638" t="str">
            <v>    职业培训补贴</v>
          </cell>
          <cell r="C638">
            <v>0</v>
          </cell>
        </row>
        <row r="639">
          <cell r="A639">
            <v>2080703</v>
          </cell>
          <cell r="B639" t="str">
            <v>    职业介绍补贴</v>
          </cell>
          <cell r="C639">
            <v>0</v>
          </cell>
        </row>
        <row r="640">
          <cell r="A640">
            <v>2080704</v>
          </cell>
          <cell r="B640" t="str">
            <v>    社会保险补贴</v>
          </cell>
          <cell r="C640">
            <v>0</v>
          </cell>
        </row>
        <row r="641">
          <cell r="A641">
            <v>2080705</v>
          </cell>
          <cell r="B641" t="str">
            <v>    公益性岗位补贴</v>
          </cell>
          <cell r="C641">
            <v>0</v>
          </cell>
        </row>
        <row r="642">
          <cell r="A642">
            <v>2080706</v>
          </cell>
          <cell r="B642" t="str">
            <v>    小额担保贷款贴息</v>
          </cell>
          <cell r="C642">
            <v>8708</v>
          </cell>
        </row>
        <row r="643">
          <cell r="A643">
            <v>2080707</v>
          </cell>
          <cell r="B643" t="str">
            <v>    补充小额贷款担保基金</v>
          </cell>
          <cell r="C643">
            <v>0</v>
          </cell>
        </row>
        <row r="644">
          <cell r="A644">
            <v>2080709</v>
          </cell>
          <cell r="B644" t="str">
            <v>    职业技能鉴定补贴</v>
          </cell>
          <cell r="C644">
            <v>0</v>
          </cell>
        </row>
        <row r="645">
          <cell r="A645">
            <v>2080710</v>
          </cell>
          <cell r="B645" t="str">
            <v>    特定就业政策支出</v>
          </cell>
          <cell r="C645">
            <v>0</v>
          </cell>
        </row>
        <row r="646">
          <cell r="A646">
            <v>2080711</v>
          </cell>
          <cell r="B646" t="str">
            <v>    就业见习补贴</v>
          </cell>
          <cell r="C646">
            <v>110</v>
          </cell>
        </row>
        <row r="647">
          <cell r="A647">
            <v>2080712</v>
          </cell>
          <cell r="B647" t="str">
            <v>    高技能人才培养补助</v>
          </cell>
          <cell r="C647">
            <v>520</v>
          </cell>
        </row>
        <row r="648">
          <cell r="A648">
            <v>2080713</v>
          </cell>
          <cell r="B648" t="str">
            <v>    求职补贴</v>
          </cell>
          <cell r="C648">
            <v>0</v>
          </cell>
        </row>
        <row r="649">
          <cell r="A649">
            <v>2080799</v>
          </cell>
          <cell r="B649" t="str">
            <v>    其他就业补助支出</v>
          </cell>
          <cell r="C649">
            <v>0</v>
          </cell>
        </row>
        <row r="650">
          <cell r="A650">
            <v>20808</v>
          </cell>
          <cell r="B650" t="str">
            <v>  抚恤</v>
          </cell>
          <cell r="C650">
            <v>830</v>
          </cell>
        </row>
        <row r="651">
          <cell r="A651">
            <v>2080801</v>
          </cell>
          <cell r="B651" t="str">
            <v>    死亡抚恤</v>
          </cell>
          <cell r="C651">
            <v>531</v>
          </cell>
        </row>
        <row r="652">
          <cell r="A652">
            <v>2080802</v>
          </cell>
          <cell r="B652" t="str">
            <v>    伤残抚恤</v>
          </cell>
          <cell r="C652">
            <v>0</v>
          </cell>
        </row>
        <row r="653">
          <cell r="A653">
            <v>2080803</v>
          </cell>
          <cell r="B653" t="str">
            <v>    在乡复员、退伍军人生活补助</v>
          </cell>
          <cell r="C653">
            <v>0</v>
          </cell>
        </row>
        <row r="654">
          <cell r="A654">
            <v>2080804</v>
          </cell>
          <cell r="B654" t="str">
            <v>    优抚事业单位支出</v>
          </cell>
          <cell r="C654">
            <v>120</v>
          </cell>
        </row>
        <row r="655">
          <cell r="A655">
            <v>2080805</v>
          </cell>
          <cell r="B655" t="str">
            <v>    义务兵优待</v>
          </cell>
          <cell r="C655">
            <v>0</v>
          </cell>
        </row>
        <row r="656">
          <cell r="A656">
            <v>2080806</v>
          </cell>
          <cell r="B656" t="str">
            <v>    农村籍退役士兵老年生活补助</v>
          </cell>
          <cell r="C656">
            <v>0</v>
          </cell>
        </row>
        <row r="657">
          <cell r="A657">
            <v>2080899</v>
          </cell>
          <cell r="B657" t="str">
            <v>    其他优抚支出</v>
          </cell>
          <cell r="C657">
            <v>179</v>
          </cell>
        </row>
        <row r="658">
          <cell r="A658">
            <v>20809</v>
          </cell>
          <cell r="B658" t="str">
            <v>  退役安置</v>
          </cell>
          <cell r="C658">
            <v>937</v>
          </cell>
        </row>
        <row r="659">
          <cell r="A659">
            <v>2080901</v>
          </cell>
          <cell r="B659" t="str">
            <v>    退役士兵安置</v>
          </cell>
          <cell r="C659">
            <v>76</v>
          </cell>
        </row>
        <row r="660">
          <cell r="A660">
            <v>2080902</v>
          </cell>
          <cell r="B660" t="str">
            <v>    军队移交政府的离退休人员安置</v>
          </cell>
          <cell r="C660">
            <v>728</v>
          </cell>
        </row>
        <row r="661">
          <cell r="A661">
            <v>2080903</v>
          </cell>
          <cell r="B661" t="str">
            <v>    军队移交政府离退休干部管理机构</v>
          </cell>
          <cell r="C661">
            <v>111</v>
          </cell>
        </row>
        <row r="662">
          <cell r="A662">
            <v>2080904</v>
          </cell>
          <cell r="B662" t="str">
            <v>    退役士兵管理教育</v>
          </cell>
          <cell r="C662">
            <v>2</v>
          </cell>
        </row>
        <row r="663">
          <cell r="A663">
            <v>2080999</v>
          </cell>
          <cell r="B663" t="str">
            <v>    其他退役安置支出</v>
          </cell>
          <cell r="C663">
            <v>20</v>
          </cell>
        </row>
        <row r="664">
          <cell r="A664">
            <v>20810</v>
          </cell>
          <cell r="B664" t="str">
            <v>  社会福利</v>
          </cell>
          <cell r="C664">
            <v>1054</v>
          </cell>
        </row>
        <row r="665">
          <cell r="A665">
            <v>2081001</v>
          </cell>
          <cell r="B665" t="str">
            <v>    儿童福利</v>
          </cell>
          <cell r="C665">
            <v>49</v>
          </cell>
        </row>
        <row r="666">
          <cell r="A666">
            <v>2081002</v>
          </cell>
          <cell r="B666" t="str">
            <v>    老年福利</v>
          </cell>
          <cell r="C666">
            <v>447</v>
          </cell>
        </row>
        <row r="667">
          <cell r="A667">
            <v>2081003</v>
          </cell>
          <cell r="B667" t="str">
            <v>    假肢矫形</v>
          </cell>
          <cell r="C667">
            <v>0</v>
          </cell>
        </row>
        <row r="668">
          <cell r="A668">
            <v>2081004</v>
          </cell>
          <cell r="B668" t="str">
            <v>    殡葬</v>
          </cell>
          <cell r="C668">
            <v>100</v>
          </cell>
        </row>
        <row r="669">
          <cell r="A669">
            <v>2081005</v>
          </cell>
          <cell r="B669" t="str">
            <v>    社会福利事业单位</v>
          </cell>
          <cell r="C669">
            <v>458</v>
          </cell>
        </row>
        <row r="670">
          <cell r="A670">
            <v>2081099</v>
          </cell>
          <cell r="B670" t="str">
            <v>    其他社会福利支出</v>
          </cell>
          <cell r="C670">
            <v>0</v>
          </cell>
        </row>
        <row r="671">
          <cell r="A671">
            <v>20811</v>
          </cell>
          <cell r="B671" t="str">
            <v>  残疾人事业</v>
          </cell>
          <cell r="C671">
            <v>223</v>
          </cell>
        </row>
        <row r="672">
          <cell r="A672">
            <v>2081101</v>
          </cell>
          <cell r="B672" t="str">
            <v>    行政运行</v>
          </cell>
          <cell r="C672">
            <v>144</v>
          </cell>
        </row>
        <row r="673">
          <cell r="A673">
            <v>2081102</v>
          </cell>
          <cell r="B673" t="str">
            <v>    一般行政管理事务</v>
          </cell>
          <cell r="C673">
            <v>0</v>
          </cell>
        </row>
        <row r="674">
          <cell r="A674">
            <v>2081103</v>
          </cell>
          <cell r="B674" t="str">
            <v>    机关服务</v>
          </cell>
          <cell r="C674">
            <v>0</v>
          </cell>
        </row>
        <row r="675">
          <cell r="A675">
            <v>2081104</v>
          </cell>
          <cell r="B675" t="str">
            <v>    残疾人康复</v>
          </cell>
          <cell r="C675">
            <v>52</v>
          </cell>
        </row>
        <row r="676">
          <cell r="A676">
            <v>2081105</v>
          </cell>
          <cell r="B676" t="str">
            <v>    残疾人就业和扶贫</v>
          </cell>
          <cell r="C676">
            <v>1</v>
          </cell>
        </row>
        <row r="677">
          <cell r="A677">
            <v>2081106</v>
          </cell>
          <cell r="B677" t="str">
            <v>    残疾人体育</v>
          </cell>
          <cell r="C677">
            <v>0</v>
          </cell>
        </row>
        <row r="678">
          <cell r="A678">
            <v>2081199</v>
          </cell>
          <cell r="B678" t="str">
            <v>    其他残疾人事业支出</v>
          </cell>
          <cell r="C678">
            <v>26</v>
          </cell>
        </row>
        <row r="679">
          <cell r="A679">
            <v>20812</v>
          </cell>
          <cell r="B679" t="str">
            <v>  城市居民最低生活保障</v>
          </cell>
          <cell r="C679">
            <v>0</v>
          </cell>
        </row>
        <row r="680">
          <cell r="A680">
            <v>2081201</v>
          </cell>
          <cell r="B680" t="str">
            <v>    城市居民最低生活保障金支出</v>
          </cell>
          <cell r="C680">
            <v>0</v>
          </cell>
        </row>
        <row r="681">
          <cell r="A681">
            <v>2081202</v>
          </cell>
          <cell r="B681" t="str">
            <v>    城市居民最低生活保障对象临时补助</v>
          </cell>
          <cell r="C681">
            <v>0</v>
          </cell>
        </row>
        <row r="682">
          <cell r="A682">
            <v>20813</v>
          </cell>
          <cell r="B682" t="str">
            <v>  其他城市生活救助</v>
          </cell>
          <cell r="C682">
            <v>97</v>
          </cell>
        </row>
        <row r="683">
          <cell r="A683">
            <v>2081301</v>
          </cell>
          <cell r="B683" t="str">
            <v>    流浪乞讨人员救助</v>
          </cell>
          <cell r="C683">
            <v>93</v>
          </cell>
        </row>
        <row r="684">
          <cell r="A684">
            <v>2081399</v>
          </cell>
          <cell r="B684" t="str">
            <v>    其他城市生活救助支出</v>
          </cell>
          <cell r="C684">
            <v>4</v>
          </cell>
        </row>
        <row r="685">
          <cell r="A685">
            <v>20815</v>
          </cell>
          <cell r="B685" t="str">
            <v>  自然灾害生活救助</v>
          </cell>
          <cell r="C685">
            <v>520</v>
          </cell>
        </row>
        <row r="686">
          <cell r="A686">
            <v>2081501</v>
          </cell>
          <cell r="B686" t="str">
            <v>    中央自然灾害生活补助</v>
          </cell>
          <cell r="C686">
            <v>0</v>
          </cell>
        </row>
        <row r="687">
          <cell r="A687">
            <v>2081502</v>
          </cell>
          <cell r="B687" t="str">
            <v>    地方自然灾害生活补助</v>
          </cell>
          <cell r="C687">
            <v>20</v>
          </cell>
        </row>
        <row r="688">
          <cell r="A688">
            <v>2081503</v>
          </cell>
          <cell r="B688" t="str">
            <v>    自然灾害灾后重建补助</v>
          </cell>
          <cell r="C688">
            <v>0</v>
          </cell>
        </row>
        <row r="689">
          <cell r="A689">
            <v>2081599</v>
          </cell>
          <cell r="B689" t="str">
            <v>    其他自然灾害生活救助支出</v>
          </cell>
          <cell r="C689">
            <v>500</v>
          </cell>
        </row>
        <row r="690">
          <cell r="A690">
            <v>20816</v>
          </cell>
          <cell r="B690" t="str">
            <v>  红十字事业</v>
          </cell>
          <cell r="C690">
            <v>524</v>
          </cell>
        </row>
        <row r="691">
          <cell r="A691">
            <v>2081601</v>
          </cell>
          <cell r="B691" t="str">
            <v>    行政运行</v>
          </cell>
          <cell r="C691">
            <v>47</v>
          </cell>
        </row>
        <row r="692">
          <cell r="A692">
            <v>2081602</v>
          </cell>
          <cell r="B692" t="str">
            <v>    一般行政管理事务</v>
          </cell>
          <cell r="C692">
            <v>472</v>
          </cell>
        </row>
        <row r="693">
          <cell r="A693">
            <v>2081603</v>
          </cell>
          <cell r="B693" t="str">
            <v>    机关服务</v>
          </cell>
          <cell r="C693">
            <v>0</v>
          </cell>
        </row>
        <row r="694">
          <cell r="A694">
            <v>2081699</v>
          </cell>
          <cell r="B694" t="str">
            <v>    其他红十字事业支出</v>
          </cell>
          <cell r="C694">
            <v>5</v>
          </cell>
        </row>
        <row r="695">
          <cell r="A695">
            <v>20817</v>
          </cell>
          <cell r="B695" t="str">
            <v>  农村最低生活保障</v>
          </cell>
          <cell r="C695">
            <v>0</v>
          </cell>
        </row>
        <row r="696">
          <cell r="A696">
            <v>2081701</v>
          </cell>
          <cell r="B696" t="str">
            <v>    农村最低生活保障金支出</v>
          </cell>
          <cell r="C696">
            <v>0</v>
          </cell>
        </row>
        <row r="697">
          <cell r="A697">
            <v>2081702</v>
          </cell>
          <cell r="B697" t="str">
            <v>    农村最低生活保障对象临时补助</v>
          </cell>
          <cell r="C697">
            <v>0</v>
          </cell>
        </row>
        <row r="698">
          <cell r="A698">
            <v>20818</v>
          </cell>
          <cell r="B698" t="str">
            <v>  其他农村生活救助</v>
          </cell>
          <cell r="C698">
            <v>7</v>
          </cell>
        </row>
        <row r="699">
          <cell r="A699">
            <v>2081801</v>
          </cell>
          <cell r="B699" t="str">
            <v>    农村五保供养</v>
          </cell>
          <cell r="C699">
            <v>0</v>
          </cell>
        </row>
        <row r="700">
          <cell r="A700">
            <v>2081899</v>
          </cell>
          <cell r="B700" t="str">
            <v>    其他农村生活救助支出</v>
          </cell>
          <cell r="C700">
            <v>7</v>
          </cell>
        </row>
        <row r="701">
          <cell r="A701">
            <v>20824</v>
          </cell>
          <cell r="B701" t="str">
            <v>  补充道路交通事故社会救助基金</v>
          </cell>
          <cell r="C701">
            <v>0</v>
          </cell>
        </row>
        <row r="702">
          <cell r="A702">
            <v>2082401</v>
          </cell>
          <cell r="B702" t="str">
            <v>    交强险营业税补助基金支出</v>
          </cell>
          <cell r="C702">
            <v>0</v>
          </cell>
        </row>
        <row r="703">
          <cell r="A703">
            <v>2082402</v>
          </cell>
          <cell r="B703" t="str">
            <v>    交强险罚款收入补助基金支出</v>
          </cell>
          <cell r="C703">
            <v>0</v>
          </cell>
        </row>
        <row r="704">
          <cell r="A704">
            <v>20899</v>
          </cell>
          <cell r="B704" t="str">
            <v>  其他社会保障和就业支出(款)</v>
          </cell>
          <cell r="C704">
            <v>405</v>
          </cell>
        </row>
        <row r="705">
          <cell r="A705">
            <v>2089901</v>
          </cell>
          <cell r="B705" t="str">
            <v>    其他社会保障和就业支出(项)</v>
          </cell>
          <cell r="C705">
            <v>405</v>
          </cell>
        </row>
        <row r="706">
          <cell r="A706">
            <v>210</v>
          </cell>
          <cell r="B706" t="str">
            <v>医疗卫生与计划生育支出</v>
          </cell>
          <cell r="C706">
            <v>31675</v>
          </cell>
        </row>
        <row r="707">
          <cell r="A707">
            <v>21001</v>
          </cell>
          <cell r="B707" t="str">
            <v>  医疗卫生管理事务</v>
          </cell>
          <cell r="C707">
            <v>1106</v>
          </cell>
        </row>
        <row r="708">
          <cell r="A708">
            <v>2100101</v>
          </cell>
          <cell r="B708" t="str">
            <v>    行政运行</v>
          </cell>
          <cell r="C708">
            <v>271</v>
          </cell>
        </row>
        <row r="709">
          <cell r="A709">
            <v>2100102</v>
          </cell>
          <cell r="B709" t="str">
            <v>    一般行政管理事务</v>
          </cell>
          <cell r="C709">
            <v>835</v>
          </cell>
        </row>
        <row r="710">
          <cell r="A710">
            <v>2100103</v>
          </cell>
          <cell r="B710" t="str">
            <v>    机关服务</v>
          </cell>
          <cell r="C710">
            <v>0</v>
          </cell>
        </row>
        <row r="711">
          <cell r="A711">
            <v>2100199</v>
          </cell>
          <cell r="B711" t="str">
            <v>    其他医疗卫生管理事务支出</v>
          </cell>
          <cell r="C711">
            <v>0</v>
          </cell>
        </row>
        <row r="712">
          <cell r="A712">
            <v>21002</v>
          </cell>
          <cell r="B712" t="str">
            <v>  公立医院</v>
          </cell>
          <cell r="C712">
            <v>3519</v>
          </cell>
        </row>
        <row r="713">
          <cell r="A713">
            <v>2100201</v>
          </cell>
          <cell r="B713" t="str">
            <v>    综合医院</v>
          </cell>
          <cell r="C713">
            <v>2249</v>
          </cell>
        </row>
        <row r="714">
          <cell r="A714">
            <v>2100202</v>
          </cell>
          <cell r="B714" t="str">
            <v>    中医(民族)医院</v>
          </cell>
          <cell r="C714">
            <v>305</v>
          </cell>
        </row>
        <row r="715">
          <cell r="A715">
            <v>2100203</v>
          </cell>
          <cell r="B715" t="str">
            <v>    传染病医院</v>
          </cell>
          <cell r="C715">
            <v>0</v>
          </cell>
        </row>
        <row r="716">
          <cell r="A716">
            <v>2100204</v>
          </cell>
          <cell r="B716" t="str">
            <v>    职业病防治医院</v>
          </cell>
          <cell r="C716">
            <v>0</v>
          </cell>
        </row>
        <row r="717">
          <cell r="A717">
            <v>2100205</v>
          </cell>
          <cell r="B717" t="str">
            <v>    精神病医院</v>
          </cell>
          <cell r="C717">
            <v>465</v>
          </cell>
        </row>
        <row r="718">
          <cell r="A718">
            <v>2100206</v>
          </cell>
          <cell r="B718" t="str">
            <v>    妇产医院</v>
          </cell>
          <cell r="C718">
            <v>0</v>
          </cell>
        </row>
        <row r="719">
          <cell r="A719">
            <v>2100207</v>
          </cell>
          <cell r="B719" t="str">
            <v>    儿童医院</v>
          </cell>
          <cell r="C719">
            <v>0</v>
          </cell>
        </row>
        <row r="720">
          <cell r="A720">
            <v>2100208</v>
          </cell>
          <cell r="B720" t="str">
            <v>    其他专科医院</v>
          </cell>
          <cell r="C720">
            <v>0</v>
          </cell>
        </row>
        <row r="721">
          <cell r="A721">
            <v>2100209</v>
          </cell>
          <cell r="B721" t="str">
            <v>    福利医院</v>
          </cell>
          <cell r="C721">
            <v>0</v>
          </cell>
        </row>
        <row r="722">
          <cell r="A722">
            <v>2100210</v>
          </cell>
          <cell r="B722" t="str">
            <v>    行业医院</v>
          </cell>
          <cell r="C722">
            <v>0</v>
          </cell>
        </row>
        <row r="723">
          <cell r="A723">
            <v>2100211</v>
          </cell>
          <cell r="B723" t="str">
            <v>    处理医疗欠费</v>
          </cell>
          <cell r="C723">
            <v>0</v>
          </cell>
        </row>
        <row r="724">
          <cell r="A724">
            <v>2100299</v>
          </cell>
          <cell r="B724" t="str">
            <v>    其他公立医院支出</v>
          </cell>
          <cell r="C724">
            <v>500</v>
          </cell>
        </row>
        <row r="725">
          <cell r="A725">
            <v>21003</v>
          </cell>
          <cell r="B725" t="str">
            <v>  基层医疗卫生机构</v>
          </cell>
          <cell r="C725">
            <v>375</v>
          </cell>
        </row>
        <row r="726">
          <cell r="A726">
            <v>2100301</v>
          </cell>
          <cell r="B726" t="str">
            <v>    城市社区卫生机构</v>
          </cell>
          <cell r="C726">
            <v>0</v>
          </cell>
        </row>
        <row r="727">
          <cell r="A727">
            <v>2100302</v>
          </cell>
          <cell r="B727" t="str">
            <v>    乡镇卫生院</v>
          </cell>
          <cell r="C727">
            <v>0</v>
          </cell>
        </row>
        <row r="728">
          <cell r="A728">
            <v>2100399</v>
          </cell>
          <cell r="B728" t="str">
            <v>    其他基层医疗卫生机构支出</v>
          </cell>
          <cell r="C728">
            <v>375</v>
          </cell>
        </row>
        <row r="729">
          <cell r="A729">
            <v>21004</v>
          </cell>
          <cell r="B729" t="str">
            <v>  公共卫生</v>
          </cell>
          <cell r="C729">
            <v>6664</v>
          </cell>
        </row>
        <row r="730">
          <cell r="A730">
            <v>2100401</v>
          </cell>
          <cell r="B730" t="str">
            <v>    疾病预防控制机构</v>
          </cell>
          <cell r="C730">
            <v>884</v>
          </cell>
        </row>
        <row r="731">
          <cell r="A731">
            <v>2100402</v>
          </cell>
          <cell r="B731" t="str">
            <v>    卫生监督机构</v>
          </cell>
          <cell r="C731">
            <v>283</v>
          </cell>
        </row>
        <row r="732">
          <cell r="A732">
            <v>2100403</v>
          </cell>
          <cell r="B732" t="str">
            <v>    妇幼保健机构</v>
          </cell>
          <cell r="C732">
            <v>1836</v>
          </cell>
        </row>
        <row r="733">
          <cell r="A733">
            <v>2100404</v>
          </cell>
          <cell r="B733" t="str">
            <v>    精神卫生机构</v>
          </cell>
          <cell r="C733">
            <v>0</v>
          </cell>
        </row>
        <row r="734">
          <cell r="A734">
            <v>2100405</v>
          </cell>
          <cell r="B734" t="str">
            <v>    应急救治机构</v>
          </cell>
          <cell r="C734">
            <v>372</v>
          </cell>
        </row>
        <row r="735">
          <cell r="A735">
            <v>2100406</v>
          </cell>
          <cell r="B735" t="str">
            <v>    采供血机构</v>
          </cell>
          <cell r="C735">
            <v>1120</v>
          </cell>
        </row>
        <row r="736">
          <cell r="A736">
            <v>2100407</v>
          </cell>
          <cell r="B736" t="str">
            <v>    其他专业公共卫生机构</v>
          </cell>
          <cell r="C736">
            <v>0</v>
          </cell>
        </row>
        <row r="737">
          <cell r="A737">
            <v>2100408</v>
          </cell>
          <cell r="B737" t="str">
            <v>    基本公共卫生服务</v>
          </cell>
          <cell r="C737">
            <v>0</v>
          </cell>
        </row>
        <row r="738">
          <cell r="A738">
            <v>2100409</v>
          </cell>
          <cell r="B738" t="str">
            <v>    重大公共卫生专项</v>
          </cell>
          <cell r="C738">
            <v>2123</v>
          </cell>
        </row>
        <row r="739">
          <cell r="A739">
            <v>2100410</v>
          </cell>
          <cell r="B739" t="str">
            <v>    突发公共卫生事件应急处理</v>
          </cell>
          <cell r="C739">
            <v>25</v>
          </cell>
        </row>
        <row r="740">
          <cell r="A740">
            <v>2100499</v>
          </cell>
          <cell r="B740" t="str">
            <v>    其他公共卫生支出</v>
          </cell>
          <cell r="C740">
            <v>21</v>
          </cell>
        </row>
        <row r="741">
          <cell r="A741">
            <v>21005</v>
          </cell>
          <cell r="B741" t="str">
            <v>  医疗保障</v>
          </cell>
          <cell r="C741">
            <v>17891</v>
          </cell>
        </row>
        <row r="742">
          <cell r="A742">
            <v>2100501</v>
          </cell>
          <cell r="B742" t="str">
            <v>    行政单位医疗</v>
          </cell>
          <cell r="C742">
            <v>3498</v>
          </cell>
        </row>
        <row r="743">
          <cell r="A743">
            <v>2100502</v>
          </cell>
          <cell r="B743" t="str">
            <v>    事业单位医疗</v>
          </cell>
          <cell r="C743">
            <v>3719</v>
          </cell>
        </row>
        <row r="744">
          <cell r="A744">
            <v>2100503</v>
          </cell>
          <cell r="B744" t="str">
            <v>    公务员医疗补助</v>
          </cell>
          <cell r="C744">
            <v>3666</v>
          </cell>
        </row>
        <row r="745">
          <cell r="A745">
            <v>2100504</v>
          </cell>
          <cell r="B745" t="str">
            <v>    优抚对象医疗补助</v>
          </cell>
          <cell r="C745">
            <v>0</v>
          </cell>
        </row>
        <row r="746">
          <cell r="A746">
            <v>2100506</v>
          </cell>
          <cell r="B746" t="str">
            <v>    新型农村合作医疗</v>
          </cell>
          <cell r="C746">
            <v>0</v>
          </cell>
        </row>
        <row r="747">
          <cell r="A747">
            <v>2100508</v>
          </cell>
          <cell r="B747" t="str">
            <v>    城镇居民基本医疗保险</v>
          </cell>
          <cell r="C747">
            <v>6819</v>
          </cell>
        </row>
        <row r="748">
          <cell r="A748">
            <v>2100509</v>
          </cell>
          <cell r="B748" t="str">
            <v>    城乡医疗救助</v>
          </cell>
          <cell r="C748">
            <v>0</v>
          </cell>
        </row>
        <row r="749">
          <cell r="A749">
            <v>2100510</v>
          </cell>
          <cell r="B749" t="str">
            <v>    疾病应急救助</v>
          </cell>
          <cell r="C749">
            <v>38</v>
          </cell>
        </row>
        <row r="750">
          <cell r="A750">
            <v>2100599</v>
          </cell>
          <cell r="B750" t="str">
            <v>    其他医疗保障支出</v>
          </cell>
          <cell r="C750">
            <v>151</v>
          </cell>
        </row>
        <row r="751">
          <cell r="A751">
            <v>21006</v>
          </cell>
          <cell r="B751" t="str">
            <v>  中医药</v>
          </cell>
          <cell r="C751">
            <v>22</v>
          </cell>
        </row>
        <row r="752">
          <cell r="A752">
            <v>2100601</v>
          </cell>
          <cell r="B752" t="str">
            <v>    中医(民族医)药专项</v>
          </cell>
          <cell r="C752">
            <v>22</v>
          </cell>
        </row>
        <row r="753">
          <cell r="A753">
            <v>2100699</v>
          </cell>
          <cell r="B753" t="str">
            <v>    其他中医药支出</v>
          </cell>
          <cell r="C753">
            <v>0</v>
          </cell>
        </row>
        <row r="754">
          <cell r="A754">
            <v>21007</v>
          </cell>
          <cell r="B754" t="str">
            <v>  人口与计划生育事务</v>
          </cell>
          <cell r="C754">
            <v>525</v>
          </cell>
        </row>
        <row r="755">
          <cell r="A755">
            <v>2100701</v>
          </cell>
          <cell r="B755" t="str">
            <v>    行政运行</v>
          </cell>
          <cell r="C755">
            <v>173</v>
          </cell>
        </row>
        <row r="756">
          <cell r="A756">
            <v>2100702</v>
          </cell>
          <cell r="B756" t="str">
            <v>    一般行政管理事务</v>
          </cell>
          <cell r="C756">
            <v>67</v>
          </cell>
        </row>
        <row r="757">
          <cell r="A757">
            <v>2100703</v>
          </cell>
          <cell r="B757" t="str">
            <v>    机关服务</v>
          </cell>
          <cell r="C757">
            <v>92</v>
          </cell>
        </row>
        <row r="758">
          <cell r="A758">
            <v>2100704</v>
          </cell>
          <cell r="B758" t="str">
            <v>    人口规划与发展战略研究</v>
          </cell>
          <cell r="C758">
            <v>0</v>
          </cell>
        </row>
        <row r="759">
          <cell r="A759">
            <v>2100705</v>
          </cell>
          <cell r="B759" t="str">
            <v>    计划生育家庭奖励</v>
          </cell>
          <cell r="C759">
            <v>0</v>
          </cell>
        </row>
        <row r="760">
          <cell r="A760">
            <v>2100706</v>
          </cell>
          <cell r="B760" t="str">
            <v>    人口和计划生育统计及抽样调查</v>
          </cell>
          <cell r="C760">
            <v>0</v>
          </cell>
        </row>
        <row r="761">
          <cell r="A761">
            <v>2100707</v>
          </cell>
          <cell r="B761" t="str">
            <v>    人口和计划生育信息系统建设</v>
          </cell>
          <cell r="C761">
            <v>34</v>
          </cell>
        </row>
        <row r="762">
          <cell r="A762">
            <v>2100708</v>
          </cell>
          <cell r="B762" t="str">
            <v>    计划生育、生殖健康促进工程</v>
          </cell>
          <cell r="C762">
            <v>0</v>
          </cell>
        </row>
        <row r="763">
          <cell r="A763">
            <v>2100709</v>
          </cell>
          <cell r="B763" t="str">
            <v>    计划生育免费基本技术服务</v>
          </cell>
          <cell r="C763">
            <v>0</v>
          </cell>
        </row>
        <row r="764">
          <cell r="A764">
            <v>2100710</v>
          </cell>
          <cell r="B764" t="str">
            <v>    人口出生性别比综合治理</v>
          </cell>
          <cell r="C764">
            <v>0</v>
          </cell>
        </row>
        <row r="765">
          <cell r="A765">
            <v>2100711</v>
          </cell>
          <cell r="B765" t="str">
            <v>    人口和计划生育服务网络建设</v>
          </cell>
          <cell r="C765">
            <v>0</v>
          </cell>
        </row>
        <row r="766">
          <cell r="A766">
            <v>2100712</v>
          </cell>
          <cell r="B766" t="str">
            <v>    计划生育避孕药具经费</v>
          </cell>
          <cell r="C766">
            <v>16</v>
          </cell>
        </row>
        <row r="767">
          <cell r="A767">
            <v>2100713</v>
          </cell>
          <cell r="B767" t="str">
            <v>    人口和计划生育宣传教育经费</v>
          </cell>
          <cell r="C767">
            <v>27</v>
          </cell>
        </row>
        <row r="768">
          <cell r="A768">
            <v>2100714</v>
          </cell>
          <cell r="B768" t="str">
            <v>    流动人口计划生育管理和服务</v>
          </cell>
          <cell r="C768">
            <v>16</v>
          </cell>
        </row>
        <row r="769">
          <cell r="A769">
            <v>2100715</v>
          </cell>
          <cell r="B769" t="str">
            <v>    人口和计划生育目标责任制考核</v>
          </cell>
          <cell r="C769">
            <v>13</v>
          </cell>
        </row>
        <row r="770">
          <cell r="A770">
            <v>2100799</v>
          </cell>
          <cell r="B770" t="str">
            <v>    其他人口与计划生育事务支出</v>
          </cell>
          <cell r="C770">
            <v>87</v>
          </cell>
        </row>
        <row r="771">
          <cell r="A771">
            <v>21010</v>
          </cell>
          <cell r="B771" t="str">
            <v>  食品和药品监督管理事务</v>
          </cell>
          <cell r="C771">
            <v>1260</v>
          </cell>
        </row>
        <row r="772">
          <cell r="A772">
            <v>2101001</v>
          </cell>
          <cell r="B772" t="str">
            <v>    行政运行</v>
          </cell>
          <cell r="C772">
            <v>374</v>
          </cell>
        </row>
        <row r="773">
          <cell r="A773">
            <v>2101002</v>
          </cell>
          <cell r="B773" t="str">
            <v>    一般行政管理事务</v>
          </cell>
          <cell r="C773">
            <v>153</v>
          </cell>
        </row>
        <row r="774">
          <cell r="A774">
            <v>2101003</v>
          </cell>
          <cell r="B774" t="str">
            <v>    机关服务</v>
          </cell>
          <cell r="C774">
            <v>0</v>
          </cell>
        </row>
        <row r="775">
          <cell r="A775">
            <v>2101012</v>
          </cell>
          <cell r="B775" t="str">
            <v>    药品事务</v>
          </cell>
          <cell r="C775">
            <v>123</v>
          </cell>
        </row>
        <row r="776">
          <cell r="A776">
            <v>2101014</v>
          </cell>
          <cell r="B776" t="str">
            <v>    化妆品事务</v>
          </cell>
          <cell r="C776">
            <v>5</v>
          </cell>
        </row>
        <row r="777">
          <cell r="A777">
            <v>2101015</v>
          </cell>
          <cell r="B777" t="str">
            <v>    医疗器械事务</v>
          </cell>
          <cell r="C777">
            <v>5</v>
          </cell>
        </row>
        <row r="778">
          <cell r="A778">
            <v>2101016</v>
          </cell>
          <cell r="B778" t="str">
            <v>    食品安全事务</v>
          </cell>
          <cell r="C778">
            <v>381</v>
          </cell>
        </row>
        <row r="779">
          <cell r="A779">
            <v>2101050</v>
          </cell>
          <cell r="B779" t="str">
            <v>    事业运行</v>
          </cell>
          <cell r="C779">
            <v>203</v>
          </cell>
        </row>
        <row r="780">
          <cell r="A780">
            <v>2101099</v>
          </cell>
          <cell r="B780" t="str">
            <v>    其他食品和药品监督管理事务支出</v>
          </cell>
          <cell r="C780">
            <v>16</v>
          </cell>
        </row>
        <row r="781">
          <cell r="A781">
            <v>21099</v>
          </cell>
          <cell r="B781" t="str">
            <v>  其他医疗卫生与计划生育支出(款)</v>
          </cell>
          <cell r="C781">
            <v>313</v>
          </cell>
        </row>
        <row r="782">
          <cell r="A782">
            <v>2109901</v>
          </cell>
          <cell r="B782" t="str">
            <v>    其他医疗卫生与计划生育支出(项)</v>
          </cell>
          <cell r="C782">
            <v>313</v>
          </cell>
        </row>
        <row r="783">
          <cell r="A783">
            <v>211</v>
          </cell>
          <cell r="B783" t="str">
            <v>节能环保支出</v>
          </cell>
          <cell r="C783">
            <v>99998</v>
          </cell>
        </row>
        <row r="784">
          <cell r="A784">
            <v>21101</v>
          </cell>
          <cell r="B784" t="str">
            <v>  环境保护管理事务</v>
          </cell>
          <cell r="C784">
            <v>813</v>
          </cell>
        </row>
        <row r="785">
          <cell r="A785">
            <v>2110101</v>
          </cell>
          <cell r="B785" t="str">
            <v>    行政运行</v>
          </cell>
          <cell r="C785">
            <v>387</v>
          </cell>
        </row>
        <row r="786">
          <cell r="A786">
            <v>2110102</v>
          </cell>
          <cell r="B786" t="str">
            <v>    一般行政管理事务</v>
          </cell>
          <cell r="C786">
            <v>59</v>
          </cell>
        </row>
        <row r="787">
          <cell r="A787">
            <v>2110103</v>
          </cell>
          <cell r="B787" t="str">
            <v>    机关服务</v>
          </cell>
          <cell r="C787">
            <v>0</v>
          </cell>
        </row>
        <row r="788">
          <cell r="A788">
            <v>2110104</v>
          </cell>
          <cell r="B788" t="str">
            <v>    环境保护宣传</v>
          </cell>
          <cell r="C788">
            <v>84</v>
          </cell>
        </row>
        <row r="789">
          <cell r="A789">
            <v>2110105</v>
          </cell>
          <cell r="B789" t="str">
            <v>    环境保护法规、规划及标准</v>
          </cell>
          <cell r="C789">
            <v>0</v>
          </cell>
        </row>
        <row r="790">
          <cell r="A790">
            <v>2110106</v>
          </cell>
          <cell r="B790" t="str">
            <v>    环境国际合作及履约</v>
          </cell>
          <cell r="C790">
            <v>0</v>
          </cell>
        </row>
        <row r="791">
          <cell r="A791">
            <v>2110107</v>
          </cell>
          <cell r="B791" t="str">
            <v>    环境保护行政许可</v>
          </cell>
          <cell r="C791">
            <v>0</v>
          </cell>
        </row>
        <row r="792">
          <cell r="A792">
            <v>2110199</v>
          </cell>
          <cell r="B792" t="str">
            <v>    其他环境保护管理事务支出</v>
          </cell>
          <cell r="C792">
            <v>283</v>
          </cell>
        </row>
        <row r="793">
          <cell r="A793">
            <v>21102</v>
          </cell>
          <cell r="B793" t="str">
            <v>  环境监测与监察</v>
          </cell>
          <cell r="C793">
            <v>170</v>
          </cell>
        </row>
        <row r="794">
          <cell r="A794">
            <v>2110203</v>
          </cell>
          <cell r="B794" t="str">
            <v>    建设项目环评审查与监督</v>
          </cell>
          <cell r="C794">
            <v>0</v>
          </cell>
        </row>
        <row r="795">
          <cell r="A795">
            <v>2110204</v>
          </cell>
          <cell r="B795" t="str">
            <v>    核与辐射安全监督</v>
          </cell>
          <cell r="C795">
            <v>0</v>
          </cell>
        </row>
        <row r="796">
          <cell r="A796">
            <v>2110299</v>
          </cell>
          <cell r="B796" t="str">
            <v>    其他环境监测与监察支出</v>
          </cell>
          <cell r="C796">
            <v>170</v>
          </cell>
        </row>
        <row r="797">
          <cell r="A797">
            <v>21103</v>
          </cell>
          <cell r="B797" t="str">
            <v>  污染防治</v>
          </cell>
          <cell r="C797">
            <v>69337</v>
          </cell>
        </row>
        <row r="798">
          <cell r="A798">
            <v>2110301</v>
          </cell>
          <cell r="B798" t="str">
            <v>    大气</v>
          </cell>
          <cell r="C798">
            <v>0</v>
          </cell>
        </row>
        <row r="799">
          <cell r="A799">
            <v>2110302</v>
          </cell>
          <cell r="B799" t="str">
            <v>    水体</v>
          </cell>
          <cell r="C799">
            <v>68396</v>
          </cell>
        </row>
        <row r="800">
          <cell r="A800">
            <v>2110303</v>
          </cell>
          <cell r="B800" t="str">
            <v>    噪声</v>
          </cell>
          <cell r="C800">
            <v>0</v>
          </cell>
        </row>
        <row r="801">
          <cell r="A801">
            <v>2110304</v>
          </cell>
          <cell r="B801" t="str">
            <v>    固体废弃物与化学品</v>
          </cell>
          <cell r="C801">
            <v>3</v>
          </cell>
        </row>
        <row r="802">
          <cell r="A802">
            <v>2110305</v>
          </cell>
          <cell r="B802" t="str">
            <v>    放射源和放射性废物监管</v>
          </cell>
          <cell r="C802">
            <v>0</v>
          </cell>
        </row>
        <row r="803">
          <cell r="A803">
            <v>2110306</v>
          </cell>
          <cell r="B803" t="str">
            <v>    辐射</v>
          </cell>
          <cell r="C803">
            <v>0</v>
          </cell>
        </row>
        <row r="804">
          <cell r="A804">
            <v>2110307</v>
          </cell>
          <cell r="B804" t="str">
            <v>    排污费安排的支出</v>
          </cell>
          <cell r="C804">
            <v>938</v>
          </cell>
        </row>
        <row r="805">
          <cell r="A805">
            <v>2110399</v>
          </cell>
          <cell r="B805" t="str">
            <v>    其他污染防治支出</v>
          </cell>
          <cell r="C805">
            <v>0</v>
          </cell>
        </row>
        <row r="806">
          <cell r="A806">
            <v>21104</v>
          </cell>
          <cell r="B806" t="str">
            <v>  自然生态保护</v>
          </cell>
          <cell r="C806">
            <v>26989</v>
          </cell>
        </row>
        <row r="807">
          <cell r="A807">
            <v>2110401</v>
          </cell>
          <cell r="B807" t="str">
            <v>    生态保护</v>
          </cell>
          <cell r="C807">
            <v>0</v>
          </cell>
        </row>
        <row r="808">
          <cell r="A808">
            <v>2110402</v>
          </cell>
          <cell r="B808" t="str">
            <v>    农村环境保护</v>
          </cell>
          <cell r="C808">
            <v>3098</v>
          </cell>
        </row>
        <row r="809">
          <cell r="A809">
            <v>2110403</v>
          </cell>
          <cell r="B809" t="str">
            <v>    自然保护区</v>
          </cell>
          <cell r="C809">
            <v>0</v>
          </cell>
        </row>
        <row r="810">
          <cell r="A810">
            <v>2110404</v>
          </cell>
          <cell r="B810" t="str">
            <v>    生物及物种资源保护</v>
          </cell>
          <cell r="C810">
            <v>0</v>
          </cell>
        </row>
        <row r="811">
          <cell r="A811">
            <v>2110405</v>
          </cell>
          <cell r="B811" t="str">
            <v>    湖泊生态环境保护</v>
          </cell>
          <cell r="C811">
            <v>23891</v>
          </cell>
        </row>
        <row r="812">
          <cell r="A812">
            <v>2110499</v>
          </cell>
          <cell r="B812" t="str">
            <v>    其他自然生态保护支出</v>
          </cell>
          <cell r="C812">
            <v>0</v>
          </cell>
        </row>
        <row r="813">
          <cell r="A813">
            <v>21105</v>
          </cell>
          <cell r="B813" t="str">
            <v>  天然林保护</v>
          </cell>
          <cell r="C813">
            <v>7</v>
          </cell>
        </row>
        <row r="814">
          <cell r="A814">
            <v>2110501</v>
          </cell>
          <cell r="B814" t="str">
            <v>    森林管护</v>
          </cell>
          <cell r="C814">
            <v>0</v>
          </cell>
        </row>
        <row r="815">
          <cell r="A815">
            <v>2110502</v>
          </cell>
          <cell r="B815" t="str">
            <v>    社会保险补助</v>
          </cell>
          <cell r="C815">
            <v>0</v>
          </cell>
        </row>
        <row r="816">
          <cell r="A816">
            <v>2110503</v>
          </cell>
          <cell r="B816" t="str">
            <v>    政策性社会性支出补助</v>
          </cell>
          <cell r="C816">
            <v>7</v>
          </cell>
        </row>
        <row r="817">
          <cell r="A817">
            <v>2110506</v>
          </cell>
          <cell r="B817" t="str">
            <v>    天然林保护工程建设</v>
          </cell>
          <cell r="C817">
            <v>0</v>
          </cell>
        </row>
        <row r="818">
          <cell r="A818">
            <v>2110599</v>
          </cell>
          <cell r="B818" t="str">
            <v>    其他天然林保护支出</v>
          </cell>
          <cell r="C818">
            <v>0</v>
          </cell>
        </row>
        <row r="819">
          <cell r="A819">
            <v>21106</v>
          </cell>
          <cell r="B819" t="str">
            <v>  退耕还林</v>
          </cell>
          <cell r="C819">
            <v>28</v>
          </cell>
        </row>
        <row r="820">
          <cell r="A820">
            <v>2110602</v>
          </cell>
          <cell r="B820" t="str">
            <v>    退耕现金</v>
          </cell>
          <cell r="C820">
            <v>0</v>
          </cell>
        </row>
        <row r="821">
          <cell r="A821">
            <v>2110603</v>
          </cell>
          <cell r="B821" t="str">
            <v>    退耕还林粮食折现补贴</v>
          </cell>
          <cell r="C821">
            <v>0</v>
          </cell>
        </row>
        <row r="822">
          <cell r="A822">
            <v>2110604</v>
          </cell>
          <cell r="B822" t="str">
            <v>    退耕还林粮食费用补贴</v>
          </cell>
          <cell r="C822">
            <v>0</v>
          </cell>
        </row>
        <row r="823">
          <cell r="A823">
            <v>2110605</v>
          </cell>
          <cell r="B823" t="str">
            <v>    退耕还林工程建设</v>
          </cell>
          <cell r="C823">
            <v>0</v>
          </cell>
        </row>
        <row r="824">
          <cell r="A824">
            <v>2110699</v>
          </cell>
          <cell r="B824" t="str">
            <v>    其他退耕还林支出</v>
          </cell>
          <cell r="C824">
            <v>28</v>
          </cell>
        </row>
        <row r="825">
          <cell r="A825">
            <v>21107</v>
          </cell>
          <cell r="B825" t="str">
            <v>  风沙荒漠治理</v>
          </cell>
          <cell r="C825">
            <v>0</v>
          </cell>
        </row>
        <row r="826">
          <cell r="A826">
            <v>2110704</v>
          </cell>
          <cell r="B826" t="str">
            <v>    京津风沙源治理工程建设</v>
          </cell>
          <cell r="C826">
            <v>0</v>
          </cell>
        </row>
        <row r="827">
          <cell r="A827">
            <v>2110799</v>
          </cell>
          <cell r="B827" t="str">
            <v>    其他风沙荒漠治理支出</v>
          </cell>
          <cell r="C827">
            <v>0</v>
          </cell>
        </row>
        <row r="828">
          <cell r="A828">
            <v>21108</v>
          </cell>
          <cell r="B828" t="str">
            <v>  退牧还草</v>
          </cell>
          <cell r="C828">
            <v>0</v>
          </cell>
        </row>
        <row r="829">
          <cell r="A829">
            <v>2110804</v>
          </cell>
          <cell r="B829" t="str">
            <v>    退牧还草工程建设</v>
          </cell>
          <cell r="C829">
            <v>0</v>
          </cell>
        </row>
        <row r="830">
          <cell r="A830">
            <v>2110899</v>
          </cell>
          <cell r="B830" t="str">
            <v>    其他退牧还草支出</v>
          </cell>
          <cell r="C830">
            <v>0</v>
          </cell>
        </row>
        <row r="831">
          <cell r="A831">
            <v>21109</v>
          </cell>
          <cell r="B831" t="str">
            <v>  已垦草原退耕还草(款)</v>
          </cell>
          <cell r="C831">
            <v>0</v>
          </cell>
        </row>
        <row r="832">
          <cell r="A832">
            <v>2110901</v>
          </cell>
          <cell r="B832" t="str">
            <v>    已垦草原退耕还草(项)</v>
          </cell>
          <cell r="C832">
            <v>0</v>
          </cell>
        </row>
        <row r="833">
          <cell r="A833">
            <v>21110</v>
          </cell>
          <cell r="B833" t="str">
            <v>  能源节约利用(款)</v>
          </cell>
          <cell r="C833">
            <v>67</v>
          </cell>
        </row>
        <row r="834">
          <cell r="A834">
            <v>2111001</v>
          </cell>
          <cell r="B834" t="str">
            <v>    能源节约利用(项)</v>
          </cell>
          <cell r="C834">
            <v>67</v>
          </cell>
        </row>
        <row r="835">
          <cell r="A835">
            <v>21111</v>
          </cell>
          <cell r="B835" t="str">
            <v>  污染减排</v>
          </cell>
          <cell r="C835">
            <v>1087</v>
          </cell>
        </row>
        <row r="836">
          <cell r="A836">
            <v>2111101</v>
          </cell>
          <cell r="B836" t="str">
            <v>    环境监测与信息</v>
          </cell>
          <cell r="C836">
            <v>759</v>
          </cell>
        </row>
        <row r="837">
          <cell r="A837">
            <v>2111102</v>
          </cell>
          <cell r="B837" t="str">
            <v>    环境执法监察</v>
          </cell>
          <cell r="C837">
            <v>328</v>
          </cell>
        </row>
        <row r="838">
          <cell r="A838">
            <v>2111103</v>
          </cell>
          <cell r="B838" t="str">
            <v>    减排专项支出</v>
          </cell>
          <cell r="C838">
            <v>0</v>
          </cell>
        </row>
        <row r="839">
          <cell r="A839">
            <v>2111104</v>
          </cell>
          <cell r="B839" t="str">
            <v>    清洁生产专项支出</v>
          </cell>
          <cell r="C839">
            <v>0</v>
          </cell>
        </row>
        <row r="840">
          <cell r="A840">
            <v>2111199</v>
          </cell>
          <cell r="B840" t="str">
            <v>    其他污染减排支出</v>
          </cell>
          <cell r="C840">
            <v>0</v>
          </cell>
        </row>
        <row r="841">
          <cell r="A841">
            <v>21112</v>
          </cell>
          <cell r="B841" t="str">
            <v>  可再生能源(款)</v>
          </cell>
          <cell r="C841">
            <v>1500</v>
          </cell>
        </row>
        <row r="842">
          <cell r="A842">
            <v>2111201</v>
          </cell>
          <cell r="B842" t="str">
            <v>    可再生能源(项)</v>
          </cell>
          <cell r="C842">
            <v>1500</v>
          </cell>
        </row>
        <row r="843">
          <cell r="A843">
            <v>21113</v>
          </cell>
          <cell r="B843" t="str">
            <v>  资源综合利用(款)</v>
          </cell>
          <cell r="C843">
            <v>0</v>
          </cell>
        </row>
        <row r="844">
          <cell r="A844">
            <v>2111301</v>
          </cell>
          <cell r="B844" t="str">
            <v>    资源综合利用(项)</v>
          </cell>
          <cell r="C844">
            <v>0</v>
          </cell>
        </row>
        <row r="845">
          <cell r="A845">
            <v>21114</v>
          </cell>
          <cell r="B845" t="str">
            <v>  能源管理事务</v>
          </cell>
          <cell r="C845">
            <v>0</v>
          </cell>
        </row>
        <row r="846">
          <cell r="A846">
            <v>2111401</v>
          </cell>
          <cell r="B846" t="str">
            <v>    行政运行</v>
          </cell>
          <cell r="C846">
            <v>0</v>
          </cell>
        </row>
        <row r="847">
          <cell r="A847">
            <v>2111402</v>
          </cell>
          <cell r="B847" t="str">
            <v>    一般行政管理事务</v>
          </cell>
          <cell r="C847">
            <v>0</v>
          </cell>
        </row>
        <row r="848">
          <cell r="A848">
            <v>2111403</v>
          </cell>
          <cell r="B848" t="str">
            <v>    机关服务</v>
          </cell>
          <cell r="C848">
            <v>0</v>
          </cell>
        </row>
        <row r="849">
          <cell r="A849">
            <v>2111404</v>
          </cell>
          <cell r="B849" t="str">
            <v>    能源预测预警</v>
          </cell>
          <cell r="C849">
            <v>0</v>
          </cell>
        </row>
        <row r="850">
          <cell r="A850">
            <v>2111405</v>
          </cell>
          <cell r="B850" t="str">
            <v>    能源战略规划与实施</v>
          </cell>
          <cell r="C850">
            <v>0</v>
          </cell>
        </row>
        <row r="851">
          <cell r="A851">
            <v>2111406</v>
          </cell>
          <cell r="B851" t="str">
            <v>    能源科技装备</v>
          </cell>
          <cell r="C851">
            <v>0</v>
          </cell>
        </row>
        <row r="852">
          <cell r="A852">
            <v>2111407</v>
          </cell>
          <cell r="B852" t="str">
            <v>    能源行业管理</v>
          </cell>
          <cell r="C852">
            <v>0</v>
          </cell>
        </row>
        <row r="853">
          <cell r="A853">
            <v>2111408</v>
          </cell>
          <cell r="B853" t="str">
            <v>    能源管理</v>
          </cell>
          <cell r="C853">
            <v>0</v>
          </cell>
        </row>
        <row r="854">
          <cell r="A854">
            <v>2111409</v>
          </cell>
          <cell r="B854" t="str">
            <v>    石油储备发展管理</v>
          </cell>
          <cell r="C854">
            <v>0</v>
          </cell>
        </row>
        <row r="855">
          <cell r="A855">
            <v>2111410</v>
          </cell>
          <cell r="B855" t="str">
            <v>    能源调查</v>
          </cell>
          <cell r="C855">
            <v>0</v>
          </cell>
        </row>
        <row r="856">
          <cell r="A856">
            <v>2111411</v>
          </cell>
          <cell r="B856" t="str">
            <v>    信息化建设</v>
          </cell>
          <cell r="C856">
            <v>0</v>
          </cell>
        </row>
        <row r="857">
          <cell r="A857">
            <v>2111412</v>
          </cell>
          <cell r="B857" t="str">
            <v>    三峡库区移民专项支出</v>
          </cell>
          <cell r="C857">
            <v>0</v>
          </cell>
        </row>
        <row r="858">
          <cell r="A858">
            <v>2111413</v>
          </cell>
          <cell r="B858" t="str">
            <v>    农村电网建设</v>
          </cell>
          <cell r="C858">
            <v>0</v>
          </cell>
        </row>
        <row r="859">
          <cell r="A859">
            <v>2111450</v>
          </cell>
          <cell r="B859" t="str">
            <v>    事业运行</v>
          </cell>
          <cell r="C859">
            <v>0</v>
          </cell>
        </row>
        <row r="860">
          <cell r="A860">
            <v>2111499</v>
          </cell>
          <cell r="B860" t="str">
            <v>    其他能源管理事务支出</v>
          </cell>
          <cell r="C860">
            <v>0</v>
          </cell>
        </row>
        <row r="861">
          <cell r="A861">
            <v>21199</v>
          </cell>
          <cell r="B861" t="str">
            <v>  其他节能环保支出(款)</v>
          </cell>
          <cell r="C861">
            <v>0</v>
          </cell>
        </row>
        <row r="862">
          <cell r="A862">
            <v>2119901</v>
          </cell>
          <cell r="B862" t="str">
            <v>    其他节能环保支出(项)</v>
          </cell>
          <cell r="C862">
            <v>0</v>
          </cell>
        </row>
        <row r="863">
          <cell r="A863">
            <v>212</v>
          </cell>
          <cell r="B863" t="str">
            <v>城乡社区支出</v>
          </cell>
          <cell r="C863">
            <v>6583</v>
          </cell>
        </row>
        <row r="864">
          <cell r="A864">
            <v>21201</v>
          </cell>
          <cell r="B864" t="str">
            <v>  城乡社区管理事务</v>
          </cell>
          <cell r="C864">
            <v>2025</v>
          </cell>
        </row>
        <row r="865">
          <cell r="A865">
            <v>2120101</v>
          </cell>
          <cell r="B865" t="str">
            <v>    行政运行</v>
          </cell>
          <cell r="C865">
            <v>678</v>
          </cell>
        </row>
        <row r="866">
          <cell r="A866">
            <v>2120102</v>
          </cell>
          <cell r="B866" t="str">
            <v>    一般行政管理事务</v>
          </cell>
          <cell r="C866">
            <v>445</v>
          </cell>
        </row>
        <row r="867">
          <cell r="A867">
            <v>2120103</v>
          </cell>
          <cell r="B867" t="str">
            <v>    机关服务</v>
          </cell>
          <cell r="C867">
            <v>49</v>
          </cell>
        </row>
        <row r="868">
          <cell r="A868">
            <v>2120104</v>
          </cell>
          <cell r="B868" t="str">
            <v>    城管执法</v>
          </cell>
          <cell r="C868">
            <v>32</v>
          </cell>
        </row>
        <row r="869">
          <cell r="A869">
            <v>2120105</v>
          </cell>
          <cell r="B869" t="str">
            <v>    工程建设标准规范编制与监管</v>
          </cell>
          <cell r="C869">
            <v>356</v>
          </cell>
        </row>
        <row r="870">
          <cell r="A870">
            <v>2120106</v>
          </cell>
          <cell r="B870" t="str">
            <v>    工程建设管理</v>
          </cell>
          <cell r="C870">
            <v>23</v>
          </cell>
        </row>
        <row r="871">
          <cell r="A871">
            <v>2120107</v>
          </cell>
          <cell r="B871" t="str">
            <v>    市政公用行业市场监管</v>
          </cell>
          <cell r="C871">
            <v>15</v>
          </cell>
        </row>
        <row r="872">
          <cell r="A872">
            <v>2120108</v>
          </cell>
          <cell r="B872" t="str">
            <v>    国家重点风景区规划与保护</v>
          </cell>
          <cell r="C872">
            <v>0</v>
          </cell>
        </row>
        <row r="873">
          <cell r="A873">
            <v>2120109</v>
          </cell>
          <cell r="B873" t="str">
            <v>    住宅建设与房地产市场监管</v>
          </cell>
          <cell r="C873">
            <v>45</v>
          </cell>
        </row>
        <row r="874">
          <cell r="A874">
            <v>2120110</v>
          </cell>
          <cell r="B874" t="str">
            <v>    执业资格注册、资质审查</v>
          </cell>
          <cell r="C874">
            <v>15</v>
          </cell>
        </row>
        <row r="875">
          <cell r="A875">
            <v>2120199</v>
          </cell>
          <cell r="B875" t="str">
            <v>    其他城乡社区管理事务支出</v>
          </cell>
          <cell r="C875">
            <v>367</v>
          </cell>
        </row>
        <row r="876">
          <cell r="A876">
            <v>21202</v>
          </cell>
          <cell r="B876" t="str">
            <v>  城乡社区规划与管理(款)</v>
          </cell>
          <cell r="C876">
            <v>2416</v>
          </cell>
        </row>
        <row r="877">
          <cell r="A877">
            <v>2120201</v>
          </cell>
          <cell r="B877" t="str">
            <v>    城乡社区规划与管理(项)</v>
          </cell>
          <cell r="C877">
            <v>2416</v>
          </cell>
        </row>
        <row r="878">
          <cell r="A878">
            <v>21203</v>
          </cell>
          <cell r="B878" t="str">
            <v>  城乡社区公共设施</v>
          </cell>
          <cell r="C878">
            <v>1674</v>
          </cell>
        </row>
        <row r="879">
          <cell r="A879">
            <v>2120303</v>
          </cell>
          <cell r="B879" t="str">
            <v>    小城镇基础设施建设</v>
          </cell>
          <cell r="C879">
            <v>0</v>
          </cell>
        </row>
        <row r="880">
          <cell r="A880">
            <v>2120399</v>
          </cell>
          <cell r="B880" t="str">
            <v>    其他城乡社区公共设施支出</v>
          </cell>
          <cell r="C880">
            <v>1674</v>
          </cell>
        </row>
        <row r="881">
          <cell r="A881">
            <v>21205</v>
          </cell>
          <cell r="B881" t="str">
            <v>  城乡社区环境卫生(款)</v>
          </cell>
          <cell r="C881">
            <v>110</v>
          </cell>
        </row>
        <row r="882">
          <cell r="A882">
            <v>2120501</v>
          </cell>
          <cell r="B882" t="str">
            <v>    城乡社区环境卫生(项)</v>
          </cell>
          <cell r="C882">
            <v>110</v>
          </cell>
        </row>
        <row r="883">
          <cell r="A883">
            <v>21206</v>
          </cell>
          <cell r="B883" t="str">
            <v>  建设市场管理与监督(款)</v>
          </cell>
          <cell r="C883">
            <v>313</v>
          </cell>
        </row>
        <row r="884">
          <cell r="A884">
            <v>2120601</v>
          </cell>
          <cell r="B884" t="str">
            <v>    建设市场管理与监督(项)</v>
          </cell>
          <cell r="C884">
            <v>313</v>
          </cell>
        </row>
        <row r="885">
          <cell r="A885">
            <v>21299</v>
          </cell>
          <cell r="B885" t="str">
            <v>  其他城乡社区支出(款)</v>
          </cell>
          <cell r="C885">
            <v>45</v>
          </cell>
        </row>
        <row r="886">
          <cell r="A886">
            <v>2129999</v>
          </cell>
          <cell r="B886" t="str">
            <v>    其他城乡社区支出(项)</v>
          </cell>
          <cell r="C886">
            <v>45</v>
          </cell>
        </row>
        <row r="887">
          <cell r="A887">
            <v>213</v>
          </cell>
          <cell r="B887" t="str">
            <v>农林水支出</v>
          </cell>
          <cell r="C887">
            <v>60879</v>
          </cell>
        </row>
        <row r="888">
          <cell r="A888">
            <v>21301</v>
          </cell>
          <cell r="B888" t="str">
            <v>  农业</v>
          </cell>
          <cell r="C888">
            <v>18759</v>
          </cell>
        </row>
        <row r="889">
          <cell r="A889">
            <v>2130101</v>
          </cell>
          <cell r="B889" t="str">
            <v>    行政运行</v>
          </cell>
          <cell r="C889">
            <v>799</v>
          </cell>
        </row>
        <row r="890">
          <cell r="A890">
            <v>2130102</v>
          </cell>
          <cell r="B890" t="str">
            <v>    一般行政管理事务</v>
          </cell>
          <cell r="C890">
            <v>4</v>
          </cell>
        </row>
        <row r="891">
          <cell r="A891">
            <v>2130103</v>
          </cell>
          <cell r="B891" t="str">
            <v>    机关服务</v>
          </cell>
          <cell r="C891">
            <v>0</v>
          </cell>
        </row>
        <row r="892">
          <cell r="A892">
            <v>2130104</v>
          </cell>
          <cell r="B892" t="str">
            <v>    事业运行</v>
          </cell>
          <cell r="C892">
            <v>1279</v>
          </cell>
        </row>
        <row r="893">
          <cell r="A893">
            <v>2130105</v>
          </cell>
          <cell r="B893" t="str">
            <v>    农垦运行</v>
          </cell>
          <cell r="C893">
            <v>0</v>
          </cell>
        </row>
        <row r="894">
          <cell r="A894">
            <v>2130106</v>
          </cell>
          <cell r="B894" t="str">
            <v>    技术推广</v>
          </cell>
          <cell r="C894">
            <v>1120</v>
          </cell>
        </row>
        <row r="895">
          <cell r="A895">
            <v>2130108</v>
          </cell>
          <cell r="B895" t="str">
            <v>    病虫害控制</v>
          </cell>
          <cell r="C895">
            <v>458</v>
          </cell>
        </row>
        <row r="896">
          <cell r="A896">
            <v>2130109</v>
          </cell>
          <cell r="B896" t="str">
            <v>    农产品质量安全</v>
          </cell>
          <cell r="C896">
            <v>329</v>
          </cell>
        </row>
        <row r="897">
          <cell r="A897">
            <v>2130110</v>
          </cell>
          <cell r="B897" t="str">
            <v>    执法监管</v>
          </cell>
          <cell r="C897">
            <v>25</v>
          </cell>
        </row>
        <row r="898">
          <cell r="A898">
            <v>2130111</v>
          </cell>
          <cell r="B898" t="str">
            <v>    统计监测与信息服务</v>
          </cell>
          <cell r="C898">
            <v>36</v>
          </cell>
        </row>
        <row r="899">
          <cell r="A899">
            <v>2130112</v>
          </cell>
          <cell r="B899" t="str">
            <v>    农业行业业务管理</v>
          </cell>
          <cell r="C899">
            <v>240</v>
          </cell>
        </row>
        <row r="900">
          <cell r="A900">
            <v>2130114</v>
          </cell>
          <cell r="B900" t="str">
            <v>    对外交流与合作</v>
          </cell>
          <cell r="C900">
            <v>0</v>
          </cell>
        </row>
        <row r="901">
          <cell r="A901">
            <v>2130119</v>
          </cell>
          <cell r="B901" t="str">
            <v>    灾害救助</v>
          </cell>
          <cell r="C901">
            <v>30</v>
          </cell>
        </row>
        <row r="902">
          <cell r="A902">
            <v>2130120</v>
          </cell>
          <cell r="B902" t="str">
            <v>    稳定农民收入补贴</v>
          </cell>
          <cell r="C902">
            <v>0</v>
          </cell>
        </row>
        <row r="903">
          <cell r="A903">
            <v>2130121</v>
          </cell>
          <cell r="B903" t="str">
            <v>    农业结构调整补贴</v>
          </cell>
          <cell r="C903">
            <v>0</v>
          </cell>
        </row>
        <row r="904">
          <cell r="A904">
            <v>2130122</v>
          </cell>
          <cell r="B904" t="str">
            <v>    农业生产资料与技术补贴</v>
          </cell>
          <cell r="C904">
            <v>13</v>
          </cell>
        </row>
        <row r="905">
          <cell r="A905">
            <v>2130123</v>
          </cell>
          <cell r="B905" t="str">
            <v>    农业生产保险补贴</v>
          </cell>
          <cell r="C905">
            <v>0</v>
          </cell>
        </row>
        <row r="906">
          <cell r="A906">
            <v>2130124</v>
          </cell>
          <cell r="B906" t="str">
            <v>    农业组织化与产业化经营</v>
          </cell>
          <cell r="C906">
            <v>12</v>
          </cell>
        </row>
        <row r="907">
          <cell r="A907">
            <v>2130125</v>
          </cell>
          <cell r="B907" t="str">
            <v>    农产品加工与促销</v>
          </cell>
          <cell r="C907">
            <v>192</v>
          </cell>
        </row>
        <row r="908">
          <cell r="A908">
            <v>2130126</v>
          </cell>
          <cell r="B908" t="str">
            <v>    农村公益事业</v>
          </cell>
          <cell r="C908">
            <v>14</v>
          </cell>
        </row>
        <row r="909">
          <cell r="A909">
            <v>2130129</v>
          </cell>
          <cell r="B909" t="str">
            <v>    综合财力补助</v>
          </cell>
          <cell r="C909">
            <v>0</v>
          </cell>
        </row>
        <row r="910">
          <cell r="A910">
            <v>2130135</v>
          </cell>
          <cell r="B910" t="str">
            <v>    农业资源保护与利用</v>
          </cell>
          <cell r="C910">
            <v>115</v>
          </cell>
        </row>
        <row r="911">
          <cell r="A911">
            <v>2130142</v>
          </cell>
          <cell r="B911" t="str">
            <v>    农村道路建设</v>
          </cell>
          <cell r="C911">
            <v>0</v>
          </cell>
        </row>
        <row r="912">
          <cell r="A912">
            <v>2130147</v>
          </cell>
          <cell r="B912" t="str">
            <v>    农资综合补贴</v>
          </cell>
          <cell r="C912">
            <v>0</v>
          </cell>
        </row>
        <row r="913">
          <cell r="A913">
            <v>2130148</v>
          </cell>
          <cell r="B913" t="str">
            <v>    石油价格改革对渔业的补贴</v>
          </cell>
          <cell r="C913">
            <v>0</v>
          </cell>
        </row>
        <row r="914">
          <cell r="A914">
            <v>2130152</v>
          </cell>
          <cell r="B914" t="str">
            <v>    对高校毕业生到基层任职补助</v>
          </cell>
          <cell r="C914">
            <v>0</v>
          </cell>
        </row>
        <row r="915">
          <cell r="A915">
            <v>2130153</v>
          </cell>
          <cell r="B915" t="str">
            <v>    草原植被恢复费安排的支出</v>
          </cell>
          <cell r="C915">
            <v>0</v>
          </cell>
        </row>
        <row r="916">
          <cell r="A916">
            <v>2130199</v>
          </cell>
          <cell r="B916" t="str">
            <v>    其他农业支出</v>
          </cell>
          <cell r="C916">
            <v>14093</v>
          </cell>
        </row>
        <row r="917">
          <cell r="A917">
            <v>21302</v>
          </cell>
          <cell r="B917" t="str">
            <v>  林业</v>
          </cell>
          <cell r="C917">
            <v>3348</v>
          </cell>
        </row>
        <row r="918">
          <cell r="A918">
            <v>2130201</v>
          </cell>
          <cell r="B918" t="str">
            <v>    行政运行</v>
          </cell>
          <cell r="C918">
            <v>661</v>
          </cell>
        </row>
        <row r="919">
          <cell r="A919">
            <v>2130202</v>
          </cell>
          <cell r="B919" t="str">
            <v>    一般行政管理事务</v>
          </cell>
          <cell r="C919">
            <v>29</v>
          </cell>
        </row>
        <row r="920">
          <cell r="A920">
            <v>2130203</v>
          </cell>
          <cell r="B920" t="str">
            <v>    机关服务</v>
          </cell>
          <cell r="C920">
            <v>0</v>
          </cell>
        </row>
        <row r="921">
          <cell r="A921">
            <v>2130204</v>
          </cell>
          <cell r="B921" t="str">
            <v>    林业事业机构</v>
          </cell>
          <cell r="C921">
            <v>963</v>
          </cell>
        </row>
        <row r="922">
          <cell r="A922">
            <v>2130205</v>
          </cell>
          <cell r="B922" t="str">
            <v>    森林培育</v>
          </cell>
          <cell r="C922">
            <v>100</v>
          </cell>
        </row>
        <row r="923">
          <cell r="A923">
            <v>2130206</v>
          </cell>
          <cell r="B923" t="str">
            <v>    林业技术推广</v>
          </cell>
          <cell r="C923">
            <v>0</v>
          </cell>
        </row>
        <row r="924">
          <cell r="A924">
            <v>2130207</v>
          </cell>
          <cell r="B924" t="str">
            <v>    森林资源管理</v>
          </cell>
          <cell r="C924">
            <v>0</v>
          </cell>
        </row>
        <row r="925">
          <cell r="A925">
            <v>2130208</v>
          </cell>
          <cell r="B925" t="str">
            <v>    森林资源监测</v>
          </cell>
          <cell r="C925">
            <v>0</v>
          </cell>
        </row>
        <row r="926">
          <cell r="A926">
            <v>2130209</v>
          </cell>
          <cell r="B926" t="str">
            <v>    森林生态效益补偿</v>
          </cell>
          <cell r="C926">
            <v>146</v>
          </cell>
        </row>
        <row r="927">
          <cell r="A927">
            <v>2130210</v>
          </cell>
          <cell r="B927" t="str">
            <v>    林业自然保护区</v>
          </cell>
          <cell r="C927">
            <v>0</v>
          </cell>
        </row>
        <row r="928">
          <cell r="A928">
            <v>2130211</v>
          </cell>
          <cell r="B928" t="str">
            <v>    动植物保护</v>
          </cell>
          <cell r="C928">
            <v>53</v>
          </cell>
        </row>
        <row r="929">
          <cell r="A929">
            <v>2130212</v>
          </cell>
          <cell r="B929" t="str">
            <v>    湿地保护</v>
          </cell>
          <cell r="C929">
            <v>6</v>
          </cell>
        </row>
        <row r="930">
          <cell r="A930">
            <v>2130213</v>
          </cell>
          <cell r="B930" t="str">
            <v>    林业执法与监督</v>
          </cell>
          <cell r="C930">
            <v>57</v>
          </cell>
        </row>
        <row r="931">
          <cell r="A931">
            <v>2130216</v>
          </cell>
          <cell r="B931" t="str">
            <v>    林业检疫检测</v>
          </cell>
          <cell r="C931">
            <v>0</v>
          </cell>
        </row>
        <row r="932">
          <cell r="A932">
            <v>2130217</v>
          </cell>
          <cell r="B932" t="str">
            <v>    防沙治沙</v>
          </cell>
          <cell r="C932">
            <v>0</v>
          </cell>
        </row>
        <row r="933">
          <cell r="A933">
            <v>2130218</v>
          </cell>
          <cell r="B933" t="str">
            <v>    林业质量安全</v>
          </cell>
          <cell r="C933">
            <v>0</v>
          </cell>
        </row>
        <row r="934">
          <cell r="A934">
            <v>2130219</v>
          </cell>
          <cell r="B934" t="str">
            <v>    林业工程与项目管理</v>
          </cell>
          <cell r="C934">
            <v>0</v>
          </cell>
        </row>
        <row r="935">
          <cell r="A935">
            <v>2130220</v>
          </cell>
          <cell r="B935" t="str">
            <v>    林业对外合作与交流</v>
          </cell>
          <cell r="C935">
            <v>0</v>
          </cell>
        </row>
        <row r="936">
          <cell r="A936">
            <v>2130221</v>
          </cell>
          <cell r="B936" t="str">
            <v>    林业产业化</v>
          </cell>
          <cell r="C936">
            <v>829</v>
          </cell>
        </row>
        <row r="937">
          <cell r="A937">
            <v>2130223</v>
          </cell>
          <cell r="B937" t="str">
            <v>    信息管理</v>
          </cell>
          <cell r="C937">
            <v>0</v>
          </cell>
        </row>
        <row r="938">
          <cell r="A938">
            <v>2130224</v>
          </cell>
          <cell r="B938" t="str">
            <v>    林业政策制定与宣传</v>
          </cell>
          <cell r="C938">
            <v>0</v>
          </cell>
        </row>
        <row r="939">
          <cell r="A939">
            <v>2130225</v>
          </cell>
          <cell r="B939" t="str">
            <v>    林业资金审计稽查</v>
          </cell>
          <cell r="C939">
            <v>0</v>
          </cell>
        </row>
        <row r="940">
          <cell r="A940">
            <v>2130226</v>
          </cell>
          <cell r="B940" t="str">
            <v>    林区公共支出</v>
          </cell>
          <cell r="C940">
            <v>0</v>
          </cell>
        </row>
        <row r="941">
          <cell r="A941">
            <v>2130227</v>
          </cell>
          <cell r="B941" t="str">
            <v>    林业贷款贴息</v>
          </cell>
          <cell r="C941">
            <v>0</v>
          </cell>
        </row>
        <row r="942">
          <cell r="A942">
            <v>2130232</v>
          </cell>
          <cell r="B942" t="str">
            <v>    石油价格改革对林业的补贴</v>
          </cell>
          <cell r="C942">
            <v>3</v>
          </cell>
        </row>
        <row r="943">
          <cell r="A943">
            <v>2130233</v>
          </cell>
          <cell r="B943" t="str">
            <v>    森林保险保费补贴</v>
          </cell>
          <cell r="C943">
            <v>0</v>
          </cell>
        </row>
        <row r="944">
          <cell r="A944">
            <v>2130234</v>
          </cell>
          <cell r="B944" t="str">
            <v>    林业防灾减灾</v>
          </cell>
          <cell r="C944">
            <v>419</v>
          </cell>
        </row>
        <row r="945">
          <cell r="A945">
            <v>2130299</v>
          </cell>
          <cell r="B945" t="str">
            <v>    其他林业支出</v>
          </cell>
          <cell r="C945">
            <v>82</v>
          </cell>
        </row>
        <row r="946">
          <cell r="A946">
            <v>21303</v>
          </cell>
          <cell r="B946" t="str">
            <v>  水利</v>
          </cell>
          <cell r="C946">
            <v>37135</v>
          </cell>
        </row>
        <row r="947">
          <cell r="A947">
            <v>2130301</v>
          </cell>
          <cell r="B947" t="str">
            <v>    行政运行</v>
          </cell>
          <cell r="C947">
            <v>720</v>
          </cell>
        </row>
        <row r="948">
          <cell r="A948">
            <v>2130302</v>
          </cell>
          <cell r="B948" t="str">
            <v>    一般行政管理事务</v>
          </cell>
          <cell r="C948">
            <v>970</v>
          </cell>
        </row>
        <row r="949">
          <cell r="A949">
            <v>2130303</v>
          </cell>
          <cell r="B949" t="str">
            <v>    机关服务</v>
          </cell>
          <cell r="C949">
            <v>0</v>
          </cell>
        </row>
        <row r="950">
          <cell r="A950">
            <v>2130304</v>
          </cell>
          <cell r="B950" t="str">
            <v>    水利行业业务管理</v>
          </cell>
          <cell r="C950">
            <v>0</v>
          </cell>
        </row>
        <row r="951">
          <cell r="A951">
            <v>2130305</v>
          </cell>
          <cell r="B951" t="str">
            <v>    水利工程建设</v>
          </cell>
          <cell r="C951">
            <v>8000</v>
          </cell>
        </row>
        <row r="952">
          <cell r="A952">
            <v>2130306</v>
          </cell>
          <cell r="B952" t="str">
            <v>    水利工程运行与维护</v>
          </cell>
          <cell r="C952">
            <v>195</v>
          </cell>
        </row>
        <row r="953">
          <cell r="A953">
            <v>2130307</v>
          </cell>
          <cell r="B953" t="str">
            <v>    长江黄河等流域管理</v>
          </cell>
          <cell r="C953">
            <v>0</v>
          </cell>
        </row>
        <row r="954">
          <cell r="A954">
            <v>2130308</v>
          </cell>
          <cell r="B954" t="str">
            <v>    水利前期工作</v>
          </cell>
          <cell r="C954">
            <v>1570</v>
          </cell>
        </row>
        <row r="955">
          <cell r="A955">
            <v>2130309</v>
          </cell>
          <cell r="B955" t="str">
            <v>    水利执法监督</v>
          </cell>
          <cell r="C955">
            <v>105</v>
          </cell>
        </row>
        <row r="956">
          <cell r="A956">
            <v>2130310</v>
          </cell>
          <cell r="B956" t="str">
            <v>    水土保持</v>
          </cell>
          <cell r="C956">
            <v>195</v>
          </cell>
        </row>
        <row r="957">
          <cell r="A957">
            <v>2130311</v>
          </cell>
          <cell r="B957" t="str">
            <v>    水资源节约管理与保护</v>
          </cell>
          <cell r="C957">
            <v>298</v>
          </cell>
        </row>
        <row r="958">
          <cell r="A958">
            <v>2130312</v>
          </cell>
          <cell r="B958" t="str">
            <v>    水质监测</v>
          </cell>
          <cell r="C958">
            <v>0</v>
          </cell>
        </row>
        <row r="959">
          <cell r="A959">
            <v>2130313</v>
          </cell>
          <cell r="B959" t="str">
            <v>    水文测报</v>
          </cell>
          <cell r="C959">
            <v>36</v>
          </cell>
        </row>
        <row r="960">
          <cell r="A960">
            <v>2130314</v>
          </cell>
          <cell r="B960" t="str">
            <v>    防汛</v>
          </cell>
          <cell r="C960">
            <v>1736</v>
          </cell>
        </row>
        <row r="961">
          <cell r="A961">
            <v>2130315</v>
          </cell>
          <cell r="B961" t="str">
            <v>    抗旱</v>
          </cell>
          <cell r="C961">
            <v>861</v>
          </cell>
        </row>
        <row r="962">
          <cell r="A962">
            <v>2130316</v>
          </cell>
          <cell r="B962" t="str">
            <v>    农田水利</v>
          </cell>
          <cell r="C962">
            <v>16120</v>
          </cell>
        </row>
        <row r="963">
          <cell r="A963">
            <v>2130317</v>
          </cell>
          <cell r="B963" t="str">
            <v>    水利技术推广</v>
          </cell>
          <cell r="C963">
            <v>0</v>
          </cell>
        </row>
        <row r="964">
          <cell r="A964">
            <v>2130318</v>
          </cell>
          <cell r="B964" t="str">
            <v>    国际河流治理与管理</v>
          </cell>
          <cell r="C964">
            <v>0</v>
          </cell>
        </row>
        <row r="965">
          <cell r="A965">
            <v>2130321</v>
          </cell>
          <cell r="B965" t="str">
            <v>    大中型水库移民后期扶持专项支出</v>
          </cell>
          <cell r="C965">
            <v>0</v>
          </cell>
        </row>
        <row r="966">
          <cell r="A966">
            <v>2130322</v>
          </cell>
          <cell r="B966" t="str">
            <v>    水利安全监督</v>
          </cell>
          <cell r="C966">
            <v>0</v>
          </cell>
        </row>
        <row r="967">
          <cell r="A967">
            <v>2130331</v>
          </cell>
          <cell r="B967" t="str">
            <v>    水资源费安排的支出</v>
          </cell>
          <cell r="C967">
            <v>528</v>
          </cell>
        </row>
        <row r="968">
          <cell r="A968">
            <v>2130332</v>
          </cell>
          <cell r="B968" t="str">
            <v>    砂石资源费支出</v>
          </cell>
          <cell r="C968">
            <v>0</v>
          </cell>
        </row>
        <row r="969">
          <cell r="A969">
            <v>2130333</v>
          </cell>
          <cell r="B969" t="str">
            <v>    信息管理</v>
          </cell>
          <cell r="C969">
            <v>0</v>
          </cell>
        </row>
        <row r="970">
          <cell r="A970">
            <v>2130334</v>
          </cell>
          <cell r="B970" t="str">
            <v>    水利建设移民支出</v>
          </cell>
          <cell r="C970">
            <v>0</v>
          </cell>
        </row>
        <row r="971">
          <cell r="A971">
            <v>2130335</v>
          </cell>
          <cell r="B971" t="str">
            <v>    农村人畜饮水</v>
          </cell>
          <cell r="C971">
            <v>638</v>
          </cell>
        </row>
        <row r="972">
          <cell r="A972">
            <v>2130399</v>
          </cell>
          <cell r="B972" t="str">
            <v>    其他水利支出</v>
          </cell>
          <cell r="C972">
            <v>5163</v>
          </cell>
        </row>
        <row r="973">
          <cell r="A973">
            <v>21304</v>
          </cell>
          <cell r="B973" t="str">
            <v>  南水北调</v>
          </cell>
          <cell r="C973">
            <v>0</v>
          </cell>
        </row>
        <row r="974">
          <cell r="A974">
            <v>2130401</v>
          </cell>
          <cell r="B974" t="str">
            <v>    行政运行</v>
          </cell>
          <cell r="C974">
            <v>0</v>
          </cell>
        </row>
        <row r="975">
          <cell r="A975">
            <v>2130402</v>
          </cell>
          <cell r="B975" t="str">
            <v>    一般行政管理事务</v>
          </cell>
          <cell r="C975">
            <v>0</v>
          </cell>
        </row>
        <row r="976">
          <cell r="A976">
            <v>2130403</v>
          </cell>
          <cell r="B976" t="str">
            <v>    机关服务</v>
          </cell>
          <cell r="C976">
            <v>0</v>
          </cell>
        </row>
        <row r="977">
          <cell r="A977">
            <v>2130404</v>
          </cell>
          <cell r="B977" t="str">
            <v>    南水北调工程建设</v>
          </cell>
          <cell r="C977">
            <v>0</v>
          </cell>
        </row>
        <row r="978">
          <cell r="A978">
            <v>2130405</v>
          </cell>
          <cell r="B978" t="str">
            <v>    政策研究与信息管理</v>
          </cell>
          <cell r="C978">
            <v>0</v>
          </cell>
        </row>
        <row r="979">
          <cell r="A979">
            <v>2130406</v>
          </cell>
          <cell r="B979" t="str">
            <v>    工程稽查</v>
          </cell>
          <cell r="C979">
            <v>0</v>
          </cell>
        </row>
        <row r="980">
          <cell r="A980">
            <v>2130407</v>
          </cell>
          <cell r="B980" t="str">
            <v>    前期工作</v>
          </cell>
          <cell r="C980">
            <v>0</v>
          </cell>
        </row>
        <row r="981">
          <cell r="A981">
            <v>2130408</v>
          </cell>
          <cell r="B981" t="str">
            <v>    南水北调技术推广</v>
          </cell>
          <cell r="C981">
            <v>0</v>
          </cell>
        </row>
        <row r="982">
          <cell r="A982">
            <v>2130409</v>
          </cell>
          <cell r="B982" t="str">
            <v>    环境、移民及水资源管理与保护</v>
          </cell>
          <cell r="C982">
            <v>0</v>
          </cell>
        </row>
        <row r="983">
          <cell r="A983">
            <v>2130499</v>
          </cell>
          <cell r="B983" t="str">
            <v>    其他南水北调支出</v>
          </cell>
          <cell r="C983">
            <v>0</v>
          </cell>
        </row>
        <row r="984">
          <cell r="A984">
            <v>21305</v>
          </cell>
          <cell r="B984" t="str">
            <v>  扶贫</v>
          </cell>
          <cell r="C984">
            <v>1624</v>
          </cell>
        </row>
        <row r="985">
          <cell r="A985">
            <v>2130501</v>
          </cell>
          <cell r="B985" t="str">
            <v>    行政运行</v>
          </cell>
          <cell r="C985">
            <v>162</v>
          </cell>
        </row>
        <row r="986">
          <cell r="A986">
            <v>2130502</v>
          </cell>
          <cell r="B986" t="str">
            <v>    一般行政管理事务</v>
          </cell>
          <cell r="C986">
            <v>5</v>
          </cell>
        </row>
        <row r="987">
          <cell r="A987">
            <v>2130503</v>
          </cell>
          <cell r="B987" t="str">
            <v>    机关服务</v>
          </cell>
          <cell r="C987">
            <v>0</v>
          </cell>
        </row>
        <row r="988">
          <cell r="A988">
            <v>2130504</v>
          </cell>
          <cell r="B988" t="str">
            <v>    农村基础设施建设</v>
          </cell>
          <cell r="C988">
            <v>1315</v>
          </cell>
        </row>
        <row r="989">
          <cell r="A989">
            <v>2130505</v>
          </cell>
          <cell r="B989" t="str">
            <v>    生产发展</v>
          </cell>
          <cell r="C989">
            <v>0</v>
          </cell>
        </row>
        <row r="990">
          <cell r="A990">
            <v>2130506</v>
          </cell>
          <cell r="B990" t="str">
            <v>    社会发展</v>
          </cell>
          <cell r="C990">
            <v>0</v>
          </cell>
        </row>
        <row r="991">
          <cell r="A991">
            <v>2130507</v>
          </cell>
          <cell r="B991" t="str">
            <v>    扶贫贷款奖补和贴息</v>
          </cell>
          <cell r="C991">
            <v>0</v>
          </cell>
        </row>
        <row r="992">
          <cell r="A992">
            <v>2130508</v>
          </cell>
          <cell r="B992" t="str">
            <v>    “三西”农业建设专项补助</v>
          </cell>
          <cell r="C992">
            <v>0</v>
          </cell>
        </row>
        <row r="993">
          <cell r="A993">
            <v>2130550</v>
          </cell>
          <cell r="B993" t="str">
            <v>    扶贫事业机构</v>
          </cell>
          <cell r="C993">
            <v>0</v>
          </cell>
        </row>
        <row r="994">
          <cell r="A994">
            <v>2130599</v>
          </cell>
          <cell r="B994" t="str">
            <v>    其他扶贫支出</v>
          </cell>
          <cell r="C994">
            <v>142</v>
          </cell>
        </row>
        <row r="995">
          <cell r="A995">
            <v>21306</v>
          </cell>
          <cell r="B995" t="str">
            <v>  农业综合开发</v>
          </cell>
          <cell r="C995">
            <v>0</v>
          </cell>
        </row>
        <row r="996">
          <cell r="A996">
            <v>2130601</v>
          </cell>
          <cell r="B996" t="str">
            <v>    机构运行</v>
          </cell>
          <cell r="C996">
            <v>0</v>
          </cell>
        </row>
        <row r="997">
          <cell r="A997">
            <v>2130602</v>
          </cell>
          <cell r="B997" t="str">
            <v>    土地治理</v>
          </cell>
          <cell r="C997">
            <v>0</v>
          </cell>
        </row>
        <row r="998">
          <cell r="A998">
            <v>2130603</v>
          </cell>
          <cell r="B998" t="str">
            <v>    产业化经营</v>
          </cell>
          <cell r="C998">
            <v>0</v>
          </cell>
        </row>
        <row r="999">
          <cell r="A999">
            <v>2130604</v>
          </cell>
          <cell r="B999" t="str">
            <v>    科技示范</v>
          </cell>
          <cell r="C999">
            <v>0</v>
          </cell>
        </row>
        <row r="1000">
          <cell r="A1000">
            <v>2130699</v>
          </cell>
          <cell r="B1000" t="str">
            <v>    其他农业综合开发支出</v>
          </cell>
          <cell r="C1000">
            <v>0</v>
          </cell>
        </row>
        <row r="1001">
          <cell r="A1001">
            <v>21307</v>
          </cell>
          <cell r="B1001" t="str">
            <v>  农村综合改革</v>
          </cell>
          <cell r="C1001">
            <v>10</v>
          </cell>
        </row>
        <row r="1002">
          <cell r="A1002">
            <v>2130701</v>
          </cell>
          <cell r="B1002" t="str">
            <v>    对村级一事一议的补助</v>
          </cell>
          <cell r="C1002">
            <v>10</v>
          </cell>
        </row>
        <row r="1003">
          <cell r="A1003">
            <v>2130704</v>
          </cell>
          <cell r="B1003" t="str">
            <v>    国有农场办社会职能改革补助</v>
          </cell>
          <cell r="C1003">
            <v>0</v>
          </cell>
        </row>
        <row r="1004">
          <cell r="A1004">
            <v>2130705</v>
          </cell>
          <cell r="B1004" t="str">
            <v>    对村民委员会和村党支部的补助</v>
          </cell>
          <cell r="C1004">
            <v>0</v>
          </cell>
        </row>
        <row r="1005">
          <cell r="A1005">
            <v>2130706</v>
          </cell>
          <cell r="B1005" t="str">
            <v>    对村集体经济组织的补助</v>
          </cell>
          <cell r="C1005">
            <v>0</v>
          </cell>
        </row>
        <row r="1006">
          <cell r="A1006">
            <v>2130707</v>
          </cell>
          <cell r="B1006" t="str">
            <v>    农村综合改革示范试点补助</v>
          </cell>
          <cell r="C1006">
            <v>0</v>
          </cell>
        </row>
        <row r="1007">
          <cell r="A1007">
            <v>2130799</v>
          </cell>
          <cell r="B1007" t="str">
            <v>    其他农村综合改革支出</v>
          </cell>
          <cell r="C1007">
            <v>0</v>
          </cell>
        </row>
        <row r="1008">
          <cell r="A1008">
            <v>21308</v>
          </cell>
          <cell r="B1008" t="str">
            <v>  促进金融支农支出</v>
          </cell>
          <cell r="C1008">
            <v>0</v>
          </cell>
        </row>
        <row r="1009">
          <cell r="A1009">
            <v>2130801</v>
          </cell>
          <cell r="B1009" t="str">
            <v>    支持农村金融机构</v>
          </cell>
          <cell r="C1009">
            <v>0</v>
          </cell>
        </row>
        <row r="1010">
          <cell r="A1010">
            <v>2130802</v>
          </cell>
          <cell r="B1010" t="str">
            <v>    涉农贷款增量奖励</v>
          </cell>
          <cell r="C1010">
            <v>0</v>
          </cell>
        </row>
        <row r="1011">
          <cell r="A1011">
            <v>2130899</v>
          </cell>
          <cell r="B1011" t="str">
            <v>    其他金融支农支持</v>
          </cell>
          <cell r="C1011">
            <v>0</v>
          </cell>
        </row>
        <row r="1012">
          <cell r="A1012">
            <v>21399</v>
          </cell>
          <cell r="B1012" t="str">
            <v>  其他农林水支出(款)</v>
          </cell>
          <cell r="C1012">
            <v>3</v>
          </cell>
        </row>
        <row r="1013">
          <cell r="A1013">
            <v>2139901</v>
          </cell>
          <cell r="B1013" t="str">
            <v>    化解其他公益性乡村债务支出</v>
          </cell>
          <cell r="C1013">
            <v>0</v>
          </cell>
        </row>
        <row r="1014">
          <cell r="A1014">
            <v>2139999</v>
          </cell>
          <cell r="B1014" t="str">
            <v>    其他农林水支出(项)</v>
          </cell>
          <cell r="C1014">
            <v>3</v>
          </cell>
        </row>
        <row r="1015">
          <cell r="A1015">
            <v>214</v>
          </cell>
          <cell r="B1015" t="str">
            <v>交通运输支出</v>
          </cell>
          <cell r="C1015">
            <v>33449</v>
          </cell>
        </row>
        <row r="1016">
          <cell r="A1016">
            <v>21401</v>
          </cell>
          <cell r="B1016" t="str">
            <v>  公路水路运输</v>
          </cell>
          <cell r="C1016">
            <v>31651</v>
          </cell>
        </row>
        <row r="1017">
          <cell r="A1017">
            <v>2140101</v>
          </cell>
          <cell r="B1017" t="str">
            <v>    行政运行</v>
          </cell>
          <cell r="C1017">
            <v>414</v>
          </cell>
        </row>
        <row r="1018">
          <cell r="A1018">
            <v>2140102</v>
          </cell>
          <cell r="B1018" t="str">
            <v>    一般行政管理事务</v>
          </cell>
          <cell r="C1018">
            <v>645</v>
          </cell>
        </row>
        <row r="1019">
          <cell r="A1019">
            <v>2140103</v>
          </cell>
          <cell r="B1019" t="str">
            <v>    机关服务</v>
          </cell>
          <cell r="C1019">
            <v>0</v>
          </cell>
        </row>
        <row r="1020">
          <cell r="A1020">
            <v>2140104</v>
          </cell>
          <cell r="B1020" t="str">
            <v>    公路新建</v>
          </cell>
          <cell r="C1020">
            <v>30000</v>
          </cell>
        </row>
        <row r="1021">
          <cell r="A1021">
            <v>2140105</v>
          </cell>
          <cell r="B1021" t="str">
            <v>    公路改建</v>
          </cell>
          <cell r="C1021">
            <v>0</v>
          </cell>
        </row>
        <row r="1022">
          <cell r="A1022">
            <v>2140106</v>
          </cell>
          <cell r="B1022" t="str">
            <v>    公路养护</v>
          </cell>
          <cell r="C1022">
            <v>0</v>
          </cell>
        </row>
        <row r="1023">
          <cell r="A1023">
            <v>2140107</v>
          </cell>
          <cell r="B1023" t="str">
            <v>    特大型桥梁建设</v>
          </cell>
          <cell r="C1023">
            <v>0</v>
          </cell>
        </row>
        <row r="1024">
          <cell r="A1024">
            <v>2140108</v>
          </cell>
          <cell r="B1024" t="str">
            <v>    公路路政管理</v>
          </cell>
          <cell r="C1024">
            <v>287</v>
          </cell>
        </row>
        <row r="1025">
          <cell r="A1025">
            <v>2140109</v>
          </cell>
          <cell r="B1025" t="str">
            <v>    公路和运输信息化建设</v>
          </cell>
          <cell r="C1025">
            <v>0</v>
          </cell>
        </row>
        <row r="1026">
          <cell r="A1026">
            <v>2140110</v>
          </cell>
          <cell r="B1026" t="str">
            <v>    公路和运输安全</v>
          </cell>
          <cell r="C1026">
            <v>0</v>
          </cell>
        </row>
        <row r="1027">
          <cell r="A1027">
            <v>2140111</v>
          </cell>
          <cell r="B1027" t="str">
            <v>    公路还贷专项</v>
          </cell>
          <cell r="C1027">
            <v>0</v>
          </cell>
        </row>
        <row r="1028">
          <cell r="A1028">
            <v>2140112</v>
          </cell>
          <cell r="B1028" t="str">
            <v>    公路运输管理</v>
          </cell>
          <cell r="C1028">
            <v>103</v>
          </cell>
        </row>
        <row r="1029">
          <cell r="A1029">
            <v>2140113</v>
          </cell>
          <cell r="B1029" t="str">
            <v>    公路客货运站(场)建设</v>
          </cell>
          <cell r="C1029">
            <v>0</v>
          </cell>
        </row>
        <row r="1030">
          <cell r="A1030">
            <v>2140114</v>
          </cell>
          <cell r="B1030" t="str">
            <v>    公路和运输技术标准化建设</v>
          </cell>
          <cell r="C1030">
            <v>0</v>
          </cell>
        </row>
        <row r="1031">
          <cell r="A1031">
            <v>2140122</v>
          </cell>
          <cell r="B1031" t="str">
            <v>    港口设施</v>
          </cell>
          <cell r="C1031">
            <v>0</v>
          </cell>
        </row>
        <row r="1032">
          <cell r="A1032">
            <v>2140123</v>
          </cell>
          <cell r="B1032" t="str">
            <v>    航道维护</v>
          </cell>
          <cell r="C1032">
            <v>0</v>
          </cell>
        </row>
        <row r="1033">
          <cell r="A1033">
            <v>2140124</v>
          </cell>
          <cell r="B1033" t="str">
            <v>    安全通信</v>
          </cell>
          <cell r="C1033">
            <v>0</v>
          </cell>
        </row>
        <row r="1034">
          <cell r="A1034">
            <v>2140125</v>
          </cell>
          <cell r="B1034" t="str">
            <v>    三峡库区通航管理</v>
          </cell>
          <cell r="C1034">
            <v>0</v>
          </cell>
        </row>
        <row r="1035">
          <cell r="A1035">
            <v>2140126</v>
          </cell>
          <cell r="B1035" t="str">
            <v>    航务管理</v>
          </cell>
          <cell r="C1035">
            <v>0</v>
          </cell>
        </row>
        <row r="1036">
          <cell r="A1036">
            <v>2140127</v>
          </cell>
          <cell r="B1036" t="str">
            <v>    船舶检验</v>
          </cell>
          <cell r="C1036">
            <v>0</v>
          </cell>
        </row>
        <row r="1037">
          <cell r="A1037">
            <v>2140128</v>
          </cell>
          <cell r="B1037" t="str">
            <v>    救助打捞</v>
          </cell>
          <cell r="C1037">
            <v>0</v>
          </cell>
        </row>
        <row r="1038">
          <cell r="A1038">
            <v>2140129</v>
          </cell>
          <cell r="B1038" t="str">
            <v>    内河运输</v>
          </cell>
          <cell r="C1038">
            <v>0</v>
          </cell>
        </row>
        <row r="1039">
          <cell r="A1039">
            <v>2140130</v>
          </cell>
          <cell r="B1039" t="str">
            <v>    远洋运输</v>
          </cell>
          <cell r="C1039">
            <v>0</v>
          </cell>
        </row>
        <row r="1040">
          <cell r="A1040">
            <v>2140131</v>
          </cell>
          <cell r="B1040" t="str">
            <v>    海事管理</v>
          </cell>
          <cell r="C1040">
            <v>0</v>
          </cell>
        </row>
        <row r="1041">
          <cell r="A1041">
            <v>2140133</v>
          </cell>
          <cell r="B1041" t="str">
            <v>    航标事业发展支出</v>
          </cell>
          <cell r="C1041">
            <v>0</v>
          </cell>
        </row>
        <row r="1042">
          <cell r="A1042">
            <v>2140136</v>
          </cell>
          <cell r="B1042" t="str">
            <v>    水路运输管理支出</v>
          </cell>
          <cell r="C1042">
            <v>0</v>
          </cell>
        </row>
        <row r="1043">
          <cell r="A1043">
            <v>2140138</v>
          </cell>
          <cell r="B1043" t="str">
            <v>    口岸建设</v>
          </cell>
          <cell r="C1043">
            <v>0</v>
          </cell>
        </row>
        <row r="1044">
          <cell r="A1044">
            <v>2140139</v>
          </cell>
          <cell r="B1044" t="str">
            <v>    取消政府还贷二级公路收费专项支出</v>
          </cell>
          <cell r="C1044">
            <v>0</v>
          </cell>
        </row>
        <row r="1045">
          <cell r="A1045">
            <v>2140199</v>
          </cell>
          <cell r="B1045" t="str">
            <v>    其他公路水路运输支出</v>
          </cell>
          <cell r="C1045">
            <v>202</v>
          </cell>
        </row>
        <row r="1046">
          <cell r="A1046">
            <v>21402</v>
          </cell>
          <cell r="B1046" t="str">
            <v>  铁路运输</v>
          </cell>
          <cell r="C1046">
            <v>35</v>
          </cell>
        </row>
        <row r="1047">
          <cell r="A1047">
            <v>2140201</v>
          </cell>
          <cell r="B1047" t="str">
            <v>    行政运行</v>
          </cell>
          <cell r="C1047">
            <v>0</v>
          </cell>
        </row>
        <row r="1048">
          <cell r="A1048">
            <v>2140202</v>
          </cell>
          <cell r="B1048" t="str">
            <v>    一般行政管理事务</v>
          </cell>
          <cell r="C1048">
            <v>0</v>
          </cell>
        </row>
        <row r="1049">
          <cell r="A1049">
            <v>2140203</v>
          </cell>
          <cell r="B1049" t="str">
            <v>    机关服务</v>
          </cell>
          <cell r="C1049">
            <v>0</v>
          </cell>
        </row>
        <row r="1050">
          <cell r="A1050">
            <v>2140204</v>
          </cell>
          <cell r="B1050" t="str">
            <v>    铁路路网建设</v>
          </cell>
          <cell r="C1050">
            <v>0</v>
          </cell>
        </row>
        <row r="1051">
          <cell r="A1051">
            <v>2140205</v>
          </cell>
          <cell r="B1051" t="str">
            <v>    铁路还贷专项</v>
          </cell>
          <cell r="C1051">
            <v>0</v>
          </cell>
        </row>
        <row r="1052">
          <cell r="A1052">
            <v>2140206</v>
          </cell>
          <cell r="B1052" t="str">
            <v>    铁路安全</v>
          </cell>
          <cell r="C1052">
            <v>0</v>
          </cell>
        </row>
        <row r="1053">
          <cell r="A1053">
            <v>2140207</v>
          </cell>
          <cell r="B1053" t="str">
            <v>    铁路专项运输</v>
          </cell>
          <cell r="C1053">
            <v>0</v>
          </cell>
        </row>
        <row r="1054">
          <cell r="A1054">
            <v>2140299</v>
          </cell>
          <cell r="B1054" t="str">
            <v>    其他铁路运输支出</v>
          </cell>
          <cell r="C1054">
            <v>35</v>
          </cell>
        </row>
        <row r="1055">
          <cell r="A1055">
            <v>21403</v>
          </cell>
          <cell r="B1055" t="str">
            <v>  民用航空运输</v>
          </cell>
          <cell r="C1055">
            <v>0</v>
          </cell>
        </row>
        <row r="1056">
          <cell r="A1056">
            <v>2140301</v>
          </cell>
          <cell r="B1056" t="str">
            <v>    行政运行</v>
          </cell>
          <cell r="C1056">
            <v>0</v>
          </cell>
        </row>
        <row r="1057">
          <cell r="A1057">
            <v>2140302</v>
          </cell>
          <cell r="B1057" t="str">
            <v>    一般行政管理事务</v>
          </cell>
          <cell r="C1057">
            <v>0</v>
          </cell>
        </row>
        <row r="1058">
          <cell r="A1058">
            <v>2140303</v>
          </cell>
          <cell r="B1058" t="str">
            <v>    机关服务</v>
          </cell>
          <cell r="C1058">
            <v>0</v>
          </cell>
        </row>
        <row r="1059">
          <cell r="A1059">
            <v>2140304</v>
          </cell>
          <cell r="B1059" t="str">
            <v>    机场建设</v>
          </cell>
          <cell r="C1059">
            <v>0</v>
          </cell>
        </row>
        <row r="1060">
          <cell r="A1060">
            <v>2140305</v>
          </cell>
          <cell r="B1060" t="str">
            <v>    空管系统建设</v>
          </cell>
          <cell r="C1060">
            <v>0</v>
          </cell>
        </row>
        <row r="1061">
          <cell r="A1061">
            <v>2140306</v>
          </cell>
          <cell r="B1061" t="str">
            <v>    民航还贷专项支出</v>
          </cell>
          <cell r="C1061">
            <v>0</v>
          </cell>
        </row>
        <row r="1062">
          <cell r="A1062">
            <v>2140307</v>
          </cell>
          <cell r="B1062" t="str">
            <v>    民用航空安全</v>
          </cell>
          <cell r="C1062">
            <v>0</v>
          </cell>
        </row>
        <row r="1063">
          <cell r="A1063">
            <v>2140308</v>
          </cell>
          <cell r="B1063" t="str">
            <v>    民航专项运输</v>
          </cell>
          <cell r="C1063">
            <v>0</v>
          </cell>
        </row>
        <row r="1064">
          <cell r="A1064">
            <v>2140309</v>
          </cell>
          <cell r="B1064" t="str">
            <v>    民航政策性购机专项支出</v>
          </cell>
          <cell r="C1064">
            <v>0</v>
          </cell>
        </row>
        <row r="1065">
          <cell r="A1065">
            <v>2140399</v>
          </cell>
          <cell r="B1065" t="str">
            <v>    其他民用航空运输支出</v>
          </cell>
          <cell r="C1065">
            <v>0</v>
          </cell>
        </row>
        <row r="1066">
          <cell r="A1066">
            <v>21404</v>
          </cell>
          <cell r="B1066" t="str">
            <v>  石油价格改革对交通运输的补贴</v>
          </cell>
          <cell r="C1066">
            <v>974</v>
          </cell>
        </row>
        <row r="1067">
          <cell r="A1067">
            <v>2140401</v>
          </cell>
          <cell r="B1067" t="str">
            <v>    对城市公交的补贴</v>
          </cell>
          <cell r="C1067">
            <v>652</v>
          </cell>
        </row>
        <row r="1068">
          <cell r="A1068">
            <v>2140402</v>
          </cell>
          <cell r="B1068" t="str">
            <v>    对农村道路客运的补贴</v>
          </cell>
          <cell r="C1068">
            <v>0</v>
          </cell>
        </row>
        <row r="1069">
          <cell r="A1069">
            <v>2140403</v>
          </cell>
          <cell r="B1069" t="str">
            <v>    对出租车的补贴</v>
          </cell>
          <cell r="C1069">
            <v>309</v>
          </cell>
        </row>
        <row r="1070">
          <cell r="A1070">
            <v>2140499</v>
          </cell>
          <cell r="B1070" t="str">
            <v>    石油价格改革补贴其他支出</v>
          </cell>
          <cell r="C1070">
            <v>13</v>
          </cell>
        </row>
        <row r="1071">
          <cell r="A1071">
            <v>21405</v>
          </cell>
          <cell r="B1071" t="str">
            <v>  邮政业支出</v>
          </cell>
          <cell r="C1071">
            <v>4</v>
          </cell>
        </row>
        <row r="1072">
          <cell r="A1072">
            <v>2140501</v>
          </cell>
          <cell r="B1072" t="str">
            <v>    行政运行</v>
          </cell>
          <cell r="C1072">
            <v>1</v>
          </cell>
        </row>
        <row r="1073">
          <cell r="A1073">
            <v>2140502</v>
          </cell>
          <cell r="B1073" t="str">
            <v>    一般行政管理事务</v>
          </cell>
          <cell r="C1073">
            <v>0</v>
          </cell>
        </row>
        <row r="1074">
          <cell r="A1074">
            <v>2140503</v>
          </cell>
          <cell r="B1074" t="str">
            <v>    机关服务</v>
          </cell>
          <cell r="C1074">
            <v>0</v>
          </cell>
        </row>
        <row r="1075">
          <cell r="A1075">
            <v>2140504</v>
          </cell>
          <cell r="B1075" t="str">
            <v>    行业监管</v>
          </cell>
          <cell r="C1075">
            <v>0</v>
          </cell>
        </row>
        <row r="1076">
          <cell r="A1076">
            <v>2140505</v>
          </cell>
          <cell r="B1076" t="str">
            <v>    邮政普遍服务与特殊服务</v>
          </cell>
          <cell r="C1076">
            <v>0</v>
          </cell>
        </row>
        <row r="1077">
          <cell r="A1077">
            <v>2140599</v>
          </cell>
          <cell r="B1077" t="str">
            <v>    其他邮政业支出</v>
          </cell>
          <cell r="C1077">
            <v>3</v>
          </cell>
        </row>
        <row r="1078">
          <cell r="A1078">
            <v>21406</v>
          </cell>
          <cell r="B1078" t="str">
            <v>  车辆购置税支出</v>
          </cell>
          <cell r="C1078">
            <v>156</v>
          </cell>
        </row>
        <row r="1079">
          <cell r="A1079">
            <v>2140601</v>
          </cell>
          <cell r="B1079" t="str">
            <v>    车辆购置税用于公路等基础设施建设支出</v>
          </cell>
          <cell r="C1079">
            <v>140</v>
          </cell>
        </row>
        <row r="1080">
          <cell r="A1080">
            <v>2140602</v>
          </cell>
          <cell r="B1080" t="str">
            <v>    车辆购置税用于农村公路建设支出</v>
          </cell>
          <cell r="C1080">
            <v>0</v>
          </cell>
        </row>
        <row r="1081">
          <cell r="A1081">
            <v>2140603</v>
          </cell>
          <cell r="B1081" t="str">
            <v>    车辆购置税用于老旧汽车报废更新补贴支出</v>
          </cell>
          <cell r="C1081">
            <v>16</v>
          </cell>
        </row>
        <row r="1082">
          <cell r="A1082">
            <v>2140699</v>
          </cell>
          <cell r="B1082" t="str">
            <v>    车辆购置税其他支出</v>
          </cell>
          <cell r="C1082">
            <v>0</v>
          </cell>
        </row>
        <row r="1083">
          <cell r="A1083">
            <v>21499</v>
          </cell>
          <cell r="B1083" t="str">
            <v>  其他交通运输支出(款)</v>
          </cell>
          <cell r="C1083">
            <v>629</v>
          </cell>
        </row>
        <row r="1084">
          <cell r="A1084">
            <v>2149901</v>
          </cell>
          <cell r="B1084" t="str">
            <v>    公共交通运营补助</v>
          </cell>
          <cell r="C1084">
            <v>400</v>
          </cell>
        </row>
        <row r="1085">
          <cell r="A1085">
            <v>2149999</v>
          </cell>
          <cell r="B1085" t="str">
            <v>    其他交通运输支出(项)</v>
          </cell>
          <cell r="C1085">
            <v>229</v>
          </cell>
        </row>
        <row r="1086">
          <cell r="A1086">
            <v>215</v>
          </cell>
          <cell r="B1086" t="str">
            <v>资源勘探信息等支出</v>
          </cell>
          <cell r="C1086">
            <v>1003</v>
          </cell>
        </row>
        <row r="1087">
          <cell r="A1087">
            <v>21501</v>
          </cell>
          <cell r="B1087" t="str">
            <v>  资源勘探开发</v>
          </cell>
          <cell r="C1087">
            <v>0</v>
          </cell>
        </row>
        <row r="1088">
          <cell r="A1088">
            <v>2150101</v>
          </cell>
          <cell r="B1088" t="str">
            <v>    行政运行</v>
          </cell>
          <cell r="C1088">
            <v>0</v>
          </cell>
        </row>
        <row r="1089">
          <cell r="A1089">
            <v>2150102</v>
          </cell>
          <cell r="B1089" t="str">
            <v>    一般行政管理事务</v>
          </cell>
          <cell r="C1089">
            <v>0</v>
          </cell>
        </row>
        <row r="1090">
          <cell r="A1090">
            <v>2150103</v>
          </cell>
          <cell r="B1090" t="str">
            <v>    机关服务</v>
          </cell>
          <cell r="C1090">
            <v>0</v>
          </cell>
        </row>
        <row r="1091">
          <cell r="A1091">
            <v>2150104</v>
          </cell>
          <cell r="B1091" t="str">
            <v>    煤炭勘探开采和洗选</v>
          </cell>
          <cell r="C1091">
            <v>0</v>
          </cell>
        </row>
        <row r="1092">
          <cell r="A1092">
            <v>2150105</v>
          </cell>
          <cell r="B1092" t="str">
            <v>    石油和天然气勘探开采</v>
          </cell>
          <cell r="C1092">
            <v>0</v>
          </cell>
        </row>
        <row r="1093">
          <cell r="A1093">
            <v>2150106</v>
          </cell>
          <cell r="B1093" t="str">
            <v>    黑色金属矿勘探和采选</v>
          </cell>
          <cell r="C1093">
            <v>0</v>
          </cell>
        </row>
        <row r="1094">
          <cell r="A1094">
            <v>2150107</v>
          </cell>
          <cell r="B1094" t="str">
            <v>    有色金属矿勘探和采选</v>
          </cell>
          <cell r="C1094">
            <v>0</v>
          </cell>
        </row>
        <row r="1095">
          <cell r="A1095">
            <v>2150108</v>
          </cell>
          <cell r="B1095" t="str">
            <v>    非金属矿勘探和采选</v>
          </cell>
          <cell r="C1095">
            <v>0</v>
          </cell>
        </row>
        <row r="1096">
          <cell r="A1096">
            <v>2150199</v>
          </cell>
          <cell r="B1096" t="str">
            <v>    其他资源勘探业支出</v>
          </cell>
          <cell r="C1096">
            <v>0</v>
          </cell>
        </row>
        <row r="1097">
          <cell r="A1097">
            <v>21502</v>
          </cell>
          <cell r="B1097" t="str">
            <v>  制造业</v>
          </cell>
          <cell r="C1097">
            <v>0</v>
          </cell>
        </row>
        <row r="1098">
          <cell r="A1098">
            <v>2150201</v>
          </cell>
          <cell r="B1098" t="str">
            <v>    行政运行</v>
          </cell>
          <cell r="C1098">
            <v>0</v>
          </cell>
        </row>
        <row r="1099">
          <cell r="A1099">
            <v>2150202</v>
          </cell>
          <cell r="B1099" t="str">
            <v>    一般行政管理事务</v>
          </cell>
          <cell r="C1099">
            <v>0</v>
          </cell>
        </row>
        <row r="1100">
          <cell r="A1100">
            <v>2150203</v>
          </cell>
          <cell r="B1100" t="str">
            <v>    机关服务</v>
          </cell>
          <cell r="C1100">
            <v>0</v>
          </cell>
        </row>
        <row r="1101">
          <cell r="A1101">
            <v>2150204</v>
          </cell>
          <cell r="B1101" t="str">
            <v>    纺织业</v>
          </cell>
          <cell r="C1101">
            <v>0</v>
          </cell>
        </row>
        <row r="1102">
          <cell r="A1102">
            <v>2150205</v>
          </cell>
          <cell r="B1102" t="str">
            <v>    医药制造业</v>
          </cell>
          <cell r="C1102">
            <v>0</v>
          </cell>
        </row>
        <row r="1103">
          <cell r="A1103">
            <v>2150206</v>
          </cell>
          <cell r="B1103" t="str">
            <v>    非金属矿物制品业</v>
          </cell>
          <cell r="C1103">
            <v>0</v>
          </cell>
        </row>
        <row r="1104">
          <cell r="A1104">
            <v>2150207</v>
          </cell>
          <cell r="B1104" t="str">
            <v>    通信设备、计算机及其他电子设备制造业</v>
          </cell>
          <cell r="C1104">
            <v>0</v>
          </cell>
        </row>
        <row r="1105">
          <cell r="A1105">
            <v>2150208</v>
          </cell>
          <cell r="B1105" t="str">
            <v>    交通运输设备制造业</v>
          </cell>
          <cell r="C1105">
            <v>0</v>
          </cell>
        </row>
        <row r="1106">
          <cell r="A1106">
            <v>2150209</v>
          </cell>
          <cell r="B1106" t="str">
            <v>    电气机械及器材制造业</v>
          </cell>
          <cell r="C1106">
            <v>0</v>
          </cell>
        </row>
        <row r="1107">
          <cell r="A1107">
            <v>2150210</v>
          </cell>
          <cell r="B1107" t="str">
            <v>    工艺品及其他制造业</v>
          </cell>
          <cell r="C1107">
            <v>0</v>
          </cell>
        </row>
        <row r="1108">
          <cell r="A1108">
            <v>2150212</v>
          </cell>
          <cell r="B1108" t="str">
            <v>    石油加工、炼焦及核燃料加工业</v>
          </cell>
          <cell r="C1108">
            <v>0</v>
          </cell>
        </row>
        <row r="1109">
          <cell r="A1109">
            <v>2150213</v>
          </cell>
          <cell r="B1109" t="str">
            <v>    化学原料及化学制品制造业</v>
          </cell>
          <cell r="C1109">
            <v>0</v>
          </cell>
        </row>
        <row r="1110">
          <cell r="A1110">
            <v>2150214</v>
          </cell>
          <cell r="B1110" t="str">
            <v>    黑色金属冶炼及压延加工业</v>
          </cell>
          <cell r="C1110">
            <v>0</v>
          </cell>
        </row>
        <row r="1111">
          <cell r="A1111">
            <v>2150215</v>
          </cell>
          <cell r="B1111" t="str">
            <v>    有色金属冶炼及压延加工业</v>
          </cell>
          <cell r="C1111">
            <v>0</v>
          </cell>
        </row>
        <row r="1112">
          <cell r="A1112">
            <v>2150299</v>
          </cell>
          <cell r="B1112" t="str">
            <v>    其他制造业支出</v>
          </cell>
          <cell r="C1112">
            <v>0</v>
          </cell>
        </row>
        <row r="1113">
          <cell r="A1113">
            <v>21503</v>
          </cell>
          <cell r="B1113" t="str">
            <v>  建筑业</v>
          </cell>
          <cell r="C1113">
            <v>0</v>
          </cell>
        </row>
        <row r="1114">
          <cell r="A1114">
            <v>2150301</v>
          </cell>
          <cell r="B1114" t="str">
            <v>    行政运行</v>
          </cell>
          <cell r="C1114">
            <v>0</v>
          </cell>
        </row>
        <row r="1115">
          <cell r="A1115">
            <v>2150302</v>
          </cell>
          <cell r="B1115" t="str">
            <v>    一般行政管理事务</v>
          </cell>
          <cell r="C1115">
            <v>0</v>
          </cell>
        </row>
        <row r="1116">
          <cell r="A1116">
            <v>2150303</v>
          </cell>
          <cell r="B1116" t="str">
            <v>    机关服务</v>
          </cell>
          <cell r="C1116">
            <v>0</v>
          </cell>
        </row>
        <row r="1117">
          <cell r="A1117">
            <v>2150399</v>
          </cell>
          <cell r="B1117" t="str">
            <v>    其他建筑业支出</v>
          </cell>
          <cell r="C1117">
            <v>0</v>
          </cell>
        </row>
        <row r="1118">
          <cell r="A1118">
            <v>21505</v>
          </cell>
          <cell r="B1118" t="str">
            <v>  工业和信息产业监管</v>
          </cell>
          <cell r="C1118">
            <v>85</v>
          </cell>
        </row>
        <row r="1119">
          <cell r="A1119">
            <v>2150501</v>
          </cell>
          <cell r="B1119" t="str">
            <v>    行政运行</v>
          </cell>
          <cell r="C1119">
            <v>0</v>
          </cell>
        </row>
        <row r="1120">
          <cell r="A1120">
            <v>2150502</v>
          </cell>
          <cell r="B1120" t="str">
            <v>    一般行政管理事务</v>
          </cell>
          <cell r="C1120">
            <v>0</v>
          </cell>
        </row>
        <row r="1121">
          <cell r="A1121">
            <v>2150503</v>
          </cell>
          <cell r="B1121" t="str">
            <v>    机关服务</v>
          </cell>
          <cell r="C1121">
            <v>0</v>
          </cell>
        </row>
        <row r="1122">
          <cell r="A1122">
            <v>2150505</v>
          </cell>
          <cell r="B1122" t="str">
            <v>    战备应急</v>
          </cell>
          <cell r="C1122">
            <v>0</v>
          </cell>
        </row>
        <row r="1123">
          <cell r="A1123">
            <v>2150506</v>
          </cell>
          <cell r="B1123" t="str">
            <v>    信息安全建设</v>
          </cell>
          <cell r="C1123">
            <v>0</v>
          </cell>
        </row>
        <row r="1124">
          <cell r="A1124">
            <v>2150507</v>
          </cell>
          <cell r="B1124" t="str">
            <v>    专用通信</v>
          </cell>
          <cell r="C1124">
            <v>0</v>
          </cell>
        </row>
        <row r="1125">
          <cell r="A1125">
            <v>2150508</v>
          </cell>
          <cell r="B1125" t="str">
            <v>    无线电监管</v>
          </cell>
          <cell r="C1125">
            <v>0</v>
          </cell>
        </row>
        <row r="1126">
          <cell r="A1126">
            <v>2150509</v>
          </cell>
          <cell r="B1126" t="str">
            <v>    工业和信息产业战略研究与标准制定</v>
          </cell>
          <cell r="C1126">
            <v>0</v>
          </cell>
        </row>
        <row r="1127">
          <cell r="A1127">
            <v>2150510</v>
          </cell>
          <cell r="B1127" t="str">
            <v>    工业和信息产业支持</v>
          </cell>
          <cell r="C1127">
            <v>85</v>
          </cell>
        </row>
        <row r="1128">
          <cell r="A1128">
            <v>2150511</v>
          </cell>
          <cell r="B1128" t="str">
            <v>    电子专项工程</v>
          </cell>
          <cell r="C1128">
            <v>0</v>
          </cell>
        </row>
        <row r="1129">
          <cell r="A1129">
            <v>2150513</v>
          </cell>
          <cell r="B1129" t="str">
            <v>    行业监管</v>
          </cell>
          <cell r="C1129">
            <v>0</v>
          </cell>
        </row>
        <row r="1130">
          <cell r="A1130">
            <v>2150514</v>
          </cell>
          <cell r="B1130" t="str">
            <v>    军工电子</v>
          </cell>
          <cell r="C1130">
            <v>0</v>
          </cell>
        </row>
        <row r="1131">
          <cell r="A1131">
            <v>2150515</v>
          </cell>
          <cell r="B1131" t="str">
            <v>    技术基础研究</v>
          </cell>
          <cell r="C1131">
            <v>0</v>
          </cell>
        </row>
        <row r="1132">
          <cell r="A1132">
            <v>2150599</v>
          </cell>
          <cell r="B1132" t="str">
            <v>    其他工业和信息产业监管支出</v>
          </cell>
          <cell r="C1132">
            <v>0</v>
          </cell>
        </row>
        <row r="1133">
          <cell r="A1133">
            <v>21506</v>
          </cell>
          <cell r="B1133" t="str">
            <v>  安全生产监管</v>
          </cell>
          <cell r="C1133">
            <v>867</v>
          </cell>
        </row>
        <row r="1134">
          <cell r="A1134">
            <v>2150601</v>
          </cell>
          <cell r="B1134" t="str">
            <v>    行政运行</v>
          </cell>
          <cell r="C1134">
            <v>343</v>
          </cell>
        </row>
        <row r="1135">
          <cell r="A1135">
            <v>2150602</v>
          </cell>
          <cell r="B1135" t="str">
            <v>    一般行政管理事务</v>
          </cell>
          <cell r="C1135">
            <v>99</v>
          </cell>
        </row>
        <row r="1136">
          <cell r="A1136">
            <v>2150603</v>
          </cell>
          <cell r="B1136" t="str">
            <v>    机关服务</v>
          </cell>
          <cell r="C1136">
            <v>0</v>
          </cell>
        </row>
        <row r="1137">
          <cell r="A1137">
            <v>2150604</v>
          </cell>
          <cell r="B1137" t="str">
            <v>    国务院安委会专项</v>
          </cell>
          <cell r="C1137">
            <v>0</v>
          </cell>
        </row>
        <row r="1138">
          <cell r="A1138">
            <v>2150605</v>
          </cell>
          <cell r="B1138" t="str">
            <v>    安全监管监察专项</v>
          </cell>
          <cell r="C1138">
            <v>390</v>
          </cell>
        </row>
        <row r="1139">
          <cell r="A1139">
            <v>2150606</v>
          </cell>
          <cell r="B1139" t="str">
            <v>    应急救援支出</v>
          </cell>
          <cell r="C1139">
            <v>30</v>
          </cell>
        </row>
        <row r="1140">
          <cell r="A1140">
            <v>2150607</v>
          </cell>
          <cell r="B1140" t="str">
            <v>    煤炭安全</v>
          </cell>
          <cell r="C1140">
            <v>0</v>
          </cell>
        </row>
        <row r="1141">
          <cell r="A1141">
            <v>2150699</v>
          </cell>
          <cell r="B1141" t="str">
            <v>    其他安全生产监管支出</v>
          </cell>
          <cell r="C1141">
            <v>5</v>
          </cell>
        </row>
        <row r="1142">
          <cell r="A1142">
            <v>21507</v>
          </cell>
          <cell r="B1142" t="str">
            <v>  国有资产监管</v>
          </cell>
          <cell r="C1142">
            <v>0</v>
          </cell>
        </row>
        <row r="1143">
          <cell r="A1143">
            <v>2150701</v>
          </cell>
          <cell r="B1143" t="str">
            <v>    行政运行</v>
          </cell>
          <cell r="C1143">
            <v>0</v>
          </cell>
        </row>
        <row r="1144">
          <cell r="A1144">
            <v>2150702</v>
          </cell>
          <cell r="B1144" t="str">
            <v>    一般行政管理事务</v>
          </cell>
          <cell r="C1144">
            <v>0</v>
          </cell>
        </row>
        <row r="1145">
          <cell r="A1145">
            <v>2150703</v>
          </cell>
          <cell r="B1145" t="str">
            <v>    机关服务</v>
          </cell>
          <cell r="C1145">
            <v>0</v>
          </cell>
        </row>
        <row r="1146">
          <cell r="A1146">
            <v>2150704</v>
          </cell>
          <cell r="B1146" t="str">
            <v>    国有企业监事会专项</v>
          </cell>
          <cell r="C1146">
            <v>0</v>
          </cell>
        </row>
        <row r="1147">
          <cell r="A1147">
            <v>2150705</v>
          </cell>
          <cell r="B1147" t="str">
            <v>    中央企业专项管理</v>
          </cell>
          <cell r="C1147">
            <v>0</v>
          </cell>
        </row>
        <row r="1148">
          <cell r="A1148">
            <v>2150799</v>
          </cell>
          <cell r="B1148" t="str">
            <v>    其他国有资产监管支出</v>
          </cell>
          <cell r="C1148">
            <v>0</v>
          </cell>
        </row>
        <row r="1149">
          <cell r="A1149">
            <v>21508</v>
          </cell>
          <cell r="B1149" t="str">
            <v>  支持中小企业发展和管理支出</v>
          </cell>
          <cell r="C1149">
            <v>51</v>
          </cell>
        </row>
        <row r="1150">
          <cell r="A1150">
            <v>2150801</v>
          </cell>
          <cell r="B1150" t="str">
            <v>    行政运行</v>
          </cell>
          <cell r="C1150">
            <v>0</v>
          </cell>
        </row>
        <row r="1151">
          <cell r="A1151">
            <v>2150802</v>
          </cell>
          <cell r="B1151" t="str">
            <v>    一般行政管理事务</v>
          </cell>
          <cell r="C1151">
            <v>0</v>
          </cell>
        </row>
        <row r="1152">
          <cell r="A1152">
            <v>2150803</v>
          </cell>
          <cell r="B1152" t="str">
            <v>    机关服务</v>
          </cell>
          <cell r="C1152">
            <v>0</v>
          </cell>
        </row>
        <row r="1153">
          <cell r="A1153">
            <v>2150804</v>
          </cell>
          <cell r="B1153" t="str">
            <v>    科技型中小企业技术创新基金</v>
          </cell>
          <cell r="C1153">
            <v>0</v>
          </cell>
        </row>
        <row r="1154">
          <cell r="A1154">
            <v>2150805</v>
          </cell>
          <cell r="B1154" t="str">
            <v>    中小企业发展专项</v>
          </cell>
          <cell r="C1154">
            <v>51</v>
          </cell>
        </row>
        <row r="1155">
          <cell r="A1155">
            <v>2150899</v>
          </cell>
          <cell r="B1155" t="str">
            <v>    其他支持中小企业发展和管理支出</v>
          </cell>
          <cell r="C1155">
            <v>0</v>
          </cell>
        </row>
        <row r="1156">
          <cell r="A1156">
            <v>21599</v>
          </cell>
          <cell r="B1156" t="str">
            <v>  其他资源勘探信息等支出(款)</v>
          </cell>
          <cell r="C1156">
            <v>0</v>
          </cell>
        </row>
        <row r="1157">
          <cell r="A1157">
            <v>2159901</v>
          </cell>
          <cell r="B1157" t="str">
            <v>    黄金事务</v>
          </cell>
          <cell r="C1157">
            <v>0</v>
          </cell>
        </row>
        <row r="1158">
          <cell r="A1158">
            <v>2159902</v>
          </cell>
          <cell r="B1158" t="str">
            <v>    建设项目贷款贴息</v>
          </cell>
          <cell r="C1158">
            <v>0</v>
          </cell>
        </row>
        <row r="1159">
          <cell r="A1159">
            <v>2159904</v>
          </cell>
          <cell r="B1159" t="str">
            <v>    技术改造支出</v>
          </cell>
          <cell r="C1159">
            <v>0</v>
          </cell>
        </row>
        <row r="1160">
          <cell r="A1160">
            <v>2159905</v>
          </cell>
          <cell r="B1160" t="str">
            <v>    中药材扶持资金支出</v>
          </cell>
          <cell r="C1160">
            <v>0</v>
          </cell>
        </row>
        <row r="1161">
          <cell r="A1161">
            <v>2159906</v>
          </cell>
          <cell r="B1161" t="str">
            <v>    重点产业振兴和技术改造项目贷款贴息</v>
          </cell>
          <cell r="C1161">
            <v>0</v>
          </cell>
        </row>
        <row r="1162">
          <cell r="A1162">
            <v>2159999</v>
          </cell>
          <cell r="B1162" t="str">
            <v>    其他资源勘探信息等支出(项)</v>
          </cell>
          <cell r="C1162">
            <v>0</v>
          </cell>
        </row>
        <row r="1163">
          <cell r="A1163">
            <v>216</v>
          </cell>
          <cell r="B1163" t="str">
            <v>商业服务业等支出</v>
          </cell>
          <cell r="C1163">
            <v>3357</v>
          </cell>
        </row>
        <row r="1164">
          <cell r="A1164">
            <v>21602</v>
          </cell>
          <cell r="B1164" t="str">
            <v>  商业流通事务</v>
          </cell>
          <cell r="C1164">
            <v>896</v>
          </cell>
        </row>
        <row r="1165">
          <cell r="A1165">
            <v>2160201</v>
          </cell>
          <cell r="B1165" t="str">
            <v>    行政运行</v>
          </cell>
          <cell r="C1165">
            <v>187</v>
          </cell>
        </row>
        <row r="1166">
          <cell r="A1166">
            <v>2160202</v>
          </cell>
          <cell r="B1166" t="str">
            <v>    一般行政管理事务</v>
          </cell>
          <cell r="C1166">
            <v>0</v>
          </cell>
        </row>
        <row r="1167">
          <cell r="A1167">
            <v>2160203</v>
          </cell>
          <cell r="B1167" t="str">
            <v>    机关服务</v>
          </cell>
          <cell r="C1167">
            <v>0</v>
          </cell>
        </row>
        <row r="1168">
          <cell r="A1168">
            <v>2160216</v>
          </cell>
          <cell r="B1168" t="str">
            <v>    食品流通安全补贴</v>
          </cell>
          <cell r="C1168">
            <v>0</v>
          </cell>
        </row>
        <row r="1169">
          <cell r="A1169">
            <v>2160217</v>
          </cell>
          <cell r="B1169" t="str">
            <v>    市场监测及信息管理</v>
          </cell>
          <cell r="C1169">
            <v>0</v>
          </cell>
        </row>
        <row r="1170">
          <cell r="A1170">
            <v>2160218</v>
          </cell>
          <cell r="B1170" t="str">
            <v>    民贸网点贷款贴息</v>
          </cell>
          <cell r="C1170">
            <v>0</v>
          </cell>
        </row>
        <row r="1171">
          <cell r="A1171">
            <v>2160219</v>
          </cell>
          <cell r="B1171" t="str">
            <v>    民贸民品贷款贴息</v>
          </cell>
          <cell r="C1171">
            <v>147</v>
          </cell>
        </row>
        <row r="1172">
          <cell r="A1172">
            <v>2160250</v>
          </cell>
          <cell r="B1172" t="str">
            <v>    事业运行</v>
          </cell>
          <cell r="C1172">
            <v>65</v>
          </cell>
        </row>
        <row r="1173">
          <cell r="A1173">
            <v>2160299</v>
          </cell>
          <cell r="B1173" t="str">
            <v>    其他商业流通事务支出</v>
          </cell>
          <cell r="C1173">
            <v>497</v>
          </cell>
        </row>
        <row r="1174">
          <cell r="A1174">
            <v>21605</v>
          </cell>
          <cell r="B1174" t="str">
            <v>  旅游业管理与服务支出</v>
          </cell>
          <cell r="C1174">
            <v>2211</v>
          </cell>
        </row>
        <row r="1175">
          <cell r="A1175">
            <v>2160501</v>
          </cell>
          <cell r="B1175" t="str">
            <v>    行政运行</v>
          </cell>
          <cell r="C1175">
            <v>164</v>
          </cell>
        </row>
        <row r="1176">
          <cell r="A1176">
            <v>2160502</v>
          </cell>
          <cell r="B1176" t="str">
            <v>    一般行政管理事务</v>
          </cell>
          <cell r="C1176">
            <v>18</v>
          </cell>
        </row>
        <row r="1177">
          <cell r="A1177">
            <v>2160503</v>
          </cell>
          <cell r="B1177" t="str">
            <v>    机关服务</v>
          </cell>
          <cell r="C1177">
            <v>0</v>
          </cell>
        </row>
        <row r="1178">
          <cell r="A1178">
            <v>2160504</v>
          </cell>
          <cell r="B1178" t="str">
            <v>    旅游宣传</v>
          </cell>
          <cell r="C1178">
            <v>448</v>
          </cell>
        </row>
        <row r="1179">
          <cell r="A1179">
            <v>2160505</v>
          </cell>
          <cell r="B1179" t="str">
            <v>    旅游行业业务管理</v>
          </cell>
          <cell r="C1179">
            <v>136</v>
          </cell>
        </row>
        <row r="1180">
          <cell r="A1180">
            <v>2160599</v>
          </cell>
          <cell r="B1180" t="str">
            <v>    其他旅游业管理与服务支出</v>
          </cell>
          <cell r="C1180">
            <v>1445</v>
          </cell>
        </row>
        <row r="1181">
          <cell r="A1181">
            <v>21606</v>
          </cell>
          <cell r="B1181" t="str">
            <v>  涉外发展服务支出</v>
          </cell>
          <cell r="C1181">
            <v>250</v>
          </cell>
        </row>
        <row r="1182">
          <cell r="A1182">
            <v>2160601</v>
          </cell>
          <cell r="B1182" t="str">
            <v>    行政运行</v>
          </cell>
          <cell r="C1182">
            <v>0</v>
          </cell>
        </row>
        <row r="1183">
          <cell r="A1183">
            <v>2160602</v>
          </cell>
          <cell r="B1183" t="str">
            <v>    一般行政管理事务</v>
          </cell>
          <cell r="C1183">
            <v>0</v>
          </cell>
        </row>
        <row r="1184">
          <cell r="A1184">
            <v>2160603</v>
          </cell>
          <cell r="B1184" t="str">
            <v>    机关服务</v>
          </cell>
          <cell r="C1184">
            <v>0</v>
          </cell>
        </row>
        <row r="1185">
          <cell r="A1185">
            <v>2160607</v>
          </cell>
          <cell r="B1185" t="str">
            <v>    外商投资环境建设补助资金</v>
          </cell>
          <cell r="C1185">
            <v>0</v>
          </cell>
        </row>
        <row r="1186">
          <cell r="A1186">
            <v>2160699</v>
          </cell>
          <cell r="B1186" t="str">
            <v>    其他涉外发展服务支出</v>
          </cell>
          <cell r="C1186">
            <v>250</v>
          </cell>
        </row>
        <row r="1187">
          <cell r="A1187">
            <v>21699</v>
          </cell>
          <cell r="B1187" t="str">
            <v>  其他商业服务业等支出(款)</v>
          </cell>
          <cell r="C1187">
            <v>0</v>
          </cell>
        </row>
        <row r="1188">
          <cell r="A1188">
            <v>2169901</v>
          </cell>
          <cell r="B1188" t="str">
            <v>    服务业基础设施建设</v>
          </cell>
          <cell r="C1188">
            <v>0</v>
          </cell>
        </row>
        <row r="1189">
          <cell r="A1189">
            <v>2169999</v>
          </cell>
          <cell r="B1189" t="str">
            <v>    其他商业服务业等支出(项)</v>
          </cell>
          <cell r="C1189">
            <v>0</v>
          </cell>
        </row>
        <row r="1190">
          <cell r="A1190">
            <v>217</v>
          </cell>
          <cell r="B1190" t="str">
            <v>金融支出</v>
          </cell>
          <cell r="C1190">
            <v>62</v>
          </cell>
        </row>
        <row r="1191">
          <cell r="A1191">
            <v>21701</v>
          </cell>
          <cell r="B1191" t="str">
            <v>  金融部门行政支出</v>
          </cell>
          <cell r="C1191">
            <v>0</v>
          </cell>
        </row>
        <row r="1192">
          <cell r="A1192">
            <v>2170101</v>
          </cell>
          <cell r="B1192" t="str">
            <v>    行政运行</v>
          </cell>
          <cell r="C1192">
            <v>0</v>
          </cell>
        </row>
        <row r="1193">
          <cell r="A1193">
            <v>2170102</v>
          </cell>
          <cell r="B1193" t="str">
            <v>    一般行政管理事务</v>
          </cell>
          <cell r="C1193">
            <v>0</v>
          </cell>
        </row>
        <row r="1194">
          <cell r="A1194">
            <v>2170103</v>
          </cell>
          <cell r="B1194" t="str">
            <v>    机关服务</v>
          </cell>
          <cell r="C1194">
            <v>0</v>
          </cell>
        </row>
        <row r="1195">
          <cell r="A1195">
            <v>2170104</v>
          </cell>
          <cell r="B1195" t="str">
            <v>    安全防卫</v>
          </cell>
          <cell r="C1195">
            <v>0</v>
          </cell>
        </row>
        <row r="1196">
          <cell r="A1196">
            <v>2170150</v>
          </cell>
          <cell r="B1196" t="str">
            <v>    事业运行</v>
          </cell>
          <cell r="C1196">
            <v>0</v>
          </cell>
        </row>
        <row r="1197">
          <cell r="A1197">
            <v>2170199</v>
          </cell>
          <cell r="B1197" t="str">
            <v>    金融部门其他行政支出</v>
          </cell>
          <cell r="C1197">
            <v>0</v>
          </cell>
        </row>
        <row r="1198">
          <cell r="A1198">
            <v>21702</v>
          </cell>
          <cell r="B1198" t="str">
            <v>  金融部门监管支出</v>
          </cell>
          <cell r="C1198">
            <v>6</v>
          </cell>
        </row>
        <row r="1199">
          <cell r="A1199">
            <v>2170201</v>
          </cell>
          <cell r="B1199" t="str">
            <v>    货币发行</v>
          </cell>
          <cell r="C1199">
            <v>0</v>
          </cell>
        </row>
        <row r="1200">
          <cell r="A1200">
            <v>2170202</v>
          </cell>
          <cell r="B1200" t="str">
            <v>    金融服务</v>
          </cell>
          <cell r="C1200">
            <v>0</v>
          </cell>
        </row>
        <row r="1201">
          <cell r="A1201">
            <v>2170203</v>
          </cell>
          <cell r="B1201" t="str">
            <v>    反假币</v>
          </cell>
          <cell r="C1201">
            <v>0</v>
          </cell>
        </row>
        <row r="1202">
          <cell r="A1202">
            <v>2170204</v>
          </cell>
          <cell r="B1202" t="str">
            <v>    重点金融机构监管</v>
          </cell>
          <cell r="C1202">
            <v>0</v>
          </cell>
        </row>
        <row r="1203">
          <cell r="A1203">
            <v>2170205</v>
          </cell>
          <cell r="B1203" t="str">
            <v>    金融稽查与案件处理</v>
          </cell>
          <cell r="C1203">
            <v>0</v>
          </cell>
        </row>
        <row r="1204">
          <cell r="A1204">
            <v>2170206</v>
          </cell>
          <cell r="B1204" t="str">
            <v>    金融行业电子化建设</v>
          </cell>
          <cell r="C1204">
            <v>0</v>
          </cell>
        </row>
        <row r="1205">
          <cell r="A1205">
            <v>2170207</v>
          </cell>
          <cell r="B1205" t="str">
            <v>    从业人员资格考试</v>
          </cell>
          <cell r="C1205">
            <v>0</v>
          </cell>
        </row>
        <row r="1206">
          <cell r="A1206">
            <v>2170208</v>
          </cell>
          <cell r="B1206" t="str">
            <v>    反洗钱</v>
          </cell>
          <cell r="C1206">
            <v>0</v>
          </cell>
        </row>
        <row r="1207">
          <cell r="A1207">
            <v>2170299</v>
          </cell>
          <cell r="B1207" t="str">
            <v>    金融部门其他监管支出</v>
          </cell>
          <cell r="C1207">
            <v>6</v>
          </cell>
        </row>
        <row r="1208">
          <cell r="A1208">
            <v>21703</v>
          </cell>
          <cell r="B1208" t="str">
            <v>  金融发展支出</v>
          </cell>
          <cell r="C1208">
            <v>0</v>
          </cell>
        </row>
        <row r="1209">
          <cell r="A1209">
            <v>2170301</v>
          </cell>
          <cell r="B1209" t="str">
            <v>    政策性银行亏损补贴</v>
          </cell>
          <cell r="C1209">
            <v>0</v>
          </cell>
        </row>
        <row r="1210">
          <cell r="A1210">
            <v>2170302</v>
          </cell>
          <cell r="B1210" t="str">
            <v>    商业银行贷款贴息</v>
          </cell>
          <cell r="C1210">
            <v>0</v>
          </cell>
        </row>
        <row r="1211">
          <cell r="A1211">
            <v>2170303</v>
          </cell>
          <cell r="B1211" t="str">
            <v>    补充资本金</v>
          </cell>
          <cell r="C1211">
            <v>0</v>
          </cell>
        </row>
        <row r="1212">
          <cell r="A1212">
            <v>2170304</v>
          </cell>
          <cell r="B1212" t="str">
            <v>    风险基金补助</v>
          </cell>
          <cell r="C1212">
            <v>0</v>
          </cell>
        </row>
        <row r="1213">
          <cell r="A1213">
            <v>2170399</v>
          </cell>
          <cell r="B1213" t="str">
            <v>    其他金融发展支出</v>
          </cell>
          <cell r="C1213">
            <v>0</v>
          </cell>
        </row>
        <row r="1214">
          <cell r="A1214">
            <v>21704</v>
          </cell>
          <cell r="B1214" t="str">
            <v>  金融调控支出</v>
          </cell>
          <cell r="C1214">
            <v>0</v>
          </cell>
        </row>
        <row r="1215">
          <cell r="A1215">
            <v>2170401</v>
          </cell>
          <cell r="B1215" t="str">
            <v>    中央银行亏损补贴</v>
          </cell>
          <cell r="C1215">
            <v>0</v>
          </cell>
        </row>
        <row r="1216">
          <cell r="A1216">
            <v>2170499</v>
          </cell>
          <cell r="B1216" t="str">
            <v>    其他金融调控支出</v>
          </cell>
          <cell r="C1216">
            <v>0</v>
          </cell>
        </row>
        <row r="1217">
          <cell r="A1217">
            <v>21799</v>
          </cell>
          <cell r="B1217" t="str">
            <v>  其他金融支出(款)</v>
          </cell>
          <cell r="C1217">
            <v>56</v>
          </cell>
        </row>
        <row r="1218">
          <cell r="A1218">
            <v>2179901</v>
          </cell>
          <cell r="B1218" t="str">
            <v>    其他金融支出(项)</v>
          </cell>
          <cell r="C1218">
            <v>56</v>
          </cell>
        </row>
        <row r="1219">
          <cell r="A1219">
            <v>219</v>
          </cell>
          <cell r="B1219" t="str">
            <v>援助其他地区支出</v>
          </cell>
          <cell r="C1219">
            <v>0</v>
          </cell>
        </row>
        <row r="1220">
          <cell r="A1220">
            <v>21901</v>
          </cell>
          <cell r="B1220" t="str">
            <v>  一般公共服务</v>
          </cell>
          <cell r="C1220">
            <v>0</v>
          </cell>
        </row>
        <row r="1221">
          <cell r="A1221">
            <v>21902</v>
          </cell>
          <cell r="B1221" t="str">
            <v>  教育</v>
          </cell>
          <cell r="C1221">
            <v>0</v>
          </cell>
        </row>
        <row r="1222">
          <cell r="A1222">
            <v>21903</v>
          </cell>
          <cell r="B1222" t="str">
            <v>  文化体育与传媒</v>
          </cell>
          <cell r="C1222">
            <v>0</v>
          </cell>
        </row>
        <row r="1223">
          <cell r="A1223">
            <v>21904</v>
          </cell>
          <cell r="B1223" t="str">
            <v>  医疗卫生</v>
          </cell>
          <cell r="C1223">
            <v>0</v>
          </cell>
        </row>
        <row r="1224">
          <cell r="A1224">
            <v>21905</v>
          </cell>
          <cell r="B1224" t="str">
            <v>  节能环保</v>
          </cell>
          <cell r="C1224">
            <v>0</v>
          </cell>
        </row>
        <row r="1225">
          <cell r="A1225">
            <v>21906</v>
          </cell>
          <cell r="B1225" t="str">
            <v>  农业</v>
          </cell>
          <cell r="C1225">
            <v>0</v>
          </cell>
        </row>
        <row r="1226">
          <cell r="A1226">
            <v>21907</v>
          </cell>
          <cell r="B1226" t="str">
            <v>  交通运输</v>
          </cell>
          <cell r="C1226">
            <v>0</v>
          </cell>
        </row>
        <row r="1227">
          <cell r="A1227">
            <v>21908</v>
          </cell>
          <cell r="B1227" t="str">
            <v>  住房保障</v>
          </cell>
          <cell r="C1227">
            <v>0</v>
          </cell>
        </row>
        <row r="1228">
          <cell r="A1228">
            <v>21999</v>
          </cell>
          <cell r="B1228" t="str">
            <v>  其他支出</v>
          </cell>
          <cell r="C1228">
            <v>0</v>
          </cell>
        </row>
        <row r="1229">
          <cell r="A1229">
            <v>220</v>
          </cell>
          <cell r="B1229" t="str">
            <v>国土海洋气象等支出</v>
          </cell>
          <cell r="C1229">
            <v>19324</v>
          </cell>
        </row>
        <row r="1230">
          <cell r="A1230">
            <v>22001</v>
          </cell>
          <cell r="B1230" t="str">
            <v>  国土资源事务</v>
          </cell>
          <cell r="C1230">
            <v>18035</v>
          </cell>
        </row>
        <row r="1231">
          <cell r="A1231">
            <v>2200101</v>
          </cell>
          <cell r="B1231" t="str">
            <v>    行政运行</v>
          </cell>
          <cell r="C1231">
            <v>1056</v>
          </cell>
        </row>
        <row r="1232">
          <cell r="A1232">
            <v>2200102</v>
          </cell>
          <cell r="B1232" t="str">
            <v>    一般行政管理事务</v>
          </cell>
          <cell r="C1232">
            <v>170</v>
          </cell>
        </row>
        <row r="1233">
          <cell r="A1233">
            <v>2200103</v>
          </cell>
          <cell r="B1233" t="str">
            <v>    机关服务</v>
          </cell>
          <cell r="C1233">
            <v>0</v>
          </cell>
        </row>
        <row r="1234">
          <cell r="A1234">
            <v>2200104</v>
          </cell>
          <cell r="B1234" t="str">
            <v>    国土资源规划及管理</v>
          </cell>
          <cell r="C1234">
            <v>0</v>
          </cell>
        </row>
        <row r="1235">
          <cell r="A1235">
            <v>2200105</v>
          </cell>
          <cell r="B1235" t="str">
            <v>    土地资源调查</v>
          </cell>
          <cell r="C1235">
            <v>25</v>
          </cell>
        </row>
        <row r="1236">
          <cell r="A1236">
            <v>2200106</v>
          </cell>
          <cell r="B1236" t="str">
            <v>    土地资源利用与保护</v>
          </cell>
          <cell r="C1236">
            <v>55</v>
          </cell>
        </row>
        <row r="1237">
          <cell r="A1237">
            <v>2200107</v>
          </cell>
          <cell r="B1237" t="str">
            <v>    国土资源社会公益服务</v>
          </cell>
          <cell r="C1237">
            <v>0</v>
          </cell>
        </row>
        <row r="1238">
          <cell r="A1238">
            <v>2200108</v>
          </cell>
          <cell r="B1238" t="str">
            <v>    国土资源行业业务管理</v>
          </cell>
          <cell r="C1238">
            <v>395</v>
          </cell>
        </row>
        <row r="1239">
          <cell r="A1239">
            <v>2200109</v>
          </cell>
          <cell r="B1239" t="str">
            <v>    国土资源调查</v>
          </cell>
          <cell r="C1239">
            <v>0</v>
          </cell>
        </row>
        <row r="1240">
          <cell r="A1240">
            <v>2200110</v>
          </cell>
          <cell r="B1240" t="str">
            <v>    国土整治</v>
          </cell>
          <cell r="C1240">
            <v>8064</v>
          </cell>
        </row>
        <row r="1241">
          <cell r="A1241">
            <v>2200111</v>
          </cell>
          <cell r="B1241" t="str">
            <v>    地质灾害防治</v>
          </cell>
          <cell r="C1241">
            <v>2945</v>
          </cell>
        </row>
        <row r="1242">
          <cell r="A1242">
            <v>2200112</v>
          </cell>
          <cell r="B1242" t="str">
            <v>    土地资源储备支出</v>
          </cell>
          <cell r="C1242">
            <v>115</v>
          </cell>
        </row>
        <row r="1243">
          <cell r="A1243">
            <v>2200113</v>
          </cell>
          <cell r="B1243" t="str">
            <v>    地质及矿产资源调查</v>
          </cell>
          <cell r="C1243">
            <v>20</v>
          </cell>
        </row>
        <row r="1244">
          <cell r="A1244">
            <v>2200114</v>
          </cell>
          <cell r="B1244" t="str">
            <v>    地质矿产资源利用与保护</v>
          </cell>
          <cell r="C1244">
            <v>0</v>
          </cell>
        </row>
        <row r="1245">
          <cell r="A1245">
            <v>2200115</v>
          </cell>
          <cell r="B1245" t="str">
            <v>    地质转产项目财政贴息</v>
          </cell>
          <cell r="C1245">
            <v>0</v>
          </cell>
        </row>
        <row r="1246">
          <cell r="A1246">
            <v>2200116</v>
          </cell>
          <cell r="B1246" t="str">
            <v>    国外风险勘查</v>
          </cell>
          <cell r="C1246">
            <v>0</v>
          </cell>
        </row>
        <row r="1247">
          <cell r="A1247">
            <v>2200119</v>
          </cell>
          <cell r="B1247" t="str">
            <v>    地质勘查基金(周转金)支出</v>
          </cell>
          <cell r="C1247">
            <v>0</v>
          </cell>
        </row>
        <row r="1248">
          <cell r="A1248">
            <v>2200120</v>
          </cell>
          <cell r="B1248" t="str">
            <v>    矿产资源专项收入安排的支出</v>
          </cell>
          <cell r="C1248">
            <v>4929</v>
          </cell>
        </row>
        <row r="1249">
          <cell r="A1249">
            <v>2200150</v>
          </cell>
          <cell r="B1249" t="str">
            <v>    事业运行</v>
          </cell>
          <cell r="C1249">
            <v>261</v>
          </cell>
        </row>
        <row r="1250">
          <cell r="A1250">
            <v>2200199</v>
          </cell>
          <cell r="B1250" t="str">
            <v>    其他国土资源事务支出</v>
          </cell>
          <cell r="C1250">
            <v>0</v>
          </cell>
        </row>
        <row r="1251">
          <cell r="A1251">
            <v>22002</v>
          </cell>
          <cell r="B1251" t="str">
            <v>  海洋管理事务</v>
          </cell>
          <cell r="C1251">
            <v>0</v>
          </cell>
        </row>
        <row r="1252">
          <cell r="A1252">
            <v>2200201</v>
          </cell>
          <cell r="B1252" t="str">
            <v>    行政运行</v>
          </cell>
          <cell r="C1252">
            <v>0</v>
          </cell>
        </row>
        <row r="1253">
          <cell r="A1253">
            <v>2200202</v>
          </cell>
          <cell r="B1253" t="str">
            <v>    一般行政管理事务</v>
          </cell>
          <cell r="C1253">
            <v>0</v>
          </cell>
        </row>
        <row r="1254">
          <cell r="A1254">
            <v>2200203</v>
          </cell>
          <cell r="B1254" t="str">
            <v>    机关服务</v>
          </cell>
          <cell r="C1254">
            <v>0</v>
          </cell>
        </row>
        <row r="1255">
          <cell r="A1255">
            <v>2200204</v>
          </cell>
          <cell r="B1255" t="str">
            <v>    海域使用管理</v>
          </cell>
          <cell r="C1255">
            <v>0</v>
          </cell>
        </row>
        <row r="1256">
          <cell r="A1256">
            <v>2200205</v>
          </cell>
          <cell r="B1256" t="str">
            <v>    海洋环境保护与监测</v>
          </cell>
          <cell r="C1256">
            <v>0</v>
          </cell>
        </row>
        <row r="1257">
          <cell r="A1257">
            <v>2200206</v>
          </cell>
          <cell r="B1257" t="str">
            <v>    海洋调查评价</v>
          </cell>
          <cell r="C1257">
            <v>0</v>
          </cell>
        </row>
        <row r="1258">
          <cell r="A1258">
            <v>2200207</v>
          </cell>
          <cell r="B1258" t="str">
            <v>    海洋权益维护</v>
          </cell>
          <cell r="C1258">
            <v>0</v>
          </cell>
        </row>
        <row r="1259">
          <cell r="A1259">
            <v>2200208</v>
          </cell>
          <cell r="B1259" t="str">
            <v>    海洋执法监察</v>
          </cell>
          <cell r="C1259">
            <v>0</v>
          </cell>
        </row>
        <row r="1260">
          <cell r="A1260">
            <v>2200209</v>
          </cell>
          <cell r="B1260" t="str">
            <v>    海洋防灾减灾</v>
          </cell>
          <cell r="C1260">
            <v>0</v>
          </cell>
        </row>
        <row r="1261">
          <cell r="A1261">
            <v>2200210</v>
          </cell>
          <cell r="B1261" t="str">
            <v>    海洋卫星</v>
          </cell>
          <cell r="C1261">
            <v>0</v>
          </cell>
        </row>
        <row r="1262">
          <cell r="A1262">
            <v>2200211</v>
          </cell>
          <cell r="B1262" t="str">
            <v>    极地考察</v>
          </cell>
          <cell r="C1262">
            <v>0</v>
          </cell>
        </row>
        <row r="1263">
          <cell r="A1263">
            <v>2200212</v>
          </cell>
          <cell r="B1263" t="str">
            <v>    海洋矿产资源勘探研究</v>
          </cell>
          <cell r="C1263">
            <v>0</v>
          </cell>
        </row>
        <row r="1264">
          <cell r="A1264">
            <v>2200213</v>
          </cell>
          <cell r="B1264" t="str">
            <v>    海港航标维护</v>
          </cell>
          <cell r="C1264">
            <v>0</v>
          </cell>
        </row>
        <row r="1265">
          <cell r="A1265">
            <v>2200214</v>
          </cell>
          <cell r="B1265" t="str">
            <v>    海域使用金支出</v>
          </cell>
          <cell r="C1265">
            <v>0</v>
          </cell>
        </row>
        <row r="1266">
          <cell r="A1266">
            <v>2200215</v>
          </cell>
          <cell r="B1266" t="str">
            <v>    海水淡化</v>
          </cell>
          <cell r="C1266">
            <v>0</v>
          </cell>
        </row>
        <row r="1267">
          <cell r="A1267">
            <v>2200216</v>
          </cell>
          <cell r="B1267" t="str">
            <v>    海洋工程排污费支出</v>
          </cell>
          <cell r="C1267">
            <v>0</v>
          </cell>
        </row>
        <row r="1268">
          <cell r="A1268">
            <v>2200217</v>
          </cell>
          <cell r="B1268" t="str">
            <v>    无居民海岛使用金支出</v>
          </cell>
          <cell r="C1268">
            <v>0</v>
          </cell>
        </row>
        <row r="1269">
          <cell r="A1269">
            <v>2200250</v>
          </cell>
          <cell r="B1269" t="str">
            <v>    事业运行</v>
          </cell>
          <cell r="C1269">
            <v>0</v>
          </cell>
        </row>
        <row r="1270">
          <cell r="A1270">
            <v>2200299</v>
          </cell>
          <cell r="B1270" t="str">
            <v>    其他海洋管理事务支出</v>
          </cell>
          <cell r="C1270">
            <v>0</v>
          </cell>
        </row>
        <row r="1271">
          <cell r="A1271">
            <v>22003</v>
          </cell>
          <cell r="B1271" t="str">
            <v>  测绘事务</v>
          </cell>
          <cell r="C1271">
            <v>322</v>
          </cell>
        </row>
        <row r="1272">
          <cell r="A1272">
            <v>2200301</v>
          </cell>
          <cell r="B1272" t="str">
            <v>    行政运行</v>
          </cell>
          <cell r="C1272">
            <v>0</v>
          </cell>
        </row>
        <row r="1273">
          <cell r="A1273">
            <v>2200302</v>
          </cell>
          <cell r="B1273" t="str">
            <v>    一般行政管理事务</v>
          </cell>
          <cell r="C1273">
            <v>15</v>
          </cell>
        </row>
        <row r="1274">
          <cell r="A1274">
            <v>2200303</v>
          </cell>
          <cell r="B1274" t="str">
            <v>    机关服务</v>
          </cell>
          <cell r="C1274">
            <v>0</v>
          </cell>
        </row>
        <row r="1275">
          <cell r="A1275">
            <v>2200304</v>
          </cell>
          <cell r="B1275" t="str">
            <v>    基础测绘</v>
          </cell>
          <cell r="C1275">
            <v>67</v>
          </cell>
        </row>
        <row r="1276">
          <cell r="A1276">
            <v>2200305</v>
          </cell>
          <cell r="B1276" t="str">
            <v>    航空摄影</v>
          </cell>
          <cell r="C1276">
            <v>0</v>
          </cell>
        </row>
        <row r="1277">
          <cell r="A1277">
            <v>2200306</v>
          </cell>
          <cell r="B1277" t="str">
            <v>    测绘工程建设</v>
          </cell>
          <cell r="C1277">
            <v>0</v>
          </cell>
        </row>
        <row r="1278">
          <cell r="A1278">
            <v>2200350</v>
          </cell>
          <cell r="B1278" t="str">
            <v>    事业运行</v>
          </cell>
          <cell r="C1278">
            <v>0</v>
          </cell>
        </row>
        <row r="1279">
          <cell r="A1279">
            <v>2200399</v>
          </cell>
          <cell r="B1279" t="str">
            <v>    其他测绘事务支出</v>
          </cell>
          <cell r="C1279">
            <v>240</v>
          </cell>
        </row>
        <row r="1280">
          <cell r="A1280">
            <v>22004</v>
          </cell>
          <cell r="B1280" t="str">
            <v>  地震事务</v>
          </cell>
          <cell r="C1280">
            <v>229</v>
          </cell>
        </row>
        <row r="1281">
          <cell r="A1281">
            <v>2200401</v>
          </cell>
          <cell r="B1281" t="str">
            <v>    行政运行</v>
          </cell>
          <cell r="C1281">
            <v>142</v>
          </cell>
        </row>
        <row r="1282">
          <cell r="A1282">
            <v>2200402</v>
          </cell>
          <cell r="B1282" t="str">
            <v>    一般行政管理事务</v>
          </cell>
          <cell r="C1282">
            <v>0</v>
          </cell>
        </row>
        <row r="1283">
          <cell r="A1283">
            <v>2200403</v>
          </cell>
          <cell r="B1283" t="str">
            <v>    机关服务</v>
          </cell>
          <cell r="C1283">
            <v>0</v>
          </cell>
        </row>
        <row r="1284">
          <cell r="A1284">
            <v>2200404</v>
          </cell>
          <cell r="B1284" t="str">
            <v>    地震监测</v>
          </cell>
          <cell r="C1284">
            <v>0</v>
          </cell>
        </row>
        <row r="1285">
          <cell r="A1285">
            <v>2200405</v>
          </cell>
          <cell r="B1285" t="str">
            <v>    地震预测预报</v>
          </cell>
          <cell r="C1285">
            <v>49</v>
          </cell>
        </row>
        <row r="1286">
          <cell r="A1286">
            <v>2200406</v>
          </cell>
          <cell r="B1286" t="str">
            <v>    地震灾害预防</v>
          </cell>
          <cell r="C1286">
            <v>7</v>
          </cell>
        </row>
        <row r="1287">
          <cell r="A1287">
            <v>2200407</v>
          </cell>
          <cell r="B1287" t="str">
            <v>    地震应急救援</v>
          </cell>
          <cell r="C1287">
            <v>11</v>
          </cell>
        </row>
        <row r="1288">
          <cell r="A1288">
            <v>2200408</v>
          </cell>
          <cell r="B1288" t="str">
            <v>    地震环境探察</v>
          </cell>
          <cell r="C1288">
            <v>0</v>
          </cell>
        </row>
        <row r="1289">
          <cell r="A1289">
            <v>2200409</v>
          </cell>
          <cell r="B1289" t="str">
            <v>    防震减灾信息管理</v>
          </cell>
          <cell r="C1289">
            <v>0</v>
          </cell>
        </row>
        <row r="1290">
          <cell r="A1290">
            <v>2200410</v>
          </cell>
          <cell r="B1290" t="str">
            <v>    防震减灾基础管理</v>
          </cell>
          <cell r="C1290">
            <v>0</v>
          </cell>
        </row>
        <row r="1291">
          <cell r="A1291">
            <v>2200450</v>
          </cell>
          <cell r="B1291" t="str">
            <v>    地震事业机构</v>
          </cell>
          <cell r="C1291">
            <v>0</v>
          </cell>
        </row>
        <row r="1292">
          <cell r="A1292">
            <v>2200499</v>
          </cell>
          <cell r="B1292" t="str">
            <v>    其他地震事务支出</v>
          </cell>
          <cell r="C1292">
            <v>20</v>
          </cell>
        </row>
        <row r="1293">
          <cell r="A1293">
            <v>22005</v>
          </cell>
          <cell r="B1293" t="str">
            <v>  气象事务</v>
          </cell>
          <cell r="C1293">
            <v>738</v>
          </cell>
        </row>
        <row r="1294">
          <cell r="A1294">
            <v>2200501</v>
          </cell>
          <cell r="B1294" t="str">
            <v>    行政运行</v>
          </cell>
          <cell r="C1294">
            <v>184</v>
          </cell>
        </row>
        <row r="1295">
          <cell r="A1295">
            <v>2200502</v>
          </cell>
          <cell r="B1295" t="str">
            <v>    一般行政管理事务</v>
          </cell>
          <cell r="C1295">
            <v>0</v>
          </cell>
        </row>
        <row r="1296">
          <cell r="A1296">
            <v>2200503</v>
          </cell>
          <cell r="B1296" t="str">
            <v>    机关服务</v>
          </cell>
          <cell r="C1296">
            <v>0</v>
          </cell>
        </row>
        <row r="1297">
          <cell r="A1297">
            <v>2200504</v>
          </cell>
          <cell r="B1297" t="str">
            <v>    气象事业机构</v>
          </cell>
          <cell r="C1297">
            <v>0</v>
          </cell>
        </row>
        <row r="1298">
          <cell r="A1298">
            <v>2200505</v>
          </cell>
          <cell r="B1298" t="str">
            <v>    气象技术研究应用</v>
          </cell>
          <cell r="C1298">
            <v>0</v>
          </cell>
        </row>
        <row r="1299">
          <cell r="A1299">
            <v>2200506</v>
          </cell>
          <cell r="B1299" t="str">
            <v>    气象探测</v>
          </cell>
          <cell r="C1299">
            <v>0</v>
          </cell>
        </row>
        <row r="1300">
          <cell r="A1300">
            <v>2200507</v>
          </cell>
          <cell r="B1300" t="str">
            <v>    气象信息传输及管理</v>
          </cell>
          <cell r="C1300">
            <v>0</v>
          </cell>
        </row>
        <row r="1301">
          <cell r="A1301">
            <v>2200508</v>
          </cell>
          <cell r="B1301" t="str">
            <v>    气象预报预测</v>
          </cell>
          <cell r="C1301">
            <v>228</v>
          </cell>
        </row>
        <row r="1302">
          <cell r="A1302">
            <v>2200509</v>
          </cell>
          <cell r="B1302" t="str">
            <v>    气象服务</v>
          </cell>
          <cell r="C1302">
            <v>326</v>
          </cell>
        </row>
        <row r="1303">
          <cell r="A1303">
            <v>2200510</v>
          </cell>
          <cell r="B1303" t="str">
            <v>    气象装备保障维护</v>
          </cell>
          <cell r="C1303">
            <v>0</v>
          </cell>
        </row>
        <row r="1304">
          <cell r="A1304">
            <v>2200511</v>
          </cell>
          <cell r="B1304" t="str">
            <v>    气象基础设施建设与维修</v>
          </cell>
          <cell r="C1304">
            <v>0</v>
          </cell>
        </row>
        <row r="1305">
          <cell r="A1305">
            <v>2200512</v>
          </cell>
          <cell r="B1305" t="str">
            <v>    气象卫星</v>
          </cell>
          <cell r="C1305">
            <v>0</v>
          </cell>
        </row>
        <row r="1306">
          <cell r="A1306">
            <v>2200513</v>
          </cell>
          <cell r="B1306" t="str">
            <v>    气象法规与标准</v>
          </cell>
          <cell r="C1306">
            <v>0</v>
          </cell>
        </row>
        <row r="1307">
          <cell r="A1307">
            <v>2200514</v>
          </cell>
          <cell r="B1307" t="str">
            <v>    气象资金审计稽查</v>
          </cell>
          <cell r="C1307">
            <v>0</v>
          </cell>
        </row>
        <row r="1308">
          <cell r="A1308">
            <v>2200599</v>
          </cell>
          <cell r="B1308" t="str">
            <v>    其他气象事务支出</v>
          </cell>
          <cell r="C1308">
            <v>0</v>
          </cell>
        </row>
        <row r="1309">
          <cell r="A1309">
            <v>22099</v>
          </cell>
          <cell r="B1309" t="str">
            <v>  其他国土海洋气象等支出</v>
          </cell>
          <cell r="C1309">
            <v>0</v>
          </cell>
        </row>
        <row r="1310">
          <cell r="A1310">
            <v>221</v>
          </cell>
          <cell r="B1310" t="str">
            <v>住房保障支出</v>
          </cell>
          <cell r="C1310">
            <v>11268</v>
          </cell>
        </row>
        <row r="1311">
          <cell r="A1311">
            <v>22101</v>
          </cell>
          <cell r="B1311" t="str">
            <v>  保障性安居工程支出</v>
          </cell>
          <cell r="C1311">
            <v>5305</v>
          </cell>
        </row>
        <row r="1312">
          <cell r="A1312">
            <v>2210101</v>
          </cell>
          <cell r="B1312" t="str">
            <v>    廉租住房</v>
          </cell>
          <cell r="C1312">
            <v>0</v>
          </cell>
        </row>
        <row r="1313">
          <cell r="A1313">
            <v>2210102</v>
          </cell>
          <cell r="B1313" t="str">
            <v>    沉陷区治理</v>
          </cell>
          <cell r="C1313">
            <v>0</v>
          </cell>
        </row>
        <row r="1314">
          <cell r="A1314">
            <v>2210103</v>
          </cell>
          <cell r="B1314" t="str">
            <v>    棚户区改造</v>
          </cell>
          <cell r="C1314">
            <v>0</v>
          </cell>
        </row>
        <row r="1315">
          <cell r="A1315">
            <v>2210104</v>
          </cell>
          <cell r="B1315" t="str">
            <v>    少数民族地区游牧民定居工程</v>
          </cell>
          <cell r="C1315">
            <v>0</v>
          </cell>
        </row>
        <row r="1316">
          <cell r="A1316">
            <v>2210105</v>
          </cell>
          <cell r="B1316" t="str">
            <v>    农村危房改造</v>
          </cell>
          <cell r="C1316">
            <v>10</v>
          </cell>
        </row>
        <row r="1317">
          <cell r="A1317">
            <v>2210106</v>
          </cell>
          <cell r="B1317" t="str">
            <v>    公共租赁住房</v>
          </cell>
          <cell r="C1317">
            <v>0</v>
          </cell>
        </row>
        <row r="1318">
          <cell r="A1318">
            <v>2210107</v>
          </cell>
          <cell r="B1318" t="str">
            <v>    保障性住房租金补贴</v>
          </cell>
          <cell r="C1318">
            <v>0</v>
          </cell>
        </row>
        <row r="1319">
          <cell r="A1319">
            <v>2210199</v>
          </cell>
          <cell r="B1319" t="str">
            <v>    其他保障性安居工程支出</v>
          </cell>
          <cell r="C1319">
            <v>5295</v>
          </cell>
        </row>
        <row r="1320">
          <cell r="A1320">
            <v>22102</v>
          </cell>
          <cell r="B1320" t="str">
            <v>  住房改革支出</v>
          </cell>
          <cell r="C1320">
            <v>5963</v>
          </cell>
        </row>
        <row r="1321">
          <cell r="A1321">
            <v>2210201</v>
          </cell>
          <cell r="B1321" t="str">
            <v>    住房公积金</v>
          </cell>
          <cell r="C1321">
            <v>5435</v>
          </cell>
        </row>
        <row r="1322">
          <cell r="A1322">
            <v>2210202</v>
          </cell>
          <cell r="B1322" t="str">
            <v>    提租补贴</v>
          </cell>
          <cell r="C1322">
            <v>0</v>
          </cell>
        </row>
        <row r="1323">
          <cell r="A1323">
            <v>2210203</v>
          </cell>
          <cell r="B1323" t="str">
            <v>    购房补贴</v>
          </cell>
          <cell r="C1323">
            <v>528</v>
          </cell>
        </row>
        <row r="1324">
          <cell r="A1324">
            <v>22103</v>
          </cell>
          <cell r="B1324" t="str">
            <v>  城乡社区住宅</v>
          </cell>
          <cell r="C1324">
            <v>0</v>
          </cell>
        </row>
        <row r="1325">
          <cell r="A1325">
            <v>2210301</v>
          </cell>
          <cell r="B1325" t="str">
            <v>    公有住房建设和维修改造支出</v>
          </cell>
          <cell r="C1325">
            <v>0</v>
          </cell>
        </row>
        <row r="1326">
          <cell r="A1326">
            <v>2210399</v>
          </cell>
          <cell r="B1326" t="str">
            <v>    其他城乡社区住宅支出</v>
          </cell>
          <cell r="C1326">
            <v>0</v>
          </cell>
        </row>
        <row r="1327">
          <cell r="A1327">
            <v>222</v>
          </cell>
          <cell r="B1327" t="str">
            <v>粮油物资储备支出</v>
          </cell>
          <cell r="C1327">
            <v>2729</v>
          </cell>
        </row>
        <row r="1328">
          <cell r="A1328">
            <v>22201</v>
          </cell>
          <cell r="B1328" t="str">
            <v>  粮油事务</v>
          </cell>
          <cell r="C1328">
            <v>1736</v>
          </cell>
        </row>
        <row r="1329">
          <cell r="A1329">
            <v>2220101</v>
          </cell>
          <cell r="B1329" t="str">
            <v>    行政运行</v>
          </cell>
          <cell r="C1329">
            <v>172</v>
          </cell>
        </row>
        <row r="1330">
          <cell r="A1330">
            <v>2220102</v>
          </cell>
          <cell r="B1330" t="str">
            <v>    一般行政管理事务</v>
          </cell>
          <cell r="C1330">
            <v>26</v>
          </cell>
        </row>
        <row r="1331">
          <cell r="A1331">
            <v>2220103</v>
          </cell>
          <cell r="B1331" t="str">
            <v>    机关服务</v>
          </cell>
          <cell r="C1331">
            <v>0</v>
          </cell>
        </row>
        <row r="1332">
          <cell r="A1332">
            <v>2220104</v>
          </cell>
          <cell r="B1332" t="str">
            <v>    粮食财务与审计支出</v>
          </cell>
          <cell r="C1332">
            <v>0</v>
          </cell>
        </row>
        <row r="1333">
          <cell r="A1333">
            <v>2220105</v>
          </cell>
          <cell r="B1333" t="str">
            <v>    粮食信息统计</v>
          </cell>
          <cell r="C1333">
            <v>7</v>
          </cell>
        </row>
        <row r="1334">
          <cell r="A1334">
            <v>2220106</v>
          </cell>
          <cell r="B1334" t="str">
            <v>    粮食专项业务活动</v>
          </cell>
          <cell r="C1334">
            <v>4</v>
          </cell>
        </row>
        <row r="1335">
          <cell r="A1335">
            <v>2220107</v>
          </cell>
          <cell r="B1335" t="str">
            <v>    国家粮油差价补贴</v>
          </cell>
          <cell r="C1335">
            <v>0</v>
          </cell>
        </row>
        <row r="1336">
          <cell r="A1336">
            <v>2220112</v>
          </cell>
          <cell r="B1336" t="str">
            <v>    粮食财务挂账利息补贴</v>
          </cell>
          <cell r="C1336">
            <v>240</v>
          </cell>
        </row>
        <row r="1337">
          <cell r="A1337">
            <v>2220113</v>
          </cell>
          <cell r="B1337" t="str">
            <v>    粮食财务挂账消化款</v>
          </cell>
          <cell r="C1337">
            <v>0</v>
          </cell>
        </row>
        <row r="1338">
          <cell r="A1338">
            <v>2220114</v>
          </cell>
          <cell r="B1338" t="str">
            <v>    处理陈化粮补贴</v>
          </cell>
          <cell r="C1338">
            <v>0</v>
          </cell>
        </row>
        <row r="1339">
          <cell r="A1339">
            <v>2220115</v>
          </cell>
          <cell r="B1339" t="str">
            <v>    粮食风险基金</v>
          </cell>
          <cell r="C1339">
            <v>884</v>
          </cell>
        </row>
        <row r="1340">
          <cell r="A1340">
            <v>2220118</v>
          </cell>
          <cell r="B1340" t="str">
            <v>    粮油市场调控专项资金</v>
          </cell>
          <cell r="C1340">
            <v>0</v>
          </cell>
        </row>
        <row r="1341">
          <cell r="A1341">
            <v>2220150</v>
          </cell>
          <cell r="B1341" t="str">
            <v>    事业运行</v>
          </cell>
          <cell r="C1341">
            <v>50</v>
          </cell>
        </row>
        <row r="1342">
          <cell r="A1342">
            <v>2220199</v>
          </cell>
          <cell r="B1342" t="str">
            <v>    其他粮油事务支出</v>
          </cell>
          <cell r="C1342">
            <v>353</v>
          </cell>
        </row>
        <row r="1343">
          <cell r="A1343">
            <v>22202</v>
          </cell>
          <cell r="B1343" t="str">
            <v>  物资事务</v>
          </cell>
          <cell r="C1343">
            <v>0</v>
          </cell>
        </row>
        <row r="1344">
          <cell r="A1344">
            <v>2220201</v>
          </cell>
          <cell r="B1344" t="str">
            <v>    行政运行</v>
          </cell>
          <cell r="C1344">
            <v>0</v>
          </cell>
        </row>
        <row r="1345">
          <cell r="A1345">
            <v>2220202</v>
          </cell>
          <cell r="B1345" t="str">
            <v>    一般行政管理事务</v>
          </cell>
          <cell r="C1345">
            <v>0</v>
          </cell>
        </row>
        <row r="1346">
          <cell r="A1346">
            <v>2220203</v>
          </cell>
          <cell r="B1346" t="str">
            <v>    机关服务</v>
          </cell>
          <cell r="C1346">
            <v>0</v>
          </cell>
        </row>
        <row r="1347">
          <cell r="A1347">
            <v>2220204</v>
          </cell>
          <cell r="B1347" t="str">
            <v>    铁路专用线</v>
          </cell>
          <cell r="C1347">
            <v>0</v>
          </cell>
        </row>
        <row r="1348">
          <cell r="A1348">
            <v>2220205</v>
          </cell>
          <cell r="B1348" t="str">
            <v>    护库武警和民兵支出</v>
          </cell>
          <cell r="C1348">
            <v>0</v>
          </cell>
        </row>
        <row r="1349">
          <cell r="A1349">
            <v>2220206</v>
          </cell>
          <cell r="B1349" t="str">
            <v>    物资保管与保养</v>
          </cell>
          <cell r="C1349">
            <v>0</v>
          </cell>
        </row>
        <row r="1350">
          <cell r="A1350">
            <v>2220207</v>
          </cell>
          <cell r="B1350" t="str">
            <v>    专项贷款利息</v>
          </cell>
          <cell r="C1350">
            <v>0</v>
          </cell>
        </row>
        <row r="1351">
          <cell r="A1351">
            <v>2220209</v>
          </cell>
          <cell r="B1351" t="str">
            <v>    物资转移</v>
          </cell>
          <cell r="C1351">
            <v>0</v>
          </cell>
        </row>
        <row r="1352">
          <cell r="A1352">
            <v>2220210</v>
          </cell>
          <cell r="B1352" t="str">
            <v>    物资轮换</v>
          </cell>
          <cell r="C1352">
            <v>0</v>
          </cell>
        </row>
        <row r="1353">
          <cell r="A1353">
            <v>2220211</v>
          </cell>
          <cell r="B1353" t="str">
            <v>    仓库建设</v>
          </cell>
          <cell r="C1353">
            <v>0</v>
          </cell>
        </row>
        <row r="1354">
          <cell r="A1354">
            <v>2220212</v>
          </cell>
          <cell r="B1354" t="str">
            <v>    仓库安防</v>
          </cell>
          <cell r="C1354">
            <v>0</v>
          </cell>
        </row>
        <row r="1355">
          <cell r="A1355">
            <v>2220250</v>
          </cell>
          <cell r="B1355" t="str">
            <v>    事业运行</v>
          </cell>
          <cell r="C1355">
            <v>0</v>
          </cell>
        </row>
        <row r="1356">
          <cell r="A1356">
            <v>2220299</v>
          </cell>
          <cell r="B1356" t="str">
            <v>    其他物资事务支出</v>
          </cell>
          <cell r="C1356">
            <v>0</v>
          </cell>
        </row>
        <row r="1357">
          <cell r="A1357">
            <v>22203</v>
          </cell>
          <cell r="B1357" t="str">
            <v>  能源储备</v>
          </cell>
          <cell r="C1357">
            <v>0</v>
          </cell>
        </row>
        <row r="1358">
          <cell r="A1358">
            <v>2220301</v>
          </cell>
          <cell r="B1358" t="str">
            <v>    石油储备支出</v>
          </cell>
          <cell r="C1358">
            <v>0</v>
          </cell>
        </row>
        <row r="1359">
          <cell r="A1359">
            <v>2220302</v>
          </cell>
          <cell r="B1359" t="str">
            <v>    国家留成油串换石油储备支出</v>
          </cell>
          <cell r="C1359">
            <v>0</v>
          </cell>
        </row>
        <row r="1360">
          <cell r="A1360">
            <v>2220303</v>
          </cell>
          <cell r="B1360" t="str">
            <v>    天然铀能源储备</v>
          </cell>
          <cell r="C1360">
            <v>0</v>
          </cell>
        </row>
        <row r="1361">
          <cell r="A1361">
            <v>2220304</v>
          </cell>
          <cell r="B1361" t="str">
            <v>    煤炭储备</v>
          </cell>
          <cell r="C1361">
            <v>0</v>
          </cell>
        </row>
        <row r="1362">
          <cell r="A1362">
            <v>2220399</v>
          </cell>
          <cell r="B1362" t="str">
            <v>    其他能源储备</v>
          </cell>
          <cell r="C1362">
            <v>0</v>
          </cell>
        </row>
        <row r="1363">
          <cell r="A1363">
            <v>22204</v>
          </cell>
          <cell r="B1363" t="str">
            <v>  粮油储备</v>
          </cell>
          <cell r="C1363">
            <v>993</v>
          </cell>
        </row>
        <row r="1364">
          <cell r="A1364">
            <v>2220401</v>
          </cell>
          <cell r="B1364" t="str">
            <v>    储备粮油补贴支出</v>
          </cell>
          <cell r="C1364">
            <v>0</v>
          </cell>
        </row>
        <row r="1365">
          <cell r="A1365">
            <v>2220402</v>
          </cell>
          <cell r="B1365" t="str">
            <v>    储备粮油差价补贴</v>
          </cell>
          <cell r="C1365">
            <v>0</v>
          </cell>
        </row>
        <row r="1366">
          <cell r="A1366">
            <v>2220403</v>
          </cell>
          <cell r="B1366" t="str">
            <v>    储备粮(油)库建设</v>
          </cell>
          <cell r="C1366">
            <v>957</v>
          </cell>
        </row>
        <row r="1367">
          <cell r="A1367">
            <v>2220404</v>
          </cell>
          <cell r="B1367" t="str">
            <v>    最低收购价政策支出</v>
          </cell>
          <cell r="C1367">
            <v>0</v>
          </cell>
        </row>
        <row r="1368">
          <cell r="A1368">
            <v>2220499</v>
          </cell>
          <cell r="B1368" t="str">
            <v>    其他粮油储备支出</v>
          </cell>
          <cell r="C1368">
            <v>36</v>
          </cell>
        </row>
        <row r="1369">
          <cell r="A1369">
            <v>22205</v>
          </cell>
          <cell r="B1369" t="str">
            <v>  重要商品储备</v>
          </cell>
          <cell r="C1369">
            <v>0</v>
          </cell>
        </row>
        <row r="1370">
          <cell r="A1370">
            <v>2220501</v>
          </cell>
          <cell r="B1370" t="str">
            <v>    棉花储备</v>
          </cell>
          <cell r="C1370">
            <v>0</v>
          </cell>
        </row>
        <row r="1371">
          <cell r="A1371">
            <v>2220502</v>
          </cell>
          <cell r="B1371" t="str">
            <v>    食糖储备</v>
          </cell>
          <cell r="C1371">
            <v>0</v>
          </cell>
        </row>
        <row r="1372">
          <cell r="A1372">
            <v>2220503</v>
          </cell>
          <cell r="B1372" t="str">
            <v>    肉类储备</v>
          </cell>
          <cell r="C1372">
            <v>0</v>
          </cell>
        </row>
        <row r="1373">
          <cell r="A1373">
            <v>2220504</v>
          </cell>
          <cell r="B1373" t="str">
            <v>    化肥储备</v>
          </cell>
          <cell r="C1373">
            <v>0</v>
          </cell>
        </row>
        <row r="1374">
          <cell r="A1374">
            <v>2220505</v>
          </cell>
          <cell r="B1374" t="str">
            <v>    农药储备</v>
          </cell>
          <cell r="C1374">
            <v>0</v>
          </cell>
        </row>
        <row r="1375">
          <cell r="A1375">
            <v>2220506</v>
          </cell>
          <cell r="B1375" t="str">
            <v>    边销茶储备</v>
          </cell>
          <cell r="C1375">
            <v>0</v>
          </cell>
        </row>
        <row r="1376">
          <cell r="A1376">
            <v>2220507</v>
          </cell>
          <cell r="B1376" t="str">
            <v>    羊毛储备</v>
          </cell>
          <cell r="C1376">
            <v>0</v>
          </cell>
        </row>
        <row r="1377">
          <cell r="A1377">
            <v>2220508</v>
          </cell>
          <cell r="B1377" t="str">
            <v>    医药储备</v>
          </cell>
          <cell r="C1377">
            <v>0</v>
          </cell>
        </row>
        <row r="1378">
          <cell r="A1378">
            <v>2220509</v>
          </cell>
          <cell r="B1378" t="str">
            <v>    食盐储备</v>
          </cell>
          <cell r="C1378">
            <v>0</v>
          </cell>
        </row>
        <row r="1379">
          <cell r="A1379">
            <v>2220510</v>
          </cell>
          <cell r="B1379" t="str">
            <v>    战略物资储备</v>
          </cell>
          <cell r="C1379">
            <v>0</v>
          </cell>
        </row>
        <row r="1380">
          <cell r="A1380">
            <v>2220599</v>
          </cell>
          <cell r="B1380" t="str">
            <v>    其他重要商品储备支出</v>
          </cell>
          <cell r="C1380">
            <v>0</v>
          </cell>
        </row>
        <row r="1381">
          <cell r="A1381">
            <v>228</v>
          </cell>
          <cell r="B1381" t="str">
            <v>国债还本付息支出</v>
          </cell>
          <cell r="C1381">
            <v>130880</v>
          </cell>
        </row>
        <row r="1382">
          <cell r="A1382">
            <v>22808</v>
          </cell>
          <cell r="B1382" t="str">
            <v>  国内债务付息</v>
          </cell>
          <cell r="C1382">
            <v>130622</v>
          </cell>
        </row>
        <row r="1383">
          <cell r="A1383">
            <v>22809</v>
          </cell>
          <cell r="B1383" t="str">
            <v>  国外债务付息</v>
          </cell>
          <cell r="C1383">
            <v>0</v>
          </cell>
        </row>
        <row r="1384">
          <cell r="A1384">
            <v>2280901</v>
          </cell>
          <cell r="B1384" t="str">
            <v>    中央向外国政府借款付息</v>
          </cell>
          <cell r="C1384">
            <v>0</v>
          </cell>
        </row>
        <row r="1385">
          <cell r="A1385">
            <v>2280902</v>
          </cell>
          <cell r="B1385" t="str">
            <v>    中央向国际金融组织借款付息</v>
          </cell>
          <cell r="C1385">
            <v>0</v>
          </cell>
        </row>
        <row r="1386">
          <cell r="A1386">
            <v>2280903</v>
          </cell>
          <cell r="B1386" t="str">
            <v>    地方向外国政府借款付息</v>
          </cell>
          <cell r="C1386">
            <v>0</v>
          </cell>
        </row>
        <row r="1387">
          <cell r="A1387">
            <v>2280904</v>
          </cell>
          <cell r="B1387" t="str">
            <v>    地方向国际金融组织借款付息</v>
          </cell>
          <cell r="C1387">
            <v>0</v>
          </cell>
        </row>
        <row r="1388">
          <cell r="A1388">
            <v>2280905</v>
          </cell>
          <cell r="B1388" t="str">
            <v>    中央境外发行主权债券付息</v>
          </cell>
          <cell r="C1388">
            <v>0</v>
          </cell>
        </row>
        <row r="1389">
          <cell r="A1389">
            <v>2280906</v>
          </cell>
          <cell r="B1389" t="str">
            <v>    中央其他国外借款付息</v>
          </cell>
          <cell r="C1389">
            <v>0</v>
          </cell>
        </row>
        <row r="1390">
          <cell r="A1390">
            <v>22810</v>
          </cell>
          <cell r="B1390" t="str">
            <v>  国内外债务发行</v>
          </cell>
          <cell r="C1390">
            <v>0</v>
          </cell>
        </row>
        <row r="1391">
          <cell r="A1391">
            <v>2281001</v>
          </cell>
          <cell r="B1391" t="str">
            <v>    国内债务发行费用</v>
          </cell>
          <cell r="C1391">
            <v>0</v>
          </cell>
        </row>
        <row r="1392">
          <cell r="A1392">
            <v>2281002</v>
          </cell>
          <cell r="B1392" t="str">
            <v>    国外债务发行费用</v>
          </cell>
          <cell r="C1392">
            <v>0</v>
          </cell>
        </row>
        <row r="1393">
          <cell r="A1393">
            <v>22811</v>
          </cell>
          <cell r="B1393" t="str">
            <v>  补充还贷准备金</v>
          </cell>
          <cell r="C1393">
            <v>73</v>
          </cell>
        </row>
        <row r="1394">
          <cell r="A1394">
            <v>22813</v>
          </cell>
          <cell r="B1394" t="str">
            <v>  地方政府债券付息</v>
          </cell>
          <cell r="C1394">
            <v>185</v>
          </cell>
        </row>
        <row r="1395">
          <cell r="A1395">
            <v>229</v>
          </cell>
          <cell r="B1395" t="str">
            <v>其他支出(类)</v>
          </cell>
          <cell r="C1395">
            <v>0</v>
          </cell>
        </row>
        <row r="1396">
          <cell r="A1396">
            <v>22999</v>
          </cell>
          <cell r="B1396" t="str">
            <v>  其他支出(款)</v>
          </cell>
          <cell r="C1396">
            <v>0</v>
          </cell>
        </row>
        <row r="1397">
          <cell r="A1397">
            <v>2299901</v>
          </cell>
          <cell r="B1397" t="str">
            <v>    其他支出(项)</v>
          </cell>
          <cell r="C139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E1" t="str">
            <v>2015年玉溪市本级一般公共预算支出明细表</v>
          </cell>
        </row>
        <row r="2">
          <cell r="E2" t="str">
            <v>表二十</v>
          </cell>
        </row>
        <row r="3">
          <cell r="D3" t="str">
            <v>是否底级</v>
          </cell>
          <cell r="E3" t="str">
            <v>项目</v>
          </cell>
          <cell r="F3" t="str">
            <v>2014年快报数</v>
          </cell>
          <cell r="G3" t="str">
            <v>2015年预算数</v>
          </cell>
        </row>
        <row r="4">
          <cell r="D4">
            <v>201</v>
          </cell>
          <cell r="E4" t="str">
            <v>一、一般公共服务</v>
          </cell>
          <cell r="F4">
            <v>61651</v>
          </cell>
          <cell r="G4">
            <v>74338</v>
          </cell>
        </row>
        <row r="5">
          <cell r="D5">
            <v>20101</v>
          </cell>
          <cell r="E5" t="str">
            <v>    人大事务</v>
          </cell>
          <cell r="F5">
            <v>1335</v>
          </cell>
          <cell r="G5">
            <v>1345</v>
          </cell>
        </row>
        <row r="6">
          <cell r="D6">
            <v>2010101</v>
          </cell>
          <cell r="E6" t="str">
            <v>      行政运行</v>
          </cell>
          <cell r="F6">
            <v>542</v>
          </cell>
          <cell r="G6">
            <v>550</v>
          </cell>
        </row>
        <row r="7">
          <cell r="D7">
            <v>2010102</v>
          </cell>
          <cell r="E7" t="str">
            <v>      一般行政管理事务</v>
          </cell>
          <cell r="F7">
            <v>458</v>
          </cell>
          <cell r="G7">
            <v>460</v>
          </cell>
        </row>
        <row r="8">
          <cell r="D8">
            <v>2010103</v>
          </cell>
          <cell r="E8" t="str">
            <v>      机关服务</v>
          </cell>
          <cell r="F8">
            <v>45</v>
          </cell>
          <cell r="G8">
            <v>45</v>
          </cell>
        </row>
        <row r="9">
          <cell r="D9">
            <v>2010104</v>
          </cell>
          <cell r="E9" t="str">
            <v>      人大会议</v>
          </cell>
          <cell r="F9">
            <v>190</v>
          </cell>
          <cell r="G9">
            <v>190</v>
          </cell>
        </row>
        <row r="10">
          <cell r="D10">
            <v>2010105</v>
          </cell>
          <cell r="E10" t="str">
            <v>      人大立法</v>
          </cell>
          <cell r="F10">
            <v>10</v>
          </cell>
          <cell r="G10">
            <v>10</v>
          </cell>
        </row>
        <row r="11">
          <cell r="D11">
            <v>2010106</v>
          </cell>
          <cell r="E11" t="str">
            <v>      人大监督</v>
          </cell>
          <cell r="F11">
            <v>0</v>
          </cell>
          <cell r="G11">
            <v>0</v>
          </cell>
        </row>
        <row r="12">
          <cell r="D12">
            <v>2010107</v>
          </cell>
          <cell r="E12" t="str">
            <v>      人大代表履职能力提升</v>
          </cell>
          <cell r="F12">
            <v>50</v>
          </cell>
          <cell r="G12">
            <v>50</v>
          </cell>
        </row>
        <row r="13">
          <cell r="D13">
            <v>2010108</v>
          </cell>
          <cell r="E13" t="str">
            <v>      代表工作</v>
          </cell>
          <cell r="F13">
            <v>20</v>
          </cell>
          <cell r="G13">
            <v>20</v>
          </cell>
        </row>
        <row r="14">
          <cell r="D14">
            <v>2010109</v>
          </cell>
          <cell r="E14" t="str">
            <v>      人大信访工作</v>
          </cell>
          <cell r="F14">
            <v>0</v>
          </cell>
          <cell r="G14">
            <v>0</v>
          </cell>
        </row>
        <row r="15">
          <cell r="D15">
            <v>2010150</v>
          </cell>
          <cell r="E15" t="str">
            <v>      事业运行</v>
          </cell>
          <cell r="F15">
            <v>0</v>
          </cell>
          <cell r="G15">
            <v>0</v>
          </cell>
        </row>
        <row r="16">
          <cell r="D16">
            <v>2010199</v>
          </cell>
          <cell r="E16" t="str">
            <v>      其他人大事务支出</v>
          </cell>
          <cell r="F16">
            <v>20</v>
          </cell>
          <cell r="G16">
            <v>20</v>
          </cell>
        </row>
        <row r="17">
          <cell r="D17">
            <v>20102</v>
          </cell>
          <cell r="E17" t="str">
            <v>    政协事务</v>
          </cell>
          <cell r="F17">
            <v>1596</v>
          </cell>
          <cell r="G17">
            <v>1610</v>
          </cell>
        </row>
        <row r="18">
          <cell r="D18">
            <v>2010201</v>
          </cell>
          <cell r="E18" t="str">
            <v>      行政运行</v>
          </cell>
          <cell r="F18">
            <v>575</v>
          </cell>
          <cell r="G18">
            <v>575</v>
          </cell>
        </row>
        <row r="19">
          <cell r="D19">
            <v>2010202</v>
          </cell>
          <cell r="E19" t="str">
            <v>      一般行政管理事务</v>
          </cell>
          <cell r="F19">
            <v>377</v>
          </cell>
          <cell r="G19">
            <v>380</v>
          </cell>
        </row>
        <row r="20">
          <cell r="D20">
            <v>2010203</v>
          </cell>
          <cell r="E20" t="str">
            <v>      机关服务</v>
          </cell>
          <cell r="F20">
            <v>0</v>
          </cell>
          <cell r="G20">
            <v>0</v>
          </cell>
        </row>
        <row r="21">
          <cell r="D21">
            <v>2010204</v>
          </cell>
          <cell r="E21" t="str">
            <v>      政协会议</v>
          </cell>
          <cell r="F21">
            <v>190</v>
          </cell>
          <cell r="G21">
            <v>190</v>
          </cell>
        </row>
        <row r="22">
          <cell r="D22">
            <v>2010205</v>
          </cell>
          <cell r="E22" t="str">
            <v>      委员视察</v>
          </cell>
          <cell r="F22">
            <v>180</v>
          </cell>
          <cell r="G22">
            <v>180</v>
          </cell>
        </row>
        <row r="23">
          <cell r="D23">
            <v>2010206</v>
          </cell>
          <cell r="E23" t="str">
            <v>      参政议政</v>
          </cell>
          <cell r="F23">
            <v>30</v>
          </cell>
          <cell r="G23">
            <v>30</v>
          </cell>
        </row>
        <row r="24">
          <cell r="D24">
            <v>2010250</v>
          </cell>
          <cell r="E24" t="str">
            <v>      事业运行</v>
          </cell>
          <cell r="F24">
            <v>0</v>
          </cell>
          <cell r="G24">
            <v>0</v>
          </cell>
        </row>
        <row r="25">
          <cell r="D25">
            <v>2010299</v>
          </cell>
          <cell r="E25" t="str">
            <v>      其他政协事务支出</v>
          </cell>
          <cell r="F25">
            <v>244</v>
          </cell>
          <cell r="G25">
            <v>255</v>
          </cell>
        </row>
        <row r="26">
          <cell r="D26">
            <v>20103</v>
          </cell>
          <cell r="E26" t="str">
            <v>    政府办公厅(室)及相关机构事务</v>
          </cell>
          <cell r="F26">
            <v>5699</v>
          </cell>
          <cell r="G26">
            <v>8550</v>
          </cell>
        </row>
        <row r="27">
          <cell r="D27">
            <v>2010301</v>
          </cell>
          <cell r="E27" t="str">
            <v>      行政运行</v>
          </cell>
          <cell r="F27">
            <v>2072</v>
          </cell>
          <cell r="G27">
            <v>3920</v>
          </cell>
        </row>
        <row r="28">
          <cell r="D28">
            <v>2010302</v>
          </cell>
          <cell r="E28" t="str">
            <v>      一般行政管理事务</v>
          </cell>
          <cell r="F28">
            <v>2106</v>
          </cell>
          <cell r="G28">
            <v>2500</v>
          </cell>
        </row>
        <row r="29">
          <cell r="D29">
            <v>2010303</v>
          </cell>
          <cell r="E29" t="str">
            <v>      机关服务</v>
          </cell>
          <cell r="F29">
            <v>0</v>
          </cell>
          <cell r="G29">
            <v>0</v>
          </cell>
        </row>
        <row r="30">
          <cell r="D30">
            <v>2010304</v>
          </cell>
          <cell r="E30" t="str">
            <v>      专项服务</v>
          </cell>
          <cell r="F30">
            <v>0</v>
          </cell>
          <cell r="G30">
            <v>0</v>
          </cell>
        </row>
        <row r="31">
          <cell r="D31">
            <v>2010305</v>
          </cell>
          <cell r="E31" t="str">
            <v>      专项业务活动</v>
          </cell>
          <cell r="F31">
            <v>0</v>
          </cell>
          <cell r="G31">
            <v>0</v>
          </cell>
        </row>
        <row r="32">
          <cell r="D32">
            <v>2010306</v>
          </cell>
          <cell r="E32" t="str">
            <v>      政务公开审批</v>
          </cell>
          <cell r="F32">
            <v>0</v>
          </cell>
          <cell r="G32">
            <v>0</v>
          </cell>
        </row>
        <row r="33">
          <cell r="D33">
            <v>2010307</v>
          </cell>
          <cell r="E33" t="str">
            <v>      法制建设</v>
          </cell>
          <cell r="F33">
            <v>97</v>
          </cell>
          <cell r="G33">
            <v>120</v>
          </cell>
        </row>
        <row r="34">
          <cell r="D34">
            <v>2010308</v>
          </cell>
          <cell r="E34" t="str">
            <v>      信访事务</v>
          </cell>
          <cell r="F34">
            <v>219</v>
          </cell>
          <cell r="G34">
            <v>260</v>
          </cell>
        </row>
        <row r="35">
          <cell r="D35">
            <v>2010309</v>
          </cell>
          <cell r="E35" t="str">
            <v>      参事事务</v>
          </cell>
          <cell r="F35">
            <v>0</v>
          </cell>
          <cell r="G35">
            <v>0</v>
          </cell>
        </row>
        <row r="36">
          <cell r="D36">
            <v>2010350</v>
          </cell>
          <cell r="E36" t="str">
            <v>      事业运行</v>
          </cell>
          <cell r="F36">
            <v>130</v>
          </cell>
          <cell r="G36">
            <v>150</v>
          </cell>
        </row>
        <row r="37">
          <cell r="D37">
            <v>2010399</v>
          </cell>
          <cell r="E37" t="str">
            <v>      其他政府办公厅(室)及相关机构事务支出</v>
          </cell>
          <cell r="F37">
            <v>1075</v>
          </cell>
          <cell r="G37">
            <v>1600</v>
          </cell>
        </row>
        <row r="38">
          <cell r="D38">
            <v>20104</v>
          </cell>
          <cell r="E38" t="str">
            <v>    发展与改革事务</v>
          </cell>
          <cell r="F38">
            <v>6171</v>
          </cell>
          <cell r="G38">
            <v>8150</v>
          </cell>
        </row>
        <row r="39">
          <cell r="D39">
            <v>2010401</v>
          </cell>
          <cell r="E39" t="str">
            <v>      行政运行</v>
          </cell>
          <cell r="F39">
            <v>1148</v>
          </cell>
          <cell r="G39">
            <v>1200</v>
          </cell>
        </row>
        <row r="40">
          <cell r="D40">
            <v>2010402</v>
          </cell>
          <cell r="E40" t="str">
            <v>      一般行政管理事务</v>
          </cell>
          <cell r="F40">
            <v>297</v>
          </cell>
          <cell r="G40">
            <v>360</v>
          </cell>
        </row>
        <row r="41">
          <cell r="D41">
            <v>2010403</v>
          </cell>
          <cell r="E41" t="str">
            <v>      机关服务</v>
          </cell>
          <cell r="F41">
            <v>0</v>
          </cell>
          <cell r="G41">
            <v>0</v>
          </cell>
        </row>
        <row r="42">
          <cell r="D42">
            <v>2010404</v>
          </cell>
          <cell r="E42" t="str">
            <v>      战略规划与实施</v>
          </cell>
          <cell r="F42">
            <v>2793</v>
          </cell>
          <cell r="G42">
            <v>4200</v>
          </cell>
        </row>
        <row r="43">
          <cell r="D43">
            <v>2010405</v>
          </cell>
          <cell r="E43" t="str">
            <v>      日常经济运行调节</v>
          </cell>
          <cell r="F43">
            <v>0</v>
          </cell>
          <cell r="G43">
            <v>0</v>
          </cell>
        </row>
        <row r="44">
          <cell r="D44">
            <v>2010406</v>
          </cell>
          <cell r="E44" t="str">
            <v>      社会事业发展规划</v>
          </cell>
          <cell r="F44">
            <v>0</v>
          </cell>
          <cell r="G44">
            <v>0</v>
          </cell>
        </row>
        <row r="45">
          <cell r="D45">
            <v>2010407</v>
          </cell>
          <cell r="E45" t="str">
            <v>      经济体制改革研究</v>
          </cell>
          <cell r="F45">
            <v>468</v>
          </cell>
          <cell r="G45">
            <v>540</v>
          </cell>
        </row>
        <row r="46">
          <cell r="D46">
            <v>2010408</v>
          </cell>
          <cell r="E46" t="str">
            <v>      物价管理</v>
          </cell>
          <cell r="F46">
            <v>0</v>
          </cell>
          <cell r="G46">
            <v>0</v>
          </cell>
        </row>
        <row r="47">
          <cell r="D47">
            <v>2010409</v>
          </cell>
          <cell r="E47" t="str">
            <v>      应对气象变化管理事务</v>
          </cell>
        </row>
        <row r="47">
          <cell r="G47">
            <v>0</v>
          </cell>
        </row>
        <row r="48">
          <cell r="D48">
            <v>2010450</v>
          </cell>
          <cell r="E48" t="str">
            <v>      事业运行</v>
          </cell>
          <cell r="F48">
            <v>259</v>
          </cell>
          <cell r="G48">
            <v>290</v>
          </cell>
        </row>
        <row r="49">
          <cell r="D49">
            <v>2010499</v>
          </cell>
          <cell r="E49" t="str">
            <v>      其他发展与改革事务支出</v>
          </cell>
          <cell r="F49">
            <v>1206</v>
          </cell>
          <cell r="G49">
            <v>1560</v>
          </cell>
        </row>
        <row r="50">
          <cell r="D50">
            <v>20105</v>
          </cell>
          <cell r="E50" t="str">
            <v>    统计信息事务</v>
          </cell>
          <cell r="F50">
            <v>1270</v>
          </cell>
          <cell r="G50">
            <v>1523</v>
          </cell>
        </row>
        <row r="51">
          <cell r="D51">
            <v>2010501</v>
          </cell>
          <cell r="E51" t="str">
            <v>      行政运行</v>
          </cell>
          <cell r="F51">
            <v>448</v>
          </cell>
          <cell r="G51">
            <v>460</v>
          </cell>
        </row>
        <row r="52">
          <cell r="D52">
            <v>2010502</v>
          </cell>
          <cell r="E52" t="str">
            <v>      一般行政管理事务</v>
          </cell>
          <cell r="F52">
            <v>0</v>
          </cell>
          <cell r="G52">
            <v>0</v>
          </cell>
        </row>
        <row r="53">
          <cell r="D53">
            <v>2010503</v>
          </cell>
          <cell r="E53" t="str">
            <v>      机关服务</v>
          </cell>
          <cell r="F53">
            <v>0</v>
          </cell>
          <cell r="G53">
            <v>0</v>
          </cell>
        </row>
        <row r="54">
          <cell r="D54">
            <v>2010504</v>
          </cell>
          <cell r="E54" t="str">
            <v>      信息事务</v>
          </cell>
          <cell r="F54">
            <v>10</v>
          </cell>
          <cell r="G54">
            <v>10</v>
          </cell>
        </row>
        <row r="55">
          <cell r="D55">
            <v>2010505</v>
          </cell>
          <cell r="E55" t="str">
            <v>      专项统计业务</v>
          </cell>
          <cell r="F55">
            <v>512</v>
          </cell>
          <cell r="G55">
            <v>630</v>
          </cell>
        </row>
        <row r="56">
          <cell r="D56">
            <v>2010506</v>
          </cell>
          <cell r="E56" t="str">
            <v>      统计管理</v>
          </cell>
          <cell r="F56">
            <v>16</v>
          </cell>
          <cell r="G56">
            <v>16</v>
          </cell>
        </row>
        <row r="57">
          <cell r="D57">
            <v>2010507</v>
          </cell>
          <cell r="E57" t="str">
            <v>      专项普查活动</v>
          </cell>
          <cell r="F57">
            <v>0</v>
          </cell>
          <cell r="G57">
            <v>0</v>
          </cell>
        </row>
        <row r="58">
          <cell r="D58">
            <v>2010508</v>
          </cell>
          <cell r="E58" t="str">
            <v>      统计抽样调查</v>
          </cell>
          <cell r="F58">
            <v>282</v>
          </cell>
          <cell r="G58">
            <v>405</v>
          </cell>
        </row>
        <row r="59">
          <cell r="D59">
            <v>2010550</v>
          </cell>
          <cell r="E59" t="str">
            <v>      事业运行</v>
          </cell>
          <cell r="F59">
            <v>0</v>
          </cell>
          <cell r="G59">
            <v>0</v>
          </cell>
        </row>
        <row r="60">
          <cell r="D60">
            <v>2010599</v>
          </cell>
          <cell r="E60" t="str">
            <v>      其他统计信息事务支出</v>
          </cell>
          <cell r="F60">
            <v>2</v>
          </cell>
          <cell r="G60">
            <v>2</v>
          </cell>
        </row>
        <row r="61">
          <cell r="D61">
            <v>20106</v>
          </cell>
          <cell r="E61" t="str">
            <v>    财政事务</v>
          </cell>
          <cell r="F61">
            <v>1751</v>
          </cell>
          <cell r="G61">
            <v>1990</v>
          </cell>
        </row>
        <row r="62">
          <cell r="D62">
            <v>2010601</v>
          </cell>
          <cell r="E62" t="str">
            <v>      行政运行</v>
          </cell>
          <cell r="F62">
            <v>975</v>
          </cell>
          <cell r="G62">
            <v>1055</v>
          </cell>
        </row>
        <row r="63">
          <cell r="D63">
            <v>2010602</v>
          </cell>
          <cell r="E63" t="str">
            <v>      一般行政管理事务</v>
          </cell>
          <cell r="F63">
            <v>423</v>
          </cell>
          <cell r="G63">
            <v>469</v>
          </cell>
        </row>
        <row r="64">
          <cell r="D64">
            <v>2010603</v>
          </cell>
          <cell r="E64" t="str">
            <v>      机关服务</v>
          </cell>
          <cell r="F64">
            <v>0</v>
          </cell>
          <cell r="G64">
            <v>0</v>
          </cell>
        </row>
        <row r="65">
          <cell r="D65">
            <v>2010604</v>
          </cell>
          <cell r="E65" t="str">
            <v>      预算改革业务</v>
          </cell>
          <cell r="F65">
            <v>20</v>
          </cell>
          <cell r="G65">
            <v>28</v>
          </cell>
        </row>
        <row r="66">
          <cell r="D66">
            <v>2010605</v>
          </cell>
          <cell r="E66" t="str">
            <v>      财政国库业务</v>
          </cell>
          <cell r="F66">
            <v>84</v>
          </cell>
          <cell r="G66">
            <v>114</v>
          </cell>
        </row>
        <row r="67">
          <cell r="D67">
            <v>2010606</v>
          </cell>
          <cell r="E67" t="str">
            <v>      财政监察</v>
          </cell>
          <cell r="F67">
            <v>0</v>
          </cell>
          <cell r="G67">
            <v>0</v>
          </cell>
        </row>
        <row r="68">
          <cell r="D68">
            <v>2010607</v>
          </cell>
          <cell r="E68" t="str">
            <v>      信息化建设</v>
          </cell>
          <cell r="F68">
            <v>62</v>
          </cell>
          <cell r="G68">
            <v>62</v>
          </cell>
        </row>
        <row r="69">
          <cell r="D69">
            <v>2010608</v>
          </cell>
          <cell r="E69" t="str">
            <v>      财政委托业务支出</v>
          </cell>
          <cell r="F69">
            <v>30</v>
          </cell>
          <cell r="G69">
            <v>102</v>
          </cell>
        </row>
        <row r="70">
          <cell r="D70">
            <v>2010650</v>
          </cell>
          <cell r="E70" t="str">
            <v>      事业运行</v>
          </cell>
          <cell r="F70">
            <v>0</v>
          </cell>
          <cell r="G70">
            <v>0</v>
          </cell>
        </row>
        <row r="71">
          <cell r="D71">
            <v>2010699</v>
          </cell>
          <cell r="E71" t="str">
            <v>      其他财政事务支出</v>
          </cell>
          <cell r="F71">
            <v>157</v>
          </cell>
          <cell r="G71">
            <v>160</v>
          </cell>
        </row>
        <row r="72">
          <cell r="D72">
            <v>20107</v>
          </cell>
          <cell r="E72" t="str">
            <v>    税收事务</v>
          </cell>
          <cell r="F72">
            <v>1311</v>
          </cell>
          <cell r="G72">
            <v>2038</v>
          </cell>
        </row>
        <row r="73">
          <cell r="D73">
            <v>2010701</v>
          </cell>
          <cell r="E73" t="str">
            <v>      行政运行</v>
          </cell>
          <cell r="F73">
            <v>18</v>
          </cell>
          <cell r="G73">
            <v>18</v>
          </cell>
        </row>
        <row r="74">
          <cell r="D74">
            <v>2010702</v>
          </cell>
          <cell r="E74" t="str">
            <v>      一般行政管理事务</v>
          </cell>
          <cell r="F74">
            <v>1000</v>
          </cell>
          <cell r="G74">
            <v>1000</v>
          </cell>
        </row>
        <row r="75">
          <cell r="D75">
            <v>2010703</v>
          </cell>
          <cell r="E75" t="str">
            <v>      机关服务</v>
          </cell>
          <cell r="F75">
            <v>0</v>
          </cell>
          <cell r="G75">
            <v>0</v>
          </cell>
        </row>
        <row r="76">
          <cell r="D76">
            <v>2010704</v>
          </cell>
          <cell r="E76" t="str">
            <v>      税务办案</v>
          </cell>
          <cell r="F76">
            <v>0</v>
          </cell>
          <cell r="G76">
            <v>0</v>
          </cell>
        </row>
        <row r="77">
          <cell r="D77">
            <v>2010705</v>
          </cell>
          <cell r="E77" t="str">
            <v>      税务登记证及发票管理</v>
          </cell>
          <cell r="F77">
            <v>0</v>
          </cell>
          <cell r="G77">
            <v>0</v>
          </cell>
        </row>
        <row r="78">
          <cell r="D78">
            <v>2010706</v>
          </cell>
          <cell r="E78" t="str">
            <v>      代扣代收代征税款手续费</v>
          </cell>
          <cell r="F78">
            <v>0</v>
          </cell>
          <cell r="G78">
            <v>0</v>
          </cell>
        </row>
        <row r="79">
          <cell r="D79">
            <v>2010707</v>
          </cell>
          <cell r="E79" t="str">
            <v>      税务宣传</v>
          </cell>
          <cell r="F79">
            <v>0</v>
          </cell>
          <cell r="G79">
            <v>0</v>
          </cell>
        </row>
        <row r="80">
          <cell r="D80">
            <v>2010708</v>
          </cell>
          <cell r="E80" t="str">
            <v>      协税护税</v>
          </cell>
          <cell r="F80">
            <v>0</v>
          </cell>
          <cell r="G80">
            <v>0</v>
          </cell>
        </row>
        <row r="81">
          <cell r="D81">
            <v>2010709</v>
          </cell>
          <cell r="E81" t="str">
            <v>      信息化建设</v>
          </cell>
          <cell r="F81">
            <v>0</v>
          </cell>
          <cell r="G81">
            <v>0</v>
          </cell>
        </row>
        <row r="82">
          <cell r="D82">
            <v>2010750</v>
          </cell>
          <cell r="E82" t="str">
            <v>      事业运行</v>
          </cell>
          <cell r="F82">
            <v>0</v>
          </cell>
          <cell r="G82">
            <v>0</v>
          </cell>
        </row>
        <row r="83">
          <cell r="D83">
            <v>2010799</v>
          </cell>
          <cell r="E83" t="str">
            <v>      其他税收事务支出</v>
          </cell>
          <cell r="F83">
            <v>293</v>
          </cell>
          <cell r="G83">
            <v>1020</v>
          </cell>
        </row>
        <row r="84">
          <cell r="D84">
            <v>20108</v>
          </cell>
          <cell r="E84" t="str">
            <v>    审计事务</v>
          </cell>
          <cell r="F84">
            <v>1425</v>
          </cell>
          <cell r="G84">
            <v>1501</v>
          </cell>
        </row>
        <row r="85">
          <cell r="D85">
            <v>2010801</v>
          </cell>
          <cell r="E85" t="str">
            <v>      行政运行</v>
          </cell>
          <cell r="F85">
            <v>469</v>
          </cell>
          <cell r="G85">
            <v>480</v>
          </cell>
        </row>
        <row r="86">
          <cell r="D86">
            <v>2010802</v>
          </cell>
          <cell r="E86" t="str">
            <v>      一般行政管理事务</v>
          </cell>
          <cell r="F86">
            <v>37</v>
          </cell>
          <cell r="G86">
            <v>42</v>
          </cell>
        </row>
        <row r="87">
          <cell r="D87">
            <v>2010803</v>
          </cell>
          <cell r="E87" t="str">
            <v>      机关服务</v>
          </cell>
          <cell r="F87">
            <v>0</v>
          </cell>
          <cell r="G87">
            <v>0</v>
          </cell>
        </row>
        <row r="88">
          <cell r="D88">
            <v>2010804</v>
          </cell>
          <cell r="E88" t="str">
            <v>      审计业务</v>
          </cell>
          <cell r="F88">
            <v>769</v>
          </cell>
          <cell r="G88">
            <v>820</v>
          </cell>
        </row>
        <row r="89">
          <cell r="D89">
            <v>2010805</v>
          </cell>
          <cell r="E89" t="str">
            <v>      审计管理</v>
          </cell>
          <cell r="F89">
            <v>0</v>
          </cell>
          <cell r="G89">
            <v>0</v>
          </cell>
        </row>
        <row r="90">
          <cell r="D90">
            <v>2010806</v>
          </cell>
          <cell r="E90" t="str">
            <v>      信息化建设</v>
          </cell>
          <cell r="F90">
            <v>24</v>
          </cell>
          <cell r="G90">
            <v>24</v>
          </cell>
        </row>
        <row r="91">
          <cell r="D91">
            <v>2010850</v>
          </cell>
          <cell r="E91" t="str">
            <v>      事业运行</v>
          </cell>
          <cell r="F91">
            <v>99</v>
          </cell>
          <cell r="G91">
            <v>102</v>
          </cell>
        </row>
        <row r="92">
          <cell r="D92">
            <v>2010899</v>
          </cell>
          <cell r="E92" t="str">
            <v>      其他审计事务支出</v>
          </cell>
          <cell r="F92">
            <v>27</v>
          </cell>
          <cell r="G92">
            <v>33</v>
          </cell>
        </row>
        <row r="93">
          <cell r="D93">
            <v>20109</v>
          </cell>
          <cell r="E93" t="str">
            <v>    海关事务</v>
          </cell>
          <cell r="F93">
            <v>0</v>
          </cell>
          <cell r="G93">
            <v>0</v>
          </cell>
        </row>
        <row r="94">
          <cell r="D94">
            <v>2010901</v>
          </cell>
          <cell r="E94" t="str">
            <v>      行政运行</v>
          </cell>
          <cell r="F94">
            <v>0</v>
          </cell>
          <cell r="G94">
            <v>0</v>
          </cell>
        </row>
        <row r="95">
          <cell r="D95">
            <v>2010902</v>
          </cell>
          <cell r="E95" t="str">
            <v>      一般行政管理事务</v>
          </cell>
          <cell r="F95">
            <v>0</v>
          </cell>
          <cell r="G95">
            <v>0</v>
          </cell>
        </row>
        <row r="96">
          <cell r="D96">
            <v>2010903</v>
          </cell>
          <cell r="E96" t="str">
            <v>      机关服务</v>
          </cell>
          <cell r="F96">
            <v>0</v>
          </cell>
          <cell r="G96">
            <v>0</v>
          </cell>
        </row>
        <row r="97">
          <cell r="D97">
            <v>2010904</v>
          </cell>
          <cell r="E97" t="str">
            <v>      收费业务</v>
          </cell>
          <cell r="F97">
            <v>0</v>
          </cell>
          <cell r="G97">
            <v>0</v>
          </cell>
        </row>
        <row r="98">
          <cell r="D98">
            <v>2010905</v>
          </cell>
          <cell r="E98" t="str">
            <v>      缉私办案</v>
          </cell>
          <cell r="F98">
            <v>0</v>
          </cell>
          <cell r="G98">
            <v>0</v>
          </cell>
        </row>
        <row r="99">
          <cell r="D99">
            <v>2010907</v>
          </cell>
          <cell r="E99" t="str">
            <v>      口岸电子执法系统建设与维护</v>
          </cell>
          <cell r="F99">
            <v>0</v>
          </cell>
          <cell r="G99">
            <v>0</v>
          </cell>
        </row>
        <row r="100">
          <cell r="D100">
            <v>2010908</v>
          </cell>
          <cell r="E100" t="str">
            <v>      信息化建设</v>
          </cell>
          <cell r="F100">
            <v>0</v>
          </cell>
          <cell r="G100">
            <v>0</v>
          </cell>
        </row>
        <row r="101">
          <cell r="D101">
            <v>2010950</v>
          </cell>
          <cell r="E101" t="str">
            <v>      事业运行</v>
          </cell>
          <cell r="F101">
            <v>0</v>
          </cell>
          <cell r="G101">
            <v>0</v>
          </cell>
        </row>
        <row r="102">
          <cell r="D102">
            <v>2010999</v>
          </cell>
          <cell r="E102" t="str">
            <v>      其他海关事务支出</v>
          </cell>
          <cell r="F102">
            <v>0</v>
          </cell>
          <cell r="G102">
            <v>0</v>
          </cell>
        </row>
        <row r="103">
          <cell r="D103">
            <v>20110</v>
          </cell>
          <cell r="E103" t="str">
            <v>    人力资源事务</v>
          </cell>
          <cell r="F103">
            <v>521</v>
          </cell>
          <cell r="G103">
            <v>591</v>
          </cell>
        </row>
        <row r="104">
          <cell r="D104">
            <v>2011001</v>
          </cell>
          <cell r="E104" t="str">
            <v>      行政运行</v>
          </cell>
          <cell r="F104">
            <v>111</v>
          </cell>
          <cell r="G104">
            <v>136</v>
          </cell>
        </row>
        <row r="105">
          <cell r="D105">
            <v>2011002</v>
          </cell>
          <cell r="E105" t="str">
            <v>      一般行政管理事务</v>
          </cell>
          <cell r="F105">
            <v>2</v>
          </cell>
          <cell r="G105">
            <v>2</v>
          </cell>
        </row>
        <row r="106">
          <cell r="D106">
            <v>2011003</v>
          </cell>
          <cell r="E106" t="str">
            <v>      机关服务</v>
          </cell>
          <cell r="F106">
            <v>0</v>
          </cell>
          <cell r="G106">
            <v>0</v>
          </cell>
        </row>
        <row r="107">
          <cell r="D107">
            <v>2011004</v>
          </cell>
          <cell r="E107" t="str">
            <v>      政府特殊津贴</v>
          </cell>
          <cell r="F107">
            <v>0</v>
          </cell>
          <cell r="G107">
            <v>0</v>
          </cell>
        </row>
        <row r="108">
          <cell r="D108">
            <v>2011005</v>
          </cell>
          <cell r="E108" t="str">
            <v>      资助留学回国人员</v>
          </cell>
          <cell r="F108">
            <v>0</v>
          </cell>
          <cell r="G108">
            <v>0</v>
          </cell>
        </row>
        <row r="109">
          <cell r="D109">
            <v>2011006</v>
          </cell>
          <cell r="E109" t="str">
            <v>      军队转业干部安置</v>
          </cell>
          <cell r="F109">
            <v>66</v>
          </cell>
          <cell r="G109">
            <v>75</v>
          </cell>
        </row>
        <row r="110">
          <cell r="D110">
            <v>2011007</v>
          </cell>
          <cell r="E110" t="str">
            <v>      博士后日常经费</v>
          </cell>
          <cell r="F110">
            <v>0</v>
          </cell>
          <cell r="G110">
            <v>0</v>
          </cell>
        </row>
        <row r="111">
          <cell r="D111">
            <v>2011008</v>
          </cell>
          <cell r="E111" t="str">
            <v>      引进人才费用</v>
          </cell>
          <cell r="F111">
            <v>15</v>
          </cell>
          <cell r="G111">
            <v>15</v>
          </cell>
        </row>
        <row r="112">
          <cell r="D112">
            <v>2011009</v>
          </cell>
          <cell r="E112" t="str">
            <v>      公务员考核</v>
          </cell>
          <cell r="F112">
            <v>20</v>
          </cell>
          <cell r="G112">
            <v>20</v>
          </cell>
        </row>
        <row r="113">
          <cell r="D113">
            <v>2011010</v>
          </cell>
          <cell r="E113" t="str">
            <v>      公务员履职能力提升</v>
          </cell>
          <cell r="F113">
            <v>10</v>
          </cell>
          <cell r="G113">
            <v>10</v>
          </cell>
        </row>
        <row r="114">
          <cell r="D114">
            <v>2011011</v>
          </cell>
          <cell r="E114" t="str">
            <v>      公务员招考</v>
          </cell>
          <cell r="F114">
            <v>48</v>
          </cell>
          <cell r="G114">
            <v>48</v>
          </cell>
        </row>
        <row r="115">
          <cell r="D115">
            <v>2011012</v>
          </cell>
          <cell r="E115" t="str">
            <v>      公务员综合管理</v>
          </cell>
          <cell r="F115">
            <v>0</v>
          </cell>
          <cell r="G115">
            <v>0</v>
          </cell>
        </row>
        <row r="116">
          <cell r="D116">
            <v>2011050</v>
          </cell>
          <cell r="E116" t="str">
            <v>      事业运行</v>
          </cell>
          <cell r="F116">
            <v>109</v>
          </cell>
          <cell r="G116">
            <v>135</v>
          </cell>
        </row>
        <row r="117">
          <cell r="D117">
            <v>2011099</v>
          </cell>
          <cell r="E117" t="str">
            <v>      其他人事事务支出</v>
          </cell>
          <cell r="F117">
            <v>140</v>
          </cell>
          <cell r="G117">
            <v>150</v>
          </cell>
        </row>
        <row r="118">
          <cell r="D118">
            <v>20111</v>
          </cell>
          <cell r="E118" t="str">
            <v>    纪检监察事务</v>
          </cell>
          <cell r="F118">
            <v>1214</v>
          </cell>
          <cell r="G118">
            <v>1286</v>
          </cell>
        </row>
        <row r="119">
          <cell r="D119">
            <v>2011101</v>
          </cell>
          <cell r="E119" t="str">
            <v>      行政运行</v>
          </cell>
          <cell r="F119">
            <v>825</v>
          </cell>
          <cell r="G119">
            <v>855</v>
          </cell>
        </row>
        <row r="120">
          <cell r="D120">
            <v>2011102</v>
          </cell>
          <cell r="E120" t="str">
            <v>      一般行政管理事务</v>
          </cell>
          <cell r="F120">
            <v>95</v>
          </cell>
          <cell r="G120">
            <v>115</v>
          </cell>
        </row>
        <row r="121">
          <cell r="D121">
            <v>2011103</v>
          </cell>
          <cell r="E121" t="str">
            <v>      机关服务</v>
          </cell>
          <cell r="F121">
            <v>0</v>
          </cell>
          <cell r="G121">
            <v>0</v>
          </cell>
        </row>
        <row r="122">
          <cell r="D122">
            <v>2011104</v>
          </cell>
          <cell r="E122" t="str">
            <v>      大案要案查处</v>
          </cell>
          <cell r="F122">
            <v>30</v>
          </cell>
          <cell r="G122">
            <v>30</v>
          </cell>
        </row>
        <row r="123">
          <cell r="D123">
            <v>2011105</v>
          </cell>
          <cell r="E123" t="str">
            <v>      派驻派出机构</v>
          </cell>
          <cell r="F123">
            <v>150</v>
          </cell>
          <cell r="G123">
            <v>150</v>
          </cell>
        </row>
        <row r="124">
          <cell r="D124">
            <v>2011106</v>
          </cell>
          <cell r="E124" t="str">
            <v>      中央巡视</v>
          </cell>
          <cell r="F124">
            <v>0</v>
          </cell>
          <cell r="G124">
            <v>0</v>
          </cell>
        </row>
        <row r="125">
          <cell r="D125">
            <v>2011150</v>
          </cell>
          <cell r="E125" t="str">
            <v>      事业运行</v>
          </cell>
          <cell r="F125">
            <v>0</v>
          </cell>
          <cell r="G125">
            <v>0</v>
          </cell>
        </row>
        <row r="126">
          <cell r="D126">
            <v>2011199</v>
          </cell>
          <cell r="E126" t="str">
            <v>      其他纪检监察事务支出</v>
          </cell>
          <cell r="F126">
            <v>114</v>
          </cell>
          <cell r="G126">
            <v>136</v>
          </cell>
        </row>
        <row r="127">
          <cell r="D127">
            <v>20113</v>
          </cell>
          <cell r="E127" t="str">
            <v>    商贸事务</v>
          </cell>
          <cell r="F127">
            <v>2677</v>
          </cell>
          <cell r="G127">
            <v>3161</v>
          </cell>
        </row>
        <row r="128">
          <cell r="D128">
            <v>2011301</v>
          </cell>
          <cell r="E128" t="str">
            <v>      行政运行</v>
          </cell>
          <cell r="F128">
            <v>566</v>
          </cell>
          <cell r="G128">
            <v>604</v>
          </cell>
        </row>
        <row r="129">
          <cell r="D129">
            <v>2011302</v>
          </cell>
          <cell r="E129" t="str">
            <v>      一般行政管理事务</v>
          </cell>
          <cell r="F129">
            <v>139</v>
          </cell>
          <cell r="G129">
            <v>166</v>
          </cell>
        </row>
        <row r="130">
          <cell r="D130">
            <v>2011303</v>
          </cell>
          <cell r="E130" t="str">
            <v>      机关服务</v>
          </cell>
          <cell r="F130">
            <v>0</v>
          </cell>
          <cell r="G130">
            <v>0</v>
          </cell>
        </row>
        <row r="131">
          <cell r="D131">
            <v>2011304</v>
          </cell>
          <cell r="E131" t="str">
            <v>      对外贸易管理</v>
          </cell>
          <cell r="F131">
            <v>200</v>
          </cell>
          <cell r="G131">
            <v>211</v>
          </cell>
        </row>
        <row r="132">
          <cell r="D132">
            <v>2011305</v>
          </cell>
          <cell r="E132" t="str">
            <v>      国际经济合作</v>
          </cell>
          <cell r="F132">
            <v>25</v>
          </cell>
          <cell r="G132">
            <v>25</v>
          </cell>
        </row>
        <row r="133">
          <cell r="D133">
            <v>2011306</v>
          </cell>
          <cell r="E133" t="str">
            <v>      外资管理</v>
          </cell>
          <cell r="F133">
            <v>45</v>
          </cell>
          <cell r="G133">
            <v>45</v>
          </cell>
        </row>
        <row r="134">
          <cell r="D134">
            <v>2011307</v>
          </cell>
          <cell r="E134" t="str">
            <v>      国内贸易管理</v>
          </cell>
          <cell r="F134">
            <v>120</v>
          </cell>
          <cell r="G134">
            <v>150</v>
          </cell>
        </row>
        <row r="135">
          <cell r="D135">
            <v>2011308</v>
          </cell>
          <cell r="E135" t="str">
            <v>      招商引资</v>
          </cell>
          <cell r="F135">
            <v>1336</v>
          </cell>
          <cell r="G135">
            <v>1700</v>
          </cell>
        </row>
        <row r="136">
          <cell r="D136">
            <v>2011350</v>
          </cell>
          <cell r="E136" t="str">
            <v>      事业运行</v>
          </cell>
          <cell r="F136">
            <v>0</v>
          </cell>
          <cell r="G136">
            <v>0</v>
          </cell>
        </row>
        <row r="137">
          <cell r="D137">
            <v>2011399</v>
          </cell>
          <cell r="E137" t="str">
            <v>      其他商贸事务支出</v>
          </cell>
          <cell r="F137">
            <v>246</v>
          </cell>
          <cell r="G137">
            <v>260</v>
          </cell>
        </row>
        <row r="138">
          <cell r="D138">
            <v>20114</v>
          </cell>
          <cell r="E138" t="str">
            <v>    知识产权事务</v>
          </cell>
          <cell r="F138">
            <v>43</v>
          </cell>
          <cell r="G138">
            <v>43</v>
          </cell>
        </row>
        <row r="139">
          <cell r="D139">
            <v>2011401</v>
          </cell>
          <cell r="E139" t="str">
            <v>      行政运行</v>
          </cell>
          <cell r="F139">
            <v>0</v>
          </cell>
          <cell r="G139">
            <v>0</v>
          </cell>
        </row>
        <row r="140">
          <cell r="D140">
            <v>2011402</v>
          </cell>
          <cell r="E140" t="str">
            <v>      一般行政管理事务</v>
          </cell>
          <cell r="F140">
            <v>15</v>
          </cell>
          <cell r="G140">
            <v>15</v>
          </cell>
        </row>
        <row r="141">
          <cell r="D141">
            <v>2011403</v>
          </cell>
          <cell r="E141" t="str">
            <v>      机关服务</v>
          </cell>
          <cell r="F141">
            <v>0</v>
          </cell>
          <cell r="G141">
            <v>0</v>
          </cell>
        </row>
        <row r="142">
          <cell r="D142">
            <v>2011404</v>
          </cell>
          <cell r="E142" t="str">
            <v>      专利审批</v>
          </cell>
          <cell r="F142">
            <v>0</v>
          </cell>
          <cell r="G142">
            <v>0</v>
          </cell>
        </row>
        <row r="143">
          <cell r="D143">
            <v>2011405</v>
          </cell>
          <cell r="E143" t="str">
            <v>      国家知识产权战略</v>
          </cell>
          <cell r="F143">
            <v>0</v>
          </cell>
          <cell r="G143">
            <v>0</v>
          </cell>
        </row>
        <row r="144">
          <cell r="D144">
            <v>2011406</v>
          </cell>
          <cell r="E144" t="str">
            <v>      专利试点和产业化推进</v>
          </cell>
          <cell r="F144">
            <v>0</v>
          </cell>
          <cell r="G144">
            <v>0</v>
          </cell>
        </row>
        <row r="145">
          <cell r="D145">
            <v>2011407</v>
          </cell>
          <cell r="E145" t="str">
            <v>      专利执法</v>
          </cell>
          <cell r="F145">
            <v>0</v>
          </cell>
          <cell r="G145">
            <v>0</v>
          </cell>
        </row>
        <row r="146">
          <cell r="D146">
            <v>2011408</v>
          </cell>
          <cell r="E146" t="str">
            <v>      国际组织专项活动</v>
          </cell>
          <cell r="F146">
            <v>0</v>
          </cell>
          <cell r="G146">
            <v>0</v>
          </cell>
        </row>
        <row r="147">
          <cell r="D147">
            <v>2011409</v>
          </cell>
          <cell r="E147" t="str">
            <v>      知识产权宏观管理</v>
          </cell>
          <cell r="F147">
            <v>0</v>
          </cell>
          <cell r="G147">
            <v>0</v>
          </cell>
        </row>
        <row r="148">
          <cell r="D148">
            <v>2011450</v>
          </cell>
          <cell r="E148" t="str">
            <v>      事业运行</v>
          </cell>
          <cell r="F148">
            <v>28</v>
          </cell>
          <cell r="G148">
            <v>28</v>
          </cell>
        </row>
        <row r="149">
          <cell r="D149">
            <v>2011499</v>
          </cell>
          <cell r="E149" t="str">
            <v>      其他知识产权事务支出</v>
          </cell>
          <cell r="F149">
            <v>0</v>
          </cell>
          <cell r="G149">
            <v>0</v>
          </cell>
        </row>
        <row r="150">
          <cell r="D150">
            <v>20115</v>
          </cell>
          <cell r="E150" t="str">
            <v>    工商行政管理事务</v>
          </cell>
          <cell r="F150">
            <v>1944</v>
          </cell>
          <cell r="G150">
            <v>3060</v>
          </cell>
        </row>
        <row r="151">
          <cell r="D151">
            <v>2011501</v>
          </cell>
          <cell r="E151" t="str">
            <v>      行政运行</v>
          </cell>
          <cell r="F151">
            <v>1688</v>
          </cell>
          <cell r="G151">
            <v>2560</v>
          </cell>
        </row>
        <row r="152">
          <cell r="D152">
            <v>2011502</v>
          </cell>
          <cell r="E152" t="str">
            <v>      一般行政管理事务</v>
          </cell>
          <cell r="F152">
            <v>16</v>
          </cell>
          <cell r="G152">
            <v>20</v>
          </cell>
        </row>
        <row r="153">
          <cell r="D153">
            <v>2011503</v>
          </cell>
          <cell r="E153" t="str">
            <v>      机关服务</v>
          </cell>
          <cell r="F153">
            <v>0</v>
          </cell>
          <cell r="G153">
            <v>0</v>
          </cell>
        </row>
        <row r="154">
          <cell r="D154">
            <v>2011504</v>
          </cell>
          <cell r="E154" t="str">
            <v>      工商行政管理专项</v>
          </cell>
          <cell r="F154">
            <v>79</v>
          </cell>
          <cell r="G154">
            <v>158</v>
          </cell>
        </row>
        <row r="155">
          <cell r="D155">
            <v>2011505</v>
          </cell>
          <cell r="E155" t="str">
            <v>      执法办案专项</v>
          </cell>
          <cell r="F155">
            <v>42</v>
          </cell>
          <cell r="G155">
            <v>56</v>
          </cell>
        </row>
        <row r="156">
          <cell r="D156">
            <v>2011506</v>
          </cell>
          <cell r="E156" t="str">
            <v>      消费者权益保护</v>
          </cell>
          <cell r="F156">
            <v>61</v>
          </cell>
          <cell r="G156">
            <v>66</v>
          </cell>
        </row>
        <row r="157">
          <cell r="D157">
            <v>2011507</v>
          </cell>
          <cell r="E157" t="str">
            <v>      信息化建设</v>
          </cell>
          <cell r="F157">
            <v>0</v>
          </cell>
          <cell r="G157">
            <v>0</v>
          </cell>
        </row>
        <row r="158">
          <cell r="D158">
            <v>2011550</v>
          </cell>
          <cell r="E158" t="str">
            <v>      事业运行</v>
          </cell>
          <cell r="F158">
            <v>58</v>
          </cell>
          <cell r="G158">
            <v>85</v>
          </cell>
        </row>
        <row r="159">
          <cell r="D159">
            <v>2011599</v>
          </cell>
          <cell r="E159" t="str">
            <v>      其他工商行政管理事务支出</v>
          </cell>
          <cell r="F159">
            <v>0</v>
          </cell>
          <cell r="G159">
            <v>115</v>
          </cell>
        </row>
        <row r="160">
          <cell r="D160">
            <v>20117</v>
          </cell>
          <cell r="E160" t="str">
            <v>    质量技术监督与检验检疫事务</v>
          </cell>
          <cell r="F160">
            <v>3256</v>
          </cell>
          <cell r="G160">
            <v>3538</v>
          </cell>
        </row>
        <row r="161">
          <cell r="D161">
            <v>2011701</v>
          </cell>
          <cell r="E161" t="str">
            <v>      行政运行</v>
          </cell>
          <cell r="F161">
            <v>494</v>
          </cell>
          <cell r="G161">
            <v>658</v>
          </cell>
        </row>
        <row r="162">
          <cell r="D162">
            <v>2011702</v>
          </cell>
          <cell r="E162" t="str">
            <v>      一般行政管理事务</v>
          </cell>
          <cell r="F162">
            <v>0</v>
          </cell>
          <cell r="G162">
            <v>0</v>
          </cell>
        </row>
        <row r="163">
          <cell r="D163">
            <v>2011703</v>
          </cell>
          <cell r="E163" t="str">
            <v>      机关服务</v>
          </cell>
          <cell r="F163">
            <v>0</v>
          </cell>
          <cell r="G163">
            <v>0</v>
          </cell>
        </row>
        <row r="164">
          <cell r="D164">
            <v>2011704</v>
          </cell>
          <cell r="E164" t="str">
            <v>      出入境检验检疫行政执法和业务管理</v>
          </cell>
          <cell r="F164">
            <v>0</v>
          </cell>
          <cell r="G164">
            <v>0</v>
          </cell>
        </row>
        <row r="165">
          <cell r="D165">
            <v>2011705</v>
          </cell>
          <cell r="E165" t="str">
            <v>      出入境检验检疫技术支持</v>
          </cell>
          <cell r="F165">
            <v>0</v>
          </cell>
          <cell r="G165">
            <v>0</v>
          </cell>
        </row>
        <row r="166">
          <cell r="D166">
            <v>2011706</v>
          </cell>
          <cell r="E166" t="str">
            <v>      质量技术监督行政执法及业务管理</v>
          </cell>
          <cell r="F166">
            <v>263</v>
          </cell>
          <cell r="G166">
            <v>270</v>
          </cell>
        </row>
        <row r="167">
          <cell r="D167">
            <v>2011707</v>
          </cell>
          <cell r="E167" t="str">
            <v>      质量技术监督技术支持</v>
          </cell>
          <cell r="F167">
            <v>0</v>
          </cell>
          <cell r="G167">
            <v>0</v>
          </cell>
        </row>
        <row r="168">
          <cell r="D168">
            <v>2011708</v>
          </cell>
          <cell r="E168" t="str">
            <v>      认证认可监督管理</v>
          </cell>
          <cell r="F168">
            <v>0</v>
          </cell>
          <cell r="G168">
            <v>0</v>
          </cell>
        </row>
        <row r="169">
          <cell r="D169">
            <v>2011709</v>
          </cell>
          <cell r="E169" t="str">
            <v>      标准化管理</v>
          </cell>
          <cell r="F169">
            <v>10</v>
          </cell>
          <cell r="G169">
            <v>10</v>
          </cell>
        </row>
        <row r="170">
          <cell r="D170">
            <v>2011710</v>
          </cell>
          <cell r="E170" t="str">
            <v>      信息化建设</v>
          </cell>
          <cell r="F170">
            <v>0</v>
          </cell>
          <cell r="G170">
            <v>0</v>
          </cell>
        </row>
        <row r="171">
          <cell r="D171">
            <v>2011750</v>
          </cell>
          <cell r="E171" t="str">
            <v>      事业运行</v>
          </cell>
          <cell r="F171">
            <v>0</v>
          </cell>
          <cell r="G171">
            <v>0</v>
          </cell>
        </row>
        <row r="172">
          <cell r="D172">
            <v>2011799</v>
          </cell>
          <cell r="E172" t="str">
            <v>      其他质量技术监督与检验检疫事务支出</v>
          </cell>
          <cell r="F172">
            <v>2489</v>
          </cell>
          <cell r="G172">
            <v>2600</v>
          </cell>
        </row>
        <row r="173">
          <cell r="D173">
            <v>20123</v>
          </cell>
          <cell r="E173" t="str">
            <v>    民族事务</v>
          </cell>
          <cell r="F173">
            <v>884</v>
          </cell>
          <cell r="G173">
            <v>981</v>
          </cell>
        </row>
        <row r="174">
          <cell r="D174">
            <v>2012301</v>
          </cell>
          <cell r="E174" t="str">
            <v>      行政运行</v>
          </cell>
          <cell r="F174">
            <v>200</v>
          </cell>
          <cell r="G174">
            <v>280</v>
          </cell>
        </row>
        <row r="175">
          <cell r="D175">
            <v>2012302</v>
          </cell>
          <cell r="E175" t="str">
            <v>      一般行政管理事务</v>
          </cell>
          <cell r="F175">
            <v>53</v>
          </cell>
          <cell r="G175">
            <v>66</v>
          </cell>
        </row>
        <row r="176">
          <cell r="D176">
            <v>2012303</v>
          </cell>
          <cell r="E176" t="str">
            <v>      机关服务</v>
          </cell>
          <cell r="F176">
            <v>0</v>
          </cell>
          <cell r="G176">
            <v>0</v>
          </cell>
        </row>
        <row r="177">
          <cell r="D177">
            <v>2012304</v>
          </cell>
          <cell r="E177" t="str">
            <v>      民族工作专项</v>
          </cell>
          <cell r="F177">
            <v>529</v>
          </cell>
          <cell r="G177">
            <v>530</v>
          </cell>
        </row>
        <row r="178">
          <cell r="D178">
            <v>2012350</v>
          </cell>
          <cell r="E178" t="str">
            <v>      事业运行</v>
          </cell>
          <cell r="F178">
            <v>0</v>
          </cell>
          <cell r="G178">
            <v>0</v>
          </cell>
        </row>
        <row r="179">
          <cell r="D179">
            <v>2012399</v>
          </cell>
          <cell r="E179" t="str">
            <v>      其他民族事务支出</v>
          </cell>
          <cell r="F179">
            <v>102</v>
          </cell>
          <cell r="G179">
            <v>105</v>
          </cell>
        </row>
        <row r="180">
          <cell r="D180">
            <v>20124</v>
          </cell>
          <cell r="E180" t="str">
            <v>    宗教事务</v>
          </cell>
          <cell r="F180">
            <v>145</v>
          </cell>
          <cell r="G180">
            <v>284</v>
          </cell>
        </row>
        <row r="181">
          <cell r="D181">
            <v>2012401</v>
          </cell>
          <cell r="E181" t="str">
            <v>      行政运行</v>
          </cell>
          <cell r="F181">
            <v>0</v>
          </cell>
          <cell r="G181">
            <v>0</v>
          </cell>
        </row>
        <row r="182">
          <cell r="D182">
            <v>2012402</v>
          </cell>
          <cell r="E182" t="str">
            <v>      一般行政管理事务</v>
          </cell>
          <cell r="F182">
            <v>0</v>
          </cell>
          <cell r="G182">
            <v>0</v>
          </cell>
        </row>
        <row r="183">
          <cell r="D183">
            <v>2012403</v>
          </cell>
          <cell r="E183" t="str">
            <v>      机关服务</v>
          </cell>
          <cell r="F183">
            <v>0</v>
          </cell>
          <cell r="G183">
            <v>0</v>
          </cell>
        </row>
        <row r="184">
          <cell r="D184">
            <v>2012404</v>
          </cell>
          <cell r="E184" t="str">
            <v>      宗教工作专项</v>
          </cell>
          <cell r="F184">
            <v>141</v>
          </cell>
          <cell r="G184">
            <v>280</v>
          </cell>
        </row>
        <row r="185">
          <cell r="D185">
            <v>2012450</v>
          </cell>
          <cell r="E185" t="str">
            <v>      事业运行</v>
          </cell>
          <cell r="F185">
            <v>0</v>
          </cell>
          <cell r="G185">
            <v>0</v>
          </cell>
        </row>
        <row r="186">
          <cell r="D186">
            <v>2012499</v>
          </cell>
          <cell r="E186" t="str">
            <v>      其他宗教事务支出</v>
          </cell>
          <cell r="F186">
            <v>4</v>
          </cell>
          <cell r="G186">
            <v>4</v>
          </cell>
        </row>
        <row r="187">
          <cell r="D187">
            <v>20125</v>
          </cell>
          <cell r="E187" t="str">
            <v>    港澳台侨事务</v>
          </cell>
          <cell r="F187">
            <v>57</v>
          </cell>
          <cell r="G187">
            <v>79</v>
          </cell>
        </row>
        <row r="188">
          <cell r="D188">
            <v>2012501</v>
          </cell>
          <cell r="E188" t="str">
            <v>      行政运行</v>
          </cell>
          <cell r="F188">
            <v>34</v>
          </cell>
          <cell r="G188">
            <v>48</v>
          </cell>
        </row>
        <row r="189">
          <cell r="D189">
            <v>2012502</v>
          </cell>
          <cell r="E189" t="str">
            <v>      一般行政管理事务</v>
          </cell>
          <cell r="F189">
            <v>17</v>
          </cell>
          <cell r="G189">
            <v>25</v>
          </cell>
        </row>
        <row r="190">
          <cell r="D190">
            <v>2012503</v>
          </cell>
          <cell r="E190" t="str">
            <v>      机关服务</v>
          </cell>
          <cell r="F190">
            <v>0</v>
          </cell>
          <cell r="G190">
            <v>0</v>
          </cell>
        </row>
        <row r="191">
          <cell r="D191">
            <v>2012504</v>
          </cell>
          <cell r="E191" t="str">
            <v>      港澳事务</v>
          </cell>
          <cell r="F191">
            <v>0</v>
          </cell>
          <cell r="G191">
            <v>0</v>
          </cell>
        </row>
        <row r="192">
          <cell r="D192">
            <v>2012505</v>
          </cell>
          <cell r="E192" t="str">
            <v>      台湾事务</v>
          </cell>
          <cell r="F192">
            <v>0</v>
          </cell>
          <cell r="G192">
            <v>0</v>
          </cell>
        </row>
        <row r="193">
          <cell r="D193">
            <v>2012506</v>
          </cell>
          <cell r="E193" t="str">
            <v>      华侨事务</v>
          </cell>
          <cell r="F193">
            <v>6</v>
          </cell>
          <cell r="G193">
            <v>6</v>
          </cell>
        </row>
        <row r="194">
          <cell r="D194">
            <v>2012550</v>
          </cell>
          <cell r="E194" t="str">
            <v>      事业运行</v>
          </cell>
          <cell r="F194">
            <v>0</v>
          </cell>
          <cell r="G194">
            <v>0</v>
          </cell>
        </row>
        <row r="195">
          <cell r="D195">
            <v>2012599</v>
          </cell>
          <cell r="E195" t="str">
            <v>      其他港澳台侨事务支出</v>
          </cell>
          <cell r="F195">
            <v>0</v>
          </cell>
          <cell r="G195">
            <v>0</v>
          </cell>
        </row>
        <row r="196">
          <cell r="D196">
            <v>20126</v>
          </cell>
          <cell r="E196" t="str">
            <v>    档案事务</v>
          </cell>
          <cell r="F196">
            <v>310</v>
          </cell>
          <cell r="G196">
            <v>496</v>
          </cell>
        </row>
        <row r="197">
          <cell r="D197">
            <v>2012601</v>
          </cell>
          <cell r="E197" t="str">
            <v>      行政运行</v>
          </cell>
          <cell r="F197">
            <v>146</v>
          </cell>
          <cell r="G197">
            <v>196</v>
          </cell>
        </row>
        <row r="198">
          <cell r="D198">
            <v>2012602</v>
          </cell>
          <cell r="E198" t="str">
            <v>      一般行政管理事务</v>
          </cell>
          <cell r="F198">
            <v>159</v>
          </cell>
          <cell r="G198">
            <v>220</v>
          </cell>
        </row>
        <row r="199">
          <cell r="D199">
            <v>2012603</v>
          </cell>
          <cell r="E199" t="str">
            <v>      机关服务</v>
          </cell>
          <cell r="F199">
            <v>0</v>
          </cell>
          <cell r="G199">
            <v>0</v>
          </cell>
        </row>
        <row r="200">
          <cell r="D200">
            <v>2012604</v>
          </cell>
          <cell r="E200" t="str">
            <v>      档案馆</v>
          </cell>
          <cell r="F200">
            <v>5</v>
          </cell>
          <cell r="G200">
            <v>80</v>
          </cell>
        </row>
        <row r="201">
          <cell r="D201">
            <v>2012699</v>
          </cell>
          <cell r="E201" t="str">
            <v>      其他档案事务支出</v>
          </cell>
          <cell r="F201">
            <v>0</v>
          </cell>
          <cell r="G201">
            <v>0</v>
          </cell>
        </row>
        <row r="202">
          <cell r="D202">
            <v>20128</v>
          </cell>
          <cell r="E202" t="str">
            <v>    民主党派及工商联事务</v>
          </cell>
          <cell r="F202">
            <v>410</v>
          </cell>
          <cell r="G202">
            <v>555</v>
          </cell>
        </row>
        <row r="203">
          <cell r="D203">
            <v>2012801</v>
          </cell>
          <cell r="E203" t="str">
            <v>      行政运行</v>
          </cell>
          <cell r="F203">
            <v>230</v>
          </cell>
          <cell r="G203">
            <v>305</v>
          </cell>
        </row>
        <row r="204">
          <cell r="D204">
            <v>2012802</v>
          </cell>
          <cell r="E204" t="str">
            <v>      一般行政管理事务</v>
          </cell>
          <cell r="F204">
            <v>170</v>
          </cell>
          <cell r="G204">
            <v>240</v>
          </cell>
        </row>
        <row r="205">
          <cell r="D205">
            <v>2012803</v>
          </cell>
          <cell r="E205" t="str">
            <v>      机关服务</v>
          </cell>
          <cell r="F205">
            <v>0</v>
          </cell>
          <cell r="G205">
            <v>0</v>
          </cell>
        </row>
        <row r="206">
          <cell r="D206">
            <v>2012804</v>
          </cell>
          <cell r="E206" t="str">
            <v>      参政议政</v>
          </cell>
          <cell r="F206">
            <v>0</v>
          </cell>
          <cell r="G206">
            <v>0</v>
          </cell>
        </row>
        <row r="207">
          <cell r="D207">
            <v>2012850</v>
          </cell>
          <cell r="E207" t="str">
            <v>      事业运行</v>
          </cell>
          <cell r="F207">
            <v>0</v>
          </cell>
          <cell r="G207">
            <v>0</v>
          </cell>
        </row>
        <row r="208">
          <cell r="D208">
            <v>2012899</v>
          </cell>
          <cell r="E208" t="str">
            <v>      其他民主党派及工商联事务支出</v>
          </cell>
          <cell r="F208">
            <v>10</v>
          </cell>
          <cell r="G208">
            <v>10</v>
          </cell>
        </row>
        <row r="209">
          <cell r="D209">
            <v>20129</v>
          </cell>
          <cell r="E209" t="str">
            <v>    群众团体事务</v>
          </cell>
          <cell r="F209">
            <v>855</v>
          </cell>
          <cell r="G209">
            <v>1042</v>
          </cell>
        </row>
        <row r="210">
          <cell r="D210">
            <v>2012901</v>
          </cell>
          <cell r="E210" t="str">
            <v>      行政运行</v>
          </cell>
          <cell r="F210">
            <v>335</v>
          </cell>
          <cell r="G210">
            <v>466</v>
          </cell>
        </row>
        <row r="211">
          <cell r="D211">
            <v>2012902</v>
          </cell>
          <cell r="E211" t="str">
            <v>      一般行政管理事务</v>
          </cell>
          <cell r="F211">
            <v>162</v>
          </cell>
          <cell r="G211">
            <v>206</v>
          </cell>
        </row>
        <row r="212">
          <cell r="D212">
            <v>2012903</v>
          </cell>
          <cell r="E212" t="str">
            <v>      机关服务</v>
          </cell>
          <cell r="F212">
            <v>0</v>
          </cell>
          <cell r="G212">
            <v>0</v>
          </cell>
        </row>
        <row r="213">
          <cell r="D213">
            <v>2012904</v>
          </cell>
          <cell r="E213" t="str">
            <v>      厂务公开</v>
          </cell>
          <cell r="F213">
            <v>0</v>
          </cell>
          <cell r="G213">
            <v>0</v>
          </cell>
        </row>
        <row r="214">
          <cell r="D214">
            <v>2012905</v>
          </cell>
          <cell r="E214" t="str">
            <v>      工会疗养休养</v>
          </cell>
          <cell r="F214">
            <v>0</v>
          </cell>
          <cell r="G214">
            <v>0</v>
          </cell>
        </row>
        <row r="215">
          <cell r="D215">
            <v>2012950</v>
          </cell>
          <cell r="E215" t="str">
            <v>      事业运行</v>
          </cell>
          <cell r="F215">
            <v>0</v>
          </cell>
          <cell r="G215">
            <v>0</v>
          </cell>
        </row>
        <row r="216">
          <cell r="D216">
            <v>2012999</v>
          </cell>
          <cell r="E216" t="str">
            <v>      其他群众团体事务支出</v>
          </cell>
          <cell r="F216">
            <v>358</v>
          </cell>
          <cell r="G216">
            <v>370</v>
          </cell>
        </row>
        <row r="217">
          <cell r="D217">
            <v>20131</v>
          </cell>
          <cell r="E217" t="str">
            <v>    党委办公厅（室）及相关机构事务</v>
          </cell>
          <cell r="F217">
            <v>4261</v>
          </cell>
          <cell r="G217">
            <v>4935</v>
          </cell>
        </row>
        <row r="218">
          <cell r="D218">
            <v>2013101</v>
          </cell>
          <cell r="E218" t="str">
            <v>      行政运行</v>
          </cell>
          <cell r="F218">
            <v>1511</v>
          </cell>
          <cell r="G218">
            <v>2050</v>
          </cell>
        </row>
        <row r="219">
          <cell r="D219">
            <v>2013102</v>
          </cell>
          <cell r="E219" t="str">
            <v>      一般行政管理事务</v>
          </cell>
          <cell r="F219">
            <v>2667</v>
          </cell>
          <cell r="G219">
            <v>2800</v>
          </cell>
        </row>
        <row r="220">
          <cell r="D220">
            <v>2013103</v>
          </cell>
          <cell r="E220" t="str">
            <v>      机关服务</v>
          </cell>
          <cell r="F220">
            <v>0</v>
          </cell>
          <cell r="G220">
            <v>0</v>
          </cell>
        </row>
        <row r="221">
          <cell r="D221">
            <v>2013105</v>
          </cell>
          <cell r="E221" t="str">
            <v>      专项业务</v>
          </cell>
          <cell r="F221">
            <v>0</v>
          </cell>
          <cell r="G221">
            <v>0</v>
          </cell>
        </row>
        <row r="222">
          <cell r="D222">
            <v>2013150</v>
          </cell>
          <cell r="E222" t="str">
            <v>      事业运行</v>
          </cell>
          <cell r="F222">
            <v>0</v>
          </cell>
          <cell r="G222">
            <v>0</v>
          </cell>
        </row>
        <row r="223">
          <cell r="D223">
            <v>2013199</v>
          </cell>
          <cell r="E223" t="str">
            <v>      其他党委办公厅（室）及相关机构事务支出</v>
          </cell>
          <cell r="F223">
            <v>83</v>
          </cell>
          <cell r="G223">
            <v>85</v>
          </cell>
        </row>
        <row r="224">
          <cell r="D224">
            <v>20132</v>
          </cell>
          <cell r="E224" t="str">
            <v>    组织事务</v>
          </cell>
          <cell r="F224">
            <v>1709</v>
          </cell>
          <cell r="G224">
            <v>2820</v>
          </cell>
        </row>
        <row r="225">
          <cell r="D225">
            <v>2013201</v>
          </cell>
          <cell r="E225" t="str">
            <v>      行政运行</v>
          </cell>
          <cell r="F225">
            <v>392</v>
          </cell>
          <cell r="G225">
            <v>510</v>
          </cell>
        </row>
        <row r="226">
          <cell r="D226">
            <v>2013202</v>
          </cell>
          <cell r="E226" t="str">
            <v>      一般行政管理事务</v>
          </cell>
          <cell r="F226">
            <v>1267</v>
          </cell>
          <cell r="G226">
            <v>2260</v>
          </cell>
        </row>
        <row r="227">
          <cell r="D227">
            <v>2013203</v>
          </cell>
          <cell r="E227" t="str">
            <v>      机关服务</v>
          </cell>
          <cell r="F227">
            <v>0</v>
          </cell>
          <cell r="G227">
            <v>0</v>
          </cell>
        </row>
        <row r="228">
          <cell r="D228">
            <v>2013250</v>
          </cell>
          <cell r="E228" t="str">
            <v>      事业运行</v>
          </cell>
          <cell r="F228">
            <v>0</v>
          </cell>
          <cell r="G228">
            <v>0</v>
          </cell>
        </row>
        <row r="229">
          <cell r="D229">
            <v>2013299</v>
          </cell>
          <cell r="E229" t="str">
            <v>      其他组织事务支出</v>
          </cell>
          <cell r="F229">
            <v>50</v>
          </cell>
          <cell r="G229">
            <v>50</v>
          </cell>
        </row>
        <row r="230">
          <cell r="D230">
            <v>20133</v>
          </cell>
          <cell r="E230" t="str">
            <v>    宣传事务</v>
          </cell>
          <cell r="F230">
            <v>1555</v>
          </cell>
          <cell r="G230">
            <v>2095</v>
          </cell>
        </row>
        <row r="231">
          <cell r="D231">
            <v>2013301</v>
          </cell>
          <cell r="E231" t="str">
            <v>      行政运行</v>
          </cell>
          <cell r="F231">
            <v>300</v>
          </cell>
          <cell r="G231">
            <v>390</v>
          </cell>
        </row>
        <row r="232">
          <cell r="D232">
            <v>2013302</v>
          </cell>
          <cell r="E232" t="str">
            <v>      一般行政管理事务</v>
          </cell>
          <cell r="F232">
            <v>1255</v>
          </cell>
          <cell r="G232">
            <v>1705</v>
          </cell>
        </row>
        <row r="233">
          <cell r="D233">
            <v>2013303</v>
          </cell>
          <cell r="E233" t="str">
            <v>      机关服务</v>
          </cell>
          <cell r="F233">
            <v>0</v>
          </cell>
          <cell r="G233">
            <v>0</v>
          </cell>
        </row>
        <row r="234">
          <cell r="D234">
            <v>2013350</v>
          </cell>
          <cell r="E234" t="str">
            <v>      事业运行</v>
          </cell>
          <cell r="F234">
            <v>0</v>
          </cell>
          <cell r="G234">
            <v>0</v>
          </cell>
        </row>
        <row r="235">
          <cell r="D235">
            <v>2013399</v>
          </cell>
          <cell r="E235" t="str">
            <v>      其他宣传事务支出</v>
          </cell>
          <cell r="F235">
            <v>0</v>
          </cell>
          <cell r="G235">
            <v>0</v>
          </cell>
        </row>
        <row r="236">
          <cell r="D236">
            <v>20134</v>
          </cell>
          <cell r="E236" t="str">
            <v>    统战事务</v>
          </cell>
          <cell r="F236">
            <v>523</v>
          </cell>
          <cell r="G236">
            <v>565</v>
          </cell>
        </row>
        <row r="237">
          <cell r="D237">
            <v>2013401</v>
          </cell>
          <cell r="E237" t="str">
            <v>      行政运行</v>
          </cell>
          <cell r="F237">
            <v>141</v>
          </cell>
          <cell r="G237">
            <v>180</v>
          </cell>
        </row>
        <row r="238">
          <cell r="D238">
            <v>2013402</v>
          </cell>
          <cell r="E238" t="str">
            <v>      一般行政管理事务</v>
          </cell>
          <cell r="F238">
            <v>357</v>
          </cell>
          <cell r="G238">
            <v>360</v>
          </cell>
        </row>
        <row r="239">
          <cell r="D239">
            <v>2013403</v>
          </cell>
          <cell r="E239" t="str">
            <v>      机关服务</v>
          </cell>
          <cell r="F239">
            <v>0</v>
          </cell>
          <cell r="G239">
            <v>0</v>
          </cell>
        </row>
        <row r="240">
          <cell r="D240">
            <v>2013450</v>
          </cell>
          <cell r="E240" t="str">
            <v>      事业运行</v>
          </cell>
          <cell r="F240">
            <v>0</v>
          </cell>
          <cell r="G240">
            <v>0</v>
          </cell>
        </row>
        <row r="241">
          <cell r="D241">
            <v>2013499</v>
          </cell>
          <cell r="E241" t="str">
            <v>      其他统战事务支出</v>
          </cell>
          <cell r="F241">
            <v>25</v>
          </cell>
          <cell r="G241">
            <v>25</v>
          </cell>
        </row>
        <row r="242">
          <cell r="D242">
            <v>20135</v>
          </cell>
          <cell r="E242" t="str">
            <v>    对外联络事务</v>
          </cell>
          <cell r="F242">
            <v>0</v>
          </cell>
          <cell r="G242">
            <v>0</v>
          </cell>
        </row>
        <row r="243">
          <cell r="D243">
            <v>2013501</v>
          </cell>
          <cell r="E243" t="str">
            <v>      行政运行</v>
          </cell>
          <cell r="F243">
            <v>0</v>
          </cell>
          <cell r="G243">
            <v>0</v>
          </cell>
        </row>
        <row r="244">
          <cell r="D244">
            <v>2013502</v>
          </cell>
          <cell r="E244" t="str">
            <v>      一般行政管理事务</v>
          </cell>
          <cell r="F244">
            <v>0</v>
          </cell>
          <cell r="G244">
            <v>0</v>
          </cell>
        </row>
        <row r="245">
          <cell r="D245">
            <v>2013503</v>
          </cell>
          <cell r="E245" t="str">
            <v>      机关服务</v>
          </cell>
          <cell r="F245">
            <v>0</v>
          </cell>
          <cell r="G245">
            <v>0</v>
          </cell>
        </row>
        <row r="246">
          <cell r="D246">
            <v>2013550</v>
          </cell>
          <cell r="E246" t="str">
            <v>      事业运行</v>
          </cell>
          <cell r="F246">
            <v>0</v>
          </cell>
          <cell r="G246">
            <v>0</v>
          </cell>
        </row>
        <row r="247">
          <cell r="D247">
            <v>2013599</v>
          </cell>
          <cell r="E247" t="str">
            <v>      其他对外联络事务支出</v>
          </cell>
          <cell r="F247">
            <v>0</v>
          </cell>
          <cell r="G247">
            <v>0</v>
          </cell>
        </row>
        <row r="248">
          <cell r="D248">
            <v>20136</v>
          </cell>
          <cell r="E248" t="str">
            <v>    其他共产党事务支出</v>
          </cell>
          <cell r="F248">
            <v>100</v>
          </cell>
          <cell r="G248">
            <v>100</v>
          </cell>
        </row>
        <row r="249">
          <cell r="D249">
            <v>2013601</v>
          </cell>
          <cell r="E249" t="str">
            <v>      行政运行</v>
          </cell>
          <cell r="F249">
            <v>0</v>
          </cell>
          <cell r="G249">
            <v>0</v>
          </cell>
        </row>
        <row r="250">
          <cell r="D250">
            <v>2013602</v>
          </cell>
          <cell r="E250" t="str">
            <v>      一般行政管理事务</v>
          </cell>
          <cell r="F250">
            <v>0</v>
          </cell>
          <cell r="G250">
            <v>0</v>
          </cell>
        </row>
        <row r="251">
          <cell r="D251">
            <v>2013603</v>
          </cell>
          <cell r="E251" t="str">
            <v>      机关服务</v>
          </cell>
          <cell r="F251">
            <v>0</v>
          </cell>
          <cell r="G251">
            <v>0</v>
          </cell>
        </row>
        <row r="252">
          <cell r="D252">
            <v>2013650</v>
          </cell>
          <cell r="E252" t="str">
            <v>      事业运行</v>
          </cell>
          <cell r="F252">
            <v>0</v>
          </cell>
          <cell r="G252">
            <v>0</v>
          </cell>
        </row>
        <row r="253">
          <cell r="D253">
            <v>2013699</v>
          </cell>
          <cell r="E253" t="str">
            <v>      其他共产党事务支出</v>
          </cell>
          <cell r="F253">
            <v>100</v>
          </cell>
          <cell r="G253">
            <v>100</v>
          </cell>
        </row>
        <row r="254">
          <cell r="D254">
            <v>20199</v>
          </cell>
          <cell r="E254" t="str">
            <v>    其他一般公共服务支出</v>
          </cell>
          <cell r="F254">
            <v>20629</v>
          </cell>
          <cell r="G254">
            <v>22000</v>
          </cell>
        </row>
        <row r="255">
          <cell r="D255">
            <v>2019901</v>
          </cell>
          <cell r="E255" t="str">
            <v>      国家赔偿费用支出</v>
          </cell>
          <cell r="F255">
            <v>0</v>
          </cell>
          <cell r="G255">
            <v>0</v>
          </cell>
        </row>
        <row r="256">
          <cell r="D256">
            <v>2019999</v>
          </cell>
          <cell r="E256" t="str">
            <v>      其他一般公共服务支出</v>
          </cell>
          <cell r="F256">
            <v>20629</v>
          </cell>
          <cell r="G256">
            <v>22000</v>
          </cell>
        </row>
        <row r="257">
          <cell r="D257">
            <v>202</v>
          </cell>
          <cell r="E257" t="str">
            <v>二、外交支出</v>
          </cell>
          <cell r="F257">
            <v>0</v>
          </cell>
          <cell r="G257">
            <v>0</v>
          </cell>
        </row>
        <row r="258">
          <cell r="D258">
            <v>20205</v>
          </cell>
          <cell r="E258" t="str">
            <v>    对外合作与交流</v>
          </cell>
          <cell r="F258">
            <v>0</v>
          </cell>
          <cell r="G258">
            <v>0</v>
          </cell>
        </row>
        <row r="259">
          <cell r="D259">
            <v>20299</v>
          </cell>
          <cell r="E259" t="str">
            <v>    其他外交支出</v>
          </cell>
          <cell r="F259">
            <v>0</v>
          </cell>
          <cell r="G259">
            <v>0</v>
          </cell>
        </row>
        <row r="260">
          <cell r="D260">
            <v>203</v>
          </cell>
          <cell r="E260" t="str">
            <v>三、国防支出</v>
          </cell>
          <cell r="F260">
            <v>1089</v>
          </cell>
          <cell r="G260">
            <v>1132</v>
          </cell>
        </row>
        <row r="261">
          <cell r="D261">
            <v>20306</v>
          </cell>
          <cell r="E261" t="str">
            <v>    国防动员</v>
          </cell>
          <cell r="F261">
            <v>482</v>
          </cell>
          <cell r="G261">
            <v>502</v>
          </cell>
        </row>
        <row r="262">
          <cell r="D262">
            <v>2030601</v>
          </cell>
          <cell r="E262" t="str">
            <v>      兵役征集</v>
          </cell>
          <cell r="F262">
            <v>26</v>
          </cell>
          <cell r="G262">
            <v>26</v>
          </cell>
        </row>
        <row r="263">
          <cell r="D263">
            <v>2030602</v>
          </cell>
          <cell r="E263" t="str">
            <v>      经济动员</v>
          </cell>
          <cell r="F263">
            <v>0</v>
          </cell>
          <cell r="G263">
            <v>0</v>
          </cell>
        </row>
        <row r="264">
          <cell r="D264">
            <v>2030603</v>
          </cell>
          <cell r="E264" t="str">
            <v>      人民防空</v>
          </cell>
          <cell r="F264">
            <v>0</v>
          </cell>
          <cell r="G264">
            <v>0</v>
          </cell>
        </row>
        <row r="265">
          <cell r="D265">
            <v>2030604</v>
          </cell>
          <cell r="E265" t="str">
            <v>      交通战备</v>
          </cell>
          <cell r="F265">
            <v>0</v>
          </cell>
          <cell r="G265">
            <v>0</v>
          </cell>
        </row>
        <row r="266">
          <cell r="D266">
            <v>2030605</v>
          </cell>
          <cell r="E266" t="str">
            <v>      国防教育</v>
          </cell>
          <cell r="F266">
            <v>0</v>
          </cell>
          <cell r="G266">
            <v>0</v>
          </cell>
        </row>
        <row r="267">
          <cell r="D267">
            <v>2030606</v>
          </cell>
          <cell r="E267" t="str">
            <v>      预备役部队</v>
          </cell>
          <cell r="F267">
            <v>260</v>
          </cell>
          <cell r="G267">
            <v>280</v>
          </cell>
        </row>
        <row r="268">
          <cell r="D268">
            <v>2030607</v>
          </cell>
          <cell r="E268" t="str">
            <v>      民兵</v>
          </cell>
          <cell r="F268">
            <v>186</v>
          </cell>
          <cell r="G268">
            <v>186</v>
          </cell>
        </row>
        <row r="269">
          <cell r="D269">
            <v>2030699</v>
          </cell>
          <cell r="E269" t="str">
            <v>      其他国防动员支出</v>
          </cell>
          <cell r="F269">
            <v>10</v>
          </cell>
          <cell r="G269">
            <v>10</v>
          </cell>
        </row>
        <row r="270">
          <cell r="D270">
            <v>20399</v>
          </cell>
          <cell r="E270" t="str">
            <v>    其他国防支出</v>
          </cell>
          <cell r="F270">
            <v>607</v>
          </cell>
          <cell r="G270">
            <v>630</v>
          </cell>
        </row>
        <row r="271">
          <cell r="D271">
            <v>204</v>
          </cell>
          <cell r="E271" t="str">
            <v>四、公共安全支出</v>
          </cell>
          <cell r="F271">
            <v>32807</v>
          </cell>
          <cell r="G271">
            <v>36433</v>
          </cell>
        </row>
        <row r="272">
          <cell r="D272">
            <v>20401</v>
          </cell>
          <cell r="E272" t="str">
            <v>    武装警察</v>
          </cell>
          <cell r="F272">
            <v>2440</v>
          </cell>
          <cell r="G272">
            <v>2530</v>
          </cell>
        </row>
        <row r="273">
          <cell r="D273">
            <v>2040101</v>
          </cell>
          <cell r="E273" t="str">
            <v>      内卫</v>
          </cell>
          <cell r="F273">
            <v>1065</v>
          </cell>
          <cell r="G273">
            <v>1200</v>
          </cell>
        </row>
        <row r="274">
          <cell r="D274">
            <v>2040102</v>
          </cell>
          <cell r="E274" t="str">
            <v>      边防</v>
          </cell>
          <cell r="F274">
            <v>0</v>
          </cell>
          <cell r="G274">
            <v>0</v>
          </cell>
        </row>
        <row r="275">
          <cell r="D275">
            <v>2040103</v>
          </cell>
          <cell r="E275" t="str">
            <v>      消防</v>
          </cell>
          <cell r="F275">
            <v>1375</v>
          </cell>
          <cell r="G275">
            <v>1330</v>
          </cell>
        </row>
        <row r="276">
          <cell r="D276">
            <v>2040104</v>
          </cell>
          <cell r="E276" t="str">
            <v>      警卫</v>
          </cell>
          <cell r="F276">
            <v>0</v>
          </cell>
          <cell r="G276">
            <v>0</v>
          </cell>
        </row>
        <row r="277">
          <cell r="D277">
            <v>2040105</v>
          </cell>
          <cell r="E277" t="str">
            <v>      黄金</v>
          </cell>
          <cell r="F277">
            <v>0</v>
          </cell>
          <cell r="G277">
            <v>0</v>
          </cell>
        </row>
        <row r="278">
          <cell r="D278">
            <v>2040106</v>
          </cell>
          <cell r="E278" t="str">
            <v>      森林</v>
          </cell>
          <cell r="F278">
            <v>0</v>
          </cell>
          <cell r="G278">
            <v>0</v>
          </cell>
        </row>
        <row r="279">
          <cell r="D279">
            <v>2040107</v>
          </cell>
          <cell r="E279" t="str">
            <v>      水电</v>
          </cell>
          <cell r="F279">
            <v>0</v>
          </cell>
          <cell r="G279">
            <v>0</v>
          </cell>
        </row>
        <row r="280">
          <cell r="D280">
            <v>2040108</v>
          </cell>
          <cell r="E280" t="str">
            <v>      交通</v>
          </cell>
          <cell r="F280">
            <v>0</v>
          </cell>
          <cell r="G280">
            <v>0</v>
          </cell>
        </row>
        <row r="281">
          <cell r="D281">
            <v>2040109</v>
          </cell>
          <cell r="E281" t="str">
            <v>      海警</v>
          </cell>
          <cell r="F281">
            <v>0</v>
          </cell>
          <cell r="G281">
            <v>0</v>
          </cell>
        </row>
        <row r="282">
          <cell r="D282">
            <v>2040199</v>
          </cell>
          <cell r="E282" t="str">
            <v>      其他武装警察支出</v>
          </cell>
        </row>
        <row r="282">
          <cell r="G282">
            <v>0</v>
          </cell>
        </row>
        <row r="283">
          <cell r="D283">
            <v>20402</v>
          </cell>
          <cell r="E283" t="str">
            <v>    公安</v>
          </cell>
          <cell r="F283">
            <v>23674</v>
          </cell>
          <cell r="G283">
            <v>26424</v>
          </cell>
        </row>
        <row r="284">
          <cell r="D284">
            <v>2040201</v>
          </cell>
          <cell r="E284" t="str">
            <v>      行政运行</v>
          </cell>
          <cell r="F284">
            <v>6581</v>
          </cell>
          <cell r="G284">
            <v>7880</v>
          </cell>
        </row>
        <row r="285">
          <cell r="D285">
            <v>2040202</v>
          </cell>
          <cell r="E285" t="str">
            <v>      一般行政管理事务</v>
          </cell>
          <cell r="F285">
            <v>2052</v>
          </cell>
          <cell r="G285">
            <v>2253</v>
          </cell>
        </row>
        <row r="286">
          <cell r="D286">
            <v>2040203</v>
          </cell>
          <cell r="E286" t="str">
            <v>      机关服务</v>
          </cell>
          <cell r="F286">
            <v>0</v>
          </cell>
          <cell r="G286">
            <v>0</v>
          </cell>
        </row>
        <row r="287">
          <cell r="D287">
            <v>2040204</v>
          </cell>
          <cell r="E287" t="str">
            <v>      治安管理</v>
          </cell>
          <cell r="F287">
            <v>254</v>
          </cell>
          <cell r="G287">
            <v>255</v>
          </cell>
        </row>
        <row r="288">
          <cell r="D288">
            <v>2040205</v>
          </cell>
          <cell r="E288" t="str">
            <v>      国内安全保卫</v>
          </cell>
          <cell r="F288">
            <v>15</v>
          </cell>
          <cell r="G288">
            <v>15</v>
          </cell>
        </row>
        <row r="289">
          <cell r="D289">
            <v>2040206</v>
          </cell>
          <cell r="E289" t="str">
            <v>      刑事侦查</v>
          </cell>
          <cell r="F289">
            <v>453</v>
          </cell>
          <cell r="G289">
            <v>453</v>
          </cell>
        </row>
        <row r="290">
          <cell r="D290">
            <v>2040207</v>
          </cell>
          <cell r="E290" t="str">
            <v>      经济犯罪侦查</v>
          </cell>
          <cell r="F290">
            <v>7</v>
          </cell>
          <cell r="G290">
            <v>10</v>
          </cell>
        </row>
        <row r="291">
          <cell r="D291">
            <v>2040208</v>
          </cell>
          <cell r="E291" t="str">
            <v>      出入境管理</v>
          </cell>
          <cell r="F291">
            <v>201</v>
          </cell>
          <cell r="G291">
            <v>201</v>
          </cell>
        </row>
        <row r="292">
          <cell r="D292">
            <v>2040209</v>
          </cell>
          <cell r="E292" t="str">
            <v>      行动技术管理</v>
          </cell>
          <cell r="F292">
            <v>50</v>
          </cell>
          <cell r="G292">
            <v>50</v>
          </cell>
        </row>
        <row r="293">
          <cell r="D293">
            <v>2040210</v>
          </cell>
          <cell r="E293" t="str">
            <v>      防范和处理邪教犯罪</v>
          </cell>
          <cell r="F293">
            <v>2</v>
          </cell>
          <cell r="G293">
            <v>2</v>
          </cell>
        </row>
        <row r="294">
          <cell r="D294">
            <v>2040211</v>
          </cell>
          <cell r="E294" t="str">
            <v>      禁毒管理</v>
          </cell>
          <cell r="F294">
            <v>1185</v>
          </cell>
          <cell r="G294">
            <v>1190</v>
          </cell>
        </row>
        <row r="295">
          <cell r="D295">
            <v>2040212</v>
          </cell>
          <cell r="E295" t="str">
            <v>      道路交通管理</v>
          </cell>
          <cell r="F295">
            <v>6806</v>
          </cell>
          <cell r="G295">
            <v>6800</v>
          </cell>
        </row>
        <row r="296">
          <cell r="D296">
            <v>2040213</v>
          </cell>
          <cell r="E296" t="str">
            <v>      网络侦控管理</v>
          </cell>
          <cell r="F296">
            <v>3</v>
          </cell>
          <cell r="G296">
            <v>5</v>
          </cell>
        </row>
        <row r="297">
          <cell r="D297">
            <v>2040214</v>
          </cell>
          <cell r="E297" t="str">
            <v>      反恐怖</v>
          </cell>
          <cell r="F297">
            <v>790</v>
          </cell>
          <cell r="G297">
            <v>1090</v>
          </cell>
        </row>
        <row r="298">
          <cell r="D298">
            <v>2040215</v>
          </cell>
          <cell r="E298" t="str">
            <v>      居民身份证管理</v>
          </cell>
          <cell r="F298">
            <v>10</v>
          </cell>
          <cell r="G298">
            <v>10</v>
          </cell>
        </row>
        <row r="299">
          <cell r="D299">
            <v>2040216</v>
          </cell>
          <cell r="E299" t="str">
            <v>      网络运行及维护</v>
          </cell>
          <cell r="F299">
            <v>441</v>
          </cell>
          <cell r="G299">
            <v>440</v>
          </cell>
        </row>
        <row r="300">
          <cell r="D300">
            <v>2040217</v>
          </cell>
          <cell r="E300" t="str">
            <v>      拘押收教场所管理</v>
          </cell>
          <cell r="F300">
            <v>394</v>
          </cell>
          <cell r="G300">
            <v>400</v>
          </cell>
        </row>
        <row r="301">
          <cell r="D301">
            <v>2040218</v>
          </cell>
          <cell r="E301" t="str">
            <v>      警犬繁育及训养</v>
          </cell>
          <cell r="F301">
            <v>45</v>
          </cell>
          <cell r="G301">
            <v>50</v>
          </cell>
        </row>
        <row r="302">
          <cell r="D302">
            <v>2040219</v>
          </cell>
          <cell r="E302" t="str">
            <v>      信息化建设</v>
          </cell>
          <cell r="F302">
            <v>850</v>
          </cell>
          <cell r="G302">
            <v>850</v>
          </cell>
        </row>
        <row r="303">
          <cell r="D303">
            <v>2040250</v>
          </cell>
          <cell r="E303" t="str">
            <v>      事业运行</v>
          </cell>
          <cell r="F303">
            <v>0</v>
          </cell>
          <cell r="G303">
            <v>0</v>
          </cell>
        </row>
        <row r="304">
          <cell r="D304">
            <v>2040299</v>
          </cell>
          <cell r="E304" t="str">
            <v>      其他公安支出</v>
          </cell>
          <cell r="F304">
            <v>3535</v>
          </cell>
          <cell r="G304">
            <v>4470</v>
          </cell>
        </row>
        <row r="305">
          <cell r="D305">
            <v>20403</v>
          </cell>
          <cell r="E305" t="str">
            <v>    国家安全</v>
          </cell>
          <cell r="F305">
            <v>0</v>
          </cell>
          <cell r="G305">
            <v>0</v>
          </cell>
        </row>
        <row r="306">
          <cell r="D306">
            <v>2040301</v>
          </cell>
          <cell r="E306" t="str">
            <v>      行政运行</v>
          </cell>
          <cell r="F306">
            <v>0</v>
          </cell>
          <cell r="G306">
            <v>0</v>
          </cell>
        </row>
        <row r="307">
          <cell r="D307">
            <v>2040302</v>
          </cell>
          <cell r="E307" t="str">
            <v>      一般行政管理事务</v>
          </cell>
          <cell r="F307">
            <v>0</v>
          </cell>
          <cell r="G307">
            <v>0</v>
          </cell>
        </row>
        <row r="308">
          <cell r="D308">
            <v>2040303</v>
          </cell>
          <cell r="E308" t="str">
            <v>      机关服务</v>
          </cell>
          <cell r="F308">
            <v>0</v>
          </cell>
          <cell r="G308">
            <v>0</v>
          </cell>
        </row>
        <row r="309">
          <cell r="D309">
            <v>2040304</v>
          </cell>
          <cell r="E309" t="str">
            <v>      安全业务</v>
          </cell>
          <cell r="F309">
            <v>0</v>
          </cell>
          <cell r="G309">
            <v>0</v>
          </cell>
        </row>
        <row r="310">
          <cell r="D310">
            <v>2040350</v>
          </cell>
          <cell r="E310" t="str">
            <v>      事业运行</v>
          </cell>
          <cell r="F310">
            <v>0</v>
          </cell>
          <cell r="G310">
            <v>0</v>
          </cell>
        </row>
        <row r="311">
          <cell r="D311">
            <v>2040399</v>
          </cell>
          <cell r="E311" t="str">
            <v>      其他国家安全支出</v>
          </cell>
          <cell r="F311">
            <v>0</v>
          </cell>
          <cell r="G311">
            <v>0</v>
          </cell>
        </row>
        <row r="312">
          <cell r="D312">
            <v>20404</v>
          </cell>
          <cell r="E312" t="str">
            <v>    检察</v>
          </cell>
          <cell r="F312">
            <v>2517</v>
          </cell>
          <cell r="G312">
            <v>2890</v>
          </cell>
        </row>
        <row r="313">
          <cell r="D313">
            <v>2040401</v>
          </cell>
          <cell r="E313" t="str">
            <v>      行政运行</v>
          </cell>
          <cell r="F313">
            <v>1324</v>
          </cell>
          <cell r="G313">
            <v>1640</v>
          </cell>
        </row>
        <row r="314">
          <cell r="D314">
            <v>2040402</v>
          </cell>
          <cell r="E314" t="str">
            <v>      一般行政管理事务</v>
          </cell>
          <cell r="F314">
            <v>260</v>
          </cell>
          <cell r="G314">
            <v>320</v>
          </cell>
        </row>
        <row r="315">
          <cell r="D315">
            <v>2040403</v>
          </cell>
          <cell r="E315" t="str">
            <v>      机关服务</v>
          </cell>
          <cell r="F315">
            <v>0</v>
          </cell>
          <cell r="G315">
            <v>0</v>
          </cell>
        </row>
        <row r="316">
          <cell r="D316">
            <v>2040404</v>
          </cell>
          <cell r="E316" t="str">
            <v>      查办和预防职务犯罪</v>
          </cell>
          <cell r="F316">
            <v>763</v>
          </cell>
          <cell r="G316">
            <v>760</v>
          </cell>
        </row>
        <row r="317">
          <cell r="D317">
            <v>2040405</v>
          </cell>
          <cell r="E317" t="str">
            <v>      公诉和审判监督</v>
          </cell>
          <cell r="F317">
            <v>30</v>
          </cell>
          <cell r="G317">
            <v>30</v>
          </cell>
        </row>
        <row r="318">
          <cell r="D318">
            <v>2040406</v>
          </cell>
          <cell r="E318" t="str">
            <v>      侦查监督</v>
          </cell>
          <cell r="F318">
            <v>10</v>
          </cell>
          <cell r="G318">
            <v>10</v>
          </cell>
        </row>
        <row r="319">
          <cell r="D319">
            <v>2040407</v>
          </cell>
          <cell r="E319" t="str">
            <v>      执行监督</v>
          </cell>
          <cell r="F319">
            <v>10</v>
          </cell>
          <cell r="G319">
            <v>10</v>
          </cell>
        </row>
        <row r="320">
          <cell r="D320">
            <v>2040408</v>
          </cell>
          <cell r="E320" t="str">
            <v>      控告申诉</v>
          </cell>
          <cell r="F320">
            <v>10</v>
          </cell>
          <cell r="G320">
            <v>10</v>
          </cell>
        </row>
        <row r="321">
          <cell r="D321">
            <v>2040409</v>
          </cell>
          <cell r="E321" t="str">
            <v>      “两房”建设</v>
          </cell>
          <cell r="F321">
            <v>0</v>
          </cell>
          <cell r="G321">
            <v>0</v>
          </cell>
        </row>
        <row r="322">
          <cell r="D322">
            <v>2040450</v>
          </cell>
          <cell r="E322" t="str">
            <v>      事业运行</v>
          </cell>
          <cell r="F322">
            <v>0</v>
          </cell>
          <cell r="G322">
            <v>0</v>
          </cell>
        </row>
        <row r="323">
          <cell r="D323">
            <v>2040499</v>
          </cell>
          <cell r="E323" t="str">
            <v>      其他检察支出</v>
          </cell>
          <cell r="F323">
            <v>110</v>
          </cell>
          <cell r="G323">
            <v>110</v>
          </cell>
        </row>
        <row r="324">
          <cell r="D324">
            <v>20405</v>
          </cell>
          <cell r="E324" t="str">
            <v>    法院</v>
          </cell>
          <cell r="F324">
            <v>3284</v>
          </cell>
          <cell r="G324">
            <v>3606</v>
          </cell>
        </row>
        <row r="325">
          <cell r="D325">
            <v>2040501</v>
          </cell>
          <cell r="E325" t="str">
            <v>      行政运行</v>
          </cell>
          <cell r="F325">
            <v>1550</v>
          </cell>
          <cell r="G325">
            <v>1850</v>
          </cell>
        </row>
        <row r="326">
          <cell r="D326">
            <v>2040502</v>
          </cell>
          <cell r="E326" t="str">
            <v>      一般行政管理事务</v>
          </cell>
          <cell r="F326">
            <v>134</v>
          </cell>
          <cell r="G326">
            <v>166</v>
          </cell>
        </row>
        <row r="327">
          <cell r="D327">
            <v>2040503</v>
          </cell>
          <cell r="E327" t="str">
            <v>      机关服务</v>
          </cell>
          <cell r="F327">
            <v>0</v>
          </cell>
          <cell r="G327">
            <v>0</v>
          </cell>
        </row>
        <row r="328">
          <cell r="D328">
            <v>2040504</v>
          </cell>
          <cell r="E328" t="str">
            <v>      案件审判</v>
          </cell>
          <cell r="F328">
            <v>1412</v>
          </cell>
          <cell r="G328">
            <v>1400</v>
          </cell>
        </row>
        <row r="329">
          <cell r="D329">
            <v>2040505</v>
          </cell>
          <cell r="E329" t="str">
            <v>      案件执行</v>
          </cell>
          <cell r="F329">
            <v>10</v>
          </cell>
          <cell r="G329">
            <v>10</v>
          </cell>
        </row>
        <row r="330">
          <cell r="D330">
            <v>2040506</v>
          </cell>
          <cell r="E330" t="str">
            <v>      “两庭”建设</v>
          </cell>
          <cell r="F330">
            <v>0</v>
          </cell>
          <cell r="G330">
            <v>0</v>
          </cell>
        </row>
        <row r="331">
          <cell r="D331">
            <v>2040550</v>
          </cell>
          <cell r="E331" t="str">
            <v>      事业运行</v>
          </cell>
          <cell r="F331">
            <v>0</v>
          </cell>
          <cell r="G331">
            <v>0</v>
          </cell>
        </row>
        <row r="332">
          <cell r="D332">
            <v>2040599</v>
          </cell>
          <cell r="E332" t="str">
            <v>      其他法院支出</v>
          </cell>
          <cell r="F332">
            <v>178</v>
          </cell>
          <cell r="G332">
            <v>180</v>
          </cell>
        </row>
        <row r="333">
          <cell r="D333">
            <v>20406</v>
          </cell>
          <cell r="E333" t="str">
            <v>    司法</v>
          </cell>
          <cell r="F333">
            <v>867</v>
          </cell>
          <cell r="G333">
            <v>953</v>
          </cell>
        </row>
        <row r="334">
          <cell r="D334">
            <v>2040601</v>
          </cell>
          <cell r="E334" t="str">
            <v>      行政运行</v>
          </cell>
          <cell r="F334">
            <v>349</v>
          </cell>
          <cell r="G334">
            <v>405</v>
          </cell>
        </row>
        <row r="335">
          <cell r="D335">
            <v>2040602</v>
          </cell>
          <cell r="E335" t="str">
            <v>      一般行政管理事务</v>
          </cell>
          <cell r="F335">
            <v>222</v>
          </cell>
          <cell r="G335">
            <v>260</v>
          </cell>
        </row>
        <row r="336">
          <cell r="D336">
            <v>2040603</v>
          </cell>
          <cell r="E336" t="str">
            <v>      机关服务</v>
          </cell>
          <cell r="F336">
            <v>0</v>
          </cell>
          <cell r="G336">
            <v>0</v>
          </cell>
        </row>
        <row r="337">
          <cell r="D337">
            <v>2040604</v>
          </cell>
          <cell r="E337" t="str">
            <v>      基层司法业务</v>
          </cell>
          <cell r="F337">
            <v>204</v>
          </cell>
          <cell r="G337">
            <v>200</v>
          </cell>
        </row>
        <row r="338">
          <cell r="D338">
            <v>2040605</v>
          </cell>
          <cell r="E338" t="str">
            <v>      普法宣传</v>
          </cell>
          <cell r="F338">
            <v>54</v>
          </cell>
          <cell r="G338">
            <v>50</v>
          </cell>
        </row>
        <row r="339">
          <cell r="D339">
            <v>2040606</v>
          </cell>
          <cell r="E339" t="str">
            <v>      律师公证管理</v>
          </cell>
          <cell r="F339">
            <v>10</v>
          </cell>
          <cell r="G339">
            <v>10</v>
          </cell>
        </row>
        <row r="340">
          <cell r="D340">
            <v>2040607</v>
          </cell>
          <cell r="E340" t="str">
            <v>      法律援助</v>
          </cell>
          <cell r="F340">
            <v>26</v>
          </cell>
          <cell r="G340">
            <v>26</v>
          </cell>
        </row>
        <row r="341">
          <cell r="D341">
            <v>2040608</v>
          </cell>
          <cell r="E341" t="str">
            <v>      司法统一考试</v>
          </cell>
          <cell r="F341">
            <v>2</v>
          </cell>
          <cell r="G341">
            <v>2</v>
          </cell>
        </row>
        <row r="342">
          <cell r="D342">
            <v>2040609</v>
          </cell>
          <cell r="E342" t="str">
            <v>      仲裁</v>
          </cell>
          <cell r="F342">
            <v>0</v>
          </cell>
          <cell r="G342">
            <v>0</v>
          </cell>
        </row>
        <row r="343">
          <cell r="D343">
            <v>2040650</v>
          </cell>
          <cell r="E343" t="str">
            <v>      事业运行</v>
          </cell>
          <cell r="F343">
            <v>0</v>
          </cell>
          <cell r="G343">
            <v>0</v>
          </cell>
        </row>
        <row r="344">
          <cell r="D344">
            <v>2040699</v>
          </cell>
          <cell r="E344" t="str">
            <v>      其他司法支出</v>
          </cell>
          <cell r="F344">
            <v>0</v>
          </cell>
          <cell r="G344">
            <v>0</v>
          </cell>
        </row>
        <row r="345">
          <cell r="D345">
            <v>20407</v>
          </cell>
          <cell r="E345" t="str">
            <v>    监狱</v>
          </cell>
          <cell r="F345">
            <v>0</v>
          </cell>
          <cell r="G345">
            <v>0</v>
          </cell>
        </row>
        <row r="346">
          <cell r="D346">
            <v>2040701</v>
          </cell>
          <cell r="E346" t="str">
            <v>      行政运行</v>
          </cell>
          <cell r="F346">
            <v>0</v>
          </cell>
          <cell r="G346">
            <v>0</v>
          </cell>
        </row>
        <row r="347">
          <cell r="D347">
            <v>2040702</v>
          </cell>
          <cell r="E347" t="str">
            <v>      一般行政管理事务</v>
          </cell>
          <cell r="F347">
            <v>0</v>
          </cell>
          <cell r="G347">
            <v>0</v>
          </cell>
        </row>
        <row r="348">
          <cell r="D348">
            <v>2040703</v>
          </cell>
          <cell r="E348" t="str">
            <v>      机关服务</v>
          </cell>
          <cell r="F348">
            <v>0</v>
          </cell>
          <cell r="G348">
            <v>0</v>
          </cell>
        </row>
        <row r="349">
          <cell r="D349">
            <v>2040704</v>
          </cell>
          <cell r="E349" t="str">
            <v>      犯人生活</v>
          </cell>
          <cell r="F349">
            <v>0</v>
          </cell>
          <cell r="G349">
            <v>0</v>
          </cell>
        </row>
        <row r="350">
          <cell r="D350">
            <v>2040705</v>
          </cell>
          <cell r="E350" t="str">
            <v>      犯人改造</v>
          </cell>
          <cell r="F350">
            <v>0</v>
          </cell>
          <cell r="G350">
            <v>0</v>
          </cell>
        </row>
        <row r="351">
          <cell r="D351">
            <v>2040706</v>
          </cell>
          <cell r="E351" t="str">
            <v>      狱政设施建设</v>
          </cell>
          <cell r="F351">
            <v>0</v>
          </cell>
          <cell r="G351">
            <v>0</v>
          </cell>
        </row>
        <row r="352">
          <cell r="D352">
            <v>2040750</v>
          </cell>
          <cell r="E352" t="str">
            <v>      事业运行</v>
          </cell>
          <cell r="F352">
            <v>0</v>
          </cell>
          <cell r="G352">
            <v>0</v>
          </cell>
        </row>
        <row r="353">
          <cell r="D353">
            <v>2040799</v>
          </cell>
          <cell r="E353" t="str">
            <v>      其他监狱支出</v>
          </cell>
          <cell r="F353">
            <v>0</v>
          </cell>
          <cell r="G353">
            <v>0</v>
          </cell>
        </row>
        <row r="354">
          <cell r="D354">
            <v>20408</v>
          </cell>
          <cell r="E354" t="str">
            <v>    强制隔离戒毒</v>
          </cell>
          <cell r="F354">
            <v>0</v>
          </cell>
          <cell r="G354">
            <v>0</v>
          </cell>
        </row>
        <row r="355">
          <cell r="D355">
            <v>2040801</v>
          </cell>
          <cell r="E355" t="str">
            <v>      行政运行</v>
          </cell>
          <cell r="F355">
            <v>0</v>
          </cell>
          <cell r="G355">
            <v>0</v>
          </cell>
        </row>
        <row r="356">
          <cell r="D356">
            <v>2040802</v>
          </cell>
          <cell r="E356" t="str">
            <v>      一般行政管理事务</v>
          </cell>
          <cell r="F356">
            <v>0</v>
          </cell>
          <cell r="G356">
            <v>0</v>
          </cell>
        </row>
        <row r="357">
          <cell r="D357">
            <v>2040803</v>
          </cell>
          <cell r="E357" t="str">
            <v>      机关服务</v>
          </cell>
          <cell r="F357">
            <v>0</v>
          </cell>
          <cell r="G357">
            <v>0</v>
          </cell>
        </row>
        <row r="358">
          <cell r="D358">
            <v>2040804</v>
          </cell>
          <cell r="E358" t="str">
            <v>      强制隔离戒毒人员生活</v>
          </cell>
          <cell r="F358">
            <v>0</v>
          </cell>
          <cell r="G358">
            <v>0</v>
          </cell>
        </row>
        <row r="359">
          <cell r="D359">
            <v>2040805</v>
          </cell>
          <cell r="E359" t="str">
            <v>      强制隔离戒毒人员教育</v>
          </cell>
          <cell r="F359">
            <v>0</v>
          </cell>
          <cell r="G359">
            <v>0</v>
          </cell>
        </row>
        <row r="360">
          <cell r="D360">
            <v>2040806</v>
          </cell>
          <cell r="E360" t="str">
            <v>      所政设施建设</v>
          </cell>
          <cell r="F360">
            <v>0</v>
          </cell>
          <cell r="G360">
            <v>0</v>
          </cell>
        </row>
        <row r="361">
          <cell r="D361">
            <v>2040850</v>
          </cell>
          <cell r="E361" t="str">
            <v>      事业运行</v>
          </cell>
          <cell r="F361">
            <v>0</v>
          </cell>
          <cell r="G361">
            <v>0</v>
          </cell>
        </row>
        <row r="362">
          <cell r="D362">
            <v>2040899</v>
          </cell>
          <cell r="E362" t="str">
            <v>      其他强制隔离戒毒支出</v>
          </cell>
          <cell r="F362">
            <v>0</v>
          </cell>
          <cell r="G362">
            <v>0</v>
          </cell>
        </row>
        <row r="363">
          <cell r="D363">
            <v>20409</v>
          </cell>
          <cell r="E363" t="str">
            <v>    国家保密</v>
          </cell>
          <cell r="F363">
            <v>0</v>
          </cell>
          <cell r="G363">
            <v>0</v>
          </cell>
        </row>
        <row r="364">
          <cell r="D364">
            <v>2040901</v>
          </cell>
          <cell r="E364" t="str">
            <v>      行政运行</v>
          </cell>
          <cell r="F364">
            <v>0</v>
          </cell>
          <cell r="G364">
            <v>0</v>
          </cell>
        </row>
        <row r="365">
          <cell r="D365">
            <v>2040902</v>
          </cell>
          <cell r="E365" t="str">
            <v>      一般行政管理事务</v>
          </cell>
          <cell r="F365">
            <v>0</v>
          </cell>
          <cell r="G365">
            <v>0</v>
          </cell>
        </row>
        <row r="366">
          <cell r="D366">
            <v>2040903</v>
          </cell>
          <cell r="E366" t="str">
            <v>      机关服务</v>
          </cell>
          <cell r="F366">
            <v>0</v>
          </cell>
          <cell r="G366">
            <v>0</v>
          </cell>
        </row>
        <row r="367">
          <cell r="D367">
            <v>2040904</v>
          </cell>
          <cell r="E367" t="str">
            <v>      保密技术</v>
          </cell>
          <cell r="F367">
            <v>0</v>
          </cell>
          <cell r="G367">
            <v>0</v>
          </cell>
        </row>
        <row r="368">
          <cell r="D368">
            <v>2040905</v>
          </cell>
          <cell r="E368" t="str">
            <v>      保密管理</v>
          </cell>
          <cell r="F368">
            <v>0</v>
          </cell>
          <cell r="G368">
            <v>0</v>
          </cell>
        </row>
        <row r="369">
          <cell r="D369">
            <v>2040950</v>
          </cell>
          <cell r="E369" t="str">
            <v>      事业运行</v>
          </cell>
          <cell r="F369">
            <v>0</v>
          </cell>
          <cell r="G369">
            <v>0</v>
          </cell>
        </row>
        <row r="370">
          <cell r="D370">
            <v>2040999</v>
          </cell>
          <cell r="E370" t="str">
            <v>      其他国家保密支出</v>
          </cell>
          <cell r="F370">
            <v>0</v>
          </cell>
          <cell r="G370">
            <v>0</v>
          </cell>
        </row>
        <row r="371">
          <cell r="D371">
            <v>20410</v>
          </cell>
          <cell r="E371" t="str">
            <v>    缉私警察</v>
          </cell>
          <cell r="F371">
            <v>0</v>
          </cell>
          <cell r="G371">
            <v>0</v>
          </cell>
        </row>
        <row r="372">
          <cell r="D372">
            <v>2041001</v>
          </cell>
          <cell r="E372" t="str">
            <v>      行政运行</v>
          </cell>
          <cell r="F372">
            <v>0</v>
          </cell>
          <cell r="G372">
            <v>0</v>
          </cell>
        </row>
        <row r="373">
          <cell r="D373">
            <v>2041002</v>
          </cell>
          <cell r="E373" t="str">
            <v>      一般行政管理事务</v>
          </cell>
          <cell r="F373">
            <v>0</v>
          </cell>
          <cell r="G373">
            <v>0</v>
          </cell>
        </row>
        <row r="374">
          <cell r="D374">
            <v>2041003</v>
          </cell>
          <cell r="E374" t="str">
            <v>      专项缉私活动支出</v>
          </cell>
          <cell r="F374">
            <v>0</v>
          </cell>
          <cell r="G374">
            <v>0</v>
          </cell>
        </row>
        <row r="375">
          <cell r="D375">
            <v>2041004</v>
          </cell>
          <cell r="E375" t="str">
            <v>      缉私情报</v>
          </cell>
          <cell r="F375">
            <v>0</v>
          </cell>
          <cell r="G375">
            <v>0</v>
          </cell>
        </row>
        <row r="376">
          <cell r="D376">
            <v>2041005</v>
          </cell>
          <cell r="E376" t="str">
            <v>      禁毒及缉毒</v>
          </cell>
          <cell r="F376">
            <v>0</v>
          </cell>
          <cell r="G376">
            <v>0</v>
          </cell>
        </row>
        <row r="377">
          <cell r="D377">
            <v>2041006</v>
          </cell>
          <cell r="E377" t="str">
            <v>      网络运行及维护</v>
          </cell>
          <cell r="F377">
            <v>0</v>
          </cell>
          <cell r="G377">
            <v>0</v>
          </cell>
        </row>
        <row r="378">
          <cell r="D378">
            <v>2041099</v>
          </cell>
          <cell r="E378" t="str">
            <v>      其他缉私警察支出</v>
          </cell>
          <cell r="F378">
            <v>0</v>
          </cell>
          <cell r="G378">
            <v>0</v>
          </cell>
        </row>
        <row r="379">
          <cell r="D379">
            <v>20499</v>
          </cell>
          <cell r="E379" t="str">
            <v>    其他公共安全支出</v>
          </cell>
          <cell r="F379">
            <v>25</v>
          </cell>
          <cell r="G379">
            <v>30</v>
          </cell>
        </row>
        <row r="380">
          <cell r="D380">
            <v>205</v>
          </cell>
          <cell r="E380" t="str">
            <v>五、教育支出</v>
          </cell>
          <cell r="F380">
            <v>53079</v>
          </cell>
          <cell r="G380">
            <v>59706</v>
          </cell>
        </row>
        <row r="381">
          <cell r="D381">
            <v>20501</v>
          </cell>
          <cell r="E381" t="str">
            <v>    教育管理事务</v>
          </cell>
          <cell r="F381">
            <v>1029</v>
          </cell>
          <cell r="G381">
            <v>2500</v>
          </cell>
        </row>
        <row r="382">
          <cell r="D382">
            <v>2050101</v>
          </cell>
          <cell r="E382" t="str">
            <v>      行政运行</v>
          </cell>
          <cell r="F382">
            <v>678</v>
          </cell>
          <cell r="G382">
            <v>1300</v>
          </cell>
        </row>
        <row r="383">
          <cell r="D383">
            <v>2050102</v>
          </cell>
          <cell r="E383" t="str">
            <v>      一般行政管理事务</v>
          </cell>
          <cell r="F383">
            <v>0</v>
          </cell>
          <cell r="G383">
            <v>850</v>
          </cell>
        </row>
        <row r="384">
          <cell r="D384">
            <v>2050103</v>
          </cell>
          <cell r="E384" t="str">
            <v>      机关服务</v>
          </cell>
          <cell r="F384">
            <v>0</v>
          </cell>
          <cell r="G384">
            <v>0</v>
          </cell>
        </row>
        <row r="385">
          <cell r="D385">
            <v>2050199</v>
          </cell>
          <cell r="E385" t="str">
            <v>      其他教育管理事务支出</v>
          </cell>
          <cell r="F385">
            <v>351</v>
          </cell>
          <cell r="G385">
            <v>350</v>
          </cell>
        </row>
        <row r="386">
          <cell r="D386">
            <v>20502</v>
          </cell>
          <cell r="E386" t="str">
            <v>    普通教育</v>
          </cell>
          <cell r="F386">
            <v>28969</v>
          </cell>
          <cell r="G386">
            <v>33003</v>
          </cell>
        </row>
        <row r="387">
          <cell r="D387">
            <v>2050201</v>
          </cell>
          <cell r="E387" t="str">
            <v>      学前教育</v>
          </cell>
          <cell r="F387">
            <v>7189</v>
          </cell>
          <cell r="G387">
            <v>7200</v>
          </cell>
        </row>
        <row r="388">
          <cell r="D388">
            <v>2050202</v>
          </cell>
          <cell r="E388" t="str">
            <v>      小学教育</v>
          </cell>
          <cell r="F388">
            <v>3</v>
          </cell>
          <cell r="G388">
            <v>3</v>
          </cell>
        </row>
        <row r="389">
          <cell r="D389">
            <v>2050203</v>
          </cell>
          <cell r="E389" t="str">
            <v>      初中教育</v>
          </cell>
          <cell r="F389">
            <v>0</v>
          </cell>
          <cell r="G389">
            <v>0</v>
          </cell>
        </row>
        <row r="390">
          <cell r="D390">
            <v>2050204</v>
          </cell>
          <cell r="E390" t="str">
            <v>      高中教育</v>
          </cell>
          <cell r="F390">
            <v>7037</v>
          </cell>
          <cell r="G390">
            <v>9040</v>
          </cell>
        </row>
        <row r="391">
          <cell r="D391">
            <v>2050205</v>
          </cell>
          <cell r="E391" t="str">
            <v>      高等教育</v>
          </cell>
          <cell r="F391">
            <v>14682</v>
          </cell>
          <cell r="G391">
            <v>16700</v>
          </cell>
        </row>
        <row r="392">
          <cell r="D392">
            <v>2050206</v>
          </cell>
          <cell r="E392" t="str">
            <v>      化解农村义务教育债务支出</v>
          </cell>
          <cell r="F392">
            <v>0</v>
          </cell>
          <cell r="G392">
            <v>0</v>
          </cell>
        </row>
        <row r="393">
          <cell r="D393">
            <v>2050207</v>
          </cell>
          <cell r="E393" t="str">
            <v>      化解普通高中债务支出</v>
          </cell>
        </row>
        <row r="393">
          <cell r="G393">
            <v>0</v>
          </cell>
        </row>
        <row r="394">
          <cell r="D394">
            <v>2050299</v>
          </cell>
          <cell r="E394" t="str">
            <v>      其他普通教育支出</v>
          </cell>
          <cell r="F394">
            <v>58</v>
          </cell>
          <cell r="G394">
            <v>60</v>
          </cell>
        </row>
        <row r="395">
          <cell r="D395">
            <v>20503</v>
          </cell>
          <cell r="E395" t="str">
            <v>    职业教育</v>
          </cell>
          <cell r="F395">
            <v>11087</v>
          </cell>
          <cell r="G395">
            <v>12068</v>
          </cell>
        </row>
        <row r="396">
          <cell r="D396">
            <v>2050301</v>
          </cell>
          <cell r="E396" t="str">
            <v>      初等职业教育</v>
          </cell>
          <cell r="F396">
            <v>0</v>
          </cell>
          <cell r="G396">
            <v>0</v>
          </cell>
        </row>
        <row r="397">
          <cell r="D397">
            <v>2050302</v>
          </cell>
          <cell r="E397" t="str">
            <v>      中专教育</v>
          </cell>
          <cell r="F397">
            <v>8433</v>
          </cell>
          <cell r="G397">
            <v>8900</v>
          </cell>
        </row>
        <row r="398">
          <cell r="D398">
            <v>2050303</v>
          </cell>
          <cell r="E398" t="str">
            <v>      技校教育</v>
          </cell>
          <cell r="F398">
            <v>1046</v>
          </cell>
          <cell r="G398">
            <v>1550</v>
          </cell>
        </row>
        <row r="399">
          <cell r="D399">
            <v>2050304</v>
          </cell>
          <cell r="E399" t="str">
            <v>      职业高中教育</v>
          </cell>
          <cell r="F399">
            <v>108</v>
          </cell>
          <cell r="G399">
            <v>108</v>
          </cell>
        </row>
        <row r="400">
          <cell r="D400">
            <v>2050305</v>
          </cell>
          <cell r="E400" t="str">
            <v>      高等职业教育</v>
          </cell>
          <cell r="F400">
            <v>1414</v>
          </cell>
          <cell r="G400">
            <v>1420</v>
          </cell>
        </row>
        <row r="401">
          <cell r="D401">
            <v>2050399</v>
          </cell>
          <cell r="E401" t="str">
            <v>      其他职业教育支出</v>
          </cell>
          <cell r="F401">
            <v>86</v>
          </cell>
          <cell r="G401">
            <v>90</v>
          </cell>
        </row>
        <row r="402">
          <cell r="D402">
            <v>20504</v>
          </cell>
          <cell r="E402" t="str">
            <v>    成人教育</v>
          </cell>
          <cell r="F402">
            <v>511</v>
          </cell>
          <cell r="G402">
            <v>510</v>
          </cell>
        </row>
        <row r="403">
          <cell r="D403">
            <v>2050401</v>
          </cell>
          <cell r="E403" t="str">
            <v>      成人初等教育</v>
          </cell>
          <cell r="F403">
            <v>0</v>
          </cell>
          <cell r="G403">
            <v>0</v>
          </cell>
        </row>
        <row r="404">
          <cell r="D404">
            <v>2050402</v>
          </cell>
          <cell r="E404" t="str">
            <v>      成人中等教育</v>
          </cell>
          <cell r="F404">
            <v>0</v>
          </cell>
          <cell r="G404">
            <v>0</v>
          </cell>
        </row>
        <row r="405">
          <cell r="D405">
            <v>2050403</v>
          </cell>
          <cell r="E405" t="str">
            <v>      成人高等教育</v>
          </cell>
          <cell r="F405">
            <v>281</v>
          </cell>
          <cell r="G405">
            <v>280</v>
          </cell>
        </row>
        <row r="406">
          <cell r="D406">
            <v>2050404</v>
          </cell>
          <cell r="E406" t="str">
            <v>      成人广播电视教育</v>
          </cell>
          <cell r="F406">
            <v>230</v>
          </cell>
          <cell r="G406">
            <v>230</v>
          </cell>
        </row>
        <row r="407">
          <cell r="D407">
            <v>2050499</v>
          </cell>
          <cell r="E407" t="str">
            <v>      其他成人教育支出</v>
          </cell>
          <cell r="F407">
            <v>0</v>
          </cell>
          <cell r="G407">
            <v>0</v>
          </cell>
        </row>
        <row r="408">
          <cell r="D408">
            <v>20505</v>
          </cell>
          <cell r="E408" t="str">
            <v>    广播电视教育</v>
          </cell>
          <cell r="F408">
            <v>0</v>
          </cell>
          <cell r="G408">
            <v>0</v>
          </cell>
        </row>
        <row r="409">
          <cell r="D409">
            <v>2050501</v>
          </cell>
          <cell r="E409" t="str">
            <v>      广播电视学校</v>
          </cell>
          <cell r="F409">
            <v>0</v>
          </cell>
          <cell r="G409">
            <v>0</v>
          </cell>
        </row>
        <row r="410">
          <cell r="D410">
            <v>2050502</v>
          </cell>
          <cell r="E410" t="str">
            <v>      教育电视台</v>
          </cell>
          <cell r="F410">
            <v>0</v>
          </cell>
          <cell r="G410">
            <v>0</v>
          </cell>
        </row>
        <row r="411">
          <cell r="D411">
            <v>2050599</v>
          </cell>
          <cell r="E411" t="str">
            <v>      其他广播电视教育支出</v>
          </cell>
          <cell r="F411">
            <v>0</v>
          </cell>
          <cell r="G411">
            <v>0</v>
          </cell>
        </row>
        <row r="412">
          <cell r="D412">
            <v>20506</v>
          </cell>
          <cell r="E412" t="str">
            <v>    留学教育</v>
          </cell>
          <cell r="F412">
            <v>0</v>
          </cell>
          <cell r="G412">
            <v>0</v>
          </cell>
        </row>
        <row r="413">
          <cell r="D413">
            <v>2050601</v>
          </cell>
          <cell r="E413" t="str">
            <v>      出国留学教育</v>
          </cell>
          <cell r="F413">
            <v>0</v>
          </cell>
          <cell r="G413">
            <v>0</v>
          </cell>
        </row>
        <row r="414">
          <cell r="D414">
            <v>2050602</v>
          </cell>
          <cell r="E414" t="str">
            <v>      来华留学教育</v>
          </cell>
          <cell r="F414">
            <v>0</v>
          </cell>
          <cell r="G414">
            <v>0</v>
          </cell>
        </row>
        <row r="415">
          <cell r="D415">
            <v>2050699</v>
          </cell>
          <cell r="E415" t="str">
            <v>      其他留学教育支出</v>
          </cell>
          <cell r="F415">
            <v>0</v>
          </cell>
          <cell r="G415">
            <v>0</v>
          </cell>
        </row>
        <row r="416">
          <cell r="D416">
            <v>20507</v>
          </cell>
          <cell r="E416" t="str">
            <v>    特殊教育</v>
          </cell>
          <cell r="F416">
            <v>838</v>
          </cell>
          <cell r="G416">
            <v>840</v>
          </cell>
        </row>
        <row r="417">
          <cell r="D417">
            <v>2050701</v>
          </cell>
          <cell r="E417" t="str">
            <v>      特殊学校教育</v>
          </cell>
          <cell r="F417">
            <v>838</v>
          </cell>
          <cell r="G417">
            <v>840</v>
          </cell>
        </row>
        <row r="418">
          <cell r="D418">
            <v>2050702</v>
          </cell>
          <cell r="E418" t="str">
            <v>      工读学校教育</v>
          </cell>
          <cell r="F418">
            <v>0</v>
          </cell>
          <cell r="G418">
            <v>0</v>
          </cell>
        </row>
        <row r="419">
          <cell r="D419">
            <v>2050799</v>
          </cell>
          <cell r="E419" t="str">
            <v>      其他特殊教育支出</v>
          </cell>
          <cell r="F419">
            <v>0</v>
          </cell>
          <cell r="G419">
            <v>0</v>
          </cell>
        </row>
        <row r="420">
          <cell r="D420">
            <v>20508</v>
          </cell>
          <cell r="E420" t="str">
            <v>    进修及培训</v>
          </cell>
          <cell r="F420">
            <v>922</v>
          </cell>
          <cell r="G420">
            <v>925</v>
          </cell>
        </row>
        <row r="421">
          <cell r="D421">
            <v>2050801</v>
          </cell>
          <cell r="E421" t="str">
            <v>      教师进修</v>
          </cell>
          <cell r="F421">
            <v>4</v>
          </cell>
          <cell r="G421">
            <v>5</v>
          </cell>
        </row>
        <row r="422">
          <cell r="D422">
            <v>2050802</v>
          </cell>
          <cell r="E422" t="str">
            <v>      干部教育</v>
          </cell>
          <cell r="F422">
            <v>918</v>
          </cell>
          <cell r="G422">
            <v>920</v>
          </cell>
        </row>
        <row r="423">
          <cell r="D423">
            <v>2050803</v>
          </cell>
          <cell r="E423" t="str">
            <v>      培训支出</v>
          </cell>
          <cell r="F423">
            <v>0</v>
          </cell>
          <cell r="G423">
            <v>0</v>
          </cell>
        </row>
        <row r="424">
          <cell r="D424">
            <v>2050804</v>
          </cell>
          <cell r="E424" t="str">
            <v>      退役士兵能力提升</v>
          </cell>
          <cell r="F424">
            <v>0</v>
          </cell>
          <cell r="G424">
            <v>0</v>
          </cell>
        </row>
        <row r="425">
          <cell r="D425">
            <v>2050899</v>
          </cell>
          <cell r="E425" t="str">
            <v>      其他进修及培训</v>
          </cell>
          <cell r="F425">
            <v>0</v>
          </cell>
          <cell r="G425">
            <v>0</v>
          </cell>
        </row>
        <row r="426">
          <cell r="D426">
            <v>20509</v>
          </cell>
          <cell r="E426" t="str">
            <v>    教育费附加安排的支出</v>
          </cell>
          <cell r="F426">
            <v>9698</v>
          </cell>
          <cell r="G426">
            <v>9830</v>
          </cell>
        </row>
        <row r="427">
          <cell r="D427">
            <v>2050901</v>
          </cell>
          <cell r="E427" t="str">
            <v>      农村中小学校舍建设</v>
          </cell>
          <cell r="F427">
            <v>0</v>
          </cell>
          <cell r="G427">
            <v>0</v>
          </cell>
        </row>
        <row r="428">
          <cell r="D428">
            <v>2050902</v>
          </cell>
          <cell r="E428" t="str">
            <v>      农村中小学教学设施</v>
          </cell>
          <cell r="F428">
            <v>27</v>
          </cell>
          <cell r="G428">
            <v>0</v>
          </cell>
        </row>
        <row r="429">
          <cell r="D429">
            <v>2050903</v>
          </cell>
          <cell r="E429" t="str">
            <v>      城市中小学校舍建设</v>
          </cell>
          <cell r="F429">
            <v>0</v>
          </cell>
          <cell r="G429">
            <v>30</v>
          </cell>
        </row>
        <row r="430">
          <cell r="D430">
            <v>2050904</v>
          </cell>
          <cell r="E430" t="str">
            <v>      城市中小学教学设施</v>
          </cell>
          <cell r="F430">
            <v>0</v>
          </cell>
          <cell r="G430">
            <v>0</v>
          </cell>
        </row>
        <row r="431">
          <cell r="D431">
            <v>2050905</v>
          </cell>
          <cell r="E431" t="str">
            <v>      中等职业学校教学设施</v>
          </cell>
          <cell r="F431">
            <v>0</v>
          </cell>
          <cell r="G431">
            <v>0</v>
          </cell>
        </row>
        <row r="432">
          <cell r="D432">
            <v>2050999</v>
          </cell>
          <cell r="E432" t="str">
            <v>      其他教育费附加安排的支出</v>
          </cell>
          <cell r="F432">
            <v>9671</v>
          </cell>
          <cell r="G432">
            <v>9800</v>
          </cell>
        </row>
        <row r="433">
          <cell r="D433">
            <v>20599</v>
          </cell>
          <cell r="E433" t="str">
            <v>    其他教育支出</v>
          </cell>
          <cell r="F433">
            <v>25</v>
          </cell>
          <cell r="G433">
            <v>30</v>
          </cell>
        </row>
        <row r="434">
          <cell r="D434">
            <v>206</v>
          </cell>
          <cell r="E434" t="str">
            <v>六、科学技术支出</v>
          </cell>
          <cell r="F434">
            <v>4053</v>
          </cell>
          <cell r="G434">
            <v>4458</v>
          </cell>
        </row>
        <row r="435">
          <cell r="D435">
            <v>20601</v>
          </cell>
          <cell r="E435" t="str">
            <v>    科学技术管理事务</v>
          </cell>
          <cell r="F435">
            <v>439</v>
          </cell>
          <cell r="G435">
            <v>515</v>
          </cell>
        </row>
        <row r="436">
          <cell r="D436">
            <v>2060101</v>
          </cell>
          <cell r="E436" t="str">
            <v>      行政运行</v>
          </cell>
          <cell r="F436">
            <v>281</v>
          </cell>
          <cell r="G436">
            <v>320</v>
          </cell>
        </row>
        <row r="437">
          <cell r="D437">
            <v>2060102</v>
          </cell>
          <cell r="E437" t="str">
            <v>      一般行政管理事务</v>
          </cell>
          <cell r="F437">
            <v>146</v>
          </cell>
          <cell r="G437">
            <v>180</v>
          </cell>
        </row>
        <row r="438">
          <cell r="D438">
            <v>2060103</v>
          </cell>
          <cell r="E438" t="str">
            <v>      机关服务</v>
          </cell>
          <cell r="F438">
            <v>0</v>
          </cell>
          <cell r="G438">
            <v>0</v>
          </cell>
        </row>
        <row r="439">
          <cell r="D439">
            <v>2060199</v>
          </cell>
          <cell r="E439" t="str">
            <v>      其他科学技术管理事务支出</v>
          </cell>
          <cell r="F439">
            <v>12</v>
          </cell>
          <cell r="G439">
            <v>15</v>
          </cell>
        </row>
        <row r="440">
          <cell r="D440">
            <v>20602</v>
          </cell>
          <cell r="E440" t="str">
            <v>    基础研究</v>
          </cell>
          <cell r="F440">
            <v>11</v>
          </cell>
          <cell r="G440">
            <v>15</v>
          </cell>
        </row>
        <row r="441">
          <cell r="D441">
            <v>2060201</v>
          </cell>
          <cell r="E441" t="str">
            <v>      机构运行</v>
          </cell>
          <cell r="F441">
            <v>0</v>
          </cell>
          <cell r="G441">
            <v>0</v>
          </cell>
        </row>
        <row r="442">
          <cell r="D442">
            <v>2060202</v>
          </cell>
          <cell r="E442" t="str">
            <v>      重点基础研究规划</v>
          </cell>
          <cell r="F442">
            <v>0</v>
          </cell>
          <cell r="G442">
            <v>0</v>
          </cell>
        </row>
        <row r="443">
          <cell r="D443">
            <v>2060203</v>
          </cell>
          <cell r="E443" t="str">
            <v>      自然科学基金</v>
          </cell>
          <cell r="F443">
            <v>0</v>
          </cell>
          <cell r="G443">
            <v>0</v>
          </cell>
        </row>
        <row r="444">
          <cell r="D444">
            <v>2060204</v>
          </cell>
          <cell r="E444" t="str">
            <v>      重点实验室及相关设施</v>
          </cell>
          <cell r="F444">
            <v>0</v>
          </cell>
          <cell r="G444">
            <v>0</v>
          </cell>
        </row>
        <row r="445">
          <cell r="D445">
            <v>2060205</v>
          </cell>
          <cell r="E445" t="str">
            <v>      重大科学工程</v>
          </cell>
          <cell r="F445">
            <v>0</v>
          </cell>
          <cell r="G445">
            <v>0</v>
          </cell>
        </row>
        <row r="446">
          <cell r="D446">
            <v>2060206</v>
          </cell>
          <cell r="E446" t="str">
            <v>      专项基础科研</v>
          </cell>
          <cell r="F446">
            <v>11</v>
          </cell>
          <cell r="G446">
            <v>15</v>
          </cell>
        </row>
        <row r="447">
          <cell r="D447">
            <v>2060207</v>
          </cell>
          <cell r="E447" t="str">
            <v>      专项技术基础</v>
          </cell>
          <cell r="F447">
            <v>0</v>
          </cell>
          <cell r="G447">
            <v>0</v>
          </cell>
        </row>
        <row r="448">
          <cell r="D448">
            <v>2060299</v>
          </cell>
          <cell r="E448" t="str">
            <v>      其他基础研究支出</v>
          </cell>
          <cell r="F448">
            <v>0</v>
          </cell>
          <cell r="G448">
            <v>0</v>
          </cell>
        </row>
        <row r="449">
          <cell r="D449">
            <v>20603</v>
          </cell>
          <cell r="E449" t="str">
            <v>    应用研究</v>
          </cell>
          <cell r="F449">
            <v>472</v>
          </cell>
          <cell r="G449">
            <v>475</v>
          </cell>
        </row>
        <row r="450">
          <cell r="D450">
            <v>2060301</v>
          </cell>
          <cell r="E450" t="str">
            <v>      机构运行</v>
          </cell>
          <cell r="F450">
            <v>65</v>
          </cell>
          <cell r="G450">
            <v>65</v>
          </cell>
        </row>
        <row r="451">
          <cell r="D451">
            <v>2060302</v>
          </cell>
          <cell r="E451" t="str">
            <v>      社会公益研究</v>
          </cell>
          <cell r="F451">
            <v>407</v>
          </cell>
          <cell r="G451">
            <v>410</v>
          </cell>
        </row>
        <row r="452">
          <cell r="D452">
            <v>2060303</v>
          </cell>
          <cell r="E452" t="str">
            <v>      高技术研究</v>
          </cell>
          <cell r="F452">
            <v>0</v>
          </cell>
          <cell r="G452">
            <v>0</v>
          </cell>
        </row>
        <row r="453">
          <cell r="D453">
            <v>2060304</v>
          </cell>
          <cell r="E453" t="str">
            <v>      专项科研试制</v>
          </cell>
          <cell r="F453">
            <v>0</v>
          </cell>
          <cell r="G453">
            <v>0</v>
          </cell>
        </row>
        <row r="454">
          <cell r="D454">
            <v>2060399</v>
          </cell>
          <cell r="E454" t="str">
            <v>      其他应用研究支出</v>
          </cell>
          <cell r="F454">
            <v>0</v>
          </cell>
          <cell r="G454">
            <v>0</v>
          </cell>
        </row>
        <row r="455">
          <cell r="D455">
            <v>20604</v>
          </cell>
          <cell r="E455" t="str">
            <v>    技术研究与开发</v>
          </cell>
          <cell r="F455">
            <v>402</v>
          </cell>
          <cell r="G455">
            <v>480</v>
          </cell>
        </row>
        <row r="456">
          <cell r="D456">
            <v>2060401</v>
          </cell>
          <cell r="E456" t="str">
            <v>      机构运行</v>
          </cell>
          <cell r="F456">
            <v>47</v>
          </cell>
          <cell r="G456">
            <v>50</v>
          </cell>
        </row>
        <row r="457">
          <cell r="D457">
            <v>2060402</v>
          </cell>
          <cell r="E457" t="str">
            <v>      应用技术研究与开发</v>
          </cell>
          <cell r="F457">
            <v>40</v>
          </cell>
          <cell r="G457">
            <v>50</v>
          </cell>
        </row>
        <row r="458">
          <cell r="D458">
            <v>2060403</v>
          </cell>
          <cell r="E458" t="str">
            <v>      产业技术研究与开发</v>
          </cell>
          <cell r="F458">
            <v>65</v>
          </cell>
          <cell r="G458">
            <v>100</v>
          </cell>
        </row>
        <row r="459">
          <cell r="D459">
            <v>2060404</v>
          </cell>
          <cell r="E459" t="str">
            <v>      科技成果转化与扩散</v>
          </cell>
          <cell r="F459">
            <v>29</v>
          </cell>
          <cell r="G459">
            <v>40</v>
          </cell>
        </row>
        <row r="460">
          <cell r="D460">
            <v>2060499</v>
          </cell>
          <cell r="E460" t="str">
            <v>      其他技术研究与开发支出</v>
          </cell>
          <cell r="F460">
            <v>221</v>
          </cell>
          <cell r="G460">
            <v>240</v>
          </cell>
        </row>
        <row r="461">
          <cell r="D461">
            <v>20605</v>
          </cell>
          <cell r="E461" t="str">
            <v>    科技条件与服务</v>
          </cell>
          <cell r="F461">
            <v>50</v>
          </cell>
          <cell r="G461">
            <v>50</v>
          </cell>
        </row>
        <row r="462">
          <cell r="D462">
            <v>2060501</v>
          </cell>
          <cell r="E462" t="str">
            <v>      机构运行</v>
          </cell>
          <cell r="F462">
            <v>0</v>
          </cell>
          <cell r="G462">
            <v>0</v>
          </cell>
        </row>
        <row r="463">
          <cell r="D463">
            <v>2060502</v>
          </cell>
          <cell r="E463" t="str">
            <v>      技术创新服务体系</v>
          </cell>
          <cell r="F463">
            <v>0</v>
          </cell>
          <cell r="G463">
            <v>0</v>
          </cell>
        </row>
        <row r="464">
          <cell r="D464">
            <v>2060503</v>
          </cell>
          <cell r="E464" t="str">
            <v>      科技条件专项</v>
          </cell>
          <cell r="F464">
            <v>0</v>
          </cell>
          <cell r="G464">
            <v>0</v>
          </cell>
        </row>
        <row r="465">
          <cell r="D465">
            <v>2060599</v>
          </cell>
          <cell r="E465" t="str">
            <v>      其他科技条件与服务支出</v>
          </cell>
          <cell r="F465">
            <v>50</v>
          </cell>
          <cell r="G465">
            <v>50</v>
          </cell>
        </row>
        <row r="466">
          <cell r="D466">
            <v>20606</v>
          </cell>
          <cell r="E466" t="str">
            <v>    社会科学</v>
          </cell>
          <cell r="F466">
            <v>108</v>
          </cell>
          <cell r="G466">
            <v>110</v>
          </cell>
        </row>
        <row r="467">
          <cell r="D467">
            <v>2060601</v>
          </cell>
          <cell r="E467" t="str">
            <v>      社会科学研究机构</v>
          </cell>
          <cell r="F467">
            <v>44</v>
          </cell>
          <cell r="G467">
            <v>45</v>
          </cell>
        </row>
        <row r="468">
          <cell r="D468">
            <v>2060602</v>
          </cell>
          <cell r="E468" t="str">
            <v>      社会科学研究</v>
          </cell>
          <cell r="F468">
            <v>50</v>
          </cell>
          <cell r="G468">
            <v>50</v>
          </cell>
        </row>
        <row r="469">
          <cell r="D469">
            <v>2060603</v>
          </cell>
          <cell r="E469" t="str">
            <v>      社科基金支出</v>
          </cell>
          <cell r="F469">
            <v>0</v>
          </cell>
          <cell r="G469">
            <v>0</v>
          </cell>
        </row>
        <row r="470">
          <cell r="D470">
            <v>2060699</v>
          </cell>
          <cell r="E470" t="str">
            <v>      其他社会科学支出</v>
          </cell>
          <cell r="F470">
            <v>14</v>
          </cell>
          <cell r="G470">
            <v>15</v>
          </cell>
        </row>
        <row r="471">
          <cell r="D471">
            <v>20607</v>
          </cell>
          <cell r="E471" t="str">
            <v>    科学技术普及</v>
          </cell>
          <cell r="F471">
            <v>228</v>
          </cell>
          <cell r="G471">
            <v>240</v>
          </cell>
        </row>
        <row r="472">
          <cell r="D472">
            <v>2060701</v>
          </cell>
          <cell r="E472" t="str">
            <v>      机构运行</v>
          </cell>
          <cell r="F472">
            <v>0</v>
          </cell>
          <cell r="G472">
            <v>0</v>
          </cell>
        </row>
        <row r="473">
          <cell r="D473">
            <v>2060702</v>
          </cell>
          <cell r="E473" t="str">
            <v>      科普活动</v>
          </cell>
          <cell r="F473">
            <v>196</v>
          </cell>
          <cell r="G473">
            <v>200</v>
          </cell>
        </row>
        <row r="474">
          <cell r="D474">
            <v>2060703</v>
          </cell>
          <cell r="E474" t="str">
            <v>      青少年科技活动</v>
          </cell>
          <cell r="F474">
            <v>5</v>
          </cell>
          <cell r="G474">
            <v>10</v>
          </cell>
        </row>
        <row r="475">
          <cell r="D475">
            <v>2060704</v>
          </cell>
          <cell r="E475" t="str">
            <v>      学术交流活动</v>
          </cell>
          <cell r="F475">
            <v>17</v>
          </cell>
          <cell r="G475">
            <v>20</v>
          </cell>
        </row>
        <row r="476">
          <cell r="D476">
            <v>2060705</v>
          </cell>
          <cell r="E476" t="str">
            <v>      科技馆站</v>
          </cell>
          <cell r="F476">
            <v>0</v>
          </cell>
          <cell r="G476">
            <v>0</v>
          </cell>
        </row>
        <row r="477">
          <cell r="D477">
            <v>2060799</v>
          </cell>
          <cell r="E477" t="str">
            <v>      其他科学技术普及支出</v>
          </cell>
          <cell r="F477">
            <v>10</v>
          </cell>
          <cell r="G477">
            <v>10</v>
          </cell>
        </row>
        <row r="478">
          <cell r="D478">
            <v>20608</v>
          </cell>
          <cell r="E478" t="str">
            <v>    科技交流与合作</v>
          </cell>
          <cell r="F478">
            <v>26</v>
          </cell>
          <cell r="G478">
            <v>26</v>
          </cell>
        </row>
        <row r="479">
          <cell r="D479">
            <v>2060801</v>
          </cell>
          <cell r="E479" t="str">
            <v>      国际交流与合作</v>
          </cell>
          <cell r="F479">
            <v>0</v>
          </cell>
          <cell r="G479">
            <v>0</v>
          </cell>
        </row>
        <row r="480">
          <cell r="D480">
            <v>2060802</v>
          </cell>
          <cell r="E480" t="str">
            <v>      重大科技合作项目</v>
          </cell>
          <cell r="F480">
            <v>20</v>
          </cell>
          <cell r="G480">
            <v>20</v>
          </cell>
        </row>
        <row r="481">
          <cell r="D481">
            <v>2060899</v>
          </cell>
          <cell r="E481" t="str">
            <v>      其他科技交流与合作支出</v>
          </cell>
          <cell r="F481">
            <v>6</v>
          </cell>
          <cell r="G481">
            <v>6</v>
          </cell>
        </row>
        <row r="482">
          <cell r="D482">
            <v>20609</v>
          </cell>
          <cell r="E482" t="str">
            <v>    科技重大专项</v>
          </cell>
          <cell r="F482">
            <v>0</v>
          </cell>
          <cell r="G482">
            <v>0</v>
          </cell>
        </row>
        <row r="483">
          <cell r="D483">
            <v>20699</v>
          </cell>
          <cell r="E483" t="str">
            <v>    其他科学技术支出</v>
          </cell>
          <cell r="F483">
            <v>2317</v>
          </cell>
          <cell r="G483">
            <v>2547</v>
          </cell>
        </row>
        <row r="484">
          <cell r="D484">
            <v>2069901</v>
          </cell>
          <cell r="E484" t="str">
            <v>      科技奖励</v>
          </cell>
          <cell r="F484">
            <v>198</v>
          </cell>
          <cell r="G484">
            <v>200</v>
          </cell>
        </row>
        <row r="485">
          <cell r="D485">
            <v>2069902</v>
          </cell>
          <cell r="E485" t="str">
            <v>      核应急</v>
          </cell>
          <cell r="F485">
            <v>0</v>
          </cell>
          <cell r="G485">
            <v>0</v>
          </cell>
        </row>
        <row r="486">
          <cell r="D486">
            <v>2069903</v>
          </cell>
          <cell r="E486" t="str">
            <v>      转制科研机构</v>
          </cell>
          <cell r="F486">
            <v>0</v>
          </cell>
          <cell r="G486">
            <v>0</v>
          </cell>
        </row>
        <row r="487">
          <cell r="D487">
            <v>2069999</v>
          </cell>
          <cell r="E487" t="str">
            <v>      其他科学技术支出</v>
          </cell>
          <cell r="F487">
            <v>2119</v>
          </cell>
          <cell r="G487">
            <v>2347</v>
          </cell>
        </row>
        <row r="488">
          <cell r="D488">
            <v>207</v>
          </cell>
          <cell r="E488" t="str">
            <v>七、文化体育与传媒支出</v>
          </cell>
          <cell r="F488">
            <v>11778</v>
          </cell>
          <cell r="G488">
            <v>12280</v>
          </cell>
        </row>
        <row r="489">
          <cell r="D489">
            <v>20701</v>
          </cell>
          <cell r="E489" t="str">
            <v>    文化</v>
          </cell>
          <cell r="F489">
            <v>3600</v>
          </cell>
          <cell r="G489">
            <v>3860</v>
          </cell>
        </row>
        <row r="490">
          <cell r="D490">
            <v>2070101</v>
          </cell>
          <cell r="E490" t="str">
            <v>      行政运行</v>
          </cell>
          <cell r="F490">
            <v>268</v>
          </cell>
          <cell r="G490">
            <v>320</v>
          </cell>
        </row>
        <row r="491">
          <cell r="D491">
            <v>2070102</v>
          </cell>
          <cell r="E491" t="str">
            <v>      一般行政管理事务</v>
          </cell>
          <cell r="F491">
            <v>742</v>
          </cell>
          <cell r="G491">
            <v>950</v>
          </cell>
        </row>
        <row r="492">
          <cell r="D492">
            <v>2070103</v>
          </cell>
          <cell r="E492" t="str">
            <v>      机关服务</v>
          </cell>
          <cell r="F492">
            <v>0</v>
          </cell>
          <cell r="G492">
            <v>0</v>
          </cell>
        </row>
        <row r="493">
          <cell r="D493">
            <v>2070104</v>
          </cell>
          <cell r="E493" t="str">
            <v>      图书馆</v>
          </cell>
          <cell r="F493">
            <v>353</v>
          </cell>
          <cell r="G493">
            <v>350</v>
          </cell>
        </row>
        <row r="494">
          <cell r="D494">
            <v>2070105</v>
          </cell>
          <cell r="E494" t="str">
            <v>      文化展示及纪念机构</v>
          </cell>
          <cell r="F494">
            <v>0</v>
          </cell>
          <cell r="G494">
            <v>0</v>
          </cell>
        </row>
        <row r="495">
          <cell r="D495">
            <v>2070106</v>
          </cell>
          <cell r="E495" t="str">
            <v>      艺术表演场所</v>
          </cell>
          <cell r="F495">
            <v>0</v>
          </cell>
          <cell r="G495">
            <v>0</v>
          </cell>
        </row>
        <row r="496">
          <cell r="D496">
            <v>2070107</v>
          </cell>
          <cell r="E496" t="str">
            <v>      艺术表演团体</v>
          </cell>
          <cell r="F496">
            <v>1058</v>
          </cell>
          <cell r="G496">
            <v>1060</v>
          </cell>
        </row>
        <row r="497">
          <cell r="D497">
            <v>2070108</v>
          </cell>
          <cell r="E497" t="str">
            <v>      文化活动</v>
          </cell>
          <cell r="F497">
            <v>25</v>
          </cell>
          <cell r="G497">
            <v>25</v>
          </cell>
        </row>
        <row r="498">
          <cell r="D498">
            <v>2070109</v>
          </cell>
          <cell r="E498" t="str">
            <v>      群众文化</v>
          </cell>
          <cell r="F498">
            <v>403</v>
          </cell>
          <cell r="G498">
            <v>400</v>
          </cell>
        </row>
        <row r="499">
          <cell r="D499">
            <v>2070110</v>
          </cell>
          <cell r="E499" t="str">
            <v>      文化交流与合作</v>
          </cell>
          <cell r="F499">
            <v>0</v>
          </cell>
          <cell r="G499">
            <v>0</v>
          </cell>
        </row>
        <row r="500">
          <cell r="D500">
            <v>2070111</v>
          </cell>
          <cell r="E500" t="str">
            <v>      文化创作与保护</v>
          </cell>
          <cell r="F500">
            <v>210</v>
          </cell>
          <cell r="G500">
            <v>210</v>
          </cell>
        </row>
        <row r="501">
          <cell r="D501">
            <v>2070112</v>
          </cell>
          <cell r="E501" t="str">
            <v>      文化市场管理</v>
          </cell>
          <cell r="F501">
            <v>14</v>
          </cell>
          <cell r="G501">
            <v>15</v>
          </cell>
        </row>
        <row r="502">
          <cell r="D502">
            <v>2070199</v>
          </cell>
          <cell r="E502" t="str">
            <v>      其他文化支出</v>
          </cell>
          <cell r="F502">
            <v>527</v>
          </cell>
          <cell r="G502">
            <v>530</v>
          </cell>
        </row>
        <row r="503">
          <cell r="D503">
            <v>20702</v>
          </cell>
          <cell r="E503" t="str">
            <v>    文物</v>
          </cell>
          <cell r="F503">
            <v>2029</v>
          </cell>
          <cell r="G503">
            <v>2030</v>
          </cell>
        </row>
        <row r="504">
          <cell r="D504">
            <v>2070201</v>
          </cell>
          <cell r="E504" t="str">
            <v>      行政运行</v>
          </cell>
          <cell r="F504">
            <v>0</v>
          </cell>
          <cell r="G504">
            <v>0</v>
          </cell>
        </row>
        <row r="505">
          <cell r="D505">
            <v>2070202</v>
          </cell>
          <cell r="E505" t="str">
            <v>      一般行政管理事务</v>
          </cell>
          <cell r="F505">
            <v>0</v>
          </cell>
          <cell r="G505">
            <v>0</v>
          </cell>
        </row>
        <row r="506">
          <cell r="D506">
            <v>2070203</v>
          </cell>
          <cell r="E506" t="str">
            <v>      机关服务</v>
          </cell>
          <cell r="F506">
            <v>0</v>
          </cell>
          <cell r="G506">
            <v>0</v>
          </cell>
        </row>
        <row r="507">
          <cell r="D507">
            <v>2070204</v>
          </cell>
          <cell r="E507" t="str">
            <v>      文物保护</v>
          </cell>
          <cell r="F507">
            <v>1275</v>
          </cell>
          <cell r="G507">
            <v>1280</v>
          </cell>
        </row>
        <row r="508">
          <cell r="D508">
            <v>2070205</v>
          </cell>
          <cell r="E508" t="str">
            <v>      博物馆</v>
          </cell>
          <cell r="F508">
            <v>650</v>
          </cell>
          <cell r="G508">
            <v>650</v>
          </cell>
        </row>
        <row r="509">
          <cell r="D509">
            <v>2070206</v>
          </cell>
          <cell r="E509" t="str">
            <v>      历史名城与古迹</v>
          </cell>
          <cell r="F509">
            <v>0</v>
          </cell>
          <cell r="G509">
            <v>0</v>
          </cell>
        </row>
        <row r="510">
          <cell r="D510">
            <v>2070299</v>
          </cell>
          <cell r="E510" t="str">
            <v>      其他文物支出</v>
          </cell>
          <cell r="F510">
            <v>104</v>
          </cell>
          <cell r="G510">
            <v>100</v>
          </cell>
        </row>
        <row r="511">
          <cell r="D511">
            <v>20703</v>
          </cell>
          <cell r="E511" t="str">
            <v>    体育</v>
          </cell>
          <cell r="F511">
            <v>668</v>
          </cell>
          <cell r="G511">
            <v>725</v>
          </cell>
        </row>
        <row r="512">
          <cell r="D512">
            <v>2070301</v>
          </cell>
          <cell r="E512" t="str">
            <v>      行政运行</v>
          </cell>
          <cell r="F512">
            <v>210</v>
          </cell>
          <cell r="G512">
            <v>260</v>
          </cell>
        </row>
        <row r="513">
          <cell r="D513">
            <v>2070302</v>
          </cell>
          <cell r="E513" t="str">
            <v>      一般行政管理事务</v>
          </cell>
          <cell r="F513">
            <v>89</v>
          </cell>
          <cell r="G513">
            <v>95</v>
          </cell>
        </row>
        <row r="514">
          <cell r="D514">
            <v>2070303</v>
          </cell>
          <cell r="E514" t="str">
            <v>      机关服务</v>
          </cell>
          <cell r="F514">
            <v>0</v>
          </cell>
          <cell r="G514">
            <v>0</v>
          </cell>
        </row>
        <row r="515">
          <cell r="D515">
            <v>2070304</v>
          </cell>
          <cell r="E515" t="str">
            <v>      运动项目管理</v>
          </cell>
          <cell r="F515">
            <v>0</v>
          </cell>
          <cell r="G515">
            <v>0</v>
          </cell>
        </row>
        <row r="516">
          <cell r="D516">
            <v>2070305</v>
          </cell>
          <cell r="E516" t="str">
            <v>      体育竞赛</v>
          </cell>
          <cell r="F516">
            <v>47</v>
          </cell>
          <cell r="G516">
            <v>50</v>
          </cell>
        </row>
        <row r="517">
          <cell r="D517">
            <v>2070306</v>
          </cell>
          <cell r="E517" t="str">
            <v>      体育训练</v>
          </cell>
          <cell r="F517">
            <v>0</v>
          </cell>
          <cell r="G517">
            <v>0</v>
          </cell>
        </row>
        <row r="518">
          <cell r="D518">
            <v>2070307</v>
          </cell>
          <cell r="E518" t="str">
            <v>      体育场馆</v>
          </cell>
          <cell r="F518">
            <v>170</v>
          </cell>
          <cell r="G518">
            <v>170</v>
          </cell>
        </row>
        <row r="519">
          <cell r="D519">
            <v>2070308</v>
          </cell>
          <cell r="E519" t="str">
            <v>      群众体育</v>
          </cell>
          <cell r="F519">
            <v>152</v>
          </cell>
          <cell r="G519">
            <v>150</v>
          </cell>
        </row>
        <row r="520">
          <cell r="D520">
            <v>2070309</v>
          </cell>
          <cell r="E520" t="str">
            <v>      体育交流与合作</v>
          </cell>
          <cell r="F520">
            <v>0</v>
          </cell>
          <cell r="G520">
            <v>0</v>
          </cell>
        </row>
        <row r="521">
          <cell r="D521">
            <v>2070399</v>
          </cell>
          <cell r="E521" t="str">
            <v>      其他体育支出</v>
          </cell>
          <cell r="F521">
            <v>0</v>
          </cell>
          <cell r="G521">
            <v>0</v>
          </cell>
        </row>
        <row r="522">
          <cell r="D522">
            <v>20704</v>
          </cell>
          <cell r="E522" t="str">
            <v>    广播影视</v>
          </cell>
          <cell r="F522">
            <v>2919</v>
          </cell>
          <cell r="G522">
            <v>2765</v>
          </cell>
        </row>
        <row r="523">
          <cell r="D523">
            <v>2070401</v>
          </cell>
          <cell r="E523" t="str">
            <v>      行政运行</v>
          </cell>
          <cell r="F523">
            <v>192</v>
          </cell>
          <cell r="G523">
            <v>190</v>
          </cell>
        </row>
        <row r="524">
          <cell r="D524">
            <v>2070402</v>
          </cell>
          <cell r="E524" t="str">
            <v>      一般行政管理事务</v>
          </cell>
          <cell r="F524">
            <v>375</v>
          </cell>
          <cell r="G524">
            <v>380</v>
          </cell>
        </row>
        <row r="525">
          <cell r="D525">
            <v>2070403</v>
          </cell>
          <cell r="E525" t="str">
            <v>      机关服务</v>
          </cell>
          <cell r="F525">
            <v>0</v>
          </cell>
          <cell r="G525">
            <v>0</v>
          </cell>
        </row>
        <row r="526">
          <cell r="D526">
            <v>2070404</v>
          </cell>
          <cell r="E526" t="str">
            <v>      广播</v>
          </cell>
          <cell r="F526">
            <v>267</v>
          </cell>
          <cell r="G526">
            <v>270</v>
          </cell>
        </row>
        <row r="527">
          <cell r="D527">
            <v>2070405</v>
          </cell>
          <cell r="E527" t="str">
            <v>      电视</v>
          </cell>
          <cell r="F527">
            <v>1320</v>
          </cell>
          <cell r="G527">
            <v>1160</v>
          </cell>
        </row>
        <row r="528">
          <cell r="D528">
            <v>2070406</v>
          </cell>
          <cell r="E528" t="str">
            <v>      电影</v>
          </cell>
          <cell r="F528">
            <v>15</v>
          </cell>
          <cell r="G528">
            <v>15</v>
          </cell>
        </row>
        <row r="529">
          <cell r="D529">
            <v>2070499</v>
          </cell>
          <cell r="E529" t="str">
            <v>      其他广播影视支出</v>
          </cell>
          <cell r="F529">
            <v>750</v>
          </cell>
          <cell r="G529">
            <v>750</v>
          </cell>
        </row>
        <row r="530">
          <cell r="D530">
            <v>20705</v>
          </cell>
          <cell r="E530" t="str">
            <v>    新闻出版</v>
          </cell>
          <cell r="F530">
            <v>2219</v>
          </cell>
          <cell r="G530">
            <v>2550</v>
          </cell>
        </row>
        <row r="531">
          <cell r="D531">
            <v>2070501</v>
          </cell>
          <cell r="E531" t="str">
            <v>      行政运行</v>
          </cell>
          <cell r="F531">
            <v>0</v>
          </cell>
          <cell r="G531">
            <v>0</v>
          </cell>
        </row>
        <row r="532">
          <cell r="D532">
            <v>2070502</v>
          </cell>
          <cell r="E532" t="str">
            <v>      一般行政管理事务</v>
          </cell>
          <cell r="F532">
            <v>0</v>
          </cell>
          <cell r="G532">
            <v>0</v>
          </cell>
        </row>
        <row r="533">
          <cell r="D533">
            <v>2070503</v>
          </cell>
          <cell r="E533" t="str">
            <v>      机关服务</v>
          </cell>
          <cell r="F533">
            <v>0</v>
          </cell>
          <cell r="G533">
            <v>0</v>
          </cell>
        </row>
        <row r="534">
          <cell r="D534">
            <v>2070504</v>
          </cell>
          <cell r="E534" t="str">
            <v>      新闻通讯</v>
          </cell>
          <cell r="F534">
            <v>0</v>
          </cell>
          <cell r="G534">
            <v>0</v>
          </cell>
        </row>
        <row r="535">
          <cell r="D535">
            <v>2070505</v>
          </cell>
          <cell r="E535" t="str">
            <v>      出版发行</v>
          </cell>
          <cell r="F535">
            <v>2219</v>
          </cell>
          <cell r="G535">
            <v>2550</v>
          </cell>
        </row>
        <row r="536">
          <cell r="D536">
            <v>2070506</v>
          </cell>
          <cell r="E536" t="str">
            <v>      版权管理</v>
          </cell>
          <cell r="F536">
            <v>0</v>
          </cell>
          <cell r="G536">
            <v>0</v>
          </cell>
        </row>
        <row r="537">
          <cell r="D537">
            <v>2070507</v>
          </cell>
          <cell r="E537" t="str">
            <v>      出版市场管理</v>
          </cell>
          <cell r="F537">
            <v>0</v>
          </cell>
          <cell r="G537">
            <v>0</v>
          </cell>
        </row>
        <row r="538">
          <cell r="D538">
            <v>2070599</v>
          </cell>
          <cell r="E538" t="str">
            <v>      其他新闻出版支出</v>
          </cell>
          <cell r="F538">
            <v>0</v>
          </cell>
          <cell r="G538">
            <v>0</v>
          </cell>
        </row>
        <row r="539">
          <cell r="D539">
            <v>20799</v>
          </cell>
          <cell r="E539" t="str">
            <v>    其他文化体育与传媒支出</v>
          </cell>
          <cell r="F539">
            <v>343</v>
          </cell>
          <cell r="G539">
            <v>350</v>
          </cell>
        </row>
        <row r="540">
          <cell r="D540">
            <v>2079902</v>
          </cell>
          <cell r="E540" t="str">
            <v>      宣传文化发展专项支出</v>
          </cell>
          <cell r="F540">
            <v>0</v>
          </cell>
          <cell r="G540">
            <v>0</v>
          </cell>
        </row>
        <row r="541">
          <cell r="D541">
            <v>2079903</v>
          </cell>
          <cell r="E541" t="str">
            <v>      文化产业发展专项支出</v>
          </cell>
          <cell r="F541">
            <v>0</v>
          </cell>
          <cell r="G541">
            <v>0</v>
          </cell>
        </row>
        <row r="542">
          <cell r="D542">
            <v>2079999</v>
          </cell>
          <cell r="E542" t="str">
            <v>      其他文化体育与传媒支出</v>
          </cell>
          <cell r="F542">
            <v>343</v>
          </cell>
          <cell r="G542">
            <v>350</v>
          </cell>
        </row>
        <row r="543">
          <cell r="D543">
            <v>208</v>
          </cell>
          <cell r="E543" t="str">
            <v>八、社会保障和就业</v>
          </cell>
          <cell r="F543">
            <v>41171</v>
          </cell>
          <cell r="G543">
            <v>47487</v>
          </cell>
        </row>
        <row r="544">
          <cell r="D544">
            <v>20801</v>
          </cell>
          <cell r="E544" t="str">
            <v>    人力资源和社会保障管理事务</v>
          </cell>
          <cell r="F544">
            <v>2486</v>
          </cell>
          <cell r="G544">
            <v>2955</v>
          </cell>
        </row>
        <row r="545">
          <cell r="D545">
            <v>2080101</v>
          </cell>
          <cell r="E545" t="str">
            <v>      行政运行</v>
          </cell>
          <cell r="F545">
            <v>1530</v>
          </cell>
          <cell r="G545">
            <v>1950</v>
          </cell>
        </row>
        <row r="546">
          <cell r="D546">
            <v>2080102</v>
          </cell>
          <cell r="E546" t="str">
            <v>      一般行政管理事务</v>
          </cell>
          <cell r="F546">
            <v>120</v>
          </cell>
          <cell r="G546">
            <v>160</v>
          </cell>
        </row>
        <row r="547">
          <cell r="D547">
            <v>2080103</v>
          </cell>
          <cell r="E547" t="str">
            <v>      机关服务</v>
          </cell>
          <cell r="F547">
            <v>0</v>
          </cell>
          <cell r="G547">
            <v>0</v>
          </cell>
        </row>
        <row r="548">
          <cell r="D548">
            <v>2080104</v>
          </cell>
          <cell r="E548" t="str">
            <v>      综合业务管理</v>
          </cell>
          <cell r="F548">
            <v>0</v>
          </cell>
          <cell r="G548">
            <v>0</v>
          </cell>
        </row>
        <row r="549">
          <cell r="D549">
            <v>2080105</v>
          </cell>
          <cell r="E549" t="str">
            <v>      劳动保障监察</v>
          </cell>
          <cell r="F549">
            <v>0</v>
          </cell>
          <cell r="G549">
            <v>0</v>
          </cell>
        </row>
        <row r="550">
          <cell r="D550">
            <v>2080106</v>
          </cell>
          <cell r="E550" t="str">
            <v>      就业管理事务</v>
          </cell>
          <cell r="F550">
            <v>104</v>
          </cell>
          <cell r="G550">
            <v>105</v>
          </cell>
        </row>
        <row r="551">
          <cell r="D551">
            <v>2080107</v>
          </cell>
          <cell r="E551" t="str">
            <v>      社会保险业务管理事务</v>
          </cell>
          <cell r="F551">
            <v>20</v>
          </cell>
          <cell r="G551">
            <v>20</v>
          </cell>
        </row>
        <row r="552">
          <cell r="D552">
            <v>2080108</v>
          </cell>
          <cell r="E552" t="str">
            <v>      信息化建设</v>
          </cell>
          <cell r="F552">
            <v>138</v>
          </cell>
          <cell r="G552">
            <v>140</v>
          </cell>
        </row>
        <row r="553">
          <cell r="D553">
            <v>2080109</v>
          </cell>
          <cell r="E553" t="str">
            <v>      社会保险经办机构</v>
          </cell>
          <cell r="F553">
            <v>188</v>
          </cell>
          <cell r="G553">
            <v>190</v>
          </cell>
        </row>
        <row r="554">
          <cell r="D554">
            <v>2080110</v>
          </cell>
          <cell r="E554" t="str">
            <v>      劳动关系和维权</v>
          </cell>
          <cell r="F554">
            <v>0</v>
          </cell>
          <cell r="G554">
            <v>0</v>
          </cell>
        </row>
        <row r="555">
          <cell r="D555">
            <v>2080111</v>
          </cell>
          <cell r="E555" t="str">
            <v>      公共就业服务和职业技能鉴定机构</v>
          </cell>
          <cell r="F555">
            <v>0</v>
          </cell>
          <cell r="G555">
            <v>0</v>
          </cell>
        </row>
        <row r="556">
          <cell r="D556">
            <v>2080112</v>
          </cell>
          <cell r="E556" t="str">
            <v>      劳动人事争议调解仲裁</v>
          </cell>
          <cell r="F556">
            <v>0</v>
          </cell>
          <cell r="G556">
            <v>0</v>
          </cell>
        </row>
        <row r="557">
          <cell r="D557">
            <v>2080199</v>
          </cell>
          <cell r="E557" t="str">
            <v>      其他人力资源和社会保障管理事务支出</v>
          </cell>
          <cell r="F557">
            <v>386</v>
          </cell>
          <cell r="G557">
            <v>390</v>
          </cell>
        </row>
        <row r="558">
          <cell r="D558">
            <v>20802</v>
          </cell>
          <cell r="E558" t="str">
            <v>    民政管理事务</v>
          </cell>
          <cell r="F558">
            <v>779</v>
          </cell>
          <cell r="G558">
            <v>875</v>
          </cell>
        </row>
        <row r="559">
          <cell r="D559">
            <v>2080201</v>
          </cell>
          <cell r="E559" t="str">
            <v>      行政运行</v>
          </cell>
          <cell r="F559">
            <v>307</v>
          </cell>
          <cell r="G559">
            <v>380</v>
          </cell>
        </row>
        <row r="560">
          <cell r="D560">
            <v>2080202</v>
          </cell>
          <cell r="E560" t="str">
            <v>      一般行政管理事务</v>
          </cell>
          <cell r="F560">
            <v>55</v>
          </cell>
          <cell r="G560">
            <v>75</v>
          </cell>
        </row>
        <row r="561">
          <cell r="D561">
            <v>2080203</v>
          </cell>
          <cell r="E561" t="str">
            <v>      机关服务</v>
          </cell>
          <cell r="F561">
            <v>0</v>
          </cell>
          <cell r="G561">
            <v>0</v>
          </cell>
        </row>
        <row r="562">
          <cell r="D562">
            <v>2080204</v>
          </cell>
          <cell r="E562" t="str">
            <v>      拥军优属</v>
          </cell>
          <cell r="F562">
            <v>121</v>
          </cell>
          <cell r="G562">
            <v>120</v>
          </cell>
        </row>
        <row r="563">
          <cell r="D563">
            <v>2080205</v>
          </cell>
          <cell r="E563" t="str">
            <v>      老龄事务</v>
          </cell>
          <cell r="F563">
            <v>60</v>
          </cell>
          <cell r="G563">
            <v>60</v>
          </cell>
        </row>
        <row r="564">
          <cell r="D564">
            <v>2080206</v>
          </cell>
          <cell r="E564" t="str">
            <v>      民间组织管理</v>
          </cell>
          <cell r="F564">
            <v>10</v>
          </cell>
          <cell r="G564">
            <v>10</v>
          </cell>
        </row>
        <row r="565">
          <cell r="D565">
            <v>2080207</v>
          </cell>
          <cell r="E565" t="str">
            <v>      行政区划和地名管理</v>
          </cell>
          <cell r="F565">
            <v>7</v>
          </cell>
          <cell r="G565">
            <v>10</v>
          </cell>
        </row>
        <row r="566">
          <cell r="D566">
            <v>2080208</v>
          </cell>
          <cell r="E566" t="str">
            <v>      基层政权和社区建设</v>
          </cell>
          <cell r="F566">
            <v>0</v>
          </cell>
          <cell r="G566">
            <v>0</v>
          </cell>
        </row>
        <row r="567">
          <cell r="D567">
            <v>2080209</v>
          </cell>
          <cell r="E567" t="str">
            <v>      部队供应</v>
          </cell>
          <cell r="F567">
            <v>0</v>
          </cell>
          <cell r="G567">
            <v>0</v>
          </cell>
        </row>
        <row r="568">
          <cell r="D568">
            <v>2080299</v>
          </cell>
          <cell r="E568" t="str">
            <v>      其他民政管理事务支出</v>
          </cell>
          <cell r="F568">
            <v>219</v>
          </cell>
          <cell r="G568">
            <v>220</v>
          </cell>
        </row>
        <row r="569">
          <cell r="D569">
            <v>20803</v>
          </cell>
          <cell r="E569" t="str">
            <v>    财政对社会保险基金的补助</v>
          </cell>
          <cell r="F569">
            <v>5857</v>
          </cell>
          <cell r="G569">
            <v>8444</v>
          </cell>
        </row>
        <row r="570">
          <cell r="D570">
            <v>2080301</v>
          </cell>
          <cell r="E570" t="str">
            <v>      财政对基本养老保险基金的补助</v>
          </cell>
          <cell r="F570">
            <v>4736</v>
          </cell>
          <cell r="G570">
            <v>7200</v>
          </cell>
        </row>
        <row r="571">
          <cell r="D571">
            <v>2080302</v>
          </cell>
          <cell r="E571" t="str">
            <v>      财政对失业保险基金的补助</v>
          </cell>
          <cell r="F571">
            <v>505</v>
          </cell>
          <cell r="G571">
            <v>630</v>
          </cell>
        </row>
        <row r="572">
          <cell r="D572">
            <v>2080303</v>
          </cell>
          <cell r="E572" t="str">
            <v>      财政对基本医疗保险基金的补助</v>
          </cell>
          <cell r="F572">
            <v>235</v>
          </cell>
          <cell r="G572">
            <v>296</v>
          </cell>
        </row>
        <row r="573">
          <cell r="D573">
            <v>2080304</v>
          </cell>
          <cell r="E573" t="str">
            <v>      财政对工伤保险基金的补助</v>
          </cell>
          <cell r="F573">
            <v>234</v>
          </cell>
          <cell r="G573">
            <v>265</v>
          </cell>
        </row>
        <row r="574">
          <cell r="D574">
            <v>2080305</v>
          </cell>
          <cell r="E574" t="str">
            <v>      财政对生育保险基金的补助</v>
          </cell>
          <cell r="F574">
            <v>47</v>
          </cell>
          <cell r="G574">
            <v>53</v>
          </cell>
        </row>
        <row r="575">
          <cell r="D575">
            <v>2080308</v>
          </cell>
          <cell r="E575" t="str">
            <v>      财政对城乡居民基本养老保险基金的补助</v>
          </cell>
          <cell r="F575">
            <v>0</v>
          </cell>
          <cell r="G575">
            <v>0</v>
          </cell>
        </row>
        <row r="576">
          <cell r="D576">
            <v>2080399</v>
          </cell>
          <cell r="E576" t="str">
            <v>      财政对其他社会保险基金的补助</v>
          </cell>
          <cell r="F576">
            <v>100</v>
          </cell>
          <cell r="G576">
            <v>0</v>
          </cell>
        </row>
        <row r="577">
          <cell r="D577">
            <v>20805</v>
          </cell>
          <cell r="E577" t="str">
            <v>    行政事业单位离退休</v>
          </cell>
          <cell r="F577">
            <v>17766</v>
          </cell>
          <cell r="G577">
            <v>19970</v>
          </cell>
        </row>
        <row r="578">
          <cell r="D578">
            <v>2080501</v>
          </cell>
          <cell r="E578" t="str">
            <v>      归口管理的行政单位离退休</v>
          </cell>
          <cell r="F578">
            <v>6485</v>
          </cell>
          <cell r="G578">
            <v>7500</v>
          </cell>
        </row>
        <row r="579">
          <cell r="D579">
            <v>2080502</v>
          </cell>
          <cell r="E579" t="str">
            <v>      事业单位离退休</v>
          </cell>
          <cell r="F579">
            <v>9959</v>
          </cell>
          <cell r="G579">
            <v>11000</v>
          </cell>
        </row>
        <row r="580">
          <cell r="D580">
            <v>2080503</v>
          </cell>
          <cell r="E580" t="str">
            <v>      离退休人员管理机构</v>
          </cell>
          <cell r="F580">
            <v>1051</v>
          </cell>
          <cell r="G580">
            <v>1200</v>
          </cell>
        </row>
        <row r="581">
          <cell r="D581">
            <v>2080504</v>
          </cell>
          <cell r="E581" t="str">
            <v>      未归口管理的行政单位离退休</v>
          </cell>
          <cell r="F581">
            <v>0</v>
          </cell>
          <cell r="G581">
            <v>0</v>
          </cell>
        </row>
        <row r="582">
          <cell r="D582">
            <v>2080599</v>
          </cell>
          <cell r="E582" t="str">
            <v>      其他行政事业单位离退休支出</v>
          </cell>
          <cell r="F582">
            <v>271</v>
          </cell>
          <cell r="G582">
            <v>270</v>
          </cell>
        </row>
        <row r="583">
          <cell r="D583">
            <v>20806</v>
          </cell>
          <cell r="E583" t="str">
            <v>    企业改革补助</v>
          </cell>
          <cell r="F583">
            <v>0</v>
          </cell>
          <cell r="G583">
            <v>0</v>
          </cell>
        </row>
        <row r="584">
          <cell r="D584">
            <v>2080601</v>
          </cell>
          <cell r="E584" t="str">
            <v>      企业关闭破产补助</v>
          </cell>
          <cell r="F584">
            <v>0</v>
          </cell>
          <cell r="G584">
            <v>0</v>
          </cell>
        </row>
        <row r="585">
          <cell r="D585">
            <v>2080602</v>
          </cell>
          <cell r="E585" t="str">
            <v>      厂办大集体改革补助</v>
          </cell>
          <cell r="F585">
            <v>0</v>
          </cell>
          <cell r="G585">
            <v>0</v>
          </cell>
        </row>
        <row r="586">
          <cell r="D586">
            <v>2080699</v>
          </cell>
          <cell r="E586" t="str">
            <v>      其他企业改革发展补助</v>
          </cell>
          <cell r="F586">
            <v>0</v>
          </cell>
          <cell r="G586">
            <v>0</v>
          </cell>
        </row>
        <row r="587">
          <cell r="D587">
            <v>20807</v>
          </cell>
          <cell r="E587" t="str">
            <v>    就业补助</v>
          </cell>
          <cell r="F587">
            <v>9488</v>
          </cell>
          <cell r="G587">
            <v>10280</v>
          </cell>
        </row>
        <row r="588">
          <cell r="D588">
            <v>2080701</v>
          </cell>
          <cell r="E588" t="str">
            <v>      扶持公共就业服务</v>
          </cell>
          <cell r="F588">
            <v>150</v>
          </cell>
          <cell r="G588">
            <v>150</v>
          </cell>
        </row>
        <row r="589">
          <cell r="D589">
            <v>2080702</v>
          </cell>
          <cell r="E589" t="str">
            <v>      职业培训补贴</v>
          </cell>
          <cell r="F589">
            <v>0</v>
          </cell>
          <cell r="G589">
            <v>0</v>
          </cell>
        </row>
        <row r="590">
          <cell r="D590">
            <v>2080703</v>
          </cell>
          <cell r="E590" t="str">
            <v>      职业介绍补贴</v>
          </cell>
          <cell r="F590">
            <v>0</v>
          </cell>
          <cell r="G590">
            <v>0</v>
          </cell>
        </row>
        <row r="591">
          <cell r="D591">
            <v>2080704</v>
          </cell>
          <cell r="E591" t="str">
            <v>      社会保险补贴</v>
          </cell>
          <cell r="F591">
            <v>0</v>
          </cell>
          <cell r="G591">
            <v>0</v>
          </cell>
        </row>
        <row r="592">
          <cell r="D592">
            <v>2080705</v>
          </cell>
          <cell r="E592" t="str">
            <v>      公益性岗位补贴</v>
          </cell>
          <cell r="F592">
            <v>0</v>
          </cell>
          <cell r="G592">
            <v>0</v>
          </cell>
        </row>
        <row r="593">
          <cell r="D593">
            <v>2080706</v>
          </cell>
          <cell r="E593" t="str">
            <v>      小额担保贷款贴息</v>
          </cell>
          <cell r="F593">
            <v>8708</v>
          </cell>
          <cell r="G593">
            <v>9500</v>
          </cell>
        </row>
        <row r="594">
          <cell r="D594">
            <v>2080707</v>
          </cell>
          <cell r="E594" t="str">
            <v>      补充小额贷款担保基金</v>
          </cell>
          <cell r="F594">
            <v>0</v>
          </cell>
          <cell r="G594">
            <v>0</v>
          </cell>
        </row>
        <row r="595">
          <cell r="D595">
            <v>2080709</v>
          </cell>
          <cell r="E595" t="str">
            <v>      职业技能鉴定补贴</v>
          </cell>
          <cell r="F595">
            <v>0</v>
          </cell>
          <cell r="G595">
            <v>0</v>
          </cell>
        </row>
        <row r="596">
          <cell r="D596">
            <v>2080710</v>
          </cell>
          <cell r="E596" t="str">
            <v>      特定就业政策支出</v>
          </cell>
          <cell r="F596">
            <v>0</v>
          </cell>
          <cell r="G596">
            <v>0</v>
          </cell>
        </row>
        <row r="597">
          <cell r="D597">
            <v>2080711</v>
          </cell>
          <cell r="E597" t="str">
            <v>      就业见习补贴</v>
          </cell>
          <cell r="F597">
            <v>110</v>
          </cell>
          <cell r="G597">
            <v>110</v>
          </cell>
        </row>
        <row r="598">
          <cell r="D598">
            <v>2080712</v>
          </cell>
          <cell r="E598" t="str">
            <v>      高技能人才培养补助</v>
          </cell>
          <cell r="F598">
            <v>520</v>
          </cell>
          <cell r="G598">
            <v>520</v>
          </cell>
        </row>
        <row r="599">
          <cell r="D599">
            <v>2080713</v>
          </cell>
          <cell r="E599" t="str">
            <v>      求职补贴</v>
          </cell>
          <cell r="F599">
            <v>0</v>
          </cell>
          <cell r="G599">
            <v>0</v>
          </cell>
        </row>
        <row r="600">
          <cell r="D600">
            <v>2080799</v>
          </cell>
          <cell r="E600" t="str">
            <v>      其他就业补助支出</v>
          </cell>
          <cell r="F600">
            <v>0</v>
          </cell>
          <cell r="G600">
            <v>0</v>
          </cell>
        </row>
        <row r="601">
          <cell r="D601">
            <v>20808</v>
          </cell>
          <cell r="E601" t="str">
            <v>    抚恤</v>
          </cell>
          <cell r="F601">
            <v>829</v>
          </cell>
          <cell r="G601">
            <v>850</v>
          </cell>
        </row>
        <row r="602">
          <cell r="D602">
            <v>2080801</v>
          </cell>
          <cell r="E602" t="str">
            <v>      死亡抚恤</v>
          </cell>
          <cell r="F602">
            <v>531</v>
          </cell>
          <cell r="G602">
            <v>550</v>
          </cell>
        </row>
        <row r="603">
          <cell r="D603">
            <v>2080802</v>
          </cell>
          <cell r="E603" t="str">
            <v>      伤残抚恤</v>
          </cell>
          <cell r="F603">
            <v>0</v>
          </cell>
          <cell r="G603">
            <v>0</v>
          </cell>
        </row>
        <row r="604">
          <cell r="D604">
            <v>2080803</v>
          </cell>
          <cell r="E604" t="str">
            <v>      在乡复员、退伍军人生活补助</v>
          </cell>
          <cell r="F604">
            <v>0</v>
          </cell>
          <cell r="G604">
            <v>0</v>
          </cell>
        </row>
        <row r="605">
          <cell r="D605">
            <v>2080804</v>
          </cell>
          <cell r="E605" t="str">
            <v>      优抚事业单位支出</v>
          </cell>
          <cell r="F605">
            <v>120</v>
          </cell>
          <cell r="G605">
            <v>120</v>
          </cell>
        </row>
        <row r="606">
          <cell r="D606">
            <v>2080805</v>
          </cell>
          <cell r="E606" t="str">
            <v>      义务兵优待</v>
          </cell>
          <cell r="F606">
            <v>0</v>
          </cell>
          <cell r="G606">
            <v>0</v>
          </cell>
        </row>
        <row r="607">
          <cell r="D607">
            <v>2080806</v>
          </cell>
          <cell r="E607" t="str">
            <v>      农村籍退役士兵老年生活补助</v>
          </cell>
          <cell r="F607">
            <v>0</v>
          </cell>
          <cell r="G607">
            <v>0</v>
          </cell>
        </row>
        <row r="608">
          <cell r="D608">
            <v>2080899</v>
          </cell>
          <cell r="E608" t="str">
            <v>      其他优抚支出</v>
          </cell>
          <cell r="F608">
            <v>178</v>
          </cell>
          <cell r="G608">
            <v>180</v>
          </cell>
        </row>
        <row r="609">
          <cell r="D609">
            <v>20809</v>
          </cell>
          <cell r="E609" t="str">
            <v>    退役安置</v>
          </cell>
          <cell r="F609">
            <v>936</v>
          </cell>
          <cell r="G609">
            <v>972</v>
          </cell>
        </row>
        <row r="610">
          <cell r="D610">
            <v>2080901</v>
          </cell>
          <cell r="E610" t="str">
            <v>      退役士兵安置</v>
          </cell>
          <cell r="F610">
            <v>75</v>
          </cell>
          <cell r="G610">
            <v>80</v>
          </cell>
        </row>
        <row r="611">
          <cell r="D611">
            <v>2080902</v>
          </cell>
          <cell r="E611" t="str">
            <v>      军队移交政府的离退休人员安置</v>
          </cell>
          <cell r="F611">
            <v>728</v>
          </cell>
          <cell r="G611">
            <v>750</v>
          </cell>
        </row>
        <row r="612">
          <cell r="D612">
            <v>2080903</v>
          </cell>
          <cell r="E612" t="str">
            <v>      军队移交政府离退休干部管理机构</v>
          </cell>
          <cell r="F612">
            <v>111</v>
          </cell>
          <cell r="G612">
            <v>120</v>
          </cell>
        </row>
        <row r="613">
          <cell r="D613">
            <v>2080904</v>
          </cell>
          <cell r="E613" t="str">
            <v>      退役士兵管理教育</v>
          </cell>
          <cell r="F613">
            <v>2</v>
          </cell>
          <cell r="G613">
            <v>2</v>
          </cell>
        </row>
        <row r="614">
          <cell r="D614">
            <v>2080999</v>
          </cell>
          <cell r="E614" t="str">
            <v>      其他退役安置支出</v>
          </cell>
          <cell r="F614">
            <v>20</v>
          </cell>
          <cell r="G614">
            <v>20</v>
          </cell>
        </row>
        <row r="615">
          <cell r="D615">
            <v>20810</v>
          </cell>
          <cell r="E615" t="str">
            <v>    社会福利</v>
          </cell>
          <cell r="F615">
            <v>1054</v>
          </cell>
          <cell r="G615">
            <v>1060</v>
          </cell>
        </row>
        <row r="616">
          <cell r="D616">
            <v>2081001</v>
          </cell>
          <cell r="E616" t="str">
            <v>      儿童福利</v>
          </cell>
          <cell r="F616">
            <v>49</v>
          </cell>
          <cell r="G616">
            <v>50</v>
          </cell>
        </row>
        <row r="617">
          <cell r="D617">
            <v>2081002</v>
          </cell>
          <cell r="E617" t="str">
            <v>      老年福利</v>
          </cell>
          <cell r="F617">
            <v>447</v>
          </cell>
          <cell r="G617">
            <v>450</v>
          </cell>
        </row>
        <row r="618">
          <cell r="D618">
            <v>2081003</v>
          </cell>
          <cell r="E618" t="str">
            <v>      假肢矫形</v>
          </cell>
          <cell r="F618">
            <v>0</v>
          </cell>
          <cell r="G618">
            <v>0</v>
          </cell>
        </row>
        <row r="619">
          <cell r="D619">
            <v>2081004</v>
          </cell>
          <cell r="E619" t="str">
            <v>      殡葬</v>
          </cell>
          <cell r="F619">
            <v>100</v>
          </cell>
          <cell r="G619">
            <v>100</v>
          </cell>
        </row>
        <row r="620">
          <cell r="D620">
            <v>2081005</v>
          </cell>
          <cell r="E620" t="str">
            <v>      社会福利事业单位</v>
          </cell>
          <cell r="F620">
            <v>458</v>
          </cell>
          <cell r="G620">
            <v>460</v>
          </cell>
        </row>
        <row r="621">
          <cell r="D621">
            <v>2081099</v>
          </cell>
          <cell r="E621" t="str">
            <v>      其他社会福利支出</v>
          </cell>
          <cell r="F621">
            <v>0</v>
          </cell>
          <cell r="G621">
            <v>0</v>
          </cell>
        </row>
        <row r="622">
          <cell r="D622">
            <v>20811</v>
          </cell>
          <cell r="E622" t="str">
            <v>    残疾人事业</v>
          </cell>
          <cell r="F622">
            <v>222</v>
          </cell>
          <cell r="G622">
            <v>266</v>
          </cell>
        </row>
        <row r="623">
          <cell r="D623">
            <v>2081101</v>
          </cell>
          <cell r="E623" t="str">
            <v>      行政运行</v>
          </cell>
          <cell r="F623">
            <v>143</v>
          </cell>
          <cell r="G623">
            <v>180</v>
          </cell>
        </row>
        <row r="624">
          <cell r="D624">
            <v>2081102</v>
          </cell>
          <cell r="E624" t="str">
            <v>      一般行政管理事务</v>
          </cell>
          <cell r="F624">
            <v>0</v>
          </cell>
          <cell r="G624">
            <v>0</v>
          </cell>
        </row>
        <row r="625">
          <cell r="D625">
            <v>2081103</v>
          </cell>
          <cell r="E625" t="str">
            <v>      机关服务</v>
          </cell>
          <cell r="F625">
            <v>0</v>
          </cell>
          <cell r="G625">
            <v>0</v>
          </cell>
        </row>
        <row r="626">
          <cell r="D626">
            <v>2081104</v>
          </cell>
          <cell r="E626" t="str">
            <v>      残疾人康复</v>
          </cell>
          <cell r="F626">
            <v>52</v>
          </cell>
          <cell r="G626">
            <v>55</v>
          </cell>
        </row>
        <row r="627">
          <cell r="D627">
            <v>2081105</v>
          </cell>
          <cell r="E627" t="str">
            <v>      残疾人就业和扶贫</v>
          </cell>
          <cell r="F627">
            <v>1</v>
          </cell>
          <cell r="G627">
            <v>1</v>
          </cell>
        </row>
        <row r="628">
          <cell r="D628">
            <v>2081106</v>
          </cell>
          <cell r="E628" t="str">
            <v>      残疾人体育</v>
          </cell>
          <cell r="F628">
            <v>0</v>
          </cell>
          <cell r="G628">
            <v>0</v>
          </cell>
        </row>
        <row r="629">
          <cell r="D629">
            <v>2081199</v>
          </cell>
          <cell r="E629" t="str">
            <v>      其他残疾人事业支出</v>
          </cell>
          <cell r="F629">
            <v>26</v>
          </cell>
          <cell r="G629">
            <v>30</v>
          </cell>
        </row>
        <row r="630">
          <cell r="D630">
            <v>20815</v>
          </cell>
          <cell r="E630" t="str">
            <v>    自然灾害生活救助</v>
          </cell>
          <cell r="F630">
            <v>520</v>
          </cell>
          <cell r="G630">
            <v>520</v>
          </cell>
        </row>
        <row r="631">
          <cell r="D631">
            <v>2081501</v>
          </cell>
          <cell r="E631" t="str">
            <v>      中央自然灾害生活补助</v>
          </cell>
          <cell r="F631">
            <v>0</v>
          </cell>
          <cell r="G631">
            <v>0</v>
          </cell>
        </row>
        <row r="632">
          <cell r="D632">
            <v>2081502</v>
          </cell>
          <cell r="E632" t="str">
            <v>      地方自然灾害生活补助</v>
          </cell>
          <cell r="F632">
            <v>20</v>
          </cell>
          <cell r="G632">
            <v>20</v>
          </cell>
        </row>
        <row r="633">
          <cell r="D633">
            <v>2081503</v>
          </cell>
          <cell r="E633" t="str">
            <v>      自然灾害灾后重建补助</v>
          </cell>
          <cell r="F633">
            <v>0</v>
          </cell>
          <cell r="G633">
            <v>0</v>
          </cell>
        </row>
        <row r="634">
          <cell r="D634">
            <v>2081599</v>
          </cell>
          <cell r="E634" t="str">
            <v>      其他自然灾害生活救助支出</v>
          </cell>
          <cell r="F634">
            <v>500</v>
          </cell>
          <cell r="G634">
            <v>500</v>
          </cell>
        </row>
        <row r="635">
          <cell r="D635">
            <v>20816</v>
          </cell>
          <cell r="E635" t="str">
            <v>    红十字事业</v>
          </cell>
          <cell r="F635">
            <v>524</v>
          </cell>
          <cell r="G635">
            <v>585</v>
          </cell>
        </row>
        <row r="636">
          <cell r="D636">
            <v>2081601</v>
          </cell>
          <cell r="E636" t="str">
            <v>      行政运行</v>
          </cell>
          <cell r="F636">
            <v>47</v>
          </cell>
          <cell r="G636">
            <v>60</v>
          </cell>
        </row>
        <row r="637">
          <cell r="D637">
            <v>2081602</v>
          </cell>
          <cell r="E637" t="str">
            <v>      一般行政管理事务</v>
          </cell>
          <cell r="F637">
            <v>472</v>
          </cell>
          <cell r="G637">
            <v>520</v>
          </cell>
        </row>
        <row r="638">
          <cell r="D638">
            <v>2081603</v>
          </cell>
          <cell r="E638" t="str">
            <v>      机关服务</v>
          </cell>
          <cell r="F638">
            <v>0</v>
          </cell>
          <cell r="G638">
            <v>0</v>
          </cell>
        </row>
        <row r="639">
          <cell r="D639">
            <v>2081699</v>
          </cell>
          <cell r="E639" t="str">
            <v>      其他红十字事业支出</v>
          </cell>
          <cell r="F639">
            <v>5</v>
          </cell>
          <cell r="G639">
            <v>5</v>
          </cell>
        </row>
        <row r="640">
          <cell r="D640">
            <v>20819</v>
          </cell>
          <cell r="E640" t="str">
            <v>    最低生活保障</v>
          </cell>
          <cell r="F640">
            <v>0</v>
          </cell>
          <cell r="G640">
            <v>0</v>
          </cell>
        </row>
        <row r="641">
          <cell r="D641">
            <v>2081901</v>
          </cell>
          <cell r="E641" t="str">
            <v>      城市最低生活保障金支出</v>
          </cell>
          <cell r="F641">
            <v>0</v>
          </cell>
          <cell r="G641">
            <v>0</v>
          </cell>
        </row>
        <row r="642">
          <cell r="D642">
            <v>2081902</v>
          </cell>
          <cell r="E642" t="str">
            <v>      农村最低生活保障金支出</v>
          </cell>
          <cell r="F642">
            <v>0</v>
          </cell>
          <cell r="G642">
            <v>0</v>
          </cell>
        </row>
        <row r="643">
          <cell r="D643">
            <v>20820</v>
          </cell>
          <cell r="E643" t="str">
            <v>    临时救助</v>
          </cell>
          <cell r="F643">
            <v>0</v>
          </cell>
          <cell r="G643">
            <v>0</v>
          </cell>
        </row>
        <row r="644">
          <cell r="D644">
            <v>2082001</v>
          </cell>
          <cell r="E644" t="str">
            <v>      临时救助支出</v>
          </cell>
          <cell r="F644">
            <v>0</v>
          </cell>
          <cell r="G644">
            <v>0</v>
          </cell>
        </row>
        <row r="645">
          <cell r="D645">
            <v>2082002</v>
          </cell>
          <cell r="E645" t="str">
            <v>      流浪乞讨人员救助支出</v>
          </cell>
          <cell r="F645">
            <v>0</v>
          </cell>
          <cell r="G645">
            <v>0</v>
          </cell>
        </row>
        <row r="646">
          <cell r="D646">
            <v>20821</v>
          </cell>
          <cell r="E646" t="str">
            <v>    特困人员供养</v>
          </cell>
          <cell r="F646">
            <v>0</v>
          </cell>
          <cell r="G646">
            <v>0</v>
          </cell>
        </row>
        <row r="647">
          <cell r="D647">
            <v>2082101</v>
          </cell>
          <cell r="E647" t="str">
            <v>      城市特困人员供养支出</v>
          </cell>
          <cell r="F647">
            <v>0</v>
          </cell>
          <cell r="G647">
            <v>0</v>
          </cell>
        </row>
        <row r="648">
          <cell r="D648">
            <v>2082102</v>
          </cell>
          <cell r="E648" t="str">
            <v>      农村五保供养支出</v>
          </cell>
          <cell r="F648">
            <v>0</v>
          </cell>
          <cell r="G648">
            <v>0</v>
          </cell>
        </row>
        <row r="649">
          <cell r="D649">
            <v>20824</v>
          </cell>
          <cell r="E649" t="str">
            <v>    补充道路交通事故社会救助基金</v>
          </cell>
          <cell r="F649">
            <v>0</v>
          </cell>
          <cell r="G649">
            <v>0</v>
          </cell>
        </row>
        <row r="650">
          <cell r="D650">
            <v>2082401</v>
          </cell>
          <cell r="E650" t="str">
            <v>      交强险营业税补助基金支出</v>
          </cell>
          <cell r="F650">
            <v>0</v>
          </cell>
          <cell r="G650">
            <v>0</v>
          </cell>
        </row>
        <row r="651">
          <cell r="D651">
            <v>2082402</v>
          </cell>
          <cell r="E651" t="str">
            <v>      交强险罚款收入补助基金支出</v>
          </cell>
          <cell r="F651">
            <v>0</v>
          </cell>
          <cell r="G651">
            <v>0</v>
          </cell>
        </row>
        <row r="652">
          <cell r="D652">
            <v>20825</v>
          </cell>
          <cell r="E652" t="str">
            <v>    其他生活救助</v>
          </cell>
          <cell r="F652">
            <v>305</v>
          </cell>
          <cell r="G652">
            <v>300</v>
          </cell>
        </row>
        <row r="653">
          <cell r="D653">
            <v>2082501</v>
          </cell>
          <cell r="E653" t="str">
            <v>      其他城市生活救助</v>
          </cell>
          <cell r="F653">
            <v>98</v>
          </cell>
          <cell r="G653">
            <v>100</v>
          </cell>
        </row>
        <row r="654">
          <cell r="D654">
            <v>2082502</v>
          </cell>
          <cell r="E654" t="str">
            <v>      其他农村生活救助</v>
          </cell>
          <cell r="F654">
            <v>207</v>
          </cell>
          <cell r="G654">
            <v>200</v>
          </cell>
        </row>
        <row r="655">
          <cell r="D655">
            <v>20899</v>
          </cell>
          <cell r="E655" t="str">
            <v>    其他社会保障和就业支出</v>
          </cell>
          <cell r="F655">
            <v>405</v>
          </cell>
          <cell r="G655">
            <v>410</v>
          </cell>
        </row>
        <row r="656">
          <cell r="D656">
            <v>2089901</v>
          </cell>
          <cell r="E656" t="str">
            <v>      其他社会保障和就业支出</v>
          </cell>
          <cell r="F656">
            <v>405</v>
          </cell>
          <cell r="G656">
            <v>410</v>
          </cell>
        </row>
        <row r="657">
          <cell r="D657">
            <v>210</v>
          </cell>
          <cell r="E657" t="str">
            <v>九、医疗卫生与计划生育支出</v>
          </cell>
          <cell r="F657">
            <v>31713</v>
          </cell>
          <cell r="G657">
            <v>33747</v>
          </cell>
        </row>
        <row r="658">
          <cell r="D658">
            <v>21001</v>
          </cell>
          <cell r="E658" t="str">
            <v>    医疗卫生与计划生育管理事务</v>
          </cell>
          <cell r="F658">
            <v>1106</v>
          </cell>
          <cell r="G658">
            <v>1280</v>
          </cell>
        </row>
        <row r="659">
          <cell r="D659">
            <v>2100101</v>
          </cell>
          <cell r="E659" t="str">
            <v>      行政运行</v>
          </cell>
          <cell r="F659">
            <v>271</v>
          </cell>
          <cell r="G659">
            <v>330</v>
          </cell>
        </row>
        <row r="660">
          <cell r="D660">
            <v>2100102</v>
          </cell>
          <cell r="E660" t="str">
            <v>      一般行政管理事务</v>
          </cell>
          <cell r="F660">
            <v>835</v>
          </cell>
          <cell r="G660">
            <v>950</v>
          </cell>
        </row>
        <row r="661">
          <cell r="D661">
            <v>2100103</v>
          </cell>
          <cell r="E661" t="str">
            <v>      机关服务</v>
          </cell>
          <cell r="F661">
            <v>0</v>
          </cell>
          <cell r="G661">
            <v>0</v>
          </cell>
        </row>
        <row r="662">
          <cell r="D662">
            <v>2100199</v>
          </cell>
          <cell r="E662" t="str">
            <v>      其他医疗卫生与计划生育管理事务支出</v>
          </cell>
          <cell r="F662">
            <v>0</v>
          </cell>
          <cell r="G662">
            <v>0</v>
          </cell>
        </row>
        <row r="663">
          <cell r="D663">
            <v>21002</v>
          </cell>
          <cell r="E663" t="str">
            <v>    公立医院</v>
          </cell>
          <cell r="F663">
            <v>3519</v>
          </cell>
          <cell r="G663">
            <v>3580</v>
          </cell>
        </row>
        <row r="664">
          <cell r="D664">
            <v>2100201</v>
          </cell>
          <cell r="E664" t="str">
            <v>      综合医院</v>
          </cell>
          <cell r="F664">
            <v>2249</v>
          </cell>
          <cell r="G664">
            <v>2300</v>
          </cell>
        </row>
        <row r="665">
          <cell r="D665">
            <v>2100202</v>
          </cell>
          <cell r="E665" t="str">
            <v>      中医（民族）医院</v>
          </cell>
          <cell r="F665">
            <v>305</v>
          </cell>
          <cell r="G665">
            <v>310</v>
          </cell>
        </row>
        <row r="666">
          <cell r="D666">
            <v>2100203</v>
          </cell>
          <cell r="E666" t="str">
            <v>      传染病医院</v>
          </cell>
          <cell r="F666">
            <v>0</v>
          </cell>
          <cell r="G666">
            <v>0</v>
          </cell>
        </row>
        <row r="667">
          <cell r="D667">
            <v>2100204</v>
          </cell>
          <cell r="E667" t="str">
            <v>      职业病防治医院</v>
          </cell>
          <cell r="F667">
            <v>0</v>
          </cell>
          <cell r="G667">
            <v>0</v>
          </cell>
        </row>
        <row r="668">
          <cell r="D668">
            <v>2100205</v>
          </cell>
          <cell r="E668" t="str">
            <v>      精神病医院</v>
          </cell>
          <cell r="F668">
            <v>465</v>
          </cell>
          <cell r="G668">
            <v>470</v>
          </cell>
        </row>
        <row r="669">
          <cell r="D669">
            <v>2100206</v>
          </cell>
          <cell r="E669" t="str">
            <v>      妇产医院</v>
          </cell>
          <cell r="F669">
            <v>0</v>
          </cell>
          <cell r="G669">
            <v>0</v>
          </cell>
        </row>
        <row r="670">
          <cell r="D670">
            <v>2100207</v>
          </cell>
          <cell r="E670" t="str">
            <v>      儿童医院</v>
          </cell>
          <cell r="F670">
            <v>0</v>
          </cell>
          <cell r="G670">
            <v>0</v>
          </cell>
        </row>
        <row r="671">
          <cell r="D671">
            <v>2100208</v>
          </cell>
          <cell r="E671" t="str">
            <v>      其他专科医院</v>
          </cell>
          <cell r="F671">
            <v>0</v>
          </cell>
          <cell r="G671">
            <v>0</v>
          </cell>
        </row>
        <row r="672">
          <cell r="D672">
            <v>2100209</v>
          </cell>
          <cell r="E672" t="str">
            <v>      福利医院</v>
          </cell>
          <cell r="F672">
            <v>0</v>
          </cell>
          <cell r="G672">
            <v>0</v>
          </cell>
        </row>
        <row r="673">
          <cell r="D673">
            <v>2100210</v>
          </cell>
          <cell r="E673" t="str">
            <v>      行业医院</v>
          </cell>
          <cell r="F673">
            <v>0</v>
          </cell>
          <cell r="G673">
            <v>0</v>
          </cell>
        </row>
        <row r="674">
          <cell r="D674">
            <v>2100211</v>
          </cell>
          <cell r="E674" t="str">
            <v>      处理医疗欠费</v>
          </cell>
          <cell r="F674">
            <v>0</v>
          </cell>
          <cell r="G674">
            <v>0</v>
          </cell>
        </row>
        <row r="675">
          <cell r="D675">
            <v>2100299</v>
          </cell>
          <cell r="E675" t="str">
            <v>      其他公立医院支出</v>
          </cell>
          <cell r="F675">
            <v>500</v>
          </cell>
          <cell r="G675">
            <v>500</v>
          </cell>
        </row>
        <row r="676">
          <cell r="D676">
            <v>21003</v>
          </cell>
          <cell r="E676" t="str">
            <v>    基层医疗卫生机构</v>
          </cell>
          <cell r="F676">
            <v>375</v>
          </cell>
          <cell r="G676">
            <v>380</v>
          </cell>
        </row>
        <row r="677">
          <cell r="D677">
            <v>2100301</v>
          </cell>
          <cell r="E677" t="str">
            <v>      城市社区卫生机构</v>
          </cell>
          <cell r="F677">
            <v>0</v>
          </cell>
          <cell r="G677">
            <v>0</v>
          </cell>
        </row>
        <row r="678">
          <cell r="D678">
            <v>2100302</v>
          </cell>
          <cell r="E678" t="str">
            <v>      乡镇卫生院</v>
          </cell>
          <cell r="F678">
            <v>0</v>
          </cell>
          <cell r="G678">
            <v>0</v>
          </cell>
        </row>
        <row r="679">
          <cell r="D679">
            <v>2100399</v>
          </cell>
          <cell r="E679" t="str">
            <v>      其他基层医疗卫生机构支出</v>
          </cell>
          <cell r="F679">
            <v>375</v>
          </cell>
          <cell r="G679">
            <v>380</v>
          </cell>
        </row>
        <row r="680">
          <cell r="D680">
            <v>21004</v>
          </cell>
          <cell r="E680" t="str">
            <v>    公共卫生</v>
          </cell>
          <cell r="F680">
            <v>6663</v>
          </cell>
          <cell r="G680">
            <v>6795</v>
          </cell>
        </row>
        <row r="681">
          <cell r="D681">
            <v>2100401</v>
          </cell>
          <cell r="E681" t="str">
            <v>      疾病预防控制机构</v>
          </cell>
          <cell r="F681">
            <v>884</v>
          </cell>
          <cell r="G681">
            <v>890</v>
          </cell>
        </row>
        <row r="682">
          <cell r="D682">
            <v>2100402</v>
          </cell>
          <cell r="E682" t="str">
            <v>      卫生监督机构</v>
          </cell>
          <cell r="F682">
            <v>283</v>
          </cell>
          <cell r="G682">
            <v>280</v>
          </cell>
        </row>
        <row r="683">
          <cell r="D683">
            <v>2100403</v>
          </cell>
          <cell r="E683" t="str">
            <v>      妇幼保健机构</v>
          </cell>
          <cell r="F683">
            <v>1836</v>
          </cell>
          <cell r="G683">
            <v>1850</v>
          </cell>
        </row>
        <row r="684">
          <cell r="D684">
            <v>2100404</v>
          </cell>
          <cell r="E684" t="str">
            <v>      精神卫生机构</v>
          </cell>
          <cell r="F684">
            <v>0</v>
          </cell>
          <cell r="G684">
            <v>0</v>
          </cell>
        </row>
        <row r="685">
          <cell r="D685">
            <v>2100405</v>
          </cell>
          <cell r="E685" t="str">
            <v>      应急救治机构</v>
          </cell>
          <cell r="F685">
            <v>372</v>
          </cell>
          <cell r="G685">
            <v>380</v>
          </cell>
        </row>
        <row r="686">
          <cell r="D686">
            <v>2100406</v>
          </cell>
          <cell r="E686" t="str">
            <v>      采供血机构</v>
          </cell>
          <cell r="F686">
            <v>1119</v>
          </cell>
          <cell r="G686">
            <v>1200</v>
          </cell>
        </row>
        <row r="687">
          <cell r="D687">
            <v>2100407</v>
          </cell>
          <cell r="E687" t="str">
            <v>      其他专业公共卫生机构</v>
          </cell>
          <cell r="F687">
            <v>0</v>
          </cell>
          <cell r="G687">
            <v>0</v>
          </cell>
        </row>
        <row r="688">
          <cell r="D688">
            <v>2100408</v>
          </cell>
          <cell r="E688" t="str">
            <v>      基本公共卫生服务</v>
          </cell>
          <cell r="F688">
            <v>0</v>
          </cell>
          <cell r="G688">
            <v>0</v>
          </cell>
        </row>
        <row r="689">
          <cell r="D689">
            <v>2100409</v>
          </cell>
          <cell r="E689" t="str">
            <v>      重大公共卫生专项</v>
          </cell>
          <cell r="F689">
            <v>2123</v>
          </cell>
          <cell r="G689">
            <v>2150</v>
          </cell>
        </row>
        <row r="690">
          <cell r="D690">
            <v>2100410</v>
          </cell>
          <cell r="E690" t="str">
            <v>      突发公共卫生事件应急处理</v>
          </cell>
          <cell r="F690">
            <v>25</v>
          </cell>
          <cell r="G690">
            <v>25</v>
          </cell>
        </row>
        <row r="691">
          <cell r="D691">
            <v>2100499</v>
          </cell>
          <cell r="E691" t="str">
            <v>      其他公共卫生支出</v>
          </cell>
          <cell r="F691">
            <v>21</v>
          </cell>
          <cell r="G691">
            <v>20</v>
          </cell>
        </row>
        <row r="692">
          <cell r="D692">
            <v>21005</v>
          </cell>
          <cell r="E692" t="str">
            <v>    医疗保障</v>
          </cell>
          <cell r="F692">
            <v>17867</v>
          </cell>
          <cell r="G692">
            <v>19440</v>
          </cell>
        </row>
        <row r="693">
          <cell r="D693">
            <v>2100501</v>
          </cell>
          <cell r="E693" t="str">
            <v>      行政单位医疗</v>
          </cell>
          <cell r="F693">
            <v>3474</v>
          </cell>
          <cell r="G693">
            <v>4300</v>
          </cell>
        </row>
        <row r="694">
          <cell r="D694">
            <v>2100502</v>
          </cell>
          <cell r="E694" t="str">
            <v>      事业单位医疗</v>
          </cell>
          <cell r="F694">
            <v>3719</v>
          </cell>
          <cell r="G694">
            <v>4000</v>
          </cell>
        </row>
        <row r="695">
          <cell r="D695">
            <v>2100503</v>
          </cell>
          <cell r="E695" t="str">
            <v>      公务员医疗补助</v>
          </cell>
          <cell r="F695">
            <v>3667</v>
          </cell>
          <cell r="G695">
            <v>4100</v>
          </cell>
        </row>
        <row r="696">
          <cell r="D696">
            <v>2100504</v>
          </cell>
          <cell r="E696" t="str">
            <v>      优抚对象医疗补助</v>
          </cell>
          <cell r="F696">
            <v>0</v>
          </cell>
          <cell r="G696">
            <v>0</v>
          </cell>
        </row>
        <row r="697">
          <cell r="D697">
            <v>2100506</v>
          </cell>
          <cell r="E697" t="str">
            <v>      新型农村合作医疗</v>
          </cell>
          <cell r="F697">
            <v>0</v>
          </cell>
          <cell r="G697">
            <v>0</v>
          </cell>
        </row>
        <row r="698">
          <cell r="D698">
            <v>2100508</v>
          </cell>
          <cell r="E698" t="str">
            <v>      城镇居民基本医疗保险</v>
          </cell>
          <cell r="F698">
            <v>6819</v>
          </cell>
          <cell r="G698">
            <v>6850</v>
          </cell>
        </row>
        <row r="699">
          <cell r="D699">
            <v>2100509</v>
          </cell>
          <cell r="E699" t="str">
            <v>      城乡医疗救助</v>
          </cell>
          <cell r="F699">
            <v>0</v>
          </cell>
          <cell r="G699">
            <v>0</v>
          </cell>
        </row>
        <row r="700">
          <cell r="D700">
            <v>2100510</v>
          </cell>
          <cell r="E700" t="str">
            <v>      疾病应急救助</v>
          </cell>
          <cell r="F700">
            <v>38</v>
          </cell>
          <cell r="G700">
            <v>40</v>
          </cell>
        </row>
        <row r="701">
          <cell r="D701">
            <v>2100599</v>
          </cell>
          <cell r="E701" t="str">
            <v>      其他医疗保障支出</v>
          </cell>
          <cell r="F701">
            <v>150</v>
          </cell>
          <cell r="G701">
            <v>150</v>
          </cell>
        </row>
        <row r="702">
          <cell r="D702">
            <v>21006</v>
          </cell>
          <cell r="E702" t="str">
            <v>    中医药</v>
          </cell>
          <cell r="F702">
            <v>22</v>
          </cell>
          <cell r="G702">
            <v>22</v>
          </cell>
        </row>
        <row r="703">
          <cell r="D703">
            <v>2100601</v>
          </cell>
          <cell r="E703" t="str">
            <v>      中医（民族医）药专项</v>
          </cell>
          <cell r="F703">
            <v>22</v>
          </cell>
          <cell r="G703">
            <v>22</v>
          </cell>
        </row>
        <row r="704">
          <cell r="D704">
            <v>2100699</v>
          </cell>
          <cell r="E704" t="str">
            <v>      其他中医药支出</v>
          </cell>
          <cell r="F704">
            <v>0</v>
          </cell>
          <cell r="G704">
            <v>0</v>
          </cell>
        </row>
        <row r="705">
          <cell r="D705">
            <v>21007</v>
          </cell>
          <cell r="E705" t="str">
            <v>    计划生育事务</v>
          </cell>
          <cell r="F705">
            <v>526</v>
          </cell>
          <cell r="G705">
            <v>480</v>
          </cell>
        </row>
        <row r="706">
          <cell r="D706">
            <v>2100716</v>
          </cell>
          <cell r="E706" t="str">
            <v>      计划生育机构</v>
          </cell>
          <cell r="F706">
            <v>173</v>
          </cell>
          <cell r="G706">
            <v>210</v>
          </cell>
        </row>
        <row r="707">
          <cell r="D707">
            <v>2100717</v>
          </cell>
          <cell r="E707" t="str">
            <v>      计划生育服务</v>
          </cell>
          <cell r="F707">
            <v>266</v>
          </cell>
          <cell r="G707">
            <v>270</v>
          </cell>
        </row>
        <row r="708">
          <cell r="D708">
            <v>2100799</v>
          </cell>
          <cell r="E708" t="str">
            <v>      其他计划生育事务支出</v>
          </cell>
          <cell r="F708">
            <v>87</v>
          </cell>
          <cell r="G708">
            <v>0</v>
          </cell>
        </row>
        <row r="709">
          <cell r="D709">
            <v>21010</v>
          </cell>
          <cell r="E709" t="str">
            <v>    食品和药品监督管理事务</v>
          </cell>
          <cell r="F709">
            <v>1322</v>
          </cell>
          <cell r="G709">
            <v>1450</v>
          </cell>
        </row>
        <row r="710">
          <cell r="D710">
            <v>2101001</v>
          </cell>
          <cell r="E710" t="str">
            <v>      行政运行</v>
          </cell>
          <cell r="F710">
            <v>374</v>
          </cell>
          <cell r="G710">
            <v>430</v>
          </cell>
        </row>
        <row r="711">
          <cell r="D711">
            <v>2101002</v>
          </cell>
          <cell r="E711" t="str">
            <v>      一般行政管理事务</v>
          </cell>
          <cell r="F711">
            <v>154</v>
          </cell>
          <cell r="G711">
            <v>200</v>
          </cell>
        </row>
        <row r="712">
          <cell r="D712">
            <v>2101003</v>
          </cell>
          <cell r="E712" t="str">
            <v>      机关服务</v>
          </cell>
          <cell r="F712">
            <v>0</v>
          </cell>
          <cell r="G712">
            <v>0</v>
          </cell>
        </row>
        <row r="713">
          <cell r="D713">
            <v>2101012</v>
          </cell>
          <cell r="E713" t="str">
            <v>      药品事务</v>
          </cell>
          <cell r="F713">
            <v>123</v>
          </cell>
          <cell r="G713">
            <v>130</v>
          </cell>
        </row>
        <row r="714">
          <cell r="D714">
            <v>2101014</v>
          </cell>
          <cell r="E714" t="str">
            <v>      化妆品事务</v>
          </cell>
          <cell r="F714">
            <v>5</v>
          </cell>
          <cell r="G714">
            <v>5</v>
          </cell>
        </row>
        <row r="715">
          <cell r="D715">
            <v>2101015</v>
          </cell>
          <cell r="E715" t="str">
            <v>      医疗器械事务</v>
          </cell>
          <cell r="F715">
            <v>5</v>
          </cell>
          <cell r="G715">
            <v>5</v>
          </cell>
        </row>
        <row r="716">
          <cell r="D716">
            <v>2101016</v>
          </cell>
          <cell r="E716" t="str">
            <v>      食品安全事务</v>
          </cell>
          <cell r="F716">
            <v>442</v>
          </cell>
          <cell r="G716">
            <v>450</v>
          </cell>
        </row>
        <row r="717">
          <cell r="D717">
            <v>2101050</v>
          </cell>
          <cell r="E717" t="str">
            <v>      事业运行</v>
          </cell>
          <cell r="F717">
            <v>203</v>
          </cell>
          <cell r="G717">
            <v>200</v>
          </cell>
        </row>
        <row r="718">
          <cell r="D718">
            <v>2101099</v>
          </cell>
          <cell r="E718" t="str">
            <v>      其他食品和药品监督管理事务支出</v>
          </cell>
          <cell r="F718">
            <v>16</v>
          </cell>
          <cell r="G718">
            <v>30</v>
          </cell>
        </row>
        <row r="719">
          <cell r="D719">
            <v>21099</v>
          </cell>
          <cell r="E719" t="str">
            <v>    其他医疗卫生与计划生育支出</v>
          </cell>
          <cell r="F719">
            <v>313</v>
          </cell>
          <cell r="G719">
            <v>320</v>
          </cell>
        </row>
        <row r="720">
          <cell r="D720">
            <v>2109901</v>
          </cell>
          <cell r="E720" t="str">
            <v>      其他医疗卫生与计划生育支出</v>
          </cell>
          <cell r="F720">
            <v>313</v>
          </cell>
          <cell r="G720">
            <v>320</v>
          </cell>
        </row>
        <row r="721">
          <cell r="D721">
            <v>211</v>
          </cell>
          <cell r="E721" t="str">
            <v>十、节能环保支出</v>
          </cell>
          <cell r="F721">
            <v>99798</v>
          </cell>
          <cell r="G721">
            <v>71412</v>
          </cell>
        </row>
        <row r="722">
          <cell r="D722">
            <v>21101</v>
          </cell>
          <cell r="E722" t="str">
            <v>    环境保护管理事务</v>
          </cell>
          <cell r="F722">
            <v>813</v>
          </cell>
          <cell r="G722">
            <v>885</v>
          </cell>
        </row>
        <row r="723">
          <cell r="D723">
            <v>2110101</v>
          </cell>
          <cell r="E723" t="str">
            <v>      行政运行</v>
          </cell>
          <cell r="F723">
            <v>387</v>
          </cell>
          <cell r="G723">
            <v>450</v>
          </cell>
        </row>
        <row r="724">
          <cell r="D724">
            <v>2110102</v>
          </cell>
          <cell r="E724" t="str">
            <v>      一般行政管理事务</v>
          </cell>
          <cell r="F724">
            <v>59</v>
          </cell>
          <cell r="G724">
            <v>70</v>
          </cell>
        </row>
        <row r="725">
          <cell r="D725">
            <v>2110103</v>
          </cell>
          <cell r="E725" t="str">
            <v>      机关服务</v>
          </cell>
          <cell r="F725">
            <v>0</v>
          </cell>
          <cell r="G725">
            <v>0</v>
          </cell>
        </row>
        <row r="726">
          <cell r="D726">
            <v>2110104</v>
          </cell>
          <cell r="E726" t="str">
            <v>      环境保护宣传</v>
          </cell>
          <cell r="F726">
            <v>84</v>
          </cell>
          <cell r="G726">
            <v>85</v>
          </cell>
        </row>
        <row r="727">
          <cell r="D727">
            <v>2110105</v>
          </cell>
          <cell r="E727" t="str">
            <v>      环境保护法规、规划及标准</v>
          </cell>
          <cell r="F727">
            <v>0</v>
          </cell>
          <cell r="G727">
            <v>0</v>
          </cell>
        </row>
        <row r="728">
          <cell r="D728">
            <v>2110106</v>
          </cell>
          <cell r="E728" t="str">
            <v>      环境国际合作及履约</v>
          </cell>
          <cell r="F728">
            <v>0</v>
          </cell>
          <cell r="G728">
            <v>0</v>
          </cell>
        </row>
        <row r="729">
          <cell r="D729">
            <v>2110107</v>
          </cell>
          <cell r="E729" t="str">
            <v>      环境保护行政许可</v>
          </cell>
          <cell r="F729">
            <v>0</v>
          </cell>
          <cell r="G729">
            <v>0</v>
          </cell>
        </row>
        <row r="730">
          <cell r="D730">
            <v>2110199</v>
          </cell>
          <cell r="E730" t="str">
            <v>      其他环境保护管理事务支出</v>
          </cell>
          <cell r="F730">
            <v>283</v>
          </cell>
          <cell r="G730">
            <v>280</v>
          </cell>
        </row>
        <row r="731">
          <cell r="D731">
            <v>21102</v>
          </cell>
          <cell r="E731" t="str">
            <v>    环境监测与监察</v>
          </cell>
          <cell r="F731">
            <v>170</v>
          </cell>
          <cell r="G731">
            <v>170</v>
          </cell>
        </row>
        <row r="732">
          <cell r="D732">
            <v>2110203</v>
          </cell>
          <cell r="E732" t="str">
            <v>      建设项目环评审查与监督</v>
          </cell>
          <cell r="F732">
            <v>0</v>
          </cell>
          <cell r="G732">
            <v>0</v>
          </cell>
        </row>
        <row r="733">
          <cell r="D733">
            <v>2110204</v>
          </cell>
          <cell r="E733" t="str">
            <v>      核与辐射安全监督</v>
          </cell>
          <cell r="F733">
            <v>0</v>
          </cell>
          <cell r="G733">
            <v>0</v>
          </cell>
        </row>
        <row r="734">
          <cell r="D734">
            <v>2110299</v>
          </cell>
          <cell r="E734" t="str">
            <v>      其他环境监测与监察支出</v>
          </cell>
          <cell r="F734">
            <v>170</v>
          </cell>
          <cell r="G734">
            <v>170</v>
          </cell>
        </row>
        <row r="735">
          <cell r="D735">
            <v>21103</v>
          </cell>
          <cell r="E735" t="str">
            <v>    污染防治</v>
          </cell>
          <cell r="F735">
            <v>69337</v>
          </cell>
          <cell r="G735">
            <v>35410</v>
          </cell>
        </row>
        <row r="736">
          <cell r="D736">
            <v>2110301</v>
          </cell>
          <cell r="E736" t="str">
            <v>      大气</v>
          </cell>
          <cell r="F736">
            <v>0</v>
          </cell>
          <cell r="G736">
            <v>0</v>
          </cell>
        </row>
        <row r="737">
          <cell r="D737">
            <v>2110302</v>
          </cell>
          <cell r="E737" t="str">
            <v>      水体</v>
          </cell>
          <cell r="F737">
            <v>68396</v>
          </cell>
          <cell r="G737">
            <v>34455</v>
          </cell>
        </row>
        <row r="738">
          <cell r="D738">
            <v>2110303</v>
          </cell>
          <cell r="E738" t="str">
            <v>      噪声</v>
          </cell>
          <cell r="F738">
            <v>0</v>
          </cell>
          <cell r="G738">
            <v>0</v>
          </cell>
        </row>
        <row r="739">
          <cell r="D739">
            <v>2110304</v>
          </cell>
          <cell r="E739" t="str">
            <v>      固体废弃物与化学品</v>
          </cell>
          <cell r="F739">
            <v>3</v>
          </cell>
          <cell r="G739">
            <v>5</v>
          </cell>
        </row>
        <row r="740">
          <cell r="D740">
            <v>2110305</v>
          </cell>
          <cell r="E740" t="str">
            <v>      放射源和放射性废物监管</v>
          </cell>
          <cell r="F740">
            <v>0</v>
          </cell>
          <cell r="G740">
            <v>0</v>
          </cell>
        </row>
        <row r="741">
          <cell r="D741">
            <v>2110306</v>
          </cell>
          <cell r="E741" t="str">
            <v>      辐射</v>
          </cell>
          <cell r="F741">
            <v>0</v>
          </cell>
          <cell r="G741">
            <v>0</v>
          </cell>
        </row>
        <row r="742">
          <cell r="D742">
            <v>2110307</v>
          </cell>
          <cell r="E742" t="str">
            <v>      排污费安排的支出</v>
          </cell>
          <cell r="F742">
            <v>938</v>
          </cell>
          <cell r="G742">
            <v>950</v>
          </cell>
        </row>
        <row r="743">
          <cell r="D743">
            <v>2110399</v>
          </cell>
          <cell r="E743" t="str">
            <v>      其他污染防治支出</v>
          </cell>
          <cell r="F743">
            <v>0</v>
          </cell>
          <cell r="G743">
            <v>0</v>
          </cell>
        </row>
        <row r="744">
          <cell r="D744">
            <v>21104</v>
          </cell>
          <cell r="E744" t="str">
            <v>    自然生态保护</v>
          </cell>
          <cell r="F744">
            <v>26789</v>
          </cell>
          <cell r="G744">
            <v>32100</v>
          </cell>
        </row>
        <row r="745">
          <cell r="D745">
            <v>2110401</v>
          </cell>
          <cell r="E745" t="str">
            <v>      生态保护</v>
          </cell>
          <cell r="F745">
            <v>0</v>
          </cell>
          <cell r="G745">
            <v>0</v>
          </cell>
        </row>
        <row r="746">
          <cell r="D746">
            <v>2110402</v>
          </cell>
          <cell r="E746" t="str">
            <v>      农村环境保护</v>
          </cell>
          <cell r="F746">
            <v>3098</v>
          </cell>
          <cell r="G746">
            <v>7100</v>
          </cell>
        </row>
        <row r="747">
          <cell r="D747">
            <v>2110403</v>
          </cell>
          <cell r="E747" t="str">
            <v>      自然保护区</v>
          </cell>
          <cell r="F747">
            <v>0</v>
          </cell>
          <cell r="G747">
            <v>0</v>
          </cell>
        </row>
        <row r="748">
          <cell r="D748">
            <v>2110404</v>
          </cell>
          <cell r="E748" t="str">
            <v>      生物及物种资源保护</v>
          </cell>
          <cell r="F748">
            <v>0</v>
          </cell>
          <cell r="G748">
            <v>0</v>
          </cell>
        </row>
        <row r="749">
          <cell r="D749">
            <v>2110499</v>
          </cell>
          <cell r="E749" t="str">
            <v>      其他自然生态保护支出</v>
          </cell>
          <cell r="F749">
            <v>23691</v>
          </cell>
          <cell r="G749">
            <v>25000</v>
          </cell>
        </row>
        <row r="750">
          <cell r="D750">
            <v>21105</v>
          </cell>
          <cell r="E750" t="str">
            <v>    天然林保护</v>
          </cell>
          <cell r="F750">
            <v>7</v>
          </cell>
          <cell r="G750">
            <v>7</v>
          </cell>
        </row>
        <row r="751">
          <cell r="D751">
            <v>2110501</v>
          </cell>
          <cell r="E751" t="str">
            <v>      森林管护</v>
          </cell>
          <cell r="F751">
            <v>0</v>
          </cell>
          <cell r="G751">
            <v>0</v>
          </cell>
        </row>
        <row r="752">
          <cell r="D752">
            <v>2110502</v>
          </cell>
          <cell r="E752" t="str">
            <v>      社会保险补助</v>
          </cell>
          <cell r="F752">
            <v>0</v>
          </cell>
          <cell r="G752">
            <v>0</v>
          </cell>
        </row>
        <row r="753">
          <cell r="D753">
            <v>2110503</v>
          </cell>
          <cell r="E753" t="str">
            <v>      政策性社会性支出补助</v>
          </cell>
          <cell r="F753">
            <v>7</v>
          </cell>
          <cell r="G753">
            <v>7</v>
          </cell>
        </row>
        <row r="754">
          <cell r="D754">
            <v>2110506</v>
          </cell>
          <cell r="E754" t="str">
            <v>      天然林保护工程建设</v>
          </cell>
          <cell r="F754">
            <v>0</v>
          </cell>
          <cell r="G754">
            <v>0</v>
          </cell>
        </row>
        <row r="755">
          <cell r="D755">
            <v>2110599</v>
          </cell>
          <cell r="E755" t="str">
            <v>      其他天然林保护支出</v>
          </cell>
          <cell r="F755">
            <v>0</v>
          </cell>
          <cell r="G755">
            <v>0</v>
          </cell>
        </row>
        <row r="756">
          <cell r="D756">
            <v>21106</v>
          </cell>
          <cell r="E756" t="str">
            <v>    退耕还林</v>
          </cell>
          <cell r="F756">
            <v>28</v>
          </cell>
          <cell r="G756">
            <v>30</v>
          </cell>
        </row>
        <row r="757">
          <cell r="D757">
            <v>2110602</v>
          </cell>
          <cell r="E757" t="str">
            <v>      退耕现金</v>
          </cell>
          <cell r="F757">
            <v>0</v>
          </cell>
          <cell r="G757">
            <v>0</v>
          </cell>
        </row>
        <row r="758">
          <cell r="D758">
            <v>2110603</v>
          </cell>
          <cell r="E758" t="str">
            <v>      退耕还林粮食折现补贴</v>
          </cell>
          <cell r="F758">
            <v>0</v>
          </cell>
          <cell r="G758">
            <v>0</v>
          </cell>
        </row>
        <row r="759">
          <cell r="D759">
            <v>2110604</v>
          </cell>
          <cell r="E759" t="str">
            <v>      退耕还林粮食费用补贴</v>
          </cell>
          <cell r="F759">
            <v>0</v>
          </cell>
          <cell r="G759">
            <v>0</v>
          </cell>
        </row>
        <row r="760">
          <cell r="D760">
            <v>2110605</v>
          </cell>
          <cell r="E760" t="str">
            <v>      退耕还林工程建设</v>
          </cell>
          <cell r="F760">
            <v>0</v>
          </cell>
          <cell r="G760">
            <v>0</v>
          </cell>
        </row>
        <row r="761">
          <cell r="D761">
            <v>2110699</v>
          </cell>
          <cell r="E761" t="str">
            <v>      其他退耕还林支出</v>
          </cell>
          <cell r="F761">
            <v>28</v>
          </cell>
          <cell r="G761">
            <v>30</v>
          </cell>
        </row>
        <row r="762">
          <cell r="D762">
            <v>21107</v>
          </cell>
          <cell r="E762" t="str">
            <v>    风沙荒漠治理</v>
          </cell>
          <cell r="F762">
            <v>0</v>
          </cell>
          <cell r="G762">
            <v>0</v>
          </cell>
        </row>
        <row r="763">
          <cell r="D763">
            <v>2110704</v>
          </cell>
          <cell r="E763" t="str">
            <v>      京津风沙源治理工程建设</v>
          </cell>
          <cell r="F763">
            <v>0</v>
          </cell>
          <cell r="G763">
            <v>0</v>
          </cell>
        </row>
        <row r="764">
          <cell r="D764">
            <v>2110799</v>
          </cell>
          <cell r="E764" t="str">
            <v>      其他风沙荒漠治理支出</v>
          </cell>
          <cell r="F764">
            <v>0</v>
          </cell>
          <cell r="G764">
            <v>0</v>
          </cell>
        </row>
        <row r="765">
          <cell r="D765">
            <v>21108</v>
          </cell>
          <cell r="E765" t="str">
            <v>    退牧还草</v>
          </cell>
          <cell r="F765">
            <v>0</v>
          </cell>
          <cell r="G765">
            <v>0</v>
          </cell>
        </row>
        <row r="766">
          <cell r="D766">
            <v>2110804</v>
          </cell>
          <cell r="E766" t="str">
            <v>      退牧还草工程建设</v>
          </cell>
          <cell r="F766">
            <v>0</v>
          </cell>
          <cell r="G766">
            <v>0</v>
          </cell>
        </row>
        <row r="767">
          <cell r="D767">
            <v>2110899</v>
          </cell>
          <cell r="E767" t="str">
            <v>      其他退牧还草支出</v>
          </cell>
          <cell r="F767">
            <v>0</v>
          </cell>
          <cell r="G767">
            <v>0</v>
          </cell>
        </row>
        <row r="768">
          <cell r="D768">
            <v>21109</v>
          </cell>
          <cell r="E768" t="str">
            <v>    已垦草原退耕还草</v>
          </cell>
          <cell r="F768">
            <v>0</v>
          </cell>
          <cell r="G768">
            <v>0</v>
          </cell>
        </row>
        <row r="769">
          <cell r="D769">
            <v>21110</v>
          </cell>
          <cell r="E769" t="str">
            <v>    能源节约利用</v>
          </cell>
          <cell r="F769">
            <v>67</v>
          </cell>
          <cell r="G769">
            <v>70</v>
          </cell>
        </row>
        <row r="770">
          <cell r="D770">
            <v>21111</v>
          </cell>
          <cell r="E770" t="str">
            <v>    污染减排</v>
          </cell>
          <cell r="F770">
            <v>1087</v>
          </cell>
          <cell r="G770">
            <v>1090</v>
          </cell>
        </row>
        <row r="771">
          <cell r="D771">
            <v>2111101</v>
          </cell>
          <cell r="E771" t="str">
            <v>      环境监测与信息</v>
          </cell>
          <cell r="F771">
            <v>759</v>
          </cell>
          <cell r="G771">
            <v>760</v>
          </cell>
        </row>
        <row r="772">
          <cell r="D772">
            <v>2111102</v>
          </cell>
          <cell r="E772" t="str">
            <v>      环境执法监察</v>
          </cell>
          <cell r="F772">
            <v>328</v>
          </cell>
          <cell r="G772">
            <v>330</v>
          </cell>
        </row>
        <row r="773">
          <cell r="D773">
            <v>2111103</v>
          </cell>
          <cell r="E773" t="str">
            <v>      减排专项支出</v>
          </cell>
          <cell r="F773">
            <v>0</v>
          </cell>
          <cell r="G773">
            <v>0</v>
          </cell>
        </row>
        <row r="774">
          <cell r="D774">
            <v>2111104</v>
          </cell>
          <cell r="E774" t="str">
            <v>      清洁生产专项支出</v>
          </cell>
          <cell r="F774">
            <v>0</v>
          </cell>
          <cell r="G774">
            <v>0</v>
          </cell>
        </row>
        <row r="775">
          <cell r="D775">
            <v>2111199</v>
          </cell>
          <cell r="E775" t="str">
            <v>      其他污染减排支出</v>
          </cell>
          <cell r="F775">
            <v>0</v>
          </cell>
          <cell r="G775">
            <v>0</v>
          </cell>
        </row>
        <row r="776">
          <cell r="D776">
            <v>21112</v>
          </cell>
          <cell r="E776" t="str">
            <v>    可再生能源</v>
          </cell>
          <cell r="F776">
            <v>1500</v>
          </cell>
          <cell r="G776">
            <v>1650</v>
          </cell>
        </row>
        <row r="777">
          <cell r="D777">
            <v>21113</v>
          </cell>
          <cell r="E777" t="str">
            <v>    循环经济</v>
          </cell>
          <cell r="F777">
            <v>0</v>
          </cell>
          <cell r="G777">
            <v>0</v>
          </cell>
        </row>
        <row r="778">
          <cell r="D778">
            <v>21114</v>
          </cell>
          <cell r="E778" t="str">
            <v>    能源管理事务</v>
          </cell>
          <cell r="F778">
            <v>0</v>
          </cell>
          <cell r="G778">
            <v>0</v>
          </cell>
        </row>
        <row r="779">
          <cell r="D779">
            <v>2111401</v>
          </cell>
          <cell r="E779" t="str">
            <v>      行政运行</v>
          </cell>
          <cell r="F779">
            <v>0</v>
          </cell>
          <cell r="G779">
            <v>0</v>
          </cell>
        </row>
        <row r="780">
          <cell r="D780">
            <v>2111402</v>
          </cell>
          <cell r="E780" t="str">
            <v>      一般行政管理事务</v>
          </cell>
          <cell r="F780">
            <v>0</v>
          </cell>
          <cell r="G780">
            <v>0</v>
          </cell>
        </row>
        <row r="781">
          <cell r="D781">
            <v>2111403</v>
          </cell>
          <cell r="E781" t="str">
            <v>      机关服务</v>
          </cell>
          <cell r="F781">
            <v>0</v>
          </cell>
          <cell r="G781">
            <v>0</v>
          </cell>
        </row>
        <row r="782">
          <cell r="D782">
            <v>2111404</v>
          </cell>
          <cell r="E782" t="str">
            <v>      能源预测预警</v>
          </cell>
          <cell r="F782">
            <v>0</v>
          </cell>
          <cell r="G782">
            <v>0</v>
          </cell>
        </row>
        <row r="783">
          <cell r="D783">
            <v>2111405</v>
          </cell>
          <cell r="E783" t="str">
            <v>      能源战略规划与实施</v>
          </cell>
          <cell r="F783">
            <v>0</v>
          </cell>
          <cell r="G783">
            <v>0</v>
          </cell>
        </row>
        <row r="784">
          <cell r="D784">
            <v>2111406</v>
          </cell>
          <cell r="E784" t="str">
            <v>      能源科技装备</v>
          </cell>
          <cell r="F784">
            <v>0</v>
          </cell>
          <cell r="G784">
            <v>0</v>
          </cell>
        </row>
        <row r="785">
          <cell r="D785">
            <v>2111407</v>
          </cell>
          <cell r="E785" t="str">
            <v>      能源行业管理</v>
          </cell>
          <cell r="F785">
            <v>0</v>
          </cell>
          <cell r="G785">
            <v>0</v>
          </cell>
        </row>
        <row r="786">
          <cell r="D786">
            <v>2111408</v>
          </cell>
          <cell r="E786" t="str">
            <v>      能源管理</v>
          </cell>
          <cell r="F786">
            <v>0</v>
          </cell>
          <cell r="G786">
            <v>0</v>
          </cell>
        </row>
        <row r="787">
          <cell r="D787">
            <v>2111409</v>
          </cell>
          <cell r="E787" t="str">
            <v>      石油储备发展管理</v>
          </cell>
          <cell r="F787">
            <v>0</v>
          </cell>
          <cell r="G787">
            <v>0</v>
          </cell>
        </row>
        <row r="788">
          <cell r="D788">
            <v>2111410</v>
          </cell>
          <cell r="E788" t="str">
            <v>      能源调查</v>
          </cell>
          <cell r="F788">
            <v>0</v>
          </cell>
          <cell r="G788">
            <v>0</v>
          </cell>
        </row>
        <row r="789">
          <cell r="D789">
            <v>2111411</v>
          </cell>
          <cell r="E789" t="str">
            <v>      信息化建设</v>
          </cell>
          <cell r="F789">
            <v>0</v>
          </cell>
          <cell r="G789">
            <v>0</v>
          </cell>
        </row>
        <row r="790">
          <cell r="D790">
            <v>2111412</v>
          </cell>
          <cell r="E790" t="str">
            <v>      三峡库区移民专项支出</v>
          </cell>
          <cell r="F790">
            <v>0</v>
          </cell>
          <cell r="G790">
            <v>0</v>
          </cell>
        </row>
        <row r="791">
          <cell r="D791">
            <v>2111413</v>
          </cell>
          <cell r="E791" t="str">
            <v>      农村电网建设</v>
          </cell>
          <cell r="F791">
            <v>0</v>
          </cell>
          <cell r="G791">
            <v>0</v>
          </cell>
        </row>
        <row r="792">
          <cell r="D792">
            <v>2111450</v>
          </cell>
          <cell r="E792" t="str">
            <v>      事业运行</v>
          </cell>
          <cell r="F792">
            <v>0</v>
          </cell>
          <cell r="G792">
            <v>0</v>
          </cell>
        </row>
        <row r="793">
          <cell r="D793">
            <v>2111499</v>
          </cell>
          <cell r="E793" t="str">
            <v>      其他能源管理事务支出</v>
          </cell>
          <cell r="F793">
            <v>0</v>
          </cell>
          <cell r="G793">
            <v>0</v>
          </cell>
        </row>
        <row r="794">
          <cell r="D794">
            <v>21115</v>
          </cell>
          <cell r="E794" t="str">
            <v>    江河湖库流域治理与保护</v>
          </cell>
          <cell r="F794">
            <v>0</v>
          </cell>
          <cell r="G794">
            <v>0</v>
          </cell>
        </row>
        <row r="795">
          <cell r="D795">
            <v>2111501</v>
          </cell>
          <cell r="E795" t="str">
            <v>      水源地建设与保护</v>
          </cell>
          <cell r="F795">
            <v>0</v>
          </cell>
          <cell r="G795">
            <v>0</v>
          </cell>
        </row>
        <row r="796">
          <cell r="D796">
            <v>2111502</v>
          </cell>
          <cell r="E796" t="str">
            <v>      河流治理与保护</v>
          </cell>
          <cell r="F796">
            <v>0</v>
          </cell>
          <cell r="G796">
            <v>0</v>
          </cell>
        </row>
        <row r="797">
          <cell r="D797">
            <v>2111503</v>
          </cell>
          <cell r="E797" t="str">
            <v>      湖库生态环境保护</v>
          </cell>
          <cell r="F797">
            <v>0</v>
          </cell>
          <cell r="G797">
            <v>0</v>
          </cell>
        </row>
        <row r="798">
          <cell r="D798">
            <v>2111504</v>
          </cell>
          <cell r="E798" t="str">
            <v>      地下水修复与保护</v>
          </cell>
          <cell r="F798">
            <v>0</v>
          </cell>
          <cell r="G798">
            <v>0</v>
          </cell>
        </row>
        <row r="799">
          <cell r="D799">
            <v>2111599</v>
          </cell>
          <cell r="E799" t="str">
            <v>      其他江河湖库流域治理与保护</v>
          </cell>
          <cell r="F799">
            <v>0</v>
          </cell>
          <cell r="G799">
            <v>0</v>
          </cell>
        </row>
        <row r="800">
          <cell r="D800">
            <v>21199</v>
          </cell>
          <cell r="E800" t="str">
            <v>    其他节能环保支出</v>
          </cell>
          <cell r="F800">
            <v>0</v>
          </cell>
          <cell r="G800">
            <v>0</v>
          </cell>
        </row>
        <row r="801">
          <cell r="D801">
            <v>212</v>
          </cell>
          <cell r="E801" t="str">
            <v>十一、城乡社区支出</v>
          </cell>
          <cell r="F801">
            <v>6583</v>
          </cell>
          <cell r="G801">
            <v>7590</v>
          </cell>
        </row>
        <row r="802">
          <cell r="D802">
            <v>21201</v>
          </cell>
          <cell r="E802" t="str">
            <v>      城乡社区管理事务</v>
          </cell>
          <cell r="F802">
            <v>2024</v>
          </cell>
          <cell r="G802">
            <v>2570</v>
          </cell>
        </row>
        <row r="803">
          <cell r="D803">
            <v>2120101</v>
          </cell>
          <cell r="E803" t="str">
            <v>        行政运行</v>
          </cell>
          <cell r="F803">
            <v>677</v>
          </cell>
          <cell r="G803">
            <v>840</v>
          </cell>
        </row>
        <row r="804">
          <cell r="D804">
            <v>2120102</v>
          </cell>
          <cell r="E804" t="str">
            <v>        一般行政管理事务</v>
          </cell>
          <cell r="F804">
            <v>445</v>
          </cell>
          <cell r="G804">
            <v>580</v>
          </cell>
        </row>
        <row r="805">
          <cell r="D805">
            <v>2120103</v>
          </cell>
          <cell r="E805" t="str">
            <v>        机关服务</v>
          </cell>
          <cell r="F805">
            <v>49</v>
          </cell>
          <cell r="G805">
            <v>50</v>
          </cell>
        </row>
        <row r="806">
          <cell r="D806">
            <v>2120104</v>
          </cell>
          <cell r="E806" t="str">
            <v>        城管执法</v>
          </cell>
          <cell r="F806">
            <v>32</v>
          </cell>
          <cell r="G806">
            <v>260</v>
          </cell>
        </row>
        <row r="807">
          <cell r="D807">
            <v>2120105</v>
          </cell>
          <cell r="E807" t="str">
            <v>        工程建设标准规范编制与监管</v>
          </cell>
          <cell r="F807">
            <v>356</v>
          </cell>
          <cell r="G807">
            <v>360</v>
          </cell>
        </row>
        <row r="808">
          <cell r="D808">
            <v>2120106</v>
          </cell>
          <cell r="E808" t="str">
            <v>        工程建设管理</v>
          </cell>
          <cell r="F808">
            <v>24</v>
          </cell>
          <cell r="G808">
            <v>25</v>
          </cell>
        </row>
        <row r="809">
          <cell r="D809">
            <v>2120107</v>
          </cell>
          <cell r="E809" t="str">
            <v>        市政公用行业市场监管</v>
          </cell>
          <cell r="F809">
            <v>15</v>
          </cell>
          <cell r="G809">
            <v>20</v>
          </cell>
        </row>
        <row r="810">
          <cell r="D810">
            <v>2120108</v>
          </cell>
          <cell r="E810" t="str">
            <v>        国家重点风景区规划与保护</v>
          </cell>
          <cell r="F810">
            <v>0</v>
          </cell>
          <cell r="G810">
            <v>0</v>
          </cell>
        </row>
        <row r="811">
          <cell r="D811">
            <v>2120109</v>
          </cell>
          <cell r="E811" t="str">
            <v>        住宅建设与房地产市场监管</v>
          </cell>
          <cell r="F811">
            <v>45</v>
          </cell>
          <cell r="G811">
            <v>50</v>
          </cell>
        </row>
        <row r="812">
          <cell r="D812">
            <v>2120110</v>
          </cell>
          <cell r="E812" t="str">
            <v>        执业资格注册、资质审查</v>
          </cell>
          <cell r="F812">
            <v>14</v>
          </cell>
          <cell r="G812">
            <v>15</v>
          </cell>
        </row>
        <row r="813">
          <cell r="D813">
            <v>2120199</v>
          </cell>
          <cell r="E813" t="str">
            <v>        其他城乡社区管理事务支出</v>
          </cell>
          <cell r="F813">
            <v>367</v>
          </cell>
          <cell r="G813">
            <v>370</v>
          </cell>
        </row>
        <row r="814">
          <cell r="D814">
            <v>21202</v>
          </cell>
          <cell r="E814" t="str">
            <v>      城乡社区规划与管理</v>
          </cell>
          <cell r="F814">
            <v>2416</v>
          </cell>
          <cell r="G814">
            <v>2500</v>
          </cell>
        </row>
        <row r="815">
          <cell r="D815">
            <v>21203</v>
          </cell>
          <cell r="E815" t="str">
            <v>      城乡社区公共设施</v>
          </cell>
          <cell r="F815">
            <v>1675</v>
          </cell>
          <cell r="G815">
            <v>2000</v>
          </cell>
        </row>
        <row r="816">
          <cell r="D816">
            <v>2120303</v>
          </cell>
          <cell r="E816" t="str">
            <v>        小城镇基础设施建设</v>
          </cell>
          <cell r="F816">
            <v>0</v>
          </cell>
        </row>
        <row r="817">
          <cell r="D817">
            <v>2120399</v>
          </cell>
          <cell r="E817" t="str">
            <v>        其他城乡社区公共设施支出</v>
          </cell>
          <cell r="F817">
            <v>1675</v>
          </cell>
          <cell r="G817">
            <v>2000</v>
          </cell>
        </row>
        <row r="818">
          <cell r="D818">
            <v>21205</v>
          </cell>
          <cell r="E818" t="str">
            <v>      城乡社区环境卫生</v>
          </cell>
          <cell r="F818">
            <v>110</v>
          </cell>
          <cell r="G818">
            <v>150</v>
          </cell>
        </row>
        <row r="819">
          <cell r="D819">
            <v>21206</v>
          </cell>
          <cell r="E819" t="str">
            <v>      建设市场管理与监督</v>
          </cell>
          <cell r="F819">
            <v>313</v>
          </cell>
          <cell r="G819">
            <v>320</v>
          </cell>
        </row>
        <row r="820">
          <cell r="D820">
            <v>21299</v>
          </cell>
          <cell r="E820" t="str">
            <v>      其他城乡社区支出</v>
          </cell>
          <cell r="F820">
            <v>45</v>
          </cell>
          <cell r="G820">
            <v>50</v>
          </cell>
        </row>
        <row r="821">
          <cell r="D821">
            <v>213</v>
          </cell>
          <cell r="E821" t="str">
            <v>十二、农林水支出</v>
          </cell>
          <cell r="F821">
            <v>60878</v>
          </cell>
          <cell r="G821">
            <v>63740</v>
          </cell>
        </row>
        <row r="822">
          <cell r="D822">
            <v>21301</v>
          </cell>
          <cell r="E822" t="str">
            <v>      农业</v>
          </cell>
          <cell r="F822">
            <v>18758</v>
          </cell>
          <cell r="G822">
            <v>19398</v>
          </cell>
        </row>
        <row r="823">
          <cell r="D823">
            <v>2130101</v>
          </cell>
          <cell r="E823" t="str">
            <v>        行政运行</v>
          </cell>
          <cell r="F823">
            <v>799</v>
          </cell>
          <cell r="G823">
            <v>960</v>
          </cell>
        </row>
        <row r="824">
          <cell r="D824">
            <v>2130102</v>
          </cell>
          <cell r="E824" t="str">
            <v>        一般行政管理事务</v>
          </cell>
          <cell r="F824">
            <v>4</v>
          </cell>
          <cell r="G824">
            <v>6</v>
          </cell>
        </row>
        <row r="825">
          <cell r="D825">
            <v>2130103</v>
          </cell>
          <cell r="E825" t="str">
            <v>        机关服务</v>
          </cell>
          <cell r="F825">
            <v>0</v>
          </cell>
          <cell r="G825">
            <v>0</v>
          </cell>
        </row>
        <row r="826">
          <cell r="D826">
            <v>2130104</v>
          </cell>
          <cell r="E826" t="str">
            <v>        事业运行</v>
          </cell>
          <cell r="F826">
            <v>1279</v>
          </cell>
          <cell r="G826">
            <v>1600</v>
          </cell>
        </row>
        <row r="827">
          <cell r="D827">
            <v>2130105</v>
          </cell>
          <cell r="E827" t="str">
            <v>        农垦运行</v>
          </cell>
          <cell r="F827">
            <v>0</v>
          </cell>
          <cell r="G827">
            <v>0</v>
          </cell>
        </row>
        <row r="828">
          <cell r="D828">
            <v>2130106</v>
          </cell>
          <cell r="E828" t="str">
            <v>        科技转化与推广服务</v>
          </cell>
          <cell r="F828">
            <v>1120</v>
          </cell>
          <cell r="G828">
            <v>1150</v>
          </cell>
        </row>
        <row r="829">
          <cell r="D829">
            <v>2130108</v>
          </cell>
          <cell r="E829" t="str">
            <v>        病虫害控制</v>
          </cell>
          <cell r="F829">
            <v>458</v>
          </cell>
          <cell r="G829">
            <v>460</v>
          </cell>
        </row>
        <row r="830">
          <cell r="D830">
            <v>2130109</v>
          </cell>
          <cell r="E830" t="str">
            <v>        农产品质量安全</v>
          </cell>
          <cell r="F830">
            <v>330</v>
          </cell>
          <cell r="G830">
            <v>330</v>
          </cell>
        </row>
        <row r="831">
          <cell r="D831">
            <v>2130110</v>
          </cell>
          <cell r="E831" t="str">
            <v>        执法监管</v>
          </cell>
          <cell r="F831">
            <v>25</v>
          </cell>
          <cell r="G831">
            <v>25</v>
          </cell>
        </row>
        <row r="832">
          <cell r="D832">
            <v>2130111</v>
          </cell>
          <cell r="E832" t="str">
            <v>        统计监测与信息服务</v>
          </cell>
          <cell r="F832">
            <v>35</v>
          </cell>
          <cell r="G832">
            <v>35</v>
          </cell>
        </row>
        <row r="833">
          <cell r="D833">
            <v>2130112</v>
          </cell>
          <cell r="E833" t="str">
            <v>        农业行业业务管理</v>
          </cell>
          <cell r="F833">
            <v>240</v>
          </cell>
          <cell r="G833">
            <v>240</v>
          </cell>
        </row>
        <row r="834">
          <cell r="D834">
            <v>2130114</v>
          </cell>
          <cell r="E834" t="str">
            <v>        对外交流与合作</v>
          </cell>
          <cell r="F834">
            <v>0</v>
          </cell>
          <cell r="G834">
            <v>0</v>
          </cell>
        </row>
        <row r="835">
          <cell r="D835">
            <v>2130119</v>
          </cell>
          <cell r="E835" t="str">
            <v>        防灾救灾</v>
          </cell>
          <cell r="F835">
            <v>30</v>
          </cell>
          <cell r="G835">
            <v>30</v>
          </cell>
        </row>
        <row r="836">
          <cell r="D836">
            <v>2130120</v>
          </cell>
          <cell r="E836" t="str">
            <v>        稳定农民收入补贴</v>
          </cell>
          <cell r="F836">
            <v>0</v>
          </cell>
          <cell r="G836">
            <v>0</v>
          </cell>
        </row>
        <row r="837">
          <cell r="D837">
            <v>2130121</v>
          </cell>
          <cell r="E837" t="str">
            <v>        农业结构调整补贴</v>
          </cell>
          <cell r="F837">
            <v>0</v>
          </cell>
          <cell r="G837">
            <v>0</v>
          </cell>
        </row>
        <row r="838">
          <cell r="D838">
            <v>2130122</v>
          </cell>
          <cell r="E838" t="str">
            <v>        农业生产资料与技术补贴</v>
          </cell>
          <cell r="F838">
            <v>13</v>
          </cell>
          <cell r="G838">
            <v>15</v>
          </cell>
        </row>
        <row r="839">
          <cell r="D839">
            <v>2130123</v>
          </cell>
          <cell r="E839" t="str">
            <v>        农业生产保险补贴</v>
          </cell>
          <cell r="F839">
            <v>0</v>
          </cell>
          <cell r="G839">
            <v>0</v>
          </cell>
        </row>
        <row r="840">
          <cell r="D840">
            <v>2130124</v>
          </cell>
          <cell r="E840" t="str">
            <v>        农业组织化与产业化经营</v>
          </cell>
          <cell r="F840">
            <v>12</v>
          </cell>
          <cell r="G840">
            <v>12</v>
          </cell>
        </row>
        <row r="841">
          <cell r="D841">
            <v>2130125</v>
          </cell>
          <cell r="E841" t="str">
            <v>        农产品加工与促销</v>
          </cell>
          <cell r="F841">
            <v>192</v>
          </cell>
          <cell r="G841">
            <v>200</v>
          </cell>
        </row>
        <row r="842">
          <cell r="D842">
            <v>2130126</v>
          </cell>
          <cell r="E842" t="str">
            <v>        农村公益事业</v>
          </cell>
          <cell r="F842">
            <v>14</v>
          </cell>
          <cell r="G842">
            <v>15</v>
          </cell>
        </row>
        <row r="843">
          <cell r="D843">
            <v>2130129</v>
          </cell>
          <cell r="E843" t="str">
            <v>        综合财力补助</v>
          </cell>
          <cell r="F843">
            <v>0</v>
          </cell>
          <cell r="G843">
            <v>0</v>
          </cell>
        </row>
        <row r="844">
          <cell r="D844">
            <v>2130135</v>
          </cell>
          <cell r="E844" t="str">
            <v>        农业资源保护修复与利用</v>
          </cell>
          <cell r="F844">
            <v>114</v>
          </cell>
          <cell r="G844">
            <v>120</v>
          </cell>
        </row>
        <row r="845">
          <cell r="D845">
            <v>2130142</v>
          </cell>
          <cell r="E845" t="str">
            <v>        农村道路建设</v>
          </cell>
          <cell r="F845">
            <v>0</v>
          </cell>
          <cell r="G845">
            <v>0</v>
          </cell>
        </row>
        <row r="846">
          <cell r="D846">
            <v>2130147</v>
          </cell>
          <cell r="E846" t="str">
            <v>        农资综合补贴</v>
          </cell>
          <cell r="F846">
            <v>0</v>
          </cell>
          <cell r="G846">
            <v>0</v>
          </cell>
        </row>
        <row r="847">
          <cell r="D847">
            <v>2130148</v>
          </cell>
          <cell r="E847" t="str">
            <v>        石油价格改革对渔业的补贴</v>
          </cell>
          <cell r="F847">
            <v>0</v>
          </cell>
          <cell r="G847">
            <v>0</v>
          </cell>
        </row>
        <row r="848">
          <cell r="D848">
            <v>2130152</v>
          </cell>
          <cell r="E848" t="str">
            <v>        对高校毕业生到基层任职补助</v>
          </cell>
          <cell r="F848">
            <v>0</v>
          </cell>
          <cell r="G848">
            <v>0</v>
          </cell>
        </row>
        <row r="849">
          <cell r="D849">
            <v>2130153</v>
          </cell>
          <cell r="E849" t="str">
            <v>        草原植被恢复费安排的支出</v>
          </cell>
          <cell r="F849">
            <v>0</v>
          </cell>
          <cell r="G849">
            <v>0</v>
          </cell>
        </row>
        <row r="850">
          <cell r="D850">
            <v>2130199</v>
          </cell>
          <cell r="E850" t="str">
            <v>        其他农业支出</v>
          </cell>
          <cell r="F850">
            <v>14093</v>
          </cell>
          <cell r="G850">
            <v>14200</v>
          </cell>
        </row>
        <row r="851">
          <cell r="D851">
            <v>21302</v>
          </cell>
          <cell r="E851" t="str">
            <v>      林业</v>
          </cell>
          <cell r="F851">
            <v>3349</v>
          </cell>
          <cell r="G851">
            <v>4528</v>
          </cell>
        </row>
        <row r="852">
          <cell r="D852">
            <v>2130201</v>
          </cell>
          <cell r="E852" t="str">
            <v>        行政运行</v>
          </cell>
          <cell r="F852">
            <v>661</v>
          </cell>
          <cell r="G852">
            <v>860</v>
          </cell>
        </row>
        <row r="853">
          <cell r="D853">
            <v>2130202</v>
          </cell>
          <cell r="E853" t="str">
            <v>        一般行政管理事务</v>
          </cell>
          <cell r="F853">
            <v>29</v>
          </cell>
          <cell r="G853">
            <v>35</v>
          </cell>
        </row>
        <row r="854">
          <cell r="D854">
            <v>2130203</v>
          </cell>
          <cell r="E854" t="str">
            <v>        机关服务</v>
          </cell>
          <cell r="F854">
            <v>0</v>
          </cell>
          <cell r="G854">
            <v>0</v>
          </cell>
        </row>
        <row r="855">
          <cell r="D855">
            <v>2130204</v>
          </cell>
          <cell r="E855" t="str">
            <v>        林业事业机构</v>
          </cell>
          <cell r="F855">
            <v>963</v>
          </cell>
          <cell r="G855">
            <v>1160</v>
          </cell>
        </row>
        <row r="856">
          <cell r="D856">
            <v>2130205</v>
          </cell>
          <cell r="E856" t="str">
            <v>        森林培育</v>
          </cell>
          <cell r="F856">
            <v>100</v>
          </cell>
          <cell r="G856">
            <v>100</v>
          </cell>
        </row>
        <row r="857">
          <cell r="D857">
            <v>2130206</v>
          </cell>
          <cell r="E857" t="str">
            <v>        林业技术推广</v>
          </cell>
          <cell r="F857">
            <v>0</v>
          </cell>
          <cell r="G857">
            <v>0</v>
          </cell>
        </row>
        <row r="858">
          <cell r="D858">
            <v>2130207</v>
          </cell>
          <cell r="E858" t="str">
            <v>        森林资源管理</v>
          </cell>
          <cell r="F858">
            <v>0</v>
          </cell>
          <cell r="G858">
            <v>0</v>
          </cell>
        </row>
        <row r="859">
          <cell r="D859">
            <v>2130208</v>
          </cell>
          <cell r="E859" t="str">
            <v>        森林资源监测</v>
          </cell>
          <cell r="F859">
            <v>0</v>
          </cell>
          <cell r="G859">
            <v>0</v>
          </cell>
        </row>
        <row r="860">
          <cell r="D860">
            <v>2130209</v>
          </cell>
          <cell r="E860" t="str">
            <v>        森林生态效益补偿</v>
          </cell>
          <cell r="F860">
            <v>146</v>
          </cell>
          <cell r="G860">
            <v>150</v>
          </cell>
        </row>
        <row r="861">
          <cell r="D861">
            <v>2130210</v>
          </cell>
          <cell r="E861" t="str">
            <v>        林业自然保护区</v>
          </cell>
          <cell r="F861">
            <v>0</v>
          </cell>
          <cell r="G861">
            <v>0</v>
          </cell>
        </row>
        <row r="862">
          <cell r="D862">
            <v>2130211</v>
          </cell>
          <cell r="E862" t="str">
            <v>        动植物保护</v>
          </cell>
          <cell r="F862">
            <v>53</v>
          </cell>
          <cell r="G862">
            <v>60</v>
          </cell>
        </row>
        <row r="863">
          <cell r="D863">
            <v>2130212</v>
          </cell>
          <cell r="E863" t="str">
            <v>        湿地保护</v>
          </cell>
          <cell r="F863">
            <v>6</v>
          </cell>
          <cell r="G863">
            <v>8</v>
          </cell>
        </row>
        <row r="864">
          <cell r="D864">
            <v>2130213</v>
          </cell>
          <cell r="E864" t="str">
            <v>        林业执法与监督</v>
          </cell>
          <cell r="F864">
            <v>57</v>
          </cell>
          <cell r="G864">
            <v>60</v>
          </cell>
        </row>
        <row r="865">
          <cell r="D865">
            <v>2130216</v>
          </cell>
          <cell r="E865" t="str">
            <v>        林业检疫检测</v>
          </cell>
          <cell r="F865">
            <v>0</v>
          </cell>
          <cell r="G865">
            <v>0</v>
          </cell>
        </row>
        <row r="866">
          <cell r="D866">
            <v>2130217</v>
          </cell>
          <cell r="E866" t="str">
            <v>        防沙治沙</v>
          </cell>
          <cell r="F866">
            <v>0</v>
          </cell>
          <cell r="G866">
            <v>0</v>
          </cell>
        </row>
        <row r="867">
          <cell r="D867">
            <v>2130218</v>
          </cell>
          <cell r="E867" t="str">
            <v>        林业质量安全</v>
          </cell>
          <cell r="F867">
            <v>0</v>
          </cell>
          <cell r="G867">
            <v>0</v>
          </cell>
        </row>
        <row r="868">
          <cell r="D868">
            <v>2130219</v>
          </cell>
          <cell r="E868" t="str">
            <v>        林业工程与项目管理</v>
          </cell>
          <cell r="F868">
            <v>0</v>
          </cell>
          <cell r="G868">
            <v>0</v>
          </cell>
        </row>
        <row r="869">
          <cell r="D869">
            <v>2130220</v>
          </cell>
          <cell r="E869" t="str">
            <v>        林业对外合作与交流</v>
          </cell>
          <cell r="F869">
            <v>0</v>
          </cell>
          <cell r="G869">
            <v>0</v>
          </cell>
        </row>
        <row r="870">
          <cell r="D870">
            <v>2130221</v>
          </cell>
          <cell r="E870" t="str">
            <v>        林业产业化</v>
          </cell>
          <cell r="F870">
            <v>830</v>
          </cell>
          <cell r="G870">
            <v>1587</v>
          </cell>
        </row>
        <row r="871">
          <cell r="D871">
            <v>2130223</v>
          </cell>
          <cell r="E871" t="str">
            <v>        信息管理</v>
          </cell>
          <cell r="F871">
            <v>0</v>
          </cell>
          <cell r="G871">
            <v>0</v>
          </cell>
        </row>
        <row r="872">
          <cell r="D872">
            <v>2130224</v>
          </cell>
          <cell r="E872" t="str">
            <v>        林业政策制定与宣传</v>
          </cell>
          <cell r="F872">
            <v>0</v>
          </cell>
          <cell r="G872">
            <v>0</v>
          </cell>
        </row>
        <row r="873">
          <cell r="D873">
            <v>2130225</v>
          </cell>
          <cell r="E873" t="str">
            <v>        林业资金审计稽查</v>
          </cell>
          <cell r="F873">
            <v>0</v>
          </cell>
          <cell r="G873">
            <v>0</v>
          </cell>
        </row>
        <row r="874">
          <cell r="D874">
            <v>2130226</v>
          </cell>
          <cell r="E874" t="str">
            <v>        林区公共支出</v>
          </cell>
          <cell r="F874">
            <v>0</v>
          </cell>
          <cell r="G874">
            <v>0</v>
          </cell>
        </row>
        <row r="875">
          <cell r="D875">
            <v>2130227</v>
          </cell>
          <cell r="E875" t="str">
            <v>        林业贷款贴息</v>
          </cell>
          <cell r="F875">
            <v>0</v>
          </cell>
          <cell r="G875">
            <v>0</v>
          </cell>
        </row>
        <row r="876">
          <cell r="D876">
            <v>2130232</v>
          </cell>
          <cell r="E876" t="str">
            <v>        石油价格改革对林业的补贴</v>
          </cell>
          <cell r="F876">
            <v>3</v>
          </cell>
          <cell r="G876">
            <v>3</v>
          </cell>
        </row>
        <row r="877">
          <cell r="D877">
            <v>2130233</v>
          </cell>
          <cell r="E877" t="str">
            <v>        森林保险保费补贴</v>
          </cell>
          <cell r="F877">
            <v>0</v>
          </cell>
          <cell r="G877">
            <v>0</v>
          </cell>
        </row>
        <row r="878">
          <cell r="D878">
            <v>2130234</v>
          </cell>
          <cell r="E878" t="str">
            <v>        林业防灾减灾</v>
          </cell>
          <cell r="F878">
            <v>419</v>
          </cell>
          <cell r="G878">
            <v>420</v>
          </cell>
        </row>
        <row r="879">
          <cell r="D879">
            <v>2130299</v>
          </cell>
          <cell r="E879" t="str">
            <v>        其他林业支出</v>
          </cell>
          <cell r="F879">
            <v>82</v>
          </cell>
          <cell r="G879">
            <v>85</v>
          </cell>
        </row>
        <row r="880">
          <cell r="D880">
            <v>21303</v>
          </cell>
          <cell r="E880" t="str">
            <v>      水利</v>
          </cell>
          <cell r="F880">
            <v>37134</v>
          </cell>
          <cell r="G880">
            <v>38131</v>
          </cell>
        </row>
        <row r="881">
          <cell r="D881">
            <v>2130301</v>
          </cell>
          <cell r="E881" t="str">
            <v>        行政运行</v>
          </cell>
          <cell r="F881">
            <v>720</v>
          </cell>
          <cell r="G881">
            <v>960</v>
          </cell>
        </row>
        <row r="882">
          <cell r="D882">
            <v>2130302</v>
          </cell>
          <cell r="E882" t="str">
            <v>        一般行政管理事务</v>
          </cell>
          <cell r="F882">
            <v>969</v>
          </cell>
          <cell r="G882">
            <v>1161</v>
          </cell>
        </row>
        <row r="883">
          <cell r="D883">
            <v>2130303</v>
          </cell>
          <cell r="E883" t="str">
            <v>        机关服务</v>
          </cell>
          <cell r="F883">
            <v>0</v>
          </cell>
          <cell r="G883">
            <v>0</v>
          </cell>
        </row>
        <row r="884">
          <cell r="D884">
            <v>2130304</v>
          </cell>
          <cell r="E884" t="str">
            <v>        水利行业业务管理</v>
          </cell>
          <cell r="F884">
            <v>0</v>
          </cell>
          <cell r="G884">
            <v>0</v>
          </cell>
        </row>
        <row r="885">
          <cell r="D885">
            <v>2130305</v>
          </cell>
          <cell r="E885" t="str">
            <v>        水利工程建设</v>
          </cell>
          <cell r="F885">
            <v>8000</v>
          </cell>
          <cell r="G885">
            <v>8000</v>
          </cell>
        </row>
        <row r="886">
          <cell r="D886">
            <v>2130306</v>
          </cell>
          <cell r="E886" t="str">
            <v>        水利工程运行与维护</v>
          </cell>
          <cell r="F886">
            <v>195</v>
          </cell>
          <cell r="G886">
            <v>195</v>
          </cell>
        </row>
        <row r="887">
          <cell r="D887">
            <v>2130307</v>
          </cell>
          <cell r="E887" t="str">
            <v>        长江黄河等流域管理</v>
          </cell>
          <cell r="F887">
            <v>0</v>
          </cell>
          <cell r="G887">
            <v>0</v>
          </cell>
        </row>
        <row r="888">
          <cell r="D888">
            <v>2130308</v>
          </cell>
          <cell r="E888" t="str">
            <v>        水利前期工作</v>
          </cell>
          <cell r="F888">
            <v>1570</v>
          </cell>
          <cell r="G888">
            <v>1570</v>
          </cell>
        </row>
        <row r="889">
          <cell r="D889">
            <v>2130309</v>
          </cell>
          <cell r="E889" t="str">
            <v>        水利执法监督</v>
          </cell>
          <cell r="F889">
            <v>105</v>
          </cell>
          <cell r="G889">
            <v>105</v>
          </cell>
        </row>
        <row r="890">
          <cell r="D890">
            <v>2130310</v>
          </cell>
          <cell r="E890" t="str">
            <v>        水土保持</v>
          </cell>
          <cell r="F890">
            <v>195</v>
          </cell>
          <cell r="G890">
            <v>200</v>
          </cell>
        </row>
        <row r="891">
          <cell r="D891">
            <v>2130311</v>
          </cell>
          <cell r="E891" t="str">
            <v>        水资源节约管理与保护</v>
          </cell>
          <cell r="F891">
            <v>298</v>
          </cell>
          <cell r="G891">
            <v>300</v>
          </cell>
        </row>
        <row r="892">
          <cell r="D892">
            <v>2130312</v>
          </cell>
          <cell r="E892" t="str">
            <v>        水质监测</v>
          </cell>
          <cell r="F892">
            <v>0</v>
          </cell>
          <cell r="G892">
            <v>0</v>
          </cell>
        </row>
        <row r="893">
          <cell r="D893">
            <v>2130313</v>
          </cell>
          <cell r="E893" t="str">
            <v>        水文测报</v>
          </cell>
          <cell r="F893">
            <v>36</v>
          </cell>
          <cell r="G893">
            <v>40</v>
          </cell>
        </row>
        <row r="894">
          <cell r="D894">
            <v>2130314</v>
          </cell>
          <cell r="E894" t="str">
            <v>        防汛</v>
          </cell>
          <cell r="F894">
            <v>1736</v>
          </cell>
          <cell r="G894">
            <v>1750</v>
          </cell>
        </row>
        <row r="895">
          <cell r="D895">
            <v>2130315</v>
          </cell>
          <cell r="E895" t="str">
            <v>        抗旱</v>
          </cell>
          <cell r="F895">
            <v>861</v>
          </cell>
          <cell r="G895">
            <v>870</v>
          </cell>
        </row>
        <row r="896">
          <cell r="D896">
            <v>2130316</v>
          </cell>
          <cell r="E896" t="str">
            <v>        农田水利</v>
          </cell>
          <cell r="F896">
            <v>16120</v>
          </cell>
          <cell r="G896">
            <v>16600</v>
          </cell>
        </row>
        <row r="897">
          <cell r="D897">
            <v>2130317</v>
          </cell>
          <cell r="E897" t="str">
            <v>        水利技术推广</v>
          </cell>
          <cell r="F897">
            <v>0</v>
          </cell>
          <cell r="G897">
            <v>0</v>
          </cell>
        </row>
        <row r="898">
          <cell r="D898">
            <v>2130318</v>
          </cell>
          <cell r="E898" t="str">
            <v>        国际河流治理与管理</v>
          </cell>
          <cell r="F898">
            <v>0</v>
          </cell>
          <cell r="G898">
            <v>0</v>
          </cell>
        </row>
        <row r="899">
          <cell r="D899">
            <v>2130321</v>
          </cell>
          <cell r="E899" t="str">
            <v>        大中型水库移民后期扶持专项支出</v>
          </cell>
          <cell r="F899">
            <v>0</v>
          </cell>
          <cell r="G899">
            <v>0</v>
          </cell>
        </row>
        <row r="900">
          <cell r="D900">
            <v>2130322</v>
          </cell>
          <cell r="E900" t="str">
            <v>        水利安全监督</v>
          </cell>
          <cell r="F900">
            <v>0</v>
          </cell>
          <cell r="G900">
            <v>0</v>
          </cell>
        </row>
        <row r="901">
          <cell r="D901">
            <v>2130331</v>
          </cell>
          <cell r="E901" t="str">
            <v>        水资源费安排的支出</v>
          </cell>
          <cell r="F901">
            <v>528</v>
          </cell>
          <cell r="G901">
            <v>530</v>
          </cell>
        </row>
        <row r="902">
          <cell r="D902">
            <v>2130332</v>
          </cell>
          <cell r="E902" t="str">
            <v>        砂石资源费支出</v>
          </cell>
          <cell r="F902">
            <v>0</v>
          </cell>
          <cell r="G902">
            <v>0</v>
          </cell>
        </row>
        <row r="903">
          <cell r="D903">
            <v>2130333</v>
          </cell>
          <cell r="E903" t="str">
            <v>        信息管理</v>
          </cell>
          <cell r="F903">
            <v>0</v>
          </cell>
          <cell r="G903">
            <v>0</v>
          </cell>
        </row>
        <row r="904">
          <cell r="D904">
            <v>2130334</v>
          </cell>
          <cell r="E904" t="str">
            <v>        水利建设移民支出</v>
          </cell>
          <cell r="F904">
            <v>0</v>
          </cell>
          <cell r="G904">
            <v>0</v>
          </cell>
        </row>
        <row r="905">
          <cell r="D905">
            <v>2130335</v>
          </cell>
          <cell r="E905" t="str">
            <v>        农村人畜饮水</v>
          </cell>
          <cell r="F905">
            <v>638</v>
          </cell>
          <cell r="G905">
            <v>650</v>
          </cell>
        </row>
        <row r="906">
          <cell r="D906">
            <v>2130399</v>
          </cell>
          <cell r="E906" t="str">
            <v>        其他水利支出</v>
          </cell>
          <cell r="F906">
            <v>5163</v>
          </cell>
          <cell r="G906">
            <v>5200</v>
          </cell>
        </row>
        <row r="907">
          <cell r="D907">
            <v>21304</v>
          </cell>
          <cell r="E907" t="str">
            <v>      南水北调</v>
          </cell>
          <cell r="F907">
            <v>0</v>
          </cell>
          <cell r="G907">
            <v>0</v>
          </cell>
        </row>
        <row r="908">
          <cell r="D908">
            <v>2130401</v>
          </cell>
          <cell r="E908" t="str">
            <v>        行政运行</v>
          </cell>
          <cell r="F908">
            <v>0</v>
          </cell>
          <cell r="G908">
            <v>0</v>
          </cell>
        </row>
        <row r="909">
          <cell r="D909">
            <v>2130402</v>
          </cell>
          <cell r="E909" t="str">
            <v>        一般行政管理事务</v>
          </cell>
          <cell r="F909">
            <v>0</v>
          </cell>
          <cell r="G909">
            <v>0</v>
          </cell>
        </row>
        <row r="910">
          <cell r="D910">
            <v>2130403</v>
          </cell>
          <cell r="E910" t="str">
            <v>        机关服务</v>
          </cell>
          <cell r="F910">
            <v>0</v>
          </cell>
          <cell r="G910">
            <v>0</v>
          </cell>
        </row>
        <row r="911">
          <cell r="D911">
            <v>2130404</v>
          </cell>
          <cell r="E911" t="str">
            <v>        南水北调工程建设</v>
          </cell>
          <cell r="F911">
            <v>0</v>
          </cell>
          <cell r="G911">
            <v>0</v>
          </cell>
        </row>
        <row r="912">
          <cell r="D912">
            <v>2130405</v>
          </cell>
          <cell r="E912" t="str">
            <v>        政策研究与信息管理</v>
          </cell>
          <cell r="F912">
            <v>0</v>
          </cell>
          <cell r="G912">
            <v>0</v>
          </cell>
        </row>
        <row r="913">
          <cell r="D913">
            <v>2130406</v>
          </cell>
          <cell r="E913" t="str">
            <v>        工程稽查</v>
          </cell>
          <cell r="F913">
            <v>0</v>
          </cell>
          <cell r="G913">
            <v>0</v>
          </cell>
        </row>
        <row r="914">
          <cell r="D914">
            <v>2130407</v>
          </cell>
          <cell r="E914" t="str">
            <v>        前期工作</v>
          </cell>
          <cell r="F914">
            <v>0</v>
          </cell>
          <cell r="G914">
            <v>0</v>
          </cell>
        </row>
        <row r="915">
          <cell r="D915">
            <v>2130408</v>
          </cell>
          <cell r="E915" t="str">
            <v>        南水北调技术推广</v>
          </cell>
          <cell r="F915">
            <v>0</v>
          </cell>
          <cell r="G915">
            <v>0</v>
          </cell>
        </row>
        <row r="916">
          <cell r="D916">
            <v>2130409</v>
          </cell>
          <cell r="E916" t="str">
            <v>        环境、移民及水资源管理与保护</v>
          </cell>
          <cell r="F916">
            <v>0</v>
          </cell>
          <cell r="G916">
            <v>0</v>
          </cell>
        </row>
        <row r="917">
          <cell r="D917">
            <v>2130499</v>
          </cell>
          <cell r="E917" t="str">
            <v>        其他南水北调支出</v>
          </cell>
          <cell r="F917">
            <v>0</v>
          </cell>
          <cell r="G917">
            <v>0</v>
          </cell>
        </row>
        <row r="918">
          <cell r="D918">
            <v>21305</v>
          </cell>
          <cell r="E918" t="str">
            <v>      扶贫</v>
          </cell>
          <cell r="F918">
            <v>1624</v>
          </cell>
          <cell r="G918">
            <v>1670</v>
          </cell>
        </row>
        <row r="919">
          <cell r="D919">
            <v>2130501</v>
          </cell>
          <cell r="E919" t="str">
            <v>        行政运行</v>
          </cell>
          <cell r="F919">
            <v>162</v>
          </cell>
          <cell r="G919">
            <v>195</v>
          </cell>
        </row>
        <row r="920">
          <cell r="D920">
            <v>2130502</v>
          </cell>
          <cell r="E920" t="str">
            <v>        一般行政管理事务</v>
          </cell>
          <cell r="F920">
            <v>5</v>
          </cell>
          <cell r="G920">
            <v>5</v>
          </cell>
        </row>
        <row r="921">
          <cell r="D921">
            <v>2130503</v>
          </cell>
          <cell r="E921" t="str">
            <v>        机关服务</v>
          </cell>
          <cell r="F921">
            <v>0</v>
          </cell>
          <cell r="G921">
            <v>0</v>
          </cell>
        </row>
        <row r="922">
          <cell r="D922">
            <v>2130504</v>
          </cell>
          <cell r="E922" t="str">
            <v>        农村基础设施建设</v>
          </cell>
          <cell r="F922">
            <v>1315</v>
          </cell>
          <cell r="G922">
            <v>1320</v>
          </cell>
        </row>
        <row r="923">
          <cell r="D923">
            <v>2130505</v>
          </cell>
          <cell r="E923" t="str">
            <v>        生产发展</v>
          </cell>
          <cell r="F923">
            <v>0</v>
          </cell>
          <cell r="G923">
            <v>0</v>
          </cell>
        </row>
        <row r="924">
          <cell r="D924">
            <v>2130506</v>
          </cell>
          <cell r="E924" t="str">
            <v>        社会发展</v>
          </cell>
          <cell r="F924">
            <v>0</v>
          </cell>
          <cell r="G924">
            <v>0</v>
          </cell>
        </row>
        <row r="925">
          <cell r="D925">
            <v>2130507</v>
          </cell>
          <cell r="E925" t="str">
            <v>        扶贫贷款奖补和贴息</v>
          </cell>
          <cell r="F925">
            <v>0</v>
          </cell>
          <cell r="G925">
            <v>0</v>
          </cell>
        </row>
        <row r="926">
          <cell r="D926">
            <v>2130508</v>
          </cell>
          <cell r="E926" t="str">
            <v>       “三西”农业建设专项补助</v>
          </cell>
          <cell r="F926">
            <v>0</v>
          </cell>
          <cell r="G926">
            <v>0</v>
          </cell>
        </row>
        <row r="927">
          <cell r="D927">
            <v>2130550</v>
          </cell>
          <cell r="E927" t="str">
            <v>        扶贫事业机构</v>
          </cell>
          <cell r="F927">
            <v>0</v>
          </cell>
          <cell r="G927">
            <v>0</v>
          </cell>
        </row>
        <row r="928">
          <cell r="D928">
            <v>2130599</v>
          </cell>
          <cell r="E928" t="str">
            <v>        其他扶贫支出</v>
          </cell>
          <cell r="F928">
            <v>142</v>
          </cell>
          <cell r="G928">
            <v>150</v>
          </cell>
        </row>
        <row r="929">
          <cell r="D929">
            <v>21306</v>
          </cell>
          <cell r="E929" t="str">
            <v>      农业综合开发</v>
          </cell>
          <cell r="F929">
            <v>0</v>
          </cell>
          <cell r="G929">
            <v>0</v>
          </cell>
        </row>
        <row r="930">
          <cell r="D930">
            <v>2130601</v>
          </cell>
          <cell r="E930" t="str">
            <v>        机构运行</v>
          </cell>
          <cell r="F930">
            <v>0</v>
          </cell>
          <cell r="G930">
            <v>0</v>
          </cell>
        </row>
        <row r="931">
          <cell r="D931">
            <v>2130602</v>
          </cell>
          <cell r="E931" t="str">
            <v>        土地治理</v>
          </cell>
          <cell r="F931">
            <v>0</v>
          </cell>
          <cell r="G931">
            <v>0</v>
          </cell>
        </row>
        <row r="932">
          <cell r="D932">
            <v>2130603</v>
          </cell>
          <cell r="E932" t="str">
            <v>        产业化经营</v>
          </cell>
          <cell r="F932">
            <v>0</v>
          </cell>
          <cell r="G932">
            <v>0</v>
          </cell>
        </row>
        <row r="933">
          <cell r="D933">
            <v>2130604</v>
          </cell>
          <cell r="E933" t="str">
            <v>        科技示范</v>
          </cell>
          <cell r="F933">
            <v>0</v>
          </cell>
          <cell r="G933">
            <v>0</v>
          </cell>
        </row>
        <row r="934">
          <cell r="D934">
            <v>2130699</v>
          </cell>
          <cell r="E934" t="str">
            <v>        其他农业综合开发支出</v>
          </cell>
          <cell r="F934">
            <v>0</v>
          </cell>
          <cell r="G934">
            <v>0</v>
          </cell>
        </row>
        <row r="935">
          <cell r="D935">
            <v>21307</v>
          </cell>
          <cell r="E935" t="str">
            <v>      农村综合改革</v>
          </cell>
          <cell r="F935">
            <v>10</v>
          </cell>
          <cell r="G935">
            <v>10</v>
          </cell>
        </row>
        <row r="936">
          <cell r="D936">
            <v>2130701</v>
          </cell>
          <cell r="E936" t="str">
            <v>        对村级一事一议的补助</v>
          </cell>
          <cell r="F936">
            <v>10</v>
          </cell>
          <cell r="G936">
            <v>10</v>
          </cell>
        </row>
        <row r="937">
          <cell r="D937">
            <v>2130704</v>
          </cell>
          <cell r="E937" t="str">
            <v>        国有农场办社会职能改革补助</v>
          </cell>
          <cell r="F937">
            <v>0</v>
          </cell>
          <cell r="G937">
            <v>0</v>
          </cell>
        </row>
        <row r="938">
          <cell r="D938">
            <v>2130705</v>
          </cell>
          <cell r="E938" t="str">
            <v>        对村民委员会和村党支部的补助</v>
          </cell>
          <cell r="F938">
            <v>0</v>
          </cell>
          <cell r="G938">
            <v>0</v>
          </cell>
        </row>
        <row r="939">
          <cell r="D939">
            <v>2130706</v>
          </cell>
          <cell r="E939" t="str">
            <v>        对村集体经济组织的补助</v>
          </cell>
          <cell r="F939">
            <v>0</v>
          </cell>
          <cell r="G939">
            <v>0</v>
          </cell>
        </row>
        <row r="940">
          <cell r="D940">
            <v>2130707</v>
          </cell>
          <cell r="E940" t="str">
            <v>        农村综合改革示范试点补助</v>
          </cell>
          <cell r="F940">
            <v>0</v>
          </cell>
          <cell r="G940">
            <v>0</v>
          </cell>
        </row>
        <row r="941">
          <cell r="D941">
            <v>2130799</v>
          </cell>
          <cell r="E941" t="str">
            <v>        其他农村综合改革支出</v>
          </cell>
          <cell r="F941">
            <v>0</v>
          </cell>
          <cell r="G941">
            <v>0</v>
          </cell>
        </row>
        <row r="942">
          <cell r="D942">
            <v>21308</v>
          </cell>
          <cell r="E942" t="str">
            <v>      促进金融支农支出</v>
          </cell>
          <cell r="F942">
            <v>0</v>
          </cell>
          <cell r="G942">
            <v>0</v>
          </cell>
        </row>
        <row r="943">
          <cell r="D943">
            <v>2130801</v>
          </cell>
          <cell r="E943" t="str">
            <v>        支持农村金融机构</v>
          </cell>
          <cell r="F943">
            <v>0</v>
          </cell>
          <cell r="G943">
            <v>0</v>
          </cell>
        </row>
        <row r="944">
          <cell r="D944">
            <v>2130802</v>
          </cell>
          <cell r="E944" t="str">
            <v>        涉农贷款增量奖励</v>
          </cell>
          <cell r="F944">
            <v>0</v>
          </cell>
          <cell r="G944">
            <v>0</v>
          </cell>
        </row>
        <row r="945">
          <cell r="D945">
            <v>2130899</v>
          </cell>
          <cell r="E945" t="str">
            <v>        其他金融支农支持</v>
          </cell>
          <cell r="F945">
            <v>0</v>
          </cell>
          <cell r="G945">
            <v>0</v>
          </cell>
        </row>
        <row r="946">
          <cell r="D946">
            <v>21309</v>
          </cell>
          <cell r="E946" t="str">
            <v>      目标价格补贴</v>
          </cell>
          <cell r="F946">
            <v>0</v>
          </cell>
          <cell r="G946">
            <v>0</v>
          </cell>
        </row>
        <row r="947">
          <cell r="D947">
            <v>2130901</v>
          </cell>
          <cell r="E947" t="str">
            <v>        棉花目标价格补贴</v>
          </cell>
          <cell r="F947">
            <v>0</v>
          </cell>
          <cell r="G947">
            <v>0</v>
          </cell>
        </row>
        <row r="948">
          <cell r="D948">
            <v>2130902</v>
          </cell>
          <cell r="E948" t="str">
            <v>        大豆目标价格补贴</v>
          </cell>
          <cell r="F948">
            <v>0</v>
          </cell>
          <cell r="G948">
            <v>0</v>
          </cell>
        </row>
        <row r="949">
          <cell r="D949">
            <v>2130999</v>
          </cell>
          <cell r="E949" t="str">
            <v>        其他目标价格补贴</v>
          </cell>
          <cell r="F949">
            <v>0</v>
          </cell>
          <cell r="G949">
            <v>0</v>
          </cell>
        </row>
        <row r="950">
          <cell r="D950">
            <v>21399</v>
          </cell>
          <cell r="E950" t="str">
            <v>      其他农林水事务支出</v>
          </cell>
          <cell r="F950">
            <v>3</v>
          </cell>
          <cell r="G950">
            <v>3</v>
          </cell>
        </row>
        <row r="951">
          <cell r="D951">
            <v>2139901</v>
          </cell>
          <cell r="E951" t="str">
            <v>        化解其他公益性乡村债务支出</v>
          </cell>
          <cell r="F951">
            <v>0</v>
          </cell>
          <cell r="G951">
            <v>0</v>
          </cell>
        </row>
        <row r="952">
          <cell r="D952">
            <v>2139999</v>
          </cell>
          <cell r="E952" t="str">
            <v>        其他农林水事务支出</v>
          </cell>
          <cell r="F952">
            <v>3</v>
          </cell>
          <cell r="G952">
            <v>3</v>
          </cell>
        </row>
        <row r="953">
          <cell r="D953">
            <v>214</v>
          </cell>
          <cell r="E953" t="str">
            <v>十三、交通运输支出</v>
          </cell>
          <cell r="F953">
            <v>33449</v>
          </cell>
          <cell r="G953">
            <v>3844</v>
          </cell>
        </row>
        <row r="954">
          <cell r="D954">
            <v>21401</v>
          </cell>
          <cell r="E954" t="str">
            <v>      公路水路运输</v>
          </cell>
          <cell r="F954">
            <v>31650</v>
          </cell>
          <cell r="G954">
            <v>2030</v>
          </cell>
        </row>
        <row r="955">
          <cell r="D955">
            <v>2140101</v>
          </cell>
          <cell r="E955" t="str">
            <v>        行政运行</v>
          </cell>
          <cell r="F955">
            <v>414</v>
          </cell>
          <cell r="G955">
            <v>580</v>
          </cell>
        </row>
        <row r="956">
          <cell r="D956">
            <v>2140102</v>
          </cell>
          <cell r="E956" t="str">
            <v>        一般行政管理事务</v>
          </cell>
          <cell r="F956">
            <v>644</v>
          </cell>
          <cell r="G956">
            <v>840</v>
          </cell>
        </row>
        <row r="957">
          <cell r="D957">
            <v>2140103</v>
          </cell>
          <cell r="E957" t="str">
            <v>        机关服务</v>
          </cell>
          <cell r="F957">
            <v>0</v>
          </cell>
          <cell r="G957">
            <v>0</v>
          </cell>
        </row>
        <row r="958">
          <cell r="D958">
            <v>2140104</v>
          </cell>
          <cell r="E958" t="str">
            <v>        公路新建</v>
          </cell>
          <cell r="F958">
            <v>30000</v>
          </cell>
          <cell r="G958">
            <v>0</v>
          </cell>
        </row>
        <row r="959">
          <cell r="D959">
            <v>2140105</v>
          </cell>
          <cell r="E959" t="str">
            <v>        公路改建</v>
          </cell>
          <cell r="F959">
            <v>0</v>
          </cell>
          <cell r="G959">
            <v>0</v>
          </cell>
        </row>
        <row r="960">
          <cell r="D960">
            <v>2140106</v>
          </cell>
          <cell r="E960" t="str">
            <v>        公路养护</v>
          </cell>
          <cell r="F960">
            <v>0</v>
          </cell>
          <cell r="G960">
            <v>0</v>
          </cell>
        </row>
        <row r="961">
          <cell r="D961">
            <v>2140107</v>
          </cell>
          <cell r="E961" t="str">
            <v>        特大型桥梁建设</v>
          </cell>
          <cell r="F961">
            <v>0</v>
          </cell>
          <cell r="G961">
            <v>0</v>
          </cell>
        </row>
        <row r="962">
          <cell r="D962">
            <v>2140108</v>
          </cell>
          <cell r="E962" t="str">
            <v>        公路路政管理</v>
          </cell>
          <cell r="F962">
            <v>287</v>
          </cell>
          <cell r="G962">
            <v>290</v>
          </cell>
        </row>
        <row r="963">
          <cell r="D963">
            <v>2140109</v>
          </cell>
          <cell r="E963" t="str">
            <v>        公路和运输信息化建设</v>
          </cell>
          <cell r="F963">
            <v>0</v>
          </cell>
          <cell r="G963">
            <v>0</v>
          </cell>
        </row>
        <row r="964">
          <cell r="D964">
            <v>2140110</v>
          </cell>
          <cell r="E964" t="str">
            <v>        公路和运输安全</v>
          </cell>
          <cell r="F964">
            <v>0</v>
          </cell>
          <cell r="G964">
            <v>0</v>
          </cell>
        </row>
        <row r="965">
          <cell r="D965">
            <v>2140111</v>
          </cell>
          <cell r="E965" t="str">
            <v>        公路还贷专项</v>
          </cell>
          <cell r="F965">
            <v>0</v>
          </cell>
          <cell r="G965">
            <v>0</v>
          </cell>
        </row>
        <row r="966">
          <cell r="D966">
            <v>2140112</v>
          </cell>
          <cell r="E966" t="str">
            <v>        公路运输管理</v>
          </cell>
          <cell r="F966">
            <v>103</v>
          </cell>
          <cell r="G966">
            <v>110</v>
          </cell>
        </row>
        <row r="967">
          <cell r="D967">
            <v>2140113</v>
          </cell>
          <cell r="E967" t="str">
            <v>        公路客货运站（场）建设</v>
          </cell>
          <cell r="F967">
            <v>0</v>
          </cell>
          <cell r="G967">
            <v>0</v>
          </cell>
        </row>
        <row r="968">
          <cell r="D968">
            <v>2140114</v>
          </cell>
          <cell r="E968" t="str">
            <v>        公路和运输技术标准化建设</v>
          </cell>
          <cell r="F968">
            <v>0</v>
          </cell>
          <cell r="G968">
            <v>0</v>
          </cell>
        </row>
        <row r="969">
          <cell r="D969">
            <v>2140122</v>
          </cell>
          <cell r="E969" t="str">
            <v>        港口设施</v>
          </cell>
          <cell r="F969">
            <v>0</v>
          </cell>
          <cell r="G969">
            <v>0</v>
          </cell>
        </row>
        <row r="970">
          <cell r="D970">
            <v>2140123</v>
          </cell>
          <cell r="E970" t="str">
            <v>        航道维护</v>
          </cell>
          <cell r="F970">
            <v>0</v>
          </cell>
          <cell r="G970">
            <v>0</v>
          </cell>
        </row>
        <row r="971">
          <cell r="D971">
            <v>2140124</v>
          </cell>
          <cell r="E971" t="str">
            <v>        安全通信</v>
          </cell>
          <cell r="F971">
            <v>0</v>
          </cell>
          <cell r="G971">
            <v>0</v>
          </cell>
        </row>
        <row r="972">
          <cell r="D972">
            <v>2140125</v>
          </cell>
          <cell r="E972" t="str">
            <v>        三峡库区通航管理</v>
          </cell>
          <cell r="F972">
            <v>0</v>
          </cell>
          <cell r="G972">
            <v>0</v>
          </cell>
        </row>
        <row r="973">
          <cell r="D973">
            <v>2140126</v>
          </cell>
          <cell r="E973" t="str">
            <v>        航务管理</v>
          </cell>
          <cell r="F973">
            <v>0</v>
          </cell>
          <cell r="G973">
            <v>0</v>
          </cell>
        </row>
        <row r="974">
          <cell r="D974">
            <v>2140127</v>
          </cell>
          <cell r="E974" t="str">
            <v>        船舶检验</v>
          </cell>
          <cell r="F974">
            <v>0</v>
          </cell>
          <cell r="G974">
            <v>0</v>
          </cell>
        </row>
        <row r="975">
          <cell r="D975">
            <v>2140128</v>
          </cell>
          <cell r="E975" t="str">
            <v>        救助打捞</v>
          </cell>
          <cell r="F975">
            <v>0</v>
          </cell>
          <cell r="G975">
            <v>0</v>
          </cell>
        </row>
        <row r="976">
          <cell r="D976">
            <v>2140129</v>
          </cell>
          <cell r="E976" t="str">
            <v>        内河运输</v>
          </cell>
          <cell r="F976">
            <v>0</v>
          </cell>
          <cell r="G976">
            <v>0</v>
          </cell>
        </row>
        <row r="977">
          <cell r="D977">
            <v>2140130</v>
          </cell>
          <cell r="E977" t="str">
            <v>        远洋运输</v>
          </cell>
          <cell r="F977">
            <v>0</v>
          </cell>
          <cell r="G977">
            <v>0</v>
          </cell>
        </row>
        <row r="978">
          <cell r="D978">
            <v>2140131</v>
          </cell>
          <cell r="E978" t="str">
            <v>        海事管理</v>
          </cell>
          <cell r="F978">
            <v>0</v>
          </cell>
          <cell r="G978">
            <v>0</v>
          </cell>
        </row>
        <row r="979">
          <cell r="D979">
            <v>2140133</v>
          </cell>
          <cell r="E979" t="str">
            <v>        航标事业发展支出</v>
          </cell>
          <cell r="F979">
            <v>0</v>
          </cell>
          <cell r="G979">
            <v>0</v>
          </cell>
        </row>
        <row r="980">
          <cell r="D980">
            <v>2140136</v>
          </cell>
          <cell r="E980" t="str">
            <v>        水路运输管理支出</v>
          </cell>
          <cell r="F980">
            <v>0</v>
          </cell>
          <cell r="G980">
            <v>0</v>
          </cell>
        </row>
        <row r="981">
          <cell r="D981">
            <v>2140138</v>
          </cell>
          <cell r="E981" t="str">
            <v>        口岸建设</v>
          </cell>
          <cell r="F981">
            <v>0</v>
          </cell>
          <cell r="G981">
            <v>0</v>
          </cell>
        </row>
        <row r="982">
          <cell r="D982">
            <v>2140139</v>
          </cell>
          <cell r="E982" t="str">
            <v>        取消政府还贷二级公路收费专项支出</v>
          </cell>
          <cell r="F982">
            <v>0</v>
          </cell>
          <cell r="G982">
            <v>0</v>
          </cell>
        </row>
        <row r="983">
          <cell r="D983">
            <v>2140199</v>
          </cell>
          <cell r="E983" t="str">
            <v>        其他公路水路运输支出</v>
          </cell>
          <cell r="F983">
            <v>202</v>
          </cell>
          <cell r="G983">
            <v>210</v>
          </cell>
        </row>
        <row r="984">
          <cell r="D984">
            <v>21402</v>
          </cell>
          <cell r="E984" t="str">
            <v>      铁路运输</v>
          </cell>
          <cell r="F984">
            <v>35</v>
          </cell>
          <cell r="G984">
            <v>35</v>
          </cell>
        </row>
        <row r="985">
          <cell r="D985">
            <v>2140201</v>
          </cell>
          <cell r="E985" t="str">
            <v>        行政运行</v>
          </cell>
          <cell r="F985">
            <v>0</v>
          </cell>
          <cell r="G985">
            <v>0</v>
          </cell>
        </row>
        <row r="986">
          <cell r="D986">
            <v>2140202</v>
          </cell>
          <cell r="E986" t="str">
            <v>        一般行政管理事务</v>
          </cell>
          <cell r="F986">
            <v>0</v>
          </cell>
          <cell r="G986">
            <v>0</v>
          </cell>
        </row>
        <row r="987">
          <cell r="D987">
            <v>2140203</v>
          </cell>
          <cell r="E987" t="str">
            <v>        机关服务</v>
          </cell>
          <cell r="F987">
            <v>0</v>
          </cell>
          <cell r="G987">
            <v>0</v>
          </cell>
        </row>
        <row r="988">
          <cell r="D988">
            <v>2140204</v>
          </cell>
          <cell r="E988" t="str">
            <v>        铁路路网建设</v>
          </cell>
          <cell r="F988">
            <v>0</v>
          </cell>
          <cell r="G988">
            <v>0</v>
          </cell>
        </row>
        <row r="989">
          <cell r="D989">
            <v>2140205</v>
          </cell>
          <cell r="E989" t="str">
            <v>        铁路还贷专项</v>
          </cell>
          <cell r="F989">
            <v>0</v>
          </cell>
          <cell r="G989">
            <v>0</v>
          </cell>
        </row>
        <row r="990">
          <cell r="D990">
            <v>2140206</v>
          </cell>
          <cell r="E990" t="str">
            <v>        铁路安全</v>
          </cell>
          <cell r="F990">
            <v>0</v>
          </cell>
          <cell r="G990">
            <v>0</v>
          </cell>
        </row>
        <row r="991">
          <cell r="D991">
            <v>2140207</v>
          </cell>
          <cell r="E991" t="str">
            <v>        铁路专项运输</v>
          </cell>
          <cell r="F991">
            <v>0</v>
          </cell>
          <cell r="G991">
            <v>0</v>
          </cell>
        </row>
        <row r="992">
          <cell r="D992">
            <v>2140208</v>
          </cell>
          <cell r="E992" t="str">
            <v>        行业监管</v>
          </cell>
          <cell r="F992">
            <v>0</v>
          </cell>
          <cell r="G992">
            <v>0</v>
          </cell>
        </row>
        <row r="993">
          <cell r="D993">
            <v>2140299</v>
          </cell>
          <cell r="E993" t="str">
            <v>        其他铁路运输支出</v>
          </cell>
          <cell r="F993">
            <v>35</v>
          </cell>
          <cell r="G993">
            <v>35</v>
          </cell>
        </row>
        <row r="994">
          <cell r="D994">
            <v>21403</v>
          </cell>
          <cell r="E994" t="str">
            <v>      民用航空运输</v>
          </cell>
          <cell r="F994">
            <v>0</v>
          </cell>
          <cell r="G994">
            <v>0</v>
          </cell>
        </row>
        <row r="995">
          <cell r="D995">
            <v>2140301</v>
          </cell>
          <cell r="E995" t="str">
            <v>        行政运行</v>
          </cell>
          <cell r="F995">
            <v>0</v>
          </cell>
          <cell r="G995">
            <v>0</v>
          </cell>
        </row>
        <row r="996">
          <cell r="D996">
            <v>2140302</v>
          </cell>
          <cell r="E996" t="str">
            <v>        一般行政管理事务</v>
          </cell>
          <cell r="F996">
            <v>0</v>
          </cell>
          <cell r="G996">
            <v>0</v>
          </cell>
        </row>
        <row r="997">
          <cell r="D997">
            <v>2140303</v>
          </cell>
          <cell r="E997" t="str">
            <v>        机关服务</v>
          </cell>
          <cell r="F997">
            <v>0</v>
          </cell>
          <cell r="G997">
            <v>0</v>
          </cell>
        </row>
        <row r="998">
          <cell r="D998">
            <v>2140304</v>
          </cell>
          <cell r="E998" t="str">
            <v>        机场建设</v>
          </cell>
          <cell r="F998">
            <v>0</v>
          </cell>
          <cell r="G998">
            <v>0</v>
          </cell>
        </row>
        <row r="999">
          <cell r="D999">
            <v>2140305</v>
          </cell>
          <cell r="E999" t="str">
            <v>        空管系统建设</v>
          </cell>
          <cell r="F999">
            <v>0</v>
          </cell>
          <cell r="G999">
            <v>0</v>
          </cell>
        </row>
        <row r="1000">
          <cell r="D1000">
            <v>2140306</v>
          </cell>
          <cell r="E1000" t="str">
            <v>        民航还贷专项支出</v>
          </cell>
          <cell r="F1000">
            <v>0</v>
          </cell>
          <cell r="G1000">
            <v>0</v>
          </cell>
        </row>
        <row r="1001">
          <cell r="D1001">
            <v>2140307</v>
          </cell>
          <cell r="E1001" t="str">
            <v>        民用航空安全</v>
          </cell>
          <cell r="F1001">
            <v>0</v>
          </cell>
          <cell r="G1001">
            <v>0</v>
          </cell>
        </row>
        <row r="1002">
          <cell r="D1002">
            <v>2140308</v>
          </cell>
          <cell r="E1002" t="str">
            <v>        民航专项运输</v>
          </cell>
          <cell r="F1002">
            <v>0</v>
          </cell>
          <cell r="G1002">
            <v>0</v>
          </cell>
        </row>
        <row r="1003">
          <cell r="D1003">
            <v>2140399</v>
          </cell>
          <cell r="E1003" t="str">
            <v>        其他民用航空运输支出</v>
          </cell>
          <cell r="F1003">
            <v>0</v>
          </cell>
          <cell r="G1003">
            <v>0</v>
          </cell>
        </row>
        <row r="1004">
          <cell r="D1004">
            <v>21404</v>
          </cell>
          <cell r="E1004" t="str">
            <v>      石油价格改革对交通运输的补贴</v>
          </cell>
          <cell r="F1004">
            <v>975</v>
          </cell>
          <cell r="G1004">
            <v>985</v>
          </cell>
        </row>
        <row r="1005">
          <cell r="D1005">
            <v>2140401</v>
          </cell>
          <cell r="E1005" t="str">
            <v>        对城市公交的补贴</v>
          </cell>
          <cell r="F1005">
            <v>652</v>
          </cell>
          <cell r="G1005">
            <v>660</v>
          </cell>
        </row>
        <row r="1006">
          <cell r="D1006">
            <v>2140402</v>
          </cell>
          <cell r="E1006" t="str">
            <v>        对农村道路客运的补贴</v>
          </cell>
          <cell r="F1006">
            <v>0</v>
          </cell>
          <cell r="G1006">
            <v>0</v>
          </cell>
        </row>
        <row r="1007">
          <cell r="D1007">
            <v>2140403</v>
          </cell>
          <cell r="E1007" t="str">
            <v>        对出租车的补贴</v>
          </cell>
          <cell r="F1007">
            <v>310</v>
          </cell>
          <cell r="G1007">
            <v>310</v>
          </cell>
        </row>
        <row r="1008">
          <cell r="D1008">
            <v>2140499</v>
          </cell>
          <cell r="E1008" t="str">
            <v>        石油价格改革补贴其他支出</v>
          </cell>
          <cell r="F1008">
            <v>13</v>
          </cell>
          <cell r="G1008">
            <v>15</v>
          </cell>
        </row>
        <row r="1009">
          <cell r="D1009">
            <v>21405</v>
          </cell>
          <cell r="E1009" t="str">
            <v>      邮政业支出</v>
          </cell>
          <cell r="F1009">
            <v>4</v>
          </cell>
          <cell r="G1009">
            <v>4</v>
          </cell>
        </row>
        <row r="1010">
          <cell r="D1010">
            <v>2140501</v>
          </cell>
          <cell r="E1010" t="str">
            <v>        行政运行</v>
          </cell>
          <cell r="F1010">
            <v>1</v>
          </cell>
          <cell r="G1010">
            <v>1</v>
          </cell>
        </row>
        <row r="1011">
          <cell r="D1011">
            <v>2140502</v>
          </cell>
          <cell r="E1011" t="str">
            <v>        一般行政管理事务</v>
          </cell>
          <cell r="F1011">
            <v>0</v>
          </cell>
          <cell r="G1011">
            <v>0</v>
          </cell>
        </row>
        <row r="1012">
          <cell r="D1012">
            <v>2140503</v>
          </cell>
          <cell r="E1012" t="str">
            <v>        机关服务</v>
          </cell>
          <cell r="F1012">
            <v>0</v>
          </cell>
          <cell r="G1012">
            <v>0</v>
          </cell>
        </row>
        <row r="1013">
          <cell r="D1013">
            <v>2140504</v>
          </cell>
          <cell r="E1013" t="str">
            <v>        行业监管</v>
          </cell>
          <cell r="F1013">
            <v>0</v>
          </cell>
          <cell r="G1013">
            <v>0</v>
          </cell>
        </row>
        <row r="1014">
          <cell r="D1014">
            <v>2140505</v>
          </cell>
          <cell r="E1014" t="str">
            <v>        邮政普遍服务与特殊服务</v>
          </cell>
          <cell r="F1014">
            <v>0</v>
          </cell>
          <cell r="G1014">
            <v>0</v>
          </cell>
        </row>
        <row r="1015">
          <cell r="D1015">
            <v>2140599</v>
          </cell>
          <cell r="E1015" t="str">
            <v>        其他邮政业支出</v>
          </cell>
          <cell r="F1015">
            <v>3</v>
          </cell>
          <cell r="G1015">
            <v>3</v>
          </cell>
        </row>
        <row r="1016">
          <cell r="D1016">
            <v>21406</v>
          </cell>
          <cell r="E1016" t="str">
            <v>      车辆购置税支出</v>
          </cell>
          <cell r="F1016">
            <v>156</v>
          </cell>
          <cell r="G1016">
            <v>160</v>
          </cell>
        </row>
        <row r="1017">
          <cell r="D1017">
            <v>2140601</v>
          </cell>
          <cell r="E1017" t="str">
            <v>        车辆购置税用于公路等基础设施建设支出</v>
          </cell>
          <cell r="F1017">
            <v>140</v>
          </cell>
          <cell r="G1017">
            <v>140</v>
          </cell>
        </row>
        <row r="1018">
          <cell r="D1018">
            <v>2140602</v>
          </cell>
          <cell r="E1018" t="str">
            <v>        车辆购置税用于农村公路建设支出</v>
          </cell>
          <cell r="F1018">
            <v>0</v>
          </cell>
          <cell r="G1018">
            <v>0</v>
          </cell>
        </row>
        <row r="1019">
          <cell r="D1019">
            <v>2140603</v>
          </cell>
          <cell r="E1019" t="str">
            <v>        车辆购置税用于老旧汽车报废更新补贴</v>
          </cell>
          <cell r="F1019">
            <v>16</v>
          </cell>
          <cell r="G1019">
            <v>20</v>
          </cell>
        </row>
        <row r="1020">
          <cell r="D1020">
            <v>2140699</v>
          </cell>
          <cell r="E1020" t="str">
            <v>        车辆购置税其他支出</v>
          </cell>
          <cell r="F1020">
            <v>0</v>
          </cell>
          <cell r="G1020">
            <v>0</v>
          </cell>
        </row>
        <row r="1021">
          <cell r="D1021">
            <v>21499</v>
          </cell>
          <cell r="E1021" t="str">
            <v>      其他交通运输支出</v>
          </cell>
          <cell r="F1021">
            <v>629</v>
          </cell>
          <cell r="G1021">
            <v>630</v>
          </cell>
        </row>
        <row r="1022">
          <cell r="D1022">
            <v>2149901</v>
          </cell>
          <cell r="E1022" t="str">
            <v>        公共交通运营补助</v>
          </cell>
          <cell r="F1022">
            <v>400</v>
          </cell>
          <cell r="G1022">
            <v>400</v>
          </cell>
        </row>
        <row r="1023">
          <cell r="D1023">
            <v>2149999</v>
          </cell>
          <cell r="E1023" t="str">
            <v>        其他交通运输支出</v>
          </cell>
          <cell r="F1023">
            <v>229</v>
          </cell>
          <cell r="G1023">
            <v>230</v>
          </cell>
        </row>
        <row r="1024">
          <cell r="D1024">
            <v>215</v>
          </cell>
          <cell r="E1024" t="str">
            <v>十四、资源勘探信息等支出</v>
          </cell>
          <cell r="F1024">
            <v>1003</v>
          </cell>
          <cell r="G1024">
            <v>1275</v>
          </cell>
        </row>
        <row r="1025">
          <cell r="D1025">
            <v>21501</v>
          </cell>
          <cell r="E1025" t="str">
            <v>      资源勘探开发</v>
          </cell>
          <cell r="F1025">
            <v>0</v>
          </cell>
          <cell r="G1025">
            <v>0</v>
          </cell>
        </row>
        <row r="1026">
          <cell r="D1026">
            <v>2150101</v>
          </cell>
          <cell r="E1026" t="str">
            <v>        行政运行</v>
          </cell>
          <cell r="F1026">
            <v>0</v>
          </cell>
          <cell r="G1026">
            <v>0</v>
          </cell>
        </row>
        <row r="1027">
          <cell r="D1027">
            <v>2150102</v>
          </cell>
          <cell r="E1027" t="str">
            <v>        一般行政管理事务</v>
          </cell>
          <cell r="F1027">
            <v>0</v>
          </cell>
          <cell r="G1027">
            <v>0</v>
          </cell>
        </row>
        <row r="1028">
          <cell r="D1028">
            <v>2150103</v>
          </cell>
          <cell r="E1028" t="str">
            <v>        机关服务</v>
          </cell>
          <cell r="F1028">
            <v>0</v>
          </cell>
          <cell r="G1028">
            <v>0</v>
          </cell>
        </row>
        <row r="1029">
          <cell r="D1029">
            <v>2150104</v>
          </cell>
          <cell r="E1029" t="str">
            <v>        煤炭勘探开采和洗选</v>
          </cell>
          <cell r="F1029">
            <v>0</v>
          </cell>
          <cell r="G1029">
            <v>0</v>
          </cell>
        </row>
        <row r="1030">
          <cell r="D1030">
            <v>2150105</v>
          </cell>
          <cell r="E1030" t="str">
            <v>        石油和天然气勘探开采</v>
          </cell>
          <cell r="F1030">
            <v>0</v>
          </cell>
          <cell r="G1030">
            <v>0</v>
          </cell>
        </row>
        <row r="1031">
          <cell r="D1031">
            <v>2150106</v>
          </cell>
          <cell r="E1031" t="str">
            <v>        黑色金属矿勘探和采选</v>
          </cell>
          <cell r="F1031">
            <v>0</v>
          </cell>
          <cell r="G1031">
            <v>0</v>
          </cell>
        </row>
        <row r="1032">
          <cell r="D1032">
            <v>2150107</v>
          </cell>
          <cell r="E1032" t="str">
            <v>        有色金属矿勘探和采选</v>
          </cell>
          <cell r="F1032">
            <v>0</v>
          </cell>
          <cell r="G1032">
            <v>0</v>
          </cell>
        </row>
        <row r="1033">
          <cell r="D1033">
            <v>2150108</v>
          </cell>
          <cell r="E1033" t="str">
            <v>        非金属矿勘探和采选</v>
          </cell>
          <cell r="F1033">
            <v>0</v>
          </cell>
          <cell r="G1033">
            <v>0</v>
          </cell>
        </row>
        <row r="1034">
          <cell r="D1034">
            <v>2150199</v>
          </cell>
          <cell r="E1034" t="str">
            <v>        其他资源勘探业支出</v>
          </cell>
          <cell r="F1034">
            <v>0</v>
          </cell>
          <cell r="G1034">
            <v>0</v>
          </cell>
        </row>
        <row r="1035">
          <cell r="D1035">
            <v>21502</v>
          </cell>
          <cell r="E1035" t="str">
            <v>      制造业</v>
          </cell>
          <cell r="F1035">
            <v>0</v>
          </cell>
          <cell r="G1035">
            <v>0</v>
          </cell>
        </row>
        <row r="1036">
          <cell r="D1036">
            <v>2150201</v>
          </cell>
          <cell r="E1036" t="str">
            <v>        行政运行</v>
          </cell>
        </row>
        <row r="1036">
          <cell r="G1036">
            <v>0</v>
          </cell>
        </row>
        <row r="1037">
          <cell r="D1037">
            <v>2150202</v>
          </cell>
          <cell r="E1037" t="str">
            <v>        一般行政管理事务</v>
          </cell>
        </row>
        <row r="1037">
          <cell r="G1037">
            <v>0</v>
          </cell>
        </row>
        <row r="1038">
          <cell r="D1038">
            <v>2150203</v>
          </cell>
          <cell r="E1038" t="str">
            <v>        机关服务</v>
          </cell>
        </row>
        <row r="1038">
          <cell r="G1038">
            <v>0</v>
          </cell>
        </row>
        <row r="1039">
          <cell r="D1039">
            <v>2150204</v>
          </cell>
          <cell r="E1039" t="str">
            <v>        纺织业</v>
          </cell>
        </row>
        <row r="1039">
          <cell r="G1039">
            <v>0</v>
          </cell>
        </row>
        <row r="1040">
          <cell r="D1040">
            <v>2150205</v>
          </cell>
          <cell r="E1040" t="str">
            <v>        医药制造业</v>
          </cell>
        </row>
        <row r="1040">
          <cell r="G1040">
            <v>0</v>
          </cell>
        </row>
        <row r="1041">
          <cell r="D1041">
            <v>2150206</v>
          </cell>
          <cell r="E1041" t="str">
            <v>        非金属矿物制品业</v>
          </cell>
        </row>
        <row r="1041">
          <cell r="G1041">
            <v>0</v>
          </cell>
        </row>
        <row r="1042">
          <cell r="D1042">
            <v>2150207</v>
          </cell>
          <cell r="E1042" t="str">
            <v>        通信设备、计算机及其他电子设备制造业</v>
          </cell>
        </row>
        <row r="1042">
          <cell r="G1042">
            <v>0</v>
          </cell>
        </row>
        <row r="1043">
          <cell r="D1043">
            <v>2150208</v>
          </cell>
          <cell r="E1043" t="str">
            <v>        交通运输设备制造业</v>
          </cell>
        </row>
        <row r="1043">
          <cell r="G1043">
            <v>0</v>
          </cell>
        </row>
        <row r="1044">
          <cell r="D1044">
            <v>2150209</v>
          </cell>
          <cell r="E1044" t="str">
            <v>        电气机械及器材制造业</v>
          </cell>
        </row>
        <row r="1044">
          <cell r="G1044">
            <v>0</v>
          </cell>
        </row>
        <row r="1045">
          <cell r="D1045">
            <v>2150210</v>
          </cell>
          <cell r="E1045" t="str">
            <v>        工艺品及其他制造业</v>
          </cell>
        </row>
        <row r="1045">
          <cell r="G1045">
            <v>0</v>
          </cell>
        </row>
        <row r="1046">
          <cell r="D1046">
            <v>2150212</v>
          </cell>
          <cell r="E1046" t="str">
            <v>        石油加工、炼焦及核燃料加工业</v>
          </cell>
        </row>
        <row r="1046">
          <cell r="G1046">
            <v>0</v>
          </cell>
        </row>
        <row r="1047">
          <cell r="D1047">
            <v>2150213</v>
          </cell>
          <cell r="E1047" t="str">
            <v>        化学原料及化学制品制造业</v>
          </cell>
        </row>
        <row r="1047">
          <cell r="G1047">
            <v>0</v>
          </cell>
        </row>
        <row r="1048">
          <cell r="D1048">
            <v>2150214</v>
          </cell>
          <cell r="E1048" t="str">
            <v>        黑色金属冶炼及压延加工业</v>
          </cell>
        </row>
        <row r="1048">
          <cell r="G1048">
            <v>0</v>
          </cell>
        </row>
        <row r="1049">
          <cell r="D1049">
            <v>2150215</v>
          </cell>
          <cell r="E1049" t="str">
            <v>        有色金属冶炼及压延加工业</v>
          </cell>
        </row>
        <row r="1049">
          <cell r="G1049">
            <v>0</v>
          </cell>
        </row>
        <row r="1050">
          <cell r="D1050">
            <v>2150299</v>
          </cell>
          <cell r="E1050" t="str">
            <v>        其他制造业支出</v>
          </cell>
        </row>
        <row r="1051">
          <cell r="D1051">
            <v>21503</v>
          </cell>
          <cell r="E1051" t="str">
            <v>      建筑业</v>
          </cell>
          <cell r="F1051">
            <v>0</v>
          </cell>
          <cell r="G1051">
            <v>0</v>
          </cell>
        </row>
        <row r="1052">
          <cell r="D1052">
            <v>2150301</v>
          </cell>
          <cell r="E1052" t="str">
            <v>        行政运行</v>
          </cell>
          <cell r="F1052">
            <v>0</v>
          </cell>
          <cell r="G1052">
            <v>0</v>
          </cell>
        </row>
        <row r="1053">
          <cell r="D1053">
            <v>2150302</v>
          </cell>
          <cell r="E1053" t="str">
            <v>        一般行政管理事务</v>
          </cell>
          <cell r="F1053">
            <v>0</v>
          </cell>
          <cell r="G1053">
            <v>0</v>
          </cell>
        </row>
        <row r="1054">
          <cell r="D1054">
            <v>2150303</v>
          </cell>
          <cell r="E1054" t="str">
            <v>        机关服务</v>
          </cell>
          <cell r="F1054">
            <v>0</v>
          </cell>
          <cell r="G1054">
            <v>0</v>
          </cell>
        </row>
        <row r="1055">
          <cell r="D1055">
            <v>2150399</v>
          </cell>
          <cell r="E1055" t="str">
            <v>        其他建筑业支出</v>
          </cell>
          <cell r="F1055">
            <v>0</v>
          </cell>
          <cell r="G1055">
            <v>0</v>
          </cell>
        </row>
        <row r="1056">
          <cell r="D1056">
            <v>21505</v>
          </cell>
          <cell r="E1056" t="str">
            <v>      工业和信息产业监管</v>
          </cell>
          <cell r="F1056">
            <v>85</v>
          </cell>
          <cell r="G1056">
            <v>100</v>
          </cell>
        </row>
        <row r="1057">
          <cell r="D1057">
            <v>2150501</v>
          </cell>
          <cell r="E1057" t="str">
            <v>        行政运行</v>
          </cell>
          <cell r="F1057">
            <v>0</v>
          </cell>
          <cell r="G1057">
            <v>0</v>
          </cell>
        </row>
        <row r="1058">
          <cell r="D1058">
            <v>2150502</v>
          </cell>
          <cell r="E1058" t="str">
            <v>        一般行政管理事务</v>
          </cell>
          <cell r="F1058">
            <v>0</v>
          </cell>
          <cell r="G1058">
            <v>0</v>
          </cell>
        </row>
        <row r="1059">
          <cell r="D1059">
            <v>2150503</v>
          </cell>
          <cell r="E1059" t="str">
            <v>        机关服务</v>
          </cell>
          <cell r="F1059">
            <v>0</v>
          </cell>
          <cell r="G1059">
            <v>0</v>
          </cell>
        </row>
        <row r="1060">
          <cell r="D1060">
            <v>2150505</v>
          </cell>
          <cell r="E1060" t="str">
            <v>        战备应急</v>
          </cell>
          <cell r="F1060">
            <v>0</v>
          </cell>
          <cell r="G1060">
            <v>0</v>
          </cell>
        </row>
        <row r="1061">
          <cell r="D1061">
            <v>2150506</v>
          </cell>
          <cell r="E1061" t="str">
            <v>        信息安全建设</v>
          </cell>
          <cell r="F1061">
            <v>0</v>
          </cell>
          <cell r="G1061">
            <v>0</v>
          </cell>
        </row>
        <row r="1062">
          <cell r="D1062">
            <v>2150507</v>
          </cell>
          <cell r="E1062" t="str">
            <v>        专用通信</v>
          </cell>
          <cell r="F1062">
            <v>0</v>
          </cell>
          <cell r="G1062">
            <v>0</v>
          </cell>
        </row>
        <row r="1063">
          <cell r="D1063">
            <v>2150508</v>
          </cell>
          <cell r="E1063" t="str">
            <v>        无线电监管</v>
          </cell>
          <cell r="F1063">
            <v>0</v>
          </cell>
          <cell r="G1063">
            <v>0</v>
          </cell>
        </row>
        <row r="1064">
          <cell r="D1064">
            <v>2150509</v>
          </cell>
          <cell r="E1064" t="str">
            <v>        工业和信息产业战略研究与标准制定</v>
          </cell>
          <cell r="F1064">
            <v>0</v>
          </cell>
          <cell r="G1064">
            <v>0</v>
          </cell>
        </row>
        <row r="1065">
          <cell r="D1065">
            <v>2150510</v>
          </cell>
          <cell r="E1065" t="str">
            <v>        工业和信息产业支持</v>
          </cell>
          <cell r="F1065">
            <v>85</v>
          </cell>
          <cell r="G1065">
            <v>100</v>
          </cell>
        </row>
        <row r="1066">
          <cell r="D1066">
            <v>2150511</v>
          </cell>
          <cell r="E1066" t="str">
            <v>        电子专项工程</v>
          </cell>
          <cell r="F1066">
            <v>0</v>
          </cell>
          <cell r="G1066">
            <v>0</v>
          </cell>
        </row>
        <row r="1067">
          <cell r="D1067">
            <v>2150513</v>
          </cell>
          <cell r="E1067" t="str">
            <v>        行业监管</v>
          </cell>
          <cell r="F1067">
            <v>0</v>
          </cell>
          <cell r="G1067">
            <v>0</v>
          </cell>
        </row>
        <row r="1068">
          <cell r="D1068">
            <v>2150515</v>
          </cell>
          <cell r="E1068" t="str">
            <v>        技术基础研究</v>
          </cell>
          <cell r="F1068">
            <v>0</v>
          </cell>
          <cell r="G1068">
            <v>0</v>
          </cell>
        </row>
        <row r="1069">
          <cell r="D1069">
            <v>2150599</v>
          </cell>
          <cell r="E1069" t="str">
            <v>        其他工业和信息产业监管支出</v>
          </cell>
          <cell r="F1069">
            <v>0</v>
          </cell>
          <cell r="G1069">
            <v>0</v>
          </cell>
        </row>
        <row r="1070">
          <cell r="D1070">
            <v>21506</v>
          </cell>
          <cell r="E1070" t="str">
            <v>      安全生产监管</v>
          </cell>
          <cell r="F1070">
            <v>867</v>
          </cell>
          <cell r="G1070">
            <v>955</v>
          </cell>
        </row>
        <row r="1071">
          <cell r="D1071">
            <v>2150601</v>
          </cell>
          <cell r="E1071" t="str">
            <v>        行政运行</v>
          </cell>
          <cell r="F1071">
            <v>343</v>
          </cell>
          <cell r="G1071">
            <v>410</v>
          </cell>
        </row>
        <row r="1072">
          <cell r="D1072">
            <v>2150602</v>
          </cell>
          <cell r="E1072" t="str">
            <v>        一般行政管理事务</v>
          </cell>
          <cell r="F1072">
            <v>99</v>
          </cell>
          <cell r="G1072">
            <v>120</v>
          </cell>
        </row>
        <row r="1073">
          <cell r="D1073">
            <v>2150603</v>
          </cell>
          <cell r="E1073" t="str">
            <v>        机关服务</v>
          </cell>
          <cell r="F1073">
            <v>0</v>
          </cell>
          <cell r="G1073">
            <v>0</v>
          </cell>
        </row>
        <row r="1074">
          <cell r="D1074">
            <v>2150605</v>
          </cell>
          <cell r="E1074" t="str">
            <v>        安全监管监察专项</v>
          </cell>
          <cell r="F1074">
            <v>390</v>
          </cell>
          <cell r="G1074">
            <v>390</v>
          </cell>
        </row>
        <row r="1075">
          <cell r="D1075">
            <v>2150606</v>
          </cell>
          <cell r="E1075" t="str">
            <v>        应急救援支出</v>
          </cell>
          <cell r="F1075">
            <v>30</v>
          </cell>
          <cell r="G1075">
            <v>30</v>
          </cell>
        </row>
        <row r="1076">
          <cell r="D1076">
            <v>2150607</v>
          </cell>
          <cell r="E1076" t="str">
            <v>        煤炭安全</v>
          </cell>
          <cell r="F1076">
            <v>0</v>
          </cell>
          <cell r="G1076">
            <v>0</v>
          </cell>
        </row>
        <row r="1077">
          <cell r="D1077">
            <v>2150699</v>
          </cell>
          <cell r="E1077" t="str">
            <v>        其他安全生产监管支出</v>
          </cell>
          <cell r="F1077">
            <v>5</v>
          </cell>
          <cell r="G1077">
            <v>5</v>
          </cell>
        </row>
        <row r="1078">
          <cell r="D1078">
            <v>21507</v>
          </cell>
          <cell r="E1078" t="str">
            <v>      国有资产监管</v>
          </cell>
          <cell r="F1078">
            <v>0</v>
          </cell>
          <cell r="G1078">
            <v>0</v>
          </cell>
        </row>
        <row r="1079">
          <cell r="D1079">
            <v>2150701</v>
          </cell>
          <cell r="E1079" t="str">
            <v>        行政运行</v>
          </cell>
          <cell r="F1079">
            <v>0</v>
          </cell>
          <cell r="G1079">
            <v>0</v>
          </cell>
        </row>
        <row r="1080">
          <cell r="D1080">
            <v>2150702</v>
          </cell>
          <cell r="E1080" t="str">
            <v>        一般行政管理事务</v>
          </cell>
          <cell r="F1080">
            <v>0</v>
          </cell>
          <cell r="G1080">
            <v>0</v>
          </cell>
        </row>
        <row r="1081">
          <cell r="D1081">
            <v>2150703</v>
          </cell>
          <cell r="E1081" t="str">
            <v>        机关服务</v>
          </cell>
          <cell r="F1081">
            <v>0</v>
          </cell>
          <cell r="G1081">
            <v>0</v>
          </cell>
        </row>
        <row r="1082">
          <cell r="D1082">
            <v>2150704</v>
          </cell>
          <cell r="E1082" t="str">
            <v>        国有企业监事会专项</v>
          </cell>
          <cell r="F1082">
            <v>0</v>
          </cell>
          <cell r="G1082">
            <v>0</v>
          </cell>
        </row>
        <row r="1083">
          <cell r="D1083">
            <v>2150799</v>
          </cell>
          <cell r="E1083" t="str">
            <v>        其他国有资产监管支出</v>
          </cell>
          <cell r="F1083">
            <v>0</v>
          </cell>
          <cell r="G1083">
            <v>0</v>
          </cell>
        </row>
        <row r="1084">
          <cell r="D1084">
            <v>21508</v>
          </cell>
          <cell r="E1084" t="str">
            <v>      支持中小企业发展和管理支出</v>
          </cell>
          <cell r="F1084">
            <v>51</v>
          </cell>
          <cell r="G1084">
            <v>220</v>
          </cell>
        </row>
        <row r="1085">
          <cell r="D1085">
            <v>2150801</v>
          </cell>
          <cell r="E1085" t="str">
            <v>        行政运行</v>
          </cell>
          <cell r="F1085">
            <v>0</v>
          </cell>
          <cell r="G1085">
            <v>0</v>
          </cell>
        </row>
        <row r="1086">
          <cell r="D1086">
            <v>2150802</v>
          </cell>
          <cell r="E1086" t="str">
            <v>        一般行政管理事务</v>
          </cell>
          <cell r="F1086">
            <v>0</v>
          </cell>
          <cell r="G1086">
            <v>0</v>
          </cell>
        </row>
        <row r="1087">
          <cell r="D1087">
            <v>2150803</v>
          </cell>
          <cell r="E1087" t="str">
            <v>        机关服务</v>
          </cell>
          <cell r="F1087">
            <v>0</v>
          </cell>
          <cell r="G1087">
            <v>0</v>
          </cell>
        </row>
        <row r="1088">
          <cell r="D1088">
            <v>2150804</v>
          </cell>
          <cell r="E1088" t="str">
            <v>        科技型中小企业技术创新基金</v>
          </cell>
          <cell r="F1088">
            <v>0</v>
          </cell>
          <cell r="G1088">
            <v>0</v>
          </cell>
        </row>
        <row r="1089">
          <cell r="D1089">
            <v>2150805</v>
          </cell>
          <cell r="E1089" t="str">
            <v>        中小企业发展专项</v>
          </cell>
          <cell r="F1089">
            <v>51</v>
          </cell>
          <cell r="G1089">
            <v>220</v>
          </cell>
        </row>
        <row r="1090">
          <cell r="D1090">
            <v>2150899</v>
          </cell>
          <cell r="E1090" t="str">
            <v>        其他支持中小企业发展和管理支出</v>
          </cell>
        </row>
        <row r="1091">
          <cell r="D1091">
            <v>21599</v>
          </cell>
          <cell r="E1091" t="str">
            <v>      其他资源勘探信息等支出</v>
          </cell>
          <cell r="F1091">
            <v>0</v>
          </cell>
          <cell r="G1091">
            <v>0</v>
          </cell>
        </row>
        <row r="1092">
          <cell r="D1092">
            <v>2159901</v>
          </cell>
          <cell r="E1092" t="str">
            <v>        黄金事务</v>
          </cell>
        </row>
        <row r="1092">
          <cell r="G1092">
            <v>0</v>
          </cell>
        </row>
        <row r="1093">
          <cell r="D1093">
            <v>2159902</v>
          </cell>
          <cell r="E1093" t="str">
            <v>        建设项目贷款贴息</v>
          </cell>
        </row>
        <row r="1093">
          <cell r="G1093">
            <v>0</v>
          </cell>
        </row>
        <row r="1094">
          <cell r="D1094">
            <v>2159904</v>
          </cell>
          <cell r="E1094" t="str">
            <v>        技术改造支出</v>
          </cell>
        </row>
        <row r="1095">
          <cell r="D1095">
            <v>2159905</v>
          </cell>
          <cell r="E1095" t="str">
            <v>        中药材扶持资金支出</v>
          </cell>
          <cell r="F1095">
            <v>0</v>
          </cell>
          <cell r="G1095">
            <v>0</v>
          </cell>
        </row>
        <row r="1096">
          <cell r="D1096">
            <v>2159906</v>
          </cell>
          <cell r="E1096" t="str">
            <v>        重点产业振兴和技术改造项目贷款贴息</v>
          </cell>
          <cell r="F1096">
            <v>0</v>
          </cell>
          <cell r="G1096">
            <v>0</v>
          </cell>
        </row>
        <row r="1097">
          <cell r="D1097">
            <v>2159999</v>
          </cell>
          <cell r="E1097" t="str">
            <v>        其他资源勘探信息等支出</v>
          </cell>
          <cell r="F1097">
            <v>0</v>
          </cell>
          <cell r="G1097">
            <v>0</v>
          </cell>
        </row>
        <row r="1098">
          <cell r="D1098">
            <v>216</v>
          </cell>
          <cell r="E1098" t="str">
            <v>十五、商业服务业等支出</v>
          </cell>
          <cell r="F1098">
            <v>3357</v>
          </cell>
          <cell r="G1098">
            <v>5812</v>
          </cell>
        </row>
        <row r="1099">
          <cell r="D1099">
            <v>21602</v>
          </cell>
          <cell r="E1099" t="str">
            <v>      商业流通事务</v>
          </cell>
          <cell r="F1099">
            <v>895</v>
          </cell>
          <cell r="G1099">
            <v>955</v>
          </cell>
        </row>
        <row r="1100">
          <cell r="D1100">
            <v>2160201</v>
          </cell>
          <cell r="E1100" t="str">
            <v>        行政运行</v>
          </cell>
          <cell r="F1100">
            <v>186</v>
          </cell>
          <cell r="G1100">
            <v>240</v>
          </cell>
        </row>
        <row r="1101">
          <cell r="D1101">
            <v>2160202</v>
          </cell>
          <cell r="E1101" t="str">
            <v>        一般行政管理事务</v>
          </cell>
          <cell r="F1101">
            <v>0</v>
          </cell>
          <cell r="G1101">
            <v>0</v>
          </cell>
        </row>
        <row r="1102">
          <cell r="D1102">
            <v>2160203</v>
          </cell>
          <cell r="E1102" t="str">
            <v>        机关服务</v>
          </cell>
          <cell r="F1102">
            <v>0</v>
          </cell>
          <cell r="G1102">
            <v>0</v>
          </cell>
        </row>
        <row r="1103">
          <cell r="D1103">
            <v>2160216</v>
          </cell>
          <cell r="E1103" t="str">
            <v>        食品流通安全补贴</v>
          </cell>
          <cell r="F1103">
            <v>0</v>
          </cell>
          <cell r="G1103">
            <v>0</v>
          </cell>
        </row>
        <row r="1104">
          <cell r="D1104">
            <v>2160217</v>
          </cell>
          <cell r="E1104" t="str">
            <v>        市场监测及信息管理</v>
          </cell>
          <cell r="F1104">
            <v>0</v>
          </cell>
          <cell r="G1104">
            <v>0</v>
          </cell>
        </row>
        <row r="1105">
          <cell r="D1105">
            <v>2160218</v>
          </cell>
          <cell r="E1105" t="str">
            <v>        民贸企业补贴</v>
          </cell>
          <cell r="F1105">
            <v>0</v>
          </cell>
          <cell r="G1105">
            <v>0</v>
          </cell>
        </row>
        <row r="1106">
          <cell r="D1106">
            <v>2160219</v>
          </cell>
          <cell r="E1106" t="str">
            <v>        民贸民品贷款贴息</v>
          </cell>
          <cell r="F1106">
            <v>147</v>
          </cell>
          <cell r="G1106">
            <v>150</v>
          </cell>
        </row>
        <row r="1107">
          <cell r="D1107">
            <v>2160250</v>
          </cell>
          <cell r="E1107" t="str">
            <v>        事业运行</v>
          </cell>
          <cell r="F1107">
            <v>65</v>
          </cell>
          <cell r="G1107">
            <v>65</v>
          </cell>
        </row>
        <row r="1108">
          <cell r="D1108">
            <v>2160299</v>
          </cell>
          <cell r="E1108" t="str">
            <v>        其他商业流通事务支出</v>
          </cell>
          <cell r="F1108">
            <v>497</v>
          </cell>
          <cell r="G1108">
            <v>500</v>
          </cell>
        </row>
        <row r="1109">
          <cell r="D1109">
            <v>21605</v>
          </cell>
          <cell r="E1109" t="str">
            <v>      旅游业管理与服务支出</v>
          </cell>
          <cell r="F1109">
            <v>2212</v>
          </cell>
          <cell r="G1109">
            <v>4257</v>
          </cell>
        </row>
        <row r="1110">
          <cell r="D1110">
            <v>2160501</v>
          </cell>
          <cell r="E1110" t="str">
            <v>        行政运行</v>
          </cell>
          <cell r="F1110">
            <v>165</v>
          </cell>
          <cell r="G1110">
            <v>200</v>
          </cell>
        </row>
        <row r="1111">
          <cell r="D1111">
            <v>2160502</v>
          </cell>
          <cell r="E1111" t="str">
            <v>        一般行政管理事务</v>
          </cell>
          <cell r="F1111">
            <v>18</v>
          </cell>
          <cell r="G1111">
            <v>22</v>
          </cell>
        </row>
        <row r="1112">
          <cell r="D1112">
            <v>2160503</v>
          </cell>
          <cell r="E1112" t="str">
            <v>        机关服务</v>
          </cell>
          <cell r="F1112">
            <v>0</v>
          </cell>
          <cell r="G1112">
            <v>0</v>
          </cell>
        </row>
        <row r="1113">
          <cell r="D1113">
            <v>2160504</v>
          </cell>
          <cell r="E1113" t="str">
            <v>        旅游宣传</v>
          </cell>
          <cell r="F1113">
            <v>448</v>
          </cell>
          <cell r="G1113">
            <v>450</v>
          </cell>
        </row>
        <row r="1114">
          <cell r="D1114">
            <v>2160505</v>
          </cell>
          <cell r="E1114" t="str">
            <v>        旅游行业业务管理</v>
          </cell>
          <cell r="F1114">
            <v>136</v>
          </cell>
          <cell r="G1114">
            <v>140</v>
          </cell>
        </row>
        <row r="1115">
          <cell r="D1115">
            <v>2160599</v>
          </cell>
          <cell r="E1115" t="str">
            <v>        其他旅游业管理与服务支出</v>
          </cell>
          <cell r="F1115">
            <v>1445</v>
          </cell>
          <cell r="G1115">
            <v>3445</v>
          </cell>
        </row>
        <row r="1116">
          <cell r="D1116">
            <v>21606</v>
          </cell>
          <cell r="E1116" t="str">
            <v>      涉外发展服务支出</v>
          </cell>
          <cell r="F1116">
            <v>250</v>
          </cell>
          <cell r="G1116">
            <v>600</v>
          </cell>
        </row>
        <row r="1117">
          <cell r="D1117">
            <v>2160601</v>
          </cell>
          <cell r="E1117" t="str">
            <v>        行政运行</v>
          </cell>
          <cell r="F1117">
            <v>0</v>
          </cell>
          <cell r="G1117">
            <v>0</v>
          </cell>
        </row>
        <row r="1118">
          <cell r="D1118">
            <v>2160602</v>
          </cell>
          <cell r="E1118" t="str">
            <v>        一般行政管理事务</v>
          </cell>
          <cell r="F1118">
            <v>0</v>
          </cell>
          <cell r="G1118">
            <v>0</v>
          </cell>
        </row>
        <row r="1119">
          <cell r="D1119">
            <v>2160603</v>
          </cell>
          <cell r="E1119" t="str">
            <v>        机关服务</v>
          </cell>
          <cell r="F1119">
            <v>0</v>
          </cell>
          <cell r="G1119">
            <v>0</v>
          </cell>
        </row>
        <row r="1120">
          <cell r="D1120">
            <v>2160607</v>
          </cell>
          <cell r="E1120" t="str">
            <v>        外商投资环境建设补助资金</v>
          </cell>
          <cell r="F1120">
            <v>0</v>
          </cell>
          <cell r="G1120">
            <v>0</v>
          </cell>
        </row>
        <row r="1121">
          <cell r="D1121">
            <v>2160699</v>
          </cell>
          <cell r="E1121" t="str">
            <v>        其他涉外发展服务支出</v>
          </cell>
          <cell r="F1121">
            <v>250</v>
          </cell>
          <cell r="G1121">
            <v>600</v>
          </cell>
        </row>
        <row r="1122">
          <cell r="D1122">
            <v>21699</v>
          </cell>
          <cell r="E1122" t="str">
            <v>      其他商业服务业等支出</v>
          </cell>
          <cell r="F1122">
            <v>0</v>
          </cell>
          <cell r="G1122">
            <v>0</v>
          </cell>
        </row>
        <row r="1123">
          <cell r="D1123">
            <v>2169901</v>
          </cell>
          <cell r="E1123" t="str">
            <v>        服务业基础设施建设</v>
          </cell>
          <cell r="F1123">
            <v>0</v>
          </cell>
          <cell r="G1123">
            <v>0</v>
          </cell>
        </row>
        <row r="1124">
          <cell r="D1124">
            <v>2169999</v>
          </cell>
          <cell r="E1124" t="str">
            <v>        其他商业服务业等支出</v>
          </cell>
          <cell r="F1124">
            <v>0</v>
          </cell>
          <cell r="G1124">
            <v>0</v>
          </cell>
        </row>
        <row r="1125">
          <cell r="D1125">
            <v>217</v>
          </cell>
          <cell r="E1125" t="str">
            <v>十六、金融支出</v>
          </cell>
          <cell r="F1125">
            <v>62</v>
          </cell>
          <cell r="G1125">
            <v>20</v>
          </cell>
        </row>
        <row r="1126">
          <cell r="D1126">
            <v>21701</v>
          </cell>
          <cell r="E1126" t="str">
            <v>      金融部门行政支出</v>
          </cell>
          <cell r="F1126">
            <v>0</v>
          </cell>
          <cell r="G1126">
            <v>0</v>
          </cell>
        </row>
        <row r="1127">
          <cell r="D1127">
            <v>21703</v>
          </cell>
          <cell r="E1127" t="str">
            <v>      金融发展支出</v>
          </cell>
          <cell r="F1127">
            <v>0</v>
          </cell>
          <cell r="G1127">
            <v>0</v>
          </cell>
        </row>
        <row r="1128">
          <cell r="D1128">
            <v>21799</v>
          </cell>
          <cell r="E1128" t="str">
            <v>      其他金融支出</v>
          </cell>
          <cell r="F1128">
            <v>62</v>
          </cell>
          <cell r="G1128">
            <v>20</v>
          </cell>
        </row>
        <row r="1129">
          <cell r="D1129">
            <v>219</v>
          </cell>
          <cell r="E1129" t="str">
            <v>十七、援助其他地区支出</v>
          </cell>
          <cell r="F1129">
            <v>0</v>
          </cell>
          <cell r="G1129">
            <v>0</v>
          </cell>
        </row>
        <row r="1130">
          <cell r="D1130">
            <v>21901</v>
          </cell>
          <cell r="E1130" t="str">
            <v>      一般公共服务</v>
          </cell>
          <cell r="F1130">
            <v>0</v>
          </cell>
          <cell r="G1130">
            <v>0</v>
          </cell>
        </row>
        <row r="1131">
          <cell r="D1131">
            <v>21902</v>
          </cell>
          <cell r="E1131" t="str">
            <v>      教育</v>
          </cell>
          <cell r="F1131">
            <v>0</v>
          </cell>
          <cell r="G1131">
            <v>0</v>
          </cell>
        </row>
        <row r="1132">
          <cell r="D1132">
            <v>21903</v>
          </cell>
          <cell r="E1132" t="str">
            <v>      文化体育与传媒</v>
          </cell>
          <cell r="F1132">
            <v>0</v>
          </cell>
          <cell r="G1132">
            <v>0</v>
          </cell>
        </row>
        <row r="1133">
          <cell r="D1133">
            <v>21904</v>
          </cell>
          <cell r="E1133" t="str">
            <v>      医疗卫生</v>
          </cell>
          <cell r="F1133">
            <v>0</v>
          </cell>
          <cell r="G1133">
            <v>0</v>
          </cell>
        </row>
        <row r="1134">
          <cell r="D1134">
            <v>21905</v>
          </cell>
          <cell r="E1134" t="str">
            <v>      节能环保</v>
          </cell>
          <cell r="F1134">
            <v>0</v>
          </cell>
          <cell r="G1134">
            <v>0</v>
          </cell>
        </row>
        <row r="1135">
          <cell r="D1135">
            <v>21906</v>
          </cell>
          <cell r="E1135" t="str">
            <v>      农业</v>
          </cell>
          <cell r="F1135">
            <v>0</v>
          </cell>
          <cell r="G1135">
            <v>0</v>
          </cell>
        </row>
        <row r="1136">
          <cell r="D1136">
            <v>21907</v>
          </cell>
          <cell r="E1136" t="str">
            <v>      交通运输</v>
          </cell>
          <cell r="F1136">
            <v>0</v>
          </cell>
          <cell r="G1136">
            <v>0</v>
          </cell>
        </row>
        <row r="1137">
          <cell r="D1137">
            <v>21908</v>
          </cell>
          <cell r="E1137" t="str">
            <v>      住房保障</v>
          </cell>
          <cell r="F1137">
            <v>0</v>
          </cell>
          <cell r="G1137">
            <v>0</v>
          </cell>
        </row>
        <row r="1138">
          <cell r="D1138">
            <v>21999</v>
          </cell>
          <cell r="E1138" t="str">
            <v>      其他支出</v>
          </cell>
          <cell r="F1138">
            <v>0</v>
          </cell>
          <cell r="G1138">
            <v>0</v>
          </cell>
        </row>
        <row r="1139">
          <cell r="D1139">
            <v>220</v>
          </cell>
          <cell r="E1139" t="str">
            <v>十八、国土海洋气象等支出</v>
          </cell>
          <cell r="F1139">
            <v>19324</v>
          </cell>
          <cell r="G1139">
            <v>21483</v>
          </cell>
        </row>
        <row r="1140">
          <cell r="D1140">
            <v>22001</v>
          </cell>
          <cell r="E1140" t="str">
            <v>      国土资源事务</v>
          </cell>
          <cell r="F1140">
            <v>18034</v>
          </cell>
          <cell r="G1140">
            <v>20005</v>
          </cell>
        </row>
        <row r="1141">
          <cell r="D1141">
            <v>2200101</v>
          </cell>
          <cell r="E1141" t="str">
            <v>        行政运行</v>
          </cell>
          <cell r="F1141">
            <v>1055</v>
          </cell>
          <cell r="G1141">
            <v>1330</v>
          </cell>
        </row>
        <row r="1142">
          <cell r="D1142">
            <v>2200102</v>
          </cell>
          <cell r="E1142" t="str">
            <v>        一般行政管理事务</v>
          </cell>
          <cell r="F1142">
            <v>170</v>
          </cell>
          <cell r="G1142">
            <v>220</v>
          </cell>
        </row>
        <row r="1143">
          <cell r="D1143">
            <v>2200103</v>
          </cell>
          <cell r="E1143" t="str">
            <v>        机关服务</v>
          </cell>
          <cell r="F1143">
            <v>0</v>
          </cell>
          <cell r="G1143">
            <v>0</v>
          </cell>
        </row>
        <row r="1144">
          <cell r="D1144">
            <v>2200104</v>
          </cell>
          <cell r="E1144" t="str">
            <v>        国土资源规划及管理</v>
          </cell>
          <cell r="F1144">
            <v>0</v>
          </cell>
          <cell r="G1144">
            <v>0</v>
          </cell>
        </row>
        <row r="1145">
          <cell r="D1145">
            <v>2200105</v>
          </cell>
          <cell r="E1145" t="str">
            <v>        土地资源调查</v>
          </cell>
          <cell r="F1145">
            <v>25</v>
          </cell>
          <cell r="G1145">
            <v>25</v>
          </cell>
        </row>
        <row r="1146">
          <cell r="D1146">
            <v>2200106</v>
          </cell>
          <cell r="E1146" t="str">
            <v>        土地资源利用与保护</v>
          </cell>
          <cell r="F1146">
            <v>55</v>
          </cell>
          <cell r="G1146">
            <v>55</v>
          </cell>
        </row>
        <row r="1147">
          <cell r="D1147">
            <v>2200107</v>
          </cell>
          <cell r="E1147" t="str">
            <v>        国土资源社会公益服务</v>
          </cell>
          <cell r="F1147">
            <v>0</v>
          </cell>
          <cell r="G1147">
            <v>0</v>
          </cell>
        </row>
        <row r="1148">
          <cell r="D1148">
            <v>2200108</v>
          </cell>
          <cell r="E1148" t="str">
            <v>        国土资源行业业务管理</v>
          </cell>
          <cell r="F1148">
            <v>395</v>
          </cell>
          <cell r="G1148">
            <v>395</v>
          </cell>
        </row>
        <row r="1149">
          <cell r="D1149">
            <v>2200109</v>
          </cell>
          <cell r="E1149" t="str">
            <v>        国土资源调查</v>
          </cell>
          <cell r="F1149">
            <v>0</v>
          </cell>
          <cell r="G1149">
            <v>0</v>
          </cell>
        </row>
        <row r="1150">
          <cell r="D1150">
            <v>2200110</v>
          </cell>
          <cell r="E1150" t="str">
            <v>        国土整治</v>
          </cell>
          <cell r="F1150">
            <v>8064</v>
          </cell>
          <cell r="G1150">
            <v>9000</v>
          </cell>
        </row>
        <row r="1151">
          <cell r="D1151">
            <v>2200111</v>
          </cell>
          <cell r="E1151" t="str">
            <v>        地质灾害防治</v>
          </cell>
          <cell r="F1151">
            <v>2945</v>
          </cell>
          <cell r="G1151">
            <v>3500</v>
          </cell>
        </row>
        <row r="1152">
          <cell r="D1152">
            <v>2200112</v>
          </cell>
          <cell r="E1152" t="str">
            <v>        土地资源储备支出</v>
          </cell>
          <cell r="F1152">
            <v>115</v>
          </cell>
          <cell r="G1152">
            <v>150</v>
          </cell>
        </row>
        <row r="1153">
          <cell r="D1153">
            <v>2200113</v>
          </cell>
          <cell r="E1153" t="str">
            <v>        地质及矿产资源调查</v>
          </cell>
          <cell r="F1153">
            <v>20</v>
          </cell>
          <cell r="G1153">
            <v>30</v>
          </cell>
        </row>
        <row r="1154">
          <cell r="D1154">
            <v>2200114</v>
          </cell>
          <cell r="E1154" t="str">
            <v>        地质矿产资源利用与保护</v>
          </cell>
          <cell r="F1154">
            <v>0</v>
          </cell>
          <cell r="G1154">
            <v>0</v>
          </cell>
        </row>
        <row r="1155">
          <cell r="D1155">
            <v>2200115</v>
          </cell>
          <cell r="E1155" t="str">
            <v>        地质转产项目财政贴息</v>
          </cell>
          <cell r="F1155">
            <v>0</v>
          </cell>
          <cell r="G1155">
            <v>0</v>
          </cell>
        </row>
        <row r="1156">
          <cell r="D1156">
            <v>2200116</v>
          </cell>
          <cell r="E1156" t="str">
            <v>        国外风险勘查</v>
          </cell>
          <cell r="F1156">
            <v>0</v>
          </cell>
          <cell r="G1156">
            <v>0</v>
          </cell>
        </row>
        <row r="1157">
          <cell r="D1157">
            <v>2200119</v>
          </cell>
          <cell r="E1157" t="str">
            <v>        地质勘查基金（周转金）支出</v>
          </cell>
          <cell r="F1157">
            <v>0</v>
          </cell>
          <cell r="G1157">
            <v>0</v>
          </cell>
        </row>
        <row r="1158">
          <cell r="D1158">
            <v>2200120</v>
          </cell>
          <cell r="E1158" t="str">
            <v>        矿产资源专项收入安排的支出</v>
          </cell>
          <cell r="F1158">
            <v>4929</v>
          </cell>
          <cell r="G1158">
            <v>5000</v>
          </cell>
        </row>
        <row r="1159">
          <cell r="D1159">
            <v>2200150</v>
          </cell>
          <cell r="E1159" t="str">
            <v>        事业运行</v>
          </cell>
          <cell r="F1159">
            <v>261</v>
          </cell>
          <cell r="G1159">
            <v>300</v>
          </cell>
        </row>
        <row r="1160">
          <cell r="D1160">
            <v>2200199</v>
          </cell>
          <cell r="E1160" t="str">
            <v>        其他国土资源事务支出</v>
          </cell>
          <cell r="F1160">
            <v>0</v>
          </cell>
          <cell r="G1160">
            <v>0</v>
          </cell>
        </row>
        <row r="1161">
          <cell r="D1161">
            <v>22002</v>
          </cell>
          <cell r="E1161" t="str">
            <v>      海洋管理事务</v>
          </cell>
          <cell r="F1161">
            <v>0</v>
          </cell>
          <cell r="G1161">
            <v>0</v>
          </cell>
        </row>
        <row r="1162">
          <cell r="D1162">
            <v>2200201</v>
          </cell>
          <cell r="E1162" t="str">
            <v>        行政运行</v>
          </cell>
          <cell r="F1162">
            <v>0</v>
          </cell>
          <cell r="G1162">
            <v>0</v>
          </cell>
        </row>
        <row r="1163">
          <cell r="D1163">
            <v>2200202</v>
          </cell>
          <cell r="E1163" t="str">
            <v>        一般行政管理事务</v>
          </cell>
          <cell r="F1163">
            <v>0</v>
          </cell>
          <cell r="G1163">
            <v>0</v>
          </cell>
        </row>
        <row r="1164">
          <cell r="D1164">
            <v>2200203</v>
          </cell>
          <cell r="E1164" t="str">
            <v>        机关服务</v>
          </cell>
          <cell r="F1164">
            <v>0</v>
          </cell>
          <cell r="G1164">
            <v>0</v>
          </cell>
        </row>
        <row r="1165">
          <cell r="D1165">
            <v>2200204</v>
          </cell>
          <cell r="E1165" t="str">
            <v>        海域使用管理</v>
          </cell>
          <cell r="F1165">
            <v>0</v>
          </cell>
          <cell r="G1165">
            <v>0</v>
          </cell>
        </row>
        <row r="1166">
          <cell r="D1166">
            <v>2200205</v>
          </cell>
          <cell r="E1166" t="str">
            <v>        海洋环境保护与监测</v>
          </cell>
          <cell r="F1166">
            <v>0</v>
          </cell>
          <cell r="G1166">
            <v>0</v>
          </cell>
        </row>
        <row r="1167">
          <cell r="D1167">
            <v>2200206</v>
          </cell>
          <cell r="E1167" t="str">
            <v>        海洋调查评价</v>
          </cell>
          <cell r="F1167">
            <v>0</v>
          </cell>
          <cell r="G1167">
            <v>0</v>
          </cell>
        </row>
        <row r="1168">
          <cell r="D1168">
            <v>2200207</v>
          </cell>
          <cell r="E1168" t="str">
            <v>        海洋权益维护</v>
          </cell>
          <cell r="F1168">
            <v>0</v>
          </cell>
          <cell r="G1168">
            <v>0</v>
          </cell>
        </row>
        <row r="1169">
          <cell r="D1169">
            <v>2200208</v>
          </cell>
          <cell r="E1169" t="str">
            <v>        海洋执法监察</v>
          </cell>
          <cell r="F1169">
            <v>0</v>
          </cell>
          <cell r="G1169">
            <v>0</v>
          </cell>
        </row>
        <row r="1170">
          <cell r="D1170">
            <v>2200209</v>
          </cell>
          <cell r="E1170" t="str">
            <v>        海洋防灾减灾</v>
          </cell>
          <cell r="F1170">
            <v>0</v>
          </cell>
          <cell r="G1170">
            <v>0</v>
          </cell>
        </row>
        <row r="1171">
          <cell r="D1171">
            <v>2200210</v>
          </cell>
          <cell r="E1171" t="str">
            <v>        海洋卫星</v>
          </cell>
          <cell r="F1171">
            <v>0</v>
          </cell>
          <cell r="G1171">
            <v>0</v>
          </cell>
        </row>
        <row r="1172">
          <cell r="D1172">
            <v>2200211</v>
          </cell>
          <cell r="E1172" t="str">
            <v>        极地考察</v>
          </cell>
          <cell r="F1172">
            <v>0</v>
          </cell>
          <cell r="G1172">
            <v>0</v>
          </cell>
        </row>
        <row r="1173">
          <cell r="D1173">
            <v>2200212</v>
          </cell>
          <cell r="E1173" t="str">
            <v>        海洋矿产资源勘探研究</v>
          </cell>
          <cell r="F1173">
            <v>0</v>
          </cell>
          <cell r="G1173">
            <v>0</v>
          </cell>
        </row>
        <row r="1174">
          <cell r="D1174">
            <v>2200213</v>
          </cell>
          <cell r="E1174" t="str">
            <v>        海港航标维护</v>
          </cell>
          <cell r="F1174">
            <v>0</v>
          </cell>
          <cell r="G1174">
            <v>0</v>
          </cell>
        </row>
        <row r="1175">
          <cell r="D1175">
            <v>2200214</v>
          </cell>
          <cell r="E1175" t="str">
            <v>        海域使用金支出</v>
          </cell>
          <cell r="F1175">
            <v>0</v>
          </cell>
          <cell r="G1175">
            <v>0</v>
          </cell>
        </row>
        <row r="1176">
          <cell r="D1176">
            <v>2200215</v>
          </cell>
          <cell r="E1176" t="str">
            <v>        海水淡化</v>
          </cell>
          <cell r="F1176">
            <v>0</v>
          </cell>
          <cell r="G1176">
            <v>0</v>
          </cell>
        </row>
        <row r="1177">
          <cell r="D1177">
            <v>2200216</v>
          </cell>
          <cell r="E1177" t="str">
            <v>        海洋工程排污费支出</v>
          </cell>
          <cell r="F1177">
            <v>0</v>
          </cell>
          <cell r="G1177">
            <v>0</v>
          </cell>
        </row>
        <row r="1178">
          <cell r="D1178">
            <v>2200217</v>
          </cell>
          <cell r="E1178" t="str">
            <v>        无居民海岛使用金支出</v>
          </cell>
          <cell r="F1178">
            <v>0</v>
          </cell>
          <cell r="G1178">
            <v>0</v>
          </cell>
        </row>
        <row r="1179">
          <cell r="D1179">
            <v>2200250</v>
          </cell>
          <cell r="E1179" t="str">
            <v>        事业运行</v>
          </cell>
          <cell r="F1179">
            <v>0</v>
          </cell>
          <cell r="G1179">
            <v>0</v>
          </cell>
        </row>
        <row r="1180">
          <cell r="D1180">
            <v>2200299</v>
          </cell>
          <cell r="E1180" t="str">
            <v>        其他海洋管理事务支出</v>
          </cell>
          <cell r="F1180">
            <v>0</v>
          </cell>
          <cell r="G1180">
            <v>0</v>
          </cell>
        </row>
        <row r="1181">
          <cell r="D1181">
            <v>22003</v>
          </cell>
          <cell r="E1181" t="str">
            <v>      测绘事务</v>
          </cell>
          <cell r="F1181">
            <v>323</v>
          </cell>
          <cell r="G1181">
            <v>330</v>
          </cell>
        </row>
        <row r="1182">
          <cell r="D1182">
            <v>2200301</v>
          </cell>
          <cell r="E1182" t="str">
            <v>        行政运行</v>
          </cell>
          <cell r="F1182">
            <v>0</v>
          </cell>
          <cell r="G1182">
            <v>0</v>
          </cell>
        </row>
        <row r="1183">
          <cell r="D1183">
            <v>2200302</v>
          </cell>
          <cell r="E1183" t="str">
            <v>        一般行政管理事务</v>
          </cell>
          <cell r="F1183">
            <v>16</v>
          </cell>
          <cell r="G1183">
            <v>20</v>
          </cell>
        </row>
        <row r="1184">
          <cell r="D1184">
            <v>2200303</v>
          </cell>
          <cell r="E1184" t="str">
            <v>        机关服务</v>
          </cell>
          <cell r="F1184">
            <v>0</v>
          </cell>
          <cell r="G1184">
            <v>0</v>
          </cell>
        </row>
        <row r="1185">
          <cell r="D1185">
            <v>2200304</v>
          </cell>
          <cell r="E1185" t="str">
            <v>        基础测绘</v>
          </cell>
          <cell r="F1185">
            <v>67</v>
          </cell>
          <cell r="G1185">
            <v>70</v>
          </cell>
        </row>
        <row r="1186">
          <cell r="D1186">
            <v>2200305</v>
          </cell>
          <cell r="E1186" t="str">
            <v>        航空摄影</v>
          </cell>
          <cell r="F1186">
            <v>0</v>
          </cell>
          <cell r="G1186">
            <v>0</v>
          </cell>
        </row>
        <row r="1187">
          <cell r="D1187">
            <v>2200306</v>
          </cell>
          <cell r="E1187" t="str">
            <v>        测绘工程建设</v>
          </cell>
          <cell r="F1187">
            <v>0</v>
          </cell>
          <cell r="G1187">
            <v>0</v>
          </cell>
        </row>
        <row r="1188">
          <cell r="D1188">
            <v>2200350</v>
          </cell>
          <cell r="E1188" t="str">
            <v>        事业运行</v>
          </cell>
          <cell r="F1188">
            <v>0</v>
          </cell>
          <cell r="G1188">
            <v>0</v>
          </cell>
        </row>
        <row r="1189">
          <cell r="D1189">
            <v>2200399</v>
          </cell>
          <cell r="E1189" t="str">
            <v>        其他测绘事务支出</v>
          </cell>
          <cell r="F1189">
            <v>240</v>
          </cell>
          <cell r="G1189">
            <v>240</v>
          </cell>
        </row>
        <row r="1190">
          <cell r="D1190">
            <v>22004</v>
          </cell>
          <cell r="E1190" t="str">
            <v>      地震事务</v>
          </cell>
          <cell r="F1190">
            <v>229</v>
          </cell>
          <cell r="G1190">
            <v>340</v>
          </cell>
        </row>
        <row r="1191">
          <cell r="D1191">
            <v>2200401</v>
          </cell>
          <cell r="E1191" t="str">
            <v>        行政运行</v>
          </cell>
          <cell r="F1191">
            <v>142</v>
          </cell>
          <cell r="G1191">
            <v>170</v>
          </cell>
        </row>
        <row r="1192">
          <cell r="D1192">
            <v>2200402</v>
          </cell>
          <cell r="E1192" t="str">
            <v>        一般行政管理事务</v>
          </cell>
          <cell r="F1192">
            <v>0</v>
          </cell>
          <cell r="G1192">
            <v>0</v>
          </cell>
        </row>
        <row r="1193">
          <cell r="D1193">
            <v>2200403</v>
          </cell>
          <cell r="E1193" t="str">
            <v>        机关服务</v>
          </cell>
          <cell r="F1193">
            <v>0</v>
          </cell>
          <cell r="G1193">
            <v>0</v>
          </cell>
        </row>
        <row r="1194">
          <cell r="D1194">
            <v>2200404</v>
          </cell>
          <cell r="E1194" t="str">
            <v>        地震监测</v>
          </cell>
          <cell r="F1194">
            <v>0</v>
          </cell>
          <cell r="G1194">
            <v>0</v>
          </cell>
        </row>
        <row r="1195">
          <cell r="D1195">
            <v>2200405</v>
          </cell>
          <cell r="E1195" t="str">
            <v>        地震预测预报</v>
          </cell>
          <cell r="F1195">
            <v>49</v>
          </cell>
          <cell r="G1195">
            <v>0</v>
          </cell>
        </row>
        <row r="1196">
          <cell r="D1196">
            <v>2200406</v>
          </cell>
          <cell r="E1196" t="str">
            <v>        地震灾害预防</v>
          </cell>
          <cell r="F1196">
            <v>7</v>
          </cell>
          <cell r="G1196">
            <v>0</v>
          </cell>
        </row>
        <row r="1197">
          <cell r="D1197">
            <v>2200407</v>
          </cell>
          <cell r="E1197" t="str">
            <v>        地震应急救援</v>
          </cell>
          <cell r="F1197">
            <v>11</v>
          </cell>
          <cell r="G1197">
            <v>0</v>
          </cell>
        </row>
        <row r="1198">
          <cell r="D1198">
            <v>2200408</v>
          </cell>
          <cell r="E1198" t="str">
            <v>        地震环境探察</v>
          </cell>
          <cell r="F1198">
            <v>0</v>
          </cell>
          <cell r="G1198">
            <v>0</v>
          </cell>
        </row>
        <row r="1199">
          <cell r="D1199">
            <v>2200409</v>
          </cell>
          <cell r="E1199" t="str">
            <v>        防震减灾信息管理</v>
          </cell>
          <cell r="F1199">
            <v>0</v>
          </cell>
          <cell r="G1199">
            <v>0</v>
          </cell>
        </row>
        <row r="1200">
          <cell r="D1200">
            <v>2200410</v>
          </cell>
          <cell r="E1200" t="str">
            <v>        防震减灾基础管理</v>
          </cell>
          <cell r="F1200">
            <v>0</v>
          </cell>
          <cell r="G1200">
            <v>0</v>
          </cell>
        </row>
        <row r="1201">
          <cell r="D1201">
            <v>2200450</v>
          </cell>
          <cell r="E1201" t="str">
            <v>        地震事业机构</v>
          </cell>
          <cell r="F1201">
            <v>0</v>
          </cell>
          <cell r="G1201">
            <v>0</v>
          </cell>
        </row>
        <row r="1202">
          <cell r="D1202">
            <v>2200499</v>
          </cell>
          <cell r="E1202" t="str">
            <v>        其他地震事务支出</v>
          </cell>
          <cell r="F1202">
            <v>20</v>
          </cell>
          <cell r="G1202">
            <v>170</v>
          </cell>
        </row>
        <row r="1203">
          <cell r="D1203">
            <v>22005</v>
          </cell>
          <cell r="E1203" t="str">
            <v>      气象事务</v>
          </cell>
          <cell r="F1203">
            <v>738</v>
          </cell>
          <cell r="G1203">
            <v>808</v>
          </cell>
        </row>
        <row r="1204">
          <cell r="D1204">
            <v>2200501</v>
          </cell>
          <cell r="E1204" t="str">
            <v>        行政运行</v>
          </cell>
          <cell r="F1204">
            <v>184</v>
          </cell>
          <cell r="G1204">
            <v>220</v>
          </cell>
        </row>
        <row r="1205">
          <cell r="D1205">
            <v>2200502</v>
          </cell>
          <cell r="E1205" t="str">
            <v>        一般行政管理事务</v>
          </cell>
          <cell r="F1205">
            <v>0</v>
          </cell>
          <cell r="G1205">
            <v>0</v>
          </cell>
        </row>
        <row r="1206">
          <cell r="D1206">
            <v>2200503</v>
          </cell>
          <cell r="E1206" t="str">
            <v>        机关服务</v>
          </cell>
          <cell r="F1206">
            <v>0</v>
          </cell>
          <cell r="G1206">
            <v>0</v>
          </cell>
        </row>
        <row r="1207">
          <cell r="D1207">
            <v>2200504</v>
          </cell>
          <cell r="E1207" t="str">
            <v>        气象事业机构</v>
          </cell>
          <cell r="F1207">
            <v>0</v>
          </cell>
          <cell r="G1207">
            <v>0</v>
          </cell>
        </row>
        <row r="1208">
          <cell r="D1208">
            <v>2200505</v>
          </cell>
          <cell r="E1208" t="str">
            <v>        气象技术研究应用</v>
          </cell>
          <cell r="F1208">
            <v>0</v>
          </cell>
          <cell r="G1208">
            <v>0</v>
          </cell>
        </row>
        <row r="1209">
          <cell r="D1209">
            <v>2200506</v>
          </cell>
          <cell r="E1209" t="str">
            <v>        气象探测</v>
          </cell>
          <cell r="F1209">
            <v>0</v>
          </cell>
          <cell r="G1209">
            <v>0</v>
          </cell>
        </row>
        <row r="1210">
          <cell r="D1210">
            <v>2200507</v>
          </cell>
          <cell r="E1210" t="str">
            <v>        气象信息传输及管理</v>
          </cell>
          <cell r="F1210">
            <v>0</v>
          </cell>
          <cell r="G1210">
            <v>0</v>
          </cell>
        </row>
        <row r="1211">
          <cell r="D1211">
            <v>2200508</v>
          </cell>
          <cell r="E1211" t="str">
            <v>        气象预报预测</v>
          </cell>
          <cell r="F1211">
            <v>228</v>
          </cell>
          <cell r="G1211">
            <v>258</v>
          </cell>
        </row>
        <row r="1212">
          <cell r="D1212">
            <v>2200509</v>
          </cell>
          <cell r="E1212" t="str">
            <v>        气象服务</v>
          </cell>
          <cell r="F1212">
            <v>326</v>
          </cell>
          <cell r="G1212">
            <v>330</v>
          </cell>
        </row>
        <row r="1213">
          <cell r="D1213">
            <v>2200510</v>
          </cell>
          <cell r="E1213" t="str">
            <v>        气象装备保障维护</v>
          </cell>
          <cell r="F1213">
            <v>0</v>
          </cell>
          <cell r="G1213">
            <v>0</v>
          </cell>
        </row>
        <row r="1214">
          <cell r="D1214">
            <v>2200511</v>
          </cell>
          <cell r="E1214" t="str">
            <v>        气象基础设施建设与维修</v>
          </cell>
          <cell r="F1214">
            <v>0</v>
          </cell>
          <cell r="G1214">
            <v>0</v>
          </cell>
        </row>
        <row r="1215">
          <cell r="D1215">
            <v>2200512</v>
          </cell>
          <cell r="E1215" t="str">
            <v>        气象卫星</v>
          </cell>
          <cell r="F1215">
            <v>0</v>
          </cell>
          <cell r="G1215">
            <v>0</v>
          </cell>
        </row>
        <row r="1216">
          <cell r="D1216">
            <v>2200513</v>
          </cell>
          <cell r="E1216" t="str">
            <v>        气象法规与标准</v>
          </cell>
          <cell r="F1216">
            <v>0</v>
          </cell>
          <cell r="G1216">
            <v>0</v>
          </cell>
        </row>
        <row r="1217">
          <cell r="D1217">
            <v>2200514</v>
          </cell>
          <cell r="E1217" t="str">
            <v>        气象资金审计稽查</v>
          </cell>
          <cell r="F1217">
            <v>0</v>
          </cell>
          <cell r="G1217">
            <v>0</v>
          </cell>
        </row>
        <row r="1218">
          <cell r="D1218">
            <v>2200599</v>
          </cell>
          <cell r="E1218" t="str">
            <v>        其他气象事务支出</v>
          </cell>
          <cell r="F1218">
            <v>0</v>
          </cell>
          <cell r="G1218">
            <v>0</v>
          </cell>
        </row>
        <row r="1219">
          <cell r="D1219">
            <v>22099</v>
          </cell>
          <cell r="E1219" t="str">
            <v>      其他国土海洋气象等支出</v>
          </cell>
          <cell r="F1219">
            <v>0</v>
          </cell>
          <cell r="G1219">
            <v>0</v>
          </cell>
        </row>
        <row r="1220">
          <cell r="D1220">
            <v>221</v>
          </cell>
          <cell r="E1220" t="str">
            <v>十九、住房保障支出</v>
          </cell>
          <cell r="F1220">
            <v>11268</v>
          </cell>
          <cell r="G1220">
            <v>8460</v>
          </cell>
        </row>
        <row r="1221">
          <cell r="D1221">
            <v>22101</v>
          </cell>
          <cell r="E1221" t="str">
            <v>      保障性安居工程支出</v>
          </cell>
          <cell r="F1221">
            <v>5305</v>
          </cell>
          <cell r="G1221">
            <v>2010</v>
          </cell>
        </row>
        <row r="1222">
          <cell r="D1222">
            <v>2210101</v>
          </cell>
          <cell r="E1222" t="str">
            <v>        廉租住房</v>
          </cell>
          <cell r="F1222">
            <v>0</v>
          </cell>
          <cell r="G1222">
            <v>0</v>
          </cell>
        </row>
        <row r="1223">
          <cell r="D1223">
            <v>2210102</v>
          </cell>
          <cell r="E1223" t="str">
            <v>        沉陷区治理</v>
          </cell>
          <cell r="F1223">
            <v>0</v>
          </cell>
          <cell r="G1223">
            <v>0</v>
          </cell>
        </row>
        <row r="1224">
          <cell r="D1224">
            <v>2210103</v>
          </cell>
          <cell r="E1224" t="str">
            <v>        棚户区改造</v>
          </cell>
          <cell r="F1224">
            <v>0</v>
          </cell>
          <cell r="G1224">
            <v>0</v>
          </cell>
        </row>
        <row r="1225">
          <cell r="D1225">
            <v>2210104</v>
          </cell>
          <cell r="E1225" t="str">
            <v>        少数民族地区游牧民定居工程</v>
          </cell>
          <cell r="F1225">
            <v>0</v>
          </cell>
          <cell r="G1225">
            <v>0</v>
          </cell>
        </row>
        <row r="1226">
          <cell r="D1226">
            <v>2210105</v>
          </cell>
          <cell r="E1226" t="str">
            <v>        农村危房改造</v>
          </cell>
          <cell r="F1226">
            <v>10</v>
          </cell>
          <cell r="G1226">
            <v>10</v>
          </cell>
        </row>
        <row r="1227">
          <cell r="D1227">
            <v>2210106</v>
          </cell>
          <cell r="E1227" t="str">
            <v>        公共租赁住房</v>
          </cell>
          <cell r="F1227">
            <v>0</v>
          </cell>
          <cell r="G1227">
            <v>0</v>
          </cell>
        </row>
        <row r="1228">
          <cell r="D1228">
            <v>2210107</v>
          </cell>
          <cell r="E1228" t="str">
            <v>        保障性住房租金补贴</v>
          </cell>
          <cell r="F1228">
            <v>0</v>
          </cell>
          <cell r="G1228">
            <v>0</v>
          </cell>
        </row>
        <row r="1229">
          <cell r="D1229">
            <v>2210199</v>
          </cell>
          <cell r="E1229" t="str">
            <v>        其他保障性安居工程支出</v>
          </cell>
          <cell r="F1229">
            <v>5295</v>
          </cell>
          <cell r="G1229">
            <v>2000</v>
          </cell>
        </row>
        <row r="1230">
          <cell r="D1230">
            <v>22102</v>
          </cell>
          <cell r="E1230" t="str">
            <v>      住房改革支出</v>
          </cell>
          <cell r="F1230">
            <v>5963</v>
          </cell>
          <cell r="G1230">
            <v>6450</v>
          </cell>
        </row>
        <row r="1231">
          <cell r="D1231">
            <v>2210201</v>
          </cell>
          <cell r="E1231" t="str">
            <v>        住房公积金</v>
          </cell>
          <cell r="F1231">
            <v>5435</v>
          </cell>
          <cell r="G1231">
            <v>5600</v>
          </cell>
        </row>
        <row r="1232">
          <cell r="D1232">
            <v>2210202</v>
          </cell>
          <cell r="E1232" t="str">
            <v>        提租补贴</v>
          </cell>
          <cell r="F1232">
            <v>0</v>
          </cell>
          <cell r="G1232">
            <v>0</v>
          </cell>
        </row>
        <row r="1233">
          <cell r="D1233">
            <v>2210203</v>
          </cell>
          <cell r="E1233" t="str">
            <v>        购房补贴</v>
          </cell>
          <cell r="F1233">
            <v>528</v>
          </cell>
          <cell r="G1233">
            <v>850</v>
          </cell>
        </row>
        <row r="1234">
          <cell r="D1234">
            <v>22103</v>
          </cell>
          <cell r="E1234" t="str">
            <v>      城乡社区住宅</v>
          </cell>
          <cell r="F1234">
            <v>0</v>
          </cell>
          <cell r="G1234">
            <v>0</v>
          </cell>
        </row>
        <row r="1235">
          <cell r="D1235">
            <v>2210301</v>
          </cell>
          <cell r="E1235" t="str">
            <v>        公有住房建设和维修改造支出</v>
          </cell>
          <cell r="F1235">
            <v>0</v>
          </cell>
          <cell r="G1235">
            <v>0</v>
          </cell>
        </row>
        <row r="1236">
          <cell r="D1236">
            <v>2210399</v>
          </cell>
          <cell r="E1236" t="str">
            <v>        其他城乡社区住宅支出</v>
          </cell>
          <cell r="F1236">
            <v>0</v>
          </cell>
          <cell r="G1236">
            <v>0</v>
          </cell>
        </row>
        <row r="1237">
          <cell r="D1237">
            <v>222</v>
          </cell>
          <cell r="E1237" t="str">
            <v>二十、粮油物资储备支出</v>
          </cell>
          <cell r="F1237">
            <v>2729</v>
          </cell>
          <cell r="G1237">
            <v>2887</v>
          </cell>
        </row>
        <row r="1238">
          <cell r="D1238">
            <v>22201</v>
          </cell>
          <cell r="E1238" t="str">
            <v>      粮油事务</v>
          </cell>
          <cell r="F1238">
            <v>1736</v>
          </cell>
          <cell r="G1238">
            <v>1387</v>
          </cell>
        </row>
        <row r="1239">
          <cell r="D1239">
            <v>2220101</v>
          </cell>
          <cell r="E1239" t="str">
            <v>        行政运行</v>
          </cell>
          <cell r="F1239">
            <v>172</v>
          </cell>
          <cell r="G1239">
            <v>220</v>
          </cell>
        </row>
        <row r="1240">
          <cell r="D1240">
            <v>2220102</v>
          </cell>
          <cell r="E1240" t="str">
            <v>        一般行政管理事务</v>
          </cell>
          <cell r="F1240">
            <v>26</v>
          </cell>
          <cell r="G1240">
            <v>32</v>
          </cell>
        </row>
        <row r="1241">
          <cell r="D1241">
            <v>2220103</v>
          </cell>
          <cell r="E1241" t="str">
            <v>        机关服务</v>
          </cell>
          <cell r="F1241">
            <v>0</v>
          </cell>
          <cell r="G1241">
            <v>0</v>
          </cell>
        </row>
        <row r="1242">
          <cell r="D1242">
            <v>2220104</v>
          </cell>
          <cell r="E1242" t="str">
            <v>        粮食财务与审计支出</v>
          </cell>
          <cell r="F1242">
            <v>0</v>
          </cell>
          <cell r="G1242">
            <v>0</v>
          </cell>
        </row>
        <row r="1243">
          <cell r="D1243">
            <v>2220105</v>
          </cell>
          <cell r="E1243" t="str">
            <v>        粮食信息统计</v>
          </cell>
          <cell r="F1243">
            <v>7</v>
          </cell>
          <cell r="G1243">
            <v>7</v>
          </cell>
        </row>
        <row r="1244">
          <cell r="D1244">
            <v>2220106</v>
          </cell>
          <cell r="E1244" t="str">
            <v>        粮食专项业务活动</v>
          </cell>
          <cell r="F1244">
            <v>4</v>
          </cell>
          <cell r="G1244">
            <v>4</v>
          </cell>
        </row>
        <row r="1245">
          <cell r="D1245">
            <v>2220107</v>
          </cell>
          <cell r="E1245" t="str">
            <v>        国家粮油差价补贴</v>
          </cell>
          <cell r="F1245">
            <v>0</v>
          </cell>
          <cell r="G1245">
            <v>0</v>
          </cell>
        </row>
        <row r="1246">
          <cell r="D1246">
            <v>2220112</v>
          </cell>
          <cell r="E1246" t="str">
            <v>        粮食财务挂账利息补贴</v>
          </cell>
          <cell r="F1246">
            <v>240</v>
          </cell>
          <cell r="G1246">
            <v>240</v>
          </cell>
        </row>
        <row r="1247">
          <cell r="D1247">
            <v>2220113</v>
          </cell>
          <cell r="E1247" t="str">
            <v>        粮食财务挂账消化款</v>
          </cell>
          <cell r="F1247">
            <v>0</v>
          </cell>
          <cell r="G1247">
            <v>0</v>
          </cell>
        </row>
        <row r="1248">
          <cell r="D1248">
            <v>2220114</v>
          </cell>
          <cell r="E1248" t="str">
            <v>        处理陈化粮补贴</v>
          </cell>
          <cell r="F1248">
            <v>0</v>
          </cell>
          <cell r="G1248">
            <v>0</v>
          </cell>
        </row>
        <row r="1249">
          <cell r="D1249">
            <v>2220115</v>
          </cell>
          <cell r="E1249" t="str">
            <v>        粮食风险基金</v>
          </cell>
          <cell r="F1249">
            <v>884</v>
          </cell>
          <cell r="G1249">
            <v>884</v>
          </cell>
        </row>
        <row r="1250">
          <cell r="D1250">
            <v>2220118</v>
          </cell>
          <cell r="E1250" t="str">
            <v>        粮油市场调控专项资金</v>
          </cell>
          <cell r="F1250">
            <v>0</v>
          </cell>
          <cell r="G1250">
            <v>0</v>
          </cell>
        </row>
        <row r="1251">
          <cell r="D1251">
            <v>2220150</v>
          </cell>
          <cell r="E1251" t="str">
            <v>        事业运行</v>
          </cell>
          <cell r="F1251">
            <v>50</v>
          </cell>
          <cell r="G1251">
            <v>0</v>
          </cell>
        </row>
        <row r="1252">
          <cell r="D1252">
            <v>2220199</v>
          </cell>
          <cell r="E1252" t="str">
            <v>        其他粮油事务支出</v>
          </cell>
          <cell r="F1252">
            <v>353</v>
          </cell>
          <cell r="G1252">
            <v>0</v>
          </cell>
        </row>
        <row r="1253">
          <cell r="D1253">
            <v>22202</v>
          </cell>
          <cell r="E1253" t="str">
            <v>      物资事务</v>
          </cell>
          <cell r="F1253">
            <v>0</v>
          </cell>
          <cell r="G1253">
            <v>0</v>
          </cell>
        </row>
        <row r="1254">
          <cell r="D1254">
            <v>2220201</v>
          </cell>
          <cell r="E1254" t="str">
            <v>        行政运行</v>
          </cell>
          <cell r="F1254">
            <v>0</v>
          </cell>
          <cell r="G1254">
            <v>0</v>
          </cell>
        </row>
        <row r="1255">
          <cell r="D1255">
            <v>2220202</v>
          </cell>
          <cell r="E1255" t="str">
            <v>        一般行政管理事务</v>
          </cell>
          <cell r="F1255">
            <v>0</v>
          </cell>
          <cell r="G1255">
            <v>0</v>
          </cell>
        </row>
        <row r="1256">
          <cell r="D1256">
            <v>2220203</v>
          </cell>
          <cell r="E1256" t="str">
            <v>        机关服务</v>
          </cell>
          <cell r="F1256">
            <v>0</v>
          </cell>
          <cell r="G1256">
            <v>0</v>
          </cell>
        </row>
        <row r="1257">
          <cell r="D1257">
            <v>2220204</v>
          </cell>
          <cell r="E1257" t="str">
            <v>        铁路专用线</v>
          </cell>
          <cell r="F1257">
            <v>0</v>
          </cell>
          <cell r="G1257">
            <v>0</v>
          </cell>
        </row>
        <row r="1258">
          <cell r="D1258">
            <v>2220205</v>
          </cell>
          <cell r="E1258" t="str">
            <v>        护库武警和民兵支出</v>
          </cell>
          <cell r="F1258">
            <v>0</v>
          </cell>
          <cell r="G1258">
            <v>0</v>
          </cell>
        </row>
        <row r="1259">
          <cell r="D1259">
            <v>2220206</v>
          </cell>
          <cell r="E1259" t="str">
            <v>        物资保管与保养</v>
          </cell>
          <cell r="F1259">
            <v>0</v>
          </cell>
          <cell r="G1259">
            <v>0</v>
          </cell>
        </row>
        <row r="1260">
          <cell r="D1260">
            <v>2220207</v>
          </cell>
          <cell r="E1260" t="str">
            <v>        专项贷款利息</v>
          </cell>
          <cell r="F1260">
            <v>0</v>
          </cell>
          <cell r="G1260">
            <v>0</v>
          </cell>
        </row>
        <row r="1261">
          <cell r="D1261">
            <v>2220209</v>
          </cell>
          <cell r="E1261" t="str">
            <v>        物资转移</v>
          </cell>
          <cell r="F1261">
            <v>0</v>
          </cell>
          <cell r="G1261">
            <v>0</v>
          </cell>
        </row>
        <row r="1262">
          <cell r="D1262">
            <v>2220210</v>
          </cell>
          <cell r="E1262" t="str">
            <v>        物资轮换</v>
          </cell>
          <cell r="F1262">
            <v>0</v>
          </cell>
          <cell r="G1262">
            <v>0</v>
          </cell>
        </row>
        <row r="1263">
          <cell r="D1263">
            <v>2220211</v>
          </cell>
          <cell r="E1263" t="str">
            <v>        仓库建设</v>
          </cell>
          <cell r="F1263">
            <v>0</v>
          </cell>
          <cell r="G1263">
            <v>0</v>
          </cell>
        </row>
        <row r="1264">
          <cell r="D1264">
            <v>2220212</v>
          </cell>
          <cell r="E1264" t="str">
            <v>        仓库安防</v>
          </cell>
          <cell r="F1264">
            <v>0</v>
          </cell>
          <cell r="G1264">
            <v>0</v>
          </cell>
        </row>
        <row r="1265">
          <cell r="D1265">
            <v>2220250</v>
          </cell>
          <cell r="E1265" t="str">
            <v>        事业运行</v>
          </cell>
          <cell r="F1265">
            <v>0</v>
          </cell>
          <cell r="G1265">
            <v>0</v>
          </cell>
        </row>
        <row r="1266">
          <cell r="D1266">
            <v>2220299</v>
          </cell>
          <cell r="E1266" t="str">
            <v>        其他物资事务支出</v>
          </cell>
          <cell r="F1266">
            <v>0</v>
          </cell>
          <cell r="G1266">
            <v>0</v>
          </cell>
        </row>
        <row r="1267">
          <cell r="D1267">
            <v>22203</v>
          </cell>
          <cell r="E1267" t="str">
            <v>      能源储备</v>
          </cell>
          <cell r="F1267">
            <v>0</v>
          </cell>
          <cell r="G1267">
            <v>0</v>
          </cell>
        </row>
        <row r="1268">
          <cell r="D1268">
            <v>2220301</v>
          </cell>
          <cell r="E1268" t="str">
            <v>        石油储备支出</v>
          </cell>
          <cell r="F1268">
            <v>0</v>
          </cell>
          <cell r="G1268">
            <v>0</v>
          </cell>
        </row>
        <row r="1269">
          <cell r="D1269">
            <v>2220302</v>
          </cell>
          <cell r="E1269" t="str">
            <v>        国家留成油串换石油储备支出</v>
          </cell>
          <cell r="F1269">
            <v>0</v>
          </cell>
          <cell r="G1269">
            <v>0</v>
          </cell>
        </row>
        <row r="1270">
          <cell r="D1270">
            <v>2220303</v>
          </cell>
          <cell r="E1270" t="str">
            <v>        天然铀能源储备</v>
          </cell>
          <cell r="F1270">
            <v>0</v>
          </cell>
          <cell r="G1270">
            <v>0</v>
          </cell>
        </row>
        <row r="1271">
          <cell r="D1271">
            <v>2220304</v>
          </cell>
          <cell r="E1271" t="str">
            <v>        煤炭储备</v>
          </cell>
          <cell r="F1271">
            <v>0</v>
          </cell>
          <cell r="G1271">
            <v>0</v>
          </cell>
        </row>
        <row r="1272">
          <cell r="D1272">
            <v>2220399</v>
          </cell>
          <cell r="E1272" t="str">
            <v>        其他能源储备</v>
          </cell>
          <cell r="F1272">
            <v>0</v>
          </cell>
          <cell r="G1272">
            <v>0</v>
          </cell>
        </row>
        <row r="1273">
          <cell r="D1273">
            <v>22204</v>
          </cell>
          <cell r="E1273" t="str">
            <v>      粮油储备</v>
          </cell>
          <cell r="F1273">
            <v>993</v>
          </cell>
          <cell r="G1273">
            <v>1500</v>
          </cell>
        </row>
        <row r="1274">
          <cell r="D1274">
            <v>2220401</v>
          </cell>
          <cell r="E1274" t="str">
            <v>        储备粮油补贴支出</v>
          </cell>
          <cell r="F1274">
            <v>0</v>
          </cell>
          <cell r="G1274">
            <v>0</v>
          </cell>
        </row>
        <row r="1275">
          <cell r="D1275">
            <v>2220402</v>
          </cell>
          <cell r="E1275" t="str">
            <v>        储备粮油差价补贴</v>
          </cell>
          <cell r="F1275">
            <v>0</v>
          </cell>
          <cell r="G1275">
            <v>0</v>
          </cell>
        </row>
        <row r="1276">
          <cell r="D1276">
            <v>2220403</v>
          </cell>
          <cell r="E1276" t="str">
            <v>        储备粮（油）库建设</v>
          </cell>
          <cell r="F1276">
            <v>957</v>
          </cell>
          <cell r="G1276">
            <v>1460</v>
          </cell>
        </row>
        <row r="1277">
          <cell r="D1277">
            <v>2220404</v>
          </cell>
          <cell r="E1277" t="str">
            <v>        最低收购价政策支出</v>
          </cell>
          <cell r="F1277">
            <v>0</v>
          </cell>
          <cell r="G1277">
            <v>0</v>
          </cell>
        </row>
        <row r="1278">
          <cell r="D1278">
            <v>2220499</v>
          </cell>
          <cell r="E1278" t="str">
            <v>        其他粮油储备支出</v>
          </cell>
          <cell r="F1278">
            <v>36</v>
          </cell>
          <cell r="G1278">
            <v>40</v>
          </cell>
        </row>
        <row r="1279">
          <cell r="D1279">
            <v>22205</v>
          </cell>
          <cell r="E1279" t="str">
            <v>      重要商品储备</v>
          </cell>
          <cell r="F1279">
            <v>0</v>
          </cell>
          <cell r="G1279">
            <v>0</v>
          </cell>
        </row>
        <row r="1280">
          <cell r="D1280">
            <v>2220501</v>
          </cell>
          <cell r="E1280" t="str">
            <v>        棉花储备</v>
          </cell>
          <cell r="F1280">
            <v>0</v>
          </cell>
          <cell r="G1280">
            <v>0</v>
          </cell>
        </row>
        <row r="1281">
          <cell r="D1281">
            <v>2220502</v>
          </cell>
          <cell r="E1281" t="str">
            <v>        食糖储备</v>
          </cell>
          <cell r="F1281">
            <v>0</v>
          </cell>
          <cell r="G1281">
            <v>0</v>
          </cell>
        </row>
        <row r="1282">
          <cell r="D1282">
            <v>2220503</v>
          </cell>
          <cell r="E1282" t="str">
            <v>        肉类储备</v>
          </cell>
          <cell r="F1282">
            <v>0</v>
          </cell>
          <cell r="G1282">
            <v>0</v>
          </cell>
        </row>
        <row r="1283">
          <cell r="D1283">
            <v>2220504</v>
          </cell>
          <cell r="E1283" t="str">
            <v>        化肥储备</v>
          </cell>
          <cell r="F1283">
            <v>0</v>
          </cell>
          <cell r="G1283">
            <v>0</v>
          </cell>
        </row>
        <row r="1284">
          <cell r="D1284">
            <v>2220505</v>
          </cell>
          <cell r="E1284" t="str">
            <v>        农药储备</v>
          </cell>
          <cell r="F1284">
            <v>0</v>
          </cell>
          <cell r="G1284">
            <v>0</v>
          </cell>
        </row>
        <row r="1285">
          <cell r="D1285">
            <v>2220506</v>
          </cell>
          <cell r="E1285" t="str">
            <v>        边销茶储备</v>
          </cell>
          <cell r="F1285">
            <v>0</v>
          </cell>
          <cell r="G1285">
            <v>0</v>
          </cell>
        </row>
        <row r="1286">
          <cell r="D1286">
            <v>2220507</v>
          </cell>
          <cell r="E1286" t="str">
            <v>        羊毛储备</v>
          </cell>
          <cell r="F1286">
            <v>0</v>
          </cell>
          <cell r="G1286">
            <v>0</v>
          </cell>
        </row>
        <row r="1287">
          <cell r="D1287">
            <v>2220508</v>
          </cell>
          <cell r="E1287" t="str">
            <v>        医药储备</v>
          </cell>
          <cell r="F1287">
            <v>0</v>
          </cell>
          <cell r="G1287">
            <v>0</v>
          </cell>
        </row>
        <row r="1288">
          <cell r="D1288">
            <v>2220509</v>
          </cell>
          <cell r="E1288" t="str">
            <v>        食盐储备</v>
          </cell>
          <cell r="F1288">
            <v>0</v>
          </cell>
          <cell r="G1288">
            <v>0</v>
          </cell>
        </row>
        <row r="1289">
          <cell r="D1289">
            <v>2220510</v>
          </cell>
          <cell r="E1289" t="str">
            <v>        战略物资储备</v>
          </cell>
          <cell r="F1289">
            <v>0</v>
          </cell>
          <cell r="G1289">
            <v>0</v>
          </cell>
        </row>
        <row r="1290">
          <cell r="D1290">
            <v>2220599</v>
          </cell>
          <cell r="E1290" t="str">
            <v>        其他重要商品储备支出</v>
          </cell>
          <cell r="F1290">
            <v>0</v>
          </cell>
          <cell r="G1290">
            <v>0</v>
          </cell>
        </row>
        <row r="1291">
          <cell r="D1291">
            <v>227</v>
          </cell>
          <cell r="E1291" t="str">
            <v>二十一、预备费</v>
          </cell>
          <cell r="F1291">
            <v>0</v>
          </cell>
          <cell r="G1291">
            <v>15000</v>
          </cell>
        </row>
        <row r="1292">
          <cell r="D1292">
            <v>228</v>
          </cell>
          <cell r="E1292" t="str">
            <v>二十二、国债还本付息支出</v>
          </cell>
          <cell r="F1292">
            <v>130880</v>
          </cell>
          <cell r="G1292">
            <v>178036</v>
          </cell>
        </row>
        <row r="1293">
          <cell r="D1293">
            <v>22807</v>
          </cell>
          <cell r="E1293" t="str">
            <v>        地方向国外借款还本</v>
          </cell>
          <cell r="F1293">
            <v>0</v>
          </cell>
          <cell r="G1293">
            <v>0</v>
          </cell>
        </row>
        <row r="1294">
          <cell r="D1294">
            <v>22808</v>
          </cell>
          <cell r="E1294" t="str">
            <v>        国内债务付息</v>
          </cell>
          <cell r="F1294">
            <v>130622</v>
          </cell>
          <cell r="G1294">
            <v>175556</v>
          </cell>
        </row>
        <row r="1295">
          <cell r="D1295">
            <v>22809</v>
          </cell>
          <cell r="E1295" t="str">
            <v>        国外债务付息</v>
          </cell>
          <cell r="F1295">
            <v>0</v>
          </cell>
          <cell r="G1295">
            <v>0</v>
          </cell>
        </row>
        <row r="1296">
          <cell r="D1296">
            <v>22810</v>
          </cell>
          <cell r="E1296" t="str">
            <v>        国内外债务发行</v>
          </cell>
          <cell r="F1296">
            <v>0</v>
          </cell>
          <cell r="G1296">
            <v>0</v>
          </cell>
        </row>
        <row r="1297">
          <cell r="D1297">
            <v>22811</v>
          </cell>
          <cell r="E1297" t="str">
            <v>        补充还贷准备金</v>
          </cell>
          <cell r="F1297">
            <v>73</v>
          </cell>
          <cell r="G1297">
            <v>80</v>
          </cell>
        </row>
        <row r="1298">
          <cell r="D1298">
            <v>22813</v>
          </cell>
          <cell r="E1298" t="str">
            <v>        地方政府债券付息</v>
          </cell>
          <cell r="F1298">
            <v>185</v>
          </cell>
          <cell r="G1298">
            <v>2400</v>
          </cell>
        </row>
        <row r="1299">
          <cell r="D1299">
            <v>229</v>
          </cell>
          <cell r="E1299" t="str">
            <v>二十三、其他支出</v>
          </cell>
          <cell r="F1299">
            <v>0</v>
          </cell>
          <cell r="G1299">
            <v>0</v>
          </cell>
        </row>
        <row r="1300">
          <cell r="D1300">
            <v>22902</v>
          </cell>
          <cell r="E1300" t="str">
            <v>        年初预留</v>
          </cell>
          <cell r="F1300">
            <v>0</v>
          </cell>
          <cell r="G1300">
            <v>0</v>
          </cell>
        </row>
        <row r="1301">
          <cell r="D1301">
            <v>22999</v>
          </cell>
          <cell r="E1301" t="str">
            <v>        其他支出</v>
          </cell>
          <cell r="F1301">
            <v>0</v>
          </cell>
          <cell r="G1301">
            <v>0</v>
          </cell>
        </row>
        <row r="1302">
          <cell r="E1302" t="str">
            <v>一般公共预算支出合计</v>
          </cell>
          <cell r="F1302">
            <v>606672</v>
          </cell>
          <cell r="G1302">
            <v>649140</v>
          </cell>
        </row>
      </sheetData>
      <sheetData sheetId="45">
        <row r="1">
          <cell r="F1" t="str">
            <v>2015年玉溪市本级一般公共预算支出变动情况表</v>
          </cell>
        </row>
        <row r="2">
          <cell r="F2" t="str">
            <v>表一</v>
          </cell>
        </row>
        <row r="3">
          <cell r="F3" t="str">
            <v>项目</v>
          </cell>
          <cell r="G3" t="str">
            <v>2015年预算数</v>
          </cell>
          <cell r="H3" t="str">
            <v>地方债券转贷资金</v>
          </cell>
          <cell r="I3" t="str">
            <v>上级专款</v>
          </cell>
          <cell r="J3" t="str">
            <v>动支预备费</v>
          </cell>
          <cell r="K3" t="str">
            <v>2015年预算调整数</v>
          </cell>
        </row>
        <row r="4">
          <cell r="E4">
            <v>201</v>
          </cell>
          <cell r="F4" t="str">
            <v>一、一般公共服务</v>
          </cell>
          <cell r="G4">
            <v>74338</v>
          </cell>
          <cell r="H4">
            <v>23000</v>
          </cell>
          <cell r="I4">
            <v>0</v>
          </cell>
          <cell r="J4">
            <v>780</v>
          </cell>
          <cell r="K4">
            <v>98118</v>
          </cell>
        </row>
        <row r="5">
          <cell r="E5">
            <v>20101</v>
          </cell>
          <cell r="F5" t="str">
            <v>    人大事务</v>
          </cell>
          <cell r="G5">
            <v>1345</v>
          </cell>
          <cell r="H5">
            <v>0</v>
          </cell>
          <cell r="I5">
            <v>0</v>
          </cell>
          <cell r="J5">
            <v>0</v>
          </cell>
          <cell r="K5">
            <v>1345</v>
          </cell>
        </row>
        <row r="6">
          <cell r="E6">
            <v>2010101</v>
          </cell>
          <cell r="F6" t="str">
            <v>      行政运行</v>
          </cell>
          <cell r="G6">
            <v>550</v>
          </cell>
        </row>
        <row r="6">
          <cell r="K6">
            <v>550</v>
          </cell>
        </row>
        <row r="7">
          <cell r="E7">
            <v>2010102</v>
          </cell>
          <cell r="F7" t="str">
            <v>      一般行政管理事务</v>
          </cell>
          <cell r="G7">
            <v>460</v>
          </cell>
        </row>
        <row r="7">
          <cell r="K7">
            <v>460</v>
          </cell>
        </row>
        <row r="8">
          <cell r="E8">
            <v>2010103</v>
          </cell>
          <cell r="F8" t="str">
            <v>      机关服务</v>
          </cell>
          <cell r="G8">
            <v>45</v>
          </cell>
        </row>
        <row r="8">
          <cell r="K8">
            <v>45</v>
          </cell>
        </row>
        <row r="9">
          <cell r="E9">
            <v>2010104</v>
          </cell>
          <cell r="F9" t="str">
            <v>      人大会议</v>
          </cell>
          <cell r="G9">
            <v>190</v>
          </cell>
        </row>
        <row r="9">
          <cell r="K9">
            <v>190</v>
          </cell>
        </row>
        <row r="10">
          <cell r="E10">
            <v>2010105</v>
          </cell>
          <cell r="F10" t="str">
            <v>      人大立法</v>
          </cell>
          <cell r="G10">
            <v>10</v>
          </cell>
        </row>
        <row r="10">
          <cell r="K10">
            <v>10</v>
          </cell>
        </row>
        <row r="11">
          <cell r="E11">
            <v>2010106</v>
          </cell>
          <cell r="F11" t="str">
            <v>      人大监督</v>
          </cell>
          <cell r="G11">
            <v>0</v>
          </cell>
        </row>
        <row r="11">
          <cell r="K11">
            <v>0</v>
          </cell>
        </row>
        <row r="12">
          <cell r="E12">
            <v>2010107</v>
          </cell>
          <cell r="F12" t="str">
            <v>      人大代表履职能力提升</v>
          </cell>
          <cell r="G12">
            <v>50</v>
          </cell>
        </row>
        <row r="12">
          <cell r="K12">
            <v>50</v>
          </cell>
        </row>
        <row r="13">
          <cell r="E13">
            <v>2010108</v>
          </cell>
          <cell r="F13" t="str">
            <v>      代表工作</v>
          </cell>
          <cell r="G13">
            <v>20</v>
          </cell>
        </row>
        <row r="13">
          <cell r="K13">
            <v>20</v>
          </cell>
        </row>
        <row r="14">
          <cell r="E14">
            <v>2010109</v>
          </cell>
          <cell r="F14" t="str">
            <v>      人大信访工作</v>
          </cell>
          <cell r="G14">
            <v>0</v>
          </cell>
        </row>
        <row r="14">
          <cell r="K14">
            <v>0</v>
          </cell>
        </row>
        <row r="15">
          <cell r="E15">
            <v>2010150</v>
          </cell>
          <cell r="F15" t="str">
            <v>      事业运行</v>
          </cell>
          <cell r="G15">
            <v>0</v>
          </cell>
        </row>
        <row r="15">
          <cell r="K15">
            <v>0</v>
          </cell>
        </row>
        <row r="16">
          <cell r="E16">
            <v>2010199</v>
          </cell>
          <cell r="F16" t="str">
            <v>      其他人大事务支出</v>
          </cell>
          <cell r="G16">
            <v>20</v>
          </cell>
        </row>
        <row r="16">
          <cell r="K16">
            <v>20</v>
          </cell>
        </row>
        <row r="17">
          <cell r="E17">
            <v>20102</v>
          </cell>
          <cell r="F17" t="str">
            <v>    政协事务</v>
          </cell>
          <cell r="G17">
            <v>1610</v>
          </cell>
          <cell r="H17">
            <v>0</v>
          </cell>
          <cell r="I17">
            <v>0</v>
          </cell>
          <cell r="J17">
            <v>60</v>
          </cell>
          <cell r="K17">
            <v>1670</v>
          </cell>
        </row>
        <row r="18">
          <cell r="E18">
            <v>2010201</v>
          </cell>
          <cell r="F18" t="str">
            <v>      行政运行</v>
          </cell>
          <cell r="G18">
            <v>575</v>
          </cell>
        </row>
        <row r="18">
          <cell r="J18">
            <v>60</v>
          </cell>
          <cell r="K18">
            <v>635</v>
          </cell>
        </row>
        <row r="19">
          <cell r="E19">
            <v>2010202</v>
          </cell>
          <cell r="F19" t="str">
            <v>      一般行政管理事务</v>
          </cell>
          <cell r="G19">
            <v>380</v>
          </cell>
        </row>
        <row r="19">
          <cell r="K19">
            <v>380</v>
          </cell>
        </row>
        <row r="20">
          <cell r="E20">
            <v>2010203</v>
          </cell>
          <cell r="F20" t="str">
            <v>      机关服务</v>
          </cell>
          <cell r="G20">
            <v>0</v>
          </cell>
        </row>
        <row r="20">
          <cell r="K20">
            <v>0</v>
          </cell>
        </row>
        <row r="21">
          <cell r="E21">
            <v>2010204</v>
          </cell>
          <cell r="F21" t="str">
            <v>      政协会议</v>
          </cell>
          <cell r="G21">
            <v>190</v>
          </cell>
        </row>
        <row r="21">
          <cell r="K21">
            <v>190</v>
          </cell>
        </row>
        <row r="22">
          <cell r="E22">
            <v>2010205</v>
          </cell>
          <cell r="F22" t="str">
            <v>      委员视察</v>
          </cell>
          <cell r="G22">
            <v>180</v>
          </cell>
        </row>
        <row r="22">
          <cell r="K22">
            <v>180</v>
          </cell>
        </row>
        <row r="23">
          <cell r="E23">
            <v>2010206</v>
          </cell>
          <cell r="F23" t="str">
            <v>      参政议政</v>
          </cell>
          <cell r="G23">
            <v>30</v>
          </cell>
        </row>
        <row r="23">
          <cell r="K23">
            <v>30</v>
          </cell>
        </row>
        <row r="24">
          <cell r="E24">
            <v>2010250</v>
          </cell>
          <cell r="F24" t="str">
            <v>      事业运行</v>
          </cell>
          <cell r="G24">
            <v>0</v>
          </cell>
        </row>
        <row r="24">
          <cell r="K24">
            <v>0</v>
          </cell>
        </row>
        <row r="25">
          <cell r="E25">
            <v>2010299</v>
          </cell>
          <cell r="F25" t="str">
            <v>      其他政协事务支出</v>
          </cell>
          <cell r="G25">
            <v>255</v>
          </cell>
        </row>
        <row r="25">
          <cell r="K25">
            <v>255</v>
          </cell>
        </row>
        <row r="26">
          <cell r="E26">
            <v>20103</v>
          </cell>
          <cell r="F26" t="str">
            <v>    政府办公厅(室)及相关机构事务</v>
          </cell>
          <cell r="G26">
            <v>8550</v>
          </cell>
          <cell r="H26">
            <v>0</v>
          </cell>
          <cell r="I26">
            <v>0</v>
          </cell>
          <cell r="J26">
            <v>120</v>
          </cell>
          <cell r="K26">
            <v>8670</v>
          </cell>
        </row>
        <row r="27">
          <cell r="E27">
            <v>2010301</v>
          </cell>
          <cell r="F27" t="str">
            <v>      行政运行</v>
          </cell>
          <cell r="G27">
            <v>3920</v>
          </cell>
        </row>
        <row r="27">
          <cell r="K27">
            <v>3920</v>
          </cell>
        </row>
        <row r="28">
          <cell r="E28">
            <v>2010302</v>
          </cell>
          <cell r="F28" t="str">
            <v>      一般行政管理事务</v>
          </cell>
          <cell r="G28">
            <v>2500</v>
          </cell>
        </row>
        <row r="28">
          <cell r="K28">
            <v>2500</v>
          </cell>
        </row>
        <row r="29">
          <cell r="E29">
            <v>2010303</v>
          </cell>
          <cell r="F29" t="str">
            <v>      机关服务</v>
          </cell>
          <cell r="G29">
            <v>0</v>
          </cell>
        </row>
        <row r="29">
          <cell r="K29">
            <v>0</v>
          </cell>
        </row>
        <row r="30">
          <cell r="E30">
            <v>2010304</v>
          </cell>
          <cell r="F30" t="str">
            <v>      专项服务</v>
          </cell>
          <cell r="G30">
            <v>0</v>
          </cell>
        </row>
        <row r="30">
          <cell r="K30">
            <v>0</v>
          </cell>
        </row>
        <row r="31">
          <cell r="E31">
            <v>2010305</v>
          </cell>
          <cell r="F31" t="str">
            <v>      专项业务活动</v>
          </cell>
          <cell r="G31">
            <v>0</v>
          </cell>
        </row>
        <row r="31">
          <cell r="K31">
            <v>0</v>
          </cell>
        </row>
        <row r="32">
          <cell r="E32">
            <v>2010306</v>
          </cell>
          <cell r="F32" t="str">
            <v>      政务公开审批</v>
          </cell>
          <cell r="G32">
            <v>0</v>
          </cell>
        </row>
        <row r="32">
          <cell r="K32">
            <v>0</v>
          </cell>
        </row>
        <row r="33">
          <cell r="E33">
            <v>2010307</v>
          </cell>
          <cell r="F33" t="str">
            <v>      法制建设</v>
          </cell>
          <cell r="G33">
            <v>120</v>
          </cell>
        </row>
        <row r="33">
          <cell r="K33">
            <v>120</v>
          </cell>
        </row>
        <row r="34">
          <cell r="E34">
            <v>2010308</v>
          </cell>
          <cell r="F34" t="str">
            <v>      信访事务</v>
          </cell>
          <cell r="G34">
            <v>260</v>
          </cell>
        </row>
        <row r="34">
          <cell r="K34">
            <v>260</v>
          </cell>
        </row>
        <row r="35">
          <cell r="E35">
            <v>2010309</v>
          </cell>
          <cell r="F35" t="str">
            <v>      参事事务</v>
          </cell>
          <cell r="G35">
            <v>0</v>
          </cell>
        </row>
        <row r="35">
          <cell r="K35">
            <v>0</v>
          </cell>
        </row>
        <row r="36">
          <cell r="E36">
            <v>2010350</v>
          </cell>
          <cell r="F36" t="str">
            <v>      事业运行</v>
          </cell>
          <cell r="G36">
            <v>150</v>
          </cell>
        </row>
        <row r="36">
          <cell r="K36">
            <v>150</v>
          </cell>
        </row>
        <row r="37">
          <cell r="E37">
            <v>2010399</v>
          </cell>
          <cell r="F37" t="str">
            <v>      其他政府办公厅(室)及相关机构事务支出</v>
          </cell>
          <cell r="G37">
            <v>1600</v>
          </cell>
        </row>
        <row r="37">
          <cell r="J37">
            <v>120</v>
          </cell>
          <cell r="K37">
            <v>1720</v>
          </cell>
        </row>
        <row r="38">
          <cell r="E38">
            <v>20104</v>
          </cell>
          <cell r="F38" t="str">
            <v>    发展与改革事务</v>
          </cell>
          <cell r="G38">
            <v>8150</v>
          </cell>
          <cell r="H38">
            <v>23000</v>
          </cell>
          <cell r="I38">
            <v>0</v>
          </cell>
          <cell r="J38">
            <v>0</v>
          </cell>
          <cell r="K38">
            <v>31150</v>
          </cell>
        </row>
        <row r="39">
          <cell r="E39">
            <v>2010401</v>
          </cell>
          <cell r="F39" t="str">
            <v>      行政运行</v>
          </cell>
          <cell r="G39">
            <v>1200</v>
          </cell>
        </row>
        <row r="39">
          <cell r="K39">
            <v>1200</v>
          </cell>
        </row>
        <row r="40">
          <cell r="E40">
            <v>2010402</v>
          </cell>
          <cell r="F40" t="str">
            <v>      一般行政管理事务</v>
          </cell>
          <cell r="G40">
            <v>360</v>
          </cell>
        </row>
        <row r="40">
          <cell r="K40">
            <v>360</v>
          </cell>
        </row>
        <row r="41">
          <cell r="E41">
            <v>2010403</v>
          </cell>
          <cell r="F41" t="str">
            <v>      机关服务</v>
          </cell>
          <cell r="G41">
            <v>0</v>
          </cell>
        </row>
        <row r="41">
          <cell r="K41">
            <v>0</v>
          </cell>
        </row>
        <row r="42">
          <cell r="E42">
            <v>2010404</v>
          </cell>
          <cell r="F42" t="str">
            <v>      战略规划与实施</v>
          </cell>
          <cell r="G42">
            <v>4200</v>
          </cell>
          <cell r="H42">
            <v>23000</v>
          </cell>
        </row>
        <row r="42">
          <cell r="K42">
            <v>27200</v>
          </cell>
        </row>
        <row r="43">
          <cell r="E43">
            <v>2010405</v>
          </cell>
          <cell r="F43" t="str">
            <v>      日常经济运行调节</v>
          </cell>
          <cell r="G43">
            <v>0</v>
          </cell>
        </row>
        <row r="43">
          <cell r="K43">
            <v>0</v>
          </cell>
        </row>
        <row r="44">
          <cell r="E44">
            <v>2010406</v>
          </cell>
          <cell r="F44" t="str">
            <v>      社会事业发展规划</v>
          </cell>
          <cell r="G44">
            <v>0</v>
          </cell>
        </row>
        <row r="44">
          <cell r="K44">
            <v>0</v>
          </cell>
        </row>
        <row r="45">
          <cell r="E45">
            <v>2010407</v>
          </cell>
          <cell r="F45" t="str">
            <v>      经济体制改革研究</v>
          </cell>
          <cell r="G45">
            <v>540</v>
          </cell>
        </row>
        <row r="45">
          <cell r="K45">
            <v>540</v>
          </cell>
        </row>
        <row r="46">
          <cell r="E46">
            <v>2010408</v>
          </cell>
          <cell r="F46" t="str">
            <v>      物价管理</v>
          </cell>
          <cell r="G46">
            <v>0</v>
          </cell>
        </row>
        <row r="46">
          <cell r="K46">
            <v>0</v>
          </cell>
        </row>
        <row r="47">
          <cell r="E47">
            <v>2010409</v>
          </cell>
          <cell r="F47" t="str">
            <v>      应对气象变化管理事务</v>
          </cell>
          <cell r="G47">
            <v>0</v>
          </cell>
        </row>
        <row r="47">
          <cell r="K47">
            <v>0</v>
          </cell>
        </row>
        <row r="48">
          <cell r="E48">
            <v>2010450</v>
          </cell>
          <cell r="F48" t="str">
            <v>      事业运行</v>
          </cell>
          <cell r="G48">
            <v>290</v>
          </cell>
        </row>
        <row r="48">
          <cell r="K48">
            <v>290</v>
          </cell>
        </row>
        <row r="49">
          <cell r="E49">
            <v>2010499</v>
          </cell>
          <cell r="F49" t="str">
            <v>      其他发展与改革事务支出</v>
          </cell>
          <cell r="G49">
            <v>1560</v>
          </cell>
        </row>
        <row r="49">
          <cell r="K49">
            <v>1560</v>
          </cell>
        </row>
        <row r="50">
          <cell r="E50">
            <v>20105</v>
          </cell>
          <cell r="F50" t="str">
            <v>    统计信息事务</v>
          </cell>
          <cell r="G50">
            <v>1523</v>
          </cell>
          <cell r="H50">
            <v>0</v>
          </cell>
          <cell r="I50">
            <v>0</v>
          </cell>
          <cell r="J50">
            <v>0</v>
          </cell>
          <cell r="K50">
            <v>1523</v>
          </cell>
        </row>
        <row r="51">
          <cell r="E51">
            <v>2010501</v>
          </cell>
          <cell r="F51" t="str">
            <v>      行政运行</v>
          </cell>
          <cell r="G51">
            <v>460</v>
          </cell>
        </row>
        <row r="51">
          <cell r="K51">
            <v>460</v>
          </cell>
        </row>
        <row r="52">
          <cell r="E52">
            <v>2010502</v>
          </cell>
          <cell r="F52" t="str">
            <v>      一般行政管理事务</v>
          </cell>
          <cell r="G52">
            <v>0</v>
          </cell>
        </row>
        <row r="52">
          <cell r="K52">
            <v>0</v>
          </cell>
        </row>
        <row r="53">
          <cell r="E53">
            <v>2010503</v>
          </cell>
          <cell r="F53" t="str">
            <v>      机关服务</v>
          </cell>
          <cell r="G53">
            <v>0</v>
          </cell>
        </row>
        <row r="53">
          <cell r="K53">
            <v>0</v>
          </cell>
        </row>
        <row r="54">
          <cell r="E54">
            <v>2010504</v>
          </cell>
          <cell r="F54" t="str">
            <v>      信息事务</v>
          </cell>
          <cell r="G54">
            <v>10</v>
          </cell>
        </row>
        <row r="54">
          <cell r="K54">
            <v>10</v>
          </cell>
        </row>
        <row r="55">
          <cell r="E55">
            <v>2010505</v>
          </cell>
          <cell r="F55" t="str">
            <v>      专项统计业务</v>
          </cell>
          <cell r="G55">
            <v>630</v>
          </cell>
        </row>
        <row r="55">
          <cell r="K55">
            <v>630</v>
          </cell>
        </row>
        <row r="56">
          <cell r="E56">
            <v>2010506</v>
          </cell>
          <cell r="F56" t="str">
            <v>      统计管理</v>
          </cell>
          <cell r="G56">
            <v>16</v>
          </cell>
        </row>
        <row r="56">
          <cell r="K56">
            <v>16</v>
          </cell>
        </row>
        <row r="57">
          <cell r="E57">
            <v>2010507</v>
          </cell>
          <cell r="F57" t="str">
            <v>      专项普查活动</v>
          </cell>
          <cell r="G57">
            <v>0</v>
          </cell>
        </row>
        <row r="57">
          <cell r="K57">
            <v>0</v>
          </cell>
        </row>
        <row r="58">
          <cell r="E58">
            <v>2010508</v>
          </cell>
          <cell r="F58" t="str">
            <v>      统计抽样调查</v>
          </cell>
          <cell r="G58">
            <v>405</v>
          </cell>
        </row>
        <row r="58">
          <cell r="K58">
            <v>405</v>
          </cell>
        </row>
        <row r="59">
          <cell r="E59">
            <v>2010550</v>
          </cell>
          <cell r="F59" t="str">
            <v>      事业运行</v>
          </cell>
          <cell r="G59">
            <v>0</v>
          </cell>
        </row>
        <row r="59">
          <cell r="K59">
            <v>0</v>
          </cell>
        </row>
        <row r="60">
          <cell r="E60">
            <v>2010599</v>
          </cell>
          <cell r="F60" t="str">
            <v>      其他统计信息事务支出</v>
          </cell>
          <cell r="G60">
            <v>2</v>
          </cell>
        </row>
        <row r="60">
          <cell r="K60">
            <v>2</v>
          </cell>
        </row>
        <row r="61">
          <cell r="E61">
            <v>20106</v>
          </cell>
          <cell r="F61" t="str">
            <v>    财政事务</v>
          </cell>
          <cell r="G61">
            <v>1990</v>
          </cell>
          <cell r="H61">
            <v>0</v>
          </cell>
          <cell r="I61">
            <v>0</v>
          </cell>
          <cell r="J61">
            <v>0</v>
          </cell>
          <cell r="K61">
            <v>1990</v>
          </cell>
        </row>
        <row r="62">
          <cell r="E62">
            <v>2010601</v>
          </cell>
          <cell r="F62" t="str">
            <v>      行政运行</v>
          </cell>
          <cell r="G62">
            <v>1055</v>
          </cell>
        </row>
        <row r="62">
          <cell r="K62">
            <v>1055</v>
          </cell>
        </row>
        <row r="63">
          <cell r="E63">
            <v>2010602</v>
          </cell>
          <cell r="F63" t="str">
            <v>      一般行政管理事务</v>
          </cell>
          <cell r="G63">
            <v>469</v>
          </cell>
        </row>
        <row r="63">
          <cell r="K63">
            <v>469</v>
          </cell>
        </row>
        <row r="64">
          <cell r="E64">
            <v>2010603</v>
          </cell>
          <cell r="F64" t="str">
            <v>      机关服务</v>
          </cell>
          <cell r="G64">
            <v>0</v>
          </cell>
        </row>
        <row r="64">
          <cell r="K64">
            <v>0</v>
          </cell>
        </row>
        <row r="65">
          <cell r="E65">
            <v>2010604</v>
          </cell>
          <cell r="F65" t="str">
            <v>      预算改革业务</v>
          </cell>
          <cell r="G65">
            <v>28</v>
          </cell>
        </row>
        <row r="65">
          <cell r="K65">
            <v>28</v>
          </cell>
        </row>
        <row r="66">
          <cell r="E66">
            <v>2010605</v>
          </cell>
          <cell r="F66" t="str">
            <v>      财政国库业务</v>
          </cell>
          <cell r="G66">
            <v>114</v>
          </cell>
        </row>
        <row r="66">
          <cell r="K66">
            <v>114</v>
          </cell>
        </row>
        <row r="67">
          <cell r="E67">
            <v>2010606</v>
          </cell>
          <cell r="F67" t="str">
            <v>      财政监察</v>
          </cell>
          <cell r="G67">
            <v>0</v>
          </cell>
        </row>
        <row r="67">
          <cell r="K67">
            <v>0</v>
          </cell>
        </row>
        <row r="68">
          <cell r="E68">
            <v>2010607</v>
          </cell>
          <cell r="F68" t="str">
            <v>      信息化建设</v>
          </cell>
          <cell r="G68">
            <v>62</v>
          </cell>
        </row>
        <row r="68">
          <cell r="K68">
            <v>62</v>
          </cell>
        </row>
        <row r="69">
          <cell r="E69">
            <v>2010608</v>
          </cell>
          <cell r="F69" t="str">
            <v>      财政委托业务支出</v>
          </cell>
          <cell r="G69">
            <v>102</v>
          </cell>
        </row>
        <row r="69">
          <cell r="K69">
            <v>102</v>
          </cell>
        </row>
        <row r="70">
          <cell r="E70">
            <v>2010650</v>
          </cell>
          <cell r="F70" t="str">
            <v>      事业运行</v>
          </cell>
          <cell r="G70">
            <v>0</v>
          </cell>
        </row>
        <row r="70">
          <cell r="K70">
            <v>0</v>
          </cell>
        </row>
        <row r="71">
          <cell r="E71">
            <v>2010699</v>
          </cell>
          <cell r="F71" t="str">
            <v>      其他财政事务支出</v>
          </cell>
          <cell r="G71">
            <v>160</v>
          </cell>
        </row>
        <row r="71">
          <cell r="K71">
            <v>160</v>
          </cell>
        </row>
        <row r="72">
          <cell r="E72">
            <v>20107</v>
          </cell>
          <cell r="F72" t="str">
            <v>    税收事务</v>
          </cell>
          <cell r="G72">
            <v>2038</v>
          </cell>
          <cell r="H72">
            <v>0</v>
          </cell>
          <cell r="I72">
            <v>0</v>
          </cell>
          <cell r="J72">
            <v>70</v>
          </cell>
          <cell r="K72">
            <v>2108</v>
          </cell>
        </row>
        <row r="73">
          <cell r="E73">
            <v>2010701</v>
          </cell>
          <cell r="F73" t="str">
            <v>      行政运行</v>
          </cell>
          <cell r="G73">
            <v>18</v>
          </cell>
        </row>
        <row r="73">
          <cell r="J73">
            <v>70</v>
          </cell>
          <cell r="K73">
            <v>88</v>
          </cell>
        </row>
        <row r="74">
          <cell r="E74">
            <v>2010702</v>
          </cell>
          <cell r="F74" t="str">
            <v>      一般行政管理事务</v>
          </cell>
          <cell r="G74">
            <v>1000</v>
          </cell>
        </row>
        <row r="74">
          <cell r="K74">
            <v>1000</v>
          </cell>
        </row>
        <row r="75">
          <cell r="E75">
            <v>2010703</v>
          </cell>
          <cell r="F75" t="str">
            <v>      机关服务</v>
          </cell>
          <cell r="G75">
            <v>0</v>
          </cell>
        </row>
        <row r="75">
          <cell r="K75">
            <v>0</v>
          </cell>
        </row>
        <row r="76">
          <cell r="E76">
            <v>2010704</v>
          </cell>
          <cell r="F76" t="str">
            <v>      税务办案</v>
          </cell>
          <cell r="G76">
            <v>0</v>
          </cell>
        </row>
        <row r="76">
          <cell r="K76">
            <v>0</v>
          </cell>
        </row>
        <row r="77">
          <cell r="E77">
            <v>2010705</v>
          </cell>
          <cell r="F77" t="str">
            <v>      税务登记证及发票管理</v>
          </cell>
          <cell r="G77">
            <v>0</v>
          </cell>
        </row>
        <row r="77">
          <cell r="K77">
            <v>0</v>
          </cell>
        </row>
        <row r="78">
          <cell r="E78">
            <v>2010706</v>
          </cell>
          <cell r="F78" t="str">
            <v>      代扣代收代征税款手续费</v>
          </cell>
          <cell r="G78">
            <v>0</v>
          </cell>
        </row>
        <row r="78">
          <cell r="K78">
            <v>0</v>
          </cell>
        </row>
        <row r="79">
          <cell r="E79">
            <v>2010707</v>
          </cell>
          <cell r="F79" t="str">
            <v>      税务宣传</v>
          </cell>
          <cell r="G79">
            <v>0</v>
          </cell>
        </row>
        <row r="79">
          <cell r="K79">
            <v>0</v>
          </cell>
        </row>
        <row r="80">
          <cell r="E80">
            <v>2010708</v>
          </cell>
          <cell r="F80" t="str">
            <v>      协税护税</v>
          </cell>
          <cell r="G80">
            <v>0</v>
          </cell>
        </row>
        <row r="80">
          <cell r="K80">
            <v>0</v>
          </cell>
        </row>
        <row r="81">
          <cell r="E81">
            <v>2010709</v>
          </cell>
          <cell r="F81" t="str">
            <v>      信息化建设</v>
          </cell>
          <cell r="G81">
            <v>0</v>
          </cell>
        </row>
        <row r="81">
          <cell r="K81">
            <v>0</v>
          </cell>
        </row>
        <row r="82">
          <cell r="E82">
            <v>2010750</v>
          </cell>
          <cell r="F82" t="str">
            <v>      事业运行</v>
          </cell>
          <cell r="G82">
            <v>0</v>
          </cell>
        </row>
        <row r="82">
          <cell r="K82">
            <v>0</v>
          </cell>
        </row>
        <row r="83">
          <cell r="E83">
            <v>2010799</v>
          </cell>
          <cell r="F83" t="str">
            <v>      其他税收事务支出</v>
          </cell>
          <cell r="G83">
            <v>1020</v>
          </cell>
        </row>
        <row r="83">
          <cell r="K83">
            <v>1020</v>
          </cell>
        </row>
        <row r="84">
          <cell r="E84">
            <v>20108</v>
          </cell>
          <cell r="F84" t="str">
            <v>    审计事务</v>
          </cell>
          <cell r="G84">
            <v>1501</v>
          </cell>
          <cell r="H84">
            <v>0</v>
          </cell>
          <cell r="I84">
            <v>0</v>
          </cell>
          <cell r="J84">
            <v>0</v>
          </cell>
          <cell r="K84">
            <v>1501</v>
          </cell>
        </row>
        <row r="85">
          <cell r="E85">
            <v>2010801</v>
          </cell>
          <cell r="F85" t="str">
            <v>      行政运行</v>
          </cell>
          <cell r="G85">
            <v>480</v>
          </cell>
        </row>
        <row r="85">
          <cell r="K85">
            <v>480</v>
          </cell>
        </row>
        <row r="86">
          <cell r="E86">
            <v>2010802</v>
          </cell>
          <cell r="F86" t="str">
            <v>      一般行政管理事务</v>
          </cell>
          <cell r="G86">
            <v>42</v>
          </cell>
        </row>
        <row r="86">
          <cell r="K86">
            <v>42</v>
          </cell>
        </row>
        <row r="87">
          <cell r="E87">
            <v>2010803</v>
          </cell>
          <cell r="F87" t="str">
            <v>      机关服务</v>
          </cell>
          <cell r="G87">
            <v>0</v>
          </cell>
        </row>
        <row r="87">
          <cell r="K87">
            <v>0</v>
          </cell>
        </row>
        <row r="88">
          <cell r="E88">
            <v>2010804</v>
          </cell>
          <cell r="F88" t="str">
            <v>      审计业务</v>
          </cell>
          <cell r="G88">
            <v>820</v>
          </cell>
        </row>
        <row r="88">
          <cell r="K88">
            <v>820</v>
          </cell>
        </row>
        <row r="89">
          <cell r="E89">
            <v>2010805</v>
          </cell>
          <cell r="F89" t="str">
            <v>      审计管理</v>
          </cell>
          <cell r="G89">
            <v>0</v>
          </cell>
        </row>
        <row r="89">
          <cell r="K89">
            <v>0</v>
          </cell>
        </row>
        <row r="90">
          <cell r="E90">
            <v>2010806</v>
          </cell>
          <cell r="F90" t="str">
            <v>      信息化建设</v>
          </cell>
          <cell r="G90">
            <v>24</v>
          </cell>
        </row>
        <row r="90">
          <cell r="K90">
            <v>24</v>
          </cell>
        </row>
        <row r="91">
          <cell r="E91">
            <v>2010850</v>
          </cell>
          <cell r="F91" t="str">
            <v>      事业运行</v>
          </cell>
          <cell r="G91">
            <v>102</v>
          </cell>
        </row>
        <row r="91">
          <cell r="K91">
            <v>102</v>
          </cell>
        </row>
        <row r="92">
          <cell r="E92">
            <v>2010899</v>
          </cell>
          <cell r="F92" t="str">
            <v>      其他审计事务支出</v>
          </cell>
          <cell r="G92">
            <v>33</v>
          </cell>
        </row>
        <row r="92">
          <cell r="K92">
            <v>33</v>
          </cell>
        </row>
        <row r="93">
          <cell r="E93">
            <v>20109</v>
          </cell>
          <cell r="F93" t="str">
            <v>    海关事务</v>
          </cell>
          <cell r="G93">
            <v>0</v>
          </cell>
        </row>
        <row r="93">
          <cell r="K93">
            <v>0</v>
          </cell>
        </row>
        <row r="94">
          <cell r="E94">
            <v>2010901</v>
          </cell>
          <cell r="F94" t="str">
            <v>      行政运行</v>
          </cell>
          <cell r="G94">
            <v>0</v>
          </cell>
        </row>
        <row r="94">
          <cell r="K94">
            <v>0</v>
          </cell>
        </row>
        <row r="95">
          <cell r="E95">
            <v>2010902</v>
          </cell>
          <cell r="F95" t="str">
            <v>      一般行政管理事务</v>
          </cell>
          <cell r="G95">
            <v>0</v>
          </cell>
        </row>
        <row r="95">
          <cell r="K95">
            <v>0</v>
          </cell>
        </row>
        <row r="96">
          <cell r="E96">
            <v>2010903</v>
          </cell>
          <cell r="F96" t="str">
            <v>      机关服务</v>
          </cell>
          <cell r="G96">
            <v>0</v>
          </cell>
        </row>
        <row r="96">
          <cell r="K96">
            <v>0</v>
          </cell>
        </row>
        <row r="97">
          <cell r="E97">
            <v>2010904</v>
          </cell>
          <cell r="F97" t="str">
            <v>      收费业务</v>
          </cell>
          <cell r="G97">
            <v>0</v>
          </cell>
        </row>
        <row r="97">
          <cell r="K97">
            <v>0</v>
          </cell>
        </row>
        <row r="98">
          <cell r="E98">
            <v>2010905</v>
          </cell>
          <cell r="F98" t="str">
            <v>      缉私办案</v>
          </cell>
          <cell r="G98">
            <v>0</v>
          </cell>
        </row>
        <row r="98">
          <cell r="K98">
            <v>0</v>
          </cell>
        </row>
        <row r="99">
          <cell r="E99">
            <v>2010907</v>
          </cell>
          <cell r="F99" t="str">
            <v>      口岸电子执法系统建设与维护</v>
          </cell>
          <cell r="G99">
            <v>0</v>
          </cell>
        </row>
        <row r="99">
          <cell r="K99">
            <v>0</v>
          </cell>
        </row>
        <row r="100">
          <cell r="E100">
            <v>2010908</v>
          </cell>
          <cell r="F100" t="str">
            <v>      信息化建设</v>
          </cell>
          <cell r="G100">
            <v>0</v>
          </cell>
        </row>
        <row r="100">
          <cell r="K100">
            <v>0</v>
          </cell>
        </row>
        <row r="101">
          <cell r="E101">
            <v>2010950</v>
          </cell>
          <cell r="F101" t="str">
            <v>      事业运行</v>
          </cell>
          <cell r="G101">
            <v>0</v>
          </cell>
        </row>
        <row r="101">
          <cell r="K101">
            <v>0</v>
          </cell>
        </row>
        <row r="102">
          <cell r="E102">
            <v>2010999</v>
          </cell>
          <cell r="F102" t="str">
            <v>      其他海关事务支出</v>
          </cell>
          <cell r="G102">
            <v>0</v>
          </cell>
        </row>
        <row r="102">
          <cell r="K102">
            <v>0</v>
          </cell>
        </row>
        <row r="103">
          <cell r="E103">
            <v>20110</v>
          </cell>
          <cell r="F103" t="str">
            <v>    人力资源事务</v>
          </cell>
          <cell r="G103">
            <v>591</v>
          </cell>
          <cell r="H103">
            <v>0</v>
          </cell>
          <cell r="I103">
            <v>0</v>
          </cell>
          <cell r="J103">
            <v>0</v>
          </cell>
          <cell r="K103">
            <v>591</v>
          </cell>
        </row>
        <row r="104">
          <cell r="E104">
            <v>2011001</v>
          </cell>
          <cell r="F104" t="str">
            <v>      行政运行</v>
          </cell>
          <cell r="G104">
            <v>136</v>
          </cell>
        </row>
        <row r="104">
          <cell r="K104">
            <v>136</v>
          </cell>
        </row>
        <row r="105">
          <cell r="E105">
            <v>2011002</v>
          </cell>
          <cell r="F105" t="str">
            <v>      一般行政管理事务</v>
          </cell>
          <cell r="G105">
            <v>2</v>
          </cell>
        </row>
        <row r="105">
          <cell r="K105">
            <v>2</v>
          </cell>
        </row>
        <row r="106">
          <cell r="E106">
            <v>2011003</v>
          </cell>
          <cell r="F106" t="str">
            <v>      机关服务</v>
          </cell>
          <cell r="G106">
            <v>0</v>
          </cell>
        </row>
        <row r="106">
          <cell r="K106">
            <v>0</v>
          </cell>
        </row>
        <row r="107">
          <cell r="E107">
            <v>2011004</v>
          </cell>
          <cell r="F107" t="str">
            <v>      政府特殊津贴</v>
          </cell>
          <cell r="G107">
            <v>0</v>
          </cell>
        </row>
        <row r="107">
          <cell r="K107">
            <v>0</v>
          </cell>
        </row>
        <row r="108">
          <cell r="E108">
            <v>2011005</v>
          </cell>
          <cell r="F108" t="str">
            <v>      资助留学回国人员</v>
          </cell>
          <cell r="G108">
            <v>0</v>
          </cell>
        </row>
        <row r="108">
          <cell r="K108">
            <v>0</v>
          </cell>
        </row>
        <row r="109">
          <cell r="E109">
            <v>2011006</v>
          </cell>
          <cell r="F109" t="str">
            <v>      军队转业干部安置</v>
          </cell>
          <cell r="G109">
            <v>75</v>
          </cell>
        </row>
        <row r="109">
          <cell r="K109">
            <v>75</v>
          </cell>
        </row>
        <row r="110">
          <cell r="E110">
            <v>2011007</v>
          </cell>
          <cell r="F110" t="str">
            <v>      博士后日常经费</v>
          </cell>
          <cell r="G110">
            <v>0</v>
          </cell>
        </row>
        <row r="110">
          <cell r="K110">
            <v>0</v>
          </cell>
        </row>
        <row r="111">
          <cell r="E111">
            <v>2011008</v>
          </cell>
          <cell r="F111" t="str">
            <v>      引进人才费用</v>
          </cell>
          <cell r="G111">
            <v>15</v>
          </cell>
        </row>
        <row r="111">
          <cell r="K111">
            <v>15</v>
          </cell>
        </row>
        <row r="112">
          <cell r="E112">
            <v>2011009</v>
          </cell>
          <cell r="F112" t="str">
            <v>      公务员考核</v>
          </cell>
          <cell r="G112">
            <v>20</v>
          </cell>
        </row>
        <row r="112">
          <cell r="K112">
            <v>20</v>
          </cell>
        </row>
        <row r="113">
          <cell r="E113">
            <v>2011010</v>
          </cell>
          <cell r="F113" t="str">
            <v>      公务员履职能力提升</v>
          </cell>
          <cell r="G113">
            <v>10</v>
          </cell>
        </row>
        <row r="113">
          <cell r="K113">
            <v>10</v>
          </cell>
        </row>
        <row r="114">
          <cell r="E114">
            <v>2011011</v>
          </cell>
          <cell r="F114" t="str">
            <v>      公务员招考</v>
          </cell>
          <cell r="G114">
            <v>48</v>
          </cell>
        </row>
        <row r="114">
          <cell r="K114">
            <v>48</v>
          </cell>
        </row>
        <row r="115">
          <cell r="E115">
            <v>2011012</v>
          </cell>
          <cell r="F115" t="str">
            <v>      公务员综合管理</v>
          </cell>
          <cell r="G115">
            <v>0</v>
          </cell>
        </row>
        <row r="115">
          <cell r="K115">
            <v>0</v>
          </cell>
        </row>
        <row r="116">
          <cell r="E116">
            <v>2011050</v>
          </cell>
          <cell r="F116" t="str">
            <v>      事业运行</v>
          </cell>
          <cell r="G116">
            <v>135</v>
          </cell>
        </row>
        <row r="116">
          <cell r="K116">
            <v>135</v>
          </cell>
        </row>
        <row r="117">
          <cell r="E117">
            <v>2011099</v>
          </cell>
          <cell r="F117" t="str">
            <v>      其他人事事务支出</v>
          </cell>
          <cell r="G117">
            <v>150</v>
          </cell>
        </row>
        <row r="117">
          <cell r="K117">
            <v>150</v>
          </cell>
        </row>
        <row r="118">
          <cell r="E118">
            <v>20111</v>
          </cell>
          <cell r="F118" t="str">
            <v>    纪检监察事务</v>
          </cell>
          <cell r="G118">
            <v>1286</v>
          </cell>
          <cell r="H118">
            <v>0</v>
          </cell>
          <cell r="I118">
            <v>0</v>
          </cell>
          <cell r="J118">
            <v>0</v>
          </cell>
          <cell r="K118">
            <v>1286</v>
          </cell>
        </row>
        <row r="119">
          <cell r="E119">
            <v>2011101</v>
          </cell>
          <cell r="F119" t="str">
            <v>      行政运行</v>
          </cell>
          <cell r="G119">
            <v>855</v>
          </cell>
        </row>
        <row r="119">
          <cell r="K119">
            <v>855</v>
          </cell>
        </row>
        <row r="120">
          <cell r="E120">
            <v>2011102</v>
          </cell>
          <cell r="F120" t="str">
            <v>      一般行政管理事务</v>
          </cell>
          <cell r="G120">
            <v>115</v>
          </cell>
        </row>
        <row r="120">
          <cell r="K120">
            <v>115</v>
          </cell>
        </row>
        <row r="121">
          <cell r="E121">
            <v>2011103</v>
          </cell>
          <cell r="F121" t="str">
            <v>      机关服务</v>
          </cell>
          <cell r="G121">
            <v>0</v>
          </cell>
        </row>
        <row r="121">
          <cell r="K121">
            <v>0</v>
          </cell>
        </row>
        <row r="122">
          <cell r="E122">
            <v>2011104</v>
          </cell>
          <cell r="F122" t="str">
            <v>      大案要案查处</v>
          </cell>
          <cell r="G122">
            <v>30</v>
          </cell>
        </row>
        <row r="122">
          <cell r="K122">
            <v>30</v>
          </cell>
        </row>
        <row r="123">
          <cell r="E123">
            <v>2011105</v>
          </cell>
          <cell r="F123" t="str">
            <v>      派驻派出机构</v>
          </cell>
          <cell r="G123">
            <v>150</v>
          </cell>
        </row>
        <row r="123">
          <cell r="K123">
            <v>150</v>
          </cell>
        </row>
        <row r="124">
          <cell r="E124">
            <v>2011106</v>
          </cell>
          <cell r="F124" t="str">
            <v>      中央巡视</v>
          </cell>
          <cell r="G124">
            <v>0</v>
          </cell>
        </row>
        <row r="124">
          <cell r="K124">
            <v>0</v>
          </cell>
        </row>
        <row r="125">
          <cell r="E125">
            <v>2011150</v>
          </cell>
          <cell r="F125" t="str">
            <v>      事业运行</v>
          </cell>
          <cell r="G125">
            <v>0</v>
          </cell>
        </row>
        <row r="125">
          <cell r="K125">
            <v>0</v>
          </cell>
        </row>
        <row r="126">
          <cell r="E126">
            <v>2011199</v>
          </cell>
          <cell r="F126" t="str">
            <v>      其他纪检监察事务支出</v>
          </cell>
          <cell r="G126">
            <v>136</v>
          </cell>
        </row>
        <row r="126">
          <cell r="K126">
            <v>136</v>
          </cell>
        </row>
        <row r="127">
          <cell r="E127">
            <v>20113</v>
          </cell>
          <cell r="F127" t="str">
            <v>    商贸事务</v>
          </cell>
          <cell r="G127">
            <v>3161</v>
          </cell>
          <cell r="H127">
            <v>0</v>
          </cell>
          <cell r="I127">
            <v>0</v>
          </cell>
          <cell r="J127">
            <v>0</v>
          </cell>
          <cell r="K127">
            <v>3161</v>
          </cell>
        </row>
        <row r="128">
          <cell r="E128">
            <v>2011301</v>
          </cell>
          <cell r="F128" t="str">
            <v>      行政运行</v>
          </cell>
          <cell r="G128">
            <v>604</v>
          </cell>
        </row>
        <row r="128">
          <cell r="K128">
            <v>604</v>
          </cell>
        </row>
        <row r="129">
          <cell r="E129">
            <v>2011302</v>
          </cell>
          <cell r="F129" t="str">
            <v>      一般行政管理事务</v>
          </cell>
          <cell r="G129">
            <v>166</v>
          </cell>
        </row>
        <row r="129">
          <cell r="K129">
            <v>166</v>
          </cell>
        </row>
        <row r="130">
          <cell r="E130">
            <v>2011303</v>
          </cell>
          <cell r="F130" t="str">
            <v>      机关服务</v>
          </cell>
          <cell r="G130">
            <v>0</v>
          </cell>
        </row>
        <row r="130">
          <cell r="K130">
            <v>0</v>
          </cell>
        </row>
        <row r="131">
          <cell r="E131">
            <v>2011304</v>
          </cell>
          <cell r="F131" t="str">
            <v>      对外贸易管理</v>
          </cell>
          <cell r="G131">
            <v>211</v>
          </cell>
        </row>
        <row r="131">
          <cell r="K131">
            <v>211</v>
          </cell>
        </row>
        <row r="132">
          <cell r="E132">
            <v>2011305</v>
          </cell>
          <cell r="F132" t="str">
            <v>      国际经济合作</v>
          </cell>
          <cell r="G132">
            <v>25</v>
          </cell>
        </row>
        <row r="132">
          <cell r="K132">
            <v>25</v>
          </cell>
        </row>
        <row r="133">
          <cell r="E133">
            <v>2011306</v>
          </cell>
          <cell r="F133" t="str">
            <v>      外资管理</v>
          </cell>
          <cell r="G133">
            <v>45</v>
          </cell>
        </row>
        <row r="133">
          <cell r="K133">
            <v>45</v>
          </cell>
        </row>
        <row r="134">
          <cell r="E134">
            <v>2011307</v>
          </cell>
          <cell r="F134" t="str">
            <v>      国内贸易管理</v>
          </cell>
          <cell r="G134">
            <v>150</v>
          </cell>
        </row>
        <row r="134">
          <cell r="K134">
            <v>150</v>
          </cell>
        </row>
        <row r="135">
          <cell r="E135">
            <v>2011308</v>
          </cell>
          <cell r="F135" t="str">
            <v>      招商引资</v>
          </cell>
          <cell r="G135">
            <v>1700</v>
          </cell>
        </row>
        <row r="135">
          <cell r="K135">
            <v>1700</v>
          </cell>
        </row>
        <row r="136">
          <cell r="E136">
            <v>2011350</v>
          </cell>
          <cell r="F136" t="str">
            <v>      事业运行</v>
          </cell>
          <cell r="G136">
            <v>0</v>
          </cell>
        </row>
        <row r="136">
          <cell r="K136">
            <v>0</v>
          </cell>
        </row>
        <row r="137">
          <cell r="E137">
            <v>2011399</v>
          </cell>
          <cell r="F137" t="str">
            <v>      其他商贸事务支出</v>
          </cell>
          <cell r="G137">
            <v>260</v>
          </cell>
        </row>
        <row r="137">
          <cell r="K137">
            <v>260</v>
          </cell>
        </row>
        <row r="138">
          <cell r="E138">
            <v>20114</v>
          </cell>
          <cell r="F138" t="str">
            <v>    知识产权事务</v>
          </cell>
          <cell r="G138">
            <v>43</v>
          </cell>
          <cell r="H138">
            <v>0</v>
          </cell>
          <cell r="I138">
            <v>0</v>
          </cell>
          <cell r="J138">
            <v>0</v>
          </cell>
          <cell r="K138">
            <v>43</v>
          </cell>
        </row>
        <row r="139">
          <cell r="E139">
            <v>2011401</v>
          </cell>
          <cell r="F139" t="str">
            <v>      行政运行</v>
          </cell>
          <cell r="G139">
            <v>0</v>
          </cell>
        </row>
        <row r="139">
          <cell r="K139">
            <v>0</v>
          </cell>
        </row>
        <row r="140">
          <cell r="E140">
            <v>2011402</v>
          </cell>
          <cell r="F140" t="str">
            <v>      一般行政管理事务</v>
          </cell>
          <cell r="G140">
            <v>15</v>
          </cell>
        </row>
        <row r="140">
          <cell r="K140">
            <v>15</v>
          </cell>
        </row>
        <row r="141">
          <cell r="E141">
            <v>2011403</v>
          </cell>
          <cell r="F141" t="str">
            <v>      机关服务</v>
          </cell>
          <cell r="G141">
            <v>0</v>
          </cell>
        </row>
        <row r="141">
          <cell r="K141">
            <v>0</v>
          </cell>
        </row>
        <row r="142">
          <cell r="E142">
            <v>2011404</v>
          </cell>
          <cell r="F142" t="str">
            <v>      专利审批</v>
          </cell>
          <cell r="G142">
            <v>0</v>
          </cell>
        </row>
        <row r="142">
          <cell r="K142">
            <v>0</v>
          </cell>
        </row>
        <row r="143">
          <cell r="E143">
            <v>2011405</v>
          </cell>
          <cell r="F143" t="str">
            <v>      国家知识产权战略</v>
          </cell>
          <cell r="G143">
            <v>0</v>
          </cell>
        </row>
        <row r="143">
          <cell r="K143">
            <v>0</v>
          </cell>
        </row>
        <row r="144">
          <cell r="E144">
            <v>2011406</v>
          </cell>
          <cell r="F144" t="str">
            <v>      专利试点和产业化推进</v>
          </cell>
          <cell r="G144">
            <v>0</v>
          </cell>
        </row>
        <row r="144">
          <cell r="K144">
            <v>0</v>
          </cell>
        </row>
        <row r="145">
          <cell r="E145">
            <v>2011407</v>
          </cell>
          <cell r="F145" t="str">
            <v>      专利执法</v>
          </cell>
          <cell r="G145">
            <v>0</v>
          </cell>
        </row>
        <row r="145">
          <cell r="K145">
            <v>0</v>
          </cell>
        </row>
        <row r="146">
          <cell r="E146">
            <v>2011408</v>
          </cell>
          <cell r="F146" t="str">
            <v>      国际组织专项活动</v>
          </cell>
          <cell r="G146">
            <v>0</v>
          </cell>
        </row>
        <row r="146">
          <cell r="K146">
            <v>0</v>
          </cell>
        </row>
        <row r="147">
          <cell r="E147">
            <v>2011409</v>
          </cell>
          <cell r="F147" t="str">
            <v>      知识产权宏观管理</v>
          </cell>
          <cell r="G147">
            <v>0</v>
          </cell>
        </row>
        <row r="147">
          <cell r="K147">
            <v>0</v>
          </cell>
        </row>
        <row r="148">
          <cell r="E148">
            <v>2011450</v>
          </cell>
          <cell r="F148" t="str">
            <v>      事业运行</v>
          </cell>
          <cell r="G148">
            <v>28</v>
          </cell>
        </row>
        <row r="148">
          <cell r="K148">
            <v>28</v>
          </cell>
        </row>
        <row r="149">
          <cell r="E149">
            <v>2011499</v>
          </cell>
          <cell r="F149" t="str">
            <v>      其他知识产权事务支出</v>
          </cell>
          <cell r="G149">
            <v>0</v>
          </cell>
        </row>
        <row r="149">
          <cell r="K149">
            <v>0</v>
          </cell>
        </row>
        <row r="150">
          <cell r="E150">
            <v>20115</v>
          </cell>
          <cell r="F150" t="str">
            <v>    工商行政管理事务</v>
          </cell>
          <cell r="G150">
            <v>3060</v>
          </cell>
          <cell r="H150">
            <v>0</v>
          </cell>
          <cell r="I150">
            <v>0</v>
          </cell>
          <cell r="J150">
            <v>230</v>
          </cell>
          <cell r="K150">
            <v>3290</v>
          </cell>
        </row>
        <row r="151">
          <cell r="E151">
            <v>2011501</v>
          </cell>
          <cell r="F151" t="str">
            <v>      行政运行</v>
          </cell>
          <cell r="G151">
            <v>2560</v>
          </cell>
        </row>
        <row r="151">
          <cell r="K151">
            <v>2560</v>
          </cell>
        </row>
        <row r="152">
          <cell r="E152">
            <v>2011502</v>
          </cell>
          <cell r="F152" t="str">
            <v>      一般行政管理事务</v>
          </cell>
          <cell r="G152">
            <v>20</v>
          </cell>
        </row>
        <row r="152">
          <cell r="K152">
            <v>20</v>
          </cell>
        </row>
        <row r="153">
          <cell r="E153">
            <v>2011503</v>
          </cell>
          <cell r="F153" t="str">
            <v>      机关服务</v>
          </cell>
          <cell r="G153">
            <v>0</v>
          </cell>
        </row>
        <row r="153">
          <cell r="J153">
            <v>230</v>
          </cell>
          <cell r="K153">
            <v>230</v>
          </cell>
        </row>
        <row r="154">
          <cell r="E154">
            <v>2011504</v>
          </cell>
          <cell r="F154" t="str">
            <v>      工商行政管理专项</v>
          </cell>
          <cell r="G154">
            <v>158</v>
          </cell>
        </row>
        <row r="154">
          <cell r="K154">
            <v>158</v>
          </cell>
        </row>
        <row r="155">
          <cell r="E155">
            <v>2011505</v>
          </cell>
          <cell r="F155" t="str">
            <v>      执法办案专项</v>
          </cell>
          <cell r="G155">
            <v>56</v>
          </cell>
        </row>
        <row r="155">
          <cell r="K155">
            <v>56</v>
          </cell>
        </row>
        <row r="156">
          <cell r="E156">
            <v>2011506</v>
          </cell>
          <cell r="F156" t="str">
            <v>      消费者权益保护</v>
          </cell>
          <cell r="G156">
            <v>66</v>
          </cell>
        </row>
        <row r="156">
          <cell r="K156">
            <v>66</v>
          </cell>
        </row>
        <row r="157">
          <cell r="E157">
            <v>2011507</v>
          </cell>
          <cell r="F157" t="str">
            <v>      信息化建设</v>
          </cell>
          <cell r="G157">
            <v>0</v>
          </cell>
        </row>
        <row r="157">
          <cell r="K157">
            <v>0</v>
          </cell>
        </row>
        <row r="158">
          <cell r="E158">
            <v>2011550</v>
          </cell>
          <cell r="F158" t="str">
            <v>      事业运行</v>
          </cell>
          <cell r="G158">
            <v>85</v>
          </cell>
        </row>
        <row r="158">
          <cell r="K158">
            <v>85</v>
          </cell>
        </row>
        <row r="159">
          <cell r="E159">
            <v>2011599</v>
          </cell>
          <cell r="F159" t="str">
            <v>      其他工商行政管理事务支出</v>
          </cell>
          <cell r="G159">
            <v>115</v>
          </cell>
        </row>
        <row r="159">
          <cell r="K159">
            <v>115</v>
          </cell>
        </row>
        <row r="160">
          <cell r="E160">
            <v>20117</v>
          </cell>
          <cell r="F160" t="str">
            <v>    质量技术监督与检验检疫事务</v>
          </cell>
          <cell r="G160">
            <v>3538</v>
          </cell>
          <cell r="H160">
            <v>0</v>
          </cell>
          <cell r="I160">
            <v>0</v>
          </cell>
          <cell r="J160">
            <v>0</v>
          </cell>
          <cell r="K160">
            <v>3538</v>
          </cell>
        </row>
        <row r="161">
          <cell r="E161">
            <v>2011701</v>
          </cell>
          <cell r="F161" t="str">
            <v>      行政运行</v>
          </cell>
          <cell r="G161">
            <v>658</v>
          </cell>
        </row>
        <row r="161">
          <cell r="K161">
            <v>658</v>
          </cell>
        </row>
        <row r="162">
          <cell r="E162">
            <v>2011702</v>
          </cell>
          <cell r="F162" t="str">
            <v>      一般行政管理事务</v>
          </cell>
          <cell r="G162">
            <v>0</v>
          </cell>
        </row>
        <row r="162">
          <cell r="K162">
            <v>0</v>
          </cell>
        </row>
        <row r="163">
          <cell r="E163">
            <v>2011703</v>
          </cell>
          <cell r="F163" t="str">
            <v>      机关服务</v>
          </cell>
          <cell r="G163">
            <v>0</v>
          </cell>
        </row>
        <row r="163">
          <cell r="K163">
            <v>0</v>
          </cell>
        </row>
        <row r="164">
          <cell r="E164">
            <v>2011704</v>
          </cell>
          <cell r="F164" t="str">
            <v>      出入境检验检疫行政执法和业务管理</v>
          </cell>
          <cell r="G164">
            <v>0</v>
          </cell>
        </row>
        <row r="164">
          <cell r="K164">
            <v>0</v>
          </cell>
        </row>
        <row r="165">
          <cell r="E165">
            <v>2011705</v>
          </cell>
          <cell r="F165" t="str">
            <v>      出入境检验检疫技术支持</v>
          </cell>
          <cell r="G165">
            <v>0</v>
          </cell>
        </row>
        <row r="165">
          <cell r="K165">
            <v>0</v>
          </cell>
        </row>
        <row r="166">
          <cell r="E166">
            <v>2011706</v>
          </cell>
          <cell r="F166" t="str">
            <v>      质量技术监督行政执法及业务管理</v>
          </cell>
          <cell r="G166">
            <v>270</v>
          </cell>
        </row>
        <row r="166">
          <cell r="K166">
            <v>270</v>
          </cell>
        </row>
        <row r="167">
          <cell r="E167">
            <v>2011707</v>
          </cell>
          <cell r="F167" t="str">
            <v>      质量技术监督技术支持</v>
          </cell>
          <cell r="G167">
            <v>0</v>
          </cell>
        </row>
        <row r="167">
          <cell r="K167">
            <v>0</v>
          </cell>
        </row>
        <row r="168">
          <cell r="E168">
            <v>2011708</v>
          </cell>
          <cell r="F168" t="str">
            <v>      认证认可监督管理</v>
          </cell>
          <cell r="G168">
            <v>0</v>
          </cell>
        </row>
        <row r="168">
          <cell r="K168">
            <v>0</v>
          </cell>
        </row>
        <row r="169">
          <cell r="E169">
            <v>2011709</v>
          </cell>
          <cell r="F169" t="str">
            <v>      标准化管理</v>
          </cell>
          <cell r="G169">
            <v>10</v>
          </cell>
        </row>
        <row r="169">
          <cell r="K169">
            <v>10</v>
          </cell>
        </row>
        <row r="170">
          <cell r="E170">
            <v>2011710</v>
          </cell>
          <cell r="F170" t="str">
            <v>      信息化建设</v>
          </cell>
          <cell r="G170">
            <v>0</v>
          </cell>
        </row>
        <row r="170">
          <cell r="K170">
            <v>0</v>
          </cell>
        </row>
        <row r="171">
          <cell r="E171">
            <v>2011750</v>
          </cell>
          <cell r="F171" t="str">
            <v>      事业运行</v>
          </cell>
          <cell r="G171">
            <v>0</v>
          </cell>
        </row>
        <row r="171">
          <cell r="K171">
            <v>0</v>
          </cell>
        </row>
        <row r="172">
          <cell r="E172">
            <v>2011799</v>
          </cell>
          <cell r="F172" t="str">
            <v>      其他质量技术监督与检验检疫事务支出</v>
          </cell>
          <cell r="G172">
            <v>2600</v>
          </cell>
        </row>
        <row r="172">
          <cell r="K172">
            <v>2600</v>
          </cell>
        </row>
        <row r="173">
          <cell r="E173">
            <v>20123</v>
          </cell>
          <cell r="F173" t="str">
            <v>    民族事务</v>
          </cell>
          <cell r="G173">
            <v>981</v>
          </cell>
          <cell r="H173">
            <v>0</v>
          </cell>
          <cell r="I173">
            <v>0</v>
          </cell>
          <cell r="J173">
            <v>0</v>
          </cell>
          <cell r="K173">
            <v>981</v>
          </cell>
        </row>
        <row r="174">
          <cell r="E174">
            <v>2012301</v>
          </cell>
          <cell r="F174" t="str">
            <v>      行政运行</v>
          </cell>
          <cell r="G174">
            <v>280</v>
          </cell>
        </row>
        <row r="174">
          <cell r="K174">
            <v>280</v>
          </cell>
        </row>
        <row r="175">
          <cell r="E175">
            <v>2012302</v>
          </cell>
          <cell r="F175" t="str">
            <v>      一般行政管理事务</v>
          </cell>
          <cell r="G175">
            <v>66</v>
          </cell>
        </row>
        <row r="175">
          <cell r="K175">
            <v>66</v>
          </cell>
        </row>
        <row r="176">
          <cell r="E176">
            <v>2012303</v>
          </cell>
          <cell r="F176" t="str">
            <v>      机关服务</v>
          </cell>
          <cell r="G176">
            <v>0</v>
          </cell>
        </row>
        <row r="176">
          <cell r="K176">
            <v>0</v>
          </cell>
        </row>
        <row r="177">
          <cell r="E177">
            <v>2012304</v>
          </cell>
          <cell r="F177" t="str">
            <v>      民族工作专项</v>
          </cell>
          <cell r="G177">
            <v>530</v>
          </cell>
        </row>
        <row r="177">
          <cell r="K177">
            <v>530</v>
          </cell>
        </row>
        <row r="178">
          <cell r="E178">
            <v>2012350</v>
          </cell>
          <cell r="F178" t="str">
            <v>      事业运行</v>
          </cell>
          <cell r="G178">
            <v>0</v>
          </cell>
        </row>
        <row r="178">
          <cell r="K178">
            <v>0</v>
          </cell>
        </row>
        <row r="179">
          <cell r="E179">
            <v>2012399</v>
          </cell>
          <cell r="F179" t="str">
            <v>      其他民族事务支出</v>
          </cell>
          <cell r="G179">
            <v>105</v>
          </cell>
        </row>
        <row r="179">
          <cell r="K179">
            <v>105</v>
          </cell>
        </row>
        <row r="180">
          <cell r="E180">
            <v>20124</v>
          </cell>
          <cell r="F180" t="str">
            <v>    宗教事务</v>
          </cell>
          <cell r="G180">
            <v>284</v>
          </cell>
          <cell r="H180">
            <v>0</v>
          </cell>
          <cell r="I180">
            <v>0</v>
          </cell>
          <cell r="J180">
            <v>0</v>
          </cell>
          <cell r="K180">
            <v>284</v>
          </cell>
        </row>
        <row r="181">
          <cell r="E181">
            <v>2012401</v>
          </cell>
          <cell r="F181" t="str">
            <v>      行政运行</v>
          </cell>
          <cell r="G181">
            <v>0</v>
          </cell>
        </row>
        <row r="181">
          <cell r="K181">
            <v>0</v>
          </cell>
        </row>
        <row r="182">
          <cell r="E182">
            <v>2012402</v>
          </cell>
          <cell r="F182" t="str">
            <v>      一般行政管理事务</v>
          </cell>
          <cell r="G182">
            <v>0</v>
          </cell>
        </row>
        <row r="182">
          <cell r="K182">
            <v>0</v>
          </cell>
        </row>
        <row r="183">
          <cell r="E183">
            <v>2012403</v>
          </cell>
          <cell r="F183" t="str">
            <v>      机关服务</v>
          </cell>
          <cell r="G183">
            <v>0</v>
          </cell>
        </row>
        <row r="183">
          <cell r="K183">
            <v>0</v>
          </cell>
        </row>
        <row r="184">
          <cell r="E184">
            <v>2012404</v>
          </cell>
          <cell r="F184" t="str">
            <v>      宗教工作专项</v>
          </cell>
          <cell r="G184">
            <v>280</v>
          </cell>
        </row>
        <row r="184">
          <cell r="K184">
            <v>280</v>
          </cell>
        </row>
        <row r="185">
          <cell r="E185">
            <v>2012450</v>
          </cell>
          <cell r="F185" t="str">
            <v>      事业运行</v>
          </cell>
          <cell r="G185">
            <v>0</v>
          </cell>
        </row>
        <row r="185">
          <cell r="K185">
            <v>0</v>
          </cell>
        </row>
        <row r="186">
          <cell r="E186">
            <v>2012499</v>
          </cell>
          <cell r="F186" t="str">
            <v>      其他宗教事务支出</v>
          </cell>
          <cell r="G186">
            <v>4</v>
          </cell>
        </row>
        <row r="186">
          <cell r="K186">
            <v>4</v>
          </cell>
        </row>
        <row r="187">
          <cell r="E187">
            <v>20125</v>
          </cell>
          <cell r="F187" t="str">
            <v>    港澳台侨事务</v>
          </cell>
          <cell r="G187">
            <v>79</v>
          </cell>
          <cell r="H187">
            <v>0</v>
          </cell>
          <cell r="I187">
            <v>0</v>
          </cell>
          <cell r="J187">
            <v>0</v>
          </cell>
          <cell r="K187">
            <v>79</v>
          </cell>
        </row>
        <row r="188">
          <cell r="E188">
            <v>2012501</v>
          </cell>
          <cell r="F188" t="str">
            <v>      行政运行</v>
          </cell>
          <cell r="G188">
            <v>48</v>
          </cell>
        </row>
        <row r="188">
          <cell r="K188">
            <v>48</v>
          </cell>
        </row>
        <row r="189">
          <cell r="E189">
            <v>2012502</v>
          </cell>
          <cell r="F189" t="str">
            <v>      一般行政管理事务</v>
          </cell>
          <cell r="G189">
            <v>25</v>
          </cell>
        </row>
        <row r="189">
          <cell r="K189">
            <v>25</v>
          </cell>
        </row>
        <row r="190">
          <cell r="E190">
            <v>2012503</v>
          </cell>
          <cell r="F190" t="str">
            <v>      机关服务</v>
          </cell>
          <cell r="G190">
            <v>0</v>
          </cell>
        </row>
        <row r="190">
          <cell r="K190">
            <v>0</v>
          </cell>
        </row>
        <row r="191">
          <cell r="E191">
            <v>2012504</v>
          </cell>
          <cell r="F191" t="str">
            <v>      港澳事务</v>
          </cell>
          <cell r="G191">
            <v>0</v>
          </cell>
        </row>
        <row r="191">
          <cell r="K191">
            <v>0</v>
          </cell>
        </row>
        <row r="192">
          <cell r="E192">
            <v>2012505</v>
          </cell>
          <cell r="F192" t="str">
            <v>      台湾事务</v>
          </cell>
          <cell r="G192">
            <v>0</v>
          </cell>
        </row>
        <row r="192">
          <cell r="K192">
            <v>0</v>
          </cell>
        </row>
        <row r="193">
          <cell r="E193">
            <v>2012506</v>
          </cell>
          <cell r="F193" t="str">
            <v>      华侨事务</v>
          </cell>
          <cell r="G193">
            <v>6</v>
          </cell>
        </row>
        <row r="193">
          <cell r="K193">
            <v>6</v>
          </cell>
        </row>
        <row r="194">
          <cell r="E194">
            <v>2012550</v>
          </cell>
          <cell r="F194" t="str">
            <v>      事业运行</v>
          </cell>
          <cell r="G194">
            <v>0</v>
          </cell>
        </row>
        <row r="194">
          <cell r="K194">
            <v>0</v>
          </cell>
        </row>
        <row r="195">
          <cell r="E195">
            <v>2012599</v>
          </cell>
          <cell r="F195" t="str">
            <v>      其他港澳台侨事务支出</v>
          </cell>
          <cell r="G195">
            <v>0</v>
          </cell>
        </row>
        <row r="195">
          <cell r="K195">
            <v>0</v>
          </cell>
        </row>
        <row r="196">
          <cell r="E196">
            <v>20126</v>
          </cell>
          <cell r="F196" t="str">
            <v>    档案事务</v>
          </cell>
          <cell r="G196">
            <v>496</v>
          </cell>
          <cell r="H196">
            <v>0</v>
          </cell>
          <cell r="I196">
            <v>0</v>
          </cell>
          <cell r="J196">
            <v>100</v>
          </cell>
          <cell r="K196">
            <v>596</v>
          </cell>
        </row>
        <row r="197">
          <cell r="E197">
            <v>2012601</v>
          </cell>
          <cell r="F197" t="str">
            <v>      行政运行</v>
          </cell>
          <cell r="G197">
            <v>196</v>
          </cell>
        </row>
        <row r="197">
          <cell r="J197">
            <v>100</v>
          </cell>
          <cell r="K197">
            <v>296</v>
          </cell>
        </row>
        <row r="198">
          <cell r="E198">
            <v>2012602</v>
          </cell>
          <cell r="F198" t="str">
            <v>      一般行政管理事务</v>
          </cell>
          <cell r="G198">
            <v>220</v>
          </cell>
        </row>
        <row r="198">
          <cell r="K198">
            <v>220</v>
          </cell>
        </row>
        <row r="199">
          <cell r="E199">
            <v>2012603</v>
          </cell>
          <cell r="F199" t="str">
            <v>      机关服务</v>
          </cell>
          <cell r="G199">
            <v>0</v>
          </cell>
        </row>
        <row r="199">
          <cell r="K199">
            <v>0</v>
          </cell>
        </row>
        <row r="200">
          <cell r="E200">
            <v>2012604</v>
          </cell>
          <cell r="F200" t="str">
            <v>      档案馆</v>
          </cell>
          <cell r="G200">
            <v>80</v>
          </cell>
        </row>
        <row r="200">
          <cell r="K200">
            <v>80</v>
          </cell>
        </row>
        <row r="201">
          <cell r="E201">
            <v>2012699</v>
          </cell>
          <cell r="F201" t="str">
            <v>      其他档案事务支出</v>
          </cell>
          <cell r="G201">
            <v>0</v>
          </cell>
        </row>
        <row r="201">
          <cell r="K201">
            <v>0</v>
          </cell>
        </row>
        <row r="202">
          <cell r="E202">
            <v>20128</v>
          </cell>
          <cell r="F202" t="str">
            <v>    民主党派及工商联事务</v>
          </cell>
          <cell r="G202">
            <v>555</v>
          </cell>
          <cell r="H202">
            <v>0</v>
          </cell>
          <cell r="I202">
            <v>0</v>
          </cell>
          <cell r="J202">
            <v>0</v>
          </cell>
          <cell r="K202">
            <v>555</v>
          </cell>
        </row>
        <row r="203">
          <cell r="E203">
            <v>2012801</v>
          </cell>
          <cell r="F203" t="str">
            <v>      行政运行</v>
          </cell>
          <cell r="G203">
            <v>305</v>
          </cell>
        </row>
        <row r="203">
          <cell r="K203">
            <v>305</v>
          </cell>
        </row>
        <row r="204">
          <cell r="E204">
            <v>2012802</v>
          </cell>
          <cell r="F204" t="str">
            <v>      一般行政管理事务</v>
          </cell>
          <cell r="G204">
            <v>240</v>
          </cell>
        </row>
        <row r="204">
          <cell r="K204">
            <v>240</v>
          </cell>
        </row>
        <row r="205">
          <cell r="E205">
            <v>2012803</v>
          </cell>
          <cell r="F205" t="str">
            <v>      机关服务</v>
          </cell>
          <cell r="G205">
            <v>0</v>
          </cell>
        </row>
        <row r="205">
          <cell r="K205">
            <v>0</v>
          </cell>
        </row>
        <row r="206">
          <cell r="E206">
            <v>2012804</v>
          </cell>
          <cell r="F206" t="str">
            <v>      参政议政</v>
          </cell>
          <cell r="G206">
            <v>0</v>
          </cell>
        </row>
        <row r="206">
          <cell r="K206">
            <v>0</v>
          </cell>
        </row>
        <row r="207">
          <cell r="E207">
            <v>2012850</v>
          </cell>
          <cell r="F207" t="str">
            <v>      事业运行</v>
          </cell>
          <cell r="G207">
            <v>0</v>
          </cell>
        </row>
        <row r="207">
          <cell r="K207">
            <v>0</v>
          </cell>
        </row>
        <row r="208">
          <cell r="E208">
            <v>2012899</v>
          </cell>
          <cell r="F208" t="str">
            <v>      其他民主党派及工商联事务支出</v>
          </cell>
          <cell r="G208">
            <v>10</v>
          </cell>
        </row>
        <row r="208">
          <cell r="K208">
            <v>10</v>
          </cell>
        </row>
        <row r="209">
          <cell r="E209">
            <v>20129</v>
          </cell>
          <cell r="F209" t="str">
            <v>    群众团体事务</v>
          </cell>
          <cell r="G209">
            <v>1042</v>
          </cell>
          <cell r="H209">
            <v>0</v>
          </cell>
          <cell r="I209">
            <v>0</v>
          </cell>
          <cell r="J209">
            <v>0</v>
          </cell>
          <cell r="K209">
            <v>1042</v>
          </cell>
        </row>
        <row r="210">
          <cell r="E210">
            <v>2012901</v>
          </cell>
          <cell r="F210" t="str">
            <v>      行政运行</v>
          </cell>
          <cell r="G210">
            <v>466</v>
          </cell>
        </row>
        <row r="210">
          <cell r="K210">
            <v>466</v>
          </cell>
        </row>
        <row r="211">
          <cell r="E211">
            <v>2012902</v>
          </cell>
          <cell r="F211" t="str">
            <v>      一般行政管理事务</v>
          </cell>
          <cell r="G211">
            <v>206</v>
          </cell>
        </row>
        <row r="211">
          <cell r="K211">
            <v>206</v>
          </cell>
        </row>
        <row r="212">
          <cell r="E212">
            <v>2012903</v>
          </cell>
          <cell r="F212" t="str">
            <v>      机关服务</v>
          </cell>
          <cell r="G212">
            <v>0</v>
          </cell>
        </row>
        <row r="212">
          <cell r="K212">
            <v>0</v>
          </cell>
        </row>
        <row r="213">
          <cell r="E213">
            <v>2012904</v>
          </cell>
          <cell r="F213" t="str">
            <v>      厂务公开</v>
          </cell>
          <cell r="G213">
            <v>0</v>
          </cell>
        </row>
        <row r="213">
          <cell r="K213">
            <v>0</v>
          </cell>
        </row>
        <row r="214">
          <cell r="E214">
            <v>2012905</v>
          </cell>
          <cell r="F214" t="str">
            <v>      工会疗养休养</v>
          </cell>
          <cell r="G214">
            <v>0</v>
          </cell>
        </row>
        <row r="214">
          <cell r="K214">
            <v>0</v>
          </cell>
        </row>
        <row r="215">
          <cell r="E215">
            <v>2012950</v>
          </cell>
          <cell r="F215" t="str">
            <v>      事业运行</v>
          </cell>
          <cell r="G215">
            <v>0</v>
          </cell>
        </row>
        <row r="215">
          <cell r="K215">
            <v>0</v>
          </cell>
        </row>
        <row r="216">
          <cell r="E216">
            <v>2012999</v>
          </cell>
          <cell r="F216" t="str">
            <v>      其他群众团体事务支出</v>
          </cell>
          <cell r="G216">
            <v>370</v>
          </cell>
        </row>
        <row r="216">
          <cell r="K216">
            <v>370</v>
          </cell>
        </row>
        <row r="217">
          <cell r="E217">
            <v>20131</v>
          </cell>
          <cell r="F217" t="str">
            <v>    党委办公厅（室）及相关机构事务</v>
          </cell>
          <cell r="G217">
            <v>4935</v>
          </cell>
          <cell r="H217">
            <v>0</v>
          </cell>
          <cell r="I217">
            <v>0</v>
          </cell>
          <cell r="J217">
            <v>0</v>
          </cell>
          <cell r="K217">
            <v>4935</v>
          </cell>
        </row>
        <row r="218">
          <cell r="E218">
            <v>2013101</v>
          </cell>
          <cell r="F218" t="str">
            <v>      行政运行</v>
          </cell>
          <cell r="G218">
            <v>2050</v>
          </cell>
        </row>
        <row r="218">
          <cell r="K218">
            <v>2050</v>
          </cell>
        </row>
        <row r="219">
          <cell r="E219">
            <v>2013102</v>
          </cell>
          <cell r="F219" t="str">
            <v>      一般行政管理事务</v>
          </cell>
          <cell r="G219">
            <v>2800</v>
          </cell>
        </row>
        <row r="219">
          <cell r="K219">
            <v>2800</v>
          </cell>
        </row>
        <row r="220">
          <cell r="E220">
            <v>2013103</v>
          </cell>
          <cell r="F220" t="str">
            <v>      机关服务</v>
          </cell>
          <cell r="G220">
            <v>0</v>
          </cell>
        </row>
        <row r="220">
          <cell r="K220">
            <v>0</v>
          </cell>
        </row>
        <row r="221">
          <cell r="E221">
            <v>2013105</v>
          </cell>
          <cell r="F221" t="str">
            <v>      专项业务</v>
          </cell>
          <cell r="G221">
            <v>0</v>
          </cell>
        </row>
        <row r="221">
          <cell r="K221">
            <v>0</v>
          </cell>
        </row>
        <row r="222">
          <cell r="E222">
            <v>2013150</v>
          </cell>
          <cell r="F222" t="str">
            <v>      事业运行</v>
          </cell>
          <cell r="G222">
            <v>0</v>
          </cell>
        </row>
        <row r="222">
          <cell r="K222">
            <v>0</v>
          </cell>
        </row>
        <row r="223">
          <cell r="E223">
            <v>2013199</v>
          </cell>
          <cell r="F223" t="str">
            <v>      其他党委办公厅（室）及相关机构事务支出</v>
          </cell>
          <cell r="G223">
            <v>85</v>
          </cell>
        </row>
        <row r="223">
          <cell r="K223">
            <v>85</v>
          </cell>
        </row>
        <row r="224">
          <cell r="E224">
            <v>20132</v>
          </cell>
          <cell r="F224" t="str">
            <v>    组织事务</v>
          </cell>
          <cell r="G224">
            <v>2820</v>
          </cell>
          <cell r="H224">
            <v>0</v>
          </cell>
          <cell r="I224">
            <v>0</v>
          </cell>
          <cell r="J224">
            <v>0</v>
          </cell>
          <cell r="K224">
            <v>2820</v>
          </cell>
        </row>
        <row r="225">
          <cell r="E225">
            <v>2013201</v>
          </cell>
          <cell r="F225" t="str">
            <v>      行政运行</v>
          </cell>
          <cell r="G225">
            <v>510</v>
          </cell>
        </row>
        <row r="225">
          <cell r="K225">
            <v>510</v>
          </cell>
        </row>
        <row r="226">
          <cell r="E226">
            <v>2013202</v>
          </cell>
          <cell r="F226" t="str">
            <v>      一般行政管理事务</v>
          </cell>
          <cell r="G226">
            <v>2260</v>
          </cell>
        </row>
        <row r="226">
          <cell r="K226">
            <v>2260</v>
          </cell>
        </row>
        <row r="227">
          <cell r="E227">
            <v>2013203</v>
          </cell>
          <cell r="F227" t="str">
            <v>      机关服务</v>
          </cell>
          <cell r="G227">
            <v>0</v>
          </cell>
        </row>
        <row r="227">
          <cell r="K227">
            <v>0</v>
          </cell>
        </row>
        <row r="228">
          <cell r="E228">
            <v>2013250</v>
          </cell>
          <cell r="F228" t="str">
            <v>      事业运行</v>
          </cell>
          <cell r="G228">
            <v>0</v>
          </cell>
        </row>
        <row r="228">
          <cell r="K228">
            <v>0</v>
          </cell>
        </row>
        <row r="229">
          <cell r="E229">
            <v>2013299</v>
          </cell>
          <cell r="F229" t="str">
            <v>      其他组织事务支出</v>
          </cell>
          <cell r="G229">
            <v>50</v>
          </cell>
        </row>
        <row r="229">
          <cell r="K229">
            <v>50</v>
          </cell>
        </row>
        <row r="230">
          <cell r="E230">
            <v>20133</v>
          </cell>
          <cell r="F230" t="str">
            <v>    宣传事务</v>
          </cell>
          <cell r="G230">
            <v>2095</v>
          </cell>
          <cell r="H230">
            <v>0</v>
          </cell>
          <cell r="I230">
            <v>0</v>
          </cell>
          <cell r="J230">
            <v>0</v>
          </cell>
          <cell r="K230">
            <v>2095</v>
          </cell>
        </row>
        <row r="231">
          <cell r="E231">
            <v>2013301</v>
          </cell>
          <cell r="F231" t="str">
            <v>      行政运行</v>
          </cell>
          <cell r="G231">
            <v>390</v>
          </cell>
        </row>
        <row r="231">
          <cell r="K231">
            <v>390</v>
          </cell>
        </row>
        <row r="232">
          <cell r="E232">
            <v>2013302</v>
          </cell>
          <cell r="F232" t="str">
            <v>      一般行政管理事务</v>
          </cell>
          <cell r="G232">
            <v>1705</v>
          </cell>
        </row>
        <row r="232">
          <cell r="K232">
            <v>1705</v>
          </cell>
        </row>
        <row r="233">
          <cell r="E233">
            <v>2013303</v>
          </cell>
          <cell r="F233" t="str">
            <v>      机关服务</v>
          </cell>
          <cell r="G233">
            <v>0</v>
          </cell>
        </row>
        <row r="233">
          <cell r="K233">
            <v>0</v>
          </cell>
        </row>
        <row r="234">
          <cell r="E234">
            <v>2013350</v>
          </cell>
          <cell r="F234" t="str">
            <v>      事业运行</v>
          </cell>
          <cell r="G234">
            <v>0</v>
          </cell>
        </row>
        <row r="234">
          <cell r="K234">
            <v>0</v>
          </cell>
        </row>
        <row r="235">
          <cell r="E235">
            <v>2013399</v>
          </cell>
          <cell r="F235" t="str">
            <v>      其他宣传事务支出</v>
          </cell>
          <cell r="G235">
            <v>0</v>
          </cell>
        </row>
        <row r="235">
          <cell r="K235">
            <v>0</v>
          </cell>
        </row>
        <row r="236">
          <cell r="E236">
            <v>20134</v>
          </cell>
          <cell r="F236" t="str">
            <v>    统战事务</v>
          </cell>
          <cell r="G236">
            <v>565</v>
          </cell>
          <cell r="H236">
            <v>0</v>
          </cell>
          <cell r="I236">
            <v>0</v>
          </cell>
          <cell r="J236">
            <v>200</v>
          </cell>
          <cell r="K236">
            <v>765</v>
          </cell>
        </row>
        <row r="237">
          <cell r="E237">
            <v>2013401</v>
          </cell>
          <cell r="F237" t="str">
            <v>      行政运行</v>
          </cell>
          <cell r="G237">
            <v>180</v>
          </cell>
        </row>
        <row r="237">
          <cell r="J237">
            <v>200</v>
          </cell>
          <cell r="K237">
            <v>380</v>
          </cell>
        </row>
        <row r="238">
          <cell r="E238">
            <v>2013402</v>
          </cell>
          <cell r="F238" t="str">
            <v>      一般行政管理事务</v>
          </cell>
          <cell r="G238">
            <v>360</v>
          </cell>
        </row>
        <row r="238">
          <cell r="K238">
            <v>360</v>
          </cell>
        </row>
        <row r="239">
          <cell r="E239">
            <v>2013403</v>
          </cell>
          <cell r="F239" t="str">
            <v>      机关服务</v>
          </cell>
          <cell r="G239">
            <v>0</v>
          </cell>
        </row>
        <row r="239">
          <cell r="K239">
            <v>0</v>
          </cell>
        </row>
        <row r="240">
          <cell r="E240">
            <v>2013450</v>
          </cell>
          <cell r="F240" t="str">
            <v>      事业运行</v>
          </cell>
          <cell r="G240">
            <v>0</v>
          </cell>
        </row>
        <row r="240">
          <cell r="K240">
            <v>0</v>
          </cell>
        </row>
        <row r="241">
          <cell r="E241">
            <v>2013499</v>
          </cell>
          <cell r="F241" t="str">
            <v>      其他统战事务支出</v>
          </cell>
          <cell r="G241">
            <v>25</v>
          </cell>
        </row>
        <row r="241">
          <cell r="K241">
            <v>25</v>
          </cell>
        </row>
        <row r="242">
          <cell r="E242">
            <v>20135</v>
          </cell>
          <cell r="F242" t="str">
            <v>    对外联络事务</v>
          </cell>
          <cell r="G242">
            <v>0</v>
          </cell>
          <cell r="H242">
            <v>0</v>
          </cell>
          <cell r="I242">
            <v>0</v>
          </cell>
          <cell r="J242">
            <v>0</v>
          </cell>
          <cell r="K242">
            <v>0</v>
          </cell>
        </row>
        <row r="243">
          <cell r="E243">
            <v>2013501</v>
          </cell>
          <cell r="F243" t="str">
            <v>      行政运行</v>
          </cell>
          <cell r="G243">
            <v>0</v>
          </cell>
        </row>
        <row r="243">
          <cell r="K243">
            <v>0</v>
          </cell>
        </row>
        <row r="244">
          <cell r="E244">
            <v>2013502</v>
          </cell>
          <cell r="F244" t="str">
            <v>      一般行政管理事务</v>
          </cell>
          <cell r="G244">
            <v>0</v>
          </cell>
        </row>
        <row r="244">
          <cell r="K244">
            <v>0</v>
          </cell>
        </row>
        <row r="245">
          <cell r="E245">
            <v>2013503</v>
          </cell>
          <cell r="F245" t="str">
            <v>      机关服务</v>
          </cell>
          <cell r="G245">
            <v>0</v>
          </cell>
        </row>
        <row r="245">
          <cell r="K245">
            <v>0</v>
          </cell>
        </row>
        <row r="246">
          <cell r="E246">
            <v>2013550</v>
          </cell>
          <cell r="F246" t="str">
            <v>      事业运行</v>
          </cell>
          <cell r="G246">
            <v>0</v>
          </cell>
        </row>
        <row r="246">
          <cell r="K246">
            <v>0</v>
          </cell>
        </row>
        <row r="247">
          <cell r="E247">
            <v>2013599</v>
          </cell>
          <cell r="F247" t="str">
            <v>      其他对外联络事务支出</v>
          </cell>
          <cell r="G247">
            <v>0</v>
          </cell>
        </row>
        <row r="247">
          <cell r="K247">
            <v>0</v>
          </cell>
        </row>
        <row r="248">
          <cell r="E248">
            <v>20136</v>
          </cell>
          <cell r="F248" t="str">
            <v>    其他共产党事务支出</v>
          </cell>
          <cell r="G248">
            <v>100</v>
          </cell>
          <cell r="H248">
            <v>0</v>
          </cell>
          <cell r="I248">
            <v>0</v>
          </cell>
          <cell r="J248">
            <v>0</v>
          </cell>
          <cell r="K248">
            <v>100</v>
          </cell>
        </row>
        <row r="249">
          <cell r="E249">
            <v>2013601</v>
          </cell>
          <cell r="F249" t="str">
            <v>      行政运行</v>
          </cell>
          <cell r="G249">
            <v>0</v>
          </cell>
        </row>
        <row r="249">
          <cell r="K249">
            <v>0</v>
          </cell>
        </row>
        <row r="250">
          <cell r="E250">
            <v>2013602</v>
          </cell>
          <cell r="F250" t="str">
            <v>      一般行政管理事务</v>
          </cell>
          <cell r="G250">
            <v>0</v>
          </cell>
        </row>
        <row r="250">
          <cell r="K250">
            <v>0</v>
          </cell>
        </row>
        <row r="251">
          <cell r="E251">
            <v>2013603</v>
          </cell>
          <cell r="F251" t="str">
            <v>      机关服务</v>
          </cell>
          <cell r="G251">
            <v>0</v>
          </cell>
        </row>
        <row r="251">
          <cell r="K251">
            <v>0</v>
          </cell>
        </row>
        <row r="252">
          <cell r="E252">
            <v>2013650</v>
          </cell>
          <cell r="F252" t="str">
            <v>      事业运行</v>
          </cell>
          <cell r="G252">
            <v>0</v>
          </cell>
        </row>
        <row r="252">
          <cell r="K252">
            <v>0</v>
          </cell>
        </row>
        <row r="253">
          <cell r="E253">
            <v>2013699</v>
          </cell>
          <cell r="F253" t="str">
            <v>      其他共产党事务支出</v>
          </cell>
          <cell r="G253">
            <v>100</v>
          </cell>
        </row>
        <row r="253">
          <cell r="K253">
            <v>100</v>
          </cell>
        </row>
        <row r="254">
          <cell r="E254">
            <v>20199</v>
          </cell>
          <cell r="F254" t="str">
            <v>    其他一般公共服务支出</v>
          </cell>
          <cell r="G254">
            <v>22000</v>
          </cell>
          <cell r="H254">
            <v>0</v>
          </cell>
          <cell r="I254">
            <v>0</v>
          </cell>
          <cell r="J254">
            <v>0</v>
          </cell>
          <cell r="K254">
            <v>22000</v>
          </cell>
        </row>
        <row r="255">
          <cell r="E255">
            <v>2019901</v>
          </cell>
          <cell r="F255" t="str">
            <v>      国家赔偿费用支出</v>
          </cell>
          <cell r="G255">
            <v>0</v>
          </cell>
        </row>
        <row r="255">
          <cell r="K255">
            <v>0</v>
          </cell>
        </row>
        <row r="256">
          <cell r="E256">
            <v>2019999</v>
          </cell>
          <cell r="F256" t="str">
            <v>      其他一般公共服务支出</v>
          </cell>
          <cell r="G256">
            <v>22000</v>
          </cell>
        </row>
        <row r="256">
          <cell r="K256">
            <v>22000</v>
          </cell>
        </row>
        <row r="257">
          <cell r="E257">
            <v>202</v>
          </cell>
          <cell r="F257" t="str">
            <v>二、外交支出</v>
          </cell>
          <cell r="G257">
            <v>0</v>
          </cell>
        </row>
        <row r="257">
          <cell r="K257">
            <v>0</v>
          </cell>
        </row>
        <row r="258">
          <cell r="E258">
            <v>20205</v>
          </cell>
          <cell r="F258" t="str">
            <v>    对外合作与交流</v>
          </cell>
          <cell r="G258">
            <v>0</v>
          </cell>
        </row>
        <row r="258">
          <cell r="K258">
            <v>0</v>
          </cell>
        </row>
        <row r="259">
          <cell r="E259">
            <v>20299</v>
          </cell>
          <cell r="F259" t="str">
            <v>    其他外交支出</v>
          </cell>
          <cell r="G259">
            <v>0</v>
          </cell>
        </row>
        <row r="259">
          <cell r="K259">
            <v>0</v>
          </cell>
        </row>
        <row r="260">
          <cell r="E260">
            <v>203</v>
          </cell>
          <cell r="F260" t="str">
            <v>三、国防支出</v>
          </cell>
          <cell r="G260">
            <v>1132</v>
          </cell>
          <cell r="H260">
            <v>0</v>
          </cell>
          <cell r="I260">
            <v>0</v>
          </cell>
          <cell r="J260">
            <v>300</v>
          </cell>
          <cell r="K260">
            <v>1432</v>
          </cell>
        </row>
        <row r="261">
          <cell r="E261">
            <v>20306</v>
          </cell>
          <cell r="F261" t="str">
            <v>    国防动员</v>
          </cell>
          <cell r="G261">
            <v>502</v>
          </cell>
          <cell r="H261">
            <v>0</v>
          </cell>
          <cell r="I261">
            <v>0</v>
          </cell>
          <cell r="J261">
            <v>300</v>
          </cell>
          <cell r="K261">
            <v>802</v>
          </cell>
        </row>
        <row r="262">
          <cell r="E262">
            <v>2030601</v>
          </cell>
          <cell r="F262" t="str">
            <v>      兵役征集</v>
          </cell>
          <cell r="G262">
            <v>26</v>
          </cell>
        </row>
        <row r="262">
          <cell r="K262">
            <v>26</v>
          </cell>
        </row>
        <row r="263">
          <cell r="E263">
            <v>2030602</v>
          </cell>
          <cell r="F263" t="str">
            <v>      经济动员</v>
          </cell>
          <cell r="G263">
            <v>0</v>
          </cell>
        </row>
        <row r="263">
          <cell r="K263">
            <v>0</v>
          </cell>
        </row>
        <row r="264">
          <cell r="E264">
            <v>2030603</v>
          </cell>
          <cell r="F264" t="str">
            <v>      人民防空</v>
          </cell>
          <cell r="G264">
            <v>0</v>
          </cell>
        </row>
        <row r="264">
          <cell r="K264">
            <v>0</v>
          </cell>
        </row>
        <row r="265">
          <cell r="E265">
            <v>2030604</v>
          </cell>
          <cell r="F265" t="str">
            <v>      交通战备</v>
          </cell>
          <cell r="G265">
            <v>0</v>
          </cell>
        </row>
        <row r="265">
          <cell r="K265">
            <v>0</v>
          </cell>
        </row>
        <row r="266">
          <cell r="E266">
            <v>2030605</v>
          </cell>
          <cell r="F266" t="str">
            <v>      国防教育</v>
          </cell>
          <cell r="G266">
            <v>0</v>
          </cell>
        </row>
        <row r="266">
          <cell r="K266">
            <v>0</v>
          </cell>
        </row>
        <row r="267">
          <cell r="E267">
            <v>2030606</v>
          </cell>
          <cell r="F267" t="str">
            <v>      预备役部队</v>
          </cell>
          <cell r="G267">
            <v>280</v>
          </cell>
        </row>
        <row r="267">
          <cell r="K267">
            <v>280</v>
          </cell>
        </row>
        <row r="268">
          <cell r="E268">
            <v>2030607</v>
          </cell>
          <cell r="F268" t="str">
            <v>      民兵</v>
          </cell>
          <cell r="G268">
            <v>186</v>
          </cell>
        </row>
        <row r="268">
          <cell r="K268">
            <v>186</v>
          </cell>
        </row>
        <row r="269">
          <cell r="E269">
            <v>2030699</v>
          </cell>
          <cell r="F269" t="str">
            <v>      其他国防动员支出</v>
          </cell>
          <cell r="G269">
            <v>10</v>
          </cell>
        </row>
        <row r="269">
          <cell r="J269">
            <v>300</v>
          </cell>
          <cell r="K269">
            <v>310</v>
          </cell>
        </row>
        <row r="270">
          <cell r="E270">
            <v>20399</v>
          </cell>
          <cell r="F270" t="str">
            <v>    其他国防支出</v>
          </cell>
          <cell r="G270">
            <v>630</v>
          </cell>
        </row>
        <row r="270">
          <cell r="K270">
            <v>630</v>
          </cell>
        </row>
        <row r="271">
          <cell r="E271">
            <v>204</v>
          </cell>
          <cell r="F271" t="str">
            <v>四、公共安全支出</v>
          </cell>
          <cell r="G271">
            <v>36433</v>
          </cell>
          <cell r="H271">
            <v>0</v>
          </cell>
          <cell r="I271">
            <v>0</v>
          </cell>
          <cell r="J271">
            <v>237</v>
          </cell>
          <cell r="K271">
            <v>36670</v>
          </cell>
        </row>
        <row r="272">
          <cell r="E272">
            <v>20401</v>
          </cell>
          <cell r="F272" t="str">
            <v>    武装警察</v>
          </cell>
          <cell r="G272">
            <v>2530</v>
          </cell>
          <cell r="H272">
            <v>0</v>
          </cell>
          <cell r="I272">
            <v>0</v>
          </cell>
          <cell r="J272">
            <v>65</v>
          </cell>
          <cell r="K272">
            <v>2595</v>
          </cell>
        </row>
        <row r="273">
          <cell r="E273">
            <v>2040101</v>
          </cell>
          <cell r="F273" t="str">
            <v>      内卫</v>
          </cell>
          <cell r="G273">
            <v>1200</v>
          </cell>
        </row>
        <row r="273">
          <cell r="K273">
            <v>1200</v>
          </cell>
        </row>
        <row r="274">
          <cell r="E274">
            <v>2040102</v>
          </cell>
          <cell r="F274" t="str">
            <v>      边防</v>
          </cell>
          <cell r="G274">
            <v>0</v>
          </cell>
        </row>
        <row r="274">
          <cell r="K274">
            <v>0</v>
          </cell>
        </row>
        <row r="275">
          <cell r="E275">
            <v>2040103</v>
          </cell>
          <cell r="F275" t="str">
            <v>      消防</v>
          </cell>
          <cell r="G275">
            <v>1330</v>
          </cell>
        </row>
        <row r="275">
          <cell r="K275">
            <v>1330</v>
          </cell>
        </row>
        <row r="276">
          <cell r="E276">
            <v>2040104</v>
          </cell>
          <cell r="F276" t="str">
            <v>      警卫</v>
          </cell>
          <cell r="G276">
            <v>0</v>
          </cell>
        </row>
        <row r="276">
          <cell r="K276">
            <v>0</v>
          </cell>
        </row>
        <row r="277">
          <cell r="E277">
            <v>2040105</v>
          </cell>
          <cell r="F277" t="str">
            <v>      黄金</v>
          </cell>
          <cell r="G277">
            <v>0</v>
          </cell>
        </row>
        <row r="277">
          <cell r="K277">
            <v>0</v>
          </cell>
        </row>
        <row r="278">
          <cell r="E278">
            <v>2040106</v>
          </cell>
          <cell r="F278" t="str">
            <v>      森林</v>
          </cell>
          <cell r="G278">
            <v>0</v>
          </cell>
        </row>
        <row r="278">
          <cell r="K278">
            <v>0</v>
          </cell>
        </row>
        <row r="279">
          <cell r="E279">
            <v>2040107</v>
          </cell>
          <cell r="F279" t="str">
            <v>      水电</v>
          </cell>
          <cell r="G279">
            <v>0</v>
          </cell>
        </row>
        <row r="279">
          <cell r="K279">
            <v>0</v>
          </cell>
        </row>
        <row r="280">
          <cell r="E280">
            <v>2040108</v>
          </cell>
          <cell r="F280" t="str">
            <v>      交通</v>
          </cell>
          <cell r="G280">
            <v>0</v>
          </cell>
        </row>
        <row r="280">
          <cell r="K280">
            <v>0</v>
          </cell>
        </row>
        <row r="281">
          <cell r="E281">
            <v>2040109</v>
          </cell>
          <cell r="F281" t="str">
            <v>      海警</v>
          </cell>
          <cell r="G281">
            <v>0</v>
          </cell>
        </row>
        <row r="281">
          <cell r="K281">
            <v>0</v>
          </cell>
        </row>
        <row r="282">
          <cell r="E282">
            <v>2040199</v>
          </cell>
          <cell r="F282" t="str">
            <v>      其他武装警察支出</v>
          </cell>
          <cell r="G282">
            <v>0</v>
          </cell>
        </row>
        <row r="282">
          <cell r="K282">
            <v>0</v>
          </cell>
        </row>
        <row r="283">
          <cell r="E283">
            <v>20402</v>
          </cell>
          <cell r="F283" t="str">
            <v>    公安</v>
          </cell>
          <cell r="G283">
            <v>26424</v>
          </cell>
          <cell r="H283">
            <v>0</v>
          </cell>
          <cell r="I283">
            <v>0</v>
          </cell>
          <cell r="J283">
            <v>72</v>
          </cell>
          <cell r="K283">
            <v>26496</v>
          </cell>
        </row>
        <row r="284">
          <cell r="E284">
            <v>2040201</v>
          </cell>
          <cell r="F284" t="str">
            <v>      行政运行</v>
          </cell>
          <cell r="G284">
            <v>7880</v>
          </cell>
        </row>
        <row r="284">
          <cell r="K284">
            <v>7880</v>
          </cell>
        </row>
        <row r="285">
          <cell r="E285">
            <v>2040202</v>
          </cell>
          <cell r="F285" t="str">
            <v>      一般行政管理事务</v>
          </cell>
          <cell r="G285">
            <v>2253</v>
          </cell>
        </row>
        <row r="285">
          <cell r="J285">
            <v>72</v>
          </cell>
          <cell r="K285">
            <v>2325</v>
          </cell>
        </row>
        <row r="286">
          <cell r="E286">
            <v>2040203</v>
          </cell>
          <cell r="F286" t="str">
            <v>      机关服务</v>
          </cell>
          <cell r="G286">
            <v>0</v>
          </cell>
        </row>
        <row r="286">
          <cell r="K286">
            <v>0</v>
          </cell>
        </row>
        <row r="287">
          <cell r="E287">
            <v>2040204</v>
          </cell>
          <cell r="F287" t="str">
            <v>      治安管理</v>
          </cell>
          <cell r="G287">
            <v>255</v>
          </cell>
        </row>
        <row r="287">
          <cell r="K287">
            <v>255</v>
          </cell>
        </row>
        <row r="288">
          <cell r="E288">
            <v>2040205</v>
          </cell>
          <cell r="F288" t="str">
            <v>      国内安全保卫</v>
          </cell>
          <cell r="G288">
            <v>15</v>
          </cell>
        </row>
        <row r="288">
          <cell r="K288">
            <v>15</v>
          </cell>
        </row>
        <row r="289">
          <cell r="E289">
            <v>2040206</v>
          </cell>
          <cell r="F289" t="str">
            <v>      刑事侦查</v>
          </cell>
          <cell r="G289">
            <v>453</v>
          </cell>
        </row>
        <row r="289">
          <cell r="K289">
            <v>453</v>
          </cell>
        </row>
        <row r="290">
          <cell r="E290">
            <v>2040207</v>
          </cell>
          <cell r="F290" t="str">
            <v>      经济犯罪侦查</v>
          </cell>
          <cell r="G290">
            <v>10</v>
          </cell>
        </row>
        <row r="290">
          <cell r="K290">
            <v>10</v>
          </cell>
        </row>
        <row r="291">
          <cell r="E291">
            <v>2040208</v>
          </cell>
          <cell r="F291" t="str">
            <v>      出入境管理</v>
          </cell>
          <cell r="G291">
            <v>201</v>
          </cell>
        </row>
        <row r="291">
          <cell r="K291">
            <v>201</v>
          </cell>
        </row>
        <row r="292">
          <cell r="E292">
            <v>2040209</v>
          </cell>
          <cell r="F292" t="str">
            <v>      行动技术管理</v>
          </cell>
          <cell r="G292">
            <v>50</v>
          </cell>
        </row>
        <row r="292">
          <cell r="K292">
            <v>50</v>
          </cell>
        </row>
        <row r="293">
          <cell r="E293">
            <v>2040210</v>
          </cell>
          <cell r="F293" t="str">
            <v>      防范和处理邪教犯罪</v>
          </cell>
          <cell r="G293">
            <v>2</v>
          </cell>
        </row>
        <row r="293">
          <cell r="K293">
            <v>2</v>
          </cell>
        </row>
        <row r="294">
          <cell r="E294">
            <v>2040211</v>
          </cell>
          <cell r="F294" t="str">
            <v>      禁毒管理</v>
          </cell>
          <cell r="G294">
            <v>1190</v>
          </cell>
        </row>
        <row r="294">
          <cell r="K294">
            <v>1190</v>
          </cell>
        </row>
        <row r="295">
          <cell r="E295">
            <v>2040212</v>
          </cell>
          <cell r="F295" t="str">
            <v>      道路交通管理</v>
          </cell>
          <cell r="G295">
            <v>6800</v>
          </cell>
        </row>
        <row r="295">
          <cell r="K295">
            <v>6800</v>
          </cell>
        </row>
        <row r="296">
          <cell r="E296">
            <v>2040213</v>
          </cell>
          <cell r="F296" t="str">
            <v>      网络侦控管理</v>
          </cell>
          <cell r="G296">
            <v>5</v>
          </cell>
        </row>
        <row r="296">
          <cell r="K296">
            <v>5</v>
          </cell>
        </row>
        <row r="297">
          <cell r="E297">
            <v>2040214</v>
          </cell>
          <cell r="F297" t="str">
            <v>      反恐怖</v>
          </cell>
          <cell r="G297">
            <v>1090</v>
          </cell>
        </row>
        <row r="297">
          <cell r="K297">
            <v>1090</v>
          </cell>
        </row>
        <row r="298">
          <cell r="E298">
            <v>2040215</v>
          </cell>
          <cell r="F298" t="str">
            <v>      居民身份证管理</v>
          </cell>
          <cell r="G298">
            <v>10</v>
          </cell>
        </row>
        <row r="298">
          <cell r="K298">
            <v>10</v>
          </cell>
        </row>
        <row r="299">
          <cell r="E299">
            <v>2040216</v>
          </cell>
          <cell r="F299" t="str">
            <v>      网络运行及维护</v>
          </cell>
          <cell r="G299">
            <v>440</v>
          </cell>
        </row>
        <row r="299">
          <cell r="K299">
            <v>440</v>
          </cell>
        </row>
        <row r="300">
          <cell r="E300">
            <v>2040217</v>
          </cell>
          <cell r="F300" t="str">
            <v>      拘押收教场所管理</v>
          </cell>
          <cell r="G300">
            <v>400</v>
          </cell>
        </row>
        <row r="300">
          <cell r="K300">
            <v>400</v>
          </cell>
        </row>
        <row r="301">
          <cell r="E301">
            <v>2040218</v>
          </cell>
          <cell r="F301" t="str">
            <v>      警犬繁育及训养</v>
          </cell>
          <cell r="G301">
            <v>50</v>
          </cell>
        </row>
        <row r="301">
          <cell r="K301">
            <v>50</v>
          </cell>
        </row>
        <row r="302">
          <cell r="E302">
            <v>2040219</v>
          </cell>
          <cell r="F302" t="str">
            <v>      信息化建设</v>
          </cell>
          <cell r="G302">
            <v>850</v>
          </cell>
        </row>
        <row r="302">
          <cell r="K302">
            <v>850</v>
          </cell>
        </row>
        <row r="303">
          <cell r="E303">
            <v>2040250</v>
          </cell>
          <cell r="F303" t="str">
            <v>      事业运行</v>
          </cell>
          <cell r="G303">
            <v>0</v>
          </cell>
        </row>
        <row r="303">
          <cell r="K303">
            <v>0</v>
          </cell>
        </row>
        <row r="304">
          <cell r="E304">
            <v>2040299</v>
          </cell>
          <cell r="F304" t="str">
            <v>      其他公安支出</v>
          </cell>
          <cell r="G304">
            <v>4470</v>
          </cell>
        </row>
        <row r="304">
          <cell r="K304">
            <v>4470</v>
          </cell>
        </row>
        <row r="305">
          <cell r="E305">
            <v>20403</v>
          </cell>
          <cell r="F305" t="str">
            <v>    国家安全</v>
          </cell>
          <cell r="G305">
            <v>0</v>
          </cell>
          <cell r="H305">
            <v>0</v>
          </cell>
          <cell r="I305">
            <v>0</v>
          </cell>
          <cell r="J305">
            <v>0</v>
          </cell>
          <cell r="K305">
            <v>0</v>
          </cell>
        </row>
        <row r="306">
          <cell r="E306">
            <v>2040301</v>
          </cell>
          <cell r="F306" t="str">
            <v>      行政运行</v>
          </cell>
          <cell r="G306">
            <v>0</v>
          </cell>
        </row>
        <row r="306">
          <cell r="K306">
            <v>0</v>
          </cell>
        </row>
        <row r="307">
          <cell r="E307">
            <v>2040302</v>
          </cell>
          <cell r="F307" t="str">
            <v>      一般行政管理事务</v>
          </cell>
          <cell r="G307">
            <v>0</v>
          </cell>
        </row>
        <row r="307">
          <cell r="K307">
            <v>0</v>
          </cell>
        </row>
        <row r="308">
          <cell r="E308">
            <v>2040303</v>
          </cell>
          <cell r="F308" t="str">
            <v>      机关服务</v>
          </cell>
          <cell r="G308">
            <v>0</v>
          </cell>
        </row>
        <row r="308">
          <cell r="K308">
            <v>0</v>
          </cell>
        </row>
        <row r="309">
          <cell r="E309">
            <v>2040304</v>
          </cell>
          <cell r="F309" t="str">
            <v>      安全业务</v>
          </cell>
          <cell r="G309">
            <v>0</v>
          </cell>
        </row>
        <row r="309">
          <cell r="K309">
            <v>0</v>
          </cell>
        </row>
        <row r="310">
          <cell r="E310">
            <v>2040350</v>
          </cell>
          <cell r="F310" t="str">
            <v>      事业运行</v>
          </cell>
          <cell r="G310">
            <v>0</v>
          </cell>
        </row>
        <row r="310">
          <cell r="K310">
            <v>0</v>
          </cell>
        </row>
        <row r="311">
          <cell r="E311">
            <v>2040399</v>
          </cell>
          <cell r="F311" t="str">
            <v>      其他国家安全支出</v>
          </cell>
          <cell r="G311">
            <v>0</v>
          </cell>
        </row>
        <row r="311">
          <cell r="K311">
            <v>0</v>
          </cell>
        </row>
        <row r="312">
          <cell r="E312">
            <v>20404</v>
          </cell>
          <cell r="F312" t="str">
            <v>    检察</v>
          </cell>
          <cell r="G312">
            <v>2890</v>
          </cell>
          <cell r="H312">
            <v>0</v>
          </cell>
          <cell r="I312">
            <v>0</v>
          </cell>
          <cell r="J312">
            <v>100</v>
          </cell>
          <cell r="K312">
            <v>2990</v>
          </cell>
        </row>
        <row r="313">
          <cell r="E313">
            <v>2040401</v>
          </cell>
          <cell r="F313" t="str">
            <v>      行政运行</v>
          </cell>
          <cell r="G313">
            <v>1640</v>
          </cell>
        </row>
        <row r="313">
          <cell r="K313">
            <v>1640</v>
          </cell>
        </row>
        <row r="314">
          <cell r="E314">
            <v>2040402</v>
          </cell>
          <cell r="F314" t="str">
            <v>      一般行政管理事务</v>
          </cell>
          <cell r="G314">
            <v>320</v>
          </cell>
        </row>
        <row r="314">
          <cell r="J314">
            <v>100</v>
          </cell>
          <cell r="K314">
            <v>420</v>
          </cell>
        </row>
        <row r="315">
          <cell r="E315">
            <v>2040403</v>
          </cell>
          <cell r="F315" t="str">
            <v>      机关服务</v>
          </cell>
          <cell r="G315">
            <v>0</v>
          </cell>
        </row>
        <row r="315">
          <cell r="K315">
            <v>0</v>
          </cell>
        </row>
        <row r="316">
          <cell r="E316">
            <v>2040404</v>
          </cell>
          <cell r="F316" t="str">
            <v>      查办和预防职务犯罪</v>
          </cell>
          <cell r="G316">
            <v>760</v>
          </cell>
        </row>
        <row r="316">
          <cell r="K316">
            <v>760</v>
          </cell>
        </row>
        <row r="317">
          <cell r="E317">
            <v>2040405</v>
          </cell>
          <cell r="F317" t="str">
            <v>      公诉和审判监督</v>
          </cell>
          <cell r="G317">
            <v>30</v>
          </cell>
        </row>
        <row r="317">
          <cell r="K317">
            <v>30</v>
          </cell>
        </row>
        <row r="318">
          <cell r="E318">
            <v>2040406</v>
          </cell>
          <cell r="F318" t="str">
            <v>      侦查监督</v>
          </cell>
          <cell r="G318">
            <v>10</v>
          </cell>
        </row>
        <row r="318">
          <cell r="K318">
            <v>10</v>
          </cell>
        </row>
        <row r="319">
          <cell r="E319">
            <v>2040407</v>
          </cell>
          <cell r="F319" t="str">
            <v>      执行监督</v>
          </cell>
          <cell r="G319">
            <v>10</v>
          </cell>
        </row>
        <row r="319">
          <cell r="K319">
            <v>10</v>
          </cell>
        </row>
        <row r="320">
          <cell r="E320">
            <v>2040408</v>
          </cell>
          <cell r="F320" t="str">
            <v>      控告申诉</v>
          </cell>
          <cell r="G320">
            <v>10</v>
          </cell>
        </row>
        <row r="320">
          <cell r="K320">
            <v>10</v>
          </cell>
        </row>
        <row r="321">
          <cell r="E321">
            <v>2040409</v>
          </cell>
          <cell r="F321" t="str">
            <v>      “两房”建设</v>
          </cell>
          <cell r="G321">
            <v>0</v>
          </cell>
        </row>
        <row r="321">
          <cell r="K321">
            <v>0</v>
          </cell>
        </row>
        <row r="322">
          <cell r="E322">
            <v>2040450</v>
          </cell>
          <cell r="F322" t="str">
            <v>      事业运行</v>
          </cell>
          <cell r="G322">
            <v>0</v>
          </cell>
        </row>
        <row r="322">
          <cell r="K322">
            <v>0</v>
          </cell>
        </row>
        <row r="323">
          <cell r="E323">
            <v>2040499</v>
          </cell>
          <cell r="F323" t="str">
            <v>      其他检察支出</v>
          </cell>
          <cell r="G323">
            <v>110</v>
          </cell>
        </row>
        <row r="323">
          <cell r="K323">
            <v>110</v>
          </cell>
        </row>
        <row r="324">
          <cell r="E324">
            <v>20405</v>
          </cell>
          <cell r="F324" t="str">
            <v>    法院</v>
          </cell>
          <cell r="G324">
            <v>3606</v>
          </cell>
          <cell r="H324">
            <v>0</v>
          </cell>
          <cell r="I324">
            <v>0</v>
          </cell>
          <cell r="J324">
            <v>0</v>
          </cell>
          <cell r="K324">
            <v>3606</v>
          </cell>
        </row>
        <row r="325">
          <cell r="E325">
            <v>2040501</v>
          </cell>
          <cell r="F325" t="str">
            <v>      行政运行</v>
          </cell>
          <cell r="G325">
            <v>1850</v>
          </cell>
        </row>
        <row r="325">
          <cell r="K325">
            <v>1850</v>
          </cell>
        </row>
        <row r="326">
          <cell r="E326">
            <v>2040502</v>
          </cell>
          <cell r="F326" t="str">
            <v>      一般行政管理事务</v>
          </cell>
          <cell r="G326">
            <v>166</v>
          </cell>
        </row>
        <row r="326">
          <cell r="K326">
            <v>166</v>
          </cell>
        </row>
        <row r="327">
          <cell r="E327">
            <v>2040503</v>
          </cell>
          <cell r="F327" t="str">
            <v>      机关服务</v>
          </cell>
          <cell r="G327">
            <v>0</v>
          </cell>
        </row>
        <row r="327">
          <cell r="K327">
            <v>0</v>
          </cell>
        </row>
        <row r="328">
          <cell r="E328">
            <v>2040504</v>
          </cell>
          <cell r="F328" t="str">
            <v>      案件审判</v>
          </cell>
          <cell r="G328">
            <v>1400</v>
          </cell>
        </row>
        <row r="328">
          <cell r="K328">
            <v>1400</v>
          </cell>
        </row>
        <row r="329">
          <cell r="E329">
            <v>2040505</v>
          </cell>
          <cell r="F329" t="str">
            <v>      案件执行</v>
          </cell>
          <cell r="G329">
            <v>10</v>
          </cell>
        </row>
        <row r="329">
          <cell r="K329">
            <v>10</v>
          </cell>
        </row>
        <row r="330">
          <cell r="E330">
            <v>2040506</v>
          </cell>
          <cell r="F330" t="str">
            <v>      “两庭”建设</v>
          </cell>
          <cell r="G330">
            <v>0</v>
          </cell>
        </row>
        <row r="330">
          <cell r="K330">
            <v>0</v>
          </cell>
        </row>
        <row r="331">
          <cell r="E331">
            <v>2040550</v>
          </cell>
          <cell r="F331" t="str">
            <v>      事业运行</v>
          </cell>
          <cell r="G331">
            <v>0</v>
          </cell>
        </row>
        <row r="331">
          <cell r="K331">
            <v>0</v>
          </cell>
        </row>
        <row r="332">
          <cell r="E332">
            <v>2040599</v>
          </cell>
          <cell r="F332" t="str">
            <v>      其他法院支出</v>
          </cell>
          <cell r="G332">
            <v>180</v>
          </cell>
        </row>
        <row r="332">
          <cell r="K332">
            <v>180</v>
          </cell>
        </row>
        <row r="333">
          <cell r="E333">
            <v>20406</v>
          </cell>
          <cell r="F333" t="str">
            <v>    司法</v>
          </cell>
          <cell r="G333">
            <v>953</v>
          </cell>
          <cell r="H333">
            <v>0</v>
          </cell>
          <cell r="I333">
            <v>0</v>
          </cell>
          <cell r="J333">
            <v>0</v>
          </cell>
          <cell r="K333">
            <v>953</v>
          </cell>
        </row>
        <row r="334">
          <cell r="E334">
            <v>2040601</v>
          </cell>
          <cell r="F334" t="str">
            <v>      行政运行</v>
          </cell>
          <cell r="G334">
            <v>405</v>
          </cell>
        </row>
        <row r="334">
          <cell r="K334">
            <v>405</v>
          </cell>
        </row>
        <row r="335">
          <cell r="E335">
            <v>2040602</v>
          </cell>
          <cell r="F335" t="str">
            <v>      一般行政管理事务</v>
          </cell>
          <cell r="G335">
            <v>260</v>
          </cell>
        </row>
        <row r="335">
          <cell r="K335">
            <v>260</v>
          </cell>
        </row>
        <row r="336">
          <cell r="E336">
            <v>2040603</v>
          </cell>
          <cell r="F336" t="str">
            <v>      机关服务</v>
          </cell>
          <cell r="G336">
            <v>0</v>
          </cell>
        </row>
        <row r="336">
          <cell r="K336">
            <v>0</v>
          </cell>
        </row>
        <row r="337">
          <cell r="E337">
            <v>2040604</v>
          </cell>
          <cell r="F337" t="str">
            <v>      基层司法业务</v>
          </cell>
          <cell r="G337">
            <v>200</v>
          </cell>
        </row>
        <row r="337">
          <cell r="K337">
            <v>200</v>
          </cell>
        </row>
        <row r="338">
          <cell r="E338">
            <v>2040605</v>
          </cell>
          <cell r="F338" t="str">
            <v>      普法宣传</v>
          </cell>
          <cell r="G338">
            <v>50</v>
          </cell>
        </row>
        <row r="338">
          <cell r="K338">
            <v>50</v>
          </cell>
        </row>
        <row r="339">
          <cell r="E339">
            <v>2040606</v>
          </cell>
          <cell r="F339" t="str">
            <v>      律师公证管理</v>
          </cell>
          <cell r="G339">
            <v>10</v>
          </cell>
        </row>
        <row r="339">
          <cell r="K339">
            <v>10</v>
          </cell>
        </row>
        <row r="340">
          <cell r="E340">
            <v>2040607</v>
          </cell>
          <cell r="F340" t="str">
            <v>      法律援助</v>
          </cell>
          <cell r="G340">
            <v>26</v>
          </cell>
        </row>
        <row r="340">
          <cell r="K340">
            <v>26</v>
          </cell>
        </row>
        <row r="341">
          <cell r="E341">
            <v>2040608</v>
          </cell>
          <cell r="F341" t="str">
            <v>      司法统一考试</v>
          </cell>
          <cell r="G341">
            <v>2</v>
          </cell>
        </row>
        <row r="341">
          <cell r="K341">
            <v>2</v>
          </cell>
        </row>
        <row r="342">
          <cell r="E342">
            <v>2040609</v>
          </cell>
          <cell r="F342" t="str">
            <v>      仲裁</v>
          </cell>
          <cell r="G342">
            <v>0</v>
          </cell>
        </row>
        <row r="342">
          <cell r="K342">
            <v>0</v>
          </cell>
        </row>
        <row r="343">
          <cell r="E343">
            <v>2040650</v>
          </cell>
          <cell r="F343" t="str">
            <v>      事业运行</v>
          </cell>
          <cell r="G343">
            <v>0</v>
          </cell>
        </row>
        <row r="343">
          <cell r="K343">
            <v>0</v>
          </cell>
        </row>
        <row r="344">
          <cell r="E344">
            <v>2040699</v>
          </cell>
          <cell r="F344" t="str">
            <v>      其他司法支出</v>
          </cell>
          <cell r="G344">
            <v>0</v>
          </cell>
        </row>
        <row r="344">
          <cell r="K344">
            <v>0</v>
          </cell>
        </row>
        <row r="345">
          <cell r="E345">
            <v>20407</v>
          </cell>
          <cell r="F345" t="str">
            <v>    监狱</v>
          </cell>
          <cell r="G345">
            <v>0</v>
          </cell>
          <cell r="H345">
            <v>0</v>
          </cell>
          <cell r="I345">
            <v>0</v>
          </cell>
          <cell r="J345">
            <v>0</v>
          </cell>
          <cell r="K345">
            <v>0</v>
          </cell>
        </row>
        <row r="346">
          <cell r="E346">
            <v>2040701</v>
          </cell>
          <cell r="F346" t="str">
            <v>      行政运行</v>
          </cell>
          <cell r="G346">
            <v>0</v>
          </cell>
        </row>
        <row r="346">
          <cell r="K346">
            <v>0</v>
          </cell>
        </row>
        <row r="347">
          <cell r="E347">
            <v>2040702</v>
          </cell>
          <cell r="F347" t="str">
            <v>      一般行政管理事务</v>
          </cell>
          <cell r="G347">
            <v>0</v>
          </cell>
        </row>
        <row r="347">
          <cell r="K347">
            <v>0</v>
          </cell>
        </row>
        <row r="348">
          <cell r="E348">
            <v>2040703</v>
          </cell>
          <cell r="F348" t="str">
            <v>      机关服务</v>
          </cell>
          <cell r="G348">
            <v>0</v>
          </cell>
        </row>
        <row r="348">
          <cell r="K348">
            <v>0</v>
          </cell>
        </row>
        <row r="349">
          <cell r="E349">
            <v>2040704</v>
          </cell>
          <cell r="F349" t="str">
            <v>      犯人生活</v>
          </cell>
          <cell r="G349">
            <v>0</v>
          </cell>
        </row>
        <row r="349">
          <cell r="K349">
            <v>0</v>
          </cell>
        </row>
        <row r="350">
          <cell r="E350">
            <v>2040705</v>
          </cell>
          <cell r="F350" t="str">
            <v>      犯人改造</v>
          </cell>
          <cell r="G350">
            <v>0</v>
          </cell>
        </row>
        <row r="350">
          <cell r="K350">
            <v>0</v>
          </cell>
        </row>
        <row r="351">
          <cell r="E351">
            <v>2040706</v>
          </cell>
          <cell r="F351" t="str">
            <v>      狱政设施建设</v>
          </cell>
          <cell r="G351">
            <v>0</v>
          </cell>
        </row>
        <row r="351">
          <cell r="K351">
            <v>0</v>
          </cell>
        </row>
        <row r="352">
          <cell r="E352">
            <v>2040750</v>
          </cell>
          <cell r="F352" t="str">
            <v>      事业运行</v>
          </cell>
          <cell r="G352">
            <v>0</v>
          </cell>
        </row>
        <row r="352">
          <cell r="K352">
            <v>0</v>
          </cell>
        </row>
        <row r="353">
          <cell r="E353">
            <v>2040799</v>
          </cell>
          <cell r="F353" t="str">
            <v>      其他监狱支出</v>
          </cell>
          <cell r="G353">
            <v>0</v>
          </cell>
        </row>
        <row r="353">
          <cell r="K353">
            <v>0</v>
          </cell>
        </row>
        <row r="354">
          <cell r="E354">
            <v>20408</v>
          </cell>
          <cell r="F354" t="str">
            <v>    强制隔离戒毒</v>
          </cell>
          <cell r="G354">
            <v>0</v>
          </cell>
          <cell r="H354">
            <v>0</v>
          </cell>
          <cell r="I354">
            <v>0</v>
          </cell>
          <cell r="J354">
            <v>0</v>
          </cell>
          <cell r="K354">
            <v>0</v>
          </cell>
        </row>
        <row r="355">
          <cell r="E355">
            <v>2040801</v>
          </cell>
          <cell r="F355" t="str">
            <v>      行政运行</v>
          </cell>
          <cell r="G355">
            <v>0</v>
          </cell>
        </row>
        <row r="355">
          <cell r="K355">
            <v>0</v>
          </cell>
        </row>
        <row r="356">
          <cell r="E356">
            <v>2040802</v>
          </cell>
          <cell r="F356" t="str">
            <v>      一般行政管理事务</v>
          </cell>
          <cell r="G356">
            <v>0</v>
          </cell>
        </row>
        <row r="356">
          <cell r="K356">
            <v>0</v>
          </cell>
        </row>
        <row r="357">
          <cell r="E357">
            <v>2040803</v>
          </cell>
          <cell r="F357" t="str">
            <v>      机关服务</v>
          </cell>
          <cell r="G357">
            <v>0</v>
          </cell>
        </row>
        <row r="357">
          <cell r="K357">
            <v>0</v>
          </cell>
        </row>
        <row r="358">
          <cell r="E358">
            <v>2040804</v>
          </cell>
          <cell r="F358" t="str">
            <v>      强制隔离戒毒人员生活</v>
          </cell>
          <cell r="G358">
            <v>0</v>
          </cell>
        </row>
        <row r="358">
          <cell r="K358">
            <v>0</v>
          </cell>
        </row>
        <row r="359">
          <cell r="E359">
            <v>2040805</v>
          </cell>
          <cell r="F359" t="str">
            <v>      强制隔离戒毒人员教育</v>
          </cell>
          <cell r="G359">
            <v>0</v>
          </cell>
        </row>
        <row r="359">
          <cell r="K359">
            <v>0</v>
          </cell>
        </row>
        <row r="360">
          <cell r="E360">
            <v>2040806</v>
          </cell>
          <cell r="F360" t="str">
            <v>      所政设施建设</v>
          </cell>
          <cell r="G360">
            <v>0</v>
          </cell>
        </row>
        <row r="360">
          <cell r="K360">
            <v>0</v>
          </cell>
        </row>
        <row r="361">
          <cell r="E361">
            <v>2040850</v>
          </cell>
          <cell r="F361" t="str">
            <v>      事业运行</v>
          </cell>
          <cell r="G361">
            <v>0</v>
          </cell>
        </row>
        <row r="361">
          <cell r="K361">
            <v>0</v>
          </cell>
        </row>
        <row r="362">
          <cell r="E362">
            <v>2040899</v>
          </cell>
          <cell r="F362" t="str">
            <v>      其他强制隔离戒毒支出</v>
          </cell>
          <cell r="G362">
            <v>0</v>
          </cell>
        </row>
        <row r="362">
          <cell r="K362">
            <v>0</v>
          </cell>
        </row>
        <row r="363">
          <cell r="E363">
            <v>20409</v>
          </cell>
          <cell r="F363" t="str">
            <v>    国家保密</v>
          </cell>
          <cell r="G363">
            <v>0</v>
          </cell>
          <cell r="H363">
            <v>0</v>
          </cell>
          <cell r="I363">
            <v>0</v>
          </cell>
          <cell r="J363">
            <v>0</v>
          </cell>
          <cell r="K363">
            <v>0</v>
          </cell>
        </row>
        <row r="364">
          <cell r="E364">
            <v>2040901</v>
          </cell>
          <cell r="F364" t="str">
            <v>      行政运行</v>
          </cell>
          <cell r="G364">
            <v>0</v>
          </cell>
        </row>
        <row r="364">
          <cell r="K364">
            <v>0</v>
          </cell>
        </row>
        <row r="365">
          <cell r="E365">
            <v>2040902</v>
          </cell>
          <cell r="F365" t="str">
            <v>      一般行政管理事务</v>
          </cell>
          <cell r="G365">
            <v>0</v>
          </cell>
        </row>
        <row r="365">
          <cell r="K365">
            <v>0</v>
          </cell>
        </row>
        <row r="366">
          <cell r="E366">
            <v>2040903</v>
          </cell>
          <cell r="F366" t="str">
            <v>      机关服务</v>
          </cell>
          <cell r="G366">
            <v>0</v>
          </cell>
        </row>
        <row r="366">
          <cell r="K366">
            <v>0</v>
          </cell>
        </row>
        <row r="367">
          <cell r="E367">
            <v>2040904</v>
          </cell>
          <cell r="F367" t="str">
            <v>      保密技术</v>
          </cell>
          <cell r="G367">
            <v>0</v>
          </cell>
        </row>
        <row r="367">
          <cell r="K367">
            <v>0</v>
          </cell>
        </row>
        <row r="368">
          <cell r="E368">
            <v>2040905</v>
          </cell>
          <cell r="F368" t="str">
            <v>      保密管理</v>
          </cell>
          <cell r="G368">
            <v>0</v>
          </cell>
        </row>
        <row r="368">
          <cell r="K368">
            <v>0</v>
          </cell>
        </row>
        <row r="369">
          <cell r="E369">
            <v>2040950</v>
          </cell>
          <cell r="F369" t="str">
            <v>      事业运行</v>
          </cell>
          <cell r="G369">
            <v>0</v>
          </cell>
        </row>
        <row r="369">
          <cell r="K369">
            <v>0</v>
          </cell>
        </row>
        <row r="370">
          <cell r="E370">
            <v>2040999</v>
          </cell>
          <cell r="F370" t="str">
            <v>      其他国家保密支出</v>
          </cell>
          <cell r="G370">
            <v>0</v>
          </cell>
        </row>
        <row r="370">
          <cell r="K370">
            <v>0</v>
          </cell>
        </row>
        <row r="371">
          <cell r="E371">
            <v>20410</v>
          </cell>
          <cell r="F371" t="str">
            <v>    缉私警察</v>
          </cell>
          <cell r="G371">
            <v>0</v>
          </cell>
          <cell r="H371">
            <v>0</v>
          </cell>
          <cell r="I371">
            <v>0</v>
          </cell>
          <cell r="J371">
            <v>0</v>
          </cell>
          <cell r="K371">
            <v>0</v>
          </cell>
        </row>
        <row r="372">
          <cell r="E372">
            <v>2041001</v>
          </cell>
          <cell r="F372" t="str">
            <v>      行政运行</v>
          </cell>
          <cell r="G372">
            <v>0</v>
          </cell>
        </row>
        <row r="372">
          <cell r="K372">
            <v>0</v>
          </cell>
        </row>
        <row r="373">
          <cell r="E373">
            <v>2041002</v>
          </cell>
          <cell r="F373" t="str">
            <v>      一般行政管理事务</v>
          </cell>
          <cell r="G373">
            <v>0</v>
          </cell>
        </row>
        <row r="373">
          <cell r="K373">
            <v>0</v>
          </cell>
        </row>
        <row r="374">
          <cell r="E374">
            <v>2041003</v>
          </cell>
          <cell r="F374" t="str">
            <v>      专项缉私活动支出</v>
          </cell>
          <cell r="G374">
            <v>0</v>
          </cell>
        </row>
        <row r="374">
          <cell r="K374">
            <v>0</v>
          </cell>
        </row>
        <row r="375">
          <cell r="E375">
            <v>2041004</v>
          </cell>
          <cell r="F375" t="str">
            <v>      缉私情报</v>
          </cell>
          <cell r="G375">
            <v>0</v>
          </cell>
        </row>
        <row r="375">
          <cell r="K375">
            <v>0</v>
          </cell>
        </row>
        <row r="376">
          <cell r="E376">
            <v>2041005</v>
          </cell>
          <cell r="F376" t="str">
            <v>      禁毒及缉毒</v>
          </cell>
          <cell r="G376">
            <v>0</v>
          </cell>
        </row>
        <row r="376">
          <cell r="K376">
            <v>0</v>
          </cell>
        </row>
        <row r="377">
          <cell r="E377">
            <v>2041006</v>
          </cell>
          <cell r="F377" t="str">
            <v>      网络运行及维护</v>
          </cell>
          <cell r="G377">
            <v>0</v>
          </cell>
        </row>
        <row r="377">
          <cell r="K377">
            <v>0</v>
          </cell>
        </row>
        <row r="378">
          <cell r="E378">
            <v>2041099</v>
          </cell>
          <cell r="F378" t="str">
            <v>      其他缉私警察支出</v>
          </cell>
          <cell r="G378">
            <v>0</v>
          </cell>
        </row>
        <row r="378">
          <cell r="K378">
            <v>0</v>
          </cell>
        </row>
        <row r="379">
          <cell r="E379">
            <v>20499</v>
          </cell>
          <cell r="F379" t="str">
            <v>    其他公共安全支出</v>
          </cell>
          <cell r="G379">
            <v>30</v>
          </cell>
        </row>
        <row r="379">
          <cell r="K379">
            <v>30</v>
          </cell>
        </row>
        <row r="380">
          <cell r="E380">
            <v>205</v>
          </cell>
          <cell r="F380" t="str">
            <v>五、教育支出</v>
          </cell>
          <cell r="G380">
            <v>59706</v>
          </cell>
          <cell r="H380">
            <v>3000</v>
          </cell>
          <cell r="I380">
            <v>0</v>
          </cell>
          <cell r="J380">
            <v>0</v>
          </cell>
          <cell r="K380">
            <v>62706</v>
          </cell>
        </row>
        <row r="381">
          <cell r="E381">
            <v>20501</v>
          </cell>
          <cell r="F381" t="str">
            <v>    教育管理事务</v>
          </cell>
          <cell r="G381">
            <v>2500</v>
          </cell>
          <cell r="H381">
            <v>0</v>
          </cell>
          <cell r="I381">
            <v>0</v>
          </cell>
          <cell r="J381">
            <v>0</v>
          </cell>
          <cell r="K381">
            <v>2500</v>
          </cell>
        </row>
        <row r="382">
          <cell r="E382">
            <v>2050101</v>
          </cell>
          <cell r="F382" t="str">
            <v>      行政运行</v>
          </cell>
          <cell r="G382">
            <v>1300</v>
          </cell>
        </row>
        <row r="382">
          <cell r="K382">
            <v>1300</v>
          </cell>
        </row>
        <row r="383">
          <cell r="E383">
            <v>2050102</v>
          </cell>
          <cell r="F383" t="str">
            <v>      一般行政管理事务</v>
          </cell>
          <cell r="G383">
            <v>850</v>
          </cell>
        </row>
        <row r="383">
          <cell r="K383">
            <v>850</v>
          </cell>
        </row>
        <row r="384">
          <cell r="E384">
            <v>2050103</v>
          </cell>
          <cell r="F384" t="str">
            <v>      机关服务</v>
          </cell>
          <cell r="G384">
            <v>0</v>
          </cell>
        </row>
        <row r="384">
          <cell r="K384">
            <v>0</v>
          </cell>
        </row>
        <row r="385">
          <cell r="E385">
            <v>2050199</v>
          </cell>
          <cell r="F385" t="str">
            <v>      其他教育管理事务支出</v>
          </cell>
          <cell r="G385">
            <v>350</v>
          </cell>
        </row>
        <row r="385">
          <cell r="K385">
            <v>350</v>
          </cell>
        </row>
        <row r="386">
          <cell r="E386">
            <v>20502</v>
          </cell>
          <cell r="F386" t="str">
            <v>    普通教育</v>
          </cell>
          <cell r="G386">
            <v>33003</v>
          </cell>
          <cell r="H386">
            <v>0</v>
          </cell>
          <cell r="I386">
            <v>0</v>
          </cell>
          <cell r="J386">
            <v>0</v>
          </cell>
          <cell r="K386">
            <v>33003</v>
          </cell>
        </row>
        <row r="387">
          <cell r="E387">
            <v>2050201</v>
          </cell>
          <cell r="F387" t="str">
            <v>      学前教育</v>
          </cell>
          <cell r="G387">
            <v>7200</v>
          </cell>
        </row>
        <row r="387">
          <cell r="K387">
            <v>7200</v>
          </cell>
        </row>
        <row r="388">
          <cell r="E388">
            <v>2050202</v>
          </cell>
          <cell r="F388" t="str">
            <v>      小学教育</v>
          </cell>
          <cell r="G388">
            <v>3</v>
          </cell>
        </row>
        <row r="388">
          <cell r="K388">
            <v>3</v>
          </cell>
        </row>
        <row r="389">
          <cell r="E389">
            <v>2050203</v>
          </cell>
          <cell r="F389" t="str">
            <v>      初中教育</v>
          </cell>
          <cell r="G389">
            <v>0</v>
          </cell>
        </row>
        <row r="389">
          <cell r="K389">
            <v>0</v>
          </cell>
        </row>
        <row r="390">
          <cell r="E390">
            <v>2050204</v>
          </cell>
          <cell r="F390" t="str">
            <v>      高中教育</v>
          </cell>
          <cell r="G390">
            <v>9040</v>
          </cell>
        </row>
        <row r="390">
          <cell r="K390">
            <v>9040</v>
          </cell>
        </row>
        <row r="391">
          <cell r="E391">
            <v>2050205</v>
          </cell>
          <cell r="F391" t="str">
            <v>      高等教育</v>
          </cell>
          <cell r="G391">
            <v>16700</v>
          </cell>
        </row>
        <row r="391">
          <cell r="K391">
            <v>16700</v>
          </cell>
        </row>
        <row r="392">
          <cell r="E392">
            <v>2050206</v>
          </cell>
          <cell r="F392" t="str">
            <v>      化解农村义务教育债务支出</v>
          </cell>
          <cell r="G392">
            <v>0</v>
          </cell>
        </row>
        <row r="392">
          <cell r="K392">
            <v>0</v>
          </cell>
        </row>
        <row r="393">
          <cell r="E393">
            <v>2050207</v>
          </cell>
          <cell r="F393" t="str">
            <v>      化解普通高中债务支出</v>
          </cell>
          <cell r="G393">
            <v>0</v>
          </cell>
        </row>
        <row r="393">
          <cell r="K393">
            <v>0</v>
          </cell>
        </row>
        <row r="394">
          <cell r="E394">
            <v>2050299</v>
          </cell>
          <cell r="F394" t="str">
            <v>      其他普通教育支出</v>
          </cell>
          <cell r="G394">
            <v>60</v>
          </cell>
        </row>
        <row r="394">
          <cell r="K394">
            <v>60</v>
          </cell>
        </row>
        <row r="395">
          <cell r="E395">
            <v>20503</v>
          </cell>
          <cell r="F395" t="str">
            <v>    职业教育</v>
          </cell>
          <cell r="G395">
            <v>12068</v>
          </cell>
          <cell r="H395">
            <v>3000</v>
          </cell>
          <cell r="I395">
            <v>0</v>
          </cell>
          <cell r="J395">
            <v>0</v>
          </cell>
          <cell r="K395">
            <v>15068</v>
          </cell>
        </row>
        <row r="396">
          <cell r="E396">
            <v>2050301</v>
          </cell>
          <cell r="F396" t="str">
            <v>      初等职业教育</v>
          </cell>
          <cell r="G396">
            <v>0</v>
          </cell>
        </row>
        <row r="396">
          <cell r="K396">
            <v>0</v>
          </cell>
        </row>
        <row r="397">
          <cell r="E397">
            <v>2050302</v>
          </cell>
          <cell r="F397" t="str">
            <v>      中专教育</v>
          </cell>
          <cell r="G397">
            <v>8900</v>
          </cell>
        </row>
        <row r="397">
          <cell r="K397">
            <v>8900</v>
          </cell>
        </row>
        <row r="398">
          <cell r="E398">
            <v>2050303</v>
          </cell>
          <cell r="F398" t="str">
            <v>      技校教育</v>
          </cell>
          <cell r="G398">
            <v>1550</v>
          </cell>
        </row>
        <row r="398">
          <cell r="K398">
            <v>1550</v>
          </cell>
        </row>
        <row r="399">
          <cell r="E399">
            <v>2050304</v>
          </cell>
          <cell r="F399" t="str">
            <v>      职业高中教育</v>
          </cell>
          <cell r="G399">
            <v>108</v>
          </cell>
        </row>
        <row r="399">
          <cell r="K399">
            <v>108</v>
          </cell>
        </row>
        <row r="400">
          <cell r="E400">
            <v>2050305</v>
          </cell>
          <cell r="F400" t="str">
            <v>      高等职业教育</v>
          </cell>
          <cell r="G400">
            <v>1420</v>
          </cell>
        </row>
        <row r="400">
          <cell r="K400">
            <v>1420</v>
          </cell>
        </row>
        <row r="401">
          <cell r="E401">
            <v>2050399</v>
          </cell>
          <cell r="F401" t="str">
            <v>      其他职业教育支出</v>
          </cell>
          <cell r="G401">
            <v>90</v>
          </cell>
          <cell r="H401">
            <v>3000</v>
          </cell>
        </row>
        <row r="401">
          <cell r="K401">
            <v>3090</v>
          </cell>
        </row>
        <row r="402">
          <cell r="E402">
            <v>20504</v>
          </cell>
          <cell r="F402" t="str">
            <v>    成人教育</v>
          </cell>
          <cell r="G402">
            <v>510</v>
          </cell>
          <cell r="H402">
            <v>0</v>
          </cell>
          <cell r="I402">
            <v>0</v>
          </cell>
          <cell r="J402">
            <v>0</v>
          </cell>
          <cell r="K402">
            <v>510</v>
          </cell>
        </row>
        <row r="403">
          <cell r="E403">
            <v>2050401</v>
          </cell>
          <cell r="F403" t="str">
            <v>      成人初等教育</v>
          </cell>
          <cell r="G403">
            <v>0</v>
          </cell>
        </row>
        <row r="403">
          <cell r="K403">
            <v>0</v>
          </cell>
        </row>
        <row r="404">
          <cell r="E404">
            <v>2050402</v>
          </cell>
          <cell r="F404" t="str">
            <v>      成人中等教育</v>
          </cell>
          <cell r="G404">
            <v>0</v>
          </cell>
        </row>
        <row r="404">
          <cell r="K404">
            <v>0</v>
          </cell>
        </row>
        <row r="405">
          <cell r="E405">
            <v>2050403</v>
          </cell>
          <cell r="F405" t="str">
            <v>      成人高等教育</v>
          </cell>
          <cell r="G405">
            <v>280</v>
          </cell>
        </row>
        <row r="405">
          <cell r="K405">
            <v>280</v>
          </cell>
        </row>
        <row r="406">
          <cell r="E406">
            <v>2050404</v>
          </cell>
          <cell r="F406" t="str">
            <v>      成人广播电视教育</v>
          </cell>
          <cell r="G406">
            <v>230</v>
          </cell>
        </row>
        <row r="406">
          <cell r="K406">
            <v>230</v>
          </cell>
        </row>
        <row r="407">
          <cell r="E407">
            <v>2050499</v>
          </cell>
          <cell r="F407" t="str">
            <v>      其他成人教育支出</v>
          </cell>
          <cell r="G407">
            <v>0</v>
          </cell>
        </row>
        <row r="407">
          <cell r="K407">
            <v>0</v>
          </cell>
        </row>
        <row r="408">
          <cell r="E408">
            <v>20505</v>
          </cell>
          <cell r="F408" t="str">
            <v>    广播电视教育</v>
          </cell>
          <cell r="G408">
            <v>0</v>
          </cell>
          <cell r="H408">
            <v>0</v>
          </cell>
          <cell r="I408">
            <v>0</v>
          </cell>
          <cell r="J408">
            <v>0</v>
          </cell>
          <cell r="K408">
            <v>0</v>
          </cell>
        </row>
        <row r="409">
          <cell r="E409">
            <v>2050501</v>
          </cell>
          <cell r="F409" t="str">
            <v>      广播电视学校</v>
          </cell>
          <cell r="G409">
            <v>0</v>
          </cell>
        </row>
        <row r="409">
          <cell r="K409">
            <v>0</v>
          </cell>
        </row>
        <row r="410">
          <cell r="E410">
            <v>2050502</v>
          </cell>
          <cell r="F410" t="str">
            <v>      教育电视台</v>
          </cell>
          <cell r="G410">
            <v>0</v>
          </cell>
        </row>
        <row r="410">
          <cell r="K410">
            <v>0</v>
          </cell>
        </row>
        <row r="411">
          <cell r="E411">
            <v>2050599</v>
          </cell>
          <cell r="F411" t="str">
            <v>      其他广播电视教育支出</v>
          </cell>
          <cell r="G411">
            <v>0</v>
          </cell>
        </row>
        <row r="411">
          <cell r="K411">
            <v>0</v>
          </cell>
        </row>
        <row r="412">
          <cell r="E412">
            <v>20506</v>
          </cell>
          <cell r="F412" t="str">
            <v>    留学教育</v>
          </cell>
          <cell r="G412">
            <v>0</v>
          </cell>
          <cell r="H412">
            <v>0</v>
          </cell>
          <cell r="I412">
            <v>0</v>
          </cell>
          <cell r="J412">
            <v>0</v>
          </cell>
          <cell r="K412">
            <v>0</v>
          </cell>
        </row>
        <row r="413">
          <cell r="E413">
            <v>2050601</v>
          </cell>
          <cell r="F413" t="str">
            <v>      出国留学教育</v>
          </cell>
          <cell r="G413">
            <v>0</v>
          </cell>
        </row>
        <row r="413">
          <cell r="K413">
            <v>0</v>
          </cell>
        </row>
        <row r="414">
          <cell r="E414">
            <v>2050602</v>
          </cell>
          <cell r="F414" t="str">
            <v>      来华留学教育</v>
          </cell>
          <cell r="G414">
            <v>0</v>
          </cell>
        </row>
        <row r="414">
          <cell r="K414">
            <v>0</v>
          </cell>
        </row>
        <row r="415">
          <cell r="E415">
            <v>2050699</v>
          </cell>
          <cell r="F415" t="str">
            <v>      其他留学教育支出</v>
          </cell>
          <cell r="G415">
            <v>0</v>
          </cell>
        </row>
        <row r="415">
          <cell r="K415">
            <v>0</v>
          </cell>
        </row>
        <row r="416">
          <cell r="E416">
            <v>20507</v>
          </cell>
          <cell r="F416" t="str">
            <v>    特殊教育</v>
          </cell>
          <cell r="G416">
            <v>840</v>
          </cell>
          <cell r="H416">
            <v>0</v>
          </cell>
          <cell r="I416">
            <v>0</v>
          </cell>
          <cell r="J416">
            <v>0</v>
          </cell>
          <cell r="K416">
            <v>840</v>
          </cell>
        </row>
        <row r="417">
          <cell r="E417">
            <v>2050701</v>
          </cell>
          <cell r="F417" t="str">
            <v>      特殊学校教育</v>
          </cell>
          <cell r="G417">
            <v>840</v>
          </cell>
        </row>
        <row r="417">
          <cell r="K417">
            <v>840</v>
          </cell>
        </row>
        <row r="418">
          <cell r="E418">
            <v>2050702</v>
          </cell>
          <cell r="F418" t="str">
            <v>      工读学校教育</v>
          </cell>
          <cell r="G418">
            <v>0</v>
          </cell>
        </row>
        <row r="418">
          <cell r="K418">
            <v>0</v>
          </cell>
        </row>
        <row r="419">
          <cell r="E419">
            <v>2050799</v>
          </cell>
          <cell r="F419" t="str">
            <v>      其他特殊教育支出</v>
          </cell>
          <cell r="G419">
            <v>0</v>
          </cell>
        </row>
        <row r="419">
          <cell r="K419">
            <v>0</v>
          </cell>
        </row>
        <row r="420">
          <cell r="E420">
            <v>20508</v>
          </cell>
          <cell r="F420" t="str">
            <v>    进修及培训</v>
          </cell>
          <cell r="G420">
            <v>925</v>
          </cell>
          <cell r="H420">
            <v>0</v>
          </cell>
          <cell r="I420">
            <v>0</v>
          </cell>
          <cell r="J420">
            <v>0</v>
          </cell>
          <cell r="K420">
            <v>925</v>
          </cell>
        </row>
        <row r="421">
          <cell r="E421">
            <v>2050801</v>
          </cell>
          <cell r="F421" t="str">
            <v>      教师进修</v>
          </cell>
          <cell r="G421">
            <v>5</v>
          </cell>
        </row>
        <row r="421">
          <cell r="K421">
            <v>5</v>
          </cell>
        </row>
        <row r="422">
          <cell r="E422">
            <v>2050802</v>
          </cell>
          <cell r="F422" t="str">
            <v>      干部教育</v>
          </cell>
          <cell r="G422">
            <v>920</v>
          </cell>
        </row>
        <row r="422">
          <cell r="K422">
            <v>920</v>
          </cell>
        </row>
        <row r="423">
          <cell r="E423">
            <v>2050803</v>
          </cell>
          <cell r="F423" t="str">
            <v>      培训支出</v>
          </cell>
          <cell r="G423">
            <v>0</v>
          </cell>
        </row>
        <row r="423">
          <cell r="K423">
            <v>0</v>
          </cell>
        </row>
        <row r="424">
          <cell r="E424">
            <v>2050804</v>
          </cell>
          <cell r="F424" t="str">
            <v>      退役士兵能力提升</v>
          </cell>
          <cell r="G424">
            <v>0</v>
          </cell>
        </row>
        <row r="424">
          <cell r="K424">
            <v>0</v>
          </cell>
        </row>
        <row r="425">
          <cell r="E425">
            <v>2050899</v>
          </cell>
          <cell r="F425" t="str">
            <v>      其他进修及培训</v>
          </cell>
          <cell r="G425">
            <v>0</v>
          </cell>
        </row>
        <row r="425">
          <cell r="K425">
            <v>0</v>
          </cell>
        </row>
        <row r="426">
          <cell r="E426">
            <v>20509</v>
          </cell>
          <cell r="F426" t="str">
            <v>    教育费附加安排的支出</v>
          </cell>
          <cell r="G426">
            <v>9830</v>
          </cell>
          <cell r="H426">
            <v>0</v>
          </cell>
          <cell r="I426">
            <v>0</v>
          </cell>
          <cell r="J426">
            <v>0</v>
          </cell>
          <cell r="K426">
            <v>9830</v>
          </cell>
        </row>
        <row r="427">
          <cell r="E427">
            <v>2050901</v>
          </cell>
          <cell r="F427" t="str">
            <v>      农村中小学校舍建设</v>
          </cell>
          <cell r="G427">
            <v>0</v>
          </cell>
        </row>
        <row r="427">
          <cell r="K427">
            <v>0</v>
          </cell>
        </row>
        <row r="428">
          <cell r="E428">
            <v>2050902</v>
          </cell>
          <cell r="F428" t="str">
            <v>      农村中小学教学设施</v>
          </cell>
          <cell r="G428">
            <v>0</v>
          </cell>
        </row>
        <row r="428">
          <cell r="K428">
            <v>0</v>
          </cell>
        </row>
        <row r="429">
          <cell r="E429">
            <v>2050903</v>
          </cell>
          <cell r="F429" t="str">
            <v>      城市中小学校舍建设</v>
          </cell>
          <cell r="G429">
            <v>30</v>
          </cell>
        </row>
        <row r="429">
          <cell r="K429">
            <v>30</v>
          </cell>
        </row>
        <row r="430">
          <cell r="E430">
            <v>2050904</v>
          </cell>
          <cell r="F430" t="str">
            <v>      城市中小学教学设施</v>
          </cell>
          <cell r="G430">
            <v>0</v>
          </cell>
        </row>
        <row r="430">
          <cell r="K430">
            <v>0</v>
          </cell>
        </row>
        <row r="431">
          <cell r="E431">
            <v>2050905</v>
          </cell>
          <cell r="F431" t="str">
            <v>      中等职业学校教学设施</v>
          </cell>
          <cell r="G431">
            <v>0</v>
          </cell>
        </row>
        <row r="431">
          <cell r="K431">
            <v>0</v>
          </cell>
        </row>
        <row r="432">
          <cell r="E432">
            <v>2050999</v>
          </cell>
          <cell r="F432" t="str">
            <v>      其他教育费附加安排的支出</v>
          </cell>
          <cell r="G432">
            <v>9800</v>
          </cell>
        </row>
        <row r="432">
          <cell r="K432">
            <v>9800</v>
          </cell>
        </row>
        <row r="433">
          <cell r="E433">
            <v>20599</v>
          </cell>
          <cell r="F433" t="str">
            <v>    其他教育支出</v>
          </cell>
          <cell r="G433">
            <v>30</v>
          </cell>
        </row>
        <row r="433">
          <cell r="K433">
            <v>30</v>
          </cell>
        </row>
        <row r="434">
          <cell r="E434">
            <v>206</v>
          </cell>
          <cell r="F434" t="str">
            <v>六、科学技术支出</v>
          </cell>
          <cell r="G434">
            <v>4458</v>
          </cell>
          <cell r="H434">
            <v>0</v>
          </cell>
          <cell r="I434">
            <v>0</v>
          </cell>
          <cell r="J434">
            <v>0</v>
          </cell>
          <cell r="K434">
            <v>4458</v>
          </cell>
        </row>
        <row r="435">
          <cell r="E435">
            <v>20601</v>
          </cell>
          <cell r="F435" t="str">
            <v>    科学技术管理事务</v>
          </cell>
          <cell r="G435">
            <v>515</v>
          </cell>
          <cell r="H435">
            <v>0</v>
          </cell>
          <cell r="I435">
            <v>0</v>
          </cell>
          <cell r="J435">
            <v>0</v>
          </cell>
          <cell r="K435">
            <v>515</v>
          </cell>
        </row>
        <row r="436">
          <cell r="E436">
            <v>2060101</v>
          </cell>
          <cell r="F436" t="str">
            <v>      行政运行</v>
          </cell>
          <cell r="G436">
            <v>320</v>
          </cell>
        </row>
        <row r="436">
          <cell r="K436">
            <v>320</v>
          </cell>
        </row>
        <row r="437">
          <cell r="E437">
            <v>2060102</v>
          </cell>
          <cell r="F437" t="str">
            <v>      一般行政管理事务</v>
          </cell>
          <cell r="G437">
            <v>180</v>
          </cell>
        </row>
        <row r="437">
          <cell r="K437">
            <v>180</v>
          </cell>
        </row>
        <row r="438">
          <cell r="E438">
            <v>2060103</v>
          </cell>
          <cell r="F438" t="str">
            <v>      机关服务</v>
          </cell>
          <cell r="G438">
            <v>0</v>
          </cell>
        </row>
        <row r="438">
          <cell r="K438">
            <v>0</v>
          </cell>
        </row>
        <row r="439">
          <cell r="E439">
            <v>2060199</v>
          </cell>
          <cell r="F439" t="str">
            <v>      其他科学技术管理事务支出</v>
          </cell>
          <cell r="G439">
            <v>15</v>
          </cell>
        </row>
        <row r="439">
          <cell r="K439">
            <v>15</v>
          </cell>
        </row>
        <row r="440">
          <cell r="E440">
            <v>20602</v>
          </cell>
          <cell r="F440" t="str">
            <v>    基础研究</v>
          </cell>
          <cell r="G440">
            <v>15</v>
          </cell>
          <cell r="H440">
            <v>0</v>
          </cell>
          <cell r="I440">
            <v>0</v>
          </cell>
          <cell r="J440">
            <v>0</v>
          </cell>
          <cell r="K440">
            <v>15</v>
          </cell>
        </row>
        <row r="441">
          <cell r="E441">
            <v>2060201</v>
          </cell>
          <cell r="F441" t="str">
            <v>      机构运行</v>
          </cell>
          <cell r="G441">
            <v>0</v>
          </cell>
        </row>
        <row r="441">
          <cell r="K441">
            <v>0</v>
          </cell>
        </row>
        <row r="442">
          <cell r="E442">
            <v>2060202</v>
          </cell>
          <cell r="F442" t="str">
            <v>      重点基础研究规划</v>
          </cell>
          <cell r="G442">
            <v>0</v>
          </cell>
        </row>
        <row r="442">
          <cell r="K442">
            <v>0</v>
          </cell>
        </row>
        <row r="443">
          <cell r="E443">
            <v>2060203</v>
          </cell>
          <cell r="F443" t="str">
            <v>      自然科学基金</v>
          </cell>
          <cell r="G443">
            <v>0</v>
          </cell>
        </row>
        <row r="443">
          <cell r="K443">
            <v>0</v>
          </cell>
        </row>
        <row r="444">
          <cell r="E444">
            <v>2060204</v>
          </cell>
          <cell r="F444" t="str">
            <v>      重点实验室及相关设施</v>
          </cell>
          <cell r="G444">
            <v>0</v>
          </cell>
        </row>
        <row r="444">
          <cell r="K444">
            <v>0</v>
          </cell>
        </row>
        <row r="445">
          <cell r="E445">
            <v>2060205</v>
          </cell>
          <cell r="F445" t="str">
            <v>      重大科学工程</v>
          </cell>
          <cell r="G445">
            <v>0</v>
          </cell>
        </row>
        <row r="445">
          <cell r="K445">
            <v>0</v>
          </cell>
        </row>
        <row r="446">
          <cell r="E446">
            <v>2060206</v>
          </cell>
          <cell r="F446" t="str">
            <v>      专项基础科研</v>
          </cell>
          <cell r="G446">
            <v>15</v>
          </cell>
        </row>
        <row r="446">
          <cell r="K446">
            <v>15</v>
          </cell>
        </row>
        <row r="447">
          <cell r="E447">
            <v>2060207</v>
          </cell>
          <cell r="F447" t="str">
            <v>      专项技术基础</v>
          </cell>
          <cell r="G447">
            <v>0</v>
          </cell>
        </row>
        <row r="447">
          <cell r="K447">
            <v>0</v>
          </cell>
        </row>
        <row r="448">
          <cell r="E448">
            <v>2060299</v>
          </cell>
          <cell r="F448" t="str">
            <v>      其他基础研究支出</v>
          </cell>
          <cell r="G448">
            <v>0</v>
          </cell>
        </row>
        <row r="448">
          <cell r="K448">
            <v>0</v>
          </cell>
        </row>
        <row r="449">
          <cell r="E449">
            <v>20603</v>
          </cell>
          <cell r="F449" t="str">
            <v>    应用研究</v>
          </cell>
          <cell r="G449">
            <v>475</v>
          </cell>
          <cell r="H449">
            <v>0</v>
          </cell>
          <cell r="I449">
            <v>0</v>
          </cell>
          <cell r="J449">
            <v>0</v>
          </cell>
          <cell r="K449">
            <v>475</v>
          </cell>
        </row>
        <row r="450">
          <cell r="E450">
            <v>2060301</v>
          </cell>
          <cell r="F450" t="str">
            <v>      机构运行</v>
          </cell>
          <cell r="G450">
            <v>65</v>
          </cell>
        </row>
        <row r="450">
          <cell r="K450">
            <v>65</v>
          </cell>
        </row>
        <row r="451">
          <cell r="E451">
            <v>2060302</v>
          </cell>
          <cell r="F451" t="str">
            <v>      社会公益研究</v>
          </cell>
          <cell r="G451">
            <v>410</v>
          </cell>
        </row>
        <row r="451">
          <cell r="K451">
            <v>410</v>
          </cell>
        </row>
        <row r="452">
          <cell r="E452">
            <v>2060303</v>
          </cell>
          <cell r="F452" t="str">
            <v>      高技术研究</v>
          </cell>
          <cell r="G452">
            <v>0</v>
          </cell>
        </row>
        <row r="452">
          <cell r="K452">
            <v>0</v>
          </cell>
        </row>
        <row r="453">
          <cell r="E453">
            <v>2060304</v>
          </cell>
          <cell r="F453" t="str">
            <v>      专项科研试制</v>
          </cell>
          <cell r="G453">
            <v>0</v>
          </cell>
        </row>
        <row r="453">
          <cell r="K453">
            <v>0</v>
          </cell>
        </row>
        <row r="454">
          <cell r="E454">
            <v>2060399</v>
          </cell>
          <cell r="F454" t="str">
            <v>      其他应用研究支出</v>
          </cell>
          <cell r="G454">
            <v>0</v>
          </cell>
        </row>
        <row r="454">
          <cell r="K454">
            <v>0</v>
          </cell>
        </row>
        <row r="455">
          <cell r="E455">
            <v>20604</v>
          </cell>
          <cell r="F455" t="str">
            <v>    技术研究与开发</v>
          </cell>
          <cell r="G455">
            <v>480</v>
          </cell>
          <cell r="H455">
            <v>0</v>
          </cell>
          <cell r="I455">
            <v>0</v>
          </cell>
          <cell r="J455">
            <v>0</v>
          </cell>
          <cell r="K455">
            <v>480</v>
          </cell>
        </row>
        <row r="456">
          <cell r="E456">
            <v>2060401</v>
          </cell>
          <cell r="F456" t="str">
            <v>      机构运行</v>
          </cell>
          <cell r="G456">
            <v>50</v>
          </cell>
        </row>
        <row r="456">
          <cell r="K456">
            <v>50</v>
          </cell>
        </row>
        <row r="457">
          <cell r="E457">
            <v>2060402</v>
          </cell>
          <cell r="F457" t="str">
            <v>      应用技术研究与开发</v>
          </cell>
          <cell r="G457">
            <v>50</v>
          </cell>
        </row>
        <row r="457">
          <cell r="K457">
            <v>50</v>
          </cell>
        </row>
        <row r="458">
          <cell r="E458">
            <v>2060403</v>
          </cell>
          <cell r="F458" t="str">
            <v>      产业技术研究与开发</v>
          </cell>
          <cell r="G458">
            <v>100</v>
          </cell>
        </row>
        <row r="458">
          <cell r="K458">
            <v>100</v>
          </cell>
        </row>
        <row r="459">
          <cell r="E459">
            <v>2060404</v>
          </cell>
          <cell r="F459" t="str">
            <v>      科技成果转化与扩散</v>
          </cell>
          <cell r="G459">
            <v>40</v>
          </cell>
        </row>
        <row r="459">
          <cell r="K459">
            <v>40</v>
          </cell>
        </row>
        <row r="460">
          <cell r="E460">
            <v>2060499</v>
          </cell>
          <cell r="F460" t="str">
            <v>      其他技术研究与开发支出</v>
          </cell>
          <cell r="G460">
            <v>240</v>
          </cell>
        </row>
        <row r="460">
          <cell r="K460">
            <v>240</v>
          </cell>
        </row>
        <row r="461">
          <cell r="E461">
            <v>20605</v>
          </cell>
          <cell r="F461" t="str">
            <v>    科技条件与服务</v>
          </cell>
          <cell r="G461">
            <v>50</v>
          </cell>
          <cell r="H461">
            <v>0</v>
          </cell>
          <cell r="I461">
            <v>0</v>
          </cell>
          <cell r="J461">
            <v>0</v>
          </cell>
          <cell r="K461">
            <v>50</v>
          </cell>
        </row>
        <row r="462">
          <cell r="E462">
            <v>2060501</v>
          </cell>
          <cell r="F462" t="str">
            <v>      机构运行</v>
          </cell>
          <cell r="G462">
            <v>0</v>
          </cell>
        </row>
        <row r="462">
          <cell r="K462">
            <v>0</v>
          </cell>
        </row>
        <row r="463">
          <cell r="E463">
            <v>2060502</v>
          </cell>
          <cell r="F463" t="str">
            <v>      技术创新服务体系</v>
          </cell>
          <cell r="G463">
            <v>0</v>
          </cell>
        </row>
        <row r="463">
          <cell r="K463">
            <v>0</v>
          </cell>
        </row>
        <row r="464">
          <cell r="E464">
            <v>2060503</v>
          </cell>
          <cell r="F464" t="str">
            <v>      科技条件专项</v>
          </cell>
          <cell r="G464">
            <v>0</v>
          </cell>
        </row>
        <row r="464">
          <cell r="K464">
            <v>0</v>
          </cell>
        </row>
        <row r="465">
          <cell r="E465">
            <v>2060599</v>
          </cell>
          <cell r="F465" t="str">
            <v>      其他科技条件与服务支出</v>
          </cell>
          <cell r="G465">
            <v>50</v>
          </cell>
        </row>
        <row r="465">
          <cell r="K465">
            <v>50</v>
          </cell>
        </row>
        <row r="466">
          <cell r="E466">
            <v>20606</v>
          </cell>
          <cell r="F466" t="str">
            <v>    社会科学</v>
          </cell>
          <cell r="G466">
            <v>110</v>
          </cell>
          <cell r="H466">
            <v>0</v>
          </cell>
          <cell r="I466">
            <v>0</v>
          </cell>
          <cell r="J466">
            <v>0</v>
          </cell>
          <cell r="K466">
            <v>110</v>
          </cell>
        </row>
        <row r="467">
          <cell r="E467">
            <v>2060601</v>
          </cell>
          <cell r="F467" t="str">
            <v>      社会科学研究机构</v>
          </cell>
          <cell r="G467">
            <v>45</v>
          </cell>
        </row>
        <row r="467">
          <cell r="K467">
            <v>45</v>
          </cell>
        </row>
        <row r="468">
          <cell r="E468">
            <v>2060602</v>
          </cell>
          <cell r="F468" t="str">
            <v>      社会科学研究</v>
          </cell>
          <cell r="G468">
            <v>50</v>
          </cell>
        </row>
        <row r="468">
          <cell r="K468">
            <v>50</v>
          </cell>
        </row>
        <row r="469">
          <cell r="E469">
            <v>2060603</v>
          </cell>
          <cell r="F469" t="str">
            <v>      社科基金支出</v>
          </cell>
          <cell r="G469">
            <v>0</v>
          </cell>
        </row>
        <row r="469">
          <cell r="K469">
            <v>0</v>
          </cell>
        </row>
        <row r="470">
          <cell r="E470">
            <v>2060699</v>
          </cell>
          <cell r="F470" t="str">
            <v>      其他社会科学支出</v>
          </cell>
          <cell r="G470">
            <v>15</v>
          </cell>
        </row>
        <row r="470">
          <cell r="K470">
            <v>15</v>
          </cell>
        </row>
        <row r="471">
          <cell r="E471">
            <v>20607</v>
          </cell>
          <cell r="F471" t="str">
            <v>    科学技术普及</v>
          </cell>
          <cell r="G471">
            <v>240</v>
          </cell>
          <cell r="H471">
            <v>0</v>
          </cell>
          <cell r="I471">
            <v>0</v>
          </cell>
          <cell r="J471">
            <v>0</v>
          </cell>
          <cell r="K471">
            <v>240</v>
          </cell>
        </row>
        <row r="472">
          <cell r="E472">
            <v>2060701</v>
          </cell>
          <cell r="F472" t="str">
            <v>      机构运行</v>
          </cell>
          <cell r="G472">
            <v>0</v>
          </cell>
        </row>
        <row r="472">
          <cell r="K472">
            <v>0</v>
          </cell>
        </row>
        <row r="473">
          <cell r="E473">
            <v>2060702</v>
          </cell>
          <cell r="F473" t="str">
            <v>      科普活动</v>
          </cell>
          <cell r="G473">
            <v>200</v>
          </cell>
        </row>
        <row r="473">
          <cell r="K473">
            <v>200</v>
          </cell>
        </row>
        <row r="474">
          <cell r="E474">
            <v>2060703</v>
          </cell>
          <cell r="F474" t="str">
            <v>      青少年科技活动</v>
          </cell>
          <cell r="G474">
            <v>10</v>
          </cell>
        </row>
        <row r="474">
          <cell r="K474">
            <v>10</v>
          </cell>
        </row>
        <row r="475">
          <cell r="E475">
            <v>2060704</v>
          </cell>
          <cell r="F475" t="str">
            <v>      学术交流活动</v>
          </cell>
          <cell r="G475">
            <v>20</v>
          </cell>
        </row>
        <row r="475">
          <cell r="K475">
            <v>20</v>
          </cell>
        </row>
        <row r="476">
          <cell r="E476">
            <v>2060705</v>
          </cell>
          <cell r="F476" t="str">
            <v>      科技馆站</v>
          </cell>
          <cell r="G476">
            <v>0</v>
          </cell>
        </row>
        <row r="476">
          <cell r="K476">
            <v>0</v>
          </cell>
        </row>
        <row r="477">
          <cell r="E477">
            <v>2060799</v>
          </cell>
          <cell r="F477" t="str">
            <v>      其他科学技术普及支出</v>
          </cell>
          <cell r="G477">
            <v>10</v>
          </cell>
        </row>
        <row r="477">
          <cell r="K477">
            <v>10</v>
          </cell>
        </row>
        <row r="478">
          <cell r="E478">
            <v>20608</v>
          </cell>
          <cell r="F478" t="str">
            <v>    科技交流与合作</v>
          </cell>
          <cell r="G478">
            <v>26</v>
          </cell>
          <cell r="H478">
            <v>0</v>
          </cell>
          <cell r="I478">
            <v>0</v>
          </cell>
          <cell r="J478">
            <v>0</v>
          </cell>
          <cell r="K478">
            <v>26</v>
          </cell>
        </row>
        <row r="479">
          <cell r="E479">
            <v>2060801</v>
          </cell>
          <cell r="F479" t="str">
            <v>      国际交流与合作</v>
          </cell>
          <cell r="G479">
            <v>0</v>
          </cell>
        </row>
        <row r="479">
          <cell r="K479">
            <v>0</v>
          </cell>
        </row>
        <row r="480">
          <cell r="E480">
            <v>2060802</v>
          </cell>
          <cell r="F480" t="str">
            <v>      重大科技合作项目</v>
          </cell>
          <cell r="G480">
            <v>20</v>
          </cell>
        </row>
        <row r="480">
          <cell r="K480">
            <v>20</v>
          </cell>
        </row>
        <row r="481">
          <cell r="E481">
            <v>2060899</v>
          </cell>
          <cell r="F481" t="str">
            <v>      其他科技交流与合作支出</v>
          </cell>
          <cell r="G481">
            <v>6</v>
          </cell>
        </row>
        <row r="481">
          <cell r="K481">
            <v>6</v>
          </cell>
        </row>
        <row r="482">
          <cell r="E482">
            <v>20609</v>
          </cell>
          <cell r="F482" t="str">
            <v>    科技重大专项</v>
          </cell>
          <cell r="G482">
            <v>0</v>
          </cell>
        </row>
        <row r="482">
          <cell r="K482">
            <v>0</v>
          </cell>
        </row>
        <row r="483">
          <cell r="E483">
            <v>20699</v>
          </cell>
          <cell r="F483" t="str">
            <v>    其他科学技术支出</v>
          </cell>
          <cell r="G483">
            <v>2547</v>
          </cell>
          <cell r="H483">
            <v>0</v>
          </cell>
          <cell r="I483">
            <v>0</v>
          </cell>
          <cell r="J483">
            <v>0</v>
          </cell>
          <cell r="K483">
            <v>2547</v>
          </cell>
        </row>
        <row r="484">
          <cell r="E484">
            <v>2069901</v>
          </cell>
          <cell r="F484" t="str">
            <v>      科技奖励</v>
          </cell>
          <cell r="G484">
            <v>200</v>
          </cell>
        </row>
        <row r="484">
          <cell r="K484">
            <v>200</v>
          </cell>
        </row>
        <row r="485">
          <cell r="E485">
            <v>2069902</v>
          </cell>
          <cell r="F485" t="str">
            <v>      核应急</v>
          </cell>
          <cell r="G485">
            <v>0</v>
          </cell>
        </row>
        <row r="485">
          <cell r="K485">
            <v>0</v>
          </cell>
        </row>
        <row r="486">
          <cell r="E486">
            <v>2069903</v>
          </cell>
          <cell r="F486" t="str">
            <v>      转制科研机构</v>
          </cell>
          <cell r="G486">
            <v>0</v>
          </cell>
        </row>
        <row r="486">
          <cell r="K486">
            <v>0</v>
          </cell>
        </row>
        <row r="487">
          <cell r="E487">
            <v>2069999</v>
          </cell>
          <cell r="F487" t="str">
            <v>      其他科学技术支出</v>
          </cell>
          <cell r="G487">
            <v>2347</v>
          </cell>
        </row>
        <row r="487">
          <cell r="K487">
            <v>2347</v>
          </cell>
        </row>
        <row r="488">
          <cell r="E488">
            <v>207</v>
          </cell>
          <cell r="F488" t="str">
            <v>七、文化体育与传媒支出</v>
          </cell>
          <cell r="G488">
            <v>12280</v>
          </cell>
          <cell r="H488">
            <v>0</v>
          </cell>
          <cell r="I488">
            <v>0</v>
          </cell>
          <cell r="J488">
            <v>0</v>
          </cell>
          <cell r="K488">
            <v>12280</v>
          </cell>
        </row>
        <row r="489">
          <cell r="E489">
            <v>20701</v>
          </cell>
          <cell r="F489" t="str">
            <v>    文化</v>
          </cell>
          <cell r="G489">
            <v>3860</v>
          </cell>
          <cell r="H489">
            <v>0</v>
          </cell>
          <cell r="I489">
            <v>0</v>
          </cell>
          <cell r="J489">
            <v>0</v>
          </cell>
          <cell r="K489">
            <v>3860</v>
          </cell>
        </row>
        <row r="490">
          <cell r="E490">
            <v>2070101</v>
          </cell>
          <cell r="F490" t="str">
            <v>      行政运行</v>
          </cell>
          <cell r="G490">
            <v>320</v>
          </cell>
        </row>
        <row r="490">
          <cell r="K490">
            <v>320</v>
          </cell>
        </row>
        <row r="491">
          <cell r="E491">
            <v>2070102</v>
          </cell>
          <cell r="F491" t="str">
            <v>      一般行政管理事务</v>
          </cell>
          <cell r="G491">
            <v>950</v>
          </cell>
        </row>
        <row r="491">
          <cell r="K491">
            <v>950</v>
          </cell>
        </row>
        <row r="492">
          <cell r="E492">
            <v>2070103</v>
          </cell>
          <cell r="F492" t="str">
            <v>      机关服务</v>
          </cell>
          <cell r="G492">
            <v>0</v>
          </cell>
        </row>
        <row r="492">
          <cell r="K492">
            <v>0</v>
          </cell>
        </row>
        <row r="493">
          <cell r="E493">
            <v>2070104</v>
          </cell>
          <cell r="F493" t="str">
            <v>      图书馆</v>
          </cell>
          <cell r="G493">
            <v>350</v>
          </cell>
        </row>
        <row r="493">
          <cell r="K493">
            <v>350</v>
          </cell>
        </row>
        <row r="494">
          <cell r="E494">
            <v>2070105</v>
          </cell>
          <cell r="F494" t="str">
            <v>      文化展示及纪念机构</v>
          </cell>
          <cell r="G494">
            <v>0</v>
          </cell>
        </row>
        <row r="494">
          <cell r="K494">
            <v>0</v>
          </cell>
        </row>
        <row r="495">
          <cell r="E495">
            <v>2070106</v>
          </cell>
          <cell r="F495" t="str">
            <v>      艺术表演场所</v>
          </cell>
          <cell r="G495">
            <v>0</v>
          </cell>
        </row>
        <row r="495">
          <cell r="K495">
            <v>0</v>
          </cell>
        </row>
        <row r="496">
          <cell r="E496">
            <v>2070107</v>
          </cell>
          <cell r="F496" t="str">
            <v>      艺术表演团体</v>
          </cell>
          <cell r="G496">
            <v>1060</v>
          </cell>
        </row>
        <row r="496">
          <cell r="K496">
            <v>1060</v>
          </cell>
        </row>
        <row r="497">
          <cell r="E497">
            <v>2070108</v>
          </cell>
          <cell r="F497" t="str">
            <v>      文化活动</v>
          </cell>
          <cell r="G497">
            <v>25</v>
          </cell>
        </row>
        <row r="497">
          <cell r="K497">
            <v>25</v>
          </cell>
        </row>
        <row r="498">
          <cell r="E498">
            <v>2070109</v>
          </cell>
          <cell r="F498" t="str">
            <v>      群众文化</v>
          </cell>
          <cell r="G498">
            <v>400</v>
          </cell>
        </row>
        <row r="498">
          <cell r="K498">
            <v>400</v>
          </cell>
        </row>
        <row r="499">
          <cell r="E499">
            <v>2070110</v>
          </cell>
          <cell r="F499" t="str">
            <v>      文化交流与合作</v>
          </cell>
          <cell r="G499">
            <v>0</v>
          </cell>
        </row>
        <row r="499">
          <cell r="K499">
            <v>0</v>
          </cell>
        </row>
        <row r="500">
          <cell r="E500">
            <v>2070111</v>
          </cell>
          <cell r="F500" t="str">
            <v>      文化创作与保护</v>
          </cell>
          <cell r="G500">
            <v>210</v>
          </cell>
        </row>
        <row r="500">
          <cell r="K500">
            <v>210</v>
          </cell>
        </row>
        <row r="501">
          <cell r="E501">
            <v>2070112</v>
          </cell>
          <cell r="F501" t="str">
            <v>      文化市场管理</v>
          </cell>
          <cell r="G501">
            <v>15</v>
          </cell>
        </row>
        <row r="501">
          <cell r="K501">
            <v>15</v>
          </cell>
        </row>
        <row r="502">
          <cell r="E502">
            <v>2070199</v>
          </cell>
          <cell r="F502" t="str">
            <v>      其他文化支出</v>
          </cell>
          <cell r="G502">
            <v>530</v>
          </cell>
        </row>
        <row r="502">
          <cell r="K502">
            <v>530</v>
          </cell>
        </row>
        <row r="503">
          <cell r="E503">
            <v>20702</v>
          </cell>
          <cell r="F503" t="str">
            <v>    文物</v>
          </cell>
          <cell r="G503">
            <v>2030</v>
          </cell>
          <cell r="H503">
            <v>0</v>
          </cell>
          <cell r="I503">
            <v>0</v>
          </cell>
          <cell r="J503">
            <v>0</v>
          </cell>
          <cell r="K503">
            <v>2030</v>
          </cell>
        </row>
        <row r="504">
          <cell r="E504">
            <v>2070201</v>
          </cell>
          <cell r="F504" t="str">
            <v>      行政运行</v>
          </cell>
          <cell r="G504">
            <v>0</v>
          </cell>
        </row>
        <row r="504">
          <cell r="K504">
            <v>0</v>
          </cell>
        </row>
        <row r="505">
          <cell r="E505">
            <v>2070202</v>
          </cell>
          <cell r="F505" t="str">
            <v>      一般行政管理事务</v>
          </cell>
          <cell r="G505">
            <v>0</v>
          </cell>
        </row>
        <row r="505">
          <cell r="K505">
            <v>0</v>
          </cell>
        </row>
        <row r="506">
          <cell r="E506">
            <v>2070203</v>
          </cell>
          <cell r="F506" t="str">
            <v>      机关服务</v>
          </cell>
          <cell r="G506">
            <v>0</v>
          </cell>
        </row>
        <row r="506">
          <cell r="K506">
            <v>0</v>
          </cell>
        </row>
        <row r="507">
          <cell r="E507">
            <v>2070204</v>
          </cell>
          <cell r="F507" t="str">
            <v>      文物保护</v>
          </cell>
          <cell r="G507">
            <v>1280</v>
          </cell>
        </row>
        <row r="507">
          <cell r="K507">
            <v>1280</v>
          </cell>
        </row>
        <row r="508">
          <cell r="E508">
            <v>2070205</v>
          </cell>
          <cell r="F508" t="str">
            <v>      博物馆</v>
          </cell>
          <cell r="G508">
            <v>650</v>
          </cell>
        </row>
        <row r="508">
          <cell r="K508">
            <v>650</v>
          </cell>
        </row>
        <row r="509">
          <cell r="E509">
            <v>2070206</v>
          </cell>
          <cell r="F509" t="str">
            <v>      历史名城与古迹</v>
          </cell>
          <cell r="G509">
            <v>0</v>
          </cell>
        </row>
        <row r="509">
          <cell r="K509">
            <v>0</v>
          </cell>
        </row>
        <row r="510">
          <cell r="E510">
            <v>2070299</v>
          </cell>
          <cell r="F510" t="str">
            <v>      其他文物支出</v>
          </cell>
          <cell r="G510">
            <v>100</v>
          </cell>
        </row>
        <row r="510">
          <cell r="K510">
            <v>100</v>
          </cell>
        </row>
        <row r="511">
          <cell r="E511">
            <v>20703</v>
          </cell>
          <cell r="F511" t="str">
            <v>    体育</v>
          </cell>
          <cell r="G511">
            <v>725</v>
          </cell>
          <cell r="H511">
            <v>0</v>
          </cell>
          <cell r="I511">
            <v>0</v>
          </cell>
          <cell r="J511">
            <v>0</v>
          </cell>
          <cell r="K511">
            <v>725</v>
          </cell>
        </row>
        <row r="512">
          <cell r="E512">
            <v>2070301</v>
          </cell>
          <cell r="F512" t="str">
            <v>      行政运行</v>
          </cell>
          <cell r="G512">
            <v>260</v>
          </cell>
        </row>
        <row r="512">
          <cell r="K512">
            <v>260</v>
          </cell>
        </row>
        <row r="513">
          <cell r="E513">
            <v>2070302</v>
          </cell>
          <cell r="F513" t="str">
            <v>      一般行政管理事务</v>
          </cell>
          <cell r="G513">
            <v>95</v>
          </cell>
        </row>
        <row r="513">
          <cell r="K513">
            <v>95</v>
          </cell>
        </row>
        <row r="514">
          <cell r="E514">
            <v>2070303</v>
          </cell>
          <cell r="F514" t="str">
            <v>      机关服务</v>
          </cell>
          <cell r="G514">
            <v>0</v>
          </cell>
        </row>
        <row r="514">
          <cell r="K514">
            <v>0</v>
          </cell>
        </row>
        <row r="515">
          <cell r="E515">
            <v>2070304</v>
          </cell>
          <cell r="F515" t="str">
            <v>      运动项目管理</v>
          </cell>
          <cell r="G515">
            <v>0</v>
          </cell>
        </row>
        <row r="515">
          <cell r="K515">
            <v>0</v>
          </cell>
        </row>
        <row r="516">
          <cell r="E516">
            <v>2070305</v>
          </cell>
          <cell r="F516" t="str">
            <v>      体育竞赛</v>
          </cell>
          <cell r="G516">
            <v>50</v>
          </cell>
        </row>
        <row r="516">
          <cell r="K516">
            <v>50</v>
          </cell>
        </row>
        <row r="517">
          <cell r="E517">
            <v>2070306</v>
          </cell>
          <cell r="F517" t="str">
            <v>      体育训练</v>
          </cell>
          <cell r="G517">
            <v>0</v>
          </cell>
        </row>
        <row r="517">
          <cell r="K517">
            <v>0</v>
          </cell>
        </row>
        <row r="518">
          <cell r="E518">
            <v>2070307</v>
          </cell>
          <cell r="F518" t="str">
            <v>      体育场馆</v>
          </cell>
          <cell r="G518">
            <v>170</v>
          </cell>
        </row>
        <row r="518">
          <cell r="K518">
            <v>170</v>
          </cell>
        </row>
        <row r="519">
          <cell r="E519">
            <v>2070308</v>
          </cell>
          <cell r="F519" t="str">
            <v>      群众体育</v>
          </cell>
          <cell r="G519">
            <v>150</v>
          </cell>
        </row>
        <row r="519">
          <cell r="K519">
            <v>150</v>
          </cell>
        </row>
        <row r="520">
          <cell r="E520">
            <v>2070309</v>
          </cell>
          <cell r="F520" t="str">
            <v>      体育交流与合作</v>
          </cell>
          <cell r="G520">
            <v>0</v>
          </cell>
        </row>
        <row r="520">
          <cell r="K520">
            <v>0</v>
          </cell>
        </row>
        <row r="521">
          <cell r="E521">
            <v>2070399</v>
          </cell>
          <cell r="F521" t="str">
            <v>      其他体育支出</v>
          </cell>
          <cell r="G521">
            <v>0</v>
          </cell>
        </row>
        <row r="521">
          <cell r="K521">
            <v>0</v>
          </cell>
        </row>
        <row r="522">
          <cell r="E522">
            <v>20704</v>
          </cell>
          <cell r="F522" t="str">
            <v>    广播影视</v>
          </cell>
          <cell r="G522">
            <v>2765</v>
          </cell>
          <cell r="H522">
            <v>0</v>
          </cell>
          <cell r="I522">
            <v>0</v>
          </cell>
          <cell r="J522">
            <v>0</v>
          </cell>
          <cell r="K522">
            <v>2765</v>
          </cell>
        </row>
        <row r="523">
          <cell r="E523">
            <v>2070401</v>
          </cell>
          <cell r="F523" t="str">
            <v>      行政运行</v>
          </cell>
          <cell r="G523">
            <v>190</v>
          </cell>
        </row>
        <row r="523">
          <cell r="K523">
            <v>190</v>
          </cell>
        </row>
        <row r="524">
          <cell r="E524">
            <v>2070402</v>
          </cell>
          <cell r="F524" t="str">
            <v>      一般行政管理事务</v>
          </cell>
          <cell r="G524">
            <v>380</v>
          </cell>
        </row>
        <row r="524">
          <cell r="K524">
            <v>380</v>
          </cell>
        </row>
        <row r="525">
          <cell r="E525">
            <v>2070403</v>
          </cell>
          <cell r="F525" t="str">
            <v>      机关服务</v>
          </cell>
          <cell r="G525">
            <v>0</v>
          </cell>
        </row>
        <row r="525">
          <cell r="K525">
            <v>0</v>
          </cell>
        </row>
        <row r="526">
          <cell r="E526">
            <v>2070404</v>
          </cell>
          <cell r="F526" t="str">
            <v>      广播</v>
          </cell>
          <cell r="G526">
            <v>270</v>
          </cell>
        </row>
        <row r="526">
          <cell r="K526">
            <v>270</v>
          </cell>
        </row>
        <row r="527">
          <cell r="E527">
            <v>2070405</v>
          </cell>
          <cell r="F527" t="str">
            <v>      电视</v>
          </cell>
          <cell r="G527">
            <v>1160</v>
          </cell>
        </row>
        <row r="527">
          <cell r="K527">
            <v>1160</v>
          </cell>
        </row>
        <row r="528">
          <cell r="E528">
            <v>2070406</v>
          </cell>
          <cell r="F528" t="str">
            <v>      电影</v>
          </cell>
          <cell r="G528">
            <v>15</v>
          </cell>
        </row>
        <row r="528">
          <cell r="K528">
            <v>15</v>
          </cell>
        </row>
        <row r="529">
          <cell r="E529">
            <v>2070499</v>
          </cell>
          <cell r="F529" t="str">
            <v>      其他广播影视支出</v>
          </cell>
          <cell r="G529">
            <v>750</v>
          </cell>
        </row>
        <row r="529">
          <cell r="K529">
            <v>750</v>
          </cell>
        </row>
        <row r="530">
          <cell r="E530">
            <v>20705</v>
          </cell>
          <cell r="F530" t="str">
            <v>    新闻出版</v>
          </cell>
          <cell r="G530">
            <v>2550</v>
          </cell>
          <cell r="H530">
            <v>0</v>
          </cell>
          <cell r="I530">
            <v>0</v>
          </cell>
          <cell r="J530">
            <v>0</v>
          </cell>
          <cell r="K530">
            <v>2550</v>
          </cell>
        </row>
        <row r="531">
          <cell r="E531">
            <v>2070501</v>
          </cell>
          <cell r="F531" t="str">
            <v>      行政运行</v>
          </cell>
          <cell r="G531">
            <v>0</v>
          </cell>
        </row>
        <row r="531">
          <cell r="K531">
            <v>0</v>
          </cell>
        </row>
        <row r="532">
          <cell r="E532">
            <v>2070502</v>
          </cell>
          <cell r="F532" t="str">
            <v>      一般行政管理事务</v>
          </cell>
          <cell r="G532">
            <v>0</v>
          </cell>
        </row>
        <row r="532">
          <cell r="K532">
            <v>0</v>
          </cell>
        </row>
        <row r="533">
          <cell r="E533">
            <v>2070503</v>
          </cell>
          <cell r="F533" t="str">
            <v>      机关服务</v>
          </cell>
          <cell r="G533">
            <v>0</v>
          </cell>
        </row>
        <row r="533">
          <cell r="K533">
            <v>0</v>
          </cell>
        </row>
        <row r="534">
          <cell r="E534">
            <v>2070504</v>
          </cell>
          <cell r="F534" t="str">
            <v>      新闻通讯</v>
          </cell>
          <cell r="G534">
            <v>0</v>
          </cell>
        </row>
        <row r="534">
          <cell r="K534">
            <v>0</v>
          </cell>
        </row>
        <row r="535">
          <cell r="E535">
            <v>2070505</v>
          </cell>
          <cell r="F535" t="str">
            <v>      出版发行</v>
          </cell>
          <cell r="G535">
            <v>2550</v>
          </cell>
        </row>
        <row r="535">
          <cell r="K535">
            <v>2550</v>
          </cell>
        </row>
        <row r="536">
          <cell r="E536">
            <v>2070506</v>
          </cell>
          <cell r="F536" t="str">
            <v>      版权管理</v>
          </cell>
          <cell r="G536">
            <v>0</v>
          </cell>
        </row>
        <row r="536">
          <cell r="K536">
            <v>0</v>
          </cell>
        </row>
        <row r="537">
          <cell r="E537">
            <v>2070507</v>
          </cell>
          <cell r="F537" t="str">
            <v>      出版市场管理</v>
          </cell>
          <cell r="G537">
            <v>0</v>
          </cell>
        </row>
        <row r="537">
          <cell r="K537">
            <v>0</v>
          </cell>
        </row>
        <row r="538">
          <cell r="E538">
            <v>2070599</v>
          </cell>
          <cell r="F538" t="str">
            <v>      其他新闻出版支出</v>
          </cell>
          <cell r="G538">
            <v>0</v>
          </cell>
        </row>
        <row r="538">
          <cell r="K538">
            <v>0</v>
          </cell>
        </row>
        <row r="539">
          <cell r="E539">
            <v>20799</v>
          </cell>
          <cell r="F539" t="str">
            <v>    其他文化体育与传媒支出</v>
          </cell>
          <cell r="G539">
            <v>350</v>
          </cell>
          <cell r="H539">
            <v>0</v>
          </cell>
          <cell r="I539">
            <v>0</v>
          </cell>
          <cell r="J539">
            <v>0</v>
          </cell>
          <cell r="K539">
            <v>350</v>
          </cell>
        </row>
        <row r="540">
          <cell r="E540">
            <v>2079902</v>
          </cell>
          <cell r="F540" t="str">
            <v>      宣传文化发展专项支出</v>
          </cell>
          <cell r="G540">
            <v>0</v>
          </cell>
        </row>
        <row r="540">
          <cell r="K540">
            <v>0</v>
          </cell>
        </row>
        <row r="541">
          <cell r="E541">
            <v>2079903</v>
          </cell>
          <cell r="F541" t="str">
            <v>      文化产业发展专项支出</v>
          </cell>
          <cell r="G541">
            <v>0</v>
          </cell>
        </row>
        <row r="541">
          <cell r="K541">
            <v>0</v>
          </cell>
        </row>
        <row r="542">
          <cell r="E542">
            <v>2079999</v>
          </cell>
          <cell r="F542" t="str">
            <v>      其他文化体育与传媒支出</v>
          </cell>
          <cell r="G542">
            <v>350</v>
          </cell>
        </row>
        <row r="542">
          <cell r="K542">
            <v>350</v>
          </cell>
        </row>
        <row r="543">
          <cell r="E543">
            <v>208</v>
          </cell>
          <cell r="F543" t="str">
            <v>八、社会保障和就业</v>
          </cell>
          <cell r="G543">
            <v>47487</v>
          </cell>
          <cell r="H543">
            <v>0</v>
          </cell>
          <cell r="I543">
            <v>3500</v>
          </cell>
          <cell r="J543">
            <v>500</v>
          </cell>
          <cell r="K543">
            <v>51487</v>
          </cell>
        </row>
        <row r="544">
          <cell r="E544">
            <v>20801</v>
          </cell>
          <cell r="F544" t="str">
            <v>    人力资源和社会保障管理事务</v>
          </cell>
          <cell r="G544">
            <v>2955</v>
          </cell>
          <cell r="H544">
            <v>0</v>
          </cell>
          <cell r="I544">
            <v>0</v>
          </cell>
          <cell r="J544">
            <v>0</v>
          </cell>
          <cell r="K544">
            <v>2955</v>
          </cell>
        </row>
        <row r="545">
          <cell r="E545">
            <v>2080101</v>
          </cell>
          <cell r="F545" t="str">
            <v>      行政运行</v>
          </cell>
          <cell r="G545">
            <v>1950</v>
          </cell>
        </row>
        <row r="545">
          <cell r="K545">
            <v>1950</v>
          </cell>
        </row>
        <row r="546">
          <cell r="E546">
            <v>2080102</v>
          </cell>
          <cell r="F546" t="str">
            <v>      一般行政管理事务</v>
          </cell>
          <cell r="G546">
            <v>160</v>
          </cell>
        </row>
        <row r="546">
          <cell r="K546">
            <v>160</v>
          </cell>
        </row>
        <row r="547">
          <cell r="E547">
            <v>2080103</v>
          </cell>
          <cell r="F547" t="str">
            <v>      机关服务</v>
          </cell>
          <cell r="G547">
            <v>0</v>
          </cell>
        </row>
        <row r="547">
          <cell r="K547">
            <v>0</v>
          </cell>
        </row>
        <row r="548">
          <cell r="E548">
            <v>2080104</v>
          </cell>
          <cell r="F548" t="str">
            <v>      综合业务管理</v>
          </cell>
          <cell r="G548">
            <v>0</v>
          </cell>
        </row>
        <row r="548">
          <cell r="K548">
            <v>0</v>
          </cell>
        </row>
        <row r="549">
          <cell r="E549">
            <v>2080105</v>
          </cell>
          <cell r="F549" t="str">
            <v>      劳动保障监察</v>
          </cell>
          <cell r="G549">
            <v>0</v>
          </cell>
        </row>
        <row r="549">
          <cell r="K549">
            <v>0</v>
          </cell>
        </row>
        <row r="550">
          <cell r="E550">
            <v>2080106</v>
          </cell>
          <cell r="F550" t="str">
            <v>      就业管理事务</v>
          </cell>
          <cell r="G550">
            <v>105</v>
          </cell>
        </row>
        <row r="550">
          <cell r="K550">
            <v>105</v>
          </cell>
        </row>
        <row r="551">
          <cell r="E551">
            <v>2080107</v>
          </cell>
          <cell r="F551" t="str">
            <v>      社会保险业务管理事务</v>
          </cell>
          <cell r="G551">
            <v>20</v>
          </cell>
        </row>
        <row r="551">
          <cell r="K551">
            <v>20</v>
          </cell>
        </row>
        <row r="552">
          <cell r="E552">
            <v>2080108</v>
          </cell>
          <cell r="F552" t="str">
            <v>      信息化建设</v>
          </cell>
          <cell r="G552">
            <v>140</v>
          </cell>
        </row>
        <row r="552">
          <cell r="K552">
            <v>140</v>
          </cell>
        </row>
        <row r="553">
          <cell r="E553">
            <v>2080109</v>
          </cell>
          <cell r="F553" t="str">
            <v>      社会保险经办机构</v>
          </cell>
          <cell r="G553">
            <v>190</v>
          </cell>
        </row>
        <row r="553">
          <cell r="K553">
            <v>190</v>
          </cell>
        </row>
        <row r="554">
          <cell r="E554">
            <v>2080110</v>
          </cell>
          <cell r="F554" t="str">
            <v>      劳动关系和维权</v>
          </cell>
          <cell r="G554">
            <v>0</v>
          </cell>
        </row>
        <row r="554">
          <cell r="K554">
            <v>0</v>
          </cell>
        </row>
        <row r="555">
          <cell r="E555">
            <v>2080111</v>
          </cell>
          <cell r="F555" t="str">
            <v>      公共就业服务和职业技能鉴定机构</v>
          </cell>
          <cell r="G555">
            <v>0</v>
          </cell>
        </row>
        <row r="555">
          <cell r="K555">
            <v>0</v>
          </cell>
        </row>
        <row r="556">
          <cell r="E556">
            <v>2080112</v>
          </cell>
          <cell r="F556" t="str">
            <v>      劳动人事争议调解仲裁</v>
          </cell>
          <cell r="G556">
            <v>0</v>
          </cell>
        </row>
        <row r="556">
          <cell r="K556">
            <v>0</v>
          </cell>
        </row>
        <row r="557">
          <cell r="E557">
            <v>2080199</v>
          </cell>
          <cell r="F557" t="str">
            <v>      其他人力资源和社会保障管理事务支出</v>
          </cell>
          <cell r="G557">
            <v>390</v>
          </cell>
        </row>
        <row r="557">
          <cell r="K557">
            <v>390</v>
          </cell>
        </row>
        <row r="558">
          <cell r="E558">
            <v>20802</v>
          </cell>
          <cell r="F558" t="str">
            <v>    民政管理事务</v>
          </cell>
          <cell r="G558">
            <v>875</v>
          </cell>
          <cell r="H558">
            <v>0</v>
          </cell>
          <cell r="I558">
            <v>0</v>
          </cell>
          <cell r="J558">
            <v>0</v>
          </cell>
          <cell r="K558">
            <v>875</v>
          </cell>
        </row>
        <row r="559">
          <cell r="E559">
            <v>2080201</v>
          </cell>
          <cell r="F559" t="str">
            <v>      行政运行</v>
          </cell>
          <cell r="G559">
            <v>380</v>
          </cell>
        </row>
        <row r="559">
          <cell r="K559">
            <v>380</v>
          </cell>
        </row>
        <row r="560">
          <cell r="E560">
            <v>2080202</v>
          </cell>
          <cell r="F560" t="str">
            <v>      一般行政管理事务</v>
          </cell>
          <cell r="G560">
            <v>75</v>
          </cell>
        </row>
        <row r="560">
          <cell r="K560">
            <v>75</v>
          </cell>
        </row>
        <row r="561">
          <cell r="E561">
            <v>2080203</v>
          </cell>
          <cell r="F561" t="str">
            <v>      机关服务</v>
          </cell>
          <cell r="G561">
            <v>0</v>
          </cell>
        </row>
        <row r="561">
          <cell r="K561">
            <v>0</v>
          </cell>
        </row>
        <row r="562">
          <cell r="E562">
            <v>2080204</v>
          </cell>
          <cell r="F562" t="str">
            <v>      拥军优属</v>
          </cell>
          <cell r="G562">
            <v>120</v>
          </cell>
        </row>
        <row r="562">
          <cell r="K562">
            <v>120</v>
          </cell>
        </row>
        <row r="563">
          <cell r="E563">
            <v>2080205</v>
          </cell>
          <cell r="F563" t="str">
            <v>      老龄事务</v>
          </cell>
          <cell r="G563">
            <v>60</v>
          </cell>
        </row>
        <row r="563">
          <cell r="K563">
            <v>60</v>
          </cell>
        </row>
        <row r="564">
          <cell r="E564">
            <v>2080206</v>
          </cell>
          <cell r="F564" t="str">
            <v>      民间组织管理</v>
          </cell>
          <cell r="G564">
            <v>10</v>
          </cell>
        </row>
        <row r="564">
          <cell r="K564">
            <v>10</v>
          </cell>
        </row>
        <row r="565">
          <cell r="E565">
            <v>2080207</v>
          </cell>
          <cell r="F565" t="str">
            <v>      行政区划和地名管理</v>
          </cell>
          <cell r="G565">
            <v>10</v>
          </cell>
        </row>
        <row r="565">
          <cell r="K565">
            <v>10</v>
          </cell>
        </row>
        <row r="566">
          <cell r="E566">
            <v>2080208</v>
          </cell>
          <cell r="F566" t="str">
            <v>      基层政权和社区建设</v>
          </cell>
          <cell r="G566">
            <v>0</v>
          </cell>
        </row>
        <row r="566">
          <cell r="K566">
            <v>0</v>
          </cell>
        </row>
        <row r="567">
          <cell r="E567">
            <v>2080209</v>
          </cell>
          <cell r="F567" t="str">
            <v>      部队供应</v>
          </cell>
          <cell r="G567">
            <v>0</v>
          </cell>
        </row>
        <row r="567">
          <cell r="K567">
            <v>0</v>
          </cell>
        </row>
        <row r="568">
          <cell r="E568">
            <v>2080299</v>
          </cell>
          <cell r="F568" t="str">
            <v>      其他民政管理事务支出</v>
          </cell>
          <cell r="G568">
            <v>220</v>
          </cell>
        </row>
        <row r="568">
          <cell r="K568">
            <v>220</v>
          </cell>
        </row>
        <row r="569">
          <cell r="E569">
            <v>20803</v>
          </cell>
          <cell r="F569" t="str">
            <v>    财政对社会保险基金的补助</v>
          </cell>
          <cell r="G569">
            <v>8444</v>
          </cell>
          <cell r="H569">
            <v>0</v>
          </cell>
          <cell r="I569">
            <v>0</v>
          </cell>
          <cell r="J569">
            <v>0</v>
          </cell>
          <cell r="K569">
            <v>8444</v>
          </cell>
        </row>
        <row r="570">
          <cell r="E570">
            <v>2080301</v>
          </cell>
          <cell r="F570" t="str">
            <v>      财政对基本养老保险基金的补助</v>
          </cell>
          <cell r="G570">
            <v>7200</v>
          </cell>
        </row>
        <row r="570">
          <cell r="K570">
            <v>7200</v>
          </cell>
        </row>
        <row r="571">
          <cell r="E571">
            <v>2080302</v>
          </cell>
          <cell r="F571" t="str">
            <v>      财政对失业保险基金的补助</v>
          </cell>
          <cell r="G571">
            <v>630</v>
          </cell>
        </row>
        <row r="571">
          <cell r="K571">
            <v>630</v>
          </cell>
        </row>
        <row r="572">
          <cell r="E572">
            <v>2080303</v>
          </cell>
          <cell r="F572" t="str">
            <v>      财政对基本医疗保险基金的补助</v>
          </cell>
          <cell r="G572">
            <v>296</v>
          </cell>
        </row>
        <row r="572">
          <cell r="K572">
            <v>296</v>
          </cell>
        </row>
        <row r="573">
          <cell r="E573">
            <v>2080304</v>
          </cell>
          <cell r="F573" t="str">
            <v>      财政对工伤保险基金的补助</v>
          </cell>
          <cell r="G573">
            <v>265</v>
          </cell>
        </row>
        <row r="573">
          <cell r="K573">
            <v>265</v>
          </cell>
        </row>
        <row r="574">
          <cell r="E574">
            <v>2080305</v>
          </cell>
          <cell r="F574" t="str">
            <v>      财政对生育保险基金的补助</v>
          </cell>
          <cell r="G574">
            <v>53</v>
          </cell>
        </row>
        <row r="574">
          <cell r="K574">
            <v>53</v>
          </cell>
        </row>
        <row r="575">
          <cell r="E575">
            <v>2080308</v>
          </cell>
          <cell r="F575" t="str">
            <v>      财政对城乡居民基本养老保险基金的补助</v>
          </cell>
          <cell r="G575">
            <v>0</v>
          </cell>
        </row>
        <row r="575">
          <cell r="K575">
            <v>0</v>
          </cell>
        </row>
        <row r="576">
          <cell r="E576">
            <v>2080399</v>
          </cell>
          <cell r="F576" t="str">
            <v>      财政对其他社会保险基金的补助</v>
          </cell>
          <cell r="G576">
            <v>0</v>
          </cell>
        </row>
        <row r="576">
          <cell r="K576">
            <v>0</v>
          </cell>
        </row>
        <row r="577">
          <cell r="E577">
            <v>20805</v>
          </cell>
          <cell r="F577" t="str">
            <v>    行政事业单位离退休</v>
          </cell>
          <cell r="G577">
            <v>19970</v>
          </cell>
          <cell r="H577">
            <v>0</v>
          </cell>
          <cell r="I577">
            <v>3500</v>
          </cell>
          <cell r="J577">
            <v>0</v>
          </cell>
          <cell r="K577">
            <v>23470</v>
          </cell>
        </row>
        <row r="578">
          <cell r="E578">
            <v>2080501</v>
          </cell>
          <cell r="F578" t="str">
            <v>      归口管理的行政单位离退休</v>
          </cell>
          <cell r="G578">
            <v>7500</v>
          </cell>
        </row>
        <row r="578">
          <cell r="I578">
            <v>1500</v>
          </cell>
        </row>
        <row r="578">
          <cell r="K578">
            <v>9000</v>
          </cell>
        </row>
        <row r="579">
          <cell r="E579">
            <v>2080502</v>
          </cell>
          <cell r="F579" t="str">
            <v>      事业单位离退休</v>
          </cell>
          <cell r="G579">
            <v>11000</v>
          </cell>
        </row>
        <row r="579">
          <cell r="I579">
            <v>2000</v>
          </cell>
        </row>
        <row r="579">
          <cell r="K579">
            <v>13000</v>
          </cell>
        </row>
        <row r="580">
          <cell r="E580">
            <v>2080503</v>
          </cell>
          <cell r="F580" t="str">
            <v>      离退休人员管理机构</v>
          </cell>
          <cell r="G580">
            <v>1200</v>
          </cell>
        </row>
        <row r="580">
          <cell r="K580">
            <v>1200</v>
          </cell>
        </row>
        <row r="581">
          <cell r="E581">
            <v>2080504</v>
          </cell>
          <cell r="F581" t="str">
            <v>      未归口管理的行政单位离退休</v>
          </cell>
          <cell r="G581">
            <v>0</v>
          </cell>
        </row>
        <row r="581">
          <cell r="K581">
            <v>0</v>
          </cell>
        </row>
        <row r="582">
          <cell r="E582">
            <v>2080599</v>
          </cell>
          <cell r="F582" t="str">
            <v>      其他行政事业单位离退休支出</v>
          </cell>
          <cell r="G582">
            <v>270</v>
          </cell>
        </row>
        <row r="582">
          <cell r="K582">
            <v>270</v>
          </cell>
        </row>
        <row r="583">
          <cell r="E583">
            <v>20806</v>
          </cell>
          <cell r="F583" t="str">
            <v>    企业改革补助</v>
          </cell>
          <cell r="G583">
            <v>0</v>
          </cell>
          <cell r="H583">
            <v>0</v>
          </cell>
          <cell r="I583">
            <v>0</v>
          </cell>
          <cell r="J583">
            <v>0</v>
          </cell>
          <cell r="K583">
            <v>0</v>
          </cell>
        </row>
        <row r="584">
          <cell r="E584">
            <v>2080601</v>
          </cell>
          <cell r="F584" t="str">
            <v>      企业关闭破产补助</v>
          </cell>
          <cell r="G584">
            <v>0</v>
          </cell>
        </row>
        <row r="584">
          <cell r="K584">
            <v>0</v>
          </cell>
        </row>
        <row r="585">
          <cell r="E585">
            <v>2080602</v>
          </cell>
          <cell r="F585" t="str">
            <v>      厂办大集体改革补助</v>
          </cell>
          <cell r="G585">
            <v>0</v>
          </cell>
        </row>
        <row r="585">
          <cell r="K585">
            <v>0</v>
          </cell>
        </row>
        <row r="586">
          <cell r="E586">
            <v>2080699</v>
          </cell>
          <cell r="F586" t="str">
            <v>      其他企业改革发展补助</v>
          </cell>
          <cell r="G586">
            <v>0</v>
          </cell>
        </row>
        <row r="586">
          <cell r="K586">
            <v>0</v>
          </cell>
        </row>
        <row r="587">
          <cell r="E587">
            <v>20807</v>
          </cell>
          <cell r="F587" t="str">
            <v>    就业补助</v>
          </cell>
          <cell r="G587">
            <v>10280</v>
          </cell>
          <cell r="H587">
            <v>0</v>
          </cell>
          <cell r="I587">
            <v>0</v>
          </cell>
          <cell r="J587">
            <v>0</v>
          </cell>
          <cell r="K587">
            <v>10280</v>
          </cell>
        </row>
        <row r="588">
          <cell r="E588">
            <v>2080701</v>
          </cell>
          <cell r="F588" t="str">
            <v>      扶持公共就业服务</v>
          </cell>
          <cell r="G588">
            <v>150</v>
          </cell>
        </row>
        <row r="588">
          <cell r="K588">
            <v>150</v>
          </cell>
        </row>
        <row r="589">
          <cell r="E589">
            <v>2080702</v>
          </cell>
          <cell r="F589" t="str">
            <v>      职业培训补贴</v>
          </cell>
          <cell r="G589">
            <v>0</v>
          </cell>
        </row>
        <row r="589">
          <cell r="K589">
            <v>0</v>
          </cell>
        </row>
        <row r="590">
          <cell r="E590">
            <v>2080703</v>
          </cell>
          <cell r="F590" t="str">
            <v>      职业介绍补贴</v>
          </cell>
          <cell r="G590">
            <v>0</v>
          </cell>
        </row>
        <row r="590">
          <cell r="K590">
            <v>0</v>
          </cell>
        </row>
        <row r="591">
          <cell r="E591">
            <v>2080704</v>
          </cell>
          <cell r="F591" t="str">
            <v>      社会保险补贴</v>
          </cell>
          <cell r="G591">
            <v>0</v>
          </cell>
        </row>
        <row r="591">
          <cell r="K591">
            <v>0</v>
          </cell>
        </row>
        <row r="592">
          <cell r="E592">
            <v>2080705</v>
          </cell>
          <cell r="F592" t="str">
            <v>      公益性岗位补贴</v>
          </cell>
          <cell r="G592">
            <v>0</v>
          </cell>
        </row>
        <row r="592">
          <cell r="K592">
            <v>0</v>
          </cell>
        </row>
        <row r="593">
          <cell r="E593">
            <v>2080706</v>
          </cell>
          <cell r="F593" t="str">
            <v>      小额担保贷款贴息</v>
          </cell>
          <cell r="G593">
            <v>9500</v>
          </cell>
        </row>
        <row r="593">
          <cell r="K593">
            <v>9500</v>
          </cell>
        </row>
        <row r="594">
          <cell r="E594">
            <v>2080707</v>
          </cell>
          <cell r="F594" t="str">
            <v>      补充小额贷款担保基金</v>
          </cell>
          <cell r="G594">
            <v>0</v>
          </cell>
        </row>
        <row r="594">
          <cell r="K594">
            <v>0</v>
          </cell>
        </row>
        <row r="595">
          <cell r="E595">
            <v>2080709</v>
          </cell>
          <cell r="F595" t="str">
            <v>      职业技能鉴定补贴</v>
          </cell>
          <cell r="G595">
            <v>0</v>
          </cell>
        </row>
        <row r="595">
          <cell r="K595">
            <v>0</v>
          </cell>
        </row>
        <row r="596">
          <cell r="E596">
            <v>2080710</v>
          </cell>
          <cell r="F596" t="str">
            <v>      特定就业政策支出</v>
          </cell>
          <cell r="G596">
            <v>0</v>
          </cell>
        </row>
        <row r="596">
          <cell r="K596">
            <v>0</v>
          </cell>
        </row>
        <row r="597">
          <cell r="E597">
            <v>2080711</v>
          </cell>
          <cell r="F597" t="str">
            <v>      就业见习补贴</v>
          </cell>
          <cell r="G597">
            <v>110</v>
          </cell>
        </row>
        <row r="597">
          <cell r="K597">
            <v>110</v>
          </cell>
        </row>
        <row r="598">
          <cell r="E598">
            <v>2080712</v>
          </cell>
          <cell r="F598" t="str">
            <v>      高技能人才培养补助</v>
          </cell>
          <cell r="G598">
            <v>520</v>
          </cell>
        </row>
        <row r="598">
          <cell r="K598">
            <v>520</v>
          </cell>
        </row>
        <row r="599">
          <cell r="E599">
            <v>2080713</v>
          </cell>
          <cell r="F599" t="str">
            <v>      求职补贴</v>
          </cell>
          <cell r="G599">
            <v>0</v>
          </cell>
        </row>
        <row r="599">
          <cell r="K599">
            <v>0</v>
          </cell>
        </row>
        <row r="600">
          <cell r="E600">
            <v>2080799</v>
          </cell>
          <cell r="F600" t="str">
            <v>      其他就业补助支出</v>
          </cell>
          <cell r="G600">
            <v>0</v>
          </cell>
        </row>
        <row r="600">
          <cell r="K600">
            <v>0</v>
          </cell>
        </row>
        <row r="601">
          <cell r="E601">
            <v>20808</v>
          </cell>
          <cell r="F601" t="str">
            <v>    抚恤</v>
          </cell>
          <cell r="G601">
            <v>850</v>
          </cell>
          <cell r="H601">
            <v>0</v>
          </cell>
          <cell r="I601">
            <v>0</v>
          </cell>
          <cell r="J601">
            <v>0</v>
          </cell>
          <cell r="K601">
            <v>850</v>
          </cell>
        </row>
        <row r="602">
          <cell r="E602">
            <v>2080801</v>
          </cell>
          <cell r="F602" t="str">
            <v>      死亡抚恤</v>
          </cell>
          <cell r="G602">
            <v>550</v>
          </cell>
        </row>
        <row r="602">
          <cell r="K602">
            <v>550</v>
          </cell>
        </row>
        <row r="603">
          <cell r="E603">
            <v>2080802</v>
          </cell>
          <cell r="F603" t="str">
            <v>      伤残抚恤</v>
          </cell>
          <cell r="G603">
            <v>0</v>
          </cell>
        </row>
        <row r="603">
          <cell r="K603">
            <v>0</v>
          </cell>
        </row>
        <row r="604">
          <cell r="E604">
            <v>2080803</v>
          </cell>
          <cell r="F604" t="str">
            <v>      在乡复员、退伍军人生活补助</v>
          </cell>
          <cell r="G604">
            <v>0</v>
          </cell>
        </row>
        <row r="604">
          <cell r="K604">
            <v>0</v>
          </cell>
        </row>
        <row r="605">
          <cell r="E605">
            <v>2080804</v>
          </cell>
          <cell r="F605" t="str">
            <v>      优抚事业单位支出</v>
          </cell>
          <cell r="G605">
            <v>120</v>
          </cell>
        </row>
        <row r="605">
          <cell r="K605">
            <v>120</v>
          </cell>
        </row>
        <row r="606">
          <cell r="E606">
            <v>2080805</v>
          </cell>
          <cell r="F606" t="str">
            <v>      义务兵优待</v>
          </cell>
          <cell r="G606">
            <v>0</v>
          </cell>
        </row>
        <row r="606">
          <cell r="K606">
            <v>0</v>
          </cell>
        </row>
        <row r="607">
          <cell r="E607">
            <v>2080806</v>
          </cell>
          <cell r="F607" t="str">
            <v>      农村籍退役士兵老年生活补助</v>
          </cell>
          <cell r="G607">
            <v>0</v>
          </cell>
        </row>
        <row r="607">
          <cell r="K607">
            <v>0</v>
          </cell>
        </row>
        <row r="608">
          <cell r="E608">
            <v>2080899</v>
          </cell>
          <cell r="F608" t="str">
            <v>      其他优抚支出</v>
          </cell>
          <cell r="G608">
            <v>180</v>
          </cell>
        </row>
        <row r="608">
          <cell r="K608">
            <v>180</v>
          </cell>
        </row>
        <row r="609">
          <cell r="E609">
            <v>20809</v>
          </cell>
          <cell r="F609" t="str">
            <v>    退役安置</v>
          </cell>
          <cell r="G609">
            <v>972</v>
          </cell>
          <cell r="H609">
            <v>0</v>
          </cell>
          <cell r="I609">
            <v>0</v>
          </cell>
          <cell r="J609">
            <v>0</v>
          </cell>
          <cell r="K609">
            <v>972</v>
          </cell>
        </row>
        <row r="610">
          <cell r="E610">
            <v>2080901</v>
          </cell>
          <cell r="F610" t="str">
            <v>      退役士兵安置</v>
          </cell>
          <cell r="G610">
            <v>80</v>
          </cell>
        </row>
        <row r="610">
          <cell r="K610">
            <v>80</v>
          </cell>
        </row>
        <row r="611">
          <cell r="E611">
            <v>2080902</v>
          </cell>
          <cell r="F611" t="str">
            <v>      军队移交政府的离退休人员安置</v>
          </cell>
          <cell r="G611">
            <v>750</v>
          </cell>
        </row>
        <row r="611">
          <cell r="K611">
            <v>750</v>
          </cell>
        </row>
        <row r="612">
          <cell r="E612">
            <v>2080903</v>
          </cell>
          <cell r="F612" t="str">
            <v>      军队移交政府离退休干部管理机构</v>
          </cell>
          <cell r="G612">
            <v>120</v>
          </cell>
        </row>
        <row r="612">
          <cell r="K612">
            <v>120</v>
          </cell>
        </row>
        <row r="613">
          <cell r="E613">
            <v>2080904</v>
          </cell>
          <cell r="F613" t="str">
            <v>      退役士兵管理教育</v>
          </cell>
          <cell r="G613">
            <v>2</v>
          </cell>
        </row>
        <row r="613">
          <cell r="K613">
            <v>2</v>
          </cell>
        </row>
        <row r="614">
          <cell r="E614">
            <v>2080999</v>
          </cell>
          <cell r="F614" t="str">
            <v>      其他退役安置支出</v>
          </cell>
          <cell r="G614">
            <v>20</v>
          </cell>
        </row>
        <row r="614">
          <cell r="K614">
            <v>20</v>
          </cell>
        </row>
        <row r="615">
          <cell r="E615">
            <v>20810</v>
          </cell>
          <cell r="F615" t="str">
            <v>    社会福利</v>
          </cell>
          <cell r="G615">
            <v>1060</v>
          </cell>
          <cell r="H615">
            <v>0</v>
          </cell>
          <cell r="I615">
            <v>0</v>
          </cell>
          <cell r="J615">
            <v>0</v>
          </cell>
          <cell r="K615">
            <v>1060</v>
          </cell>
        </row>
        <row r="616">
          <cell r="E616">
            <v>2081001</v>
          </cell>
          <cell r="F616" t="str">
            <v>      儿童福利</v>
          </cell>
          <cell r="G616">
            <v>50</v>
          </cell>
        </row>
        <row r="616">
          <cell r="K616">
            <v>50</v>
          </cell>
        </row>
        <row r="617">
          <cell r="E617">
            <v>2081002</v>
          </cell>
          <cell r="F617" t="str">
            <v>      老年福利</v>
          </cell>
          <cell r="G617">
            <v>450</v>
          </cell>
        </row>
        <row r="617">
          <cell r="K617">
            <v>450</v>
          </cell>
        </row>
        <row r="618">
          <cell r="E618">
            <v>2081003</v>
          </cell>
          <cell r="F618" t="str">
            <v>      假肢矫形</v>
          </cell>
          <cell r="G618">
            <v>0</v>
          </cell>
        </row>
        <row r="618">
          <cell r="K618">
            <v>0</v>
          </cell>
        </row>
        <row r="619">
          <cell r="E619">
            <v>2081004</v>
          </cell>
          <cell r="F619" t="str">
            <v>      殡葬</v>
          </cell>
          <cell r="G619">
            <v>100</v>
          </cell>
        </row>
        <row r="619">
          <cell r="K619">
            <v>100</v>
          </cell>
        </row>
        <row r="620">
          <cell r="E620">
            <v>2081005</v>
          </cell>
          <cell r="F620" t="str">
            <v>      社会福利事业单位</v>
          </cell>
          <cell r="G620">
            <v>460</v>
          </cell>
        </row>
        <row r="620">
          <cell r="K620">
            <v>460</v>
          </cell>
        </row>
        <row r="621">
          <cell r="E621">
            <v>2081099</v>
          </cell>
          <cell r="F621" t="str">
            <v>      其他社会福利支出</v>
          </cell>
          <cell r="G621">
            <v>0</v>
          </cell>
        </row>
        <row r="621">
          <cell r="K621">
            <v>0</v>
          </cell>
        </row>
        <row r="622">
          <cell r="E622">
            <v>20811</v>
          </cell>
          <cell r="F622" t="str">
            <v>    残疾人事业</v>
          </cell>
          <cell r="G622">
            <v>266</v>
          </cell>
          <cell r="H622">
            <v>0</v>
          </cell>
          <cell r="I622">
            <v>0</v>
          </cell>
          <cell r="J622">
            <v>0</v>
          </cell>
          <cell r="K622">
            <v>266</v>
          </cell>
        </row>
        <row r="623">
          <cell r="E623">
            <v>2081101</v>
          </cell>
          <cell r="F623" t="str">
            <v>      行政运行</v>
          </cell>
          <cell r="G623">
            <v>180</v>
          </cell>
        </row>
        <row r="623">
          <cell r="K623">
            <v>180</v>
          </cell>
        </row>
        <row r="624">
          <cell r="E624">
            <v>2081102</v>
          </cell>
          <cell r="F624" t="str">
            <v>      一般行政管理事务</v>
          </cell>
          <cell r="G624">
            <v>0</v>
          </cell>
        </row>
        <row r="624">
          <cell r="K624">
            <v>0</v>
          </cell>
        </row>
        <row r="625">
          <cell r="E625">
            <v>2081103</v>
          </cell>
          <cell r="F625" t="str">
            <v>      机关服务</v>
          </cell>
          <cell r="G625">
            <v>0</v>
          </cell>
        </row>
        <row r="625">
          <cell r="K625">
            <v>0</v>
          </cell>
        </row>
        <row r="626">
          <cell r="E626">
            <v>2081104</v>
          </cell>
          <cell r="F626" t="str">
            <v>      残疾人康复</v>
          </cell>
          <cell r="G626">
            <v>55</v>
          </cell>
        </row>
        <row r="626">
          <cell r="K626">
            <v>55</v>
          </cell>
        </row>
        <row r="627">
          <cell r="E627">
            <v>2081105</v>
          </cell>
          <cell r="F627" t="str">
            <v>      残疾人就业和扶贫</v>
          </cell>
          <cell r="G627">
            <v>1</v>
          </cell>
        </row>
        <row r="627">
          <cell r="K627">
            <v>1</v>
          </cell>
        </row>
        <row r="628">
          <cell r="E628">
            <v>2081106</v>
          </cell>
          <cell r="F628" t="str">
            <v>      残疾人体育</v>
          </cell>
          <cell r="G628">
            <v>0</v>
          </cell>
        </row>
        <row r="628">
          <cell r="K628">
            <v>0</v>
          </cell>
        </row>
        <row r="629">
          <cell r="E629">
            <v>2081199</v>
          </cell>
          <cell r="F629" t="str">
            <v>      其他残疾人事业支出</v>
          </cell>
          <cell r="G629">
            <v>30</v>
          </cell>
        </row>
        <row r="629">
          <cell r="K629">
            <v>30</v>
          </cell>
        </row>
        <row r="630">
          <cell r="E630">
            <v>20815</v>
          </cell>
          <cell r="F630" t="str">
            <v>    自然灾害生活救助</v>
          </cell>
          <cell r="G630">
            <v>520</v>
          </cell>
          <cell r="H630">
            <v>0</v>
          </cell>
          <cell r="I630">
            <v>0</v>
          </cell>
          <cell r="J630">
            <v>0</v>
          </cell>
          <cell r="K630">
            <v>520</v>
          </cell>
        </row>
        <row r="631">
          <cell r="E631">
            <v>2081501</v>
          </cell>
          <cell r="F631" t="str">
            <v>      中央自然灾害生活补助</v>
          </cell>
          <cell r="G631">
            <v>0</v>
          </cell>
        </row>
        <row r="631">
          <cell r="K631">
            <v>0</v>
          </cell>
        </row>
        <row r="632">
          <cell r="E632">
            <v>2081502</v>
          </cell>
          <cell r="F632" t="str">
            <v>      地方自然灾害生活补助</v>
          </cell>
          <cell r="G632">
            <v>20</v>
          </cell>
        </row>
        <row r="632">
          <cell r="K632">
            <v>20</v>
          </cell>
        </row>
        <row r="633">
          <cell r="E633">
            <v>2081503</v>
          </cell>
          <cell r="F633" t="str">
            <v>      自然灾害灾后重建补助</v>
          </cell>
          <cell r="G633">
            <v>0</v>
          </cell>
        </row>
        <row r="633">
          <cell r="K633">
            <v>0</v>
          </cell>
        </row>
        <row r="634">
          <cell r="E634">
            <v>2081599</v>
          </cell>
          <cell r="F634" t="str">
            <v>      其他自然灾害生活救助支出</v>
          </cell>
          <cell r="G634">
            <v>500</v>
          </cell>
        </row>
        <row r="634">
          <cell r="K634">
            <v>500</v>
          </cell>
        </row>
        <row r="635">
          <cell r="E635">
            <v>20816</v>
          </cell>
          <cell r="F635" t="str">
            <v>    红十字事业</v>
          </cell>
          <cell r="G635">
            <v>585</v>
          </cell>
          <cell r="H635">
            <v>0</v>
          </cell>
          <cell r="I635">
            <v>0</v>
          </cell>
          <cell r="J635">
            <v>500</v>
          </cell>
          <cell r="K635">
            <v>1085</v>
          </cell>
        </row>
        <row r="636">
          <cell r="E636">
            <v>2081601</v>
          </cell>
          <cell r="F636" t="str">
            <v>      行政运行</v>
          </cell>
          <cell r="G636">
            <v>60</v>
          </cell>
        </row>
        <row r="636">
          <cell r="K636">
            <v>60</v>
          </cell>
        </row>
        <row r="637">
          <cell r="E637">
            <v>2081602</v>
          </cell>
          <cell r="F637" t="str">
            <v>      一般行政管理事务</v>
          </cell>
          <cell r="G637">
            <v>520</v>
          </cell>
        </row>
        <row r="637">
          <cell r="K637">
            <v>520</v>
          </cell>
        </row>
        <row r="638">
          <cell r="E638">
            <v>2081603</v>
          </cell>
          <cell r="F638" t="str">
            <v>      机关服务</v>
          </cell>
          <cell r="G638">
            <v>0</v>
          </cell>
        </row>
        <row r="638">
          <cell r="K638">
            <v>0</v>
          </cell>
        </row>
        <row r="639">
          <cell r="E639">
            <v>2081699</v>
          </cell>
          <cell r="F639" t="str">
            <v>      其他红十字事业支出</v>
          </cell>
          <cell r="G639">
            <v>5</v>
          </cell>
        </row>
        <row r="639">
          <cell r="J639">
            <v>500</v>
          </cell>
          <cell r="K639">
            <v>505</v>
          </cell>
        </row>
        <row r="640">
          <cell r="E640">
            <v>20819</v>
          </cell>
          <cell r="F640" t="str">
            <v>    最低生活保障</v>
          </cell>
          <cell r="G640">
            <v>0</v>
          </cell>
          <cell r="H640">
            <v>0</v>
          </cell>
          <cell r="I640">
            <v>0</v>
          </cell>
          <cell r="J640">
            <v>0</v>
          </cell>
          <cell r="K640">
            <v>0</v>
          </cell>
        </row>
        <row r="641">
          <cell r="E641">
            <v>2081901</v>
          </cell>
          <cell r="F641" t="str">
            <v>      城市最低生活保障金支出</v>
          </cell>
          <cell r="G641">
            <v>0</v>
          </cell>
        </row>
        <row r="641">
          <cell r="K641">
            <v>0</v>
          </cell>
        </row>
        <row r="642">
          <cell r="E642">
            <v>2081902</v>
          </cell>
          <cell r="F642" t="str">
            <v>      农村最低生活保障金支出</v>
          </cell>
          <cell r="G642">
            <v>0</v>
          </cell>
        </row>
        <row r="642">
          <cell r="K642">
            <v>0</v>
          </cell>
        </row>
        <row r="643">
          <cell r="E643">
            <v>20820</v>
          </cell>
          <cell r="F643" t="str">
            <v>    临时救助</v>
          </cell>
          <cell r="G643">
            <v>0</v>
          </cell>
          <cell r="H643">
            <v>0</v>
          </cell>
          <cell r="I643">
            <v>0</v>
          </cell>
          <cell r="J643">
            <v>0</v>
          </cell>
          <cell r="K643">
            <v>0</v>
          </cell>
        </row>
        <row r="644">
          <cell r="E644">
            <v>2082001</v>
          </cell>
          <cell r="F644" t="str">
            <v>      临时救助支出</v>
          </cell>
          <cell r="G644">
            <v>0</v>
          </cell>
        </row>
        <row r="644">
          <cell r="K644">
            <v>0</v>
          </cell>
        </row>
        <row r="645">
          <cell r="E645">
            <v>2082002</v>
          </cell>
          <cell r="F645" t="str">
            <v>      流浪乞讨人员救助支出</v>
          </cell>
          <cell r="G645">
            <v>0</v>
          </cell>
        </row>
        <row r="645">
          <cell r="K645">
            <v>0</v>
          </cell>
        </row>
        <row r="646">
          <cell r="E646">
            <v>20821</v>
          </cell>
          <cell r="F646" t="str">
            <v>    特困人员供养</v>
          </cell>
          <cell r="G646">
            <v>0</v>
          </cell>
          <cell r="H646">
            <v>0</v>
          </cell>
          <cell r="I646">
            <v>0</v>
          </cell>
          <cell r="J646">
            <v>0</v>
          </cell>
          <cell r="K646">
            <v>0</v>
          </cell>
        </row>
        <row r="647">
          <cell r="E647">
            <v>2082101</v>
          </cell>
          <cell r="F647" t="str">
            <v>      城市特困人员供养支出</v>
          </cell>
          <cell r="G647">
            <v>0</v>
          </cell>
        </row>
        <row r="647">
          <cell r="K647">
            <v>0</v>
          </cell>
        </row>
        <row r="648">
          <cell r="E648">
            <v>2082102</v>
          </cell>
          <cell r="F648" t="str">
            <v>      农村五保供养支出</v>
          </cell>
          <cell r="G648">
            <v>0</v>
          </cell>
        </row>
        <row r="648">
          <cell r="K648">
            <v>0</v>
          </cell>
        </row>
        <row r="649">
          <cell r="E649">
            <v>20824</v>
          </cell>
          <cell r="F649" t="str">
            <v>    补充道路交通事故社会救助基金</v>
          </cell>
          <cell r="G649">
            <v>0</v>
          </cell>
          <cell r="H649">
            <v>0</v>
          </cell>
          <cell r="I649">
            <v>0</v>
          </cell>
          <cell r="J649">
            <v>0</v>
          </cell>
          <cell r="K649">
            <v>0</v>
          </cell>
        </row>
        <row r="650">
          <cell r="E650">
            <v>2082401</v>
          </cell>
          <cell r="F650" t="str">
            <v>      交强险营业税补助基金支出</v>
          </cell>
          <cell r="G650">
            <v>0</v>
          </cell>
        </row>
        <row r="650">
          <cell r="K650">
            <v>0</v>
          </cell>
        </row>
        <row r="651">
          <cell r="E651">
            <v>2082402</v>
          </cell>
          <cell r="F651" t="str">
            <v>      交强险罚款收入补助基金支出</v>
          </cell>
          <cell r="G651">
            <v>0</v>
          </cell>
        </row>
        <row r="651">
          <cell r="K651">
            <v>0</v>
          </cell>
        </row>
        <row r="652">
          <cell r="E652">
            <v>20825</v>
          </cell>
          <cell r="F652" t="str">
            <v>    其他生活救助</v>
          </cell>
          <cell r="G652">
            <v>300</v>
          </cell>
          <cell r="H652">
            <v>0</v>
          </cell>
          <cell r="I652">
            <v>0</v>
          </cell>
          <cell r="J652">
            <v>0</v>
          </cell>
          <cell r="K652">
            <v>300</v>
          </cell>
        </row>
        <row r="653">
          <cell r="E653">
            <v>2082501</v>
          </cell>
          <cell r="F653" t="str">
            <v>      其他城市生活救助</v>
          </cell>
          <cell r="G653">
            <v>100</v>
          </cell>
        </row>
        <row r="653">
          <cell r="K653">
            <v>100</v>
          </cell>
        </row>
        <row r="654">
          <cell r="E654">
            <v>2082502</v>
          </cell>
          <cell r="F654" t="str">
            <v>      其他农村生活救助</v>
          </cell>
          <cell r="G654">
            <v>200</v>
          </cell>
        </row>
        <row r="654">
          <cell r="K654">
            <v>200</v>
          </cell>
        </row>
        <row r="655">
          <cell r="E655">
            <v>20899</v>
          </cell>
          <cell r="F655" t="str">
            <v>    其他社会保障和就业支出</v>
          </cell>
          <cell r="G655">
            <v>410</v>
          </cell>
          <cell r="H655">
            <v>0</v>
          </cell>
          <cell r="I655">
            <v>0</v>
          </cell>
          <cell r="J655">
            <v>0</v>
          </cell>
          <cell r="K655">
            <v>410</v>
          </cell>
        </row>
        <row r="656">
          <cell r="E656">
            <v>2089901</v>
          </cell>
          <cell r="F656" t="str">
            <v>      其他社会保障和就业支出</v>
          </cell>
          <cell r="G656">
            <v>410</v>
          </cell>
        </row>
        <row r="656">
          <cell r="K656">
            <v>410</v>
          </cell>
        </row>
        <row r="657">
          <cell r="E657">
            <v>210</v>
          </cell>
          <cell r="F657" t="str">
            <v>九、医疗卫生与计划生育支出</v>
          </cell>
          <cell r="G657">
            <v>33747</v>
          </cell>
          <cell r="H657">
            <v>0</v>
          </cell>
          <cell r="I657">
            <v>6671</v>
          </cell>
          <cell r="J657">
            <v>1502</v>
          </cell>
          <cell r="K657">
            <v>41920</v>
          </cell>
        </row>
        <row r="658">
          <cell r="E658">
            <v>21001</v>
          </cell>
          <cell r="F658" t="str">
            <v>    医疗卫生与计划生育管理事务</v>
          </cell>
          <cell r="G658">
            <v>1280</v>
          </cell>
          <cell r="H658">
            <v>0</v>
          </cell>
          <cell r="I658">
            <v>0</v>
          </cell>
          <cell r="J658">
            <v>0</v>
          </cell>
          <cell r="K658">
            <v>1280</v>
          </cell>
        </row>
        <row r="659">
          <cell r="E659">
            <v>2100101</v>
          </cell>
          <cell r="F659" t="str">
            <v>      行政运行</v>
          </cell>
          <cell r="G659">
            <v>330</v>
          </cell>
        </row>
        <row r="659">
          <cell r="K659">
            <v>330</v>
          </cell>
        </row>
        <row r="660">
          <cell r="E660">
            <v>2100102</v>
          </cell>
          <cell r="F660" t="str">
            <v>      一般行政管理事务</v>
          </cell>
          <cell r="G660">
            <v>950</v>
          </cell>
        </row>
        <row r="660">
          <cell r="K660">
            <v>950</v>
          </cell>
        </row>
        <row r="661">
          <cell r="E661">
            <v>2100103</v>
          </cell>
          <cell r="F661" t="str">
            <v>      机关服务</v>
          </cell>
          <cell r="G661">
            <v>0</v>
          </cell>
        </row>
        <row r="661">
          <cell r="K661">
            <v>0</v>
          </cell>
        </row>
        <row r="662">
          <cell r="E662">
            <v>2100199</v>
          </cell>
          <cell r="F662" t="str">
            <v>      其他医疗卫生与计划生育管理事务支出</v>
          </cell>
          <cell r="G662">
            <v>0</v>
          </cell>
        </row>
        <row r="662">
          <cell r="K662">
            <v>0</v>
          </cell>
        </row>
        <row r="663">
          <cell r="E663">
            <v>21002</v>
          </cell>
          <cell r="F663" t="str">
            <v>    公立医院</v>
          </cell>
          <cell r="G663">
            <v>3580</v>
          </cell>
          <cell r="H663">
            <v>0</v>
          </cell>
          <cell r="I663">
            <v>5000</v>
          </cell>
          <cell r="J663">
            <v>300</v>
          </cell>
          <cell r="K663">
            <v>8880</v>
          </cell>
        </row>
        <row r="664">
          <cell r="E664">
            <v>2100201</v>
          </cell>
          <cell r="F664" t="str">
            <v>      综合医院</v>
          </cell>
          <cell r="G664">
            <v>2300</v>
          </cell>
        </row>
        <row r="664">
          <cell r="I664">
            <v>3500</v>
          </cell>
          <cell r="J664">
            <v>300</v>
          </cell>
          <cell r="K664">
            <v>6100</v>
          </cell>
        </row>
        <row r="665">
          <cell r="E665">
            <v>2100202</v>
          </cell>
          <cell r="F665" t="str">
            <v>      中医（民族）医院</v>
          </cell>
          <cell r="G665">
            <v>310</v>
          </cell>
        </row>
        <row r="665">
          <cell r="K665">
            <v>310</v>
          </cell>
        </row>
        <row r="666">
          <cell r="E666">
            <v>2100203</v>
          </cell>
          <cell r="F666" t="str">
            <v>      传染病医院</v>
          </cell>
          <cell r="G666">
            <v>0</v>
          </cell>
        </row>
        <row r="666">
          <cell r="K666">
            <v>0</v>
          </cell>
        </row>
        <row r="667">
          <cell r="E667">
            <v>2100204</v>
          </cell>
          <cell r="F667" t="str">
            <v>      职业病防治医院</v>
          </cell>
          <cell r="G667">
            <v>0</v>
          </cell>
        </row>
        <row r="667">
          <cell r="K667">
            <v>0</v>
          </cell>
        </row>
        <row r="668">
          <cell r="E668">
            <v>2100205</v>
          </cell>
          <cell r="F668" t="str">
            <v>      精神病医院</v>
          </cell>
          <cell r="G668">
            <v>470</v>
          </cell>
        </row>
        <row r="668">
          <cell r="K668">
            <v>470</v>
          </cell>
        </row>
        <row r="669">
          <cell r="E669">
            <v>2100206</v>
          </cell>
          <cell r="F669" t="str">
            <v>      妇产医院</v>
          </cell>
          <cell r="G669">
            <v>0</v>
          </cell>
        </row>
        <row r="669">
          <cell r="K669">
            <v>0</v>
          </cell>
        </row>
        <row r="670">
          <cell r="E670">
            <v>2100207</v>
          </cell>
          <cell r="F670" t="str">
            <v>      儿童医院</v>
          </cell>
          <cell r="G670">
            <v>0</v>
          </cell>
        </row>
        <row r="670">
          <cell r="K670">
            <v>0</v>
          </cell>
        </row>
        <row r="671">
          <cell r="E671">
            <v>2100208</v>
          </cell>
          <cell r="F671" t="str">
            <v>      其他专科医院</v>
          </cell>
          <cell r="G671">
            <v>0</v>
          </cell>
        </row>
        <row r="671">
          <cell r="K671">
            <v>0</v>
          </cell>
        </row>
        <row r="672">
          <cell r="E672">
            <v>2100209</v>
          </cell>
          <cell r="F672" t="str">
            <v>      福利医院</v>
          </cell>
          <cell r="G672">
            <v>0</v>
          </cell>
        </row>
        <row r="672">
          <cell r="K672">
            <v>0</v>
          </cell>
        </row>
        <row r="673">
          <cell r="E673">
            <v>2100210</v>
          </cell>
          <cell r="F673" t="str">
            <v>      行业医院</v>
          </cell>
          <cell r="G673">
            <v>0</v>
          </cell>
        </row>
        <row r="673">
          <cell r="K673">
            <v>0</v>
          </cell>
        </row>
        <row r="674">
          <cell r="E674">
            <v>2100211</v>
          </cell>
          <cell r="F674" t="str">
            <v>      处理医疗欠费</v>
          </cell>
          <cell r="G674">
            <v>0</v>
          </cell>
        </row>
        <row r="674">
          <cell r="K674">
            <v>0</v>
          </cell>
        </row>
        <row r="675">
          <cell r="E675">
            <v>2100299</v>
          </cell>
          <cell r="F675" t="str">
            <v>      其他公立医院支出</v>
          </cell>
          <cell r="G675">
            <v>500</v>
          </cell>
        </row>
        <row r="675">
          <cell r="I675">
            <v>1500</v>
          </cell>
        </row>
        <row r="675">
          <cell r="K675">
            <v>2000</v>
          </cell>
        </row>
        <row r="676">
          <cell r="E676">
            <v>21003</v>
          </cell>
          <cell r="F676" t="str">
            <v>    基层医疗卫生机构</v>
          </cell>
          <cell r="G676">
            <v>380</v>
          </cell>
          <cell r="H676">
            <v>0</v>
          </cell>
          <cell r="I676">
            <v>0</v>
          </cell>
          <cell r="J676">
            <v>0</v>
          </cell>
          <cell r="K676">
            <v>380</v>
          </cell>
        </row>
        <row r="677">
          <cell r="E677">
            <v>2100301</v>
          </cell>
          <cell r="F677" t="str">
            <v>      城市社区卫生机构</v>
          </cell>
          <cell r="G677">
            <v>0</v>
          </cell>
        </row>
        <row r="677">
          <cell r="K677">
            <v>0</v>
          </cell>
        </row>
        <row r="678">
          <cell r="E678">
            <v>2100302</v>
          </cell>
          <cell r="F678" t="str">
            <v>      乡镇卫生院</v>
          </cell>
          <cell r="G678">
            <v>0</v>
          </cell>
        </row>
        <row r="678">
          <cell r="K678">
            <v>0</v>
          </cell>
        </row>
        <row r="679">
          <cell r="E679">
            <v>2100399</v>
          </cell>
          <cell r="F679" t="str">
            <v>      其他基层医疗卫生机构支出</v>
          </cell>
          <cell r="G679">
            <v>380</v>
          </cell>
        </row>
        <row r="679">
          <cell r="K679">
            <v>380</v>
          </cell>
        </row>
        <row r="680">
          <cell r="E680">
            <v>21004</v>
          </cell>
          <cell r="F680" t="str">
            <v>    公共卫生</v>
          </cell>
          <cell r="G680">
            <v>6795</v>
          </cell>
          <cell r="H680">
            <v>0</v>
          </cell>
          <cell r="I680">
            <v>0</v>
          </cell>
          <cell r="J680">
            <v>140</v>
          </cell>
          <cell r="K680">
            <v>6935</v>
          </cell>
        </row>
        <row r="681">
          <cell r="E681">
            <v>2100401</v>
          </cell>
          <cell r="F681" t="str">
            <v>      疾病预防控制机构</v>
          </cell>
          <cell r="G681">
            <v>890</v>
          </cell>
        </row>
        <row r="681">
          <cell r="J681">
            <v>80</v>
          </cell>
          <cell r="K681">
            <v>970</v>
          </cell>
        </row>
        <row r="682">
          <cell r="E682">
            <v>2100402</v>
          </cell>
          <cell r="F682" t="str">
            <v>      卫生监督机构</v>
          </cell>
          <cell r="G682">
            <v>280</v>
          </cell>
        </row>
        <row r="682">
          <cell r="K682">
            <v>280</v>
          </cell>
        </row>
        <row r="683">
          <cell r="E683">
            <v>2100403</v>
          </cell>
          <cell r="F683" t="str">
            <v>      妇幼保健机构</v>
          </cell>
          <cell r="G683">
            <v>1850</v>
          </cell>
        </row>
        <row r="683">
          <cell r="K683">
            <v>1850</v>
          </cell>
        </row>
        <row r="684">
          <cell r="E684">
            <v>2100404</v>
          </cell>
          <cell r="F684" t="str">
            <v>      精神卫生机构</v>
          </cell>
          <cell r="G684">
            <v>0</v>
          </cell>
        </row>
        <row r="684">
          <cell r="K684">
            <v>0</v>
          </cell>
        </row>
        <row r="685">
          <cell r="E685">
            <v>2100405</v>
          </cell>
          <cell r="F685" t="str">
            <v>      应急救治机构</v>
          </cell>
          <cell r="G685">
            <v>380</v>
          </cell>
        </row>
        <row r="685">
          <cell r="K685">
            <v>380</v>
          </cell>
        </row>
        <row r="686">
          <cell r="E686">
            <v>2100406</v>
          </cell>
          <cell r="F686" t="str">
            <v>      采供血机构</v>
          </cell>
          <cell r="G686">
            <v>1200</v>
          </cell>
        </row>
        <row r="686">
          <cell r="K686">
            <v>1200</v>
          </cell>
        </row>
        <row r="687">
          <cell r="E687">
            <v>2100407</v>
          </cell>
          <cell r="F687" t="str">
            <v>      其他专业公共卫生机构</v>
          </cell>
          <cell r="G687">
            <v>0</v>
          </cell>
        </row>
        <row r="687">
          <cell r="K687">
            <v>0</v>
          </cell>
        </row>
        <row r="688">
          <cell r="E688">
            <v>2100408</v>
          </cell>
          <cell r="F688" t="str">
            <v>      基本公共卫生服务</v>
          </cell>
          <cell r="G688">
            <v>0</v>
          </cell>
        </row>
        <row r="688">
          <cell r="J688">
            <v>60</v>
          </cell>
          <cell r="K688">
            <v>60</v>
          </cell>
        </row>
        <row r="689">
          <cell r="E689">
            <v>2100409</v>
          </cell>
          <cell r="F689" t="str">
            <v>      重大公共卫生专项</v>
          </cell>
          <cell r="G689">
            <v>2150</v>
          </cell>
        </row>
        <row r="689">
          <cell r="K689">
            <v>2150</v>
          </cell>
        </row>
        <row r="690">
          <cell r="E690">
            <v>2100410</v>
          </cell>
          <cell r="F690" t="str">
            <v>      突发公共卫生事件应急处理</v>
          </cell>
          <cell r="G690">
            <v>25</v>
          </cell>
        </row>
        <row r="690">
          <cell r="K690">
            <v>25</v>
          </cell>
        </row>
        <row r="691">
          <cell r="E691">
            <v>2100499</v>
          </cell>
          <cell r="F691" t="str">
            <v>      其他公共卫生支出</v>
          </cell>
          <cell r="G691">
            <v>20</v>
          </cell>
        </row>
        <row r="691">
          <cell r="K691">
            <v>20</v>
          </cell>
        </row>
        <row r="692">
          <cell r="E692">
            <v>21005</v>
          </cell>
          <cell r="F692" t="str">
            <v>    医疗保障</v>
          </cell>
          <cell r="G692">
            <v>19440</v>
          </cell>
          <cell r="H692">
            <v>0</v>
          </cell>
          <cell r="I692">
            <v>1671</v>
          </cell>
          <cell r="J692">
            <v>1062</v>
          </cell>
          <cell r="K692">
            <v>22173</v>
          </cell>
        </row>
        <row r="693">
          <cell r="E693">
            <v>2100501</v>
          </cell>
          <cell r="F693" t="str">
            <v>      行政单位医疗</v>
          </cell>
          <cell r="G693">
            <v>4300</v>
          </cell>
        </row>
        <row r="693">
          <cell r="K693">
            <v>4300</v>
          </cell>
        </row>
        <row r="694">
          <cell r="E694">
            <v>2100502</v>
          </cell>
          <cell r="F694" t="str">
            <v>      事业单位医疗</v>
          </cell>
          <cell r="G694">
            <v>4000</v>
          </cell>
        </row>
        <row r="694">
          <cell r="K694">
            <v>4000</v>
          </cell>
        </row>
        <row r="695">
          <cell r="E695">
            <v>2100503</v>
          </cell>
          <cell r="F695" t="str">
            <v>      公务员医疗补助</v>
          </cell>
          <cell r="G695">
            <v>4100</v>
          </cell>
        </row>
        <row r="695">
          <cell r="K695">
            <v>4100</v>
          </cell>
        </row>
        <row r="696">
          <cell r="E696">
            <v>2100504</v>
          </cell>
          <cell r="F696" t="str">
            <v>      优抚对象医疗补助</v>
          </cell>
          <cell r="G696">
            <v>0</v>
          </cell>
        </row>
        <row r="696">
          <cell r="K696">
            <v>0</v>
          </cell>
        </row>
        <row r="697">
          <cell r="E697">
            <v>2100506</v>
          </cell>
          <cell r="F697" t="str">
            <v>      新型农村合作医疗</v>
          </cell>
          <cell r="G697">
            <v>0</v>
          </cell>
        </row>
        <row r="697">
          <cell r="K697">
            <v>0</v>
          </cell>
        </row>
        <row r="698">
          <cell r="E698">
            <v>2100508</v>
          </cell>
          <cell r="F698" t="str">
            <v>      城镇居民基本医疗保险</v>
          </cell>
          <cell r="G698">
            <v>6850</v>
          </cell>
        </row>
        <row r="698">
          <cell r="I698">
            <v>1671</v>
          </cell>
          <cell r="J698">
            <v>1062</v>
          </cell>
          <cell r="K698">
            <v>9583</v>
          </cell>
        </row>
        <row r="699">
          <cell r="E699">
            <v>2100509</v>
          </cell>
          <cell r="F699" t="str">
            <v>      城乡医疗救助</v>
          </cell>
          <cell r="G699">
            <v>0</v>
          </cell>
        </row>
        <row r="699">
          <cell r="K699">
            <v>0</v>
          </cell>
        </row>
        <row r="700">
          <cell r="E700">
            <v>2100510</v>
          </cell>
          <cell r="F700" t="str">
            <v>      疾病应急救助</v>
          </cell>
          <cell r="G700">
            <v>40</v>
          </cell>
        </row>
        <row r="700">
          <cell r="K700">
            <v>40</v>
          </cell>
        </row>
        <row r="701">
          <cell r="E701">
            <v>2100599</v>
          </cell>
          <cell r="F701" t="str">
            <v>      其他医疗保障支出</v>
          </cell>
          <cell r="G701">
            <v>150</v>
          </cell>
        </row>
        <row r="701">
          <cell r="K701">
            <v>150</v>
          </cell>
        </row>
        <row r="702">
          <cell r="E702">
            <v>21006</v>
          </cell>
          <cell r="F702" t="str">
            <v>    中医药</v>
          </cell>
          <cell r="G702">
            <v>22</v>
          </cell>
          <cell r="H702">
            <v>0</v>
          </cell>
          <cell r="I702">
            <v>0</v>
          </cell>
          <cell r="J702">
            <v>0</v>
          </cell>
          <cell r="K702">
            <v>22</v>
          </cell>
        </row>
        <row r="703">
          <cell r="E703">
            <v>2100601</v>
          </cell>
          <cell r="F703" t="str">
            <v>      中医（民族医）药专项</v>
          </cell>
          <cell r="G703">
            <v>22</v>
          </cell>
        </row>
        <row r="703">
          <cell r="K703">
            <v>22</v>
          </cell>
        </row>
        <row r="704">
          <cell r="E704">
            <v>2100699</v>
          </cell>
          <cell r="F704" t="str">
            <v>      其他中医药支出</v>
          </cell>
          <cell r="G704">
            <v>0</v>
          </cell>
        </row>
        <row r="704">
          <cell r="K704">
            <v>0</v>
          </cell>
        </row>
        <row r="705">
          <cell r="E705">
            <v>21007</v>
          </cell>
          <cell r="F705" t="str">
            <v>    计划生育事务</v>
          </cell>
          <cell r="G705">
            <v>480</v>
          </cell>
          <cell r="H705">
            <v>0</v>
          </cell>
          <cell r="I705">
            <v>0</v>
          </cell>
          <cell r="J705">
            <v>0</v>
          </cell>
          <cell r="K705">
            <v>480</v>
          </cell>
        </row>
        <row r="706">
          <cell r="E706">
            <v>2100716</v>
          </cell>
          <cell r="F706" t="str">
            <v>      计划生育机构</v>
          </cell>
          <cell r="G706">
            <v>210</v>
          </cell>
        </row>
        <row r="706">
          <cell r="K706">
            <v>210</v>
          </cell>
        </row>
        <row r="707">
          <cell r="E707">
            <v>2100717</v>
          </cell>
          <cell r="F707" t="str">
            <v>      计划生育服务</v>
          </cell>
          <cell r="G707">
            <v>270</v>
          </cell>
        </row>
        <row r="707">
          <cell r="K707">
            <v>270</v>
          </cell>
        </row>
        <row r="708">
          <cell r="E708">
            <v>2100799</v>
          </cell>
          <cell r="F708" t="str">
            <v>      其他计划生育事务支出</v>
          </cell>
          <cell r="G708">
            <v>0</v>
          </cell>
        </row>
        <row r="708">
          <cell r="K708">
            <v>0</v>
          </cell>
        </row>
        <row r="709">
          <cell r="E709">
            <v>21010</v>
          </cell>
          <cell r="F709" t="str">
            <v>    食品和药品监督管理事务</v>
          </cell>
          <cell r="G709">
            <v>1450</v>
          </cell>
          <cell r="H709">
            <v>0</v>
          </cell>
          <cell r="I709">
            <v>0</v>
          </cell>
          <cell r="J709">
            <v>0</v>
          </cell>
          <cell r="K709">
            <v>1450</v>
          </cell>
        </row>
        <row r="710">
          <cell r="E710">
            <v>2101001</v>
          </cell>
          <cell r="F710" t="str">
            <v>      行政运行</v>
          </cell>
          <cell r="G710">
            <v>430</v>
          </cell>
        </row>
        <row r="710">
          <cell r="K710">
            <v>430</v>
          </cell>
        </row>
        <row r="711">
          <cell r="E711">
            <v>2101002</v>
          </cell>
          <cell r="F711" t="str">
            <v>      一般行政管理事务</v>
          </cell>
          <cell r="G711">
            <v>200</v>
          </cell>
        </row>
        <row r="711">
          <cell r="K711">
            <v>200</v>
          </cell>
        </row>
        <row r="712">
          <cell r="E712">
            <v>2101003</v>
          </cell>
          <cell r="F712" t="str">
            <v>      机关服务</v>
          </cell>
          <cell r="G712">
            <v>0</v>
          </cell>
        </row>
        <row r="712">
          <cell r="K712">
            <v>0</v>
          </cell>
        </row>
        <row r="713">
          <cell r="E713">
            <v>2101012</v>
          </cell>
          <cell r="F713" t="str">
            <v>      药品事务</v>
          </cell>
          <cell r="G713">
            <v>130</v>
          </cell>
        </row>
        <row r="713">
          <cell r="K713">
            <v>130</v>
          </cell>
        </row>
        <row r="714">
          <cell r="E714">
            <v>2101014</v>
          </cell>
          <cell r="F714" t="str">
            <v>      化妆品事务</v>
          </cell>
          <cell r="G714">
            <v>5</v>
          </cell>
        </row>
        <row r="714">
          <cell r="K714">
            <v>5</v>
          </cell>
        </row>
        <row r="715">
          <cell r="E715">
            <v>2101015</v>
          </cell>
          <cell r="F715" t="str">
            <v>      医疗器械事务</v>
          </cell>
          <cell r="G715">
            <v>5</v>
          </cell>
        </row>
        <row r="715">
          <cell r="K715">
            <v>5</v>
          </cell>
        </row>
        <row r="716">
          <cell r="E716">
            <v>2101016</v>
          </cell>
          <cell r="F716" t="str">
            <v>      食品安全事务</v>
          </cell>
          <cell r="G716">
            <v>450</v>
          </cell>
        </row>
        <row r="716">
          <cell r="K716">
            <v>450</v>
          </cell>
        </row>
        <row r="717">
          <cell r="E717">
            <v>2101050</v>
          </cell>
          <cell r="F717" t="str">
            <v>      事业运行</v>
          </cell>
          <cell r="G717">
            <v>200</v>
          </cell>
        </row>
        <row r="717">
          <cell r="K717">
            <v>200</v>
          </cell>
        </row>
        <row r="718">
          <cell r="E718">
            <v>2101099</v>
          </cell>
          <cell r="F718" t="str">
            <v>      其他食品和药品监督管理事务支出</v>
          </cell>
          <cell r="G718">
            <v>30</v>
          </cell>
        </row>
        <row r="718">
          <cell r="K718">
            <v>30</v>
          </cell>
        </row>
        <row r="719">
          <cell r="E719">
            <v>21099</v>
          </cell>
          <cell r="F719" t="str">
            <v>    其他医疗卫生与计划生育支出</v>
          </cell>
          <cell r="G719">
            <v>320</v>
          </cell>
          <cell r="H719">
            <v>0</v>
          </cell>
          <cell r="I719">
            <v>0</v>
          </cell>
          <cell r="J719">
            <v>0</v>
          </cell>
          <cell r="K719">
            <v>320</v>
          </cell>
        </row>
        <row r="720">
          <cell r="E720">
            <v>2109901</v>
          </cell>
          <cell r="F720" t="str">
            <v>      其他医疗卫生与计划生育支出</v>
          </cell>
          <cell r="G720">
            <v>320</v>
          </cell>
        </row>
        <row r="720">
          <cell r="K720">
            <v>320</v>
          </cell>
        </row>
        <row r="721">
          <cell r="E721">
            <v>211</v>
          </cell>
          <cell r="F721" t="str">
            <v>十、节能环保支出</v>
          </cell>
          <cell r="G721">
            <v>71412</v>
          </cell>
          <cell r="H721">
            <v>57705</v>
          </cell>
          <cell r="I721">
            <v>-13980</v>
          </cell>
          <cell r="J721">
            <v>10010</v>
          </cell>
          <cell r="K721">
            <v>125147</v>
          </cell>
        </row>
        <row r="722">
          <cell r="E722">
            <v>21101</v>
          </cell>
          <cell r="F722" t="str">
            <v>    环境保护管理事务</v>
          </cell>
          <cell r="G722">
            <v>885</v>
          </cell>
          <cell r="H722">
            <v>0</v>
          </cell>
          <cell r="I722">
            <v>0</v>
          </cell>
          <cell r="J722">
            <v>0</v>
          </cell>
          <cell r="K722">
            <v>885</v>
          </cell>
        </row>
        <row r="723">
          <cell r="E723">
            <v>2110101</v>
          </cell>
          <cell r="F723" t="str">
            <v>      行政运行</v>
          </cell>
          <cell r="G723">
            <v>450</v>
          </cell>
        </row>
        <row r="723">
          <cell r="K723">
            <v>450</v>
          </cell>
        </row>
        <row r="724">
          <cell r="E724">
            <v>2110102</v>
          </cell>
          <cell r="F724" t="str">
            <v>      一般行政管理事务</v>
          </cell>
          <cell r="G724">
            <v>70</v>
          </cell>
        </row>
        <row r="724">
          <cell r="K724">
            <v>70</v>
          </cell>
        </row>
        <row r="725">
          <cell r="E725">
            <v>2110103</v>
          </cell>
          <cell r="F725" t="str">
            <v>      机关服务</v>
          </cell>
          <cell r="G725">
            <v>0</v>
          </cell>
        </row>
        <row r="725">
          <cell r="K725">
            <v>0</v>
          </cell>
        </row>
        <row r="726">
          <cell r="E726">
            <v>2110104</v>
          </cell>
          <cell r="F726" t="str">
            <v>      环境保护宣传</v>
          </cell>
          <cell r="G726">
            <v>85</v>
          </cell>
        </row>
        <row r="726">
          <cell r="K726">
            <v>85</v>
          </cell>
        </row>
        <row r="727">
          <cell r="E727">
            <v>2110105</v>
          </cell>
          <cell r="F727" t="str">
            <v>      环境保护法规、规划及标准</v>
          </cell>
          <cell r="G727">
            <v>0</v>
          </cell>
        </row>
        <row r="727">
          <cell r="K727">
            <v>0</v>
          </cell>
        </row>
        <row r="728">
          <cell r="E728">
            <v>2110106</v>
          </cell>
          <cell r="F728" t="str">
            <v>      环境国际合作及履约</v>
          </cell>
          <cell r="G728">
            <v>0</v>
          </cell>
        </row>
        <row r="728">
          <cell r="K728">
            <v>0</v>
          </cell>
        </row>
        <row r="729">
          <cell r="E729">
            <v>2110107</v>
          </cell>
          <cell r="F729" t="str">
            <v>      环境保护行政许可</v>
          </cell>
          <cell r="G729">
            <v>0</v>
          </cell>
        </row>
        <row r="729">
          <cell r="K729">
            <v>0</v>
          </cell>
        </row>
        <row r="730">
          <cell r="E730">
            <v>2110199</v>
          </cell>
          <cell r="F730" t="str">
            <v>      其他环境保护管理事务支出</v>
          </cell>
          <cell r="G730">
            <v>280</v>
          </cell>
        </row>
        <row r="730">
          <cell r="K730">
            <v>280</v>
          </cell>
        </row>
        <row r="731">
          <cell r="E731">
            <v>21102</v>
          </cell>
          <cell r="F731" t="str">
            <v>    环境监测与监察</v>
          </cell>
          <cell r="G731">
            <v>170</v>
          </cell>
          <cell r="H731">
            <v>0</v>
          </cell>
          <cell r="I731">
            <v>0</v>
          </cell>
          <cell r="J731">
            <v>0</v>
          </cell>
          <cell r="K731">
            <v>170</v>
          </cell>
        </row>
        <row r="732">
          <cell r="E732">
            <v>2110203</v>
          </cell>
          <cell r="F732" t="str">
            <v>      建设项目环评审查与监督</v>
          </cell>
          <cell r="G732">
            <v>0</v>
          </cell>
        </row>
        <row r="732">
          <cell r="K732">
            <v>0</v>
          </cell>
        </row>
        <row r="733">
          <cell r="E733">
            <v>2110204</v>
          </cell>
          <cell r="F733" t="str">
            <v>      核与辐射安全监督</v>
          </cell>
          <cell r="G733">
            <v>0</v>
          </cell>
        </row>
        <row r="733">
          <cell r="K733">
            <v>0</v>
          </cell>
        </row>
        <row r="734">
          <cell r="E734">
            <v>2110299</v>
          </cell>
          <cell r="F734" t="str">
            <v>      其他环境监测与监察支出</v>
          </cell>
          <cell r="G734">
            <v>170</v>
          </cell>
        </row>
        <row r="734">
          <cell r="K734">
            <v>170</v>
          </cell>
        </row>
        <row r="735">
          <cell r="E735">
            <v>21103</v>
          </cell>
          <cell r="F735" t="str">
            <v>    污染防治</v>
          </cell>
          <cell r="G735">
            <v>35410</v>
          </cell>
          <cell r="H735">
            <v>0</v>
          </cell>
          <cell r="I735">
            <v>10420</v>
          </cell>
          <cell r="J735">
            <v>1570</v>
          </cell>
          <cell r="K735">
            <v>47400</v>
          </cell>
        </row>
        <row r="736">
          <cell r="E736">
            <v>2110301</v>
          </cell>
          <cell r="F736" t="str">
            <v>      大气</v>
          </cell>
          <cell r="G736">
            <v>0</v>
          </cell>
        </row>
        <row r="736">
          <cell r="K736">
            <v>0</v>
          </cell>
        </row>
        <row r="737">
          <cell r="E737">
            <v>2110302</v>
          </cell>
          <cell r="F737" t="str">
            <v>      水体</v>
          </cell>
          <cell r="G737">
            <v>34455</v>
          </cell>
        </row>
        <row r="737">
          <cell r="I737">
            <v>10420</v>
          </cell>
          <cell r="J737">
            <v>1570</v>
          </cell>
          <cell r="K737">
            <v>46445</v>
          </cell>
        </row>
        <row r="738">
          <cell r="E738">
            <v>2110303</v>
          </cell>
          <cell r="F738" t="str">
            <v>      噪声</v>
          </cell>
          <cell r="G738">
            <v>0</v>
          </cell>
        </row>
        <row r="738">
          <cell r="K738">
            <v>0</v>
          </cell>
        </row>
        <row r="739">
          <cell r="E739">
            <v>2110304</v>
          </cell>
          <cell r="F739" t="str">
            <v>      固体废弃物与化学品</v>
          </cell>
          <cell r="G739">
            <v>5</v>
          </cell>
        </row>
        <row r="739">
          <cell r="K739">
            <v>5</v>
          </cell>
        </row>
        <row r="740">
          <cell r="E740">
            <v>2110305</v>
          </cell>
          <cell r="F740" t="str">
            <v>      放射源和放射性废物监管</v>
          </cell>
          <cell r="G740">
            <v>0</v>
          </cell>
        </row>
        <row r="740">
          <cell r="K740">
            <v>0</v>
          </cell>
        </row>
        <row r="741">
          <cell r="E741">
            <v>2110306</v>
          </cell>
          <cell r="F741" t="str">
            <v>      辐射</v>
          </cell>
          <cell r="G741">
            <v>0</v>
          </cell>
        </row>
        <row r="741">
          <cell r="K741">
            <v>0</v>
          </cell>
        </row>
        <row r="742">
          <cell r="E742">
            <v>2110307</v>
          </cell>
          <cell r="F742" t="str">
            <v>      排污费安排的支出</v>
          </cell>
          <cell r="G742">
            <v>950</v>
          </cell>
        </row>
        <row r="742">
          <cell r="K742">
            <v>950</v>
          </cell>
        </row>
        <row r="743">
          <cell r="E743">
            <v>2110399</v>
          </cell>
          <cell r="F743" t="str">
            <v>      其他污染防治支出</v>
          </cell>
          <cell r="G743">
            <v>0</v>
          </cell>
        </row>
        <row r="743">
          <cell r="K743">
            <v>0</v>
          </cell>
        </row>
        <row r="744">
          <cell r="E744">
            <v>21104</v>
          </cell>
          <cell r="F744" t="str">
            <v>    自然生态保护</v>
          </cell>
          <cell r="G744">
            <v>32100</v>
          </cell>
          <cell r="H744">
            <v>32705</v>
          </cell>
          <cell r="I744">
            <v>-25000</v>
          </cell>
          <cell r="J744">
            <v>8440</v>
          </cell>
          <cell r="K744">
            <v>48245</v>
          </cell>
        </row>
        <row r="745">
          <cell r="E745">
            <v>2110401</v>
          </cell>
          <cell r="F745" t="str">
            <v>      生态保护</v>
          </cell>
          <cell r="G745">
            <v>0</v>
          </cell>
          <cell r="H745">
            <v>32705</v>
          </cell>
        </row>
        <row r="745">
          <cell r="J745">
            <v>5440</v>
          </cell>
          <cell r="K745">
            <v>38145</v>
          </cell>
        </row>
        <row r="746">
          <cell r="E746">
            <v>2110402</v>
          </cell>
          <cell r="F746" t="str">
            <v>      农村环境保护</v>
          </cell>
          <cell r="G746">
            <v>7100</v>
          </cell>
        </row>
        <row r="746">
          <cell r="J746">
            <v>3000</v>
          </cell>
          <cell r="K746">
            <v>10100</v>
          </cell>
        </row>
        <row r="747">
          <cell r="E747">
            <v>2110403</v>
          </cell>
          <cell r="F747" t="str">
            <v>      自然保护区</v>
          </cell>
          <cell r="G747">
            <v>0</v>
          </cell>
        </row>
        <row r="747">
          <cell r="K747">
            <v>0</v>
          </cell>
        </row>
        <row r="748">
          <cell r="E748">
            <v>2110404</v>
          </cell>
          <cell r="F748" t="str">
            <v>      生物及物种资源保护</v>
          </cell>
          <cell r="G748">
            <v>0</v>
          </cell>
        </row>
        <row r="748">
          <cell r="K748">
            <v>0</v>
          </cell>
        </row>
        <row r="749">
          <cell r="E749">
            <v>2110499</v>
          </cell>
          <cell r="F749" t="str">
            <v>      其他自然生态保护支出</v>
          </cell>
          <cell r="G749">
            <v>25000</v>
          </cell>
        </row>
        <row r="749">
          <cell r="I749">
            <v>-25000</v>
          </cell>
        </row>
        <row r="749">
          <cell r="K749">
            <v>0</v>
          </cell>
        </row>
        <row r="750">
          <cell r="E750">
            <v>21105</v>
          </cell>
          <cell r="F750" t="str">
            <v>    天然林保护</v>
          </cell>
          <cell r="G750">
            <v>7</v>
          </cell>
          <cell r="H750">
            <v>0</v>
          </cell>
          <cell r="I750">
            <v>0</v>
          </cell>
          <cell r="J750">
            <v>0</v>
          </cell>
          <cell r="K750">
            <v>7</v>
          </cell>
        </row>
        <row r="751">
          <cell r="E751">
            <v>2110501</v>
          </cell>
          <cell r="F751" t="str">
            <v>      森林管护</v>
          </cell>
          <cell r="G751">
            <v>0</v>
          </cell>
        </row>
        <row r="751">
          <cell r="K751">
            <v>0</v>
          </cell>
        </row>
        <row r="752">
          <cell r="E752">
            <v>2110502</v>
          </cell>
          <cell r="F752" t="str">
            <v>      社会保险补助</v>
          </cell>
          <cell r="G752">
            <v>0</v>
          </cell>
        </row>
        <row r="752">
          <cell r="K752">
            <v>0</v>
          </cell>
        </row>
        <row r="753">
          <cell r="E753">
            <v>2110503</v>
          </cell>
          <cell r="F753" t="str">
            <v>      政策性社会性支出补助</v>
          </cell>
          <cell r="G753">
            <v>7</v>
          </cell>
        </row>
        <row r="753">
          <cell r="K753">
            <v>7</v>
          </cell>
        </row>
        <row r="754">
          <cell r="E754">
            <v>2110506</v>
          </cell>
          <cell r="F754" t="str">
            <v>      天然林保护工程建设</v>
          </cell>
          <cell r="G754">
            <v>0</v>
          </cell>
        </row>
        <row r="754">
          <cell r="K754">
            <v>0</v>
          </cell>
        </row>
        <row r="755">
          <cell r="E755">
            <v>2110599</v>
          </cell>
          <cell r="F755" t="str">
            <v>      其他天然林保护支出</v>
          </cell>
          <cell r="G755">
            <v>0</v>
          </cell>
        </row>
        <row r="755">
          <cell r="K755">
            <v>0</v>
          </cell>
        </row>
        <row r="756">
          <cell r="E756">
            <v>21106</v>
          </cell>
          <cell r="F756" t="str">
            <v>    退耕还林</v>
          </cell>
          <cell r="G756">
            <v>30</v>
          </cell>
          <cell r="H756">
            <v>0</v>
          </cell>
          <cell r="I756">
            <v>0</v>
          </cell>
          <cell r="J756">
            <v>0</v>
          </cell>
          <cell r="K756">
            <v>30</v>
          </cell>
        </row>
        <row r="757">
          <cell r="E757">
            <v>2110602</v>
          </cell>
          <cell r="F757" t="str">
            <v>      退耕现金</v>
          </cell>
          <cell r="G757">
            <v>0</v>
          </cell>
        </row>
        <row r="757">
          <cell r="K757">
            <v>0</v>
          </cell>
        </row>
        <row r="758">
          <cell r="E758">
            <v>2110603</v>
          </cell>
          <cell r="F758" t="str">
            <v>      退耕还林粮食折现补贴</v>
          </cell>
          <cell r="G758">
            <v>0</v>
          </cell>
        </row>
        <row r="758">
          <cell r="K758">
            <v>0</v>
          </cell>
        </row>
        <row r="759">
          <cell r="E759">
            <v>2110604</v>
          </cell>
          <cell r="F759" t="str">
            <v>      退耕还林粮食费用补贴</v>
          </cell>
          <cell r="G759">
            <v>0</v>
          </cell>
        </row>
        <row r="759">
          <cell r="K759">
            <v>0</v>
          </cell>
        </row>
        <row r="760">
          <cell r="E760">
            <v>2110605</v>
          </cell>
          <cell r="F760" t="str">
            <v>      退耕还林工程建设</v>
          </cell>
          <cell r="G760">
            <v>0</v>
          </cell>
        </row>
        <row r="760">
          <cell r="K760">
            <v>0</v>
          </cell>
        </row>
        <row r="761">
          <cell r="E761">
            <v>2110699</v>
          </cell>
          <cell r="F761" t="str">
            <v>      其他退耕还林支出</v>
          </cell>
          <cell r="G761">
            <v>30</v>
          </cell>
        </row>
        <row r="761">
          <cell r="K761">
            <v>30</v>
          </cell>
        </row>
        <row r="762">
          <cell r="E762">
            <v>21107</v>
          </cell>
          <cell r="F762" t="str">
            <v>    风沙荒漠治理</v>
          </cell>
          <cell r="G762">
            <v>0</v>
          </cell>
          <cell r="H762">
            <v>0</v>
          </cell>
          <cell r="I762">
            <v>0</v>
          </cell>
          <cell r="J762">
            <v>0</v>
          </cell>
          <cell r="K762">
            <v>0</v>
          </cell>
        </row>
        <row r="763">
          <cell r="E763">
            <v>2110704</v>
          </cell>
          <cell r="F763" t="str">
            <v>      京津风沙源治理工程建设</v>
          </cell>
          <cell r="G763">
            <v>0</v>
          </cell>
        </row>
        <row r="763">
          <cell r="K763">
            <v>0</v>
          </cell>
        </row>
        <row r="764">
          <cell r="E764">
            <v>2110799</v>
          </cell>
          <cell r="F764" t="str">
            <v>      其他风沙荒漠治理支出</v>
          </cell>
          <cell r="G764">
            <v>0</v>
          </cell>
        </row>
        <row r="764">
          <cell r="K764">
            <v>0</v>
          </cell>
        </row>
        <row r="765">
          <cell r="E765">
            <v>21108</v>
          </cell>
          <cell r="F765" t="str">
            <v>    退牧还草</v>
          </cell>
          <cell r="G765">
            <v>0</v>
          </cell>
          <cell r="H765">
            <v>0</v>
          </cell>
          <cell r="I765">
            <v>0</v>
          </cell>
          <cell r="J765">
            <v>0</v>
          </cell>
          <cell r="K765">
            <v>0</v>
          </cell>
        </row>
        <row r="766">
          <cell r="E766">
            <v>2110804</v>
          </cell>
          <cell r="F766" t="str">
            <v>      退牧还草工程建设</v>
          </cell>
          <cell r="G766">
            <v>0</v>
          </cell>
        </row>
        <row r="766">
          <cell r="K766">
            <v>0</v>
          </cell>
        </row>
        <row r="767">
          <cell r="E767">
            <v>2110899</v>
          </cell>
          <cell r="F767" t="str">
            <v>      其他退牧还草支出</v>
          </cell>
          <cell r="G767">
            <v>0</v>
          </cell>
        </row>
        <row r="767">
          <cell r="K767">
            <v>0</v>
          </cell>
        </row>
        <row r="768">
          <cell r="E768">
            <v>21109</v>
          </cell>
          <cell r="F768" t="str">
            <v>    已垦草原退耕还草</v>
          </cell>
          <cell r="G768">
            <v>0</v>
          </cell>
        </row>
        <row r="768">
          <cell r="K768">
            <v>0</v>
          </cell>
        </row>
        <row r="769">
          <cell r="E769">
            <v>21110</v>
          </cell>
          <cell r="F769" t="str">
            <v>    能源节约利用</v>
          </cell>
          <cell r="G769">
            <v>70</v>
          </cell>
        </row>
        <row r="769">
          <cell r="I769">
            <v>600</v>
          </cell>
        </row>
        <row r="769">
          <cell r="K769">
            <v>670</v>
          </cell>
        </row>
        <row r="770">
          <cell r="E770">
            <v>21111</v>
          </cell>
          <cell r="F770" t="str">
            <v>    污染减排</v>
          </cell>
          <cell r="G770">
            <v>1090</v>
          </cell>
          <cell r="H770">
            <v>0</v>
          </cell>
          <cell r="I770">
            <v>0</v>
          </cell>
          <cell r="J770">
            <v>0</v>
          </cell>
          <cell r="K770">
            <v>1090</v>
          </cell>
        </row>
        <row r="771">
          <cell r="E771">
            <v>2111101</v>
          </cell>
          <cell r="F771" t="str">
            <v>      环境监测与信息</v>
          </cell>
          <cell r="G771">
            <v>760</v>
          </cell>
        </row>
        <row r="771">
          <cell r="K771">
            <v>760</v>
          </cell>
        </row>
        <row r="772">
          <cell r="E772">
            <v>2111102</v>
          </cell>
          <cell r="F772" t="str">
            <v>      环境执法监察</v>
          </cell>
          <cell r="G772">
            <v>330</v>
          </cell>
        </row>
        <row r="772">
          <cell r="K772">
            <v>330</v>
          </cell>
        </row>
        <row r="773">
          <cell r="E773">
            <v>2111103</v>
          </cell>
          <cell r="F773" t="str">
            <v>      减排专项支出</v>
          </cell>
          <cell r="G773">
            <v>0</v>
          </cell>
        </row>
        <row r="773">
          <cell r="K773">
            <v>0</v>
          </cell>
        </row>
        <row r="774">
          <cell r="E774">
            <v>2111104</v>
          </cell>
          <cell r="F774" t="str">
            <v>      清洁生产专项支出</v>
          </cell>
          <cell r="G774">
            <v>0</v>
          </cell>
        </row>
        <row r="774">
          <cell r="K774">
            <v>0</v>
          </cell>
        </row>
        <row r="775">
          <cell r="E775">
            <v>2111199</v>
          </cell>
          <cell r="F775" t="str">
            <v>      其他污染减排支出</v>
          </cell>
          <cell r="G775">
            <v>0</v>
          </cell>
        </row>
        <row r="775">
          <cell r="K775">
            <v>0</v>
          </cell>
        </row>
        <row r="776">
          <cell r="E776">
            <v>21112</v>
          </cell>
          <cell r="F776" t="str">
            <v>    可再生能源</v>
          </cell>
          <cell r="G776">
            <v>1650</v>
          </cell>
        </row>
        <row r="776">
          <cell r="K776">
            <v>1650</v>
          </cell>
        </row>
        <row r="777">
          <cell r="E777">
            <v>21113</v>
          </cell>
          <cell r="F777" t="str">
            <v>    循环经济</v>
          </cell>
          <cell r="G777">
            <v>0</v>
          </cell>
        </row>
        <row r="777">
          <cell r="K777">
            <v>0</v>
          </cell>
        </row>
        <row r="778">
          <cell r="E778">
            <v>21114</v>
          </cell>
          <cell r="F778" t="str">
            <v>    能源管理事务</v>
          </cell>
          <cell r="G778">
            <v>0</v>
          </cell>
          <cell r="H778">
            <v>0</v>
          </cell>
          <cell r="I778">
            <v>0</v>
          </cell>
          <cell r="J778">
            <v>0</v>
          </cell>
          <cell r="K778">
            <v>0</v>
          </cell>
        </row>
        <row r="779">
          <cell r="E779">
            <v>2111401</v>
          </cell>
          <cell r="F779" t="str">
            <v>      行政运行</v>
          </cell>
          <cell r="G779">
            <v>0</v>
          </cell>
        </row>
        <row r="779">
          <cell r="K779">
            <v>0</v>
          </cell>
        </row>
        <row r="780">
          <cell r="E780">
            <v>2111402</v>
          </cell>
          <cell r="F780" t="str">
            <v>      一般行政管理事务</v>
          </cell>
          <cell r="G780">
            <v>0</v>
          </cell>
        </row>
        <row r="780">
          <cell r="K780">
            <v>0</v>
          </cell>
        </row>
        <row r="781">
          <cell r="E781">
            <v>2111403</v>
          </cell>
          <cell r="F781" t="str">
            <v>      机关服务</v>
          </cell>
          <cell r="G781">
            <v>0</v>
          </cell>
        </row>
        <row r="781">
          <cell r="K781">
            <v>0</v>
          </cell>
        </row>
        <row r="782">
          <cell r="E782">
            <v>2111404</v>
          </cell>
          <cell r="F782" t="str">
            <v>      能源预测预警</v>
          </cell>
          <cell r="G782">
            <v>0</v>
          </cell>
        </row>
        <row r="782">
          <cell r="K782">
            <v>0</v>
          </cell>
        </row>
        <row r="783">
          <cell r="E783">
            <v>2111405</v>
          </cell>
          <cell r="F783" t="str">
            <v>      能源战略规划与实施</v>
          </cell>
          <cell r="G783">
            <v>0</v>
          </cell>
        </row>
        <row r="783">
          <cell r="K783">
            <v>0</v>
          </cell>
        </row>
        <row r="784">
          <cell r="E784">
            <v>2111406</v>
          </cell>
          <cell r="F784" t="str">
            <v>      能源科技装备</v>
          </cell>
          <cell r="G784">
            <v>0</v>
          </cell>
        </row>
        <row r="784">
          <cell r="K784">
            <v>0</v>
          </cell>
        </row>
        <row r="785">
          <cell r="E785">
            <v>2111407</v>
          </cell>
          <cell r="F785" t="str">
            <v>      能源行业管理</v>
          </cell>
          <cell r="G785">
            <v>0</v>
          </cell>
        </row>
        <row r="785">
          <cell r="K785">
            <v>0</v>
          </cell>
        </row>
        <row r="786">
          <cell r="E786">
            <v>2111408</v>
          </cell>
          <cell r="F786" t="str">
            <v>      能源管理</v>
          </cell>
          <cell r="G786">
            <v>0</v>
          </cell>
        </row>
        <row r="786">
          <cell r="K786">
            <v>0</v>
          </cell>
        </row>
        <row r="787">
          <cell r="E787">
            <v>2111409</v>
          </cell>
          <cell r="F787" t="str">
            <v>      石油储备发展管理</v>
          </cell>
          <cell r="G787">
            <v>0</v>
          </cell>
        </row>
        <row r="787">
          <cell r="K787">
            <v>0</v>
          </cell>
        </row>
        <row r="788">
          <cell r="E788">
            <v>2111410</v>
          </cell>
          <cell r="F788" t="str">
            <v>      能源调查</v>
          </cell>
          <cell r="G788">
            <v>0</v>
          </cell>
        </row>
        <row r="788">
          <cell r="K788">
            <v>0</v>
          </cell>
        </row>
        <row r="789">
          <cell r="E789">
            <v>2111411</v>
          </cell>
          <cell r="F789" t="str">
            <v>      信息化建设</v>
          </cell>
          <cell r="G789">
            <v>0</v>
          </cell>
        </row>
        <row r="789">
          <cell r="K789">
            <v>0</v>
          </cell>
        </row>
        <row r="790">
          <cell r="E790">
            <v>2111412</v>
          </cell>
          <cell r="F790" t="str">
            <v>      三峡库区移民专项支出</v>
          </cell>
          <cell r="G790">
            <v>0</v>
          </cell>
        </row>
        <row r="790">
          <cell r="K790">
            <v>0</v>
          </cell>
        </row>
        <row r="791">
          <cell r="E791">
            <v>2111413</v>
          </cell>
          <cell r="F791" t="str">
            <v>      农村电网建设</v>
          </cell>
          <cell r="G791">
            <v>0</v>
          </cell>
        </row>
        <row r="791">
          <cell r="K791">
            <v>0</v>
          </cell>
        </row>
        <row r="792">
          <cell r="E792">
            <v>2111450</v>
          </cell>
          <cell r="F792" t="str">
            <v>      事业运行</v>
          </cell>
          <cell r="G792">
            <v>0</v>
          </cell>
        </row>
        <row r="792">
          <cell r="K792">
            <v>0</v>
          </cell>
        </row>
        <row r="793">
          <cell r="E793">
            <v>2111499</v>
          </cell>
          <cell r="F793" t="str">
            <v>      其他能源管理事务支出</v>
          </cell>
          <cell r="G793">
            <v>0</v>
          </cell>
        </row>
        <row r="793">
          <cell r="K793">
            <v>0</v>
          </cell>
        </row>
        <row r="794">
          <cell r="E794">
            <v>21115</v>
          </cell>
          <cell r="F794" t="str">
            <v>    江河湖库流域治理与保护</v>
          </cell>
          <cell r="G794">
            <v>0</v>
          </cell>
          <cell r="H794">
            <v>25000</v>
          </cell>
          <cell r="I794">
            <v>0</v>
          </cell>
          <cell r="J794">
            <v>0</v>
          </cell>
          <cell r="K794">
            <v>25000</v>
          </cell>
        </row>
        <row r="795">
          <cell r="E795">
            <v>2111501</v>
          </cell>
          <cell r="F795" t="str">
            <v>      水源地建设与保护</v>
          </cell>
          <cell r="G795">
            <v>0</v>
          </cell>
        </row>
        <row r="795">
          <cell r="K795">
            <v>0</v>
          </cell>
        </row>
        <row r="796">
          <cell r="E796">
            <v>2111502</v>
          </cell>
          <cell r="F796" t="str">
            <v>      河流治理与保护</v>
          </cell>
          <cell r="G796">
            <v>0</v>
          </cell>
        </row>
        <row r="796">
          <cell r="K796">
            <v>0</v>
          </cell>
        </row>
        <row r="797">
          <cell r="E797">
            <v>2111503</v>
          </cell>
          <cell r="F797" t="str">
            <v>      湖库生态环境保护</v>
          </cell>
          <cell r="G797">
            <v>0</v>
          </cell>
          <cell r="H797">
            <v>25000</v>
          </cell>
        </row>
        <row r="797">
          <cell r="K797">
            <v>25000</v>
          </cell>
        </row>
        <row r="798">
          <cell r="E798">
            <v>2111504</v>
          </cell>
          <cell r="F798" t="str">
            <v>      地下水修复与保护</v>
          </cell>
          <cell r="G798">
            <v>0</v>
          </cell>
        </row>
        <row r="798">
          <cell r="K798">
            <v>0</v>
          </cell>
        </row>
        <row r="799">
          <cell r="E799">
            <v>2111599</v>
          </cell>
          <cell r="F799" t="str">
            <v>      其他江河湖库流域治理与保护</v>
          </cell>
          <cell r="G799">
            <v>0</v>
          </cell>
        </row>
        <row r="799">
          <cell r="K799">
            <v>0</v>
          </cell>
        </row>
        <row r="800">
          <cell r="E800">
            <v>21199</v>
          </cell>
          <cell r="F800" t="str">
            <v>    其他节能环保支出</v>
          </cell>
          <cell r="G800">
            <v>0</v>
          </cell>
        </row>
        <row r="800">
          <cell r="K800">
            <v>0</v>
          </cell>
        </row>
        <row r="801">
          <cell r="E801">
            <v>212</v>
          </cell>
          <cell r="F801" t="str">
            <v>十一、城乡社区支出</v>
          </cell>
          <cell r="G801">
            <v>7590</v>
          </cell>
          <cell r="H801">
            <v>0</v>
          </cell>
          <cell r="I801">
            <v>0</v>
          </cell>
          <cell r="J801">
            <v>0</v>
          </cell>
          <cell r="K801">
            <v>7590</v>
          </cell>
        </row>
        <row r="802">
          <cell r="E802">
            <v>21201</v>
          </cell>
          <cell r="F802" t="str">
            <v>      城乡社区管理事务</v>
          </cell>
          <cell r="G802">
            <v>2570</v>
          </cell>
          <cell r="H802">
            <v>0</v>
          </cell>
          <cell r="I802">
            <v>0</v>
          </cell>
          <cell r="J802">
            <v>0</v>
          </cell>
          <cell r="K802">
            <v>2570</v>
          </cell>
        </row>
        <row r="803">
          <cell r="E803">
            <v>2120101</v>
          </cell>
          <cell r="F803" t="str">
            <v>        行政运行</v>
          </cell>
          <cell r="G803">
            <v>840</v>
          </cell>
        </row>
        <row r="803">
          <cell r="K803">
            <v>840</v>
          </cell>
        </row>
        <row r="804">
          <cell r="E804">
            <v>2120102</v>
          </cell>
          <cell r="F804" t="str">
            <v>        一般行政管理事务</v>
          </cell>
          <cell r="G804">
            <v>580</v>
          </cell>
        </row>
        <row r="804">
          <cell r="K804">
            <v>580</v>
          </cell>
        </row>
        <row r="805">
          <cell r="E805">
            <v>2120103</v>
          </cell>
          <cell r="F805" t="str">
            <v>        机关服务</v>
          </cell>
          <cell r="G805">
            <v>50</v>
          </cell>
        </row>
        <row r="805">
          <cell r="K805">
            <v>50</v>
          </cell>
        </row>
        <row r="806">
          <cell r="E806">
            <v>2120104</v>
          </cell>
          <cell r="F806" t="str">
            <v>        城管执法</v>
          </cell>
          <cell r="G806">
            <v>260</v>
          </cell>
        </row>
        <row r="806">
          <cell r="K806">
            <v>260</v>
          </cell>
        </row>
        <row r="807">
          <cell r="E807">
            <v>2120105</v>
          </cell>
          <cell r="F807" t="str">
            <v>        工程建设标准规范编制与监管</v>
          </cell>
          <cell r="G807">
            <v>360</v>
          </cell>
        </row>
        <row r="807">
          <cell r="K807">
            <v>360</v>
          </cell>
        </row>
        <row r="808">
          <cell r="E808">
            <v>2120106</v>
          </cell>
          <cell r="F808" t="str">
            <v>        工程建设管理</v>
          </cell>
          <cell r="G808">
            <v>25</v>
          </cell>
        </row>
        <row r="808">
          <cell r="K808">
            <v>25</v>
          </cell>
        </row>
        <row r="809">
          <cell r="E809">
            <v>2120107</v>
          </cell>
          <cell r="F809" t="str">
            <v>        市政公用行业市场监管</v>
          </cell>
          <cell r="G809">
            <v>20</v>
          </cell>
        </row>
        <row r="809">
          <cell r="K809">
            <v>20</v>
          </cell>
        </row>
        <row r="810">
          <cell r="E810">
            <v>2120108</v>
          </cell>
          <cell r="F810" t="str">
            <v>        国家重点风景区规划与保护</v>
          </cell>
          <cell r="G810">
            <v>0</v>
          </cell>
        </row>
        <row r="810">
          <cell r="K810">
            <v>0</v>
          </cell>
        </row>
        <row r="811">
          <cell r="E811">
            <v>2120109</v>
          </cell>
          <cell r="F811" t="str">
            <v>        住宅建设与房地产市场监管</v>
          </cell>
          <cell r="G811">
            <v>50</v>
          </cell>
        </row>
        <row r="811">
          <cell r="K811">
            <v>50</v>
          </cell>
        </row>
        <row r="812">
          <cell r="E812">
            <v>2120110</v>
          </cell>
          <cell r="F812" t="str">
            <v>        执业资格注册、资质审查</v>
          </cell>
          <cell r="G812">
            <v>15</v>
          </cell>
        </row>
        <row r="812">
          <cell r="K812">
            <v>15</v>
          </cell>
        </row>
        <row r="813">
          <cell r="E813">
            <v>2120199</v>
          </cell>
          <cell r="F813" t="str">
            <v>        其他城乡社区管理事务支出</v>
          </cell>
          <cell r="G813">
            <v>370</v>
          </cell>
        </row>
        <row r="813">
          <cell r="K813">
            <v>370</v>
          </cell>
        </row>
        <row r="814">
          <cell r="E814">
            <v>21202</v>
          </cell>
          <cell r="F814" t="str">
            <v>      城乡社区规划与管理</v>
          </cell>
          <cell r="G814">
            <v>2500</v>
          </cell>
        </row>
        <row r="814">
          <cell r="K814">
            <v>2500</v>
          </cell>
        </row>
        <row r="815">
          <cell r="E815">
            <v>21203</v>
          </cell>
          <cell r="F815" t="str">
            <v>      城乡社区公共设施</v>
          </cell>
          <cell r="G815">
            <v>2000</v>
          </cell>
          <cell r="H815">
            <v>0</v>
          </cell>
          <cell r="I815">
            <v>0</v>
          </cell>
          <cell r="J815">
            <v>0</v>
          </cell>
          <cell r="K815">
            <v>2000</v>
          </cell>
        </row>
        <row r="816">
          <cell r="E816">
            <v>2120303</v>
          </cell>
          <cell r="F816" t="str">
            <v>        小城镇基础设施建设</v>
          </cell>
        </row>
        <row r="816">
          <cell r="K816">
            <v>0</v>
          </cell>
        </row>
        <row r="817">
          <cell r="E817">
            <v>2120399</v>
          </cell>
          <cell r="F817" t="str">
            <v>        其他城乡社区公共设施支出</v>
          </cell>
          <cell r="G817">
            <v>2000</v>
          </cell>
        </row>
        <row r="817">
          <cell r="K817">
            <v>2000</v>
          </cell>
        </row>
        <row r="818">
          <cell r="E818">
            <v>21205</v>
          </cell>
          <cell r="F818" t="str">
            <v>      城乡社区环境卫生</v>
          </cell>
          <cell r="G818">
            <v>150</v>
          </cell>
        </row>
        <row r="818">
          <cell r="K818">
            <v>150</v>
          </cell>
        </row>
        <row r="819">
          <cell r="E819">
            <v>21206</v>
          </cell>
          <cell r="F819" t="str">
            <v>      建设市场管理与监督</v>
          </cell>
          <cell r="G819">
            <v>320</v>
          </cell>
        </row>
        <row r="819">
          <cell r="K819">
            <v>320</v>
          </cell>
        </row>
        <row r="820">
          <cell r="E820">
            <v>21299</v>
          </cell>
          <cell r="F820" t="str">
            <v>      其他城乡社区支出</v>
          </cell>
          <cell r="G820">
            <v>50</v>
          </cell>
        </row>
        <row r="820">
          <cell r="K820">
            <v>50</v>
          </cell>
        </row>
        <row r="821">
          <cell r="E821">
            <v>213</v>
          </cell>
          <cell r="F821" t="str">
            <v>十二、农林水支出</v>
          </cell>
          <cell r="G821">
            <v>63740</v>
          </cell>
          <cell r="H821">
            <v>0</v>
          </cell>
          <cell r="I821">
            <v>0</v>
          </cell>
          <cell r="J821">
            <v>1585</v>
          </cell>
          <cell r="K821">
            <v>65325</v>
          </cell>
        </row>
        <row r="822">
          <cell r="E822">
            <v>21301</v>
          </cell>
          <cell r="F822" t="str">
            <v>      农业</v>
          </cell>
          <cell r="G822">
            <v>19398</v>
          </cell>
          <cell r="H822">
            <v>0</v>
          </cell>
          <cell r="I822">
            <v>0</v>
          </cell>
          <cell r="J822">
            <v>85</v>
          </cell>
          <cell r="K822">
            <v>19483</v>
          </cell>
        </row>
        <row r="823">
          <cell r="E823">
            <v>2130101</v>
          </cell>
          <cell r="F823" t="str">
            <v>        行政运行</v>
          </cell>
          <cell r="G823">
            <v>960</v>
          </cell>
        </row>
        <row r="823">
          <cell r="K823">
            <v>960</v>
          </cell>
        </row>
        <row r="824">
          <cell r="E824">
            <v>2130102</v>
          </cell>
          <cell r="F824" t="str">
            <v>        一般行政管理事务</v>
          </cell>
          <cell r="G824">
            <v>6</v>
          </cell>
        </row>
        <row r="824">
          <cell r="K824">
            <v>6</v>
          </cell>
        </row>
        <row r="825">
          <cell r="E825">
            <v>2130103</v>
          </cell>
          <cell r="F825" t="str">
            <v>        机关服务</v>
          </cell>
          <cell r="G825">
            <v>0</v>
          </cell>
        </row>
        <row r="825">
          <cell r="K825">
            <v>0</v>
          </cell>
        </row>
        <row r="826">
          <cell r="E826">
            <v>2130104</v>
          </cell>
          <cell r="F826" t="str">
            <v>        事业运行</v>
          </cell>
          <cell r="G826">
            <v>1600</v>
          </cell>
        </row>
        <row r="826">
          <cell r="K826">
            <v>1600</v>
          </cell>
        </row>
        <row r="827">
          <cell r="E827">
            <v>2130105</v>
          </cell>
          <cell r="F827" t="str">
            <v>        农垦运行</v>
          </cell>
          <cell r="G827">
            <v>0</v>
          </cell>
        </row>
        <row r="827">
          <cell r="K827">
            <v>0</v>
          </cell>
        </row>
        <row r="828">
          <cell r="E828">
            <v>2130106</v>
          </cell>
          <cell r="F828" t="str">
            <v>        科技转化与推广服务</v>
          </cell>
          <cell r="G828">
            <v>1150</v>
          </cell>
        </row>
        <row r="828">
          <cell r="K828">
            <v>1150</v>
          </cell>
        </row>
        <row r="829">
          <cell r="E829">
            <v>2130108</v>
          </cell>
          <cell r="F829" t="str">
            <v>        病虫害控制</v>
          </cell>
          <cell r="G829">
            <v>460</v>
          </cell>
        </row>
        <row r="829">
          <cell r="K829">
            <v>460</v>
          </cell>
        </row>
        <row r="830">
          <cell r="E830">
            <v>2130109</v>
          </cell>
          <cell r="F830" t="str">
            <v>        农产品质量安全</v>
          </cell>
          <cell r="G830">
            <v>330</v>
          </cell>
        </row>
        <row r="830">
          <cell r="K830">
            <v>330</v>
          </cell>
        </row>
        <row r="831">
          <cell r="E831">
            <v>2130110</v>
          </cell>
          <cell r="F831" t="str">
            <v>        执法监管</v>
          </cell>
          <cell r="G831">
            <v>25</v>
          </cell>
        </row>
        <row r="831">
          <cell r="K831">
            <v>25</v>
          </cell>
        </row>
        <row r="832">
          <cell r="E832">
            <v>2130111</v>
          </cell>
          <cell r="F832" t="str">
            <v>        统计监测与信息服务</v>
          </cell>
          <cell r="G832">
            <v>35</v>
          </cell>
        </row>
        <row r="832">
          <cell r="K832">
            <v>35</v>
          </cell>
        </row>
        <row r="833">
          <cell r="E833">
            <v>2130112</v>
          </cell>
          <cell r="F833" t="str">
            <v>        农业行业业务管理</v>
          </cell>
          <cell r="G833">
            <v>240</v>
          </cell>
        </row>
        <row r="833">
          <cell r="K833">
            <v>240</v>
          </cell>
        </row>
        <row r="834">
          <cell r="E834">
            <v>2130114</v>
          </cell>
          <cell r="F834" t="str">
            <v>        对外交流与合作</v>
          </cell>
          <cell r="G834">
            <v>0</v>
          </cell>
        </row>
        <row r="834">
          <cell r="K834">
            <v>0</v>
          </cell>
        </row>
        <row r="835">
          <cell r="E835">
            <v>2130119</v>
          </cell>
          <cell r="F835" t="str">
            <v>        防灾救灾</v>
          </cell>
          <cell r="G835">
            <v>30</v>
          </cell>
        </row>
        <row r="835">
          <cell r="K835">
            <v>30</v>
          </cell>
        </row>
        <row r="836">
          <cell r="E836">
            <v>2130120</v>
          </cell>
          <cell r="F836" t="str">
            <v>        稳定农民收入补贴</v>
          </cell>
          <cell r="G836">
            <v>0</v>
          </cell>
        </row>
        <row r="836">
          <cell r="K836">
            <v>0</v>
          </cell>
        </row>
        <row r="837">
          <cell r="E837">
            <v>2130121</v>
          </cell>
          <cell r="F837" t="str">
            <v>        农业结构调整补贴</v>
          </cell>
          <cell r="G837">
            <v>0</v>
          </cell>
        </row>
        <row r="837">
          <cell r="K837">
            <v>0</v>
          </cell>
        </row>
        <row r="838">
          <cell r="E838">
            <v>2130122</v>
          </cell>
          <cell r="F838" t="str">
            <v>        农业生产资料与技术补贴</v>
          </cell>
          <cell r="G838">
            <v>15</v>
          </cell>
        </row>
        <row r="838">
          <cell r="K838">
            <v>15</v>
          </cell>
        </row>
        <row r="839">
          <cell r="E839">
            <v>2130123</v>
          </cell>
          <cell r="F839" t="str">
            <v>        农业生产保险补贴</v>
          </cell>
          <cell r="G839">
            <v>0</v>
          </cell>
        </row>
        <row r="839">
          <cell r="K839">
            <v>0</v>
          </cell>
        </row>
        <row r="840">
          <cell r="E840">
            <v>2130124</v>
          </cell>
          <cell r="F840" t="str">
            <v>        农业组织化与产业化经营</v>
          </cell>
          <cell r="G840">
            <v>12</v>
          </cell>
        </row>
        <row r="840">
          <cell r="K840">
            <v>12</v>
          </cell>
        </row>
        <row r="841">
          <cell r="E841">
            <v>2130125</v>
          </cell>
          <cell r="F841" t="str">
            <v>        农产品加工与促销</v>
          </cell>
          <cell r="G841">
            <v>200</v>
          </cell>
        </row>
        <row r="841">
          <cell r="K841">
            <v>200</v>
          </cell>
        </row>
        <row r="842">
          <cell r="E842">
            <v>2130126</v>
          </cell>
          <cell r="F842" t="str">
            <v>        农村公益事业</v>
          </cell>
          <cell r="G842">
            <v>15</v>
          </cell>
        </row>
        <row r="842">
          <cell r="K842">
            <v>15</v>
          </cell>
        </row>
        <row r="843">
          <cell r="E843">
            <v>2130129</v>
          </cell>
          <cell r="F843" t="str">
            <v>        综合财力补助</v>
          </cell>
          <cell r="G843">
            <v>0</v>
          </cell>
        </row>
        <row r="843">
          <cell r="K843">
            <v>0</v>
          </cell>
        </row>
        <row r="844">
          <cell r="E844">
            <v>2130135</v>
          </cell>
          <cell r="F844" t="str">
            <v>        农业资源保护修复与利用</v>
          </cell>
          <cell r="G844">
            <v>120</v>
          </cell>
        </row>
        <row r="844">
          <cell r="K844">
            <v>120</v>
          </cell>
        </row>
        <row r="845">
          <cell r="E845">
            <v>2130142</v>
          </cell>
          <cell r="F845" t="str">
            <v>        农村道路建设</v>
          </cell>
          <cell r="G845">
            <v>0</v>
          </cell>
        </row>
        <row r="845">
          <cell r="K845">
            <v>0</v>
          </cell>
        </row>
        <row r="846">
          <cell r="E846">
            <v>2130147</v>
          </cell>
          <cell r="F846" t="str">
            <v>        农资综合补贴</v>
          </cell>
          <cell r="G846">
            <v>0</v>
          </cell>
        </row>
        <row r="846">
          <cell r="K846">
            <v>0</v>
          </cell>
        </row>
        <row r="847">
          <cell r="E847">
            <v>2130148</v>
          </cell>
          <cell r="F847" t="str">
            <v>        石油价格改革对渔业的补贴</v>
          </cell>
          <cell r="G847">
            <v>0</v>
          </cell>
        </row>
        <row r="847">
          <cell r="K847">
            <v>0</v>
          </cell>
        </row>
        <row r="848">
          <cell r="E848">
            <v>2130152</v>
          </cell>
          <cell r="F848" t="str">
            <v>        对高校毕业生到基层任职补助</v>
          </cell>
          <cell r="G848">
            <v>0</v>
          </cell>
        </row>
        <row r="848">
          <cell r="K848">
            <v>0</v>
          </cell>
        </row>
        <row r="849">
          <cell r="E849">
            <v>2130153</v>
          </cell>
          <cell r="F849" t="str">
            <v>        草原植被恢复费安排的支出</v>
          </cell>
          <cell r="G849">
            <v>0</v>
          </cell>
        </row>
        <row r="849">
          <cell r="K849">
            <v>0</v>
          </cell>
        </row>
        <row r="850">
          <cell r="E850">
            <v>2130199</v>
          </cell>
          <cell r="F850" t="str">
            <v>        其他农业支出</v>
          </cell>
          <cell r="G850">
            <v>14200</v>
          </cell>
        </row>
        <row r="850">
          <cell r="J850">
            <v>85</v>
          </cell>
          <cell r="K850">
            <v>14285</v>
          </cell>
        </row>
        <row r="851">
          <cell r="E851">
            <v>21302</v>
          </cell>
          <cell r="F851" t="str">
            <v>      林业</v>
          </cell>
          <cell r="G851">
            <v>4528</v>
          </cell>
          <cell r="H851">
            <v>0</v>
          </cell>
          <cell r="I851">
            <v>0</v>
          </cell>
          <cell r="J851">
            <v>0</v>
          </cell>
          <cell r="K851">
            <v>4528</v>
          </cell>
        </row>
        <row r="852">
          <cell r="E852">
            <v>2130201</v>
          </cell>
          <cell r="F852" t="str">
            <v>        行政运行</v>
          </cell>
          <cell r="G852">
            <v>860</v>
          </cell>
        </row>
        <row r="852">
          <cell r="K852">
            <v>860</v>
          </cell>
        </row>
        <row r="853">
          <cell r="E853">
            <v>2130202</v>
          </cell>
          <cell r="F853" t="str">
            <v>        一般行政管理事务</v>
          </cell>
          <cell r="G853">
            <v>35</v>
          </cell>
        </row>
        <row r="853">
          <cell r="K853">
            <v>35</v>
          </cell>
        </row>
        <row r="854">
          <cell r="E854">
            <v>2130203</v>
          </cell>
          <cell r="F854" t="str">
            <v>        机关服务</v>
          </cell>
          <cell r="G854">
            <v>0</v>
          </cell>
        </row>
        <row r="854">
          <cell r="K854">
            <v>0</v>
          </cell>
        </row>
        <row r="855">
          <cell r="E855">
            <v>2130204</v>
          </cell>
          <cell r="F855" t="str">
            <v>        林业事业机构</v>
          </cell>
          <cell r="G855">
            <v>1160</v>
          </cell>
        </row>
        <row r="855">
          <cell r="K855">
            <v>1160</v>
          </cell>
        </row>
        <row r="856">
          <cell r="E856">
            <v>2130205</v>
          </cell>
          <cell r="F856" t="str">
            <v>        森林培育</v>
          </cell>
          <cell r="G856">
            <v>100</v>
          </cell>
        </row>
        <row r="856">
          <cell r="K856">
            <v>100</v>
          </cell>
        </row>
        <row r="857">
          <cell r="E857">
            <v>2130206</v>
          </cell>
          <cell r="F857" t="str">
            <v>        林业技术推广</v>
          </cell>
          <cell r="G857">
            <v>0</v>
          </cell>
        </row>
        <row r="857">
          <cell r="K857">
            <v>0</v>
          </cell>
        </row>
        <row r="858">
          <cell r="E858">
            <v>2130207</v>
          </cell>
          <cell r="F858" t="str">
            <v>        森林资源管理</v>
          </cell>
          <cell r="G858">
            <v>0</v>
          </cell>
        </row>
        <row r="858">
          <cell r="K858">
            <v>0</v>
          </cell>
        </row>
        <row r="859">
          <cell r="E859">
            <v>2130208</v>
          </cell>
          <cell r="F859" t="str">
            <v>        森林资源监测</v>
          </cell>
          <cell r="G859">
            <v>0</v>
          </cell>
        </row>
        <row r="859">
          <cell r="K859">
            <v>0</v>
          </cell>
        </row>
        <row r="860">
          <cell r="E860">
            <v>2130209</v>
          </cell>
          <cell r="F860" t="str">
            <v>        森林生态效益补偿</v>
          </cell>
          <cell r="G860">
            <v>150</v>
          </cell>
        </row>
        <row r="860">
          <cell r="K860">
            <v>150</v>
          </cell>
        </row>
        <row r="861">
          <cell r="E861">
            <v>2130210</v>
          </cell>
          <cell r="F861" t="str">
            <v>        林业自然保护区</v>
          </cell>
          <cell r="G861">
            <v>0</v>
          </cell>
        </row>
        <row r="861">
          <cell r="K861">
            <v>0</v>
          </cell>
        </row>
        <row r="862">
          <cell r="E862">
            <v>2130211</v>
          </cell>
          <cell r="F862" t="str">
            <v>        动植物保护</v>
          </cell>
          <cell r="G862">
            <v>60</v>
          </cell>
        </row>
        <row r="862">
          <cell r="K862">
            <v>60</v>
          </cell>
        </row>
        <row r="863">
          <cell r="E863">
            <v>2130212</v>
          </cell>
          <cell r="F863" t="str">
            <v>        湿地保护</v>
          </cell>
          <cell r="G863">
            <v>8</v>
          </cell>
        </row>
        <row r="863">
          <cell r="K863">
            <v>8</v>
          </cell>
        </row>
        <row r="864">
          <cell r="E864">
            <v>2130213</v>
          </cell>
          <cell r="F864" t="str">
            <v>        林业执法与监督</v>
          </cell>
          <cell r="G864">
            <v>60</v>
          </cell>
        </row>
        <row r="864">
          <cell r="K864">
            <v>60</v>
          </cell>
        </row>
        <row r="865">
          <cell r="E865">
            <v>2130216</v>
          </cell>
          <cell r="F865" t="str">
            <v>        林业检疫检测</v>
          </cell>
          <cell r="G865">
            <v>0</v>
          </cell>
        </row>
        <row r="865">
          <cell r="K865">
            <v>0</v>
          </cell>
        </row>
        <row r="866">
          <cell r="E866">
            <v>2130217</v>
          </cell>
          <cell r="F866" t="str">
            <v>        防沙治沙</v>
          </cell>
          <cell r="G866">
            <v>0</v>
          </cell>
        </row>
        <row r="866">
          <cell r="K866">
            <v>0</v>
          </cell>
        </row>
        <row r="867">
          <cell r="E867">
            <v>2130218</v>
          </cell>
          <cell r="F867" t="str">
            <v>        林业质量安全</v>
          </cell>
          <cell r="G867">
            <v>0</v>
          </cell>
        </row>
        <row r="867">
          <cell r="K867">
            <v>0</v>
          </cell>
        </row>
        <row r="868">
          <cell r="E868">
            <v>2130219</v>
          </cell>
          <cell r="F868" t="str">
            <v>        林业工程与项目管理</v>
          </cell>
          <cell r="G868">
            <v>0</v>
          </cell>
        </row>
        <row r="868">
          <cell r="K868">
            <v>0</v>
          </cell>
        </row>
        <row r="869">
          <cell r="E869">
            <v>2130220</v>
          </cell>
          <cell r="F869" t="str">
            <v>        林业对外合作与交流</v>
          </cell>
          <cell r="G869">
            <v>0</v>
          </cell>
        </row>
        <row r="869">
          <cell r="K869">
            <v>0</v>
          </cell>
        </row>
        <row r="870">
          <cell r="E870">
            <v>2130221</v>
          </cell>
          <cell r="F870" t="str">
            <v>        林业产业化</v>
          </cell>
          <cell r="G870">
            <v>1587</v>
          </cell>
        </row>
        <row r="870">
          <cell r="K870">
            <v>1587</v>
          </cell>
        </row>
        <row r="871">
          <cell r="E871">
            <v>2130223</v>
          </cell>
          <cell r="F871" t="str">
            <v>        信息管理</v>
          </cell>
          <cell r="G871">
            <v>0</v>
          </cell>
        </row>
        <row r="871">
          <cell r="K871">
            <v>0</v>
          </cell>
        </row>
        <row r="872">
          <cell r="E872">
            <v>2130224</v>
          </cell>
          <cell r="F872" t="str">
            <v>        林业政策制定与宣传</v>
          </cell>
          <cell r="G872">
            <v>0</v>
          </cell>
        </row>
        <row r="872">
          <cell r="K872">
            <v>0</v>
          </cell>
        </row>
        <row r="873">
          <cell r="E873">
            <v>2130225</v>
          </cell>
          <cell r="F873" t="str">
            <v>        林业资金审计稽查</v>
          </cell>
          <cell r="G873">
            <v>0</v>
          </cell>
        </row>
        <row r="873">
          <cell r="K873">
            <v>0</v>
          </cell>
        </row>
        <row r="874">
          <cell r="E874">
            <v>2130226</v>
          </cell>
          <cell r="F874" t="str">
            <v>        林区公共支出</v>
          </cell>
          <cell r="G874">
            <v>0</v>
          </cell>
        </row>
        <row r="874">
          <cell r="K874">
            <v>0</v>
          </cell>
        </row>
        <row r="875">
          <cell r="E875">
            <v>2130227</v>
          </cell>
          <cell r="F875" t="str">
            <v>        林业贷款贴息</v>
          </cell>
          <cell r="G875">
            <v>0</v>
          </cell>
        </row>
        <row r="875">
          <cell r="K875">
            <v>0</v>
          </cell>
        </row>
        <row r="876">
          <cell r="E876">
            <v>2130232</v>
          </cell>
          <cell r="F876" t="str">
            <v>        石油价格改革对林业的补贴</v>
          </cell>
          <cell r="G876">
            <v>3</v>
          </cell>
        </row>
        <row r="876">
          <cell r="K876">
            <v>3</v>
          </cell>
        </row>
        <row r="877">
          <cell r="E877">
            <v>2130233</v>
          </cell>
          <cell r="F877" t="str">
            <v>        森林保险保费补贴</v>
          </cell>
          <cell r="G877">
            <v>0</v>
          </cell>
        </row>
        <row r="877">
          <cell r="K877">
            <v>0</v>
          </cell>
        </row>
        <row r="878">
          <cell r="E878">
            <v>2130234</v>
          </cell>
          <cell r="F878" t="str">
            <v>        林业防灾减灾</v>
          </cell>
          <cell r="G878">
            <v>420</v>
          </cell>
        </row>
        <row r="878">
          <cell r="K878">
            <v>420</v>
          </cell>
        </row>
        <row r="879">
          <cell r="E879">
            <v>2130299</v>
          </cell>
          <cell r="F879" t="str">
            <v>        其他林业支出</v>
          </cell>
          <cell r="G879">
            <v>85</v>
          </cell>
        </row>
        <row r="879">
          <cell r="K879">
            <v>85</v>
          </cell>
        </row>
        <row r="880">
          <cell r="E880">
            <v>21303</v>
          </cell>
          <cell r="F880" t="str">
            <v>      水利</v>
          </cell>
          <cell r="G880">
            <v>38131</v>
          </cell>
          <cell r="H880">
            <v>0</v>
          </cell>
          <cell r="I880">
            <v>0</v>
          </cell>
          <cell r="J880">
            <v>0</v>
          </cell>
          <cell r="K880">
            <v>38131</v>
          </cell>
        </row>
        <row r="881">
          <cell r="E881">
            <v>2130301</v>
          </cell>
          <cell r="F881" t="str">
            <v>        行政运行</v>
          </cell>
          <cell r="G881">
            <v>960</v>
          </cell>
        </row>
        <row r="881">
          <cell r="K881">
            <v>960</v>
          </cell>
        </row>
        <row r="882">
          <cell r="E882">
            <v>2130302</v>
          </cell>
          <cell r="F882" t="str">
            <v>        一般行政管理事务</v>
          </cell>
          <cell r="G882">
            <v>1161</v>
          </cell>
        </row>
        <row r="882">
          <cell r="K882">
            <v>1161</v>
          </cell>
        </row>
        <row r="883">
          <cell r="E883">
            <v>2130303</v>
          </cell>
          <cell r="F883" t="str">
            <v>        机关服务</v>
          </cell>
          <cell r="G883">
            <v>0</v>
          </cell>
        </row>
        <row r="883">
          <cell r="K883">
            <v>0</v>
          </cell>
        </row>
        <row r="884">
          <cell r="E884">
            <v>2130304</v>
          </cell>
          <cell r="F884" t="str">
            <v>        水利行业业务管理</v>
          </cell>
          <cell r="G884">
            <v>0</v>
          </cell>
        </row>
        <row r="884">
          <cell r="K884">
            <v>0</v>
          </cell>
        </row>
        <row r="885">
          <cell r="E885">
            <v>2130305</v>
          </cell>
          <cell r="F885" t="str">
            <v>        水利工程建设</v>
          </cell>
          <cell r="G885">
            <v>8000</v>
          </cell>
        </row>
        <row r="885">
          <cell r="K885">
            <v>8000</v>
          </cell>
        </row>
        <row r="886">
          <cell r="E886">
            <v>2130306</v>
          </cell>
          <cell r="F886" t="str">
            <v>        水利工程运行与维护</v>
          </cell>
          <cell r="G886">
            <v>195</v>
          </cell>
        </row>
        <row r="886">
          <cell r="K886">
            <v>195</v>
          </cell>
        </row>
        <row r="887">
          <cell r="E887">
            <v>2130307</v>
          </cell>
          <cell r="F887" t="str">
            <v>        长江黄河等流域管理</v>
          </cell>
          <cell r="G887">
            <v>0</v>
          </cell>
        </row>
        <row r="887">
          <cell r="K887">
            <v>0</v>
          </cell>
        </row>
        <row r="888">
          <cell r="E888">
            <v>2130308</v>
          </cell>
          <cell r="F888" t="str">
            <v>        水利前期工作</v>
          </cell>
          <cell r="G888">
            <v>1570</v>
          </cell>
        </row>
        <row r="888">
          <cell r="K888">
            <v>1570</v>
          </cell>
        </row>
        <row r="889">
          <cell r="E889">
            <v>2130309</v>
          </cell>
          <cell r="F889" t="str">
            <v>        水利执法监督</v>
          </cell>
          <cell r="G889">
            <v>105</v>
          </cell>
        </row>
        <row r="889">
          <cell r="K889">
            <v>105</v>
          </cell>
        </row>
        <row r="890">
          <cell r="E890">
            <v>2130310</v>
          </cell>
          <cell r="F890" t="str">
            <v>        水土保持</v>
          </cell>
          <cell r="G890">
            <v>200</v>
          </cell>
        </row>
        <row r="890">
          <cell r="K890">
            <v>200</v>
          </cell>
        </row>
        <row r="891">
          <cell r="E891">
            <v>2130311</v>
          </cell>
          <cell r="F891" t="str">
            <v>        水资源节约管理与保护</v>
          </cell>
          <cell r="G891">
            <v>300</v>
          </cell>
        </row>
        <row r="891">
          <cell r="K891">
            <v>300</v>
          </cell>
        </row>
        <row r="892">
          <cell r="E892">
            <v>2130312</v>
          </cell>
          <cell r="F892" t="str">
            <v>        水质监测</v>
          </cell>
          <cell r="G892">
            <v>0</v>
          </cell>
        </row>
        <row r="892">
          <cell r="K892">
            <v>0</v>
          </cell>
        </row>
        <row r="893">
          <cell r="E893">
            <v>2130313</v>
          </cell>
          <cell r="F893" t="str">
            <v>        水文测报</v>
          </cell>
          <cell r="G893">
            <v>40</v>
          </cell>
        </row>
        <row r="893">
          <cell r="K893">
            <v>40</v>
          </cell>
        </row>
        <row r="894">
          <cell r="E894">
            <v>2130314</v>
          </cell>
          <cell r="F894" t="str">
            <v>        防汛</v>
          </cell>
          <cell r="G894">
            <v>1750</v>
          </cell>
        </row>
        <row r="894">
          <cell r="K894">
            <v>1750</v>
          </cell>
        </row>
        <row r="895">
          <cell r="E895">
            <v>2130315</v>
          </cell>
          <cell r="F895" t="str">
            <v>        抗旱</v>
          </cell>
          <cell r="G895">
            <v>870</v>
          </cell>
        </row>
        <row r="895">
          <cell r="K895">
            <v>870</v>
          </cell>
        </row>
        <row r="896">
          <cell r="E896">
            <v>2130316</v>
          </cell>
          <cell r="F896" t="str">
            <v>        农田水利</v>
          </cell>
          <cell r="G896">
            <v>16600</v>
          </cell>
        </row>
        <row r="896">
          <cell r="K896">
            <v>16600</v>
          </cell>
        </row>
        <row r="897">
          <cell r="E897">
            <v>2130317</v>
          </cell>
          <cell r="F897" t="str">
            <v>        水利技术推广</v>
          </cell>
          <cell r="G897">
            <v>0</v>
          </cell>
        </row>
        <row r="897">
          <cell r="K897">
            <v>0</v>
          </cell>
        </row>
        <row r="898">
          <cell r="E898">
            <v>2130318</v>
          </cell>
          <cell r="F898" t="str">
            <v>        国际河流治理与管理</v>
          </cell>
          <cell r="G898">
            <v>0</v>
          </cell>
        </row>
        <row r="898">
          <cell r="K898">
            <v>0</v>
          </cell>
        </row>
        <row r="899">
          <cell r="E899">
            <v>2130321</v>
          </cell>
          <cell r="F899" t="str">
            <v>        大中型水库移民后期扶持专项支出</v>
          </cell>
          <cell r="G899">
            <v>0</v>
          </cell>
        </row>
        <row r="899">
          <cell r="K899">
            <v>0</v>
          </cell>
        </row>
        <row r="900">
          <cell r="E900">
            <v>2130322</v>
          </cell>
          <cell r="F900" t="str">
            <v>        水利安全监督</v>
          </cell>
          <cell r="G900">
            <v>0</v>
          </cell>
        </row>
        <row r="900">
          <cell r="K900">
            <v>0</v>
          </cell>
        </row>
        <row r="901">
          <cell r="E901">
            <v>2130331</v>
          </cell>
          <cell r="F901" t="str">
            <v>        水资源费安排的支出</v>
          </cell>
          <cell r="G901">
            <v>530</v>
          </cell>
        </row>
        <row r="901">
          <cell r="K901">
            <v>530</v>
          </cell>
        </row>
        <row r="902">
          <cell r="E902">
            <v>2130332</v>
          </cell>
          <cell r="F902" t="str">
            <v>        砂石资源费支出</v>
          </cell>
          <cell r="G902">
            <v>0</v>
          </cell>
        </row>
        <row r="902">
          <cell r="K902">
            <v>0</v>
          </cell>
        </row>
        <row r="903">
          <cell r="E903">
            <v>2130333</v>
          </cell>
          <cell r="F903" t="str">
            <v>        信息管理</v>
          </cell>
          <cell r="G903">
            <v>0</v>
          </cell>
        </row>
        <row r="903">
          <cell r="K903">
            <v>0</v>
          </cell>
        </row>
        <row r="904">
          <cell r="E904">
            <v>2130334</v>
          </cell>
          <cell r="F904" t="str">
            <v>        水利建设移民支出</v>
          </cell>
          <cell r="G904">
            <v>0</v>
          </cell>
        </row>
        <row r="904">
          <cell r="K904">
            <v>0</v>
          </cell>
        </row>
        <row r="905">
          <cell r="E905">
            <v>2130335</v>
          </cell>
          <cell r="F905" t="str">
            <v>        农村人畜饮水</v>
          </cell>
          <cell r="G905">
            <v>650</v>
          </cell>
        </row>
        <row r="905">
          <cell r="K905">
            <v>650</v>
          </cell>
        </row>
        <row r="906">
          <cell r="E906">
            <v>2130399</v>
          </cell>
          <cell r="F906" t="str">
            <v>        其他水利支出</v>
          </cell>
          <cell r="G906">
            <v>5200</v>
          </cell>
        </row>
        <row r="906">
          <cell r="K906">
            <v>5200</v>
          </cell>
        </row>
        <row r="907">
          <cell r="E907">
            <v>21304</v>
          </cell>
          <cell r="F907" t="str">
            <v>      南水北调</v>
          </cell>
          <cell r="G907">
            <v>0</v>
          </cell>
          <cell r="H907">
            <v>0</v>
          </cell>
          <cell r="I907">
            <v>0</v>
          </cell>
          <cell r="J907">
            <v>0</v>
          </cell>
          <cell r="K907">
            <v>0</v>
          </cell>
        </row>
        <row r="908">
          <cell r="E908">
            <v>2130401</v>
          </cell>
          <cell r="F908" t="str">
            <v>        行政运行</v>
          </cell>
          <cell r="G908">
            <v>0</v>
          </cell>
        </row>
        <row r="908">
          <cell r="K908">
            <v>0</v>
          </cell>
        </row>
        <row r="909">
          <cell r="E909">
            <v>2130402</v>
          </cell>
          <cell r="F909" t="str">
            <v>        一般行政管理事务</v>
          </cell>
          <cell r="G909">
            <v>0</v>
          </cell>
        </row>
        <row r="909">
          <cell r="K909">
            <v>0</v>
          </cell>
        </row>
        <row r="910">
          <cell r="E910">
            <v>2130403</v>
          </cell>
          <cell r="F910" t="str">
            <v>        机关服务</v>
          </cell>
          <cell r="G910">
            <v>0</v>
          </cell>
        </row>
        <row r="910">
          <cell r="K910">
            <v>0</v>
          </cell>
        </row>
        <row r="911">
          <cell r="E911">
            <v>2130404</v>
          </cell>
          <cell r="F911" t="str">
            <v>        南水北调工程建设</v>
          </cell>
          <cell r="G911">
            <v>0</v>
          </cell>
        </row>
        <row r="911">
          <cell r="K911">
            <v>0</v>
          </cell>
        </row>
        <row r="912">
          <cell r="E912">
            <v>2130405</v>
          </cell>
          <cell r="F912" t="str">
            <v>        政策研究与信息管理</v>
          </cell>
          <cell r="G912">
            <v>0</v>
          </cell>
        </row>
        <row r="912">
          <cell r="K912">
            <v>0</v>
          </cell>
        </row>
        <row r="913">
          <cell r="E913">
            <v>2130406</v>
          </cell>
          <cell r="F913" t="str">
            <v>        工程稽查</v>
          </cell>
          <cell r="G913">
            <v>0</v>
          </cell>
        </row>
        <row r="913">
          <cell r="K913">
            <v>0</v>
          </cell>
        </row>
        <row r="914">
          <cell r="E914">
            <v>2130407</v>
          </cell>
          <cell r="F914" t="str">
            <v>        前期工作</v>
          </cell>
          <cell r="G914">
            <v>0</v>
          </cell>
        </row>
        <row r="914">
          <cell r="K914">
            <v>0</v>
          </cell>
        </row>
        <row r="915">
          <cell r="E915">
            <v>2130408</v>
          </cell>
          <cell r="F915" t="str">
            <v>        南水北调技术推广</v>
          </cell>
          <cell r="G915">
            <v>0</v>
          </cell>
        </row>
        <row r="915">
          <cell r="K915">
            <v>0</v>
          </cell>
        </row>
        <row r="916">
          <cell r="E916">
            <v>2130409</v>
          </cell>
          <cell r="F916" t="str">
            <v>        环境、移民及水资源管理与保护</v>
          </cell>
          <cell r="G916">
            <v>0</v>
          </cell>
        </row>
        <row r="916">
          <cell r="K916">
            <v>0</v>
          </cell>
        </row>
        <row r="917">
          <cell r="E917">
            <v>2130499</v>
          </cell>
          <cell r="F917" t="str">
            <v>        其他南水北调支出</v>
          </cell>
          <cell r="G917">
            <v>0</v>
          </cell>
        </row>
        <row r="917">
          <cell r="K917">
            <v>0</v>
          </cell>
        </row>
        <row r="918">
          <cell r="E918">
            <v>21305</v>
          </cell>
          <cell r="F918" t="str">
            <v>      扶贫</v>
          </cell>
          <cell r="G918">
            <v>1670</v>
          </cell>
          <cell r="H918">
            <v>0</v>
          </cell>
          <cell r="I918">
            <v>0</v>
          </cell>
          <cell r="J918">
            <v>0</v>
          </cell>
          <cell r="K918">
            <v>1670</v>
          </cell>
        </row>
        <row r="919">
          <cell r="E919">
            <v>2130501</v>
          </cell>
          <cell r="F919" t="str">
            <v>        行政运行</v>
          </cell>
          <cell r="G919">
            <v>195</v>
          </cell>
        </row>
        <row r="919">
          <cell r="K919">
            <v>195</v>
          </cell>
        </row>
        <row r="920">
          <cell r="E920">
            <v>2130502</v>
          </cell>
          <cell r="F920" t="str">
            <v>        一般行政管理事务</v>
          </cell>
          <cell r="G920">
            <v>5</v>
          </cell>
        </row>
        <row r="920">
          <cell r="K920">
            <v>5</v>
          </cell>
        </row>
        <row r="921">
          <cell r="E921">
            <v>2130503</v>
          </cell>
          <cell r="F921" t="str">
            <v>        机关服务</v>
          </cell>
          <cell r="G921">
            <v>0</v>
          </cell>
        </row>
        <row r="921">
          <cell r="K921">
            <v>0</v>
          </cell>
        </row>
        <row r="922">
          <cell r="E922">
            <v>2130504</v>
          </cell>
          <cell r="F922" t="str">
            <v>        农村基础设施建设</v>
          </cell>
          <cell r="G922">
            <v>1320</v>
          </cell>
        </row>
        <row r="922">
          <cell r="K922">
            <v>1320</v>
          </cell>
        </row>
        <row r="923">
          <cell r="E923">
            <v>2130505</v>
          </cell>
          <cell r="F923" t="str">
            <v>        生产发展</v>
          </cell>
          <cell r="G923">
            <v>0</v>
          </cell>
        </row>
        <row r="923">
          <cell r="K923">
            <v>0</v>
          </cell>
        </row>
        <row r="924">
          <cell r="E924">
            <v>2130506</v>
          </cell>
          <cell r="F924" t="str">
            <v>        社会发展</v>
          </cell>
          <cell r="G924">
            <v>0</v>
          </cell>
        </row>
        <row r="924">
          <cell r="K924">
            <v>0</v>
          </cell>
        </row>
        <row r="925">
          <cell r="E925">
            <v>2130507</v>
          </cell>
          <cell r="F925" t="str">
            <v>        扶贫贷款奖补和贴息</v>
          </cell>
          <cell r="G925">
            <v>0</v>
          </cell>
        </row>
        <row r="925">
          <cell r="K925">
            <v>0</v>
          </cell>
        </row>
        <row r="926">
          <cell r="E926">
            <v>2130508</v>
          </cell>
          <cell r="F926" t="str">
            <v>       “三西”农业建设专项补助</v>
          </cell>
          <cell r="G926">
            <v>0</v>
          </cell>
        </row>
        <row r="926">
          <cell r="K926">
            <v>0</v>
          </cell>
        </row>
        <row r="927">
          <cell r="E927">
            <v>2130550</v>
          </cell>
          <cell r="F927" t="str">
            <v>        扶贫事业机构</v>
          </cell>
          <cell r="G927">
            <v>0</v>
          </cell>
        </row>
        <row r="927">
          <cell r="K927">
            <v>0</v>
          </cell>
        </row>
        <row r="928">
          <cell r="E928">
            <v>2130599</v>
          </cell>
          <cell r="F928" t="str">
            <v>        其他扶贫支出</v>
          </cell>
          <cell r="G928">
            <v>150</v>
          </cell>
        </row>
        <row r="928">
          <cell r="K928">
            <v>150</v>
          </cell>
        </row>
        <row r="929">
          <cell r="E929">
            <v>21306</v>
          </cell>
          <cell r="F929" t="str">
            <v>      农业综合开发</v>
          </cell>
          <cell r="G929">
            <v>0</v>
          </cell>
          <cell r="H929">
            <v>0</v>
          </cell>
          <cell r="I929">
            <v>0</v>
          </cell>
          <cell r="J929">
            <v>0</v>
          </cell>
          <cell r="K929">
            <v>0</v>
          </cell>
        </row>
        <row r="930">
          <cell r="E930">
            <v>2130601</v>
          </cell>
          <cell r="F930" t="str">
            <v>        机构运行</v>
          </cell>
          <cell r="G930">
            <v>0</v>
          </cell>
        </row>
        <row r="930">
          <cell r="K930">
            <v>0</v>
          </cell>
        </row>
        <row r="931">
          <cell r="E931">
            <v>2130602</v>
          </cell>
          <cell r="F931" t="str">
            <v>        土地治理</v>
          </cell>
          <cell r="G931">
            <v>0</v>
          </cell>
        </row>
        <row r="931">
          <cell r="K931">
            <v>0</v>
          </cell>
        </row>
        <row r="932">
          <cell r="E932">
            <v>2130603</v>
          </cell>
          <cell r="F932" t="str">
            <v>        产业化经营</v>
          </cell>
          <cell r="G932">
            <v>0</v>
          </cell>
        </row>
        <row r="932">
          <cell r="K932">
            <v>0</v>
          </cell>
        </row>
        <row r="933">
          <cell r="E933">
            <v>2130604</v>
          </cell>
          <cell r="F933" t="str">
            <v>        科技示范</v>
          </cell>
          <cell r="G933">
            <v>0</v>
          </cell>
        </row>
        <row r="933">
          <cell r="K933">
            <v>0</v>
          </cell>
        </row>
        <row r="934">
          <cell r="E934">
            <v>2130699</v>
          </cell>
          <cell r="F934" t="str">
            <v>        其他农业综合开发支出</v>
          </cell>
          <cell r="G934">
            <v>0</v>
          </cell>
        </row>
        <row r="934">
          <cell r="K934">
            <v>0</v>
          </cell>
        </row>
        <row r="935">
          <cell r="E935">
            <v>21307</v>
          </cell>
          <cell r="F935" t="str">
            <v>      农村综合改革</v>
          </cell>
          <cell r="G935">
            <v>10</v>
          </cell>
          <cell r="H935">
            <v>0</v>
          </cell>
          <cell r="I935">
            <v>0</v>
          </cell>
          <cell r="J935">
            <v>0</v>
          </cell>
          <cell r="K935">
            <v>10</v>
          </cell>
        </row>
        <row r="936">
          <cell r="E936">
            <v>2130701</v>
          </cell>
          <cell r="F936" t="str">
            <v>        对村级一事一议的补助</v>
          </cell>
          <cell r="G936">
            <v>10</v>
          </cell>
        </row>
        <row r="936">
          <cell r="K936">
            <v>10</v>
          </cell>
        </row>
        <row r="937">
          <cell r="E937">
            <v>2130704</v>
          </cell>
          <cell r="F937" t="str">
            <v>        国有农场办社会职能改革补助</v>
          </cell>
          <cell r="G937">
            <v>0</v>
          </cell>
        </row>
        <row r="937">
          <cell r="K937">
            <v>0</v>
          </cell>
        </row>
        <row r="938">
          <cell r="E938">
            <v>2130705</v>
          </cell>
          <cell r="F938" t="str">
            <v>        对村民委员会和村党支部的补助</v>
          </cell>
          <cell r="G938">
            <v>0</v>
          </cell>
        </row>
        <row r="938">
          <cell r="K938">
            <v>0</v>
          </cell>
        </row>
        <row r="939">
          <cell r="E939">
            <v>2130706</v>
          </cell>
          <cell r="F939" t="str">
            <v>        对村集体经济组织的补助</v>
          </cell>
          <cell r="G939">
            <v>0</v>
          </cell>
        </row>
        <row r="939">
          <cell r="K939">
            <v>0</v>
          </cell>
        </row>
        <row r="940">
          <cell r="E940">
            <v>2130707</v>
          </cell>
          <cell r="F940" t="str">
            <v>        农村综合改革示范试点补助</v>
          </cell>
          <cell r="G940">
            <v>0</v>
          </cell>
        </row>
        <row r="940">
          <cell r="K940">
            <v>0</v>
          </cell>
        </row>
        <row r="941">
          <cell r="E941">
            <v>2130799</v>
          </cell>
          <cell r="F941" t="str">
            <v>        其他农村综合改革支出</v>
          </cell>
          <cell r="G941">
            <v>0</v>
          </cell>
        </row>
        <row r="941">
          <cell r="K941">
            <v>0</v>
          </cell>
        </row>
        <row r="942">
          <cell r="E942">
            <v>21308</v>
          </cell>
          <cell r="F942" t="str">
            <v>      促进金融支农支出</v>
          </cell>
          <cell r="G942">
            <v>0</v>
          </cell>
          <cell r="H942">
            <v>0</v>
          </cell>
          <cell r="I942">
            <v>0</v>
          </cell>
          <cell r="J942">
            <v>0</v>
          </cell>
          <cell r="K942">
            <v>0</v>
          </cell>
        </row>
        <row r="943">
          <cell r="E943">
            <v>2130801</v>
          </cell>
          <cell r="F943" t="str">
            <v>        支持农村金融机构</v>
          </cell>
          <cell r="G943">
            <v>0</v>
          </cell>
        </row>
        <row r="943">
          <cell r="K943">
            <v>0</v>
          </cell>
        </row>
        <row r="944">
          <cell r="E944">
            <v>2130802</v>
          </cell>
          <cell r="F944" t="str">
            <v>        涉农贷款增量奖励</v>
          </cell>
          <cell r="G944">
            <v>0</v>
          </cell>
        </row>
        <row r="944">
          <cell r="K944">
            <v>0</v>
          </cell>
        </row>
        <row r="945">
          <cell r="E945">
            <v>2130899</v>
          </cell>
          <cell r="F945" t="str">
            <v>        其他金融支农支持</v>
          </cell>
          <cell r="G945">
            <v>0</v>
          </cell>
        </row>
        <row r="945">
          <cell r="K945">
            <v>0</v>
          </cell>
        </row>
        <row r="946">
          <cell r="E946">
            <v>21309</v>
          </cell>
          <cell r="F946" t="str">
            <v>      目标价格补贴</v>
          </cell>
          <cell r="G946">
            <v>0</v>
          </cell>
          <cell r="H946">
            <v>0</v>
          </cell>
          <cell r="I946">
            <v>0</v>
          </cell>
          <cell r="J946">
            <v>0</v>
          </cell>
          <cell r="K946">
            <v>0</v>
          </cell>
        </row>
        <row r="947">
          <cell r="E947">
            <v>2130901</v>
          </cell>
          <cell r="F947" t="str">
            <v>        棉花目标价格补贴</v>
          </cell>
          <cell r="G947">
            <v>0</v>
          </cell>
        </row>
        <row r="947">
          <cell r="K947">
            <v>0</v>
          </cell>
        </row>
        <row r="948">
          <cell r="E948">
            <v>2130902</v>
          </cell>
          <cell r="F948" t="str">
            <v>        大豆目标价格补贴</v>
          </cell>
          <cell r="G948">
            <v>0</v>
          </cell>
        </row>
        <row r="948">
          <cell r="K948">
            <v>0</v>
          </cell>
        </row>
        <row r="949">
          <cell r="E949">
            <v>2130999</v>
          </cell>
          <cell r="F949" t="str">
            <v>        其他目标价格补贴</v>
          </cell>
          <cell r="G949">
            <v>0</v>
          </cell>
        </row>
        <row r="949">
          <cell r="K949">
            <v>0</v>
          </cell>
        </row>
        <row r="950">
          <cell r="E950">
            <v>21399</v>
          </cell>
          <cell r="F950" t="str">
            <v>      其他农林水事务支出</v>
          </cell>
          <cell r="G950">
            <v>3</v>
          </cell>
          <cell r="H950">
            <v>0</v>
          </cell>
          <cell r="I950">
            <v>0</v>
          </cell>
          <cell r="J950">
            <v>1500</v>
          </cell>
          <cell r="K950">
            <v>1503</v>
          </cell>
        </row>
        <row r="951">
          <cell r="E951">
            <v>2139901</v>
          </cell>
          <cell r="F951" t="str">
            <v>        化解其他公益性乡村债务支出</v>
          </cell>
          <cell r="G951">
            <v>0</v>
          </cell>
        </row>
        <row r="951">
          <cell r="K951">
            <v>0</v>
          </cell>
        </row>
        <row r="952">
          <cell r="E952">
            <v>2139999</v>
          </cell>
          <cell r="F952" t="str">
            <v>        其他农林水事务支出</v>
          </cell>
          <cell r="G952">
            <v>3</v>
          </cell>
        </row>
        <row r="952">
          <cell r="J952">
            <v>1500</v>
          </cell>
          <cell r="K952">
            <v>1503</v>
          </cell>
        </row>
        <row r="953">
          <cell r="E953">
            <v>214</v>
          </cell>
          <cell r="F953" t="str">
            <v>十三、交通运输支出</v>
          </cell>
          <cell r="G953">
            <v>3844</v>
          </cell>
          <cell r="H953">
            <v>32295</v>
          </cell>
          <cell r="I953">
            <v>3800</v>
          </cell>
          <cell r="J953">
            <v>0</v>
          </cell>
          <cell r="K953">
            <v>39939</v>
          </cell>
        </row>
        <row r="954">
          <cell r="E954">
            <v>21401</v>
          </cell>
          <cell r="F954" t="str">
            <v>      公路水路运输</v>
          </cell>
          <cell r="G954">
            <v>2030</v>
          </cell>
          <cell r="H954">
            <v>32295</v>
          </cell>
          <cell r="I954">
            <v>0</v>
          </cell>
          <cell r="J954">
            <v>0</v>
          </cell>
          <cell r="K954">
            <v>34325</v>
          </cell>
        </row>
        <row r="955">
          <cell r="E955">
            <v>2140101</v>
          </cell>
          <cell r="F955" t="str">
            <v>        行政运行</v>
          </cell>
          <cell r="G955">
            <v>580</v>
          </cell>
        </row>
        <row r="955">
          <cell r="K955">
            <v>580</v>
          </cell>
        </row>
        <row r="956">
          <cell r="E956">
            <v>2140102</v>
          </cell>
          <cell r="F956" t="str">
            <v>        一般行政管理事务</v>
          </cell>
          <cell r="G956">
            <v>840</v>
          </cell>
        </row>
        <row r="956">
          <cell r="K956">
            <v>840</v>
          </cell>
        </row>
        <row r="957">
          <cell r="E957">
            <v>2140103</v>
          </cell>
          <cell r="F957" t="str">
            <v>        机关服务</v>
          </cell>
          <cell r="G957">
            <v>0</v>
          </cell>
        </row>
        <row r="957">
          <cell r="K957">
            <v>0</v>
          </cell>
        </row>
        <row r="958">
          <cell r="E958">
            <v>2140104</v>
          </cell>
          <cell r="F958" t="str">
            <v>        公路新建</v>
          </cell>
          <cell r="G958">
            <v>0</v>
          </cell>
          <cell r="H958">
            <v>25000</v>
          </cell>
        </row>
        <row r="958">
          <cell r="K958">
            <v>25000</v>
          </cell>
        </row>
        <row r="959">
          <cell r="E959">
            <v>2140105</v>
          </cell>
          <cell r="F959" t="str">
            <v>        公路改建</v>
          </cell>
          <cell r="G959">
            <v>0</v>
          </cell>
          <cell r="H959">
            <v>4711</v>
          </cell>
        </row>
        <row r="959">
          <cell r="K959">
            <v>4711</v>
          </cell>
        </row>
        <row r="960">
          <cell r="E960">
            <v>2140106</v>
          </cell>
          <cell r="F960" t="str">
            <v>        公路养护</v>
          </cell>
          <cell r="G960">
            <v>0</v>
          </cell>
          <cell r="H960">
            <v>1584</v>
          </cell>
        </row>
        <row r="960">
          <cell r="K960">
            <v>1584</v>
          </cell>
        </row>
        <row r="961">
          <cell r="E961">
            <v>2140107</v>
          </cell>
          <cell r="F961" t="str">
            <v>        特大型桥梁建设</v>
          </cell>
          <cell r="G961">
            <v>0</v>
          </cell>
        </row>
        <row r="961">
          <cell r="K961">
            <v>0</v>
          </cell>
        </row>
        <row r="962">
          <cell r="E962">
            <v>2140108</v>
          </cell>
          <cell r="F962" t="str">
            <v>        公路路政管理</v>
          </cell>
          <cell r="G962">
            <v>290</v>
          </cell>
        </row>
        <row r="962">
          <cell r="K962">
            <v>290</v>
          </cell>
        </row>
        <row r="963">
          <cell r="E963">
            <v>2140109</v>
          </cell>
          <cell r="F963" t="str">
            <v>        公路和运输信息化建设</v>
          </cell>
          <cell r="G963">
            <v>0</v>
          </cell>
        </row>
        <row r="963">
          <cell r="K963">
            <v>0</v>
          </cell>
        </row>
        <row r="964">
          <cell r="E964">
            <v>2140110</v>
          </cell>
          <cell r="F964" t="str">
            <v>        公路和运输安全</v>
          </cell>
          <cell r="G964">
            <v>0</v>
          </cell>
        </row>
        <row r="964">
          <cell r="K964">
            <v>0</v>
          </cell>
        </row>
        <row r="965">
          <cell r="E965">
            <v>2140111</v>
          </cell>
          <cell r="F965" t="str">
            <v>        公路还贷专项</v>
          </cell>
          <cell r="G965">
            <v>0</v>
          </cell>
        </row>
        <row r="965">
          <cell r="K965">
            <v>0</v>
          </cell>
        </row>
        <row r="966">
          <cell r="E966">
            <v>2140112</v>
          </cell>
          <cell r="F966" t="str">
            <v>        公路运输管理</v>
          </cell>
          <cell r="G966">
            <v>110</v>
          </cell>
        </row>
        <row r="966">
          <cell r="K966">
            <v>110</v>
          </cell>
        </row>
        <row r="967">
          <cell r="E967">
            <v>2140113</v>
          </cell>
          <cell r="F967" t="str">
            <v>        公路客货运站（场）建设</v>
          </cell>
          <cell r="G967">
            <v>0</v>
          </cell>
        </row>
        <row r="967">
          <cell r="K967">
            <v>0</v>
          </cell>
        </row>
        <row r="968">
          <cell r="E968">
            <v>2140114</v>
          </cell>
          <cell r="F968" t="str">
            <v>        公路和运输技术标准化建设</v>
          </cell>
          <cell r="G968">
            <v>0</v>
          </cell>
        </row>
        <row r="968">
          <cell r="K968">
            <v>0</v>
          </cell>
        </row>
        <row r="969">
          <cell r="E969">
            <v>2140122</v>
          </cell>
          <cell r="F969" t="str">
            <v>        港口设施</v>
          </cell>
          <cell r="G969">
            <v>0</v>
          </cell>
        </row>
        <row r="969">
          <cell r="K969">
            <v>0</v>
          </cell>
        </row>
        <row r="970">
          <cell r="E970">
            <v>2140123</v>
          </cell>
          <cell r="F970" t="str">
            <v>        航道维护</v>
          </cell>
          <cell r="G970">
            <v>0</v>
          </cell>
        </row>
        <row r="970">
          <cell r="K970">
            <v>0</v>
          </cell>
        </row>
        <row r="971">
          <cell r="E971">
            <v>2140124</v>
          </cell>
          <cell r="F971" t="str">
            <v>        安全通信</v>
          </cell>
          <cell r="G971">
            <v>0</v>
          </cell>
        </row>
        <row r="971">
          <cell r="K971">
            <v>0</v>
          </cell>
        </row>
        <row r="972">
          <cell r="E972">
            <v>2140125</v>
          </cell>
          <cell r="F972" t="str">
            <v>        三峡库区通航管理</v>
          </cell>
          <cell r="G972">
            <v>0</v>
          </cell>
        </row>
        <row r="972">
          <cell r="K972">
            <v>0</v>
          </cell>
        </row>
        <row r="973">
          <cell r="E973">
            <v>2140126</v>
          </cell>
          <cell r="F973" t="str">
            <v>        航务管理</v>
          </cell>
          <cell r="G973">
            <v>0</v>
          </cell>
        </row>
        <row r="973">
          <cell r="K973">
            <v>0</v>
          </cell>
        </row>
        <row r="974">
          <cell r="E974">
            <v>2140127</v>
          </cell>
          <cell r="F974" t="str">
            <v>        船舶检验</v>
          </cell>
          <cell r="G974">
            <v>0</v>
          </cell>
        </row>
        <row r="974">
          <cell r="K974">
            <v>0</v>
          </cell>
        </row>
        <row r="975">
          <cell r="E975">
            <v>2140128</v>
          </cell>
          <cell r="F975" t="str">
            <v>        救助打捞</v>
          </cell>
          <cell r="G975">
            <v>0</v>
          </cell>
        </row>
        <row r="975">
          <cell r="K975">
            <v>0</v>
          </cell>
        </row>
        <row r="976">
          <cell r="E976">
            <v>2140129</v>
          </cell>
          <cell r="F976" t="str">
            <v>        内河运输</v>
          </cell>
          <cell r="G976">
            <v>0</v>
          </cell>
        </row>
        <row r="976">
          <cell r="K976">
            <v>0</v>
          </cell>
        </row>
        <row r="977">
          <cell r="E977">
            <v>2140130</v>
          </cell>
          <cell r="F977" t="str">
            <v>        远洋运输</v>
          </cell>
          <cell r="G977">
            <v>0</v>
          </cell>
        </row>
        <row r="977">
          <cell r="K977">
            <v>0</v>
          </cell>
        </row>
        <row r="978">
          <cell r="E978">
            <v>2140131</v>
          </cell>
          <cell r="F978" t="str">
            <v>        海事管理</v>
          </cell>
          <cell r="G978">
            <v>0</v>
          </cell>
        </row>
        <row r="978">
          <cell r="K978">
            <v>0</v>
          </cell>
        </row>
        <row r="979">
          <cell r="E979">
            <v>2140133</v>
          </cell>
          <cell r="F979" t="str">
            <v>        航标事业发展支出</v>
          </cell>
          <cell r="G979">
            <v>0</v>
          </cell>
        </row>
        <row r="979">
          <cell r="K979">
            <v>0</v>
          </cell>
        </row>
        <row r="980">
          <cell r="E980">
            <v>2140136</v>
          </cell>
          <cell r="F980" t="str">
            <v>        水路运输管理支出</v>
          </cell>
          <cell r="G980">
            <v>0</v>
          </cell>
        </row>
        <row r="980">
          <cell r="K980">
            <v>0</v>
          </cell>
        </row>
        <row r="981">
          <cell r="E981">
            <v>2140138</v>
          </cell>
          <cell r="F981" t="str">
            <v>        口岸建设</v>
          </cell>
          <cell r="G981">
            <v>0</v>
          </cell>
        </row>
        <row r="981">
          <cell r="K981">
            <v>0</v>
          </cell>
        </row>
        <row r="982">
          <cell r="E982">
            <v>2140139</v>
          </cell>
          <cell r="F982" t="str">
            <v>        取消政府还贷二级公路收费专项支出</v>
          </cell>
          <cell r="G982">
            <v>0</v>
          </cell>
        </row>
        <row r="982">
          <cell r="K982">
            <v>0</v>
          </cell>
        </row>
        <row r="983">
          <cell r="E983">
            <v>2140199</v>
          </cell>
          <cell r="F983" t="str">
            <v>        其他公路水路运输支出</v>
          </cell>
          <cell r="G983">
            <v>210</v>
          </cell>
          <cell r="H983">
            <v>1000</v>
          </cell>
        </row>
        <row r="983">
          <cell r="K983">
            <v>1210</v>
          </cell>
        </row>
        <row r="984">
          <cell r="E984">
            <v>21402</v>
          </cell>
          <cell r="F984" t="str">
            <v>      铁路运输</v>
          </cell>
          <cell r="G984">
            <v>35</v>
          </cell>
          <cell r="H984">
            <v>0</v>
          </cell>
          <cell r="I984">
            <v>2500</v>
          </cell>
          <cell r="J984">
            <v>0</v>
          </cell>
          <cell r="K984">
            <v>2535</v>
          </cell>
        </row>
        <row r="985">
          <cell r="E985">
            <v>2140201</v>
          </cell>
          <cell r="F985" t="str">
            <v>        行政运行</v>
          </cell>
          <cell r="G985">
            <v>0</v>
          </cell>
        </row>
        <row r="985">
          <cell r="K985">
            <v>0</v>
          </cell>
        </row>
        <row r="986">
          <cell r="E986">
            <v>2140202</v>
          </cell>
          <cell r="F986" t="str">
            <v>        一般行政管理事务</v>
          </cell>
          <cell r="G986">
            <v>0</v>
          </cell>
        </row>
        <row r="986">
          <cell r="K986">
            <v>0</v>
          </cell>
        </row>
        <row r="987">
          <cell r="E987">
            <v>2140203</v>
          </cell>
          <cell r="F987" t="str">
            <v>        机关服务</v>
          </cell>
          <cell r="G987">
            <v>0</v>
          </cell>
        </row>
        <row r="987">
          <cell r="K987">
            <v>0</v>
          </cell>
        </row>
        <row r="988">
          <cell r="E988">
            <v>2140204</v>
          </cell>
          <cell r="F988" t="str">
            <v>        铁路路网建设</v>
          </cell>
          <cell r="G988">
            <v>0</v>
          </cell>
        </row>
        <row r="988">
          <cell r="K988">
            <v>0</v>
          </cell>
        </row>
        <row r="989">
          <cell r="E989">
            <v>2140205</v>
          </cell>
          <cell r="F989" t="str">
            <v>        铁路还贷专项</v>
          </cell>
          <cell r="G989">
            <v>0</v>
          </cell>
        </row>
        <row r="989">
          <cell r="K989">
            <v>0</v>
          </cell>
        </row>
        <row r="990">
          <cell r="E990">
            <v>2140206</v>
          </cell>
          <cell r="F990" t="str">
            <v>        铁路安全</v>
          </cell>
          <cell r="G990">
            <v>0</v>
          </cell>
        </row>
        <row r="990">
          <cell r="K990">
            <v>0</v>
          </cell>
        </row>
        <row r="991">
          <cell r="E991">
            <v>2140207</v>
          </cell>
          <cell r="F991" t="str">
            <v>        铁路专项运输</v>
          </cell>
          <cell r="G991">
            <v>0</v>
          </cell>
        </row>
        <row r="991">
          <cell r="K991">
            <v>0</v>
          </cell>
        </row>
        <row r="992">
          <cell r="E992">
            <v>2140208</v>
          </cell>
          <cell r="F992" t="str">
            <v>        行业监管</v>
          </cell>
          <cell r="G992">
            <v>0</v>
          </cell>
        </row>
        <row r="992">
          <cell r="K992">
            <v>0</v>
          </cell>
        </row>
        <row r="993">
          <cell r="E993">
            <v>2140299</v>
          </cell>
          <cell r="F993" t="str">
            <v>        其他铁路运输支出</v>
          </cell>
          <cell r="G993">
            <v>35</v>
          </cell>
        </row>
        <row r="993">
          <cell r="I993">
            <v>2500</v>
          </cell>
        </row>
        <row r="993">
          <cell r="K993">
            <v>2535</v>
          </cell>
        </row>
        <row r="994">
          <cell r="E994">
            <v>21403</v>
          </cell>
          <cell r="F994" t="str">
            <v>      民用航空运输</v>
          </cell>
          <cell r="G994">
            <v>0</v>
          </cell>
          <cell r="H994">
            <v>0</v>
          </cell>
          <cell r="I994">
            <v>0</v>
          </cell>
          <cell r="J994">
            <v>0</v>
          </cell>
          <cell r="K994">
            <v>0</v>
          </cell>
        </row>
        <row r="995">
          <cell r="E995">
            <v>2140301</v>
          </cell>
          <cell r="F995" t="str">
            <v>        行政运行</v>
          </cell>
          <cell r="G995">
            <v>0</v>
          </cell>
        </row>
        <row r="995">
          <cell r="K995">
            <v>0</v>
          </cell>
        </row>
        <row r="996">
          <cell r="E996">
            <v>2140302</v>
          </cell>
          <cell r="F996" t="str">
            <v>        一般行政管理事务</v>
          </cell>
          <cell r="G996">
            <v>0</v>
          </cell>
        </row>
        <row r="996">
          <cell r="K996">
            <v>0</v>
          </cell>
        </row>
        <row r="997">
          <cell r="E997">
            <v>2140303</v>
          </cell>
          <cell r="F997" t="str">
            <v>        机关服务</v>
          </cell>
          <cell r="G997">
            <v>0</v>
          </cell>
        </row>
        <row r="997">
          <cell r="K997">
            <v>0</v>
          </cell>
        </row>
        <row r="998">
          <cell r="E998">
            <v>2140304</v>
          </cell>
          <cell r="F998" t="str">
            <v>        机场建设</v>
          </cell>
          <cell r="G998">
            <v>0</v>
          </cell>
        </row>
        <row r="998">
          <cell r="K998">
            <v>0</v>
          </cell>
        </row>
        <row r="999">
          <cell r="E999">
            <v>2140305</v>
          </cell>
          <cell r="F999" t="str">
            <v>        空管系统建设</v>
          </cell>
          <cell r="G999">
            <v>0</v>
          </cell>
        </row>
        <row r="999">
          <cell r="K999">
            <v>0</v>
          </cell>
        </row>
        <row r="1000">
          <cell r="E1000">
            <v>2140306</v>
          </cell>
          <cell r="F1000" t="str">
            <v>        民航还贷专项支出</v>
          </cell>
          <cell r="G1000">
            <v>0</v>
          </cell>
        </row>
        <row r="1000">
          <cell r="K1000">
            <v>0</v>
          </cell>
        </row>
        <row r="1001">
          <cell r="E1001">
            <v>2140307</v>
          </cell>
          <cell r="F1001" t="str">
            <v>        民用航空安全</v>
          </cell>
          <cell r="G1001">
            <v>0</v>
          </cell>
        </row>
        <row r="1001">
          <cell r="K1001">
            <v>0</v>
          </cell>
        </row>
        <row r="1002">
          <cell r="E1002">
            <v>2140308</v>
          </cell>
          <cell r="F1002" t="str">
            <v>        民航专项运输</v>
          </cell>
          <cell r="G1002">
            <v>0</v>
          </cell>
        </row>
        <row r="1002">
          <cell r="K1002">
            <v>0</v>
          </cell>
        </row>
        <row r="1003">
          <cell r="E1003">
            <v>2140399</v>
          </cell>
          <cell r="F1003" t="str">
            <v>        其他民用航空运输支出</v>
          </cell>
          <cell r="G1003">
            <v>0</v>
          </cell>
        </row>
        <row r="1003">
          <cell r="K1003">
            <v>0</v>
          </cell>
        </row>
        <row r="1004">
          <cell r="E1004">
            <v>21404</v>
          </cell>
          <cell r="F1004" t="str">
            <v>      石油价格改革对交通运输的补贴</v>
          </cell>
          <cell r="G1004">
            <v>985</v>
          </cell>
          <cell r="H1004">
            <v>0</v>
          </cell>
          <cell r="I1004">
            <v>1300</v>
          </cell>
          <cell r="J1004">
            <v>0</v>
          </cell>
          <cell r="K1004">
            <v>2285</v>
          </cell>
        </row>
        <row r="1005">
          <cell r="E1005">
            <v>2140401</v>
          </cell>
          <cell r="F1005" t="str">
            <v>        对城市公交的补贴</v>
          </cell>
          <cell r="G1005">
            <v>660</v>
          </cell>
        </row>
        <row r="1005">
          <cell r="I1005">
            <v>1200</v>
          </cell>
        </row>
        <row r="1005">
          <cell r="K1005">
            <v>1860</v>
          </cell>
        </row>
        <row r="1006">
          <cell r="E1006">
            <v>2140402</v>
          </cell>
          <cell r="F1006" t="str">
            <v>        对农村道路客运的补贴</v>
          </cell>
          <cell r="G1006">
            <v>0</v>
          </cell>
        </row>
        <row r="1006">
          <cell r="K1006">
            <v>0</v>
          </cell>
        </row>
        <row r="1007">
          <cell r="E1007">
            <v>2140403</v>
          </cell>
          <cell r="F1007" t="str">
            <v>        对出租车的补贴</v>
          </cell>
          <cell r="G1007">
            <v>310</v>
          </cell>
        </row>
        <row r="1007">
          <cell r="I1007">
            <v>100</v>
          </cell>
        </row>
        <row r="1007">
          <cell r="K1007">
            <v>410</v>
          </cell>
        </row>
        <row r="1008">
          <cell r="E1008">
            <v>2140499</v>
          </cell>
          <cell r="F1008" t="str">
            <v>        石油价格改革补贴其他支出</v>
          </cell>
          <cell r="G1008">
            <v>15</v>
          </cell>
        </row>
        <row r="1008">
          <cell r="K1008">
            <v>15</v>
          </cell>
        </row>
        <row r="1009">
          <cell r="E1009">
            <v>21405</v>
          </cell>
          <cell r="F1009" t="str">
            <v>      邮政业支出</v>
          </cell>
          <cell r="G1009">
            <v>4</v>
          </cell>
          <cell r="H1009">
            <v>0</v>
          </cell>
          <cell r="I1009">
            <v>0</v>
          </cell>
          <cell r="J1009">
            <v>0</v>
          </cell>
          <cell r="K1009">
            <v>4</v>
          </cell>
        </row>
        <row r="1010">
          <cell r="E1010">
            <v>2140501</v>
          </cell>
          <cell r="F1010" t="str">
            <v>        行政运行</v>
          </cell>
          <cell r="G1010">
            <v>1</v>
          </cell>
        </row>
        <row r="1010">
          <cell r="K1010">
            <v>1</v>
          </cell>
        </row>
        <row r="1011">
          <cell r="E1011">
            <v>2140502</v>
          </cell>
          <cell r="F1011" t="str">
            <v>        一般行政管理事务</v>
          </cell>
          <cell r="G1011">
            <v>0</v>
          </cell>
        </row>
        <row r="1011">
          <cell r="K1011">
            <v>0</v>
          </cell>
        </row>
        <row r="1012">
          <cell r="E1012">
            <v>2140503</v>
          </cell>
          <cell r="F1012" t="str">
            <v>        机关服务</v>
          </cell>
          <cell r="G1012">
            <v>0</v>
          </cell>
        </row>
        <row r="1012">
          <cell r="K1012">
            <v>0</v>
          </cell>
        </row>
        <row r="1013">
          <cell r="E1013">
            <v>2140504</v>
          </cell>
          <cell r="F1013" t="str">
            <v>        行业监管</v>
          </cell>
          <cell r="G1013">
            <v>0</v>
          </cell>
        </row>
        <row r="1013">
          <cell r="K1013">
            <v>0</v>
          </cell>
        </row>
        <row r="1014">
          <cell r="E1014">
            <v>2140505</v>
          </cell>
          <cell r="F1014" t="str">
            <v>        邮政普遍服务与特殊服务</v>
          </cell>
          <cell r="G1014">
            <v>0</v>
          </cell>
        </row>
        <row r="1014">
          <cell r="K1014">
            <v>0</v>
          </cell>
        </row>
        <row r="1015">
          <cell r="E1015">
            <v>2140599</v>
          </cell>
          <cell r="F1015" t="str">
            <v>        其他邮政业支出</v>
          </cell>
          <cell r="G1015">
            <v>3</v>
          </cell>
        </row>
        <row r="1015">
          <cell r="K1015">
            <v>3</v>
          </cell>
        </row>
        <row r="1016">
          <cell r="E1016">
            <v>21406</v>
          </cell>
          <cell r="F1016" t="str">
            <v>      车辆购置税支出</v>
          </cell>
          <cell r="G1016">
            <v>160</v>
          </cell>
          <cell r="H1016">
            <v>0</v>
          </cell>
          <cell r="I1016">
            <v>0</v>
          </cell>
          <cell r="J1016">
            <v>0</v>
          </cell>
          <cell r="K1016">
            <v>160</v>
          </cell>
        </row>
        <row r="1017">
          <cell r="E1017">
            <v>2140601</v>
          </cell>
          <cell r="F1017" t="str">
            <v>        车辆购置税用于公路等基础设施建设支出</v>
          </cell>
          <cell r="G1017">
            <v>140</v>
          </cell>
        </row>
        <row r="1017">
          <cell r="K1017">
            <v>140</v>
          </cell>
        </row>
        <row r="1018">
          <cell r="E1018">
            <v>2140602</v>
          </cell>
          <cell r="F1018" t="str">
            <v>        车辆购置税用于农村公路建设支出</v>
          </cell>
          <cell r="G1018">
            <v>0</v>
          </cell>
        </row>
        <row r="1018">
          <cell r="K1018">
            <v>0</v>
          </cell>
        </row>
        <row r="1019">
          <cell r="E1019">
            <v>2140603</v>
          </cell>
          <cell r="F1019" t="str">
            <v>        车辆购置税用于老旧汽车报废更新补贴</v>
          </cell>
          <cell r="G1019">
            <v>20</v>
          </cell>
        </row>
        <row r="1019">
          <cell r="K1019">
            <v>20</v>
          </cell>
        </row>
        <row r="1020">
          <cell r="E1020">
            <v>2140699</v>
          </cell>
          <cell r="F1020" t="str">
            <v>        车辆购置税其他支出</v>
          </cell>
          <cell r="G1020">
            <v>0</v>
          </cell>
        </row>
        <row r="1020">
          <cell r="K1020">
            <v>0</v>
          </cell>
        </row>
        <row r="1021">
          <cell r="E1021">
            <v>21499</v>
          </cell>
          <cell r="F1021" t="str">
            <v>      其他交通运输支出</v>
          </cell>
          <cell r="G1021">
            <v>630</v>
          </cell>
          <cell r="H1021">
            <v>0</v>
          </cell>
          <cell r="I1021">
            <v>0</v>
          </cell>
          <cell r="J1021">
            <v>0</v>
          </cell>
          <cell r="K1021">
            <v>630</v>
          </cell>
        </row>
        <row r="1022">
          <cell r="E1022">
            <v>2149901</v>
          </cell>
          <cell r="F1022" t="str">
            <v>        公共交通运营补助</v>
          </cell>
          <cell r="G1022">
            <v>400</v>
          </cell>
        </row>
        <row r="1022">
          <cell r="K1022">
            <v>400</v>
          </cell>
        </row>
        <row r="1023">
          <cell r="E1023">
            <v>2149999</v>
          </cell>
          <cell r="F1023" t="str">
            <v>        其他交通运输支出</v>
          </cell>
          <cell r="G1023">
            <v>230</v>
          </cell>
        </row>
        <row r="1023">
          <cell r="K1023">
            <v>230</v>
          </cell>
        </row>
        <row r="1024">
          <cell r="E1024">
            <v>215</v>
          </cell>
          <cell r="F1024" t="str">
            <v>十四、资源勘探信息等支出</v>
          </cell>
          <cell r="G1024">
            <v>1275</v>
          </cell>
          <cell r="H1024">
            <v>0</v>
          </cell>
          <cell r="I1024">
            <v>0</v>
          </cell>
          <cell r="J1024">
            <v>0</v>
          </cell>
          <cell r="K1024">
            <v>1275</v>
          </cell>
        </row>
        <row r="1025">
          <cell r="E1025">
            <v>21501</v>
          </cell>
          <cell r="F1025" t="str">
            <v>      资源勘探开发</v>
          </cell>
          <cell r="G1025">
            <v>0</v>
          </cell>
          <cell r="H1025">
            <v>0</v>
          </cell>
          <cell r="I1025">
            <v>0</v>
          </cell>
          <cell r="J1025">
            <v>0</v>
          </cell>
          <cell r="K1025">
            <v>0</v>
          </cell>
        </row>
        <row r="1026">
          <cell r="E1026">
            <v>2150101</v>
          </cell>
          <cell r="F1026" t="str">
            <v>        行政运行</v>
          </cell>
          <cell r="G1026">
            <v>0</v>
          </cell>
        </row>
        <row r="1026">
          <cell r="K1026">
            <v>0</v>
          </cell>
        </row>
        <row r="1027">
          <cell r="E1027">
            <v>2150102</v>
          </cell>
          <cell r="F1027" t="str">
            <v>        一般行政管理事务</v>
          </cell>
          <cell r="G1027">
            <v>0</v>
          </cell>
        </row>
        <row r="1027">
          <cell r="K1027">
            <v>0</v>
          </cell>
        </row>
        <row r="1028">
          <cell r="E1028">
            <v>2150103</v>
          </cell>
          <cell r="F1028" t="str">
            <v>        机关服务</v>
          </cell>
          <cell r="G1028">
            <v>0</v>
          </cell>
        </row>
        <row r="1028">
          <cell r="K1028">
            <v>0</v>
          </cell>
        </row>
        <row r="1029">
          <cell r="E1029">
            <v>2150104</v>
          </cell>
          <cell r="F1029" t="str">
            <v>        煤炭勘探开采和洗选</v>
          </cell>
          <cell r="G1029">
            <v>0</v>
          </cell>
        </row>
        <row r="1029">
          <cell r="K1029">
            <v>0</v>
          </cell>
        </row>
        <row r="1030">
          <cell r="E1030">
            <v>2150105</v>
          </cell>
          <cell r="F1030" t="str">
            <v>        石油和天然气勘探开采</v>
          </cell>
          <cell r="G1030">
            <v>0</v>
          </cell>
        </row>
        <row r="1030">
          <cell r="K1030">
            <v>0</v>
          </cell>
        </row>
        <row r="1031">
          <cell r="E1031">
            <v>2150106</v>
          </cell>
          <cell r="F1031" t="str">
            <v>        黑色金属矿勘探和采选</v>
          </cell>
          <cell r="G1031">
            <v>0</v>
          </cell>
        </row>
        <row r="1031">
          <cell r="K1031">
            <v>0</v>
          </cell>
        </row>
        <row r="1032">
          <cell r="E1032">
            <v>2150107</v>
          </cell>
          <cell r="F1032" t="str">
            <v>        有色金属矿勘探和采选</v>
          </cell>
          <cell r="G1032">
            <v>0</v>
          </cell>
        </row>
        <row r="1032">
          <cell r="K1032">
            <v>0</v>
          </cell>
        </row>
        <row r="1033">
          <cell r="E1033">
            <v>2150108</v>
          </cell>
          <cell r="F1033" t="str">
            <v>        非金属矿勘探和采选</v>
          </cell>
          <cell r="G1033">
            <v>0</v>
          </cell>
        </row>
        <row r="1033">
          <cell r="K1033">
            <v>0</v>
          </cell>
        </row>
        <row r="1034">
          <cell r="E1034">
            <v>2150199</v>
          </cell>
          <cell r="F1034" t="str">
            <v>        其他资源勘探业支出</v>
          </cell>
          <cell r="G1034">
            <v>0</v>
          </cell>
        </row>
        <row r="1034">
          <cell r="K1034">
            <v>0</v>
          </cell>
        </row>
        <row r="1035">
          <cell r="E1035">
            <v>21502</v>
          </cell>
          <cell r="F1035" t="str">
            <v>      制造业</v>
          </cell>
          <cell r="G1035">
            <v>0</v>
          </cell>
          <cell r="H1035">
            <v>0</v>
          </cell>
          <cell r="I1035">
            <v>0</v>
          </cell>
          <cell r="J1035">
            <v>0</v>
          </cell>
          <cell r="K1035">
            <v>0</v>
          </cell>
        </row>
        <row r="1036">
          <cell r="E1036">
            <v>2150201</v>
          </cell>
          <cell r="F1036" t="str">
            <v>        行政运行</v>
          </cell>
          <cell r="G1036">
            <v>0</v>
          </cell>
        </row>
        <row r="1036">
          <cell r="K1036">
            <v>0</v>
          </cell>
        </row>
        <row r="1037">
          <cell r="E1037">
            <v>2150202</v>
          </cell>
          <cell r="F1037" t="str">
            <v>        一般行政管理事务</v>
          </cell>
          <cell r="G1037">
            <v>0</v>
          </cell>
        </row>
        <row r="1037">
          <cell r="K1037">
            <v>0</v>
          </cell>
        </row>
        <row r="1038">
          <cell r="E1038">
            <v>2150203</v>
          </cell>
          <cell r="F1038" t="str">
            <v>        机关服务</v>
          </cell>
          <cell r="G1038">
            <v>0</v>
          </cell>
        </row>
        <row r="1038">
          <cell r="K1038">
            <v>0</v>
          </cell>
        </row>
        <row r="1039">
          <cell r="E1039">
            <v>2150204</v>
          </cell>
          <cell r="F1039" t="str">
            <v>        纺织业</v>
          </cell>
          <cell r="G1039">
            <v>0</v>
          </cell>
        </row>
        <row r="1039">
          <cell r="K1039">
            <v>0</v>
          </cell>
        </row>
        <row r="1040">
          <cell r="E1040">
            <v>2150205</v>
          </cell>
          <cell r="F1040" t="str">
            <v>        医药制造业</v>
          </cell>
          <cell r="G1040">
            <v>0</v>
          </cell>
        </row>
        <row r="1040">
          <cell r="K1040">
            <v>0</v>
          </cell>
        </row>
        <row r="1041">
          <cell r="E1041">
            <v>2150206</v>
          </cell>
          <cell r="F1041" t="str">
            <v>        非金属矿物制品业</v>
          </cell>
          <cell r="G1041">
            <v>0</v>
          </cell>
        </row>
        <row r="1041">
          <cell r="K1041">
            <v>0</v>
          </cell>
        </row>
        <row r="1042">
          <cell r="E1042">
            <v>2150207</v>
          </cell>
          <cell r="F1042" t="str">
            <v>        通信设备、计算机及其他电子设备制造业</v>
          </cell>
          <cell r="G1042">
            <v>0</v>
          </cell>
        </row>
        <row r="1042">
          <cell r="K1042">
            <v>0</v>
          </cell>
        </row>
        <row r="1043">
          <cell r="E1043">
            <v>2150208</v>
          </cell>
          <cell r="F1043" t="str">
            <v>        交通运输设备制造业</v>
          </cell>
          <cell r="G1043">
            <v>0</v>
          </cell>
        </row>
        <row r="1043">
          <cell r="K1043">
            <v>0</v>
          </cell>
        </row>
        <row r="1044">
          <cell r="E1044">
            <v>2150209</v>
          </cell>
          <cell r="F1044" t="str">
            <v>        电气机械及器材制造业</v>
          </cell>
          <cell r="G1044">
            <v>0</v>
          </cell>
        </row>
        <row r="1044">
          <cell r="K1044">
            <v>0</v>
          </cell>
        </row>
        <row r="1045">
          <cell r="E1045">
            <v>2150210</v>
          </cell>
          <cell r="F1045" t="str">
            <v>        工艺品及其他制造业</v>
          </cell>
          <cell r="G1045">
            <v>0</v>
          </cell>
        </row>
        <row r="1045">
          <cell r="K1045">
            <v>0</v>
          </cell>
        </row>
        <row r="1046">
          <cell r="E1046">
            <v>2150212</v>
          </cell>
          <cell r="F1046" t="str">
            <v>        石油加工、炼焦及核燃料加工业</v>
          </cell>
          <cell r="G1046">
            <v>0</v>
          </cell>
        </row>
        <row r="1046">
          <cell r="K1046">
            <v>0</v>
          </cell>
        </row>
        <row r="1047">
          <cell r="E1047">
            <v>2150213</v>
          </cell>
          <cell r="F1047" t="str">
            <v>        化学原料及化学制品制造业</v>
          </cell>
          <cell r="G1047">
            <v>0</v>
          </cell>
        </row>
        <row r="1047">
          <cell r="K1047">
            <v>0</v>
          </cell>
        </row>
        <row r="1048">
          <cell r="E1048">
            <v>2150214</v>
          </cell>
          <cell r="F1048" t="str">
            <v>        黑色金属冶炼及压延加工业</v>
          </cell>
          <cell r="G1048">
            <v>0</v>
          </cell>
        </row>
        <row r="1048">
          <cell r="K1048">
            <v>0</v>
          </cell>
        </row>
        <row r="1049">
          <cell r="E1049">
            <v>2150215</v>
          </cell>
          <cell r="F1049" t="str">
            <v>        有色金属冶炼及压延加工业</v>
          </cell>
          <cell r="G1049">
            <v>0</v>
          </cell>
        </row>
        <row r="1049">
          <cell r="K1049">
            <v>0</v>
          </cell>
        </row>
        <row r="1050">
          <cell r="E1050">
            <v>2150299</v>
          </cell>
          <cell r="F1050" t="str">
            <v>        其他制造业支出</v>
          </cell>
        </row>
        <row r="1050">
          <cell r="K1050">
            <v>0</v>
          </cell>
        </row>
        <row r="1051">
          <cell r="E1051">
            <v>21503</v>
          </cell>
          <cell r="F1051" t="str">
            <v>      建筑业</v>
          </cell>
          <cell r="G1051">
            <v>0</v>
          </cell>
          <cell r="H1051">
            <v>0</v>
          </cell>
          <cell r="I1051">
            <v>0</v>
          </cell>
          <cell r="J1051">
            <v>0</v>
          </cell>
          <cell r="K1051">
            <v>0</v>
          </cell>
        </row>
        <row r="1052">
          <cell r="E1052">
            <v>2150301</v>
          </cell>
          <cell r="F1052" t="str">
            <v>        行政运行</v>
          </cell>
          <cell r="G1052">
            <v>0</v>
          </cell>
        </row>
        <row r="1052">
          <cell r="K1052">
            <v>0</v>
          </cell>
        </row>
        <row r="1053">
          <cell r="E1053">
            <v>2150302</v>
          </cell>
          <cell r="F1053" t="str">
            <v>        一般行政管理事务</v>
          </cell>
          <cell r="G1053">
            <v>0</v>
          </cell>
        </row>
        <row r="1053">
          <cell r="K1053">
            <v>0</v>
          </cell>
        </row>
        <row r="1054">
          <cell r="E1054">
            <v>2150303</v>
          </cell>
          <cell r="F1054" t="str">
            <v>        机关服务</v>
          </cell>
          <cell r="G1054">
            <v>0</v>
          </cell>
        </row>
        <row r="1054">
          <cell r="K1054">
            <v>0</v>
          </cell>
        </row>
        <row r="1055">
          <cell r="E1055">
            <v>2150399</v>
          </cell>
          <cell r="F1055" t="str">
            <v>        其他建筑业支出</v>
          </cell>
          <cell r="G1055">
            <v>0</v>
          </cell>
        </row>
        <row r="1055">
          <cell r="K1055">
            <v>0</v>
          </cell>
        </row>
        <row r="1056">
          <cell r="E1056">
            <v>21505</v>
          </cell>
          <cell r="F1056" t="str">
            <v>      工业和信息产业监管</v>
          </cell>
          <cell r="G1056">
            <v>100</v>
          </cell>
          <cell r="H1056">
            <v>0</v>
          </cell>
          <cell r="I1056">
            <v>0</v>
          </cell>
          <cell r="J1056">
            <v>0</v>
          </cell>
          <cell r="K1056">
            <v>100</v>
          </cell>
        </row>
        <row r="1057">
          <cell r="E1057">
            <v>2150501</v>
          </cell>
          <cell r="F1057" t="str">
            <v>        行政运行</v>
          </cell>
          <cell r="G1057">
            <v>0</v>
          </cell>
        </row>
        <row r="1057">
          <cell r="K1057">
            <v>0</v>
          </cell>
        </row>
        <row r="1058">
          <cell r="E1058">
            <v>2150502</v>
          </cell>
          <cell r="F1058" t="str">
            <v>        一般行政管理事务</v>
          </cell>
          <cell r="G1058">
            <v>0</v>
          </cell>
        </row>
        <row r="1058">
          <cell r="K1058">
            <v>0</v>
          </cell>
        </row>
        <row r="1059">
          <cell r="E1059">
            <v>2150503</v>
          </cell>
          <cell r="F1059" t="str">
            <v>        机关服务</v>
          </cell>
          <cell r="G1059">
            <v>0</v>
          </cell>
        </row>
        <row r="1059">
          <cell r="K1059">
            <v>0</v>
          </cell>
        </row>
        <row r="1060">
          <cell r="E1060">
            <v>2150505</v>
          </cell>
          <cell r="F1060" t="str">
            <v>        战备应急</v>
          </cell>
          <cell r="G1060">
            <v>0</v>
          </cell>
        </row>
        <row r="1060">
          <cell r="K1060">
            <v>0</v>
          </cell>
        </row>
        <row r="1061">
          <cell r="E1061">
            <v>2150506</v>
          </cell>
          <cell r="F1061" t="str">
            <v>        信息安全建设</v>
          </cell>
          <cell r="G1061">
            <v>0</v>
          </cell>
        </row>
        <row r="1061">
          <cell r="K1061">
            <v>0</v>
          </cell>
        </row>
        <row r="1062">
          <cell r="E1062">
            <v>2150507</v>
          </cell>
          <cell r="F1062" t="str">
            <v>        专用通信</v>
          </cell>
          <cell r="G1062">
            <v>0</v>
          </cell>
        </row>
        <row r="1062">
          <cell r="K1062">
            <v>0</v>
          </cell>
        </row>
        <row r="1063">
          <cell r="E1063">
            <v>2150508</v>
          </cell>
          <cell r="F1063" t="str">
            <v>        无线电监管</v>
          </cell>
          <cell r="G1063">
            <v>0</v>
          </cell>
        </row>
        <row r="1063">
          <cell r="K1063">
            <v>0</v>
          </cell>
        </row>
        <row r="1064">
          <cell r="E1064">
            <v>2150509</v>
          </cell>
          <cell r="F1064" t="str">
            <v>        工业和信息产业战略研究与标准制定</v>
          </cell>
          <cell r="G1064">
            <v>0</v>
          </cell>
        </row>
        <row r="1064">
          <cell r="K1064">
            <v>0</v>
          </cell>
        </row>
        <row r="1065">
          <cell r="E1065">
            <v>2150510</v>
          </cell>
          <cell r="F1065" t="str">
            <v>        工业和信息产业支持</v>
          </cell>
          <cell r="G1065">
            <v>100</v>
          </cell>
        </row>
        <row r="1065">
          <cell r="K1065">
            <v>100</v>
          </cell>
        </row>
        <row r="1066">
          <cell r="E1066">
            <v>2150511</v>
          </cell>
          <cell r="F1066" t="str">
            <v>        电子专项工程</v>
          </cell>
          <cell r="G1066">
            <v>0</v>
          </cell>
        </row>
        <row r="1066">
          <cell r="K1066">
            <v>0</v>
          </cell>
        </row>
        <row r="1067">
          <cell r="E1067">
            <v>2150513</v>
          </cell>
          <cell r="F1067" t="str">
            <v>        行业监管</v>
          </cell>
          <cell r="G1067">
            <v>0</v>
          </cell>
        </row>
        <row r="1067">
          <cell r="K1067">
            <v>0</v>
          </cell>
        </row>
        <row r="1068">
          <cell r="E1068">
            <v>2150515</v>
          </cell>
          <cell r="F1068" t="str">
            <v>        技术基础研究</v>
          </cell>
          <cell r="G1068">
            <v>0</v>
          </cell>
        </row>
        <row r="1068">
          <cell r="K1068">
            <v>0</v>
          </cell>
        </row>
        <row r="1069">
          <cell r="E1069">
            <v>2150599</v>
          </cell>
          <cell r="F1069" t="str">
            <v>        其他工业和信息产业监管支出</v>
          </cell>
          <cell r="G1069">
            <v>0</v>
          </cell>
        </row>
        <row r="1069">
          <cell r="K1069">
            <v>0</v>
          </cell>
        </row>
        <row r="1070">
          <cell r="E1070">
            <v>21506</v>
          </cell>
          <cell r="F1070" t="str">
            <v>      安全生产监管</v>
          </cell>
          <cell r="G1070">
            <v>955</v>
          </cell>
          <cell r="H1070">
            <v>0</v>
          </cell>
          <cell r="I1070">
            <v>0</v>
          </cell>
          <cell r="J1070">
            <v>0</v>
          </cell>
          <cell r="K1070">
            <v>955</v>
          </cell>
        </row>
        <row r="1071">
          <cell r="E1071">
            <v>2150601</v>
          </cell>
          <cell r="F1071" t="str">
            <v>        行政运行</v>
          </cell>
          <cell r="G1071">
            <v>410</v>
          </cell>
        </row>
        <row r="1071">
          <cell r="K1071">
            <v>410</v>
          </cell>
        </row>
        <row r="1072">
          <cell r="E1072">
            <v>2150602</v>
          </cell>
          <cell r="F1072" t="str">
            <v>        一般行政管理事务</v>
          </cell>
          <cell r="G1072">
            <v>120</v>
          </cell>
        </row>
        <row r="1072">
          <cell r="K1072">
            <v>120</v>
          </cell>
        </row>
        <row r="1073">
          <cell r="E1073">
            <v>2150603</v>
          </cell>
          <cell r="F1073" t="str">
            <v>        机关服务</v>
          </cell>
          <cell r="G1073">
            <v>0</v>
          </cell>
        </row>
        <row r="1073">
          <cell r="K1073">
            <v>0</v>
          </cell>
        </row>
        <row r="1074">
          <cell r="E1074">
            <v>2150605</v>
          </cell>
          <cell r="F1074" t="str">
            <v>        安全监管监察专项</v>
          </cell>
          <cell r="G1074">
            <v>390</v>
          </cell>
        </row>
        <row r="1074">
          <cell r="K1074">
            <v>390</v>
          </cell>
        </row>
        <row r="1075">
          <cell r="E1075">
            <v>2150606</v>
          </cell>
          <cell r="F1075" t="str">
            <v>        应急救援支出</v>
          </cell>
          <cell r="G1075">
            <v>30</v>
          </cell>
        </row>
        <row r="1075">
          <cell r="K1075">
            <v>30</v>
          </cell>
        </row>
        <row r="1076">
          <cell r="E1076">
            <v>2150607</v>
          </cell>
          <cell r="F1076" t="str">
            <v>        煤炭安全</v>
          </cell>
          <cell r="G1076">
            <v>0</v>
          </cell>
        </row>
        <row r="1076">
          <cell r="K1076">
            <v>0</v>
          </cell>
        </row>
        <row r="1077">
          <cell r="E1077">
            <v>2150699</v>
          </cell>
          <cell r="F1077" t="str">
            <v>        其他安全生产监管支出</v>
          </cell>
          <cell r="G1077">
            <v>5</v>
          </cell>
        </row>
        <row r="1077">
          <cell r="K1077">
            <v>5</v>
          </cell>
        </row>
        <row r="1078">
          <cell r="E1078">
            <v>21507</v>
          </cell>
          <cell r="F1078" t="str">
            <v>      国有资产监管</v>
          </cell>
          <cell r="G1078">
            <v>0</v>
          </cell>
          <cell r="H1078">
            <v>0</v>
          </cell>
          <cell r="I1078">
            <v>0</v>
          </cell>
          <cell r="J1078">
            <v>0</v>
          </cell>
          <cell r="K1078">
            <v>0</v>
          </cell>
        </row>
        <row r="1079">
          <cell r="E1079">
            <v>2150701</v>
          </cell>
          <cell r="F1079" t="str">
            <v>        行政运行</v>
          </cell>
          <cell r="G1079">
            <v>0</v>
          </cell>
        </row>
        <row r="1079">
          <cell r="K1079">
            <v>0</v>
          </cell>
        </row>
        <row r="1080">
          <cell r="E1080">
            <v>2150702</v>
          </cell>
          <cell r="F1080" t="str">
            <v>        一般行政管理事务</v>
          </cell>
          <cell r="G1080">
            <v>0</v>
          </cell>
        </row>
        <row r="1080">
          <cell r="K1080">
            <v>0</v>
          </cell>
        </row>
        <row r="1081">
          <cell r="E1081">
            <v>2150703</v>
          </cell>
          <cell r="F1081" t="str">
            <v>        机关服务</v>
          </cell>
          <cell r="G1081">
            <v>0</v>
          </cell>
        </row>
        <row r="1081">
          <cell r="K1081">
            <v>0</v>
          </cell>
        </row>
        <row r="1082">
          <cell r="E1082">
            <v>2150704</v>
          </cell>
          <cell r="F1082" t="str">
            <v>        国有企业监事会专项</v>
          </cell>
          <cell r="G1082">
            <v>0</v>
          </cell>
        </row>
        <row r="1082">
          <cell r="K1082">
            <v>0</v>
          </cell>
        </row>
        <row r="1083">
          <cell r="E1083">
            <v>2150799</v>
          </cell>
          <cell r="F1083" t="str">
            <v>        其他国有资产监管支出</v>
          </cell>
          <cell r="G1083">
            <v>0</v>
          </cell>
        </row>
        <row r="1083">
          <cell r="K1083">
            <v>0</v>
          </cell>
        </row>
        <row r="1084">
          <cell r="E1084">
            <v>21508</v>
          </cell>
          <cell r="F1084" t="str">
            <v>      支持中小企业发展和管理支出</v>
          </cell>
          <cell r="G1084">
            <v>220</v>
          </cell>
          <cell r="H1084">
            <v>0</v>
          </cell>
          <cell r="I1084">
            <v>0</v>
          </cell>
          <cell r="J1084">
            <v>0</v>
          </cell>
          <cell r="K1084">
            <v>220</v>
          </cell>
        </row>
        <row r="1085">
          <cell r="E1085">
            <v>2150801</v>
          </cell>
          <cell r="F1085" t="str">
            <v>        行政运行</v>
          </cell>
          <cell r="G1085">
            <v>0</v>
          </cell>
        </row>
        <row r="1085">
          <cell r="K1085">
            <v>0</v>
          </cell>
        </row>
        <row r="1086">
          <cell r="E1086">
            <v>2150802</v>
          </cell>
          <cell r="F1086" t="str">
            <v>        一般行政管理事务</v>
          </cell>
          <cell r="G1086">
            <v>0</v>
          </cell>
        </row>
        <row r="1086">
          <cell r="K1086">
            <v>0</v>
          </cell>
        </row>
        <row r="1087">
          <cell r="E1087">
            <v>2150803</v>
          </cell>
          <cell r="F1087" t="str">
            <v>        机关服务</v>
          </cell>
          <cell r="G1087">
            <v>0</v>
          </cell>
        </row>
        <row r="1087">
          <cell r="K1087">
            <v>0</v>
          </cell>
        </row>
        <row r="1088">
          <cell r="E1088">
            <v>2150804</v>
          </cell>
          <cell r="F1088" t="str">
            <v>        科技型中小企业技术创新基金</v>
          </cell>
          <cell r="G1088">
            <v>0</v>
          </cell>
        </row>
        <row r="1088">
          <cell r="K1088">
            <v>0</v>
          </cell>
        </row>
        <row r="1089">
          <cell r="E1089">
            <v>2150805</v>
          </cell>
          <cell r="F1089" t="str">
            <v>        中小企业发展专项</v>
          </cell>
          <cell r="G1089">
            <v>220</v>
          </cell>
        </row>
        <row r="1089">
          <cell r="K1089">
            <v>220</v>
          </cell>
        </row>
        <row r="1090">
          <cell r="E1090">
            <v>2150899</v>
          </cell>
          <cell r="F1090" t="str">
            <v>        其他支持中小企业发展和管理支出</v>
          </cell>
        </row>
        <row r="1090">
          <cell r="K1090">
            <v>0</v>
          </cell>
        </row>
        <row r="1091">
          <cell r="E1091">
            <v>21599</v>
          </cell>
          <cell r="F1091" t="str">
            <v>      其他资源勘探信息等支出</v>
          </cell>
          <cell r="G1091">
            <v>0</v>
          </cell>
          <cell r="H1091">
            <v>0</v>
          </cell>
          <cell r="I1091">
            <v>0</v>
          </cell>
          <cell r="J1091">
            <v>0</v>
          </cell>
          <cell r="K1091">
            <v>0</v>
          </cell>
        </row>
        <row r="1092">
          <cell r="E1092">
            <v>2159901</v>
          </cell>
          <cell r="F1092" t="str">
            <v>        黄金事务</v>
          </cell>
          <cell r="G1092">
            <v>0</v>
          </cell>
        </row>
        <row r="1092">
          <cell r="K1092">
            <v>0</v>
          </cell>
        </row>
        <row r="1093">
          <cell r="E1093">
            <v>2159902</v>
          </cell>
          <cell r="F1093" t="str">
            <v>        建设项目贷款贴息</v>
          </cell>
          <cell r="G1093">
            <v>0</v>
          </cell>
        </row>
        <row r="1093">
          <cell r="K1093">
            <v>0</v>
          </cell>
        </row>
        <row r="1094">
          <cell r="E1094">
            <v>2159904</v>
          </cell>
          <cell r="F1094" t="str">
            <v>        技术改造支出</v>
          </cell>
        </row>
        <row r="1094">
          <cell r="K1094">
            <v>0</v>
          </cell>
        </row>
        <row r="1095">
          <cell r="E1095">
            <v>2159905</v>
          </cell>
          <cell r="F1095" t="str">
            <v>        中药材扶持资金支出</v>
          </cell>
          <cell r="G1095">
            <v>0</v>
          </cell>
        </row>
        <row r="1095">
          <cell r="K1095">
            <v>0</v>
          </cell>
        </row>
        <row r="1096">
          <cell r="E1096">
            <v>2159906</v>
          </cell>
          <cell r="F1096" t="str">
            <v>        重点产业振兴和技术改造项目贷款贴息</v>
          </cell>
          <cell r="G1096">
            <v>0</v>
          </cell>
        </row>
        <row r="1096">
          <cell r="K1096">
            <v>0</v>
          </cell>
        </row>
        <row r="1097">
          <cell r="E1097">
            <v>2159999</v>
          </cell>
          <cell r="F1097" t="str">
            <v>        其他资源勘探信息等支出</v>
          </cell>
          <cell r="G1097">
            <v>0</v>
          </cell>
        </row>
        <row r="1097">
          <cell r="K1097">
            <v>0</v>
          </cell>
        </row>
        <row r="1098">
          <cell r="E1098">
            <v>216</v>
          </cell>
          <cell r="F1098" t="str">
            <v>十五、商业服务业等支出</v>
          </cell>
          <cell r="G1098">
            <v>5812</v>
          </cell>
          <cell r="H1098">
            <v>0</v>
          </cell>
          <cell r="I1098">
            <v>0</v>
          </cell>
          <cell r="J1098">
            <v>86</v>
          </cell>
          <cell r="K1098">
            <v>5898</v>
          </cell>
        </row>
        <row r="1099">
          <cell r="E1099">
            <v>21602</v>
          </cell>
          <cell r="F1099" t="str">
            <v>      商业流通事务</v>
          </cell>
          <cell r="G1099">
            <v>955</v>
          </cell>
          <cell r="H1099">
            <v>0</v>
          </cell>
          <cell r="I1099">
            <v>0</v>
          </cell>
          <cell r="J1099">
            <v>86</v>
          </cell>
          <cell r="K1099">
            <v>1041</v>
          </cell>
        </row>
        <row r="1100">
          <cell r="E1100">
            <v>2160201</v>
          </cell>
          <cell r="F1100" t="str">
            <v>        行政运行</v>
          </cell>
          <cell r="G1100">
            <v>240</v>
          </cell>
        </row>
        <row r="1100">
          <cell r="J1100">
            <v>86</v>
          </cell>
          <cell r="K1100">
            <v>326</v>
          </cell>
        </row>
        <row r="1101">
          <cell r="E1101">
            <v>2160202</v>
          </cell>
          <cell r="F1101" t="str">
            <v>        一般行政管理事务</v>
          </cell>
          <cell r="G1101">
            <v>0</v>
          </cell>
        </row>
        <row r="1101">
          <cell r="K1101">
            <v>0</v>
          </cell>
        </row>
        <row r="1102">
          <cell r="E1102">
            <v>2160203</v>
          </cell>
          <cell r="F1102" t="str">
            <v>        机关服务</v>
          </cell>
          <cell r="G1102">
            <v>0</v>
          </cell>
        </row>
        <row r="1102">
          <cell r="K1102">
            <v>0</v>
          </cell>
        </row>
        <row r="1103">
          <cell r="E1103">
            <v>2160216</v>
          </cell>
          <cell r="F1103" t="str">
            <v>        食品流通安全补贴</v>
          </cell>
          <cell r="G1103">
            <v>0</v>
          </cell>
        </row>
        <row r="1103">
          <cell r="K1103">
            <v>0</v>
          </cell>
        </row>
        <row r="1104">
          <cell r="E1104">
            <v>2160217</v>
          </cell>
          <cell r="F1104" t="str">
            <v>        市场监测及信息管理</v>
          </cell>
          <cell r="G1104">
            <v>0</v>
          </cell>
        </row>
        <row r="1104">
          <cell r="K1104">
            <v>0</v>
          </cell>
        </row>
        <row r="1105">
          <cell r="E1105">
            <v>2160218</v>
          </cell>
          <cell r="F1105" t="str">
            <v>        民贸企业补贴</v>
          </cell>
          <cell r="G1105">
            <v>0</v>
          </cell>
        </row>
        <row r="1105">
          <cell r="K1105">
            <v>0</v>
          </cell>
        </row>
        <row r="1106">
          <cell r="E1106">
            <v>2160219</v>
          </cell>
          <cell r="F1106" t="str">
            <v>        民贸民品贷款贴息</v>
          </cell>
          <cell r="G1106">
            <v>150</v>
          </cell>
        </row>
        <row r="1106">
          <cell r="K1106">
            <v>150</v>
          </cell>
        </row>
        <row r="1107">
          <cell r="E1107">
            <v>2160250</v>
          </cell>
          <cell r="F1107" t="str">
            <v>        事业运行</v>
          </cell>
          <cell r="G1107">
            <v>65</v>
          </cell>
        </row>
        <row r="1107">
          <cell r="K1107">
            <v>65</v>
          </cell>
        </row>
        <row r="1108">
          <cell r="E1108">
            <v>2160299</v>
          </cell>
          <cell r="F1108" t="str">
            <v>        其他商业流通事务支出</v>
          </cell>
          <cell r="G1108">
            <v>500</v>
          </cell>
        </row>
        <row r="1108">
          <cell r="K1108">
            <v>500</v>
          </cell>
        </row>
        <row r="1109">
          <cell r="E1109">
            <v>21605</v>
          </cell>
          <cell r="F1109" t="str">
            <v>      旅游业管理与服务支出</v>
          </cell>
          <cell r="G1109">
            <v>4257</v>
          </cell>
          <cell r="H1109">
            <v>0</v>
          </cell>
          <cell r="I1109">
            <v>0</v>
          </cell>
          <cell r="J1109">
            <v>0</v>
          </cell>
          <cell r="K1109">
            <v>4257</v>
          </cell>
        </row>
        <row r="1110">
          <cell r="E1110">
            <v>2160501</v>
          </cell>
          <cell r="F1110" t="str">
            <v>        行政运行</v>
          </cell>
          <cell r="G1110">
            <v>200</v>
          </cell>
        </row>
        <row r="1110">
          <cell r="K1110">
            <v>200</v>
          </cell>
        </row>
        <row r="1111">
          <cell r="E1111">
            <v>2160502</v>
          </cell>
          <cell r="F1111" t="str">
            <v>        一般行政管理事务</v>
          </cell>
          <cell r="G1111">
            <v>22</v>
          </cell>
        </row>
        <row r="1111">
          <cell r="K1111">
            <v>22</v>
          </cell>
        </row>
        <row r="1112">
          <cell r="E1112">
            <v>2160503</v>
          </cell>
          <cell r="F1112" t="str">
            <v>        机关服务</v>
          </cell>
          <cell r="G1112">
            <v>0</v>
          </cell>
        </row>
        <row r="1112">
          <cell r="K1112">
            <v>0</v>
          </cell>
        </row>
        <row r="1113">
          <cell r="E1113">
            <v>2160504</v>
          </cell>
          <cell r="F1113" t="str">
            <v>        旅游宣传</v>
          </cell>
          <cell r="G1113">
            <v>450</v>
          </cell>
        </row>
        <row r="1113">
          <cell r="K1113">
            <v>450</v>
          </cell>
        </row>
        <row r="1114">
          <cell r="E1114">
            <v>2160505</v>
          </cell>
          <cell r="F1114" t="str">
            <v>        旅游行业业务管理</v>
          </cell>
          <cell r="G1114">
            <v>140</v>
          </cell>
        </row>
        <row r="1114">
          <cell r="K1114">
            <v>140</v>
          </cell>
        </row>
        <row r="1115">
          <cell r="E1115">
            <v>2160599</v>
          </cell>
          <cell r="F1115" t="str">
            <v>        其他旅游业管理与服务支出</v>
          </cell>
          <cell r="G1115">
            <v>3445</v>
          </cell>
        </row>
        <row r="1115">
          <cell r="K1115">
            <v>3445</v>
          </cell>
        </row>
        <row r="1116">
          <cell r="E1116">
            <v>21606</v>
          </cell>
          <cell r="F1116" t="str">
            <v>      涉外发展服务支出</v>
          </cell>
          <cell r="G1116">
            <v>600</v>
          </cell>
          <cell r="H1116">
            <v>0</v>
          </cell>
          <cell r="I1116">
            <v>0</v>
          </cell>
          <cell r="J1116">
            <v>0</v>
          </cell>
          <cell r="K1116">
            <v>600</v>
          </cell>
        </row>
        <row r="1117">
          <cell r="E1117">
            <v>2160601</v>
          </cell>
          <cell r="F1117" t="str">
            <v>        行政运行</v>
          </cell>
          <cell r="G1117">
            <v>0</v>
          </cell>
        </row>
        <row r="1117">
          <cell r="K1117">
            <v>0</v>
          </cell>
        </row>
        <row r="1118">
          <cell r="E1118">
            <v>2160602</v>
          </cell>
          <cell r="F1118" t="str">
            <v>        一般行政管理事务</v>
          </cell>
          <cell r="G1118">
            <v>0</v>
          </cell>
        </row>
        <row r="1118">
          <cell r="K1118">
            <v>0</v>
          </cell>
        </row>
        <row r="1119">
          <cell r="E1119">
            <v>2160603</v>
          </cell>
          <cell r="F1119" t="str">
            <v>        机关服务</v>
          </cell>
          <cell r="G1119">
            <v>0</v>
          </cell>
        </row>
        <row r="1119">
          <cell r="K1119">
            <v>0</v>
          </cell>
        </row>
        <row r="1120">
          <cell r="E1120">
            <v>2160607</v>
          </cell>
          <cell r="F1120" t="str">
            <v>        外商投资环境建设补助资金</v>
          </cell>
          <cell r="G1120">
            <v>0</v>
          </cell>
        </row>
        <row r="1120">
          <cell r="K1120">
            <v>0</v>
          </cell>
        </row>
        <row r="1121">
          <cell r="E1121">
            <v>2160699</v>
          </cell>
          <cell r="F1121" t="str">
            <v>        其他涉外发展服务支出</v>
          </cell>
          <cell r="G1121">
            <v>600</v>
          </cell>
        </row>
        <row r="1121">
          <cell r="K1121">
            <v>600</v>
          </cell>
        </row>
        <row r="1122">
          <cell r="E1122">
            <v>21699</v>
          </cell>
          <cell r="F1122" t="str">
            <v>      其他商业服务业等支出</v>
          </cell>
          <cell r="G1122">
            <v>0</v>
          </cell>
          <cell r="H1122">
            <v>0</v>
          </cell>
          <cell r="I1122">
            <v>0</v>
          </cell>
          <cell r="J1122">
            <v>0</v>
          </cell>
          <cell r="K1122">
            <v>0</v>
          </cell>
        </row>
        <row r="1123">
          <cell r="E1123">
            <v>2169901</v>
          </cell>
          <cell r="F1123" t="str">
            <v>        服务业基础设施建设</v>
          </cell>
          <cell r="G1123">
            <v>0</v>
          </cell>
        </row>
        <row r="1123">
          <cell r="K1123">
            <v>0</v>
          </cell>
        </row>
        <row r="1124">
          <cell r="E1124">
            <v>2169999</v>
          </cell>
          <cell r="F1124" t="str">
            <v>        其他商业服务业等支出</v>
          </cell>
          <cell r="G1124">
            <v>0</v>
          </cell>
        </row>
        <row r="1124">
          <cell r="K1124">
            <v>0</v>
          </cell>
        </row>
        <row r="1125">
          <cell r="E1125">
            <v>217</v>
          </cell>
          <cell r="F1125" t="str">
            <v>十六、金融支出</v>
          </cell>
          <cell r="G1125">
            <v>20</v>
          </cell>
          <cell r="H1125">
            <v>0</v>
          </cell>
          <cell r="I1125">
            <v>9</v>
          </cell>
          <cell r="J1125">
            <v>0</v>
          </cell>
          <cell r="K1125">
            <v>29</v>
          </cell>
        </row>
        <row r="1126">
          <cell r="E1126">
            <v>21701</v>
          </cell>
          <cell r="F1126" t="str">
            <v>      金融部门行政支出</v>
          </cell>
          <cell r="G1126">
            <v>0</v>
          </cell>
        </row>
        <row r="1126">
          <cell r="K1126">
            <v>0</v>
          </cell>
        </row>
        <row r="1127">
          <cell r="E1127">
            <v>21703</v>
          </cell>
          <cell r="F1127" t="str">
            <v>      金融发展支出</v>
          </cell>
          <cell r="G1127">
            <v>0</v>
          </cell>
        </row>
        <row r="1127">
          <cell r="K1127">
            <v>0</v>
          </cell>
        </row>
        <row r="1128">
          <cell r="E1128">
            <v>21799</v>
          </cell>
          <cell r="F1128" t="str">
            <v>      其他金融支出</v>
          </cell>
          <cell r="G1128">
            <v>20</v>
          </cell>
        </row>
        <row r="1128">
          <cell r="I1128">
            <v>9</v>
          </cell>
        </row>
        <row r="1128">
          <cell r="K1128">
            <v>29</v>
          </cell>
        </row>
        <row r="1129">
          <cell r="E1129">
            <v>219</v>
          </cell>
          <cell r="F1129" t="str">
            <v>十七、援助其他地区支出</v>
          </cell>
          <cell r="G1129">
            <v>0</v>
          </cell>
        </row>
        <row r="1129">
          <cell r="K1129">
            <v>0</v>
          </cell>
        </row>
        <row r="1130">
          <cell r="E1130">
            <v>21901</v>
          </cell>
          <cell r="F1130" t="str">
            <v>      一般公共服务</v>
          </cell>
          <cell r="G1130">
            <v>0</v>
          </cell>
        </row>
        <row r="1130">
          <cell r="K1130">
            <v>0</v>
          </cell>
        </row>
        <row r="1131">
          <cell r="E1131">
            <v>21902</v>
          </cell>
          <cell r="F1131" t="str">
            <v>      教育</v>
          </cell>
          <cell r="G1131">
            <v>0</v>
          </cell>
        </row>
        <row r="1131">
          <cell r="K1131">
            <v>0</v>
          </cell>
        </row>
        <row r="1132">
          <cell r="E1132">
            <v>21903</v>
          </cell>
          <cell r="F1132" t="str">
            <v>      文化体育与传媒</v>
          </cell>
          <cell r="G1132">
            <v>0</v>
          </cell>
        </row>
        <row r="1132">
          <cell r="K1132">
            <v>0</v>
          </cell>
        </row>
        <row r="1133">
          <cell r="E1133">
            <v>21904</v>
          </cell>
          <cell r="F1133" t="str">
            <v>      医疗卫生</v>
          </cell>
          <cell r="G1133">
            <v>0</v>
          </cell>
        </row>
        <row r="1133">
          <cell r="K1133">
            <v>0</v>
          </cell>
        </row>
        <row r="1134">
          <cell r="E1134">
            <v>21905</v>
          </cell>
          <cell r="F1134" t="str">
            <v>      节能环保</v>
          </cell>
          <cell r="G1134">
            <v>0</v>
          </cell>
        </row>
        <row r="1134">
          <cell r="K1134">
            <v>0</v>
          </cell>
        </row>
        <row r="1135">
          <cell r="E1135">
            <v>21906</v>
          </cell>
          <cell r="F1135" t="str">
            <v>      农业</v>
          </cell>
          <cell r="G1135">
            <v>0</v>
          </cell>
        </row>
        <row r="1135">
          <cell r="K1135">
            <v>0</v>
          </cell>
        </row>
        <row r="1136">
          <cell r="E1136">
            <v>21907</v>
          </cell>
          <cell r="F1136" t="str">
            <v>      交通运输</v>
          </cell>
          <cell r="G1136">
            <v>0</v>
          </cell>
        </row>
        <row r="1136">
          <cell r="K1136">
            <v>0</v>
          </cell>
        </row>
        <row r="1137">
          <cell r="E1137">
            <v>21908</v>
          </cell>
          <cell r="F1137" t="str">
            <v>      住房保障</v>
          </cell>
          <cell r="G1137">
            <v>0</v>
          </cell>
        </row>
        <row r="1137">
          <cell r="K1137">
            <v>0</v>
          </cell>
        </row>
        <row r="1138">
          <cell r="E1138">
            <v>21999</v>
          </cell>
          <cell r="F1138" t="str">
            <v>      其他支出</v>
          </cell>
          <cell r="G1138">
            <v>0</v>
          </cell>
        </row>
        <row r="1138">
          <cell r="J1138">
            <v>200</v>
          </cell>
          <cell r="K1138">
            <v>200</v>
          </cell>
        </row>
        <row r="1139">
          <cell r="E1139">
            <v>220</v>
          </cell>
          <cell r="F1139" t="str">
            <v>十八、国土海洋气象等支出</v>
          </cell>
          <cell r="G1139">
            <v>21483</v>
          </cell>
          <cell r="H1139">
            <v>0</v>
          </cell>
          <cell r="I1139">
            <v>0</v>
          </cell>
          <cell r="J1139">
            <v>0</v>
          </cell>
          <cell r="K1139">
            <v>21483</v>
          </cell>
        </row>
        <row r="1140">
          <cell r="E1140">
            <v>22001</v>
          </cell>
          <cell r="F1140" t="str">
            <v>      国土资源事务</v>
          </cell>
          <cell r="G1140">
            <v>20005</v>
          </cell>
          <cell r="H1140">
            <v>0</v>
          </cell>
          <cell r="I1140">
            <v>0</v>
          </cell>
          <cell r="J1140">
            <v>0</v>
          </cell>
          <cell r="K1140">
            <v>20005</v>
          </cell>
        </row>
        <row r="1141">
          <cell r="E1141">
            <v>2200101</v>
          </cell>
          <cell r="F1141" t="str">
            <v>        行政运行</v>
          </cell>
          <cell r="G1141">
            <v>1330</v>
          </cell>
        </row>
        <row r="1141">
          <cell r="K1141">
            <v>1330</v>
          </cell>
        </row>
        <row r="1142">
          <cell r="E1142">
            <v>2200102</v>
          </cell>
          <cell r="F1142" t="str">
            <v>        一般行政管理事务</v>
          </cell>
          <cell r="G1142">
            <v>220</v>
          </cell>
        </row>
        <row r="1142">
          <cell r="K1142">
            <v>220</v>
          </cell>
        </row>
        <row r="1143">
          <cell r="E1143">
            <v>2200103</v>
          </cell>
          <cell r="F1143" t="str">
            <v>        机关服务</v>
          </cell>
          <cell r="G1143">
            <v>0</v>
          </cell>
        </row>
        <row r="1143">
          <cell r="K1143">
            <v>0</v>
          </cell>
        </row>
        <row r="1144">
          <cell r="E1144">
            <v>2200104</v>
          </cell>
          <cell r="F1144" t="str">
            <v>        国土资源规划及管理</v>
          </cell>
          <cell r="G1144">
            <v>0</v>
          </cell>
        </row>
        <row r="1144">
          <cell r="K1144">
            <v>0</v>
          </cell>
        </row>
        <row r="1145">
          <cell r="E1145">
            <v>2200105</v>
          </cell>
          <cell r="F1145" t="str">
            <v>        土地资源调查</v>
          </cell>
          <cell r="G1145">
            <v>25</v>
          </cell>
        </row>
        <row r="1145">
          <cell r="K1145">
            <v>25</v>
          </cell>
        </row>
        <row r="1146">
          <cell r="E1146">
            <v>2200106</v>
          </cell>
          <cell r="F1146" t="str">
            <v>        土地资源利用与保护</v>
          </cell>
          <cell r="G1146">
            <v>55</v>
          </cell>
        </row>
        <row r="1146">
          <cell r="K1146">
            <v>55</v>
          </cell>
        </row>
        <row r="1147">
          <cell r="E1147">
            <v>2200107</v>
          </cell>
          <cell r="F1147" t="str">
            <v>        国土资源社会公益服务</v>
          </cell>
          <cell r="G1147">
            <v>0</v>
          </cell>
        </row>
        <row r="1147">
          <cell r="K1147">
            <v>0</v>
          </cell>
        </row>
        <row r="1148">
          <cell r="E1148">
            <v>2200108</v>
          </cell>
          <cell r="F1148" t="str">
            <v>        国土资源行业业务管理</v>
          </cell>
          <cell r="G1148">
            <v>395</v>
          </cell>
        </row>
        <row r="1148">
          <cell r="K1148">
            <v>395</v>
          </cell>
        </row>
        <row r="1149">
          <cell r="E1149">
            <v>2200109</v>
          </cell>
          <cell r="F1149" t="str">
            <v>        国土资源调查</v>
          </cell>
          <cell r="G1149">
            <v>0</v>
          </cell>
        </row>
        <row r="1149">
          <cell r="K1149">
            <v>0</v>
          </cell>
        </row>
        <row r="1150">
          <cell r="E1150">
            <v>2200110</v>
          </cell>
          <cell r="F1150" t="str">
            <v>        国土整治</v>
          </cell>
          <cell r="G1150">
            <v>9000</v>
          </cell>
        </row>
        <row r="1150">
          <cell r="K1150">
            <v>9000</v>
          </cell>
        </row>
        <row r="1151">
          <cell r="E1151">
            <v>2200111</v>
          </cell>
          <cell r="F1151" t="str">
            <v>        地质灾害防治</v>
          </cell>
          <cell r="G1151">
            <v>3500</v>
          </cell>
        </row>
        <row r="1151">
          <cell r="K1151">
            <v>3500</v>
          </cell>
        </row>
        <row r="1152">
          <cell r="E1152">
            <v>2200112</v>
          </cell>
          <cell r="F1152" t="str">
            <v>        土地资源储备支出</v>
          </cell>
          <cell r="G1152">
            <v>150</v>
          </cell>
        </row>
        <row r="1152">
          <cell r="K1152">
            <v>150</v>
          </cell>
        </row>
        <row r="1153">
          <cell r="E1153">
            <v>2200113</v>
          </cell>
          <cell r="F1153" t="str">
            <v>        地质及矿产资源调查</v>
          </cell>
          <cell r="G1153">
            <v>30</v>
          </cell>
        </row>
        <row r="1153">
          <cell r="K1153">
            <v>30</v>
          </cell>
        </row>
        <row r="1154">
          <cell r="E1154">
            <v>2200114</v>
          </cell>
          <cell r="F1154" t="str">
            <v>        地质矿产资源利用与保护</v>
          </cell>
          <cell r="G1154">
            <v>0</v>
          </cell>
        </row>
        <row r="1154">
          <cell r="K1154">
            <v>0</v>
          </cell>
        </row>
        <row r="1155">
          <cell r="E1155">
            <v>2200115</v>
          </cell>
          <cell r="F1155" t="str">
            <v>        地质转产项目财政贴息</v>
          </cell>
          <cell r="G1155">
            <v>0</v>
          </cell>
        </row>
        <row r="1155">
          <cell r="K1155">
            <v>0</v>
          </cell>
        </row>
        <row r="1156">
          <cell r="E1156">
            <v>2200116</v>
          </cell>
          <cell r="F1156" t="str">
            <v>        国外风险勘查</v>
          </cell>
          <cell r="G1156">
            <v>0</v>
          </cell>
        </row>
        <row r="1156">
          <cell r="K1156">
            <v>0</v>
          </cell>
        </row>
        <row r="1157">
          <cell r="E1157">
            <v>2200119</v>
          </cell>
          <cell r="F1157" t="str">
            <v>        地质勘查基金（周转金）支出</v>
          </cell>
          <cell r="G1157">
            <v>0</v>
          </cell>
        </row>
        <row r="1157">
          <cell r="K1157">
            <v>0</v>
          </cell>
        </row>
        <row r="1158">
          <cell r="E1158">
            <v>2200120</v>
          </cell>
          <cell r="F1158" t="str">
            <v>        矿产资源专项收入安排的支出</v>
          </cell>
          <cell r="G1158">
            <v>5000</v>
          </cell>
        </row>
        <row r="1158">
          <cell r="K1158">
            <v>5000</v>
          </cell>
        </row>
        <row r="1159">
          <cell r="E1159">
            <v>2200150</v>
          </cell>
          <cell r="F1159" t="str">
            <v>        事业运行</v>
          </cell>
          <cell r="G1159">
            <v>300</v>
          </cell>
        </row>
        <row r="1159">
          <cell r="K1159">
            <v>300</v>
          </cell>
        </row>
        <row r="1160">
          <cell r="E1160">
            <v>2200199</v>
          </cell>
          <cell r="F1160" t="str">
            <v>        其他国土资源事务支出</v>
          </cell>
          <cell r="G1160">
            <v>0</v>
          </cell>
        </row>
        <row r="1160">
          <cell r="K1160">
            <v>0</v>
          </cell>
        </row>
        <row r="1161">
          <cell r="E1161">
            <v>22002</v>
          </cell>
          <cell r="F1161" t="str">
            <v>      海洋管理事务</v>
          </cell>
          <cell r="G1161">
            <v>0</v>
          </cell>
        </row>
        <row r="1161">
          <cell r="K1161">
            <v>0</v>
          </cell>
        </row>
        <row r="1162">
          <cell r="E1162">
            <v>2200201</v>
          </cell>
          <cell r="F1162" t="str">
            <v>        行政运行</v>
          </cell>
          <cell r="G1162">
            <v>0</v>
          </cell>
        </row>
        <row r="1162">
          <cell r="K1162">
            <v>0</v>
          </cell>
        </row>
        <row r="1163">
          <cell r="E1163">
            <v>2200202</v>
          </cell>
          <cell r="F1163" t="str">
            <v>        一般行政管理事务</v>
          </cell>
          <cell r="G1163">
            <v>0</v>
          </cell>
        </row>
        <row r="1163">
          <cell r="K1163">
            <v>0</v>
          </cell>
        </row>
        <row r="1164">
          <cell r="E1164">
            <v>2200203</v>
          </cell>
          <cell r="F1164" t="str">
            <v>        机关服务</v>
          </cell>
          <cell r="G1164">
            <v>0</v>
          </cell>
        </row>
        <row r="1164">
          <cell r="K1164">
            <v>0</v>
          </cell>
        </row>
        <row r="1165">
          <cell r="E1165">
            <v>2200204</v>
          </cell>
          <cell r="F1165" t="str">
            <v>        海域使用管理</v>
          </cell>
          <cell r="G1165">
            <v>0</v>
          </cell>
        </row>
        <row r="1165">
          <cell r="K1165">
            <v>0</v>
          </cell>
        </row>
        <row r="1166">
          <cell r="E1166">
            <v>2200205</v>
          </cell>
          <cell r="F1166" t="str">
            <v>        海洋环境保护与监测</v>
          </cell>
          <cell r="G1166">
            <v>0</v>
          </cell>
        </row>
        <row r="1166">
          <cell r="K1166">
            <v>0</v>
          </cell>
        </row>
        <row r="1167">
          <cell r="E1167">
            <v>2200206</v>
          </cell>
          <cell r="F1167" t="str">
            <v>        海洋调查评价</v>
          </cell>
          <cell r="G1167">
            <v>0</v>
          </cell>
        </row>
        <row r="1167">
          <cell r="K1167">
            <v>0</v>
          </cell>
        </row>
        <row r="1168">
          <cell r="E1168">
            <v>2200207</v>
          </cell>
          <cell r="F1168" t="str">
            <v>        海洋权益维护</v>
          </cell>
          <cell r="G1168">
            <v>0</v>
          </cell>
        </row>
        <row r="1168">
          <cell r="K1168">
            <v>0</v>
          </cell>
        </row>
        <row r="1169">
          <cell r="E1169">
            <v>2200208</v>
          </cell>
          <cell r="F1169" t="str">
            <v>        海洋执法监察</v>
          </cell>
          <cell r="G1169">
            <v>0</v>
          </cell>
        </row>
        <row r="1169">
          <cell r="K1169">
            <v>0</v>
          </cell>
        </row>
        <row r="1170">
          <cell r="E1170">
            <v>2200209</v>
          </cell>
          <cell r="F1170" t="str">
            <v>        海洋防灾减灾</v>
          </cell>
          <cell r="G1170">
            <v>0</v>
          </cell>
        </row>
        <row r="1170">
          <cell r="K1170">
            <v>0</v>
          </cell>
        </row>
        <row r="1171">
          <cell r="E1171">
            <v>2200210</v>
          </cell>
          <cell r="F1171" t="str">
            <v>        海洋卫星</v>
          </cell>
          <cell r="G1171">
            <v>0</v>
          </cell>
        </row>
        <row r="1171">
          <cell r="K1171">
            <v>0</v>
          </cell>
        </row>
        <row r="1172">
          <cell r="E1172">
            <v>2200211</v>
          </cell>
          <cell r="F1172" t="str">
            <v>        极地考察</v>
          </cell>
          <cell r="G1172">
            <v>0</v>
          </cell>
        </row>
        <row r="1172">
          <cell r="K1172">
            <v>0</v>
          </cell>
        </row>
        <row r="1173">
          <cell r="E1173">
            <v>2200212</v>
          </cell>
          <cell r="F1173" t="str">
            <v>        海洋矿产资源勘探研究</v>
          </cell>
          <cell r="G1173">
            <v>0</v>
          </cell>
        </row>
        <row r="1173">
          <cell r="K1173">
            <v>0</v>
          </cell>
        </row>
        <row r="1174">
          <cell r="E1174">
            <v>2200213</v>
          </cell>
          <cell r="F1174" t="str">
            <v>        海港航标维护</v>
          </cell>
          <cell r="G1174">
            <v>0</v>
          </cell>
        </row>
        <row r="1174">
          <cell r="K1174">
            <v>0</v>
          </cell>
        </row>
        <row r="1175">
          <cell r="E1175">
            <v>2200214</v>
          </cell>
          <cell r="F1175" t="str">
            <v>        海域使用金支出</v>
          </cell>
          <cell r="G1175">
            <v>0</v>
          </cell>
        </row>
        <row r="1175">
          <cell r="K1175">
            <v>0</v>
          </cell>
        </row>
        <row r="1176">
          <cell r="E1176">
            <v>2200215</v>
          </cell>
          <cell r="F1176" t="str">
            <v>        海水淡化</v>
          </cell>
          <cell r="G1176">
            <v>0</v>
          </cell>
        </row>
        <row r="1176">
          <cell r="K1176">
            <v>0</v>
          </cell>
        </row>
        <row r="1177">
          <cell r="E1177">
            <v>2200216</v>
          </cell>
          <cell r="F1177" t="str">
            <v>        海洋工程排污费支出</v>
          </cell>
          <cell r="G1177">
            <v>0</v>
          </cell>
        </row>
        <row r="1177">
          <cell r="K1177">
            <v>0</v>
          </cell>
        </row>
        <row r="1178">
          <cell r="E1178">
            <v>2200217</v>
          </cell>
          <cell r="F1178" t="str">
            <v>        无居民海岛使用金支出</v>
          </cell>
          <cell r="G1178">
            <v>0</v>
          </cell>
        </row>
        <row r="1178">
          <cell r="K1178">
            <v>0</v>
          </cell>
        </row>
        <row r="1179">
          <cell r="E1179">
            <v>2200250</v>
          </cell>
          <cell r="F1179" t="str">
            <v>        事业运行</v>
          </cell>
          <cell r="G1179">
            <v>0</v>
          </cell>
        </row>
        <row r="1179">
          <cell r="K1179">
            <v>0</v>
          </cell>
        </row>
        <row r="1180">
          <cell r="E1180">
            <v>2200299</v>
          </cell>
          <cell r="F1180" t="str">
            <v>        其他海洋管理事务支出</v>
          </cell>
          <cell r="G1180">
            <v>0</v>
          </cell>
        </row>
        <row r="1180">
          <cell r="K1180">
            <v>0</v>
          </cell>
        </row>
        <row r="1181">
          <cell r="E1181">
            <v>22003</v>
          </cell>
          <cell r="F1181" t="str">
            <v>      测绘事务</v>
          </cell>
          <cell r="G1181">
            <v>330</v>
          </cell>
        </row>
        <row r="1181">
          <cell r="K1181">
            <v>330</v>
          </cell>
        </row>
        <row r="1182">
          <cell r="E1182">
            <v>2200301</v>
          </cell>
          <cell r="F1182" t="str">
            <v>        行政运行</v>
          </cell>
          <cell r="G1182">
            <v>0</v>
          </cell>
        </row>
        <row r="1182">
          <cell r="K1182">
            <v>0</v>
          </cell>
        </row>
        <row r="1183">
          <cell r="E1183">
            <v>2200302</v>
          </cell>
          <cell r="F1183" t="str">
            <v>        一般行政管理事务</v>
          </cell>
          <cell r="G1183">
            <v>20</v>
          </cell>
        </row>
        <row r="1183">
          <cell r="K1183">
            <v>20</v>
          </cell>
        </row>
        <row r="1184">
          <cell r="E1184">
            <v>2200303</v>
          </cell>
          <cell r="F1184" t="str">
            <v>        机关服务</v>
          </cell>
          <cell r="G1184">
            <v>0</v>
          </cell>
        </row>
        <row r="1184">
          <cell r="K1184">
            <v>0</v>
          </cell>
        </row>
        <row r="1185">
          <cell r="E1185">
            <v>2200304</v>
          </cell>
          <cell r="F1185" t="str">
            <v>        基础测绘</v>
          </cell>
          <cell r="G1185">
            <v>70</v>
          </cell>
        </row>
        <row r="1185">
          <cell r="K1185">
            <v>70</v>
          </cell>
        </row>
        <row r="1186">
          <cell r="E1186">
            <v>2200305</v>
          </cell>
          <cell r="F1186" t="str">
            <v>        航空摄影</v>
          </cell>
          <cell r="G1186">
            <v>0</v>
          </cell>
        </row>
        <row r="1186">
          <cell r="K1186">
            <v>0</v>
          </cell>
        </row>
        <row r="1187">
          <cell r="E1187">
            <v>2200306</v>
          </cell>
          <cell r="F1187" t="str">
            <v>        测绘工程建设</v>
          </cell>
          <cell r="G1187">
            <v>0</v>
          </cell>
        </row>
        <row r="1187">
          <cell r="K1187">
            <v>0</v>
          </cell>
        </row>
        <row r="1188">
          <cell r="E1188">
            <v>2200350</v>
          </cell>
          <cell r="F1188" t="str">
            <v>        事业运行</v>
          </cell>
          <cell r="G1188">
            <v>0</v>
          </cell>
        </row>
        <row r="1188">
          <cell r="K1188">
            <v>0</v>
          </cell>
        </row>
        <row r="1189">
          <cell r="E1189">
            <v>2200399</v>
          </cell>
          <cell r="F1189" t="str">
            <v>        其他测绘事务支出</v>
          </cell>
          <cell r="G1189">
            <v>240</v>
          </cell>
        </row>
        <row r="1189">
          <cell r="K1189">
            <v>240</v>
          </cell>
        </row>
        <row r="1190">
          <cell r="E1190">
            <v>22004</v>
          </cell>
          <cell r="F1190" t="str">
            <v>      地震事务</v>
          </cell>
          <cell r="G1190">
            <v>340</v>
          </cell>
        </row>
        <row r="1190">
          <cell r="K1190">
            <v>340</v>
          </cell>
        </row>
        <row r="1191">
          <cell r="E1191">
            <v>2200401</v>
          </cell>
          <cell r="F1191" t="str">
            <v>        行政运行</v>
          </cell>
          <cell r="G1191">
            <v>170</v>
          </cell>
        </row>
        <row r="1191">
          <cell r="K1191">
            <v>170</v>
          </cell>
        </row>
        <row r="1192">
          <cell r="E1192">
            <v>2200402</v>
          </cell>
          <cell r="F1192" t="str">
            <v>        一般行政管理事务</v>
          </cell>
          <cell r="G1192">
            <v>0</v>
          </cell>
        </row>
        <row r="1192">
          <cell r="K1192">
            <v>0</v>
          </cell>
        </row>
        <row r="1193">
          <cell r="E1193">
            <v>2200403</v>
          </cell>
          <cell r="F1193" t="str">
            <v>        机关服务</v>
          </cell>
          <cell r="G1193">
            <v>0</v>
          </cell>
        </row>
        <row r="1193">
          <cell r="K1193">
            <v>0</v>
          </cell>
        </row>
        <row r="1194">
          <cell r="E1194">
            <v>2200404</v>
          </cell>
          <cell r="F1194" t="str">
            <v>        地震监测</v>
          </cell>
          <cell r="G1194">
            <v>0</v>
          </cell>
        </row>
        <row r="1194">
          <cell r="K1194">
            <v>0</v>
          </cell>
        </row>
        <row r="1195">
          <cell r="E1195">
            <v>2200405</v>
          </cell>
          <cell r="F1195" t="str">
            <v>        地震预测预报</v>
          </cell>
          <cell r="G1195">
            <v>0</v>
          </cell>
        </row>
        <row r="1195">
          <cell r="K1195">
            <v>0</v>
          </cell>
        </row>
        <row r="1196">
          <cell r="E1196">
            <v>2200406</v>
          </cell>
          <cell r="F1196" t="str">
            <v>        地震灾害预防</v>
          </cell>
          <cell r="G1196">
            <v>0</v>
          </cell>
        </row>
        <row r="1196">
          <cell r="K1196">
            <v>0</v>
          </cell>
        </row>
        <row r="1197">
          <cell r="E1197">
            <v>2200407</v>
          </cell>
          <cell r="F1197" t="str">
            <v>        地震应急救援</v>
          </cell>
          <cell r="G1197">
            <v>0</v>
          </cell>
        </row>
        <row r="1197">
          <cell r="K1197">
            <v>0</v>
          </cell>
        </row>
        <row r="1198">
          <cell r="E1198">
            <v>2200408</v>
          </cell>
          <cell r="F1198" t="str">
            <v>        地震环境探察</v>
          </cell>
          <cell r="G1198">
            <v>0</v>
          </cell>
        </row>
        <row r="1198">
          <cell r="K1198">
            <v>0</v>
          </cell>
        </row>
        <row r="1199">
          <cell r="E1199">
            <v>2200409</v>
          </cell>
          <cell r="F1199" t="str">
            <v>        防震减灾信息管理</v>
          </cell>
          <cell r="G1199">
            <v>0</v>
          </cell>
        </row>
        <row r="1199">
          <cell r="K1199">
            <v>0</v>
          </cell>
        </row>
        <row r="1200">
          <cell r="E1200">
            <v>2200410</v>
          </cell>
          <cell r="F1200" t="str">
            <v>        防震减灾基础管理</v>
          </cell>
          <cell r="G1200">
            <v>0</v>
          </cell>
        </row>
        <row r="1200">
          <cell r="K1200">
            <v>0</v>
          </cell>
        </row>
        <row r="1201">
          <cell r="E1201">
            <v>2200450</v>
          </cell>
          <cell r="F1201" t="str">
            <v>        地震事业机构</v>
          </cell>
          <cell r="G1201">
            <v>0</v>
          </cell>
        </row>
        <row r="1201">
          <cell r="K1201">
            <v>0</v>
          </cell>
        </row>
        <row r="1202">
          <cell r="E1202">
            <v>2200499</v>
          </cell>
          <cell r="F1202" t="str">
            <v>        其他地震事务支出</v>
          </cell>
          <cell r="G1202">
            <v>170</v>
          </cell>
        </row>
        <row r="1202">
          <cell r="K1202">
            <v>170</v>
          </cell>
        </row>
        <row r="1203">
          <cell r="E1203">
            <v>22005</v>
          </cell>
          <cell r="F1203" t="str">
            <v>      气象事务</v>
          </cell>
          <cell r="G1203">
            <v>808</v>
          </cell>
        </row>
        <row r="1203">
          <cell r="K1203">
            <v>808</v>
          </cell>
        </row>
        <row r="1204">
          <cell r="E1204">
            <v>2200501</v>
          </cell>
          <cell r="F1204" t="str">
            <v>        行政运行</v>
          </cell>
          <cell r="G1204">
            <v>220</v>
          </cell>
        </row>
        <row r="1204">
          <cell r="K1204">
            <v>220</v>
          </cell>
        </row>
        <row r="1205">
          <cell r="E1205">
            <v>2200502</v>
          </cell>
          <cell r="F1205" t="str">
            <v>        一般行政管理事务</v>
          </cell>
          <cell r="G1205">
            <v>0</v>
          </cell>
        </row>
        <row r="1205">
          <cell r="K1205">
            <v>0</v>
          </cell>
        </row>
        <row r="1206">
          <cell r="E1206">
            <v>2200503</v>
          </cell>
          <cell r="F1206" t="str">
            <v>        机关服务</v>
          </cell>
          <cell r="G1206">
            <v>0</v>
          </cell>
        </row>
        <row r="1206">
          <cell r="K1206">
            <v>0</v>
          </cell>
        </row>
        <row r="1207">
          <cell r="E1207">
            <v>2200504</v>
          </cell>
          <cell r="F1207" t="str">
            <v>        气象事业机构</v>
          </cell>
          <cell r="G1207">
            <v>0</v>
          </cell>
        </row>
        <row r="1207">
          <cell r="K1207">
            <v>0</v>
          </cell>
        </row>
        <row r="1208">
          <cell r="E1208">
            <v>2200505</v>
          </cell>
          <cell r="F1208" t="str">
            <v>        气象技术研究应用</v>
          </cell>
          <cell r="G1208">
            <v>0</v>
          </cell>
        </row>
        <row r="1208">
          <cell r="K1208">
            <v>0</v>
          </cell>
        </row>
        <row r="1209">
          <cell r="E1209">
            <v>2200506</v>
          </cell>
          <cell r="F1209" t="str">
            <v>        气象探测</v>
          </cell>
          <cell r="G1209">
            <v>0</v>
          </cell>
        </row>
        <row r="1209">
          <cell r="K1209">
            <v>0</v>
          </cell>
        </row>
        <row r="1210">
          <cell r="E1210">
            <v>2200507</v>
          </cell>
          <cell r="F1210" t="str">
            <v>        气象信息传输及管理</v>
          </cell>
          <cell r="G1210">
            <v>0</v>
          </cell>
        </row>
        <row r="1210">
          <cell r="K1210">
            <v>0</v>
          </cell>
        </row>
        <row r="1211">
          <cell r="E1211">
            <v>2200508</v>
          </cell>
          <cell r="F1211" t="str">
            <v>        气象预报预测</v>
          </cell>
          <cell r="G1211">
            <v>258</v>
          </cell>
        </row>
        <row r="1211">
          <cell r="K1211">
            <v>258</v>
          </cell>
        </row>
        <row r="1212">
          <cell r="E1212">
            <v>2200509</v>
          </cell>
          <cell r="F1212" t="str">
            <v>        气象服务</v>
          </cell>
          <cell r="G1212">
            <v>330</v>
          </cell>
        </row>
        <row r="1212">
          <cell r="K1212">
            <v>330</v>
          </cell>
        </row>
        <row r="1213">
          <cell r="E1213">
            <v>2200510</v>
          </cell>
          <cell r="F1213" t="str">
            <v>        气象装备保障维护</v>
          </cell>
          <cell r="G1213">
            <v>0</v>
          </cell>
        </row>
        <row r="1213">
          <cell r="K1213">
            <v>0</v>
          </cell>
        </row>
        <row r="1214">
          <cell r="E1214">
            <v>2200511</v>
          </cell>
          <cell r="F1214" t="str">
            <v>        气象基础设施建设与维修</v>
          </cell>
          <cell r="G1214">
            <v>0</v>
          </cell>
        </row>
        <row r="1214">
          <cell r="K1214">
            <v>0</v>
          </cell>
        </row>
        <row r="1215">
          <cell r="E1215">
            <v>2200512</v>
          </cell>
          <cell r="F1215" t="str">
            <v>        气象卫星</v>
          </cell>
          <cell r="G1215">
            <v>0</v>
          </cell>
        </row>
        <row r="1215">
          <cell r="K1215">
            <v>0</v>
          </cell>
        </row>
        <row r="1216">
          <cell r="E1216">
            <v>2200513</v>
          </cell>
          <cell r="F1216" t="str">
            <v>        气象法规与标准</v>
          </cell>
          <cell r="G1216">
            <v>0</v>
          </cell>
        </row>
        <row r="1216">
          <cell r="K1216">
            <v>0</v>
          </cell>
        </row>
        <row r="1217">
          <cell r="E1217">
            <v>2200514</v>
          </cell>
          <cell r="F1217" t="str">
            <v>        气象资金审计稽查</v>
          </cell>
          <cell r="G1217">
            <v>0</v>
          </cell>
        </row>
        <row r="1217">
          <cell r="K1217">
            <v>0</v>
          </cell>
        </row>
        <row r="1218">
          <cell r="E1218">
            <v>2200599</v>
          </cell>
          <cell r="F1218" t="str">
            <v>        其他气象事务支出</v>
          </cell>
          <cell r="G1218">
            <v>0</v>
          </cell>
        </row>
        <row r="1218">
          <cell r="K1218">
            <v>0</v>
          </cell>
        </row>
        <row r="1219">
          <cell r="E1219">
            <v>22099</v>
          </cell>
          <cell r="F1219" t="str">
            <v>      其他国土海洋气象等支出</v>
          </cell>
          <cell r="G1219">
            <v>0</v>
          </cell>
        </row>
        <row r="1219">
          <cell r="K1219">
            <v>0</v>
          </cell>
        </row>
        <row r="1220">
          <cell r="E1220">
            <v>221</v>
          </cell>
          <cell r="F1220" t="str">
            <v>十九、住房保障支出</v>
          </cell>
          <cell r="G1220">
            <v>8460</v>
          </cell>
          <cell r="H1220">
            <v>0</v>
          </cell>
          <cell r="I1220">
            <v>0</v>
          </cell>
          <cell r="J1220">
            <v>0</v>
          </cell>
          <cell r="K1220">
            <v>8460</v>
          </cell>
        </row>
        <row r="1221">
          <cell r="E1221">
            <v>22101</v>
          </cell>
          <cell r="F1221" t="str">
            <v>      保障性安居工程支出</v>
          </cell>
          <cell r="G1221">
            <v>2010</v>
          </cell>
          <cell r="H1221">
            <v>0</v>
          </cell>
          <cell r="I1221">
            <v>0</v>
          </cell>
          <cell r="J1221">
            <v>0</v>
          </cell>
          <cell r="K1221">
            <v>2010</v>
          </cell>
        </row>
        <row r="1222">
          <cell r="E1222">
            <v>2210101</v>
          </cell>
          <cell r="F1222" t="str">
            <v>        廉租住房</v>
          </cell>
          <cell r="G1222">
            <v>0</v>
          </cell>
        </row>
        <row r="1222">
          <cell r="K1222">
            <v>0</v>
          </cell>
        </row>
        <row r="1223">
          <cell r="E1223">
            <v>2210102</v>
          </cell>
          <cell r="F1223" t="str">
            <v>        沉陷区治理</v>
          </cell>
          <cell r="G1223">
            <v>0</v>
          </cell>
        </row>
        <row r="1223">
          <cell r="K1223">
            <v>0</v>
          </cell>
        </row>
        <row r="1224">
          <cell r="E1224">
            <v>2210103</v>
          </cell>
          <cell r="F1224" t="str">
            <v>        棚户区改造</v>
          </cell>
          <cell r="G1224">
            <v>0</v>
          </cell>
        </row>
        <row r="1224">
          <cell r="K1224">
            <v>0</v>
          </cell>
        </row>
        <row r="1225">
          <cell r="E1225">
            <v>2210104</v>
          </cell>
          <cell r="F1225" t="str">
            <v>        少数民族地区游牧民定居工程</v>
          </cell>
          <cell r="G1225">
            <v>0</v>
          </cell>
        </row>
        <row r="1225">
          <cell r="K1225">
            <v>0</v>
          </cell>
        </row>
        <row r="1226">
          <cell r="E1226">
            <v>2210105</v>
          </cell>
          <cell r="F1226" t="str">
            <v>        农村危房改造</v>
          </cell>
          <cell r="G1226">
            <v>10</v>
          </cell>
        </row>
        <row r="1226">
          <cell r="K1226">
            <v>10</v>
          </cell>
        </row>
        <row r="1227">
          <cell r="E1227">
            <v>2210106</v>
          </cell>
          <cell r="F1227" t="str">
            <v>        公共租赁住房</v>
          </cell>
          <cell r="G1227">
            <v>0</v>
          </cell>
        </row>
        <row r="1227">
          <cell r="K1227">
            <v>0</v>
          </cell>
        </row>
        <row r="1228">
          <cell r="E1228">
            <v>2210107</v>
          </cell>
          <cell r="F1228" t="str">
            <v>        保障性住房租金补贴</v>
          </cell>
          <cell r="G1228">
            <v>0</v>
          </cell>
        </row>
        <row r="1228">
          <cell r="K1228">
            <v>0</v>
          </cell>
        </row>
        <row r="1229">
          <cell r="E1229">
            <v>2210199</v>
          </cell>
          <cell r="F1229" t="str">
            <v>        其他保障性安居工程支出</v>
          </cell>
          <cell r="G1229">
            <v>2000</v>
          </cell>
        </row>
        <row r="1229">
          <cell r="K1229">
            <v>2000</v>
          </cell>
        </row>
        <row r="1230">
          <cell r="E1230">
            <v>22102</v>
          </cell>
          <cell r="F1230" t="str">
            <v>      住房改革支出</v>
          </cell>
          <cell r="G1230">
            <v>6450</v>
          </cell>
        </row>
        <row r="1230">
          <cell r="K1230">
            <v>6450</v>
          </cell>
        </row>
        <row r="1231">
          <cell r="E1231">
            <v>2210201</v>
          </cell>
          <cell r="F1231" t="str">
            <v>        住房公积金</v>
          </cell>
          <cell r="G1231">
            <v>5600</v>
          </cell>
        </row>
        <row r="1231">
          <cell r="K1231">
            <v>5600</v>
          </cell>
        </row>
        <row r="1232">
          <cell r="E1232">
            <v>2210202</v>
          </cell>
          <cell r="F1232" t="str">
            <v>        提租补贴</v>
          </cell>
          <cell r="G1232">
            <v>0</v>
          </cell>
        </row>
        <row r="1232">
          <cell r="K1232">
            <v>0</v>
          </cell>
        </row>
        <row r="1233">
          <cell r="E1233">
            <v>2210203</v>
          </cell>
          <cell r="F1233" t="str">
            <v>        购房补贴</v>
          </cell>
          <cell r="G1233">
            <v>850</v>
          </cell>
        </row>
        <row r="1233">
          <cell r="K1233">
            <v>850</v>
          </cell>
        </row>
        <row r="1234">
          <cell r="E1234">
            <v>22103</v>
          </cell>
          <cell r="F1234" t="str">
            <v>      城乡社区住宅</v>
          </cell>
          <cell r="G1234">
            <v>0</v>
          </cell>
        </row>
        <row r="1234">
          <cell r="K1234">
            <v>0</v>
          </cell>
        </row>
        <row r="1235">
          <cell r="E1235">
            <v>2210301</v>
          </cell>
          <cell r="F1235" t="str">
            <v>        公有住房建设和维修改造支出</v>
          </cell>
          <cell r="G1235">
            <v>0</v>
          </cell>
        </row>
        <row r="1235">
          <cell r="K1235">
            <v>0</v>
          </cell>
        </row>
        <row r="1236">
          <cell r="E1236">
            <v>2210399</v>
          </cell>
          <cell r="F1236" t="str">
            <v>        其他城乡社区住宅支出</v>
          </cell>
          <cell r="G1236">
            <v>0</v>
          </cell>
        </row>
        <row r="1236">
          <cell r="K1236">
            <v>0</v>
          </cell>
        </row>
        <row r="1237">
          <cell r="E1237">
            <v>222</v>
          </cell>
          <cell r="F1237" t="str">
            <v>二十、粮油物资储备支出</v>
          </cell>
          <cell r="G1237">
            <v>2887</v>
          </cell>
        </row>
        <row r="1237">
          <cell r="K1237">
            <v>2887</v>
          </cell>
        </row>
        <row r="1238">
          <cell r="E1238">
            <v>22201</v>
          </cell>
          <cell r="F1238" t="str">
            <v>      粮油事务</v>
          </cell>
          <cell r="G1238">
            <v>1387</v>
          </cell>
        </row>
        <row r="1238">
          <cell r="K1238">
            <v>1387</v>
          </cell>
        </row>
        <row r="1239">
          <cell r="E1239">
            <v>2220101</v>
          </cell>
          <cell r="F1239" t="str">
            <v>        行政运行</v>
          </cell>
          <cell r="G1239">
            <v>220</v>
          </cell>
        </row>
        <row r="1239">
          <cell r="K1239">
            <v>220</v>
          </cell>
        </row>
        <row r="1240">
          <cell r="E1240">
            <v>2220102</v>
          </cell>
          <cell r="F1240" t="str">
            <v>        一般行政管理事务</v>
          </cell>
          <cell r="G1240">
            <v>32</v>
          </cell>
        </row>
        <row r="1240">
          <cell r="K1240">
            <v>32</v>
          </cell>
        </row>
        <row r="1241">
          <cell r="E1241">
            <v>2220103</v>
          </cell>
          <cell r="F1241" t="str">
            <v>        机关服务</v>
          </cell>
          <cell r="G1241">
            <v>0</v>
          </cell>
        </row>
        <row r="1241">
          <cell r="K1241">
            <v>0</v>
          </cell>
        </row>
        <row r="1242">
          <cell r="E1242">
            <v>2220104</v>
          </cell>
          <cell r="F1242" t="str">
            <v>        粮食财务与审计支出</v>
          </cell>
          <cell r="G1242">
            <v>0</v>
          </cell>
        </row>
        <row r="1242">
          <cell r="K1242">
            <v>0</v>
          </cell>
        </row>
        <row r="1243">
          <cell r="E1243">
            <v>2220105</v>
          </cell>
          <cell r="F1243" t="str">
            <v>        粮食信息统计</v>
          </cell>
          <cell r="G1243">
            <v>7</v>
          </cell>
        </row>
        <row r="1243">
          <cell r="K1243">
            <v>7</v>
          </cell>
        </row>
        <row r="1244">
          <cell r="E1244">
            <v>2220106</v>
          </cell>
          <cell r="F1244" t="str">
            <v>        粮食专项业务活动</v>
          </cell>
          <cell r="G1244">
            <v>4</v>
          </cell>
        </row>
        <row r="1244">
          <cell r="K1244">
            <v>4</v>
          </cell>
        </row>
        <row r="1245">
          <cell r="E1245">
            <v>2220107</v>
          </cell>
          <cell r="F1245" t="str">
            <v>        国家粮油差价补贴</v>
          </cell>
          <cell r="G1245">
            <v>0</v>
          </cell>
        </row>
        <row r="1245">
          <cell r="K1245">
            <v>0</v>
          </cell>
        </row>
        <row r="1246">
          <cell r="E1246">
            <v>2220112</v>
          </cell>
          <cell r="F1246" t="str">
            <v>        粮食财务挂账利息补贴</v>
          </cell>
          <cell r="G1246">
            <v>240</v>
          </cell>
        </row>
        <row r="1246">
          <cell r="K1246">
            <v>240</v>
          </cell>
        </row>
        <row r="1247">
          <cell r="E1247">
            <v>2220113</v>
          </cell>
          <cell r="F1247" t="str">
            <v>        粮食财务挂账消化款</v>
          </cell>
          <cell r="G1247">
            <v>0</v>
          </cell>
        </row>
        <row r="1247">
          <cell r="K1247">
            <v>0</v>
          </cell>
        </row>
        <row r="1248">
          <cell r="E1248">
            <v>2220114</v>
          </cell>
          <cell r="F1248" t="str">
            <v>        处理陈化粮补贴</v>
          </cell>
          <cell r="G1248">
            <v>0</v>
          </cell>
        </row>
        <row r="1248">
          <cell r="K1248">
            <v>0</v>
          </cell>
        </row>
        <row r="1249">
          <cell r="E1249">
            <v>2220115</v>
          </cell>
          <cell r="F1249" t="str">
            <v>        粮食风险基金</v>
          </cell>
          <cell r="G1249">
            <v>884</v>
          </cell>
        </row>
        <row r="1249">
          <cell r="K1249">
            <v>884</v>
          </cell>
        </row>
        <row r="1250">
          <cell r="E1250">
            <v>2220118</v>
          </cell>
          <cell r="F1250" t="str">
            <v>        粮油市场调控专项资金</v>
          </cell>
          <cell r="G1250">
            <v>0</v>
          </cell>
        </row>
        <row r="1250">
          <cell r="K1250">
            <v>0</v>
          </cell>
        </row>
        <row r="1251">
          <cell r="E1251">
            <v>2220150</v>
          </cell>
          <cell r="F1251" t="str">
            <v>        事业运行</v>
          </cell>
          <cell r="G1251">
            <v>0</v>
          </cell>
        </row>
        <row r="1251">
          <cell r="K1251">
            <v>0</v>
          </cell>
        </row>
        <row r="1252">
          <cell r="E1252">
            <v>2220199</v>
          </cell>
          <cell r="F1252" t="str">
            <v>        其他粮油事务支出</v>
          </cell>
          <cell r="G1252">
            <v>0</v>
          </cell>
        </row>
        <row r="1252">
          <cell r="K1252">
            <v>0</v>
          </cell>
        </row>
        <row r="1253">
          <cell r="E1253">
            <v>22202</v>
          </cell>
          <cell r="F1253" t="str">
            <v>      物资事务</v>
          </cell>
          <cell r="G1253">
            <v>0</v>
          </cell>
        </row>
        <row r="1253">
          <cell r="K1253">
            <v>0</v>
          </cell>
        </row>
        <row r="1254">
          <cell r="E1254">
            <v>2220201</v>
          </cell>
          <cell r="F1254" t="str">
            <v>        行政运行</v>
          </cell>
          <cell r="G1254">
            <v>0</v>
          </cell>
        </row>
        <row r="1254">
          <cell r="K1254">
            <v>0</v>
          </cell>
        </row>
        <row r="1255">
          <cell r="E1255">
            <v>2220202</v>
          </cell>
          <cell r="F1255" t="str">
            <v>        一般行政管理事务</v>
          </cell>
          <cell r="G1255">
            <v>0</v>
          </cell>
        </row>
        <row r="1255">
          <cell r="K1255">
            <v>0</v>
          </cell>
        </row>
        <row r="1256">
          <cell r="E1256">
            <v>2220203</v>
          </cell>
          <cell r="F1256" t="str">
            <v>        机关服务</v>
          </cell>
          <cell r="G1256">
            <v>0</v>
          </cell>
        </row>
        <row r="1256">
          <cell r="K1256">
            <v>0</v>
          </cell>
        </row>
        <row r="1257">
          <cell r="E1257">
            <v>2220204</v>
          </cell>
          <cell r="F1257" t="str">
            <v>        铁路专用线</v>
          </cell>
          <cell r="G1257">
            <v>0</v>
          </cell>
        </row>
        <row r="1257">
          <cell r="K1257">
            <v>0</v>
          </cell>
        </row>
        <row r="1258">
          <cell r="E1258">
            <v>2220205</v>
          </cell>
          <cell r="F1258" t="str">
            <v>        护库武警和民兵支出</v>
          </cell>
          <cell r="G1258">
            <v>0</v>
          </cell>
        </row>
        <row r="1258">
          <cell r="K1258">
            <v>0</v>
          </cell>
        </row>
        <row r="1259">
          <cell r="E1259">
            <v>2220206</v>
          </cell>
          <cell r="F1259" t="str">
            <v>        物资保管与保养</v>
          </cell>
          <cell r="G1259">
            <v>0</v>
          </cell>
        </row>
        <row r="1259">
          <cell r="K1259">
            <v>0</v>
          </cell>
        </row>
        <row r="1260">
          <cell r="E1260">
            <v>2220207</v>
          </cell>
          <cell r="F1260" t="str">
            <v>        专项贷款利息</v>
          </cell>
          <cell r="G1260">
            <v>0</v>
          </cell>
        </row>
        <row r="1260">
          <cell r="K1260">
            <v>0</v>
          </cell>
        </row>
        <row r="1261">
          <cell r="E1261">
            <v>2220209</v>
          </cell>
          <cell r="F1261" t="str">
            <v>        物资转移</v>
          </cell>
          <cell r="G1261">
            <v>0</v>
          </cell>
        </row>
        <row r="1261">
          <cell r="K1261">
            <v>0</v>
          </cell>
        </row>
        <row r="1262">
          <cell r="E1262">
            <v>2220210</v>
          </cell>
          <cell r="F1262" t="str">
            <v>        物资轮换</v>
          </cell>
          <cell r="G1262">
            <v>0</v>
          </cell>
        </row>
        <row r="1262">
          <cell r="K1262">
            <v>0</v>
          </cell>
        </row>
        <row r="1263">
          <cell r="E1263">
            <v>2220211</v>
          </cell>
          <cell r="F1263" t="str">
            <v>        仓库建设</v>
          </cell>
          <cell r="G1263">
            <v>0</v>
          </cell>
        </row>
        <row r="1263">
          <cell r="K1263">
            <v>0</v>
          </cell>
        </row>
        <row r="1264">
          <cell r="E1264">
            <v>2220212</v>
          </cell>
          <cell r="F1264" t="str">
            <v>        仓库安防</v>
          </cell>
          <cell r="G1264">
            <v>0</v>
          </cell>
        </row>
        <row r="1264">
          <cell r="K1264">
            <v>0</v>
          </cell>
        </row>
        <row r="1265">
          <cell r="E1265">
            <v>2220250</v>
          </cell>
          <cell r="F1265" t="str">
            <v>        事业运行</v>
          </cell>
          <cell r="G1265">
            <v>0</v>
          </cell>
        </row>
        <row r="1265">
          <cell r="K1265">
            <v>0</v>
          </cell>
        </row>
        <row r="1266">
          <cell r="E1266">
            <v>2220299</v>
          </cell>
          <cell r="F1266" t="str">
            <v>        其他物资事务支出</v>
          </cell>
          <cell r="G1266">
            <v>0</v>
          </cell>
        </row>
        <row r="1266">
          <cell r="K1266">
            <v>0</v>
          </cell>
        </row>
        <row r="1267">
          <cell r="E1267">
            <v>22203</v>
          </cell>
          <cell r="F1267" t="str">
            <v>      能源储备</v>
          </cell>
          <cell r="G1267">
            <v>0</v>
          </cell>
        </row>
        <row r="1267">
          <cell r="K1267">
            <v>0</v>
          </cell>
        </row>
        <row r="1268">
          <cell r="E1268">
            <v>2220301</v>
          </cell>
          <cell r="F1268" t="str">
            <v>        石油储备支出</v>
          </cell>
          <cell r="G1268">
            <v>0</v>
          </cell>
        </row>
        <row r="1268">
          <cell r="K1268">
            <v>0</v>
          </cell>
        </row>
        <row r="1269">
          <cell r="E1269">
            <v>2220302</v>
          </cell>
          <cell r="F1269" t="str">
            <v>        国家留成油串换石油储备支出</v>
          </cell>
          <cell r="G1269">
            <v>0</v>
          </cell>
        </row>
        <row r="1269">
          <cell r="K1269">
            <v>0</v>
          </cell>
        </row>
        <row r="1270">
          <cell r="E1270">
            <v>2220303</v>
          </cell>
          <cell r="F1270" t="str">
            <v>        天然铀能源储备</v>
          </cell>
          <cell r="G1270">
            <v>0</v>
          </cell>
        </row>
        <row r="1270">
          <cell r="K1270">
            <v>0</v>
          </cell>
        </row>
        <row r="1271">
          <cell r="E1271">
            <v>2220304</v>
          </cell>
          <cell r="F1271" t="str">
            <v>        煤炭储备</v>
          </cell>
          <cell r="G1271">
            <v>0</v>
          </cell>
        </row>
        <row r="1271">
          <cell r="K1271">
            <v>0</v>
          </cell>
        </row>
        <row r="1272">
          <cell r="E1272">
            <v>2220399</v>
          </cell>
          <cell r="F1272" t="str">
            <v>        其他能源储备</v>
          </cell>
          <cell r="G1272">
            <v>0</v>
          </cell>
        </row>
        <row r="1272">
          <cell r="K1272">
            <v>0</v>
          </cell>
        </row>
        <row r="1273">
          <cell r="E1273">
            <v>22204</v>
          </cell>
          <cell r="F1273" t="str">
            <v>      粮油储备</v>
          </cell>
          <cell r="G1273">
            <v>1500</v>
          </cell>
        </row>
        <row r="1273">
          <cell r="K1273">
            <v>1500</v>
          </cell>
        </row>
        <row r="1274">
          <cell r="E1274">
            <v>2220401</v>
          </cell>
          <cell r="F1274" t="str">
            <v>        储备粮油补贴支出</v>
          </cell>
          <cell r="G1274">
            <v>0</v>
          </cell>
        </row>
        <row r="1274">
          <cell r="K1274">
            <v>0</v>
          </cell>
        </row>
        <row r="1275">
          <cell r="E1275">
            <v>2220402</v>
          </cell>
          <cell r="F1275" t="str">
            <v>        储备粮油差价补贴</v>
          </cell>
          <cell r="G1275">
            <v>0</v>
          </cell>
        </row>
        <row r="1275">
          <cell r="K1275">
            <v>0</v>
          </cell>
        </row>
        <row r="1276">
          <cell r="E1276">
            <v>2220403</v>
          </cell>
          <cell r="F1276" t="str">
            <v>        储备粮（油）库建设</v>
          </cell>
          <cell r="G1276">
            <v>1460</v>
          </cell>
        </row>
        <row r="1276">
          <cell r="K1276">
            <v>1460</v>
          </cell>
        </row>
        <row r="1277">
          <cell r="E1277">
            <v>2220404</v>
          </cell>
          <cell r="F1277" t="str">
            <v>        最低收购价政策支出</v>
          </cell>
          <cell r="G1277">
            <v>0</v>
          </cell>
        </row>
        <row r="1277">
          <cell r="K1277">
            <v>0</v>
          </cell>
        </row>
        <row r="1278">
          <cell r="E1278">
            <v>2220499</v>
          </cell>
          <cell r="F1278" t="str">
            <v>        其他粮油储备支出</v>
          </cell>
          <cell r="G1278">
            <v>40</v>
          </cell>
        </row>
        <row r="1278">
          <cell r="K1278">
            <v>40</v>
          </cell>
        </row>
        <row r="1279">
          <cell r="E1279">
            <v>22205</v>
          </cell>
          <cell r="F1279" t="str">
            <v>      重要商品储备</v>
          </cell>
          <cell r="G1279">
            <v>0</v>
          </cell>
        </row>
        <row r="1279">
          <cell r="K1279">
            <v>0</v>
          </cell>
        </row>
        <row r="1280">
          <cell r="E1280">
            <v>2220501</v>
          </cell>
          <cell r="F1280" t="str">
            <v>        棉花储备</v>
          </cell>
          <cell r="G1280">
            <v>0</v>
          </cell>
        </row>
        <row r="1280">
          <cell r="K1280">
            <v>0</v>
          </cell>
        </row>
        <row r="1281">
          <cell r="E1281">
            <v>2220502</v>
          </cell>
          <cell r="F1281" t="str">
            <v>        食糖储备</v>
          </cell>
          <cell r="G1281">
            <v>0</v>
          </cell>
        </row>
        <row r="1281">
          <cell r="K1281">
            <v>0</v>
          </cell>
        </row>
        <row r="1282">
          <cell r="E1282">
            <v>2220503</v>
          </cell>
          <cell r="F1282" t="str">
            <v>        肉类储备</v>
          </cell>
          <cell r="G1282">
            <v>0</v>
          </cell>
        </row>
        <row r="1282">
          <cell r="K1282">
            <v>0</v>
          </cell>
        </row>
        <row r="1283">
          <cell r="E1283">
            <v>2220504</v>
          </cell>
          <cell r="F1283" t="str">
            <v>        化肥储备</v>
          </cell>
          <cell r="G1283">
            <v>0</v>
          </cell>
        </row>
        <row r="1283">
          <cell r="K1283">
            <v>0</v>
          </cell>
        </row>
        <row r="1284">
          <cell r="E1284">
            <v>2220505</v>
          </cell>
          <cell r="F1284" t="str">
            <v>        农药储备</v>
          </cell>
          <cell r="G1284">
            <v>0</v>
          </cell>
        </row>
        <row r="1284">
          <cell r="K1284">
            <v>0</v>
          </cell>
        </row>
        <row r="1285">
          <cell r="E1285">
            <v>2220506</v>
          </cell>
          <cell r="F1285" t="str">
            <v>        边销茶储备</v>
          </cell>
          <cell r="G1285">
            <v>0</v>
          </cell>
        </row>
        <row r="1285">
          <cell r="K1285">
            <v>0</v>
          </cell>
        </row>
        <row r="1286">
          <cell r="E1286">
            <v>2220507</v>
          </cell>
          <cell r="F1286" t="str">
            <v>        羊毛储备</v>
          </cell>
          <cell r="G1286">
            <v>0</v>
          </cell>
        </row>
        <row r="1286">
          <cell r="K1286">
            <v>0</v>
          </cell>
        </row>
        <row r="1287">
          <cell r="E1287">
            <v>2220508</v>
          </cell>
          <cell r="F1287" t="str">
            <v>        医药储备</v>
          </cell>
          <cell r="G1287">
            <v>0</v>
          </cell>
        </row>
        <row r="1287">
          <cell r="K1287">
            <v>0</v>
          </cell>
        </row>
        <row r="1288">
          <cell r="E1288">
            <v>2220509</v>
          </cell>
          <cell r="F1288" t="str">
            <v>        食盐储备</v>
          </cell>
          <cell r="G1288">
            <v>0</v>
          </cell>
        </row>
        <row r="1288">
          <cell r="K1288">
            <v>0</v>
          </cell>
        </row>
        <row r="1289">
          <cell r="E1289">
            <v>2220510</v>
          </cell>
          <cell r="F1289" t="str">
            <v>        战略物资储备</v>
          </cell>
          <cell r="G1289">
            <v>0</v>
          </cell>
        </row>
        <row r="1289">
          <cell r="K1289">
            <v>0</v>
          </cell>
        </row>
        <row r="1290">
          <cell r="E1290">
            <v>2220599</v>
          </cell>
          <cell r="F1290" t="str">
            <v>        其他重要商品储备支出</v>
          </cell>
          <cell r="G1290">
            <v>0</v>
          </cell>
        </row>
        <row r="1290">
          <cell r="K1290">
            <v>0</v>
          </cell>
        </row>
        <row r="1291">
          <cell r="E1291">
            <v>227</v>
          </cell>
          <cell r="F1291" t="str">
            <v>二十一、预备费</v>
          </cell>
          <cell r="G1291">
            <v>15000</v>
          </cell>
        </row>
        <row r="1291">
          <cell r="J1291">
            <v>-15000</v>
          </cell>
          <cell r="K1291">
            <v>0</v>
          </cell>
        </row>
        <row r="1292">
          <cell r="E1292">
            <v>228</v>
          </cell>
          <cell r="F1292" t="str">
            <v>二十二、国债还本付息支出</v>
          </cell>
          <cell r="G1292">
            <v>178036</v>
          </cell>
          <cell r="H1292">
            <v>-178036</v>
          </cell>
        </row>
        <row r="1292">
          <cell r="K1292">
            <v>0</v>
          </cell>
        </row>
        <row r="1293">
          <cell r="E1293">
            <v>22807</v>
          </cell>
          <cell r="F1293" t="str">
            <v>        地方向国外借款还本</v>
          </cell>
          <cell r="G1293">
            <v>0</v>
          </cell>
        </row>
        <row r="1293">
          <cell r="K1293">
            <v>0</v>
          </cell>
        </row>
        <row r="1294">
          <cell r="E1294">
            <v>22808</v>
          </cell>
          <cell r="F1294" t="str">
            <v>        国内债务付息</v>
          </cell>
          <cell r="G1294">
            <v>175556</v>
          </cell>
          <cell r="H1294">
            <v>-175556</v>
          </cell>
        </row>
        <row r="1294">
          <cell r="K1294">
            <v>0</v>
          </cell>
        </row>
        <row r="1295">
          <cell r="E1295">
            <v>22809</v>
          </cell>
          <cell r="F1295" t="str">
            <v>        国外债务付息</v>
          </cell>
          <cell r="G1295">
            <v>0</v>
          </cell>
        </row>
        <row r="1295">
          <cell r="K1295">
            <v>0</v>
          </cell>
        </row>
        <row r="1296">
          <cell r="E1296">
            <v>22810</v>
          </cell>
          <cell r="F1296" t="str">
            <v>        国内外债务发行</v>
          </cell>
          <cell r="G1296">
            <v>0</v>
          </cell>
        </row>
        <row r="1296">
          <cell r="K1296">
            <v>0</v>
          </cell>
        </row>
        <row r="1297">
          <cell r="E1297">
            <v>22811</v>
          </cell>
          <cell r="F1297" t="str">
            <v>        补充还贷准备金</v>
          </cell>
          <cell r="G1297">
            <v>80</v>
          </cell>
          <cell r="H1297">
            <v>-80</v>
          </cell>
        </row>
        <row r="1297">
          <cell r="K1297">
            <v>0</v>
          </cell>
        </row>
        <row r="1298">
          <cell r="E1298">
            <v>22813</v>
          </cell>
          <cell r="F1298" t="str">
            <v>        地方政府债券付息</v>
          </cell>
          <cell r="G1298">
            <v>2400</v>
          </cell>
          <cell r="H1298">
            <v>-2400</v>
          </cell>
        </row>
        <row r="1298">
          <cell r="K1298">
            <v>0</v>
          </cell>
        </row>
        <row r="1299">
          <cell r="F1299" t="str">
            <v>二十三、债务付息支出</v>
          </cell>
        </row>
        <row r="1299">
          <cell r="H1299">
            <v>62036</v>
          </cell>
        </row>
        <row r="1299">
          <cell r="K1299">
            <v>62036</v>
          </cell>
        </row>
        <row r="1300">
          <cell r="F1300" t="str">
            <v>        地方政府其他一般债务付息支出</v>
          </cell>
        </row>
        <row r="1300">
          <cell r="H1300">
            <v>62036</v>
          </cell>
        </row>
        <row r="1300">
          <cell r="K1300">
            <v>62036</v>
          </cell>
        </row>
        <row r="1301">
          <cell r="E1301">
            <v>229</v>
          </cell>
          <cell r="F1301" t="str">
            <v>二十四、其他支出</v>
          </cell>
          <cell r="G1301">
            <v>0</v>
          </cell>
        </row>
        <row r="1301">
          <cell r="K1301">
            <v>0</v>
          </cell>
        </row>
        <row r="1302">
          <cell r="E1302">
            <v>22902</v>
          </cell>
          <cell r="F1302" t="str">
            <v>        年初预留</v>
          </cell>
          <cell r="G1302">
            <v>0</v>
          </cell>
        </row>
        <row r="1302">
          <cell r="K1302">
            <v>0</v>
          </cell>
        </row>
        <row r="1303">
          <cell r="E1303">
            <v>22999</v>
          </cell>
          <cell r="F1303" t="str">
            <v>        其他支出</v>
          </cell>
          <cell r="G1303">
            <v>0</v>
          </cell>
        </row>
        <row r="1303">
          <cell r="K1303">
            <v>0</v>
          </cell>
        </row>
        <row r="1304">
          <cell r="K1304">
            <v>0</v>
          </cell>
        </row>
        <row r="1305">
          <cell r="F1305" t="str">
            <v>一般公共预算支出合计</v>
          </cell>
          <cell r="G1305">
            <v>649140</v>
          </cell>
          <cell r="H1305">
            <v>0</v>
          </cell>
          <cell r="I1305">
            <v>0</v>
          </cell>
          <cell r="J1305">
            <v>0</v>
          </cell>
          <cell r="K1305">
            <v>649140</v>
          </cell>
        </row>
      </sheetData>
      <sheetData sheetId="46">
        <row r="1">
          <cell r="A1" t="str">
            <v>2015年度玉溪市本级一般公共预算支出决算功能分类录入表</v>
          </cell>
        </row>
        <row r="2">
          <cell r="A2" t="str">
            <v>录入02表</v>
          </cell>
        </row>
        <row r="3">
          <cell r="A3" t="str">
            <v>单位：万元</v>
          </cell>
        </row>
        <row r="4">
          <cell r="A4" t="str">
            <v>科目编码</v>
          </cell>
          <cell r="B4" t="str">
            <v>科目名称</v>
          </cell>
          <cell r="C4" t="str">
            <v>决算数</v>
          </cell>
        </row>
        <row r="5">
          <cell r="B5" t="str">
            <v>一般公共预算支出</v>
          </cell>
          <cell r="C5">
            <v>611061</v>
          </cell>
        </row>
        <row r="6">
          <cell r="A6">
            <v>201</v>
          </cell>
          <cell r="B6" t="str">
            <v>一般公共服务支出</v>
          </cell>
          <cell r="C6">
            <v>98353</v>
          </cell>
        </row>
        <row r="7">
          <cell r="A7">
            <v>20101</v>
          </cell>
          <cell r="B7" t="str">
            <v>  人大事务</v>
          </cell>
          <cell r="C7">
            <v>1750</v>
          </cell>
        </row>
        <row r="8">
          <cell r="A8">
            <v>2010101</v>
          </cell>
          <cell r="B8" t="str">
            <v>    行政运行</v>
          </cell>
          <cell r="C8">
            <v>827</v>
          </cell>
        </row>
        <row r="9">
          <cell r="A9">
            <v>2010102</v>
          </cell>
          <cell r="B9" t="str">
            <v>    一般行政管理事务</v>
          </cell>
          <cell r="C9">
            <v>462</v>
          </cell>
        </row>
        <row r="10">
          <cell r="A10">
            <v>2010103</v>
          </cell>
          <cell r="B10" t="str">
            <v>    机关服务</v>
          </cell>
          <cell r="C10">
            <v>40</v>
          </cell>
        </row>
        <row r="11">
          <cell r="A11">
            <v>2010104</v>
          </cell>
          <cell r="B11" t="str">
            <v>    人大会议</v>
          </cell>
          <cell r="C11">
            <v>155</v>
          </cell>
        </row>
        <row r="12">
          <cell r="A12">
            <v>2010105</v>
          </cell>
          <cell r="B12" t="str">
            <v>    人大立法</v>
          </cell>
          <cell r="C12">
            <v>40</v>
          </cell>
        </row>
        <row r="13">
          <cell r="A13">
            <v>2010106</v>
          </cell>
          <cell r="B13" t="str">
            <v>    人大监督</v>
          </cell>
          <cell r="C13">
            <v>0</v>
          </cell>
        </row>
        <row r="14">
          <cell r="A14">
            <v>2010107</v>
          </cell>
          <cell r="B14" t="str">
            <v>    人大代表履职能力提升</v>
          </cell>
          <cell r="C14">
            <v>46</v>
          </cell>
        </row>
        <row r="15">
          <cell r="A15">
            <v>2010108</v>
          </cell>
          <cell r="B15" t="str">
            <v>    代表工作</v>
          </cell>
          <cell r="C15">
            <v>180</v>
          </cell>
        </row>
        <row r="16">
          <cell r="A16">
            <v>2010109</v>
          </cell>
          <cell r="B16" t="str">
            <v>    人大信访工作</v>
          </cell>
          <cell r="C16">
            <v>0</v>
          </cell>
        </row>
        <row r="17">
          <cell r="A17">
            <v>2010150</v>
          </cell>
          <cell r="B17" t="str">
            <v>    事业运行</v>
          </cell>
          <cell r="C17">
            <v>0</v>
          </cell>
        </row>
        <row r="18">
          <cell r="A18">
            <v>2010199</v>
          </cell>
          <cell r="B18" t="str">
            <v>    其他人大事务支出</v>
          </cell>
          <cell r="C18">
            <v>0</v>
          </cell>
        </row>
        <row r="19">
          <cell r="A19">
            <v>20102</v>
          </cell>
          <cell r="B19" t="str">
            <v>  政协事务</v>
          </cell>
          <cell r="C19">
            <v>1762</v>
          </cell>
        </row>
        <row r="20">
          <cell r="A20">
            <v>2010201</v>
          </cell>
          <cell r="B20" t="str">
            <v>    行政运行</v>
          </cell>
          <cell r="C20">
            <v>793</v>
          </cell>
        </row>
        <row r="21">
          <cell r="A21">
            <v>2010202</v>
          </cell>
          <cell r="B21" t="str">
            <v>    一般行政管理事务</v>
          </cell>
          <cell r="C21">
            <v>346</v>
          </cell>
        </row>
        <row r="22">
          <cell r="A22">
            <v>2010203</v>
          </cell>
          <cell r="B22" t="str">
            <v>    机关服务</v>
          </cell>
          <cell r="C22">
            <v>0</v>
          </cell>
        </row>
        <row r="23">
          <cell r="A23">
            <v>2010204</v>
          </cell>
          <cell r="B23" t="str">
            <v>    政协会议</v>
          </cell>
          <cell r="C23">
            <v>190</v>
          </cell>
        </row>
        <row r="24">
          <cell r="A24">
            <v>2010205</v>
          </cell>
          <cell r="B24" t="str">
            <v>    委员视察</v>
          </cell>
          <cell r="C24">
            <v>178</v>
          </cell>
        </row>
        <row r="25">
          <cell r="A25">
            <v>2010206</v>
          </cell>
          <cell r="B25" t="str">
            <v>    参政议政</v>
          </cell>
          <cell r="C25">
            <v>30</v>
          </cell>
        </row>
        <row r="26">
          <cell r="A26">
            <v>2010250</v>
          </cell>
          <cell r="B26" t="str">
            <v>    事业运行</v>
          </cell>
          <cell r="C26">
            <v>0</v>
          </cell>
        </row>
        <row r="27">
          <cell r="A27">
            <v>2010299</v>
          </cell>
          <cell r="B27" t="str">
            <v>    其他政协事务支出</v>
          </cell>
          <cell r="C27">
            <v>225</v>
          </cell>
        </row>
        <row r="28">
          <cell r="A28">
            <v>20103</v>
          </cell>
          <cell r="B28" t="str">
            <v>  政府办公厅(室)及相关机构事务</v>
          </cell>
          <cell r="C28">
            <v>5910</v>
          </cell>
        </row>
        <row r="29">
          <cell r="A29">
            <v>2010301</v>
          </cell>
          <cell r="B29" t="str">
            <v>    行政运行</v>
          </cell>
          <cell r="C29">
            <v>3747</v>
          </cell>
        </row>
        <row r="30">
          <cell r="A30">
            <v>2010302</v>
          </cell>
          <cell r="B30" t="str">
            <v>    一般行政管理事务</v>
          </cell>
          <cell r="C30">
            <v>1213</v>
          </cell>
        </row>
        <row r="31">
          <cell r="A31">
            <v>2010303</v>
          </cell>
          <cell r="B31" t="str">
            <v>    机关服务</v>
          </cell>
          <cell r="C31">
            <v>0</v>
          </cell>
        </row>
        <row r="32">
          <cell r="A32">
            <v>2010304</v>
          </cell>
          <cell r="B32" t="str">
            <v>    专项服务</v>
          </cell>
          <cell r="C32">
            <v>0</v>
          </cell>
        </row>
        <row r="33">
          <cell r="A33">
            <v>2010305</v>
          </cell>
          <cell r="B33" t="str">
            <v>    专项业务活动</v>
          </cell>
          <cell r="C33">
            <v>0</v>
          </cell>
        </row>
        <row r="34">
          <cell r="A34">
            <v>2010306</v>
          </cell>
          <cell r="B34" t="str">
            <v>    政务公开审批</v>
          </cell>
          <cell r="C34">
            <v>0</v>
          </cell>
        </row>
        <row r="35">
          <cell r="A35">
            <v>2010307</v>
          </cell>
          <cell r="B35" t="str">
            <v>    法制建设</v>
          </cell>
          <cell r="C35">
            <v>45</v>
          </cell>
        </row>
        <row r="36">
          <cell r="A36">
            <v>2010308</v>
          </cell>
          <cell r="B36" t="str">
            <v>    信访事务</v>
          </cell>
          <cell r="C36">
            <v>196</v>
          </cell>
        </row>
        <row r="37">
          <cell r="A37">
            <v>2010309</v>
          </cell>
          <cell r="B37" t="str">
            <v>    参事事务</v>
          </cell>
          <cell r="C37">
            <v>0</v>
          </cell>
        </row>
        <row r="38">
          <cell r="A38">
            <v>2010350</v>
          </cell>
          <cell r="B38" t="str">
            <v>    事业运行</v>
          </cell>
          <cell r="C38">
            <v>301</v>
          </cell>
        </row>
        <row r="39">
          <cell r="A39">
            <v>2010399</v>
          </cell>
          <cell r="B39" t="str">
            <v>    其他政府办公厅(室)及相关机构事务支出</v>
          </cell>
          <cell r="C39">
            <v>408</v>
          </cell>
        </row>
        <row r="40">
          <cell r="A40">
            <v>20104</v>
          </cell>
          <cell r="B40" t="str">
            <v>  发展与改革事务</v>
          </cell>
          <cell r="C40">
            <v>60521</v>
          </cell>
        </row>
        <row r="41">
          <cell r="A41">
            <v>2010401</v>
          </cell>
          <cell r="B41" t="str">
            <v>    行政运行</v>
          </cell>
          <cell r="C41">
            <v>1686</v>
          </cell>
        </row>
        <row r="42">
          <cell r="A42">
            <v>2010402</v>
          </cell>
          <cell r="B42" t="str">
            <v>    一般行政管理事务</v>
          </cell>
          <cell r="C42">
            <v>156</v>
          </cell>
        </row>
        <row r="43">
          <cell r="A43">
            <v>2010403</v>
          </cell>
          <cell r="B43" t="str">
            <v>    机关服务</v>
          </cell>
          <cell r="C43">
            <v>0</v>
          </cell>
        </row>
        <row r="44">
          <cell r="A44">
            <v>2010404</v>
          </cell>
          <cell r="B44" t="str">
            <v>    战略规划与实施</v>
          </cell>
          <cell r="C44">
            <v>55730</v>
          </cell>
        </row>
        <row r="45">
          <cell r="A45">
            <v>2010405</v>
          </cell>
          <cell r="B45" t="str">
            <v>    日常经济运行调节</v>
          </cell>
          <cell r="C45">
            <v>0</v>
          </cell>
        </row>
        <row r="46">
          <cell r="A46">
            <v>2010406</v>
          </cell>
          <cell r="B46" t="str">
            <v>    社会事业发展规划</v>
          </cell>
          <cell r="C46">
            <v>0</v>
          </cell>
        </row>
        <row r="47">
          <cell r="A47">
            <v>2010407</v>
          </cell>
          <cell r="B47" t="str">
            <v>    经济体制改革研究</v>
          </cell>
          <cell r="C47">
            <v>395</v>
          </cell>
        </row>
        <row r="48">
          <cell r="A48">
            <v>2010408</v>
          </cell>
          <cell r="B48" t="str">
            <v>    物价管理</v>
          </cell>
          <cell r="C48">
            <v>0</v>
          </cell>
        </row>
        <row r="49">
          <cell r="A49">
            <v>2010409</v>
          </cell>
          <cell r="B49" t="str">
            <v>    应对气候变化管理事务</v>
          </cell>
          <cell r="C49">
            <v>0</v>
          </cell>
        </row>
        <row r="50">
          <cell r="A50">
            <v>2010450</v>
          </cell>
          <cell r="B50" t="str">
            <v>    事业运行</v>
          </cell>
          <cell r="C50">
            <v>423</v>
          </cell>
        </row>
        <row r="51">
          <cell r="A51">
            <v>2010499</v>
          </cell>
          <cell r="B51" t="str">
            <v>    其他发展与改革事务支出</v>
          </cell>
          <cell r="C51">
            <v>2131</v>
          </cell>
        </row>
        <row r="52">
          <cell r="A52">
            <v>20105</v>
          </cell>
          <cell r="B52" t="str">
            <v>  统计信息事务</v>
          </cell>
          <cell r="C52">
            <v>1052</v>
          </cell>
        </row>
        <row r="53">
          <cell r="A53">
            <v>2010501</v>
          </cell>
          <cell r="B53" t="str">
            <v>    行政运行</v>
          </cell>
          <cell r="C53">
            <v>684</v>
          </cell>
        </row>
        <row r="54">
          <cell r="A54">
            <v>2010502</v>
          </cell>
          <cell r="B54" t="str">
            <v>    一般行政管理事务</v>
          </cell>
          <cell r="C54">
            <v>0</v>
          </cell>
        </row>
        <row r="55">
          <cell r="A55">
            <v>2010503</v>
          </cell>
          <cell r="B55" t="str">
            <v>    机关服务</v>
          </cell>
          <cell r="C55">
            <v>0</v>
          </cell>
        </row>
        <row r="56">
          <cell r="A56">
            <v>2010504</v>
          </cell>
          <cell r="B56" t="str">
            <v>    信息事务</v>
          </cell>
          <cell r="C56">
            <v>10</v>
          </cell>
        </row>
        <row r="57">
          <cell r="A57">
            <v>2010505</v>
          </cell>
          <cell r="B57" t="str">
            <v>    专项统计业务</v>
          </cell>
          <cell r="C57">
            <v>177</v>
          </cell>
        </row>
        <row r="58">
          <cell r="A58">
            <v>2010506</v>
          </cell>
          <cell r="B58" t="str">
            <v>    统计管理</v>
          </cell>
          <cell r="C58">
            <v>6</v>
          </cell>
        </row>
        <row r="59">
          <cell r="A59">
            <v>2010507</v>
          </cell>
          <cell r="B59" t="str">
            <v>    专项普查活动</v>
          </cell>
          <cell r="C59">
            <v>0</v>
          </cell>
        </row>
        <row r="60">
          <cell r="A60">
            <v>2010508</v>
          </cell>
          <cell r="B60" t="str">
            <v>    统计抽样调查</v>
          </cell>
          <cell r="C60">
            <v>130</v>
          </cell>
        </row>
        <row r="61">
          <cell r="A61">
            <v>2010550</v>
          </cell>
          <cell r="B61" t="str">
            <v>    事业运行</v>
          </cell>
          <cell r="C61">
            <v>0</v>
          </cell>
        </row>
        <row r="62">
          <cell r="A62">
            <v>2010599</v>
          </cell>
          <cell r="B62" t="str">
            <v>    其他统计信息事务支出</v>
          </cell>
          <cell r="C62">
            <v>45</v>
          </cell>
        </row>
        <row r="63">
          <cell r="A63">
            <v>20106</v>
          </cell>
          <cell r="B63" t="str">
            <v>  财政事务</v>
          </cell>
          <cell r="C63">
            <v>2335</v>
          </cell>
        </row>
        <row r="64">
          <cell r="A64">
            <v>2010601</v>
          </cell>
          <cell r="B64" t="str">
            <v>    行政运行</v>
          </cell>
          <cell r="C64">
            <v>1510</v>
          </cell>
        </row>
        <row r="65">
          <cell r="A65">
            <v>2010602</v>
          </cell>
          <cell r="B65" t="str">
            <v>    一般行政管理事务</v>
          </cell>
          <cell r="C65">
            <v>246</v>
          </cell>
        </row>
        <row r="66">
          <cell r="A66">
            <v>2010603</v>
          </cell>
          <cell r="B66" t="str">
            <v>    机关服务</v>
          </cell>
          <cell r="C66">
            <v>0</v>
          </cell>
        </row>
        <row r="67">
          <cell r="A67">
            <v>2010604</v>
          </cell>
          <cell r="B67" t="str">
            <v>    预算改革业务</v>
          </cell>
          <cell r="C67">
            <v>28</v>
          </cell>
        </row>
        <row r="68">
          <cell r="A68">
            <v>2010605</v>
          </cell>
          <cell r="B68" t="str">
            <v>    财政国库业务</v>
          </cell>
          <cell r="C68">
            <v>224</v>
          </cell>
        </row>
        <row r="69">
          <cell r="A69">
            <v>2010606</v>
          </cell>
          <cell r="B69" t="str">
            <v>    财政监察</v>
          </cell>
          <cell r="C69">
            <v>0</v>
          </cell>
        </row>
        <row r="70">
          <cell r="A70">
            <v>2010607</v>
          </cell>
          <cell r="B70" t="str">
            <v>    信息化建设</v>
          </cell>
          <cell r="C70">
            <v>62</v>
          </cell>
        </row>
        <row r="71">
          <cell r="A71">
            <v>2010608</v>
          </cell>
          <cell r="B71" t="str">
            <v>    财政委托业务支出</v>
          </cell>
          <cell r="C71">
            <v>112</v>
          </cell>
        </row>
        <row r="72">
          <cell r="A72">
            <v>2010650</v>
          </cell>
          <cell r="B72" t="str">
            <v>    事业运行</v>
          </cell>
          <cell r="C72">
            <v>32</v>
          </cell>
        </row>
        <row r="73">
          <cell r="A73">
            <v>2010699</v>
          </cell>
          <cell r="B73" t="str">
            <v>    其他财政事务支出</v>
          </cell>
          <cell r="C73">
            <v>121</v>
          </cell>
        </row>
        <row r="74">
          <cell r="A74">
            <v>20107</v>
          </cell>
          <cell r="B74" t="str">
            <v>  税收事务</v>
          </cell>
          <cell r="C74">
            <v>1484</v>
          </cell>
        </row>
        <row r="75">
          <cell r="A75">
            <v>2010701</v>
          </cell>
          <cell r="B75" t="str">
            <v>    行政运行</v>
          </cell>
          <cell r="C75">
            <v>18</v>
          </cell>
        </row>
        <row r="76">
          <cell r="A76">
            <v>2010702</v>
          </cell>
          <cell r="B76" t="str">
            <v>    一般行政管理事务</v>
          </cell>
          <cell r="C76">
            <v>1173</v>
          </cell>
        </row>
        <row r="77">
          <cell r="A77">
            <v>2010703</v>
          </cell>
          <cell r="B77" t="str">
            <v>    机关服务</v>
          </cell>
          <cell r="C77">
            <v>0</v>
          </cell>
        </row>
        <row r="78">
          <cell r="A78">
            <v>2010704</v>
          </cell>
          <cell r="B78" t="str">
            <v>    税务办案</v>
          </cell>
          <cell r="C78">
            <v>0</v>
          </cell>
        </row>
        <row r="79">
          <cell r="A79">
            <v>2010705</v>
          </cell>
          <cell r="B79" t="str">
            <v>    税务登记证及发票管理</v>
          </cell>
          <cell r="C79">
            <v>0</v>
          </cell>
        </row>
        <row r="80">
          <cell r="A80">
            <v>2010706</v>
          </cell>
          <cell r="B80" t="str">
            <v>    代扣代收代征税款手续费</v>
          </cell>
          <cell r="C80">
            <v>0</v>
          </cell>
        </row>
        <row r="81">
          <cell r="A81">
            <v>2010707</v>
          </cell>
          <cell r="B81" t="str">
            <v>    税务宣传</v>
          </cell>
          <cell r="C81">
            <v>0</v>
          </cell>
        </row>
        <row r="82">
          <cell r="A82">
            <v>2010708</v>
          </cell>
          <cell r="B82" t="str">
            <v>    协税护税</v>
          </cell>
          <cell r="C82">
            <v>0</v>
          </cell>
        </row>
        <row r="83">
          <cell r="A83">
            <v>2010709</v>
          </cell>
          <cell r="B83" t="str">
            <v>    信息化建设</v>
          </cell>
          <cell r="C83">
            <v>0</v>
          </cell>
        </row>
        <row r="84">
          <cell r="A84">
            <v>2010750</v>
          </cell>
          <cell r="B84" t="str">
            <v>    事业运行</v>
          </cell>
          <cell r="C84">
            <v>0</v>
          </cell>
        </row>
        <row r="85">
          <cell r="A85">
            <v>2010799</v>
          </cell>
          <cell r="B85" t="str">
            <v>    其他税收事务支出</v>
          </cell>
          <cell r="C85">
            <v>293</v>
          </cell>
        </row>
        <row r="86">
          <cell r="A86">
            <v>20108</v>
          </cell>
          <cell r="B86" t="str">
            <v>  审计事务</v>
          </cell>
          <cell r="C86">
            <v>1473</v>
          </cell>
        </row>
        <row r="87">
          <cell r="A87">
            <v>2010801</v>
          </cell>
          <cell r="B87" t="str">
            <v>    行政运行</v>
          </cell>
          <cell r="C87">
            <v>627</v>
          </cell>
        </row>
        <row r="88">
          <cell r="A88">
            <v>2010802</v>
          </cell>
          <cell r="B88" t="str">
            <v>    一般行政管理事务</v>
          </cell>
          <cell r="C88">
            <v>243</v>
          </cell>
        </row>
        <row r="89">
          <cell r="A89">
            <v>2010803</v>
          </cell>
          <cell r="B89" t="str">
            <v>    机关服务</v>
          </cell>
          <cell r="C89">
            <v>0</v>
          </cell>
        </row>
        <row r="90">
          <cell r="A90">
            <v>2010804</v>
          </cell>
          <cell r="B90" t="str">
            <v>    审计业务</v>
          </cell>
          <cell r="C90">
            <v>394</v>
          </cell>
        </row>
        <row r="91">
          <cell r="A91">
            <v>2010805</v>
          </cell>
          <cell r="B91" t="str">
            <v>    审计管理</v>
          </cell>
          <cell r="C91">
            <v>0</v>
          </cell>
        </row>
        <row r="92">
          <cell r="A92">
            <v>2010806</v>
          </cell>
          <cell r="B92" t="str">
            <v>    信息化建设</v>
          </cell>
          <cell r="C92">
            <v>14</v>
          </cell>
        </row>
        <row r="93">
          <cell r="A93">
            <v>2010850</v>
          </cell>
          <cell r="B93" t="str">
            <v>    事业运行</v>
          </cell>
          <cell r="C93">
            <v>134</v>
          </cell>
        </row>
        <row r="94">
          <cell r="A94">
            <v>2010899</v>
          </cell>
          <cell r="B94" t="str">
            <v>    其他审计事务支出</v>
          </cell>
          <cell r="C94">
            <v>61</v>
          </cell>
        </row>
        <row r="95">
          <cell r="A95">
            <v>20109</v>
          </cell>
          <cell r="B95" t="str">
            <v>  海关事务</v>
          </cell>
          <cell r="C95">
            <v>0</v>
          </cell>
        </row>
        <row r="96">
          <cell r="A96">
            <v>2010901</v>
          </cell>
          <cell r="B96" t="str">
            <v>    行政运行</v>
          </cell>
          <cell r="C96">
            <v>0</v>
          </cell>
        </row>
        <row r="97">
          <cell r="A97">
            <v>2010902</v>
          </cell>
          <cell r="B97" t="str">
            <v>    一般行政管理事务</v>
          </cell>
          <cell r="C97">
            <v>0</v>
          </cell>
        </row>
        <row r="98">
          <cell r="A98">
            <v>2010903</v>
          </cell>
          <cell r="B98" t="str">
            <v>    机关服务</v>
          </cell>
          <cell r="C98">
            <v>0</v>
          </cell>
        </row>
        <row r="99">
          <cell r="A99">
            <v>2010904</v>
          </cell>
          <cell r="B99" t="str">
            <v>    收费业务</v>
          </cell>
          <cell r="C99">
            <v>0</v>
          </cell>
        </row>
        <row r="100">
          <cell r="A100">
            <v>2010905</v>
          </cell>
          <cell r="B100" t="str">
            <v>    缉私办案</v>
          </cell>
          <cell r="C100">
            <v>0</v>
          </cell>
        </row>
        <row r="101">
          <cell r="A101">
            <v>2010907</v>
          </cell>
          <cell r="B101" t="str">
            <v>    口岸电子执法系统建设与维护</v>
          </cell>
          <cell r="C101">
            <v>0</v>
          </cell>
        </row>
        <row r="102">
          <cell r="A102">
            <v>2010908</v>
          </cell>
          <cell r="B102" t="str">
            <v>    信息化建设</v>
          </cell>
          <cell r="C102">
            <v>0</v>
          </cell>
        </row>
        <row r="103">
          <cell r="A103">
            <v>2010950</v>
          </cell>
          <cell r="B103" t="str">
            <v>    事业运行</v>
          </cell>
          <cell r="C103">
            <v>0</v>
          </cell>
        </row>
        <row r="104">
          <cell r="A104">
            <v>2010999</v>
          </cell>
          <cell r="B104" t="str">
            <v>    其他海关事务支出</v>
          </cell>
          <cell r="C104">
            <v>0</v>
          </cell>
        </row>
        <row r="105">
          <cell r="A105">
            <v>20110</v>
          </cell>
          <cell r="B105" t="str">
            <v>  人力资源事务</v>
          </cell>
          <cell r="C105">
            <v>695</v>
          </cell>
        </row>
        <row r="106">
          <cell r="A106">
            <v>2011001</v>
          </cell>
          <cell r="B106" t="str">
            <v>    行政运行</v>
          </cell>
          <cell r="C106">
            <v>173</v>
          </cell>
        </row>
        <row r="107">
          <cell r="A107">
            <v>2011002</v>
          </cell>
          <cell r="B107" t="str">
            <v>    一般行政管理事务</v>
          </cell>
          <cell r="C107">
            <v>0</v>
          </cell>
        </row>
        <row r="108">
          <cell r="A108">
            <v>2011003</v>
          </cell>
          <cell r="B108" t="str">
            <v>    机关服务</v>
          </cell>
          <cell r="C108">
            <v>0</v>
          </cell>
        </row>
        <row r="109">
          <cell r="A109">
            <v>2011004</v>
          </cell>
          <cell r="B109" t="str">
            <v>    政府特殊津贴</v>
          </cell>
          <cell r="C109">
            <v>0</v>
          </cell>
        </row>
        <row r="110">
          <cell r="A110">
            <v>2011005</v>
          </cell>
          <cell r="B110" t="str">
            <v>    资助留学回国人员</v>
          </cell>
          <cell r="C110">
            <v>0</v>
          </cell>
        </row>
        <row r="111">
          <cell r="A111">
            <v>2011006</v>
          </cell>
          <cell r="B111" t="str">
            <v>    军队转业干部安置</v>
          </cell>
          <cell r="C111">
            <v>69</v>
          </cell>
        </row>
        <row r="112">
          <cell r="A112">
            <v>2011007</v>
          </cell>
          <cell r="B112" t="str">
            <v>    博士后日常经费</v>
          </cell>
          <cell r="C112">
            <v>0</v>
          </cell>
        </row>
        <row r="113">
          <cell r="A113">
            <v>2011008</v>
          </cell>
          <cell r="B113" t="str">
            <v>    引进人才费用</v>
          </cell>
          <cell r="C113">
            <v>141</v>
          </cell>
        </row>
        <row r="114">
          <cell r="A114">
            <v>2011009</v>
          </cell>
          <cell r="B114" t="str">
            <v>    公务员考核</v>
          </cell>
          <cell r="C114">
            <v>20</v>
          </cell>
        </row>
        <row r="115">
          <cell r="A115">
            <v>2011010</v>
          </cell>
          <cell r="B115" t="str">
            <v>    公务员履职能力提升</v>
          </cell>
          <cell r="C115">
            <v>15</v>
          </cell>
        </row>
        <row r="116">
          <cell r="A116">
            <v>2011011</v>
          </cell>
          <cell r="B116" t="str">
            <v>    公务员招考</v>
          </cell>
          <cell r="C116">
            <v>48</v>
          </cell>
        </row>
        <row r="117">
          <cell r="A117">
            <v>2011012</v>
          </cell>
          <cell r="B117" t="str">
            <v>    公务员综合管理</v>
          </cell>
          <cell r="C117">
            <v>0</v>
          </cell>
        </row>
        <row r="118">
          <cell r="A118">
            <v>2011050</v>
          </cell>
          <cell r="B118" t="str">
            <v>    事业运行</v>
          </cell>
          <cell r="C118">
            <v>157</v>
          </cell>
        </row>
        <row r="119">
          <cell r="A119">
            <v>2011099</v>
          </cell>
          <cell r="B119" t="str">
            <v>    其他人力资源事务支出</v>
          </cell>
          <cell r="C119">
            <v>72</v>
          </cell>
        </row>
        <row r="120">
          <cell r="A120">
            <v>20111</v>
          </cell>
          <cell r="B120" t="str">
            <v>  纪检监察事务</v>
          </cell>
          <cell r="C120">
            <v>1909</v>
          </cell>
        </row>
        <row r="121">
          <cell r="A121">
            <v>2011101</v>
          </cell>
          <cell r="B121" t="str">
            <v>    行政运行</v>
          </cell>
          <cell r="C121">
            <v>1443</v>
          </cell>
        </row>
        <row r="122">
          <cell r="A122">
            <v>2011102</v>
          </cell>
          <cell r="B122" t="str">
            <v>    一般行政管理事务</v>
          </cell>
          <cell r="C122">
            <v>157</v>
          </cell>
        </row>
        <row r="123">
          <cell r="A123">
            <v>2011103</v>
          </cell>
          <cell r="B123" t="str">
            <v>    机关服务</v>
          </cell>
          <cell r="C123">
            <v>0</v>
          </cell>
        </row>
        <row r="124">
          <cell r="A124">
            <v>2011104</v>
          </cell>
          <cell r="B124" t="str">
            <v>    大案要案查处</v>
          </cell>
          <cell r="C124">
            <v>30</v>
          </cell>
        </row>
        <row r="125">
          <cell r="A125">
            <v>2011105</v>
          </cell>
          <cell r="B125" t="str">
            <v>    派驻派出机构</v>
          </cell>
          <cell r="C125">
            <v>150</v>
          </cell>
        </row>
        <row r="126">
          <cell r="A126">
            <v>2011106</v>
          </cell>
          <cell r="B126" t="str">
            <v>    中央巡视</v>
          </cell>
          <cell r="C126">
            <v>0</v>
          </cell>
        </row>
        <row r="127">
          <cell r="A127">
            <v>2011150</v>
          </cell>
          <cell r="B127" t="str">
            <v>    事业运行</v>
          </cell>
          <cell r="C127">
            <v>0</v>
          </cell>
        </row>
        <row r="128">
          <cell r="A128">
            <v>2011199</v>
          </cell>
          <cell r="B128" t="str">
            <v>    其他纪检监察事务支出</v>
          </cell>
          <cell r="C128">
            <v>129</v>
          </cell>
        </row>
        <row r="129">
          <cell r="A129">
            <v>20113</v>
          </cell>
          <cell r="B129" t="str">
            <v>  商贸事务</v>
          </cell>
          <cell r="C129">
            <v>2629</v>
          </cell>
        </row>
        <row r="130">
          <cell r="A130">
            <v>2011301</v>
          </cell>
          <cell r="B130" t="str">
            <v>    行政运行</v>
          </cell>
          <cell r="C130">
            <v>865</v>
          </cell>
        </row>
        <row r="131">
          <cell r="A131">
            <v>2011302</v>
          </cell>
          <cell r="B131" t="str">
            <v>    一般行政管理事务</v>
          </cell>
          <cell r="C131">
            <v>157</v>
          </cell>
        </row>
        <row r="132">
          <cell r="A132">
            <v>2011303</v>
          </cell>
          <cell r="B132" t="str">
            <v>    机关服务</v>
          </cell>
          <cell r="C132">
            <v>0</v>
          </cell>
        </row>
        <row r="133">
          <cell r="A133">
            <v>2011304</v>
          </cell>
          <cell r="B133" t="str">
            <v>    对外贸易管理</v>
          </cell>
          <cell r="C133">
            <v>109</v>
          </cell>
        </row>
        <row r="134">
          <cell r="A134">
            <v>2011305</v>
          </cell>
          <cell r="B134" t="str">
            <v>    国际经济合作</v>
          </cell>
          <cell r="C134">
            <v>25</v>
          </cell>
        </row>
        <row r="135">
          <cell r="A135">
            <v>2011306</v>
          </cell>
          <cell r="B135" t="str">
            <v>    外资管理</v>
          </cell>
          <cell r="C135">
            <v>35</v>
          </cell>
        </row>
        <row r="136">
          <cell r="A136">
            <v>2011307</v>
          </cell>
          <cell r="B136" t="str">
            <v>    国内贸易管理</v>
          </cell>
          <cell r="C136">
            <v>525</v>
          </cell>
        </row>
        <row r="137">
          <cell r="A137">
            <v>2011308</v>
          </cell>
          <cell r="B137" t="str">
            <v>    招商引资</v>
          </cell>
          <cell r="C137">
            <v>907</v>
          </cell>
        </row>
        <row r="138">
          <cell r="A138">
            <v>2011350</v>
          </cell>
          <cell r="B138" t="str">
            <v>    事业运行</v>
          </cell>
          <cell r="C138">
            <v>0</v>
          </cell>
        </row>
        <row r="139">
          <cell r="A139">
            <v>2011399</v>
          </cell>
          <cell r="B139" t="str">
            <v>    其他商贸事务支出</v>
          </cell>
          <cell r="C139">
            <v>6</v>
          </cell>
        </row>
        <row r="140">
          <cell r="A140">
            <v>20114</v>
          </cell>
          <cell r="B140" t="str">
            <v>  知识产权事务</v>
          </cell>
          <cell r="C140">
            <v>72</v>
          </cell>
        </row>
        <row r="141">
          <cell r="A141">
            <v>2011401</v>
          </cell>
          <cell r="B141" t="str">
            <v>    行政运行</v>
          </cell>
          <cell r="C141">
            <v>0</v>
          </cell>
        </row>
        <row r="142">
          <cell r="A142">
            <v>2011402</v>
          </cell>
          <cell r="B142" t="str">
            <v>    一般行政管理事务</v>
          </cell>
          <cell r="C142">
            <v>20</v>
          </cell>
        </row>
        <row r="143">
          <cell r="A143">
            <v>2011403</v>
          </cell>
          <cell r="B143" t="str">
            <v>    机关服务</v>
          </cell>
          <cell r="C143">
            <v>0</v>
          </cell>
        </row>
        <row r="144">
          <cell r="A144">
            <v>2011404</v>
          </cell>
          <cell r="B144" t="str">
            <v>    专利审批</v>
          </cell>
          <cell r="C144">
            <v>0</v>
          </cell>
        </row>
        <row r="145">
          <cell r="A145">
            <v>2011405</v>
          </cell>
          <cell r="B145" t="str">
            <v>    国家知识产权战略</v>
          </cell>
          <cell r="C145">
            <v>0</v>
          </cell>
        </row>
        <row r="146">
          <cell r="A146">
            <v>2011406</v>
          </cell>
          <cell r="B146" t="str">
            <v>    专利试点和产业化推进</v>
          </cell>
          <cell r="C146">
            <v>0</v>
          </cell>
        </row>
        <row r="147">
          <cell r="A147">
            <v>2011407</v>
          </cell>
          <cell r="B147" t="str">
            <v>    专利执法</v>
          </cell>
          <cell r="C147">
            <v>0</v>
          </cell>
        </row>
        <row r="148">
          <cell r="A148">
            <v>2011408</v>
          </cell>
          <cell r="B148" t="str">
            <v>    国际组织专项活动</v>
          </cell>
          <cell r="C148">
            <v>0</v>
          </cell>
        </row>
        <row r="149">
          <cell r="A149">
            <v>2011409</v>
          </cell>
          <cell r="B149" t="str">
            <v>    知识产权宏观管理</v>
          </cell>
          <cell r="C149">
            <v>0</v>
          </cell>
        </row>
        <row r="150">
          <cell r="A150">
            <v>2011450</v>
          </cell>
          <cell r="B150" t="str">
            <v>    事业运行</v>
          </cell>
          <cell r="C150">
            <v>52</v>
          </cell>
        </row>
        <row r="151">
          <cell r="A151">
            <v>2011499</v>
          </cell>
          <cell r="B151" t="str">
            <v>    其他知识产权事务支出</v>
          </cell>
          <cell r="C151">
            <v>0</v>
          </cell>
        </row>
        <row r="152">
          <cell r="A152">
            <v>20115</v>
          </cell>
          <cell r="B152" t="str">
            <v>  工商行政管理事务</v>
          </cell>
          <cell r="C152">
            <v>1554</v>
          </cell>
        </row>
        <row r="153">
          <cell r="A153">
            <v>2011501</v>
          </cell>
          <cell r="B153" t="str">
            <v>    行政运行</v>
          </cell>
          <cell r="C153">
            <v>1090</v>
          </cell>
        </row>
        <row r="154">
          <cell r="A154">
            <v>2011502</v>
          </cell>
          <cell r="B154" t="str">
            <v>    一般行政管理事务</v>
          </cell>
          <cell r="C154">
            <v>36</v>
          </cell>
        </row>
        <row r="155">
          <cell r="A155">
            <v>2011503</v>
          </cell>
          <cell r="B155" t="str">
            <v>    机关服务</v>
          </cell>
          <cell r="C155">
            <v>0</v>
          </cell>
        </row>
        <row r="156">
          <cell r="A156">
            <v>2011504</v>
          </cell>
          <cell r="B156" t="str">
            <v>    工商行政管理专项</v>
          </cell>
          <cell r="C156">
            <v>301</v>
          </cell>
        </row>
        <row r="157">
          <cell r="A157">
            <v>2011505</v>
          </cell>
          <cell r="B157" t="str">
            <v>    执法办案专项</v>
          </cell>
          <cell r="C157">
            <v>0</v>
          </cell>
        </row>
        <row r="158">
          <cell r="A158">
            <v>2011506</v>
          </cell>
          <cell r="B158" t="str">
            <v>    消费者权益保护</v>
          </cell>
          <cell r="C158">
            <v>55</v>
          </cell>
        </row>
        <row r="159">
          <cell r="A159">
            <v>2011507</v>
          </cell>
          <cell r="B159" t="str">
            <v>    信息化建设</v>
          </cell>
          <cell r="C159">
            <v>0</v>
          </cell>
        </row>
        <row r="160">
          <cell r="A160">
            <v>2011550</v>
          </cell>
          <cell r="B160" t="str">
            <v>    事业运行</v>
          </cell>
          <cell r="C160">
            <v>61</v>
          </cell>
        </row>
        <row r="161">
          <cell r="A161">
            <v>2011599</v>
          </cell>
          <cell r="B161" t="str">
            <v>    其他工商行政管理事务支出</v>
          </cell>
          <cell r="C161">
            <v>11</v>
          </cell>
        </row>
        <row r="162">
          <cell r="A162">
            <v>20117</v>
          </cell>
          <cell r="B162" t="str">
            <v>  质量技术监督与检验检疫事务</v>
          </cell>
          <cell r="C162">
            <v>1187</v>
          </cell>
        </row>
        <row r="163">
          <cell r="A163">
            <v>2011701</v>
          </cell>
          <cell r="B163" t="str">
            <v>    行政运行</v>
          </cell>
          <cell r="C163">
            <v>601</v>
          </cell>
        </row>
        <row r="164">
          <cell r="A164">
            <v>2011702</v>
          </cell>
          <cell r="B164" t="str">
            <v>    一般行政管理事务</v>
          </cell>
          <cell r="C164">
            <v>0</v>
          </cell>
        </row>
        <row r="165">
          <cell r="A165">
            <v>2011703</v>
          </cell>
          <cell r="B165" t="str">
            <v>    机关服务</v>
          </cell>
          <cell r="C165">
            <v>0</v>
          </cell>
        </row>
        <row r="166">
          <cell r="A166">
            <v>2011704</v>
          </cell>
          <cell r="B166" t="str">
            <v>    出入境检验检疫行政执法和业务管理</v>
          </cell>
          <cell r="C166">
            <v>0</v>
          </cell>
        </row>
        <row r="167">
          <cell r="A167">
            <v>2011705</v>
          </cell>
          <cell r="B167" t="str">
            <v>    出入境检验检疫技术支持</v>
          </cell>
          <cell r="C167">
            <v>0</v>
          </cell>
        </row>
        <row r="168">
          <cell r="A168">
            <v>2011706</v>
          </cell>
          <cell r="B168" t="str">
            <v>    质量技术监督行政执法及业务管理</v>
          </cell>
          <cell r="C168">
            <v>66</v>
          </cell>
        </row>
        <row r="169">
          <cell r="A169">
            <v>2011707</v>
          </cell>
          <cell r="B169" t="str">
            <v>    质量技术监督技术支持</v>
          </cell>
          <cell r="C169">
            <v>0</v>
          </cell>
        </row>
        <row r="170">
          <cell r="A170">
            <v>2011708</v>
          </cell>
          <cell r="B170" t="str">
            <v>    认证认可监督管理</v>
          </cell>
          <cell r="C170">
            <v>0</v>
          </cell>
        </row>
        <row r="171">
          <cell r="A171">
            <v>2011709</v>
          </cell>
          <cell r="B171" t="str">
            <v>    标准化管理</v>
          </cell>
          <cell r="C171">
            <v>0</v>
          </cell>
        </row>
        <row r="172">
          <cell r="A172">
            <v>2011710</v>
          </cell>
          <cell r="B172" t="str">
            <v>    信息化建设</v>
          </cell>
          <cell r="C172">
            <v>0</v>
          </cell>
        </row>
        <row r="173">
          <cell r="A173">
            <v>2011750</v>
          </cell>
          <cell r="B173" t="str">
            <v>    事业运行</v>
          </cell>
          <cell r="C173">
            <v>0</v>
          </cell>
        </row>
        <row r="174">
          <cell r="A174">
            <v>2011799</v>
          </cell>
          <cell r="B174" t="str">
            <v>    其他质量技术监督与检验检疫事务支出</v>
          </cell>
          <cell r="C174">
            <v>520</v>
          </cell>
        </row>
        <row r="175">
          <cell r="A175">
            <v>20123</v>
          </cell>
          <cell r="B175" t="str">
            <v>  民族事务</v>
          </cell>
          <cell r="C175">
            <v>704</v>
          </cell>
        </row>
        <row r="176">
          <cell r="A176">
            <v>2012301</v>
          </cell>
          <cell r="B176" t="str">
            <v>    行政运行</v>
          </cell>
          <cell r="C176">
            <v>333</v>
          </cell>
        </row>
        <row r="177">
          <cell r="A177">
            <v>2012302</v>
          </cell>
          <cell r="B177" t="str">
            <v>    一般行政管理事务</v>
          </cell>
          <cell r="C177">
            <v>8</v>
          </cell>
        </row>
        <row r="178">
          <cell r="A178">
            <v>2012303</v>
          </cell>
          <cell r="B178" t="str">
            <v>    机关服务</v>
          </cell>
          <cell r="C178">
            <v>0</v>
          </cell>
        </row>
        <row r="179">
          <cell r="A179">
            <v>2012304</v>
          </cell>
          <cell r="B179" t="str">
            <v>    民族工作专项</v>
          </cell>
          <cell r="C179">
            <v>191</v>
          </cell>
        </row>
        <row r="180">
          <cell r="A180">
            <v>2012350</v>
          </cell>
          <cell r="B180" t="str">
            <v>    事业运行</v>
          </cell>
          <cell r="C180">
            <v>0</v>
          </cell>
        </row>
        <row r="181">
          <cell r="A181">
            <v>2012399</v>
          </cell>
          <cell r="B181" t="str">
            <v>    其他民族事务支出</v>
          </cell>
          <cell r="C181">
            <v>172</v>
          </cell>
        </row>
        <row r="182">
          <cell r="A182">
            <v>20124</v>
          </cell>
          <cell r="B182" t="str">
            <v>  宗教事务</v>
          </cell>
          <cell r="C182">
            <v>114</v>
          </cell>
        </row>
        <row r="183">
          <cell r="A183">
            <v>2012401</v>
          </cell>
          <cell r="B183" t="str">
            <v>    行政运行</v>
          </cell>
          <cell r="C183">
            <v>0</v>
          </cell>
        </row>
        <row r="184">
          <cell r="A184">
            <v>2012402</v>
          </cell>
          <cell r="B184" t="str">
            <v>    一般行政管理事务</v>
          </cell>
          <cell r="C184">
            <v>0</v>
          </cell>
        </row>
        <row r="185">
          <cell r="A185">
            <v>2012403</v>
          </cell>
          <cell r="B185" t="str">
            <v>    机关服务</v>
          </cell>
          <cell r="C185">
            <v>0</v>
          </cell>
        </row>
        <row r="186">
          <cell r="A186">
            <v>2012404</v>
          </cell>
          <cell r="B186" t="str">
            <v>    宗教工作专项</v>
          </cell>
          <cell r="C186">
            <v>114</v>
          </cell>
        </row>
        <row r="187">
          <cell r="A187">
            <v>2012450</v>
          </cell>
          <cell r="B187" t="str">
            <v>    事业运行</v>
          </cell>
          <cell r="C187">
            <v>0</v>
          </cell>
        </row>
        <row r="188">
          <cell r="A188">
            <v>2012499</v>
          </cell>
          <cell r="B188" t="str">
            <v>    其他宗教事务支出</v>
          </cell>
          <cell r="C188">
            <v>0</v>
          </cell>
        </row>
        <row r="189">
          <cell r="A189">
            <v>20125</v>
          </cell>
          <cell r="B189" t="str">
            <v>  港澳台侨事务</v>
          </cell>
          <cell r="C189">
            <v>97</v>
          </cell>
        </row>
        <row r="190">
          <cell r="A190">
            <v>2012501</v>
          </cell>
          <cell r="B190" t="str">
            <v>    行政运行</v>
          </cell>
          <cell r="C190">
            <v>55</v>
          </cell>
        </row>
        <row r="191">
          <cell r="A191">
            <v>2012502</v>
          </cell>
          <cell r="B191" t="str">
            <v>    一般行政管理事务</v>
          </cell>
          <cell r="C191">
            <v>10</v>
          </cell>
        </row>
        <row r="192">
          <cell r="A192">
            <v>2012503</v>
          </cell>
          <cell r="B192" t="str">
            <v>    机关服务</v>
          </cell>
          <cell r="C192">
            <v>0</v>
          </cell>
        </row>
        <row r="193">
          <cell r="A193">
            <v>2012504</v>
          </cell>
          <cell r="B193" t="str">
            <v>    港澳事务</v>
          </cell>
          <cell r="C193">
            <v>0</v>
          </cell>
        </row>
        <row r="194">
          <cell r="A194">
            <v>2012505</v>
          </cell>
          <cell r="B194" t="str">
            <v>    台湾事务</v>
          </cell>
          <cell r="C194">
            <v>0</v>
          </cell>
        </row>
        <row r="195">
          <cell r="A195">
            <v>2012506</v>
          </cell>
          <cell r="B195" t="str">
            <v>    华侨事务</v>
          </cell>
          <cell r="C195">
            <v>32</v>
          </cell>
        </row>
        <row r="196">
          <cell r="A196">
            <v>2012550</v>
          </cell>
          <cell r="B196" t="str">
            <v>    事业运行</v>
          </cell>
          <cell r="C196">
            <v>0</v>
          </cell>
        </row>
        <row r="197">
          <cell r="A197">
            <v>2012599</v>
          </cell>
          <cell r="B197" t="str">
            <v>    其他港澳台侨事务支出</v>
          </cell>
          <cell r="C197">
            <v>0</v>
          </cell>
        </row>
        <row r="198">
          <cell r="A198">
            <v>20126</v>
          </cell>
          <cell r="B198" t="str">
            <v>  档案事务</v>
          </cell>
          <cell r="C198">
            <v>366</v>
          </cell>
        </row>
        <row r="199">
          <cell r="A199">
            <v>2012601</v>
          </cell>
          <cell r="B199" t="str">
            <v>    行政运行</v>
          </cell>
          <cell r="C199">
            <v>233</v>
          </cell>
        </row>
        <row r="200">
          <cell r="A200">
            <v>2012602</v>
          </cell>
          <cell r="B200" t="str">
            <v>    一般行政管理事务</v>
          </cell>
          <cell r="C200">
            <v>128</v>
          </cell>
        </row>
        <row r="201">
          <cell r="A201">
            <v>2012603</v>
          </cell>
          <cell r="B201" t="str">
            <v>    机关服务</v>
          </cell>
          <cell r="C201">
            <v>0</v>
          </cell>
        </row>
        <row r="202">
          <cell r="A202">
            <v>2012604</v>
          </cell>
          <cell r="B202" t="str">
            <v>    档案馆</v>
          </cell>
          <cell r="C202">
            <v>5</v>
          </cell>
        </row>
        <row r="203">
          <cell r="A203">
            <v>2012699</v>
          </cell>
          <cell r="B203" t="str">
            <v>    其他档案事务支出</v>
          </cell>
          <cell r="C203">
            <v>0</v>
          </cell>
        </row>
        <row r="204">
          <cell r="A204">
            <v>20128</v>
          </cell>
          <cell r="B204" t="str">
            <v>  民主党派及工商联事务</v>
          </cell>
          <cell r="C204">
            <v>558</v>
          </cell>
        </row>
        <row r="205">
          <cell r="A205">
            <v>2012801</v>
          </cell>
          <cell r="B205" t="str">
            <v>    行政运行</v>
          </cell>
          <cell r="C205">
            <v>363</v>
          </cell>
        </row>
        <row r="206">
          <cell r="A206">
            <v>2012802</v>
          </cell>
          <cell r="B206" t="str">
            <v>    一般行政管理事务</v>
          </cell>
          <cell r="C206">
            <v>172</v>
          </cell>
        </row>
        <row r="207">
          <cell r="A207">
            <v>2012803</v>
          </cell>
          <cell r="B207" t="str">
            <v>    机关服务</v>
          </cell>
          <cell r="C207">
            <v>0</v>
          </cell>
        </row>
        <row r="208">
          <cell r="A208">
            <v>2012804</v>
          </cell>
          <cell r="B208" t="str">
            <v>    参政议政</v>
          </cell>
          <cell r="C208">
            <v>0</v>
          </cell>
        </row>
        <row r="209">
          <cell r="A209">
            <v>2012850</v>
          </cell>
          <cell r="B209" t="str">
            <v>    事业运行</v>
          </cell>
          <cell r="C209">
            <v>0</v>
          </cell>
        </row>
        <row r="210">
          <cell r="A210">
            <v>2012899</v>
          </cell>
          <cell r="B210" t="str">
            <v>    其他民主党派及工商联事务支出</v>
          </cell>
          <cell r="C210">
            <v>23</v>
          </cell>
        </row>
        <row r="211">
          <cell r="A211">
            <v>20129</v>
          </cell>
          <cell r="B211" t="str">
            <v>  群众团体事务</v>
          </cell>
          <cell r="C211">
            <v>1072</v>
          </cell>
        </row>
        <row r="212">
          <cell r="A212">
            <v>2012901</v>
          </cell>
          <cell r="B212" t="str">
            <v>    行政运行</v>
          </cell>
          <cell r="C212">
            <v>484</v>
          </cell>
        </row>
        <row r="213">
          <cell r="A213">
            <v>2012902</v>
          </cell>
          <cell r="B213" t="str">
            <v>    一般行政管理事务</v>
          </cell>
          <cell r="C213">
            <v>177</v>
          </cell>
        </row>
        <row r="214">
          <cell r="A214">
            <v>2012903</v>
          </cell>
          <cell r="B214" t="str">
            <v>    机关服务</v>
          </cell>
          <cell r="C214">
            <v>0</v>
          </cell>
        </row>
        <row r="215">
          <cell r="A215">
            <v>2012904</v>
          </cell>
          <cell r="B215" t="str">
            <v>    厂务公开</v>
          </cell>
          <cell r="C215">
            <v>0</v>
          </cell>
        </row>
        <row r="216">
          <cell r="A216">
            <v>2012905</v>
          </cell>
          <cell r="B216" t="str">
            <v>    工会疗养休养</v>
          </cell>
          <cell r="C216">
            <v>0</v>
          </cell>
        </row>
        <row r="217">
          <cell r="A217">
            <v>2012950</v>
          </cell>
          <cell r="B217" t="str">
            <v>    事业运行</v>
          </cell>
          <cell r="C217">
            <v>0</v>
          </cell>
        </row>
        <row r="218">
          <cell r="A218">
            <v>2012999</v>
          </cell>
          <cell r="B218" t="str">
            <v>    其他群众团体事务支出</v>
          </cell>
          <cell r="C218">
            <v>411</v>
          </cell>
        </row>
        <row r="219">
          <cell r="A219">
            <v>20131</v>
          </cell>
          <cell r="B219" t="str">
            <v>  党委办公厅(室)及相关机构事务</v>
          </cell>
          <cell r="C219">
            <v>4641</v>
          </cell>
        </row>
        <row r="220">
          <cell r="A220">
            <v>2013101</v>
          </cell>
          <cell r="B220" t="str">
            <v>    行政运行</v>
          </cell>
          <cell r="C220">
            <v>2542</v>
          </cell>
        </row>
        <row r="221">
          <cell r="A221">
            <v>2013102</v>
          </cell>
          <cell r="B221" t="str">
            <v>    一般行政管理事务</v>
          </cell>
          <cell r="C221">
            <v>2147</v>
          </cell>
        </row>
        <row r="222">
          <cell r="A222">
            <v>2013103</v>
          </cell>
          <cell r="B222" t="str">
            <v>    机关服务</v>
          </cell>
          <cell r="C222">
            <v>0</v>
          </cell>
        </row>
        <row r="223">
          <cell r="A223">
            <v>2013105</v>
          </cell>
          <cell r="B223" t="str">
            <v>    专项业务</v>
          </cell>
          <cell r="C223">
            <v>0</v>
          </cell>
        </row>
        <row r="224">
          <cell r="A224">
            <v>2013150</v>
          </cell>
          <cell r="B224" t="str">
            <v>    事业运行</v>
          </cell>
          <cell r="C224">
            <v>0</v>
          </cell>
        </row>
        <row r="225">
          <cell r="A225">
            <v>2013199</v>
          </cell>
          <cell r="B225" t="str">
            <v>    其他党委办公厅(室)及相关机构事务支出</v>
          </cell>
          <cell r="C225">
            <v>-48</v>
          </cell>
        </row>
        <row r="226">
          <cell r="A226">
            <v>20132</v>
          </cell>
          <cell r="B226" t="str">
            <v>  组织事务</v>
          </cell>
          <cell r="C226">
            <v>1812</v>
          </cell>
        </row>
        <row r="227">
          <cell r="A227">
            <v>2013201</v>
          </cell>
          <cell r="B227" t="str">
            <v>    行政运行</v>
          </cell>
          <cell r="C227">
            <v>515</v>
          </cell>
        </row>
        <row r="228">
          <cell r="A228">
            <v>2013202</v>
          </cell>
          <cell r="B228" t="str">
            <v>    一般行政管理事务</v>
          </cell>
          <cell r="C228">
            <v>1336</v>
          </cell>
        </row>
        <row r="229">
          <cell r="A229">
            <v>2013203</v>
          </cell>
          <cell r="B229" t="str">
            <v>    机关服务</v>
          </cell>
          <cell r="C229">
            <v>0</v>
          </cell>
        </row>
        <row r="230">
          <cell r="A230">
            <v>2013250</v>
          </cell>
          <cell r="B230" t="str">
            <v>    事业运行</v>
          </cell>
          <cell r="C230">
            <v>0</v>
          </cell>
        </row>
        <row r="231">
          <cell r="A231">
            <v>2013299</v>
          </cell>
          <cell r="B231" t="str">
            <v>    其他组织事务支出</v>
          </cell>
          <cell r="C231">
            <v>-39</v>
          </cell>
        </row>
        <row r="232">
          <cell r="A232">
            <v>20133</v>
          </cell>
          <cell r="B232" t="str">
            <v>  宣传事务</v>
          </cell>
          <cell r="C232">
            <v>3186</v>
          </cell>
        </row>
        <row r="233">
          <cell r="A233">
            <v>2013301</v>
          </cell>
          <cell r="B233" t="str">
            <v>    行政运行</v>
          </cell>
          <cell r="C233">
            <v>408</v>
          </cell>
        </row>
        <row r="234">
          <cell r="A234">
            <v>2013302</v>
          </cell>
          <cell r="B234" t="str">
            <v>    一般行政管理事务</v>
          </cell>
          <cell r="C234">
            <v>1664</v>
          </cell>
        </row>
        <row r="235">
          <cell r="A235">
            <v>2013303</v>
          </cell>
          <cell r="B235" t="str">
            <v>    机关服务</v>
          </cell>
          <cell r="C235">
            <v>0</v>
          </cell>
        </row>
        <row r="236">
          <cell r="A236">
            <v>2013350</v>
          </cell>
          <cell r="B236" t="str">
            <v>    事业运行</v>
          </cell>
          <cell r="C236">
            <v>0</v>
          </cell>
        </row>
        <row r="237">
          <cell r="A237">
            <v>2013399</v>
          </cell>
          <cell r="B237" t="str">
            <v>    其他宣传事务支出</v>
          </cell>
          <cell r="C237">
            <v>1114</v>
          </cell>
        </row>
        <row r="238">
          <cell r="A238">
            <v>20134</v>
          </cell>
          <cell r="B238" t="str">
            <v>  统战事务</v>
          </cell>
          <cell r="C238">
            <v>533</v>
          </cell>
        </row>
        <row r="239">
          <cell r="A239">
            <v>2013401</v>
          </cell>
          <cell r="B239" t="str">
            <v>    行政运行</v>
          </cell>
          <cell r="C239">
            <v>221</v>
          </cell>
        </row>
        <row r="240">
          <cell r="A240">
            <v>2013402</v>
          </cell>
          <cell r="B240" t="str">
            <v>    一般行政管理事务</v>
          </cell>
          <cell r="C240">
            <v>312</v>
          </cell>
        </row>
        <row r="241">
          <cell r="A241">
            <v>2013403</v>
          </cell>
          <cell r="B241" t="str">
            <v>    机关服务</v>
          </cell>
          <cell r="C241">
            <v>0</v>
          </cell>
        </row>
        <row r="242">
          <cell r="A242">
            <v>2013450</v>
          </cell>
          <cell r="B242" t="str">
            <v>    事业运行</v>
          </cell>
          <cell r="C242">
            <v>0</v>
          </cell>
        </row>
        <row r="243">
          <cell r="A243">
            <v>2013499</v>
          </cell>
          <cell r="B243" t="str">
            <v>    其他统战事务支出</v>
          </cell>
          <cell r="C243">
            <v>0</v>
          </cell>
        </row>
        <row r="244">
          <cell r="A244">
            <v>20135</v>
          </cell>
          <cell r="B244" t="str">
            <v>  对外联络事务</v>
          </cell>
          <cell r="C244">
            <v>0</v>
          </cell>
        </row>
        <row r="245">
          <cell r="A245">
            <v>2013501</v>
          </cell>
          <cell r="B245" t="str">
            <v>    行政运行</v>
          </cell>
          <cell r="C245">
            <v>0</v>
          </cell>
        </row>
        <row r="246">
          <cell r="A246">
            <v>2013502</v>
          </cell>
          <cell r="B246" t="str">
            <v>    一般行政管理事务</v>
          </cell>
          <cell r="C246">
            <v>0</v>
          </cell>
        </row>
        <row r="247">
          <cell r="A247">
            <v>2013503</v>
          </cell>
          <cell r="B247" t="str">
            <v>    机关服务</v>
          </cell>
          <cell r="C247">
            <v>0</v>
          </cell>
        </row>
        <row r="248">
          <cell r="A248">
            <v>2013550</v>
          </cell>
          <cell r="B248" t="str">
            <v>    事业运行</v>
          </cell>
          <cell r="C248">
            <v>0</v>
          </cell>
        </row>
        <row r="249">
          <cell r="A249">
            <v>2013599</v>
          </cell>
          <cell r="B249" t="str">
            <v>    其他对外联络事务支出</v>
          </cell>
          <cell r="C249">
            <v>0</v>
          </cell>
        </row>
        <row r="250">
          <cell r="A250">
            <v>20136</v>
          </cell>
          <cell r="B250" t="str">
            <v>  其他共产党事务支出(款)</v>
          </cell>
          <cell r="C250">
            <v>15</v>
          </cell>
        </row>
        <row r="251">
          <cell r="A251">
            <v>2013601</v>
          </cell>
          <cell r="B251" t="str">
            <v>    行政运行</v>
          </cell>
          <cell r="C251">
            <v>0</v>
          </cell>
        </row>
        <row r="252">
          <cell r="A252">
            <v>2013602</v>
          </cell>
          <cell r="B252" t="str">
            <v>    一般行政管理事务</v>
          </cell>
          <cell r="C252">
            <v>0</v>
          </cell>
        </row>
        <row r="253">
          <cell r="A253">
            <v>2013603</v>
          </cell>
          <cell r="B253" t="str">
            <v>    机关服务</v>
          </cell>
          <cell r="C253">
            <v>0</v>
          </cell>
        </row>
        <row r="254">
          <cell r="A254">
            <v>2013650</v>
          </cell>
          <cell r="B254" t="str">
            <v>    事业运行</v>
          </cell>
          <cell r="C254">
            <v>0</v>
          </cell>
        </row>
        <row r="255">
          <cell r="A255">
            <v>2013699</v>
          </cell>
          <cell r="B255" t="str">
            <v>    其他共产党事务支出(项)</v>
          </cell>
          <cell r="C255">
            <v>15</v>
          </cell>
        </row>
        <row r="256">
          <cell r="A256">
            <v>20199</v>
          </cell>
          <cell r="B256" t="str">
            <v>  其他一般公共服务支出(款)</v>
          </cell>
          <cell r="C256">
            <v>922</v>
          </cell>
        </row>
        <row r="257">
          <cell r="A257">
            <v>2019901</v>
          </cell>
          <cell r="B257" t="str">
            <v>    国家赔偿费用支出</v>
          </cell>
          <cell r="C257">
            <v>0</v>
          </cell>
        </row>
        <row r="258">
          <cell r="A258">
            <v>2019999</v>
          </cell>
          <cell r="B258" t="str">
            <v>    其他一般公共服务支出(项)</v>
          </cell>
          <cell r="C258">
            <v>922</v>
          </cell>
        </row>
        <row r="259">
          <cell r="A259">
            <v>202</v>
          </cell>
          <cell r="B259" t="str">
            <v>外交支出</v>
          </cell>
          <cell r="C259">
            <v>0</v>
          </cell>
        </row>
        <row r="260">
          <cell r="A260">
            <v>20201</v>
          </cell>
          <cell r="B260" t="str">
            <v>  外交管理事务</v>
          </cell>
          <cell r="C260">
            <v>0</v>
          </cell>
        </row>
        <row r="261">
          <cell r="A261">
            <v>2020101</v>
          </cell>
          <cell r="B261" t="str">
            <v>    行政运行</v>
          </cell>
          <cell r="C261">
            <v>0</v>
          </cell>
        </row>
        <row r="262">
          <cell r="A262">
            <v>2020102</v>
          </cell>
          <cell r="B262" t="str">
            <v>    一般行政管理事务</v>
          </cell>
          <cell r="C262">
            <v>0</v>
          </cell>
        </row>
        <row r="263">
          <cell r="A263">
            <v>2020103</v>
          </cell>
          <cell r="B263" t="str">
            <v>    机关服务</v>
          </cell>
          <cell r="C263">
            <v>0</v>
          </cell>
        </row>
        <row r="264">
          <cell r="A264">
            <v>2020104</v>
          </cell>
          <cell r="B264" t="str">
            <v>    专项业务</v>
          </cell>
          <cell r="C264">
            <v>0</v>
          </cell>
        </row>
        <row r="265">
          <cell r="A265">
            <v>2020150</v>
          </cell>
          <cell r="B265" t="str">
            <v>    事业运行</v>
          </cell>
          <cell r="C265">
            <v>0</v>
          </cell>
        </row>
        <row r="266">
          <cell r="A266">
            <v>2020199</v>
          </cell>
          <cell r="B266" t="str">
            <v>    其他外交管理事务支出</v>
          </cell>
          <cell r="C266">
            <v>0</v>
          </cell>
        </row>
        <row r="267">
          <cell r="A267">
            <v>20202</v>
          </cell>
          <cell r="B267" t="str">
            <v>  驻外机构</v>
          </cell>
          <cell r="C267">
            <v>0</v>
          </cell>
        </row>
        <row r="268">
          <cell r="A268">
            <v>2020201</v>
          </cell>
          <cell r="B268" t="str">
            <v>    驻外使领馆(团、处)</v>
          </cell>
          <cell r="C268">
            <v>0</v>
          </cell>
        </row>
        <row r="269">
          <cell r="A269">
            <v>2020202</v>
          </cell>
          <cell r="B269" t="str">
            <v>    其他驻外机构支出</v>
          </cell>
          <cell r="C269">
            <v>0</v>
          </cell>
        </row>
        <row r="270">
          <cell r="A270">
            <v>20203</v>
          </cell>
          <cell r="B270" t="str">
            <v>  对外援助</v>
          </cell>
          <cell r="C270">
            <v>0</v>
          </cell>
        </row>
        <row r="271">
          <cell r="A271">
            <v>2020301</v>
          </cell>
          <cell r="B271" t="str">
            <v>    对外成套项目援助</v>
          </cell>
          <cell r="C271">
            <v>0</v>
          </cell>
        </row>
        <row r="272">
          <cell r="A272">
            <v>2020302</v>
          </cell>
          <cell r="B272" t="str">
            <v>    对外一般物资援助</v>
          </cell>
          <cell r="C272">
            <v>0</v>
          </cell>
        </row>
        <row r="273">
          <cell r="A273">
            <v>2020303</v>
          </cell>
          <cell r="B273" t="str">
            <v>    对外科技合作援助</v>
          </cell>
          <cell r="C273">
            <v>0</v>
          </cell>
        </row>
        <row r="274">
          <cell r="A274">
            <v>2020304</v>
          </cell>
          <cell r="B274" t="str">
            <v>    对外优惠贷款援助及贴息</v>
          </cell>
          <cell r="C274">
            <v>0</v>
          </cell>
        </row>
        <row r="275">
          <cell r="A275">
            <v>2020305</v>
          </cell>
          <cell r="B275" t="str">
            <v>    对外医疗援助</v>
          </cell>
          <cell r="C275">
            <v>0</v>
          </cell>
        </row>
        <row r="276">
          <cell r="A276">
            <v>2020399</v>
          </cell>
          <cell r="B276" t="str">
            <v>    其他对外援助支出</v>
          </cell>
          <cell r="C276">
            <v>0</v>
          </cell>
        </row>
        <row r="277">
          <cell r="A277">
            <v>20204</v>
          </cell>
          <cell r="B277" t="str">
            <v>  国际组织</v>
          </cell>
          <cell r="C277">
            <v>0</v>
          </cell>
        </row>
        <row r="278">
          <cell r="A278">
            <v>2020401</v>
          </cell>
          <cell r="B278" t="str">
            <v>    国际组织会费</v>
          </cell>
          <cell r="C278">
            <v>0</v>
          </cell>
        </row>
        <row r="279">
          <cell r="A279">
            <v>2020402</v>
          </cell>
          <cell r="B279" t="str">
            <v>    国际组织捐赠</v>
          </cell>
          <cell r="C279">
            <v>0</v>
          </cell>
        </row>
        <row r="280">
          <cell r="A280">
            <v>2020403</v>
          </cell>
          <cell r="B280" t="str">
            <v>    维和摊款</v>
          </cell>
          <cell r="C280">
            <v>0</v>
          </cell>
        </row>
        <row r="281">
          <cell r="A281">
            <v>2020404</v>
          </cell>
          <cell r="B281" t="str">
            <v>    国际组织股金及基金</v>
          </cell>
          <cell r="C281">
            <v>0</v>
          </cell>
        </row>
        <row r="282">
          <cell r="A282">
            <v>2020499</v>
          </cell>
          <cell r="B282" t="str">
            <v>    其他国际组织支出</v>
          </cell>
          <cell r="C282">
            <v>0</v>
          </cell>
        </row>
        <row r="283">
          <cell r="A283">
            <v>20205</v>
          </cell>
          <cell r="B283" t="str">
            <v>  对外合作与交流</v>
          </cell>
          <cell r="C283">
            <v>0</v>
          </cell>
        </row>
        <row r="284">
          <cell r="A284">
            <v>2020503</v>
          </cell>
          <cell r="B284" t="str">
            <v>    在华国际会议</v>
          </cell>
          <cell r="C284">
            <v>0</v>
          </cell>
        </row>
        <row r="285">
          <cell r="A285">
            <v>2020504</v>
          </cell>
          <cell r="B285" t="str">
            <v>    国际交流活动</v>
          </cell>
          <cell r="C285">
            <v>0</v>
          </cell>
        </row>
        <row r="286">
          <cell r="A286">
            <v>2020599</v>
          </cell>
          <cell r="B286" t="str">
            <v>    其他对外合作与交流支出</v>
          </cell>
          <cell r="C286">
            <v>0</v>
          </cell>
        </row>
        <row r="287">
          <cell r="A287">
            <v>20206</v>
          </cell>
          <cell r="B287" t="str">
            <v>  对外宣传(款)</v>
          </cell>
          <cell r="C287">
            <v>0</v>
          </cell>
        </row>
        <row r="288">
          <cell r="A288">
            <v>2020601</v>
          </cell>
          <cell r="B288" t="str">
            <v>    对外宣传(项)</v>
          </cell>
          <cell r="C288">
            <v>0</v>
          </cell>
        </row>
        <row r="289">
          <cell r="A289">
            <v>20207</v>
          </cell>
          <cell r="B289" t="str">
            <v>  边界勘界联检</v>
          </cell>
          <cell r="C289">
            <v>0</v>
          </cell>
        </row>
        <row r="290">
          <cell r="A290">
            <v>2020701</v>
          </cell>
          <cell r="B290" t="str">
            <v>    边界勘界</v>
          </cell>
          <cell r="C290">
            <v>0</v>
          </cell>
        </row>
        <row r="291">
          <cell r="A291">
            <v>2020702</v>
          </cell>
          <cell r="B291" t="str">
            <v>    边界联检</v>
          </cell>
          <cell r="C291">
            <v>0</v>
          </cell>
        </row>
        <row r="292">
          <cell r="A292">
            <v>2020703</v>
          </cell>
          <cell r="B292" t="str">
            <v>    边界界桩维护</v>
          </cell>
          <cell r="C292">
            <v>0</v>
          </cell>
        </row>
        <row r="293">
          <cell r="A293">
            <v>2020799</v>
          </cell>
          <cell r="B293" t="str">
            <v>    其他支出</v>
          </cell>
          <cell r="C293">
            <v>0</v>
          </cell>
        </row>
        <row r="294">
          <cell r="A294">
            <v>20299</v>
          </cell>
          <cell r="B294" t="str">
            <v>  其他外交支出(款)</v>
          </cell>
          <cell r="C294">
            <v>0</v>
          </cell>
        </row>
        <row r="295">
          <cell r="A295">
            <v>2029901</v>
          </cell>
          <cell r="B295" t="str">
            <v>    其他外交支出(项)</v>
          </cell>
          <cell r="C295">
            <v>0</v>
          </cell>
        </row>
        <row r="296">
          <cell r="A296">
            <v>203</v>
          </cell>
          <cell r="B296" t="str">
            <v>国防支出</v>
          </cell>
          <cell r="C296">
            <v>1311</v>
          </cell>
        </row>
        <row r="297">
          <cell r="A297">
            <v>20301</v>
          </cell>
          <cell r="B297" t="str">
            <v>  现役部队(款)</v>
          </cell>
          <cell r="C297">
            <v>0</v>
          </cell>
        </row>
        <row r="298">
          <cell r="A298">
            <v>2030101</v>
          </cell>
          <cell r="B298" t="str">
            <v>    现役部队(项)</v>
          </cell>
          <cell r="C298">
            <v>0</v>
          </cell>
        </row>
        <row r="299">
          <cell r="A299">
            <v>20304</v>
          </cell>
          <cell r="B299" t="str">
            <v>  国防科研事业(款)</v>
          </cell>
          <cell r="C299">
            <v>0</v>
          </cell>
        </row>
        <row r="300">
          <cell r="A300">
            <v>2030401</v>
          </cell>
          <cell r="B300" t="str">
            <v>    国防科研事业(项)</v>
          </cell>
          <cell r="C300">
            <v>0</v>
          </cell>
        </row>
        <row r="301">
          <cell r="A301">
            <v>20305</v>
          </cell>
          <cell r="B301" t="str">
            <v>  专项工程(款)</v>
          </cell>
          <cell r="C301">
            <v>0</v>
          </cell>
        </row>
        <row r="302">
          <cell r="A302">
            <v>2030501</v>
          </cell>
          <cell r="B302" t="str">
            <v>    专项工程(项)</v>
          </cell>
          <cell r="C302">
            <v>0</v>
          </cell>
        </row>
        <row r="303">
          <cell r="A303">
            <v>20306</v>
          </cell>
          <cell r="B303" t="str">
            <v>  国防动员</v>
          </cell>
          <cell r="C303">
            <v>723</v>
          </cell>
        </row>
        <row r="304">
          <cell r="A304">
            <v>2030601</v>
          </cell>
          <cell r="B304" t="str">
            <v>    兵役征集</v>
          </cell>
          <cell r="C304">
            <v>28</v>
          </cell>
        </row>
        <row r="305">
          <cell r="A305">
            <v>2030602</v>
          </cell>
          <cell r="B305" t="str">
            <v>    经济动员</v>
          </cell>
          <cell r="C305">
            <v>0</v>
          </cell>
        </row>
        <row r="306">
          <cell r="A306">
            <v>2030603</v>
          </cell>
          <cell r="B306" t="str">
            <v>    人民防空</v>
          </cell>
          <cell r="C306">
            <v>180</v>
          </cell>
        </row>
        <row r="307">
          <cell r="A307">
            <v>2030604</v>
          </cell>
          <cell r="B307" t="str">
            <v>    交通战备</v>
          </cell>
          <cell r="C307">
            <v>0</v>
          </cell>
        </row>
        <row r="308">
          <cell r="A308">
            <v>2030605</v>
          </cell>
          <cell r="B308" t="str">
            <v>    国防教育</v>
          </cell>
          <cell r="C308">
            <v>0</v>
          </cell>
        </row>
        <row r="309">
          <cell r="A309">
            <v>2030606</v>
          </cell>
          <cell r="B309" t="str">
            <v>    预备役部队</v>
          </cell>
          <cell r="C309">
            <v>280</v>
          </cell>
        </row>
        <row r="310">
          <cell r="A310">
            <v>2030607</v>
          </cell>
          <cell r="B310" t="str">
            <v>    民兵</v>
          </cell>
          <cell r="C310">
            <v>225</v>
          </cell>
        </row>
        <row r="311">
          <cell r="A311">
            <v>2030699</v>
          </cell>
          <cell r="B311" t="str">
            <v>    其他国防动员支出</v>
          </cell>
          <cell r="C311">
            <v>10</v>
          </cell>
        </row>
        <row r="312">
          <cell r="A312">
            <v>20399</v>
          </cell>
          <cell r="B312" t="str">
            <v>  其他国防支出(款)</v>
          </cell>
          <cell r="C312">
            <v>588</v>
          </cell>
        </row>
        <row r="313">
          <cell r="A313">
            <v>2039901</v>
          </cell>
          <cell r="B313" t="str">
            <v>    其他国防支出(项)</v>
          </cell>
          <cell r="C313">
            <v>588</v>
          </cell>
        </row>
        <row r="314">
          <cell r="A314">
            <v>204</v>
          </cell>
          <cell r="B314" t="str">
            <v>公共安全支出</v>
          </cell>
          <cell r="C314">
            <v>36983</v>
          </cell>
        </row>
        <row r="315">
          <cell r="A315">
            <v>20401</v>
          </cell>
          <cell r="B315" t="str">
            <v>  武装警察</v>
          </cell>
          <cell r="C315">
            <v>2159</v>
          </cell>
        </row>
        <row r="316">
          <cell r="A316">
            <v>2040101</v>
          </cell>
          <cell r="B316" t="str">
            <v>    内卫</v>
          </cell>
          <cell r="C316">
            <v>972</v>
          </cell>
        </row>
        <row r="317">
          <cell r="A317">
            <v>2040102</v>
          </cell>
          <cell r="B317" t="str">
            <v>    边防</v>
          </cell>
          <cell r="C317">
            <v>0</v>
          </cell>
        </row>
        <row r="318">
          <cell r="A318">
            <v>2040103</v>
          </cell>
          <cell r="B318" t="str">
            <v>    消防</v>
          </cell>
          <cell r="C318">
            <v>1182</v>
          </cell>
        </row>
        <row r="319">
          <cell r="A319">
            <v>2040104</v>
          </cell>
          <cell r="B319" t="str">
            <v>    警卫</v>
          </cell>
          <cell r="C319">
            <v>0</v>
          </cell>
        </row>
        <row r="320">
          <cell r="A320">
            <v>2040105</v>
          </cell>
          <cell r="B320" t="str">
            <v>    黄金</v>
          </cell>
          <cell r="C320">
            <v>0</v>
          </cell>
        </row>
        <row r="321">
          <cell r="A321">
            <v>2040106</v>
          </cell>
          <cell r="B321" t="str">
            <v>    森林</v>
          </cell>
          <cell r="C321">
            <v>0</v>
          </cell>
        </row>
        <row r="322">
          <cell r="A322">
            <v>2040107</v>
          </cell>
          <cell r="B322" t="str">
            <v>    水电</v>
          </cell>
          <cell r="C322">
            <v>0</v>
          </cell>
        </row>
        <row r="323">
          <cell r="A323">
            <v>2040108</v>
          </cell>
          <cell r="B323" t="str">
            <v>    交通</v>
          </cell>
          <cell r="C323">
            <v>0</v>
          </cell>
        </row>
        <row r="324">
          <cell r="A324">
            <v>2040109</v>
          </cell>
          <cell r="B324" t="str">
            <v>    海警</v>
          </cell>
          <cell r="C324">
            <v>0</v>
          </cell>
        </row>
        <row r="325">
          <cell r="A325">
            <v>2040199</v>
          </cell>
          <cell r="B325" t="str">
            <v>    其他武装警察支出</v>
          </cell>
          <cell r="C325">
            <v>5</v>
          </cell>
        </row>
        <row r="326">
          <cell r="A326">
            <v>20402</v>
          </cell>
          <cell r="B326" t="str">
            <v>  公安</v>
          </cell>
          <cell r="C326">
            <v>27193</v>
          </cell>
        </row>
        <row r="327">
          <cell r="A327">
            <v>2040201</v>
          </cell>
          <cell r="B327" t="str">
            <v>    行政运行</v>
          </cell>
          <cell r="C327">
            <v>9258</v>
          </cell>
        </row>
        <row r="328">
          <cell r="A328">
            <v>2040202</v>
          </cell>
          <cell r="B328" t="str">
            <v>    一般行政管理事务</v>
          </cell>
          <cell r="C328">
            <v>2372</v>
          </cell>
        </row>
        <row r="329">
          <cell r="A329">
            <v>2040203</v>
          </cell>
          <cell r="B329" t="str">
            <v>    机关服务</v>
          </cell>
          <cell r="C329">
            <v>0</v>
          </cell>
        </row>
        <row r="330">
          <cell r="A330">
            <v>2040204</v>
          </cell>
          <cell r="B330" t="str">
            <v>    治安管理</v>
          </cell>
          <cell r="C330">
            <v>580</v>
          </cell>
        </row>
        <row r="331">
          <cell r="A331">
            <v>2040205</v>
          </cell>
          <cell r="B331" t="str">
            <v>    国内安全保卫</v>
          </cell>
          <cell r="C331">
            <v>21</v>
          </cell>
        </row>
        <row r="332">
          <cell r="A332">
            <v>2040206</v>
          </cell>
          <cell r="B332" t="str">
            <v>    刑事侦查</v>
          </cell>
          <cell r="C332">
            <v>364</v>
          </cell>
        </row>
        <row r="333">
          <cell r="A333">
            <v>2040207</v>
          </cell>
          <cell r="B333" t="str">
            <v>    经济犯罪侦查</v>
          </cell>
          <cell r="C333">
            <v>7</v>
          </cell>
        </row>
        <row r="334">
          <cell r="A334">
            <v>2040208</v>
          </cell>
          <cell r="B334" t="str">
            <v>    出入境管理</v>
          </cell>
          <cell r="C334">
            <v>42</v>
          </cell>
        </row>
        <row r="335">
          <cell r="A335">
            <v>2040209</v>
          </cell>
          <cell r="B335" t="str">
            <v>    行动技术管理</v>
          </cell>
          <cell r="C335">
            <v>270</v>
          </cell>
        </row>
        <row r="336">
          <cell r="A336">
            <v>2040210</v>
          </cell>
          <cell r="B336" t="str">
            <v>    防范和处理邪教犯罪</v>
          </cell>
          <cell r="C336">
            <v>3</v>
          </cell>
        </row>
        <row r="337">
          <cell r="A337">
            <v>2040211</v>
          </cell>
          <cell r="B337" t="str">
            <v>    禁毒管理</v>
          </cell>
          <cell r="C337">
            <v>546</v>
          </cell>
        </row>
        <row r="338">
          <cell r="A338">
            <v>2040212</v>
          </cell>
          <cell r="B338" t="str">
            <v>    道路交通管理</v>
          </cell>
          <cell r="C338">
            <v>5623</v>
          </cell>
        </row>
        <row r="339">
          <cell r="A339">
            <v>2040213</v>
          </cell>
          <cell r="B339" t="str">
            <v>    网络侦控管理</v>
          </cell>
          <cell r="C339">
            <v>330</v>
          </cell>
        </row>
        <row r="340">
          <cell r="A340">
            <v>2040214</v>
          </cell>
          <cell r="B340" t="str">
            <v>    反恐怖</v>
          </cell>
          <cell r="C340">
            <v>1230</v>
          </cell>
        </row>
        <row r="341">
          <cell r="A341">
            <v>2040215</v>
          </cell>
          <cell r="B341" t="str">
            <v>    居民身份证管理</v>
          </cell>
          <cell r="C341">
            <v>0</v>
          </cell>
        </row>
        <row r="342">
          <cell r="A342">
            <v>2040216</v>
          </cell>
          <cell r="B342" t="str">
            <v>    网络运行及维护</v>
          </cell>
          <cell r="C342">
            <v>703</v>
          </cell>
        </row>
        <row r="343">
          <cell r="A343">
            <v>2040217</v>
          </cell>
          <cell r="B343" t="str">
            <v>    拘押收教场所管理</v>
          </cell>
          <cell r="C343">
            <v>324</v>
          </cell>
        </row>
        <row r="344">
          <cell r="A344">
            <v>2040218</v>
          </cell>
          <cell r="B344" t="str">
            <v>    警犬繁育及训养</v>
          </cell>
          <cell r="C344">
            <v>45</v>
          </cell>
        </row>
        <row r="345">
          <cell r="A345">
            <v>2040219</v>
          </cell>
          <cell r="B345" t="str">
            <v>    信息化建设</v>
          </cell>
          <cell r="C345">
            <v>1972</v>
          </cell>
        </row>
        <row r="346">
          <cell r="A346">
            <v>2040250</v>
          </cell>
          <cell r="B346" t="str">
            <v>    事业运行</v>
          </cell>
          <cell r="C346">
            <v>0</v>
          </cell>
        </row>
        <row r="347">
          <cell r="A347">
            <v>2040299</v>
          </cell>
          <cell r="B347" t="str">
            <v>    其他公安支出</v>
          </cell>
          <cell r="C347">
            <v>3503</v>
          </cell>
        </row>
        <row r="348">
          <cell r="A348">
            <v>20403</v>
          </cell>
          <cell r="B348" t="str">
            <v>  国家安全</v>
          </cell>
          <cell r="C348">
            <v>0</v>
          </cell>
        </row>
        <row r="349">
          <cell r="A349">
            <v>2040301</v>
          </cell>
          <cell r="B349" t="str">
            <v>    行政运行</v>
          </cell>
          <cell r="C349">
            <v>0</v>
          </cell>
        </row>
        <row r="350">
          <cell r="A350">
            <v>2040302</v>
          </cell>
          <cell r="B350" t="str">
            <v>    一般行政管理事务</v>
          </cell>
          <cell r="C350">
            <v>0</v>
          </cell>
        </row>
        <row r="351">
          <cell r="A351">
            <v>2040303</v>
          </cell>
          <cell r="B351" t="str">
            <v>    机关服务</v>
          </cell>
          <cell r="C351">
            <v>0</v>
          </cell>
        </row>
        <row r="352">
          <cell r="A352">
            <v>2040304</v>
          </cell>
          <cell r="B352" t="str">
            <v>    安全业务</v>
          </cell>
          <cell r="C352">
            <v>0</v>
          </cell>
        </row>
        <row r="353">
          <cell r="A353">
            <v>2040350</v>
          </cell>
          <cell r="B353" t="str">
            <v>    事业运行</v>
          </cell>
          <cell r="C353">
            <v>0</v>
          </cell>
        </row>
        <row r="354">
          <cell r="A354">
            <v>2040399</v>
          </cell>
          <cell r="B354" t="str">
            <v>    其他国家安全支出</v>
          </cell>
          <cell r="C354">
            <v>0</v>
          </cell>
        </row>
        <row r="355">
          <cell r="A355">
            <v>20404</v>
          </cell>
          <cell r="B355" t="str">
            <v>  检察</v>
          </cell>
          <cell r="C355">
            <v>2637</v>
          </cell>
        </row>
        <row r="356">
          <cell r="A356">
            <v>2040401</v>
          </cell>
          <cell r="B356" t="str">
            <v>    行政运行</v>
          </cell>
          <cell r="C356">
            <v>1729</v>
          </cell>
        </row>
        <row r="357">
          <cell r="A357">
            <v>2040402</v>
          </cell>
          <cell r="B357" t="str">
            <v>    一般行政管理事务</v>
          </cell>
          <cell r="C357">
            <v>262</v>
          </cell>
        </row>
        <row r="358">
          <cell r="A358">
            <v>2040403</v>
          </cell>
          <cell r="B358" t="str">
            <v>    机关服务</v>
          </cell>
          <cell r="C358">
            <v>0</v>
          </cell>
        </row>
        <row r="359">
          <cell r="A359">
            <v>2040404</v>
          </cell>
          <cell r="B359" t="str">
            <v>    查办和预防职务犯罪</v>
          </cell>
          <cell r="C359">
            <v>491</v>
          </cell>
        </row>
        <row r="360">
          <cell r="A360">
            <v>2040405</v>
          </cell>
          <cell r="B360" t="str">
            <v>    公诉和审判监督</v>
          </cell>
          <cell r="C360">
            <v>82</v>
          </cell>
        </row>
        <row r="361">
          <cell r="A361">
            <v>2040406</v>
          </cell>
          <cell r="B361" t="str">
            <v>    侦查监督</v>
          </cell>
          <cell r="C361">
            <v>10</v>
          </cell>
        </row>
        <row r="362">
          <cell r="A362">
            <v>2040407</v>
          </cell>
          <cell r="B362" t="str">
            <v>    执行监督</v>
          </cell>
          <cell r="C362">
            <v>10</v>
          </cell>
        </row>
        <row r="363">
          <cell r="A363">
            <v>2040408</v>
          </cell>
          <cell r="B363" t="str">
            <v>    控告申诉</v>
          </cell>
          <cell r="C363">
            <v>10</v>
          </cell>
        </row>
        <row r="364">
          <cell r="A364">
            <v>2040409</v>
          </cell>
          <cell r="B364" t="str">
            <v>    “两房”建设</v>
          </cell>
          <cell r="C364">
            <v>0</v>
          </cell>
        </row>
        <row r="365">
          <cell r="A365">
            <v>2040450</v>
          </cell>
          <cell r="B365" t="str">
            <v>    事业运行</v>
          </cell>
          <cell r="C365">
            <v>0</v>
          </cell>
        </row>
        <row r="366">
          <cell r="A366">
            <v>2040499</v>
          </cell>
          <cell r="B366" t="str">
            <v>    其他检察支出</v>
          </cell>
          <cell r="C366">
            <v>43</v>
          </cell>
        </row>
        <row r="367">
          <cell r="A367">
            <v>20405</v>
          </cell>
          <cell r="B367" t="str">
            <v>  法院</v>
          </cell>
          <cell r="C367">
            <v>4049</v>
          </cell>
        </row>
        <row r="368">
          <cell r="A368">
            <v>2040501</v>
          </cell>
          <cell r="B368" t="str">
            <v>    行政运行</v>
          </cell>
          <cell r="C368">
            <v>2075</v>
          </cell>
        </row>
        <row r="369">
          <cell r="A369">
            <v>2040502</v>
          </cell>
          <cell r="B369" t="str">
            <v>    一般行政管理事务</v>
          </cell>
          <cell r="C369">
            <v>101</v>
          </cell>
        </row>
        <row r="370">
          <cell r="A370">
            <v>2040503</v>
          </cell>
          <cell r="B370" t="str">
            <v>    机关服务</v>
          </cell>
          <cell r="C370">
            <v>0</v>
          </cell>
        </row>
        <row r="371">
          <cell r="A371">
            <v>2040504</v>
          </cell>
          <cell r="B371" t="str">
            <v>    案件审判</v>
          </cell>
          <cell r="C371">
            <v>1453</v>
          </cell>
        </row>
        <row r="372">
          <cell r="A372">
            <v>2040505</v>
          </cell>
          <cell r="B372" t="str">
            <v>    案件执行</v>
          </cell>
          <cell r="C372">
            <v>10</v>
          </cell>
        </row>
        <row r="373">
          <cell r="A373">
            <v>2040506</v>
          </cell>
          <cell r="B373" t="str">
            <v>    “两庭”建设</v>
          </cell>
          <cell r="C373">
            <v>0</v>
          </cell>
        </row>
        <row r="374">
          <cell r="A374">
            <v>2040550</v>
          </cell>
          <cell r="B374" t="str">
            <v>    事业运行</v>
          </cell>
          <cell r="C374">
            <v>0</v>
          </cell>
        </row>
        <row r="375">
          <cell r="A375">
            <v>2040599</v>
          </cell>
          <cell r="B375" t="str">
            <v>    其他法院支出</v>
          </cell>
          <cell r="C375">
            <v>410</v>
          </cell>
        </row>
        <row r="376">
          <cell r="A376">
            <v>20406</v>
          </cell>
          <cell r="B376" t="str">
            <v>  司法</v>
          </cell>
          <cell r="C376">
            <v>793</v>
          </cell>
        </row>
        <row r="377">
          <cell r="A377">
            <v>2040601</v>
          </cell>
          <cell r="B377" t="str">
            <v>    行政运行</v>
          </cell>
          <cell r="C377">
            <v>590</v>
          </cell>
        </row>
        <row r="378">
          <cell r="A378">
            <v>2040602</v>
          </cell>
          <cell r="B378" t="str">
            <v>    一般行政管理事务</v>
          </cell>
          <cell r="C378">
            <v>118</v>
          </cell>
        </row>
        <row r="379">
          <cell r="A379">
            <v>2040603</v>
          </cell>
          <cell r="B379" t="str">
            <v>    机关服务</v>
          </cell>
          <cell r="C379">
            <v>0</v>
          </cell>
        </row>
        <row r="380">
          <cell r="A380">
            <v>2040604</v>
          </cell>
          <cell r="B380" t="str">
            <v>    基层司法业务</v>
          </cell>
          <cell r="C380">
            <v>-23</v>
          </cell>
        </row>
        <row r="381">
          <cell r="A381">
            <v>2040605</v>
          </cell>
          <cell r="B381" t="str">
            <v>    普法宣传</v>
          </cell>
          <cell r="C381">
            <v>57</v>
          </cell>
        </row>
        <row r="382">
          <cell r="A382">
            <v>2040606</v>
          </cell>
          <cell r="B382" t="str">
            <v>    律师公证管理</v>
          </cell>
          <cell r="C382">
            <v>10</v>
          </cell>
        </row>
        <row r="383">
          <cell r="A383">
            <v>2040607</v>
          </cell>
          <cell r="B383" t="str">
            <v>    法律援助</v>
          </cell>
          <cell r="C383">
            <v>41</v>
          </cell>
        </row>
        <row r="384">
          <cell r="A384">
            <v>2040608</v>
          </cell>
          <cell r="B384" t="str">
            <v>    司法统一考试</v>
          </cell>
          <cell r="C384">
            <v>0</v>
          </cell>
        </row>
        <row r="385">
          <cell r="A385">
            <v>2040609</v>
          </cell>
          <cell r="B385" t="str">
            <v>    仲裁</v>
          </cell>
          <cell r="C385">
            <v>0</v>
          </cell>
        </row>
        <row r="386">
          <cell r="A386">
            <v>2040650</v>
          </cell>
          <cell r="B386" t="str">
            <v>    事业运行</v>
          </cell>
          <cell r="C386">
            <v>0</v>
          </cell>
        </row>
        <row r="387">
          <cell r="A387">
            <v>2040699</v>
          </cell>
          <cell r="B387" t="str">
            <v>    其他司法支出</v>
          </cell>
          <cell r="C387">
            <v>0</v>
          </cell>
        </row>
        <row r="388">
          <cell r="A388">
            <v>20407</v>
          </cell>
          <cell r="B388" t="str">
            <v>  监狱</v>
          </cell>
          <cell r="C388">
            <v>0</v>
          </cell>
        </row>
        <row r="389">
          <cell r="A389">
            <v>2040701</v>
          </cell>
          <cell r="B389" t="str">
            <v>    行政运行</v>
          </cell>
          <cell r="C389">
            <v>0</v>
          </cell>
        </row>
        <row r="390">
          <cell r="A390">
            <v>2040702</v>
          </cell>
          <cell r="B390" t="str">
            <v>    一般行政管理事务</v>
          </cell>
          <cell r="C390">
            <v>0</v>
          </cell>
        </row>
        <row r="391">
          <cell r="A391">
            <v>2040703</v>
          </cell>
          <cell r="B391" t="str">
            <v>    机关服务</v>
          </cell>
          <cell r="C391">
            <v>0</v>
          </cell>
        </row>
        <row r="392">
          <cell r="A392">
            <v>2040704</v>
          </cell>
          <cell r="B392" t="str">
            <v>    犯人生活</v>
          </cell>
          <cell r="C392">
            <v>0</v>
          </cell>
        </row>
        <row r="393">
          <cell r="A393">
            <v>2040705</v>
          </cell>
          <cell r="B393" t="str">
            <v>    犯人改造</v>
          </cell>
          <cell r="C393">
            <v>0</v>
          </cell>
        </row>
        <row r="394">
          <cell r="A394">
            <v>2040706</v>
          </cell>
          <cell r="B394" t="str">
            <v>    狱政设施建设</v>
          </cell>
          <cell r="C394">
            <v>0</v>
          </cell>
        </row>
        <row r="395">
          <cell r="A395">
            <v>2040750</v>
          </cell>
          <cell r="B395" t="str">
            <v>    事业运行</v>
          </cell>
          <cell r="C395">
            <v>0</v>
          </cell>
        </row>
        <row r="396">
          <cell r="A396">
            <v>2040799</v>
          </cell>
          <cell r="B396" t="str">
            <v>    其他监狱支出</v>
          </cell>
          <cell r="C396">
            <v>0</v>
          </cell>
        </row>
        <row r="397">
          <cell r="A397">
            <v>20408</v>
          </cell>
          <cell r="B397" t="str">
            <v>  强制隔离戒毒</v>
          </cell>
          <cell r="C397">
            <v>0</v>
          </cell>
        </row>
        <row r="398">
          <cell r="A398">
            <v>2040801</v>
          </cell>
          <cell r="B398" t="str">
            <v>    行政运行</v>
          </cell>
          <cell r="C398">
            <v>0</v>
          </cell>
        </row>
        <row r="399">
          <cell r="A399">
            <v>2040802</v>
          </cell>
          <cell r="B399" t="str">
            <v>    一般行政管理事务</v>
          </cell>
          <cell r="C399">
            <v>0</v>
          </cell>
        </row>
        <row r="400">
          <cell r="A400">
            <v>2040803</v>
          </cell>
          <cell r="B400" t="str">
            <v>    机关服务</v>
          </cell>
          <cell r="C400">
            <v>0</v>
          </cell>
        </row>
        <row r="401">
          <cell r="A401">
            <v>2040804</v>
          </cell>
          <cell r="B401" t="str">
            <v>    强制隔离戒毒人员生活</v>
          </cell>
          <cell r="C401">
            <v>0</v>
          </cell>
        </row>
        <row r="402">
          <cell r="A402">
            <v>2040805</v>
          </cell>
          <cell r="B402" t="str">
            <v>    强制隔离戒毒人员教育</v>
          </cell>
          <cell r="C402">
            <v>0</v>
          </cell>
        </row>
        <row r="403">
          <cell r="A403">
            <v>2040806</v>
          </cell>
          <cell r="B403" t="str">
            <v>    所政设施建设</v>
          </cell>
          <cell r="C403">
            <v>0</v>
          </cell>
        </row>
        <row r="404">
          <cell r="A404">
            <v>2040850</v>
          </cell>
          <cell r="B404" t="str">
            <v>    事业运行</v>
          </cell>
          <cell r="C404">
            <v>0</v>
          </cell>
        </row>
        <row r="405">
          <cell r="A405">
            <v>2040899</v>
          </cell>
          <cell r="B405" t="str">
            <v>    其他强制隔离戒毒支出</v>
          </cell>
          <cell r="C405">
            <v>0</v>
          </cell>
        </row>
        <row r="406">
          <cell r="A406">
            <v>20409</v>
          </cell>
          <cell r="B406" t="str">
            <v>  国家保密</v>
          </cell>
          <cell r="C406">
            <v>0</v>
          </cell>
        </row>
        <row r="407">
          <cell r="A407">
            <v>2040901</v>
          </cell>
          <cell r="B407" t="str">
            <v>    行政运行</v>
          </cell>
          <cell r="C407">
            <v>0</v>
          </cell>
        </row>
        <row r="408">
          <cell r="A408">
            <v>2040902</v>
          </cell>
          <cell r="B408" t="str">
            <v>    一般行政管理事务</v>
          </cell>
          <cell r="C408">
            <v>0</v>
          </cell>
        </row>
        <row r="409">
          <cell r="A409">
            <v>2040903</v>
          </cell>
          <cell r="B409" t="str">
            <v>    机关服务</v>
          </cell>
          <cell r="C409">
            <v>0</v>
          </cell>
        </row>
        <row r="410">
          <cell r="A410">
            <v>2040904</v>
          </cell>
          <cell r="B410" t="str">
            <v>    保密技术</v>
          </cell>
          <cell r="C410">
            <v>0</v>
          </cell>
        </row>
        <row r="411">
          <cell r="A411">
            <v>2040905</v>
          </cell>
          <cell r="B411" t="str">
            <v>    保密管理</v>
          </cell>
          <cell r="C411">
            <v>0</v>
          </cell>
        </row>
        <row r="412">
          <cell r="A412">
            <v>2040950</v>
          </cell>
          <cell r="B412" t="str">
            <v>    事业运行</v>
          </cell>
          <cell r="C412">
            <v>0</v>
          </cell>
        </row>
        <row r="413">
          <cell r="A413">
            <v>2040999</v>
          </cell>
          <cell r="B413" t="str">
            <v>    其他国家保密支出</v>
          </cell>
          <cell r="C413">
            <v>0</v>
          </cell>
        </row>
        <row r="414">
          <cell r="A414">
            <v>20410</v>
          </cell>
          <cell r="B414" t="str">
            <v>  缉私警察</v>
          </cell>
          <cell r="C414">
            <v>0</v>
          </cell>
        </row>
        <row r="415">
          <cell r="A415">
            <v>2041001</v>
          </cell>
          <cell r="B415" t="str">
            <v>    行政运行</v>
          </cell>
          <cell r="C415">
            <v>0</v>
          </cell>
        </row>
        <row r="416">
          <cell r="A416">
            <v>2041002</v>
          </cell>
          <cell r="B416" t="str">
            <v>    一般行政管理事务</v>
          </cell>
          <cell r="C416">
            <v>0</v>
          </cell>
        </row>
        <row r="417">
          <cell r="A417">
            <v>2041003</v>
          </cell>
          <cell r="B417" t="str">
            <v>    专项缉私活动支出</v>
          </cell>
          <cell r="C417">
            <v>0</v>
          </cell>
        </row>
        <row r="418">
          <cell r="A418">
            <v>2041004</v>
          </cell>
          <cell r="B418" t="str">
            <v>    缉私情报</v>
          </cell>
          <cell r="C418">
            <v>0</v>
          </cell>
        </row>
        <row r="419">
          <cell r="A419">
            <v>2041005</v>
          </cell>
          <cell r="B419" t="str">
            <v>    禁毒及缉毒</v>
          </cell>
          <cell r="C419">
            <v>0</v>
          </cell>
        </row>
        <row r="420">
          <cell r="A420">
            <v>2041006</v>
          </cell>
          <cell r="B420" t="str">
            <v>    网络运行及维护</v>
          </cell>
          <cell r="C420">
            <v>0</v>
          </cell>
        </row>
        <row r="421">
          <cell r="A421">
            <v>2041099</v>
          </cell>
          <cell r="B421" t="str">
            <v>    其他缉私警察支出</v>
          </cell>
          <cell r="C421">
            <v>0</v>
          </cell>
        </row>
        <row r="422">
          <cell r="A422">
            <v>20499</v>
          </cell>
          <cell r="B422" t="str">
            <v>  其他公共安全支出(款)</v>
          </cell>
          <cell r="C422">
            <v>152</v>
          </cell>
        </row>
        <row r="423">
          <cell r="A423">
            <v>2049901</v>
          </cell>
          <cell r="B423" t="str">
            <v>    其他公共安全支出(项)</v>
          </cell>
          <cell r="C423">
            <v>152</v>
          </cell>
        </row>
        <row r="424">
          <cell r="A424">
            <v>2049902</v>
          </cell>
          <cell r="B424" t="str">
            <v>    其他消防</v>
          </cell>
          <cell r="C424">
            <v>0</v>
          </cell>
        </row>
        <row r="425">
          <cell r="A425">
            <v>205</v>
          </cell>
          <cell r="B425" t="str">
            <v>教育支出</v>
          </cell>
          <cell r="C425">
            <v>65256</v>
          </cell>
        </row>
        <row r="426">
          <cell r="A426">
            <v>20501</v>
          </cell>
          <cell r="B426" t="str">
            <v>  教育管理事务</v>
          </cell>
          <cell r="C426">
            <v>1496</v>
          </cell>
        </row>
        <row r="427">
          <cell r="A427">
            <v>2050101</v>
          </cell>
          <cell r="B427" t="str">
            <v>    行政运行</v>
          </cell>
          <cell r="C427">
            <v>471</v>
          </cell>
        </row>
        <row r="428">
          <cell r="A428">
            <v>2050102</v>
          </cell>
          <cell r="B428" t="str">
            <v>    一般行政管理事务</v>
          </cell>
          <cell r="C428">
            <v>499</v>
          </cell>
        </row>
        <row r="429">
          <cell r="A429">
            <v>2050103</v>
          </cell>
          <cell r="B429" t="str">
            <v>    机关服务</v>
          </cell>
          <cell r="C429">
            <v>0</v>
          </cell>
        </row>
        <row r="430">
          <cell r="A430">
            <v>2050199</v>
          </cell>
          <cell r="B430" t="str">
            <v>    其他教育管理事务支出</v>
          </cell>
          <cell r="C430">
            <v>526</v>
          </cell>
        </row>
        <row r="431">
          <cell r="A431">
            <v>20502</v>
          </cell>
          <cell r="B431" t="str">
            <v>  普通教育</v>
          </cell>
          <cell r="C431">
            <v>26834</v>
          </cell>
        </row>
        <row r="432">
          <cell r="A432">
            <v>2050201</v>
          </cell>
          <cell r="B432" t="str">
            <v>    学前教育</v>
          </cell>
          <cell r="C432">
            <v>2249</v>
          </cell>
        </row>
        <row r="433">
          <cell r="A433">
            <v>2050202</v>
          </cell>
          <cell r="B433" t="str">
            <v>    小学教育</v>
          </cell>
          <cell r="C433">
            <v>-1</v>
          </cell>
        </row>
        <row r="434">
          <cell r="A434">
            <v>2050203</v>
          </cell>
          <cell r="B434" t="str">
            <v>    初中教育</v>
          </cell>
          <cell r="C434">
            <v>15</v>
          </cell>
        </row>
        <row r="435">
          <cell r="A435">
            <v>2050204</v>
          </cell>
          <cell r="B435" t="str">
            <v>    高中教育</v>
          </cell>
          <cell r="C435">
            <v>7481</v>
          </cell>
        </row>
        <row r="436">
          <cell r="A436">
            <v>2050205</v>
          </cell>
          <cell r="B436" t="str">
            <v>    高等教育</v>
          </cell>
          <cell r="C436">
            <v>16611</v>
          </cell>
        </row>
        <row r="437">
          <cell r="A437">
            <v>2050206</v>
          </cell>
          <cell r="B437" t="str">
            <v>    化解农村义务教育债务支出</v>
          </cell>
          <cell r="C437">
            <v>0</v>
          </cell>
        </row>
        <row r="438">
          <cell r="A438">
            <v>2050207</v>
          </cell>
          <cell r="B438" t="str">
            <v>    化解普通高中债务支出</v>
          </cell>
          <cell r="C438">
            <v>0</v>
          </cell>
        </row>
        <row r="439">
          <cell r="A439">
            <v>2050299</v>
          </cell>
          <cell r="B439" t="str">
            <v>    其他普通教育支出</v>
          </cell>
          <cell r="C439">
            <v>479</v>
          </cell>
        </row>
        <row r="440">
          <cell r="A440">
            <v>20503</v>
          </cell>
          <cell r="B440" t="str">
            <v>  职业教育</v>
          </cell>
          <cell r="C440">
            <v>22630</v>
          </cell>
        </row>
        <row r="441">
          <cell r="A441">
            <v>2050301</v>
          </cell>
          <cell r="B441" t="str">
            <v>    初等职业教育</v>
          </cell>
          <cell r="C441">
            <v>0</v>
          </cell>
        </row>
        <row r="442">
          <cell r="A442">
            <v>2050302</v>
          </cell>
          <cell r="B442" t="str">
            <v>    中专教育</v>
          </cell>
          <cell r="C442">
            <v>13383</v>
          </cell>
        </row>
        <row r="443">
          <cell r="A443">
            <v>2050303</v>
          </cell>
          <cell r="B443" t="str">
            <v>    技校教育</v>
          </cell>
          <cell r="C443">
            <v>1100</v>
          </cell>
        </row>
        <row r="444">
          <cell r="A444">
            <v>2050304</v>
          </cell>
          <cell r="B444" t="str">
            <v>    职业高中教育</v>
          </cell>
          <cell r="C444">
            <v>245</v>
          </cell>
        </row>
        <row r="445">
          <cell r="A445">
            <v>2050305</v>
          </cell>
          <cell r="B445" t="str">
            <v>    高等职业教育</v>
          </cell>
          <cell r="C445">
            <v>6364</v>
          </cell>
        </row>
        <row r="446">
          <cell r="A446">
            <v>2050399</v>
          </cell>
          <cell r="B446" t="str">
            <v>    其他职业教育支出</v>
          </cell>
          <cell r="C446">
            <v>1538</v>
          </cell>
        </row>
        <row r="447">
          <cell r="A447">
            <v>20504</v>
          </cell>
          <cell r="B447" t="str">
            <v>  成人教育</v>
          </cell>
          <cell r="C447">
            <v>576</v>
          </cell>
        </row>
        <row r="448">
          <cell r="A448">
            <v>2050401</v>
          </cell>
          <cell r="B448" t="str">
            <v>    成人初等教育</v>
          </cell>
          <cell r="C448">
            <v>0</v>
          </cell>
        </row>
        <row r="449">
          <cell r="A449">
            <v>2050402</v>
          </cell>
          <cell r="B449" t="str">
            <v>    成人中等教育</v>
          </cell>
          <cell r="C449">
            <v>0</v>
          </cell>
        </row>
        <row r="450">
          <cell r="A450">
            <v>2050403</v>
          </cell>
          <cell r="B450" t="str">
            <v>    成人高等教育</v>
          </cell>
          <cell r="C450">
            <v>261</v>
          </cell>
        </row>
        <row r="451">
          <cell r="A451">
            <v>2050404</v>
          </cell>
          <cell r="B451" t="str">
            <v>    成人广播电视教育</v>
          </cell>
          <cell r="C451">
            <v>315</v>
          </cell>
        </row>
        <row r="452">
          <cell r="A452">
            <v>2050499</v>
          </cell>
          <cell r="B452" t="str">
            <v>    其他成人教育支出</v>
          </cell>
          <cell r="C452">
            <v>0</v>
          </cell>
        </row>
        <row r="453">
          <cell r="A453">
            <v>20505</v>
          </cell>
          <cell r="B453" t="str">
            <v>  广播电视教育</v>
          </cell>
          <cell r="C453">
            <v>0</v>
          </cell>
        </row>
        <row r="454">
          <cell r="A454">
            <v>2050501</v>
          </cell>
          <cell r="B454" t="str">
            <v>    广播电视学校</v>
          </cell>
          <cell r="C454">
            <v>0</v>
          </cell>
        </row>
        <row r="455">
          <cell r="A455">
            <v>2050502</v>
          </cell>
          <cell r="B455" t="str">
            <v>    教育电视台</v>
          </cell>
          <cell r="C455">
            <v>0</v>
          </cell>
        </row>
        <row r="456">
          <cell r="A456">
            <v>2050599</v>
          </cell>
          <cell r="B456" t="str">
            <v>    其他广播电视教育支出</v>
          </cell>
          <cell r="C456">
            <v>0</v>
          </cell>
        </row>
        <row r="457">
          <cell r="A457">
            <v>20506</v>
          </cell>
          <cell r="B457" t="str">
            <v>  留学教育</v>
          </cell>
          <cell r="C457">
            <v>0</v>
          </cell>
        </row>
        <row r="458">
          <cell r="A458">
            <v>2050601</v>
          </cell>
          <cell r="B458" t="str">
            <v>    出国留学教育</v>
          </cell>
          <cell r="C458">
            <v>0</v>
          </cell>
        </row>
        <row r="459">
          <cell r="A459">
            <v>2050602</v>
          </cell>
          <cell r="B459" t="str">
            <v>    来华留学教育</v>
          </cell>
          <cell r="C459">
            <v>0</v>
          </cell>
        </row>
        <row r="460">
          <cell r="A460">
            <v>2050699</v>
          </cell>
          <cell r="B460" t="str">
            <v>    其他留学教育支出</v>
          </cell>
          <cell r="C460">
            <v>0</v>
          </cell>
        </row>
        <row r="461">
          <cell r="A461">
            <v>20507</v>
          </cell>
          <cell r="B461" t="str">
            <v>  特殊教育</v>
          </cell>
          <cell r="C461">
            <v>981</v>
          </cell>
        </row>
        <row r="462">
          <cell r="A462">
            <v>2050701</v>
          </cell>
          <cell r="B462" t="str">
            <v>    特殊学校教育</v>
          </cell>
          <cell r="C462">
            <v>981</v>
          </cell>
        </row>
        <row r="463">
          <cell r="A463">
            <v>2050702</v>
          </cell>
          <cell r="B463" t="str">
            <v>    工读学校教育</v>
          </cell>
          <cell r="C463">
            <v>0</v>
          </cell>
        </row>
        <row r="464">
          <cell r="A464">
            <v>2050799</v>
          </cell>
          <cell r="B464" t="str">
            <v>    其他特殊教育支出</v>
          </cell>
          <cell r="C464">
            <v>0</v>
          </cell>
        </row>
        <row r="465">
          <cell r="A465">
            <v>20508</v>
          </cell>
          <cell r="B465" t="str">
            <v>  进修及培训</v>
          </cell>
          <cell r="C465">
            <v>1049</v>
          </cell>
        </row>
        <row r="466">
          <cell r="A466">
            <v>2050801</v>
          </cell>
          <cell r="B466" t="str">
            <v>    教师进修</v>
          </cell>
          <cell r="C466">
            <v>0</v>
          </cell>
        </row>
        <row r="467">
          <cell r="A467">
            <v>2050802</v>
          </cell>
          <cell r="B467" t="str">
            <v>    干部教育</v>
          </cell>
          <cell r="C467">
            <v>1018</v>
          </cell>
        </row>
        <row r="468">
          <cell r="A468">
            <v>2050803</v>
          </cell>
          <cell r="B468" t="str">
            <v>    培训支出</v>
          </cell>
          <cell r="C468">
            <v>31</v>
          </cell>
        </row>
        <row r="469">
          <cell r="A469">
            <v>2050804</v>
          </cell>
          <cell r="B469" t="str">
            <v>    退役士兵能力提升</v>
          </cell>
          <cell r="C469">
            <v>0</v>
          </cell>
        </row>
        <row r="470">
          <cell r="A470">
            <v>2050899</v>
          </cell>
          <cell r="B470" t="str">
            <v>    其他进修及培训</v>
          </cell>
          <cell r="C470">
            <v>0</v>
          </cell>
        </row>
        <row r="471">
          <cell r="A471">
            <v>20509</v>
          </cell>
          <cell r="B471" t="str">
            <v>  教育费附加安排的支出</v>
          </cell>
          <cell r="C471">
            <v>8473</v>
          </cell>
        </row>
        <row r="472">
          <cell r="A472">
            <v>2050901</v>
          </cell>
          <cell r="B472" t="str">
            <v>    农村中小学校舍建设</v>
          </cell>
          <cell r="C472">
            <v>0</v>
          </cell>
        </row>
        <row r="473">
          <cell r="A473">
            <v>2050902</v>
          </cell>
          <cell r="B473" t="str">
            <v>    农村中小学教学设施</v>
          </cell>
          <cell r="C473">
            <v>0</v>
          </cell>
        </row>
        <row r="474">
          <cell r="A474">
            <v>2050903</v>
          </cell>
          <cell r="B474" t="str">
            <v>    城市中小学校舍建设</v>
          </cell>
          <cell r="C474">
            <v>0</v>
          </cell>
        </row>
        <row r="475">
          <cell r="A475">
            <v>2050904</v>
          </cell>
          <cell r="B475" t="str">
            <v>    城市中小学教学设施</v>
          </cell>
          <cell r="C475">
            <v>0</v>
          </cell>
        </row>
        <row r="476">
          <cell r="A476">
            <v>2050905</v>
          </cell>
          <cell r="B476" t="str">
            <v>    中等职业学校教学设施</v>
          </cell>
          <cell r="C476">
            <v>0</v>
          </cell>
        </row>
        <row r="477">
          <cell r="A477">
            <v>2050999</v>
          </cell>
          <cell r="B477" t="str">
            <v>    其他教育费附加安排的支出</v>
          </cell>
          <cell r="C477">
            <v>8473</v>
          </cell>
        </row>
        <row r="478">
          <cell r="A478">
            <v>20599</v>
          </cell>
          <cell r="B478" t="str">
            <v>  其他教育支出(款)</v>
          </cell>
          <cell r="C478">
            <v>3217</v>
          </cell>
        </row>
        <row r="479">
          <cell r="A479">
            <v>2059999</v>
          </cell>
          <cell r="B479" t="str">
            <v>    其他教育支出(项)</v>
          </cell>
          <cell r="C479">
            <v>3217</v>
          </cell>
        </row>
        <row r="480">
          <cell r="A480">
            <v>206</v>
          </cell>
          <cell r="B480" t="str">
            <v>科学技术支出</v>
          </cell>
          <cell r="C480">
            <v>5467</v>
          </cell>
        </row>
        <row r="481">
          <cell r="A481">
            <v>20601</v>
          </cell>
          <cell r="B481" t="str">
            <v>  科学技术管理事务</v>
          </cell>
          <cell r="C481">
            <v>551</v>
          </cell>
        </row>
        <row r="482">
          <cell r="A482">
            <v>2060101</v>
          </cell>
          <cell r="B482" t="str">
            <v>    行政运行</v>
          </cell>
          <cell r="C482">
            <v>454</v>
          </cell>
        </row>
        <row r="483">
          <cell r="A483">
            <v>2060102</v>
          </cell>
          <cell r="B483" t="str">
            <v>    一般行政管理事务</v>
          </cell>
          <cell r="C483">
            <v>97</v>
          </cell>
        </row>
        <row r="484">
          <cell r="A484">
            <v>2060103</v>
          </cell>
          <cell r="B484" t="str">
            <v>    机关服务</v>
          </cell>
          <cell r="C484">
            <v>0</v>
          </cell>
        </row>
        <row r="485">
          <cell r="A485">
            <v>2060199</v>
          </cell>
          <cell r="B485" t="str">
            <v>    其他科学技术管理事务支出</v>
          </cell>
          <cell r="C485">
            <v>0</v>
          </cell>
        </row>
        <row r="486">
          <cell r="A486">
            <v>20602</v>
          </cell>
          <cell r="B486" t="str">
            <v>  基础研究</v>
          </cell>
          <cell r="C486">
            <v>0</v>
          </cell>
        </row>
        <row r="487">
          <cell r="A487">
            <v>2060201</v>
          </cell>
          <cell r="B487" t="str">
            <v>    机构运行</v>
          </cell>
          <cell r="C487">
            <v>0</v>
          </cell>
        </row>
        <row r="488">
          <cell r="A488">
            <v>2060202</v>
          </cell>
          <cell r="B488" t="str">
            <v>    重点基础研究规划</v>
          </cell>
          <cell r="C488">
            <v>0</v>
          </cell>
        </row>
        <row r="489">
          <cell r="A489">
            <v>2060203</v>
          </cell>
          <cell r="B489" t="str">
            <v>    自然科学基金</v>
          </cell>
          <cell r="C489">
            <v>0</v>
          </cell>
        </row>
        <row r="490">
          <cell r="A490">
            <v>2060204</v>
          </cell>
          <cell r="B490" t="str">
            <v>    重点实验室及相关设施</v>
          </cell>
          <cell r="C490">
            <v>0</v>
          </cell>
        </row>
        <row r="491">
          <cell r="A491">
            <v>2060205</v>
          </cell>
          <cell r="B491" t="str">
            <v>    重大科学工程</v>
          </cell>
          <cell r="C491">
            <v>0</v>
          </cell>
        </row>
        <row r="492">
          <cell r="A492">
            <v>2060206</v>
          </cell>
          <cell r="B492" t="str">
            <v>    专项基础科研</v>
          </cell>
          <cell r="C492">
            <v>0</v>
          </cell>
        </row>
        <row r="493">
          <cell r="A493">
            <v>2060207</v>
          </cell>
          <cell r="B493" t="str">
            <v>    专项技术基础</v>
          </cell>
          <cell r="C493">
            <v>0</v>
          </cell>
        </row>
        <row r="494">
          <cell r="A494">
            <v>2060299</v>
          </cell>
          <cell r="B494" t="str">
            <v>    其他基础研究支出</v>
          </cell>
          <cell r="C494">
            <v>0</v>
          </cell>
        </row>
        <row r="495">
          <cell r="A495">
            <v>20603</v>
          </cell>
          <cell r="B495" t="str">
            <v>  应用研究</v>
          </cell>
          <cell r="C495">
            <v>604</v>
          </cell>
        </row>
        <row r="496">
          <cell r="A496">
            <v>2060301</v>
          </cell>
          <cell r="B496" t="str">
            <v>    机构运行</v>
          </cell>
          <cell r="C496">
            <v>85</v>
          </cell>
        </row>
        <row r="497">
          <cell r="A497">
            <v>2060302</v>
          </cell>
          <cell r="B497" t="str">
            <v>    社会公益研究</v>
          </cell>
          <cell r="C497">
            <v>519</v>
          </cell>
        </row>
        <row r="498">
          <cell r="A498">
            <v>2060303</v>
          </cell>
          <cell r="B498" t="str">
            <v>    高技术研究</v>
          </cell>
          <cell r="C498">
            <v>0</v>
          </cell>
        </row>
        <row r="499">
          <cell r="A499">
            <v>2060304</v>
          </cell>
          <cell r="B499" t="str">
            <v>    专项科研试制</v>
          </cell>
          <cell r="C499">
            <v>0</v>
          </cell>
        </row>
        <row r="500">
          <cell r="A500">
            <v>2060399</v>
          </cell>
          <cell r="B500" t="str">
            <v>    其他应用研究支出</v>
          </cell>
          <cell r="C500">
            <v>0</v>
          </cell>
        </row>
        <row r="501">
          <cell r="A501">
            <v>20604</v>
          </cell>
          <cell r="B501" t="str">
            <v>  技术研究与开发</v>
          </cell>
          <cell r="C501">
            <v>267</v>
          </cell>
        </row>
        <row r="502">
          <cell r="A502">
            <v>2060401</v>
          </cell>
          <cell r="B502" t="str">
            <v>    机构运行</v>
          </cell>
          <cell r="C502">
            <v>71</v>
          </cell>
        </row>
        <row r="503">
          <cell r="A503">
            <v>2060402</v>
          </cell>
          <cell r="B503" t="str">
            <v>    应用技术研究与开发</v>
          </cell>
          <cell r="C503">
            <v>26</v>
          </cell>
        </row>
        <row r="504">
          <cell r="A504">
            <v>2060403</v>
          </cell>
          <cell r="B504" t="str">
            <v>    产业技术研究与开发</v>
          </cell>
          <cell r="C504">
            <v>50</v>
          </cell>
        </row>
        <row r="505">
          <cell r="A505">
            <v>2060404</v>
          </cell>
          <cell r="B505" t="str">
            <v>    科技成果转化与扩散</v>
          </cell>
          <cell r="C505">
            <v>120</v>
          </cell>
        </row>
        <row r="506">
          <cell r="A506">
            <v>2060499</v>
          </cell>
          <cell r="B506" t="str">
            <v>    其他技术研究与开发支出</v>
          </cell>
          <cell r="C506">
            <v>0</v>
          </cell>
        </row>
        <row r="507">
          <cell r="A507">
            <v>20605</v>
          </cell>
          <cell r="B507" t="str">
            <v>  科技条件与服务</v>
          </cell>
          <cell r="C507">
            <v>100</v>
          </cell>
        </row>
        <row r="508">
          <cell r="A508">
            <v>2060501</v>
          </cell>
          <cell r="B508" t="str">
            <v>    机构运行</v>
          </cell>
          <cell r="C508">
            <v>0</v>
          </cell>
        </row>
        <row r="509">
          <cell r="A509">
            <v>2060502</v>
          </cell>
          <cell r="B509" t="str">
            <v>    技术创新服务体系</v>
          </cell>
          <cell r="C509">
            <v>100</v>
          </cell>
        </row>
        <row r="510">
          <cell r="A510">
            <v>2060503</v>
          </cell>
          <cell r="B510" t="str">
            <v>    科技条件专项</v>
          </cell>
          <cell r="C510">
            <v>0</v>
          </cell>
        </row>
        <row r="511">
          <cell r="A511">
            <v>2060599</v>
          </cell>
          <cell r="B511" t="str">
            <v>    其他科技条件与服务支出</v>
          </cell>
          <cell r="C511">
            <v>0</v>
          </cell>
        </row>
        <row r="512">
          <cell r="A512">
            <v>20606</v>
          </cell>
          <cell r="B512" t="str">
            <v>  社会科学</v>
          </cell>
          <cell r="C512">
            <v>122</v>
          </cell>
        </row>
        <row r="513">
          <cell r="A513">
            <v>2060601</v>
          </cell>
          <cell r="B513" t="str">
            <v>    社会科学研究机构</v>
          </cell>
          <cell r="C513">
            <v>84</v>
          </cell>
        </row>
        <row r="514">
          <cell r="A514">
            <v>2060602</v>
          </cell>
          <cell r="B514" t="str">
            <v>    社会科学研究</v>
          </cell>
          <cell r="C514">
            <v>38</v>
          </cell>
        </row>
        <row r="515">
          <cell r="A515">
            <v>2060603</v>
          </cell>
          <cell r="B515" t="str">
            <v>    社科基金支出</v>
          </cell>
          <cell r="C515">
            <v>0</v>
          </cell>
        </row>
        <row r="516">
          <cell r="A516">
            <v>2060699</v>
          </cell>
          <cell r="B516" t="str">
            <v>    其他社会科学支出</v>
          </cell>
          <cell r="C516">
            <v>0</v>
          </cell>
        </row>
        <row r="517">
          <cell r="A517">
            <v>20607</v>
          </cell>
          <cell r="B517" t="str">
            <v>  科学技术普及</v>
          </cell>
          <cell r="C517">
            <v>165</v>
          </cell>
        </row>
        <row r="518">
          <cell r="A518">
            <v>2060701</v>
          </cell>
          <cell r="B518" t="str">
            <v>    机构运行</v>
          </cell>
          <cell r="C518">
            <v>0</v>
          </cell>
        </row>
        <row r="519">
          <cell r="A519">
            <v>2060702</v>
          </cell>
          <cell r="B519" t="str">
            <v>    科普活动</v>
          </cell>
          <cell r="C519">
            <v>132</v>
          </cell>
        </row>
        <row r="520">
          <cell r="A520">
            <v>2060703</v>
          </cell>
          <cell r="B520" t="str">
            <v>    青少年科技活动</v>
          </cell>
          <cell r="C520">
            <v>5</v>
          </cell>
        </row>
        <row r="521">
          <cell r="A521">
            <v>2060704</v>
          </cell>
          <cell r="B521" t="str">
            <v>    学术交流活动</v>
          </cell>
          <cell r="C521">
            <v>20</v>
          </cell>
        </row>
        <row r="522">
          <cell r="A522">
            <v>2060705</v>
          </cell>
          <cell r="B522" t="str">
            <v>    科技馆站</v>
          </cell>
          <cell r="C522">
            <v>0</v>
          </cell>
        </row>
        <row r="523">
          <cell r="A523">
            <v>2060799</v>
          </cell>
          <cell r="B523" t="str">
            <v>    其他科学技术普及支出</v>
          </cell>
          <cell r="C523">
            <v>8</v>
          </cell>
        </row>
        <row r="524">
          <cell r="A524">
            <v>20608</v>
          </cell>
          <cell r="B524" t="str">
            <v>  科技交流与合作</v>
          </cell>
          <cell r="C524">
            <v>35</v>
          </cell>
        </row>
        <row r="525">
          <cell r="A525">
            <v>2060801</v>
          </cell>
          <cell r="B525" t="str">
            <v>    国际交流与合作</v>
          </cell>
          <cell r="C525">
            <v>0</v>
          </cell>
        </row>
        <row r="526">
          <cell r="A526">
            <v>2060802</v>
          </cell>
          <cell r="B526" t="str">
            <v>    重大科技合作项目</v>
          </cell>
          <cell r="C526">
            <v>35</v>
          </cell>
        </row>
        <row r="527">
          <cell r="A527">
            <v>2060899</v>
          </cell>
          <cell r="B527" t="str">
            <v>    其他科技交流与合作支出</v>
          </cell>
          <cell r="C527">
            <v>0</v>
          </cell>
        </row>
        <row r="528">
          <cell r="A528">
            <v>20609</v>
          </cell>
          <cell r="B528" t="str">
            <v>  科技重大专项(款)</v>
          </cell>
          <cell r="C528">
            <v>0</v>
          </cell>
        </row>
        <row r="529">
          <cell r="A529">
            <v>2060901</v>
          </cell>
          <cell r="B529" t="str">
            <v>    科技重大专项(项)</v>
          </cell>
          <cell r="C529">
            <v>0</v>
          </cell>
        </row>
        <row r="530">
          <cell r="A530">
            <v>20699</v>
          </cell>
          <cell r="B530" t="str">
            <v>  其他科学技术支出(款)</v>
          </cell>
          <cell r="C530">
            <v>3623</v>
          </cell>
        </row>
        <row r="531">
          <cell r="A531">
            <v>2069901</v>
          </cell>
          <cell r="B531" t="str">
            <v>    科技奖励</v>
          </cell>
          <cell r="C531">
            <v>298</v>
          </cell>
        </row>
        <row r="532">
          <cell r="A532">
            <v>2069902</v>
          </cell>
          <cell r="B532" t="str">
            <v>    核应急</v>
          </cell>
          <cell r="C532">
            <v>0</v>
          </cell>
        </row>
        <row r="533">
          <cell r="A533">
            <v>2069903</v>
          </cell>
          <cell r="B533" t="str">
            <v>    转制科研机构</v>
          </cell>
          <cell r="C533">
            <v>0</v>
          </cell>
        </row>
        <row r="534">
          <cell r="A534">
            <v>2069999</v>
          </cell>
          <cell r="B534" t="str">
            <v>    其他科学技术支出(项)</v>
          </cell>
          <cell r="C534">
            <v>3325</v>
          </cell>
        </row>
        <row r="535">
          <cell r="A535">
            <v>207</v>
          </cell>
          <cell r="B535" t="str">
            <v>文化体育与传媒支出</v>
          </cell>
          <cell r="C535">
            <v>11943</v>
          </cell>
        </row>
        <row r="536">
          <cell r="A536">
            <v>20701</v>
          </cell>
          <cell r="B536" t="str">
            <v>  文化</v>
          </cell>
          <cell r="C536">
            <v>3968</v>
          </cell>
        </row>
        <row r="537">
          <cell r="A537">
            <v>2070101</v>
          </cell>
          <cell r="B537" t="str">
            <v>    行政运行</v>
          </cell>
          <cell r="C537">
            <v>383</v>
          </cell>
        </row>
        <row r="538">
          <cell r="A538">
            <v>2070102</v>
          </cell>
          <cell r="B538" t="str">
            <v>    一般行政管理事务</v>
          </cell>
          <cell r="C538">
            <v>441</v>
          </cell>
        </row>
        <row r="539">
          <cell r="A539">
            <v>2070103</v>
          </cell>
          <cell r="B539" t="str">
            <v>    机关服务</v>
          </cell>
          <cell r="C539">
            <v>0</v>
          </cell>
        </row>
        <row r="540">
          <cell r="A540">
            <v>2070104</v>
          </cell>
          <cell r="B540" t="str">
            <v>    图书馆</v>
          </cell>
          <cell r="C540">
            <v>444</v>
          </cell>
        </row>
        <row r="541">
          <cell r="A541">
            <v>2070105</v>
          </cell>
          <cell r="B541" t="str">
            <v>    文化展示及纪念机构</v>
          </cell>
          <cell r="C541">
            <v>0</v>
          </cell>
        </row>
        <row r="542">
          <cell r="A542">
            <v>2070106</v>
          </cell>
          <cell r="B542" t="str">
            <v>    艺术表演场所</v>
          </cell>
          <cell r="C542">
            <v>0</v>
          </cell>
        </row>
        <row r="543">
          <cell r="A543">
            <v>2070107</v>
          </cell>
          <cell r="B543" t="str">
            <v>    艺术表演团体</v>
          </cell>
          <cell r="C543">
            <v>1452</v>
          </cell>
        </row>
        <row r="544">
          <cell r="A544">
            <v>2070108</v>
          </cell>
          <cell r="B544" t="str">
            <v>    文化活动</v>
          </cell>
          <cell r="C544">
            <v>25</v>
          </cell>
        </row>
        <row r="545">
          <cell r="A545">
            <v>2070109</v>
          </cell>
          <cell r="B545" t="str">
            <v>    群众文化</v>
          </cell>
          <cell r="C545">
            <v>367</v>
          </cell>
        </row>
        <row r="546">
          <cell r="A546">
            <v>2070110</v>
          </cell>
          <cell r="B546" t="str">
            <v>    文化交流与合作</v>
          </cell>
          <cell r="C546">
            <v>0</v>
          </cell>
        </row>
        <row r="547">
          <cell r="A547">
            <v>2070111</v>
          </cell>
          <cell r="B547" t="str">
            <v>    文化创作与保护</v>
          </cell>
          <cell r="C547">
            <v>253</v>
          </cell>
        </row>
        <row r="548">
          <cell r="A548">
            <v>2070112</v>
          </cell>
          <cell r="B548" t="str">
            <v>    文化市场管理</v>
          </cell>
          <cell r="C548">
            <v>14</v>
          </cell>
        </row>
        <row r="549">
          <cell r="A549">
            <v>2070199</v>
          </cell>
          <cell r="B549" t="str">
            <v>    其他文化支出</v>
          </cell>
          <cell r="C549">
            <v>589</v>
          </cell>
        </row>
        <row r="550">
          <cell r="A550">
            <v>20702</v>
          </cell>
          <cell r="B550" t="str">
            <v>  文物</v>
          </cell>
          <cell r="C550">
            <v>757</v>
          </cell>
        </row>
        <row r="551">
          <cell r="A551">
            <v>2070201</v>
          </cell>
          <cell r="B551" t="str">
            <v>    行政运行</v>
          </cell>
          <cell r="C551">
            <v>0</v>
          </cell>
        </row>
        <row r="552">
          <cell r="A552">
            <v>2070202</v>
          </cell>
          <cell r="B552" t="str">
            <v>    一般行政管理事务</v>
          </cell>
          <cell r="C552">
            <v>0</v>
          </cell>
        </row>
        <row r="553">
          <cell r="A553">
            <v>2070203</v>
          </cell>
          <cell r="B553" t="str">
            <v>    机关服务</v>
          </cell>
          <cell r="C553">
            <v>0</v>
          </cell>
        </row>
        <row r="554">
          <cell r="A554">
            <v>2070204</v>
          </cell>
          <cell r="B554" t="str">
            <v>    文物保护</v>
          </cell>
          <cell r="C554">
            <v>116</v>
          </cell>
        </row>
        <row r="555">
          <cell r="A555">
            <v>2070205</v>
          </cell>
          <cell r="B555" t="str">
            <v>    博物馆</v>
          </cell>
          <cell r="C555">
            <v>503</v>
          </cell>
        </row>
        <row r="556">
          <cell r="A556">
            <v>2070206</v>
          </cell>
          <cell r="B556" t="str">
            <v>    历史名城与古迹</v>
          </cell>
          <cell r="C556">
            <v>0</v>
          </cell>
        </row>
        <row r="557">
          <cell r="A557">
            <v>2070299</v>
          </cell>
          <cell r="B557" t="str">
            <v>    其他文物支出</v>
          </cell>
          <cell r="C557">
            <v>138</v>
          </cell>
        </row>
        <row r="558">
          <cell r="A558">
            <v>20703</v>
          </cell>
          <cell r="B558" t="str">
            <v>  体育</v>
          </cell>
          <cell r="C558">
            <v>883</v>
          </cell>
        </row>
        <row r="559">
          <cell r="A559">
            <v>2070301</v>
          </cell>
          <cell r="B559" t="str">
            <v>    行政运行</v>
          </cell>
          <cell r="C559">
            <v>283</v>
          </cell>
        </row>
        <row r="560">
          <cell r="A560">
            <v>2070302</v>
          </cell>
          <cell r="B560" t="str">
            <v>    一般行政管理事务</v>
          </cell>
          <cell r="C560">
            <v>29</v>
          </cell>
        </row>
        <row r="561">
          <cell r="A561">
            <v>2070303</v>
          </cell>
          <cell r="B561" t="str">
            <v>    机关服务</v>
          </cell>
          <cell r="C561">
            <v>0</v>
          </cell>
        </row>
        <row r="562">
          <cell r="A562">
            <v>2070304</v>
          </cell>
          <cell r="B562" t="str">
            <v>    运动项目管理</v>
          </cell>
          <cell r="C562">
            <v>0</v>
          </cell>
        </row>
        <row r="563">
          <cell r="A563">
            <v>2070305</v>
          </cell>
          <cell r="B563" t="str">
            <v>    体育竞赛</v>
          </cell>
          <cell r="C563">
            <v>62</v>
          </cell>
        </row>
        <row r="564">
          <cell r="A564">
            <v>2070306</v>
          </cell>
          <cell r="B564" t="str">
            <v>    体育训练</v>
          </cell>
          <cell r="C564">
            <v>0</v>
          </cell>
        </row>
        <row r="565">
          <cell r="A565">
            <v>2070307</v>
          </cell>
          <cell r="B565" t="str">
            <v>    体育场馆</v>
          </cell>
          <cell r="C565">
            <v>248</v>
          </cell>
        </row>
        <row r="566">
          <cell r="A566">
            <v>2070308</v>
          </cell>
          <cell r="B566" t="str">
            <v>    群众体育</v>
          </cell>
          <cell r="C566">
            <v>261</v>
          </cell>
        </row>
        <row r="567">
          <cell r="A567">
            <v>2070309</v>
          </cell>
          <cell r="B567" t="str">
            <v>    体育交流与合作</v>
          </cell>
          <cell r="C567">
            <v>0</v>
          </cell>
        </row>
        <row r="568">
          <cell r="A568">
            <v>2070399</v>
          </cell>
          <cell r="B568" t="str">
            <v>    其他体育支出</v>
          </cell>
          <cell r="C568">
            <v>0</v>
          </cell>
        </row>
        <row r="569">
          <cell r="A569">
            <v>20704</v>
          </cell>
          <cell r="B569" t="str">
            <v>  广播影视</v>
          </cell>
          <cell r="C569">
            <v>3589</v>
          </cell>
        </row>
        <row r="570">
          <cell r="A570">
            <v>2070401</v>
          </cell>
          <cell r="B570" t="str">
            <v>    行政运行</v>
          </cell>
          <cell r="C570">
            <v>293</v>
          </cell>
        </row>
        <row r="571">
          <cell r="A571">
            <v>2070402</v>
          </cell>
          <cell r="B571" t="str">
            <v>    一般行政管理事务</v>
          </cell>
          <cell r="C571">
            <v>281</v>
          </cell>
        </row>
        <row r="572">
          <cell r="A572">
            <v>2070403</v>
          </cell>
          <cell r="B572" t="str">
            <v>    机关服务</v>
          </cell>
          <cell r="C572">
            <v>0</v>
          </cell>
        </row>
        <row r="573">
          <cell r="A573">
            <v>2070404</v>
          </cell>
          <cell r="B573" t="str">
            <v>    广播</v>
          </cell>
          <cell r="C573">
            <v>313</v>
          </cell>
        </row>
        <row r="574">
          <cell r="A574">
            <v>2070405</v>
          </cell>
          <cell r="B574" t="str">
            <v>    电视</v>
          </cell>
          <cell r="C574">
            <v>2618</v>
          </cell>
        </row>
        <row r="575">
          <cell r="A575">
            <v>2070406</v>
          </cell>
          <cell r="B575" t="str">
            <v>    电影</v>
          </cell>
          <cell r="C575">
            <v>1</v>
          </cell>
        </row>
        <row r="576">
          <cell r="A576">
            <v>2070499</v>
          </cell>
          <cell r="B576" t="str">
            <v>    其他广播影视支出</v>
          </cell>
          <cell r="C576">
            <v>83</v>
          </cell>
        </row>
        <row r="577">
          <cell r="A577">
            <v>20705</v>
          </cell>
          <cell r="B577" t="str">
            <v>  新闻出版</v>
          </cell>
          <cell r="C577">
            <v>2290</v>
          </cell>
        </row>
        <row r="578">
          <cell r="A578">
            <v>2070501</v>
          </cell>
          <cell r="B578" t="str">
            <v>    行政运行</v>
          </cell>
          <cell r="C578">
            <v>0</v>
          </cell>
        </row>
        <row r="579">
          <cell r="A579">
            <v>2070502</v>
          </cell>
          <cell r="B579" t="str">
            <v>    一般行政管理事务</v>
          </cell>
          <cell r="C579">
            <v>0</v>
          </cell>
        </row>
        <row r="580">
          <cell r="A580">
            <v>2070503</v>
          </cell>
          <cell r="B580" t="str">
            <v>    机关服务</v>
          </cell>
          <cell r="C580">
            <v>0</v>
          </cell>
        </row>
        <row r="581">
          <cell r="A581">
            <v>2070504</v>
          </cell>
          <cell r="B581" t="str">
            <v>    新闻通讯</v>
          </cell>
          <cell r="C581">
            <v>0</v>
          </cell>
        </row>
        <row r="582">
          <cell r="A582">
            <v>2070505</v>
          </cell>
          <cell r="B582" t="str">
            <v>    出版发行</v>
          </cell>
          <cell r="C582">
            <v>2290</v>
          </cell>
        </row>
        <row r="583">
          <cell r="A583">
            <v>2070506</v>
          </cell>
          <cell r="B583" t="str">
            <v>    版权管理</v>
          </cell>
          <cell r="C583">
            <v>0</v>
          </cell>
        </row>
        <row r="584">
          <cell r="A584">
            <v>2070507</v>
          </cell>
          <cell r="B584" t="str">
            <v>    出版市场管理</v>
          </cell>
          <cell r="C584">
            <v>0</v>
          </cell>
        </row>
        <row r="585">
          <cell r="A585">
            <v>2070599</v>
          </cell>
          <cell r="B585" t="str">
            <v>    其他新闻出版支出</v>
          </cell>
          <cell r="C585">
            <v>0</v>
          </cell>
        </row>
        <row r="586">
          <cell r="A586">
            <v>20799</v>
          </cell>
          <cell r="B586" t="str">
            <v>  其他文化体育与传媒支出(款)</v>
          </cell>
          <cell r="C586">
            <v>456</v>
          </cell>
        </row>
        <row r="587">
          <cell r="A587">
            <v>2079902</v>
          </cell>
          <cell r="B587" t="str">
            <v>    宣传文化发展专项支出</v>
          </cell>
          <cell r="C587">
            <v>0</v>
          </cell>
        </row>
        <row r="588">
          <cell r="A588">
            <v>2079903</v>
          </cell>
          <cell r="B588" t="str">
            <v>    文化产业发展专项支出</v>
          </cell>
          <cell r="C588">
            <v>0</v>
          </cell>
        </row>
        <row r="589">
          <cell r="A589">
            <v>2079999</v>
          </cell>
          <cell r="B589" t="str">
            <v>    其他文化体育与传媒支出(项)</v>
          </cell>
          <cell r="C589">
            <v>456</v>
          </cell>
        </row>
        <row r="590">
          <cell r="A590">
            <v>208</v>
          </cell>
          <cell r="B590" t="str">
            <v>社会保障和就业支出</v>
          </cell>
          <cell r="C590">
            <v>34985</v>
          </cell>
        </row>
        <row r="591">
          <cell r="A591">
            <v>20801</v>
          </cell>
          <cell r="B591" t="str">
            <v>  人力资源和社会保障管理事务</v>
          </cell>
          <cell r="C591">
            <v>3030</v>
          </cell>
        </row>
        <row r="592">
          <cell r="A592">
            <v>2080101</v>
          </cell>
          <cell r="B592" t="str">
            <v>    行政运行</v>
          </cell>
          <cell r="C592">
            <v>2412</v>
          </cell>
        </row>
        <row r="593">
          <cell r="A593">
            <v>2080102</v>
          </cell>
          <cell r="B593" t="str">
            <v>    一般行政管理事务</v>
          </cell>
          <cell r="C593">
            <v>91</v>
          </cell>
        </row>
        <row r="594">
          <cell r="A594">
            <v>2080103</v>
          </cell>
          <cell r="B594" t="str">
            <v>    机关服务</v>
          </cell>
          <cell r="C594">
            <v>0</v>
          </cell>
        </row>
        <row r="595">
          <cell r="A595">
            <v>2080104</v>
          </cell>
          <cell r="B595" t="str">
            <v>    综合业务管理</v>
          </cell>
          <cell r="C595">
            <v>0</v>
          </cell>
        </row>
        <row r="596">
          <cell r="A596">
            <v>2080105</v>
          </cell>
          <cell r="B596" t="str">
            <v>    劳动保障监察</v>
          </cell>
          <cell r="C596">
            <v>0</v>
          </cell>
        </row>
        <row r="597">
          <cell r="A597">
            <v>2080106</v>
          </cell>
          <cell r="B597" t="str">
            <v>    就业管理事务</v>
          </cell>
          <cell r="C597">
            <v>6</v>
          </cell>
        </row>
        <row r="598">
          <cell r="A598">
            <v>2080107</v>
          </cell>
          <cell r="B598" t="str">
            <v>    社会保险业务管理事务</v>
          </cell>
          <cell r="C598">
            <v>25</v>
          </cell>
        </row>
        <row r="599">
          <cell r="A599">
            <v>2080108</v>
          </cell>
          <cell r="B599" t="str">
            <v>    信息化建设</v>
          </cell>
          <cell r="C599">
            <v>70</v>
          </cell>
        </row>
        <row r="600">
          <cell r="A600">
            <v>2080109</v>
          </cell>
          <cell r="B600" t="str">
            <v>    社会保险经办机构</v>
          </cell>
          <cell r="C600">
            <v>181</v>
          </cell>
        </row>
        <row r="601">
          <cell r="A601">
            <v>2080110</v>
          </cell>
          <cell r="B601" t="str">
            <v>    劳动关系和维权</v>
          </cell>
          <cell r="C601">
            <v>0</v>
          </cell>
        </row>
        <row r="602">
          <cell r="A602">
            <v>2080111</v>
          </cell>
          <cell r="B602" t="str">
            <v>    公共就业服务和职业技能鉴定机构</v>
          </cell>
          <cell r="C602">
            <v>0</v>
          </cell>
        </row>
        <row r="603">
          <cell r="A603">
            <v>2080112</v>
          </cell>
          <cell r="B603" t="str">
            <v>    劳动人事争议调解仲裁</v>
          </cell>
          <cell r="C603">
            <v>0</v>
          </cell>
        </row>
        <row r="604">
          <cell r="A604">
            <v>2080199</v>
          </cell>
          <cell r="B604" t="str">
            <v>    其他人力资源和社会保障管理事务支出</v>
          </cell>
          <cell r="C604">
            <v>245</v>
          </cell>
        </row>
        <row r="605">
          <cell r="A605">
            <v>20802</v>
          </cell>
          <cell r="B605" t="str">
            <v>  民政管理事务</v>
          </cell>
          <cell r="C605">
            <v>1119</v>
          </cell>
        </row>
        <row r="606">
          <cell r="A606">
            <v>2080201</v>
          </cell>
          <cell r="B606" t="str">
            <v>    行政运行</v>
          </cell>
          <cell r="C606">
            <v>510</v>
          </cell>
        </row>
        <row r="607">
          <cell r="A607">
            <v>2080202</v>
          </cell>
          <cell r="B607" t="str">
            <v>    一般行政管理事务</v>
          </cell>
          <cell r="C607">
            <v>45</v>
          </cell>
        </row>
        <row r="608">
          <cell r="A608">
            <v>2080203</v>
          </cell>
          <cell r="B608" t="str">
            <v>    机关服务</v>
          </cell>
          <cell r="C608">
            <v>0</v>
          </cell>
        </row>
        <row r="609">
          <cell r="A609">
            <v>2080204</v>
          </cell>
          <cell r="B609" t="str">
            <v>    拥军优属</v>
          </cell>
          <cell r="C609">
            <v>302</v>
          </cell>
        </row>
        <row r="610">
          <cell r="A610">
            <v>2080205</v>
          </cell>
          <cell r="B610" t="str">
            <v>    老龄事务</v>
          </cell>
          <cell r="C610">
            <v>60</v>
          </cell>
        </row>
        <row r="611">
          <cell r="A611">
            <v>2080206</v>
          </cell>
          <cell r="B611" t="str">
            <v>    民间组织管理</v>
          </cell>
          <cell r="C611">
            <v>10</v>
          </cell>
        </row>
        <row r="612">
          <cell r="A612">
            <v>2080207</v>
          </cell>
          <cell r="B612" t="str">
            <v>    行政区划和地名管理</v>
          </cell>
          <cell r="C612">
            <v>74</v>
          </cell>
        </row>
        <row r="613">
          <cell r="A613">
            <v>2080208</v>
          </cell>
          <cell r="B613" t="str">
            <v>    基层政权和社区建设</v>
          </cell>
          <cell r="C613">
            <v>20</v>
          </cell>
        </row>
        <row r="614">
          <cell r="A614">
            <v>2080209</v>
          </cell>
          <cell r="B614" t="str">
            <v>    部队供应</v>
          </cell>
          <cell r="C614">
            <v>0</v>
          </cell>
        </row>
        <row r="615">
          <cell r="A615">
            <v>2080299</v>
          </cell>
          <cell r="B615" t="str">
            <v>    其他民政管理事务支出</v>
          </cell>
          <cell r="C615">
            <v>98</v>
          </cell>
        </row>
        <row r="616">
          <cell r="A616">
            <v>20803</v>
          </cell>
          <cell r="B616" t="str">
            <v>  财政对社会保险基金的补助</v>
          </cell>
          <cell r="C616">
            <v>29</v>
          </cell>
        </row>
        <row r="617">
          <cell r="A617">
            <v>2080301</v>
          </cell>
          <cell r="B617" t="str">
            <v>    财政对基本养老保险基金的补助</v>
          </cell>
          <cell r="C617">
            <v>138</v>
          </cell>
        </row>
        <row r="618">
          <cell r="A618">
            <v>2080302</v>
          </cell>
          <cell r="B618" t="str">
            <v>    财政对失业保险基金的补助</v>
          </cell>
          <cell r="C618">
            <v>441</v>
          </cell>
        </row>
        <row r="619">
          <cell r="A619">
            <v>2080303</v>
          </cell>
          <cell r="B619" t="str">
            <v>    财政对基本医疗保险基金的补助</v>
          </cell>
          <cell r="C619">
            <v>0</v>
          </cell>
        </row>
        <row r="620">
          <cell r="A620">
            <v>2080304</v>
          </cell>
          <cell r="B620" t="str">
            <v>    财政对工伤保险基金的补助</v>
          </cell>
          <cell r="C620">
            <v>279</v>
          </cell>
        </row>
        <row r="621">
          <cell r="A621">
            <v>2080305</v>
          </cell>
          <cell r="B621" t="str">
            <v>    财政对生育保险基金的补助</v>
          </cell>
          <cell r="C621">
            <v>55</v>
          </cell>
        </row>
        <row r="622">
          <cell r="A622">
            <v>2080308</v>
          </cell>
          <cell r="B622" t="str">
            <v>    财政对城乡居民基本养老保险基金的补助</v>
          </cell>
          <cell r="C622">
            <v>0</v>
          </cell>
        </row>
        <row r="623">
          <cell r="A623">
            <v>2080399</v>
          </cell>
          <cell r="B623" t="str">
            <v>    财政对其他社会保险基金的补助</v>
          </cell>
          <cell r="C623">
            <v>-884</v>
          </cell>
        </row>
        <row r="624">
          <cell r="A624">
            <v>20804</v>
          </cell>
          <cell r="B624" t="str">
            <v>  补充全国社会保障基金</v>
          </cell>
          <cell r="C624">
            <v>0</v>
          </cell>
        </row>
        <row r="625">
          <cell r="A625">
            <v>2080402</v>
          </cell>
          <cell r="B625" t="str">
            <v>    用公共财政预算补充基金</v>
          </cell>
          <cell r="C625">
            <v>0</v>
          </cell>
        </row>
        <row r="626">
          <cell r="A626">
            <v>20805</v>
          </cell>
          <cell r="B626" t="str">
            <v>  行政事业单位离退休</v>
          </cell>
          <cell r="C626">
            <v>24473</v>
          </cell>
        </row>
        <row r="627">
          <cell r="A627">
            <v>2080501</v>
          </cell>
          <cell r="B627" t="str">
            <v>    归口管理的行政单位离退休</v>
          </cell>
          <cell r="C627">
            <v>9487</v>
          </cell>
        </row>
        <row r="628">
          <cell r="A628">
            <v>2080502</v>
          </cell>
          <cell r="B628" t="str">
            <v>    事业单位离退休</v>
          </cell>
          <cell r="C628">
            <v>13416</v>
          </cell>
        </row>
        <row r="629">
          <cell r="A629">
            <v>2080503</v>
          </cell>
          <cell r="B629" t="str">
            <v>    离退休人员管理机构</v>
          </cell>
          <cell r="C629">
            <v>1259</v>
          </cell>
        </row>
        <row r="630">
          <cell r="A630">
            <v>2080504</v>
          </cell>
          <cell r="B630" t="str">
            <v>    未归口管理的行政单位离退休</v>
          </cell>
          <cell r="C630">
            <v>0</v>
          </cell>
        </row>
        <row r="631">
          <cell r="A631">
            <v>2080599</v>
          </cell>
          <cell r="B631" t="str">
            <v>    其他行政事业单位离退休支出</v>
          </cell>
          <cell r="C631">
            <v>311</v>
          </cell>
        </row>
        <row r="632">
          <cell r="A632">
            <v>20806</v>
          </cell>
          <cell r="B632" t="str">
            <v>  企业改革补助</v>
          </cell>
          <cell r="C632">
            <v>0</v>
          </cell>
        </row>
        <row r="633">
          <cell r="A633">
            <v>2080601</v>
          </cell>
          <cell r="B633" t="str">
            <v>    企业关闭破产补助</v>
          </cell>
          <cell r="C633">
            <v>0</v>
          </cell>
        </row>
        <row r="634">
          <cell r="A634">
            <v>2080602</v>
          </cell>
          <cell r="B634" t="str">
            <v>    厂办大集体改革补助</v>
          </cell>
          <cell r="C634">
            <v>0</v>
          </cell>
        </row>
        <row r="635">
          <cell r="A635">
            <v>2080699</v>
          </cell>
          <cell r="B635" t="str">
            <v>    其他企业改革发展补助</v>
          </cell>
          <cell r="C635">
            <v>0</v>
          </cell>
        </row>
        <row r="636">
          <cell r="A636">
            <v>20807</v>
          </cell>
          <cell r="B636" t="str">
            <v>  就业补助</v>
          </cell>
          <cell r="C636">
            <v>2295</v>
          </cell>
        </row>
        <row r="637">
          <cell r="A637">
            <v>2080701</v>
          </cell>
          <cell r="B637" t="str">
            <v>    扶持公共就业服务</v>
          </cell>
          <cell r="C637">
            <v>0</v>
          </cell>
        </row>
        <row r="638">
          <cell r="A638">
            <v>2080702</v>
          </cell>
          <cell r="B638" t="str">
            <v>    职业培训补贴</v>
          </cell>
          <cell r="C638">
            <v>0</v>
          </cell>
        </row>
        <row r="639">
          <cell r="A639">
            <v>2080703</v>
          </cell>
          <cell r="B639" t="str">
            <v>    职业介绍补贴</v>
          </cell>
          <cell r="C639">
            <v>0</v>
          </cell>
        </row>
        <row r="640">
          <cell r="A640">
            <v>2080704</v>
          </cell>
          <cell r="B640" t="str">
            <v>    社会保险补贴</v>
          </cell>
          <cell r="C640">
            <v>0</v>
          </cell>
        </row>
        <row r="641">
          <cell r="A641">
            <v>2080705</v>
          </cell>
          <cell r="B641" t="str">
            <v>    公益性岗位补贴</v>
          </cell>
          <cell r="C641">
            <v>0</v>
          </cell>
        </row>
        <row r="642">
          <cell r="A642">
            <v>2080706</v>
          </cell>
          <cell r="B642" t="str">
            <v>    小额担保贷款贴息</v>
          </cell>
          <cell r="C642">
            <v>1678</v>
          </cell>
        </row>
        <row r="643">
          <cell r="A643">
            <v>2080707</v>
          </cell>
          <cell r="B643" t="str">
            <v>    补充小额贷款担保基金</v>
          </cell>
          <cell r="C643">
            <v>0</v>
          </cell>
        </row>
        <row r="644">
          <cell r="A644">
            <v>2080709</v>
          </cell>
          <cell r="B644" t="str">
            <v>    职业技能鉴定补贴</v>
          </cell>
          <cell r="C644">
            <v>0</v>
          </cell>
        </row>
        <row r="645">
          <cell r="A645">
            <v>2080710</v>
          </cell>
          <cell r="B645" t="str">
            <v>    特定就业政策支出</v>
          </cell>
          <cell r="C645">
            <v>0</v>
          </cell>
        </row>
        <row r="646">
          <cell r="A646">
            <v>2080711</v>
          </cell>
          <cell r="B646" t="str">
            <v>    就业见习补贴</v>
          </cell>
          <cell r="C646">
            <v>151</v>
          </cell>
        </row>
        <row r="647">
          <cell r="A647">
            <v>2080712</v>
          </cell>
          <cell r="B647" t="str">
            <v>    高技能人才培养补助</v>
          </cell>
          <cell r="C647">
            <v>296</v>
          </cell>
        </row>
        <row r="648">
          <cell r="A648">
            <v>2080713</v>
          </cell>
          <cell r="B648" t="str">
            <v>    求职补贴</v>
          </cell>
          <cell r="C648">
            <v>0</v>
          </cell>
        </row>
        <row r="649">
          <cell r="A649">
            <v>2080799</v>
          </cell>
          <cell r="B649" t="str">
            <v>    其他就业补助支出</v>
          </cell>
          <cell r="C649">
            <v>170</v>
          </cell>
        </row>
        <row r="650">
          <cell r="A650">
            <v>20808</v>
          </cell>
          <cell r="B650" t="str">
            <v>  抚恤</v>
          </cell>
          <cell r="C650">
            <v>446</v>
          </cell>
        </row>
        <row r="651">
          <cell r="A651">
            <v>2080801</v>
          </cell>
          <cell r="B651" t="str">
            <v>    死亡抚恤</v>
          </cell>
          <cell r="C651">
            <v>424</v>
          </cell>
        </row>
        <row r="652">
          <cell r="A652">
            <v>2080802</v>
          </cell>
          <cell r="B652" t="str">
            <v>    伤残抚恤</v>
          </cell>
          <cell r="C652">
            <v>0</v>
          </cell>
        </row>
        <row r="653">
          <cell r="A653">
            <v>2080803</v>
          </cell>
          <cell r="B653" t="str">
            <v>    在乡复员、退伍军人生活补助</v>
          </cell>
          <cell r="C653">
            <v>0</v>
          </cell>
        </row>
        <row r="654">
          <cell r="A654">
            <v>2080804</v>
          </cell>
          <cell r="B654" t="str">
            <v>    优抚事业单位支出</v>
          </cell>
          <cell r="C654">
            <v>20</v>
          </cell>
        </row>
        <row r="655">
          <cell r="A655">
            <v>2080805</v>
          </cell>
          <cell r="B655" t="str">
            <v>    义务兵优待</v>
          </cell>
          <cell r="C655">
            <v>0</v>
          </cell>
        </row>
        <row r="656">
          <cell r="A656">
            <v>2080806</v>
          </cell>
          <cell r="B656" t="str">
            <v>    农村籍退役士兵老年生活补助</v>
          </cell>
          <cell r="C656">
            <v>0</v>
          </cell>
        </row>
        <row r="657">
          <cell r="A657">
            <v>2080899</v>
          </cell>
          <cell r="B657" t="str">
            <v>    其他优抚支出</v>
          </cell>
          <cell r="C657">
            <v>2</v>
          </cell>
        </row>
        <row r="658">
          <cell r="A658">
            <v>20809</v>
          </cell>
          <cell r="B658" t="str">
            <v>  退役安置</v>
          </cell>
          <cell r="C658">
            <v>957</v>
          </cell>
        </row>
        <row r="659">
          <cell r="A659">
            <v>2080901</v>
          </cell>
          <cell r="B659" t="str">
            <v>    退役士兵安置</v>
          </cell>
          <cell r="C659">
            <v>5</v>
          </cell>
        </row>
        <row r="660">
          <cell r="A660">
            <v>2080902</v>
          </cell>
          <cell r="B660" t="str">
            <v>    军队移交政府的离退休人员安置</v>
          </cell>
          <cell r="C660">
            <v>843</v>
          </cell>
        </row>
        <row r="661">
          <cell r="A661">
            <v>2080903</v>
          </cell>
          <cell r="B661" t="str">
            <v>    军队移交政府离退休干部管理机构</v>
          </cell>
          <cell r="C661">
            <v>108</v>
          </cell>
        </row>
        <row r="662">
          <cell r="A662">
            <v>2080904</v>
          </cell>
          <cell r="B662" t="str">
            <v>    退役士兵管理教育</v>
          </cell>
          <cell r="C662">
            <v>1</v>
          </cell>
        </row>
        <row r="663">
          <cell r="A663">
            <v>2080999</v>
          </cell>
          <cell r="B663" t="str">
            <v>    其他退役安置支出</v>
          </cell>
          <cell r="C663">
            <v>0</v>
          </cell>
        </row>
        <row r="664">
          <cell r="A664">
            <v>20810</v>
          </cell>
          <cell r="B664" t="str">
            <v>  社会福利</v>
          </cell>
          <cell r="C664">
            <v>1133</v>
          </cell>
        </row>
        <row r="665">
          <cell r="A665">
            <v>2081001</v>
          </cell>
          <cell r="B665" t="str">
            <v>    儿童福利</v>
          </cell>
          <cell r="C665">
            <v>33</v>
          </cell>
        </row>
        <row r="666">
          <cell r="A666">
            <v>2081002</v>
          </cell>
          <cell r="B666" t="str">
            <v>    老年福利</v>
          </cell>
          <cell r="C666">
            <v>533</v>
          </cell>
        </row>
        <row r="667">
          <cell r="A667">
            <v>2081003</v>
          </cell>
          <cell r="B667" t="str">
            <v>    假肢矫形</v>
          </cell>
          <cell r="C667">
            <v>0</v>
          </cell>
        </row>
        <row r="668">
          <cell r="A668">
            <v>2081004</v>
          </cell>
          <cell r="B668" t="str">
            <v>    殡葬</v>
          </cell>
          <cell r="C668">
            <v>20</v>
          </cell>
        </row>
        <row r="669">
          <cell r="A669">
            <v>2081005</v>
          </cell>
          <cell r="B669" t="str">
            <v>    社会福利事业单位</v>
          </cell>
          <cell r="C669">
            <v>547</v>
          </cell>
        </row>
        <row r="670">
          <cell r="A670">
            <v>2081099</v>
          </cell>
          <cell r="B670" t="str">
            <v>    其他社会福利支出</v>
          </cell>
          <cell r="C670">
            <v>0</v>
          </cell>
        </row>
        <row r="671">
          <cell r="A671">
            <v>20811</v>
          </cell>
          <cell r="B671" t="str">
            <v>  残疾人事业</v>
          </cell>
          <cell r="C671">
            <v>427</v>
          </cell>
        </row>
        <row r="672">
          <cell r="A672">
            <v>2081101</v>
          </cell>
          <cell r="B672" t="str">
            <v>    行政运行</v>
          </cell>
          <cell r="C672">
            <v>225</v>
          </cell>
        </row>
        <row r="673">
          <cell r="A673">
            <v>2081102</v>
          </cell>
          <cell r="B673" t="str">
            <v>    一般行政管理事务</v>
          </cell>
          <cell r="C673">
            <v>1</v>
          </cell>
        </row>
        <row r="674">
          <cell r="A674">
            <v>2081103</v>
          </cell>
          <cell r="B674" t="str">
            <v>    机关服务</v>
          </cell>
          <cell r="C674">
            <v>0</v>
          </cell>
        </row>
        <row r="675">
          <cell r="A675">
            <v>2081104</v>
          </cell>
          <cell r="B675" t="str">
            <v>    残疾人康复</v>
          </cell>
          <cell r="C675">
            <v>66</v>
          </cell>
        </row>
        <row r="676">
          <cell r="A676">
            <v>2081105</v>
          </cell>
          <cell r="B676" t="str">
            <v>    残疾人就业和扶贫</v>
          </cell>
          <cell r="C676">
            <v>22</v>
          </cell>
        </row>
        <row r="677">
          <cell r="A677">
            <v>2081106</v>
          </cell>
          <cell r="B677" t="str">
            <v>    残疾人体育</v>
          </cell>
          <cell r="C677">
            <v>0</v>
          </cell>
        </row>
        <row r="678">
          <cell r="A678">
            <v>2081199</v>
          </cell>
          <cell r="B678" t="str">
            <v>    其他残疾人事业支出</v>
          </cell>
          <cell r="C678">
            <v>113</v>
          </cell>
        </row>
        <row r="679">
          <cell r="A679">
            <v>20815</v>
          </cell>
          <cell r="B679" t="str">
            <v>  自然灾害生活救助</v>
          </cell>
          <cell r="C679">
            <v>504</v>
          </cell>
        </row>
        <row r="680">
          <cell r="A680">
            <v>2081501</v>
          </cell>
          <cell r="B680" t="str">
            <v>    中央自然灾害生活补助</v>
          </cell>
          <cell r="C680">
            <v>0</v>
          </cell>
        </row>
        <row r="681">
          <cell r="A681">
            <v>2081502</v>
          </cell>
          <cell r="B681" t="str">
            <v>    地方自然灾害生活补助</v>
          </cell>
          <cell r="C681">
            <v>504</v>
          </cell>
        </row>
        <row r="682">
          <cell r="A682">
            <v>2081503</v>
          </cell>
          <cell r="B682" t="str">
            <v>    自然灾害灾后重建补助</v>
          </cell>
          <cell r="C682">
            <v>0</v>
          </cell>
        </row>
        <row r="683">
          <cell r="A683">
            <v>2081599</v>
          </cell>
          <cell r="B683" t="str">
            <v>    其他自然灾害生活救助支出</v>
          </cell>
          <cell r="C683">
            <v>0</v>
          </cell>
        </row>
        <row r="684">
          <cell r="A684">
            <v>20816</v>
          </cell>
          <cell r="B684" t="str">
            <v>  红十字事业</v>
          </cell>
          <cell r="C684">
            <v>362</v>
          </cell>
        </row>
        <row r="685">
          <cell r="A685">
            <v>2081601</v>
          </cell>
          <cell r="B685" t="str">
            <v>    行政运行</v>
          </cell>
          <cell r="C685">
            <v>73</v>
          </cell>
        </row>
        <row r="686">
          <cell r="A686">
            <v>2081602</v>
          </cell>
          <cell r="B686" t="str">
            <v>    一般行政管理事务</v>
          </cell>
          <cell r="C686">
            <v>287</v>
          </cell>
        </row>
        <row r="687">
          <cell r="A687">
            <v>2081603</v>
          </cell>
          <cell r="B687" t="str">
            <v>    机关服务</v>
          </cell>
          <cell r="C687">
            <v>0</v>
          </cell>
        </row>
        <row r="688">
          <cell r="A688">
            <v>2081699</v>
          </cell>
          <cell r="B688" t="str">
            <v>    其他红十字事业支出</v>
          </cell>
          <cell r="C688">
            <v>2</v>
          </cell>
        </row>
        <row r="689">
          <cell r="A689">
            <v>20819</v>
          </cell>
          <cell r="B689" t="str">
            <v>  最低生活保障</v>
          </cell>
          <cell r="C689">
            <v>0</v>
          </cell>
        </row>
        <row r="690">
          <cell r="A690">
            <v>2081901</v>
          </cell>
          <cell r="B690" t="str">
            <v>    城市最低生活保障金支出</v>
          </cell>
          <cell r="C690">
            <v>0</v>
          </cell>
        </row>
        <row r="691">
          <cell r="A691">
            <v>2081902</v>
          </cell>
          <cell r="B691" t="str">
            <v>    农村最低生活保障金支出</v>
          </cell>
          <cell r="C691">
            <v>0</v>
          </cell>
        </row>
        <row r="692">
          <cell r="A692">
            <v>20820</v>
          </cell>
          <cell r="B692" t="str">
            <v>  临时救助</v>
          </cell>
          <cell r="C692">
            <v>69</v>
          </cell>
        </row>
        <row r="693">
          <cell r="A693">
            <v>2082001</v>
          </cell>
          <cell r="B693" t="str">
            <v>    临时救助支出</v>
          </cell>
          <cell r="C693">
            <v>0</v>
          </cell>
        </row>
        <row r="694">
          <cell r="A694">
            <v>2082002</v>
          </cell>
          <cell r="B694" t="str">
            <v>    流浪乞讨人员救助支出</v>
          </cell>
          <cell r="C694">
            <v>69</v>
          </cell>
        </row>
        <row r="695">
          <cell r="A695">
            <v>20821</v>
          </cell>
          <cell r="B695" t="str">
            <v>  特困人员供养</v>
          </cell>
          <cell r="C695">
            <v>0</v>
          </cell>
        </row>
        <row r="696">
          <cell r="A696">
            <v>2082101</v>
          </cell>
          <cell r="B696" t="str">
            <v>    城市特困人员供养支出</v>
          </cell>
          <cell r="C696">
            <v>0</v>
          </cell>
        </row>
        <row r="697">
          <cell r="A697">
            <v>2082102</v>
          </cell>
          <cell r="B697" t="str">
            <v>    农村五保供养支出</v>
          </cell>
          <cell r="C697">
            <v>0</v>
          </cell>
        </row>
        <row r="698">
          <cell r="A698">
            <v>20824</v>
          </cell>
          <cell r="B698" t="str">
            <v>  补充道路交通事故社会救助基金</v>
          </cell>
          <cell r="C698">
            <v>0</v>
          </cell>
        </row>
        <row r="699">
          <cell r="A699">
            <v>2082401</v>
          </cell>
          <cell r="B699" t="str">
            <v>    交强险营业税补助基金支出</v>
          </cell>
          <cell r="C699">
            <v>0</v>
          </cell>
        </row>
        <row r="700">
          <cell r="A700">
            <v>2082402</v>
          </cell>
          <cell r="B700" t="str">
            <v>    交强险罚款收入补助基金支出</v>
          </cell>
          <cell r="C700">
            <v>0</v>
          </cell>
        </row>
        <row r="701">
          <cell r="A701">
            <v>20825</v>
          </cell>
          <cell r="B701" t="str">
            <v>  其他生活救助</v>
          </cell>
          <cell r="C701">
            <v>4</v>
          </cell>
        </row>
        <row r="702">
          <cell r="A702">
            <v>2082501</v>
          </cell>
          <cell r="B702" t="str">
            <v>    其他城市生活救助</v>
          </cell>
          <cell r="C702">
            <v>0</v>
          </cell>
        </row>
        <row r="703">
          <cell r="A703">
            <v>2082502</v>
          </cell>
          <cell r="B703" t="str">
            <v>    其他农村生活救助</v>
          </cell>
          <cell r="C703">
            <v>4</v>
          </cell>
        </row>
        <row r="704">
          <cell r="A704">
            <v>20899</v>
          </cell>
          <cell r="B704" t="str">
            <v>  其他社会保障和就业支出(款)</v>
          </cell>
          <cell r="C704">
            <v>137</v>
          </cell>
        </row>
        <row r="705">
          <cell r="A705">
            <v>2089901</v>
          </cell>
          <cell r="B705" t="str">
            <v>    其他社会保障和就业支出(项)</v>
          </cell>
          <cell r="C705">
            <v>137</v>
          </cell>
        </row>
        <row r="706">
          <cell r="A706">
            <v>210</v>
          </cell>
          <cell r="B706" t="str">
            <v>医疗卫生与计划生育支出</v>
          </cell>
          <cell r="C706">
            <v>45027</v>
          </cell>
        </row>
        <row r="707">
          <cell r="A707">
            <v>21001</v>
          </cell>
          <cell r="B707" t="str">
            <v>  医疗卫生与计划生育管理事务</v>
          </cell>
          <cell r="C707">
            <v>1092</v>
          </cell>
        </row>
        <row r="708">
          <cell r="A708">
            <v>2100101</v>
          </cell>
          <cell r="B708" t="str">
            <v>    行政运行</v>
          </cell>
          <cell r="C708">
            <v>694</v>
          </cell>
        </row>
        <row r="709">
          <cell r="A709">
            <v>2100102</v>
          </cell>
          <cell r="B709" t="str">
            <v>    一般行政管理事务</v>
          </cell>
          <cell r="C709">
            <v>398</v>
          </cell>
        </row>
        <row r="710">
          <cell r="A710">
            <v>2100103</v>
          </cell>
          <cell r="B710" t="str">
            <v>    机关服务</v>
          </cell>
          <cell r="C710">
            <v>0</v>
          </cell>
        </row>
        <row r="711">
          <cell r="A711">
            <v>2100199</v>
          </cell>
          <cell r="B711" t="str">
            <v>    其他医疗卫生与计划生育管理事务支出</v>
          </cell>
          <cell r="C711">
            <v>0</v>
          </cell>
        </row>
        <row r="712">
          <cell r="A712">
            <v>21002</v>
          </cell>
          <cell r="B712" t="str">
            <v>  公立医院</v>
          </cell>
          <cell r="C712">
            <v>11484</v>
          </cell>
        </row>
        <row r="713">
          <cell r="A713">
            <v>2100201</v>
          </cell>
          <cell r="B713" t="str">
            <v>    综合医院</v>
          </cell>
          <cell r="C713">
            <v>5969</v>
          </cell>
        </row>
        <row r="714">
          <cell r="A714">
            <v>2100202</v>
          </cell>
          <cell r="B714" t="str">
            <v>    中医(民族)医院</v>
          </cell>
          <cell r="C714">
            <v>300</v>
          </cell>
        </row>
        <row r="715">
          <cell r="A715">
            <v>2100203</v>
          </cell>
          <cell r="B715" t="str">
            <v>    传染病医院</v>
          </cell>
          <cell r="C715">
            <v>0</v>
          </cell>
        </row>
        <row r="716">
          <cell r="A716">
            <v>2100204</v>
          </cell>
          <cell r="B716" t="str">
            <v>    职业病防治医院</v>
          </cell>
          <cell r="C716">
            <v>0</v>
          </cell>
        </row>
        <row r="717">
          <cell r="A717">
            <v>2100205</v>
          </cell>
          <cell r="B717" t="str">
            <v>    精神病医院</v>
          </cell>
          <cell r="C717">
            <v>315</v>
          </cell>
        </row>
        <row r="718">
          <cell r="A718">
            <v>2100206</v>
          </cell>
          <cell r="B718" t="str">
            <v>    妇产医院</v>
          </cell>
          <cell r="C718">
            <v>0</v>
          </cell>
        </row>
        <row r="719">
          <cell r="A719">
            <v>2100207</v>
          </cell>
          <cell r="B719" t="str">
            <v>    儿童医院</v>
          </cell>
          <cell r="C719">
            <v>2900</v>
          </cell>
        </row>
        <row r="720">
          <cell r="A720">
            <v>2100208</v>
          </cell>
          <cell r="B720" t="str">
            <v>    其他专科医院</v>
          </cell>
          <cell r="C720">
            <v>0</v>
          </cell>
        </row>
        <row r="721">
          <cell r="A721">
            <v>2100209</v>
          </cell>
          <cell r="B721" t="str">
            <v>    福利医院</v>
          </cell>
          <cell r="C721">
            <v>0</v>
          </cell>
        </row>
        <row r="722">
          <cell r="A722">
            <v>2100210</v>
          </cell>
          <cell r="B722" t="str">
            <v>    行业医院</v>
          </cell>
          <cell r="C722">
            <v>0</v>
          </cell>
        </row>
        <row r="723">
          <cell r="A723">
            <v>2100211</v>
          </cell>
          <cell r="B723" t="str">
            <v>    处理医疗欠费</v>
          </cell>
          <cell r="C723">
            <v>0</v>
          </cell>
        </row>
        <row r="724">
          <cell r="A724">
            <v>2100299</v>
          </cell>
          <cell r="B724" t="str">
            <v>    其他公立医院支出</v>
          </cell>
          <cell r="C724">
            <v>2000</v>
          </cell>
        </row>
        <row r="725">
          <cell r="A725">
            <v>21003</v>
          </cell>
          <cell r="B725" t="str">
            <v>  基层医疗卫生机构</v>
          </cell>
          <cell r="C725">
            <v>25</v>
          </cell>
        </row>
        <row r="726">
          <cell r="A726">
            <v>2100301</v>
          </cell>
          <cell r="B726" t="str">
            <v>    城市社区卫生机构</v>
          </cell>
          <cell r="C726">
            <v>0</v>
          </cell>
        </row>
        <row r="727">
          <cell r="A727">
            <v>2100302</v>
          </cell>
          <cell r="B727" t="str">
            <v>    乡镇卫生院</v>
          </cell>
          <cell r="C727">
            <v>0</v>
          </cell>
        </row>
        <row r="728">
          <cell r="A728">
            <v>2100399</v>
          </cell>
          <cell r="B728" t="str">
            <v>    其他基层医疗卫生机构支出</v>
          </cell>
          <cell r="C728">
            <v>25</v>
          </cell>
        </row>
        <row r="729">
          <cell r="A729">
            <v>21004</v>
          </cell>
          <cell r="B729" t="str">
            <v>  公共卫生</v>
          </cell>
          <cell r="C729">
            <v>7679</v>
          </cell>
        </row>
        <row r="730">
          <cell r="A730">
            <v>2100401</v>
          </cell>
          <cell r="B730" t="str">
            <v>    疾病预防控制机构</v>
          </cell>
          <cell r="C730">
            <v>1302</v>
          </cell>
        </row>
        <row r="731">
          <cell r="A731">
            <v>2100402</v>
          </cell>
          <cell r="B731" t="str">
            <v>    卫生监督机构</v>
          </cell>
          <cell r="C731">
            <v>352</v>
          </cell>
        </row>
        <row r="732">
          <cell r="A732">
            <v>2100403</v>
          </cell>
          <cell r="B732" t="str">
            <v>    妇幼保健机构</v>
          </cell>
          <cell r="C732">
            <v>2124</v>
          </cell>
        </row>
        <row r="733">
          <cell r="A733">
            <v>2100404</v>
          </cell>
          <cell r="B733" t="str">
            <v>    精神卫生机构</v>
          </cell>
          <cell r="C733">
            <v>0</v>
          </cell>
        </row>
        <row r="734">
          <cell r="A734">
            <v>2100405</v>
          </cell>
          <cell r="B734" t="str">
            <v>    应急救治机构</v>
          </cell>
          <cell r="C734">
            <v>589</v>
          </cell>
        </row>
        <row r="735">
          <cell r="A735">
            <v>2100406</v>
          </cell>
          <cell r="B735" t="str">
            <v>    采供血机构</v>
          </cell>
          <cell r="C735">
            <v>1705</v>
          </cell>
        </row>
        <row r="736">
          <cell r="A736">
            <v>2100407</v>
          </cell>
          <cell r="B736" t="str">
            <v>    其他专业公共卫生机构</v>
          </cell>
          <cell r="C736">
            <v>0</v>
          </cell>
        </row>
        <row r="737">
          <cell r="A737">
            <v>2100408</v>
          </cell>
          <cell r="B737" t="str">
            <v>    基本公共卫生服务</v>
          </cell>
          <cell r="C737">
            <v>-2</v>
          </cell>
        </row>
        <row r="738">
          <cell r="A738">
            <v>2100409</v>
          </cell>
          <cell r="B738" t="str">
            <v>    重大公共卫生专项</v>
          </cell>
          <cell r="C738">
            <v>1545</v>
          </cell>
        </row>
        <row r="739">
          <cell r="A739">
            <v>2100410</v>
          </cell>
          <cell r="B739" t="str">
            <v>    突发公共卫生事件应急处理</v>
          </cell>
          <cell r="C739">
            <v>13</v>
          </cell>
        </row>
        <row r="740">
          <cell r="A740">
            <v>2100499</v>
          </cell>
          <cell r="B740" t="str">
            <v>    其他公共卫生支出</v>
          </cell>
          <cell r="C740">
            <v>51</v>
          </cell>
        </row>
        <row r="741">
          <cell r="A741">
            <v>21005</v>
          </cell>
          <cell r="B741" t="str">
            <v>  医疗保障</v>
          </cell>
          <cell r="C741">
            <v>21376</v>
          </cell>
        </row>
        <row r="742">
          <cell r="A742">
            <v>2100501</v>
          </cell>
          <cell r="B742" t="str">
            <v>    行政单位医疗</v>
          </cell>
          <cell r="C742">
            <v>3681</v>
          </cell>
        </row>
        <row r="743">
          <cell r="A743">
            <v>2100502</v>
          </cell>
          <cell r="B743" t="str">
            <v>    事业单位医疗</v>
          </cell>
          <cell r="C743">
            <v>4200</v>
          </cell>
        </row>
        <row r="744">
          <cell r="A744">
            <v>2100503</v>
          </cell>
          <cell r="B744" t="str">
            <v>    公务员医疗补助</v>
          </cell>
          <cell r="C744">
            <v>4101</v>
          </cell>
        </row>
        <row r="745">
          <cell r="A745">
            <v>2100504</v>
          </cell>
          <cell r="B745" t="str">
            <v>    优抚对象医疗补助</v>
          </cell>
          <cell r="C745">
            <v>0</v>
          </cell>
        </row>
        <row r="746">
          <cell r="A746">
            <v>2100506</v>
          </cell>
          <cell r="B746" t="str">
            <v>    新型农村合作医疗</v>
          </cell>
          <cell r="C746">
            <v>0</v>
          </cell>
        </row>
        <row r="747">
          <cell r="A747">
            <v>2100508</v>
          </cell>
          <cell r="B747" t="str">
            <v>    城镇居民基本医疗保险</v>
          </cell>
          <cell r="C747">
            <v>8885</v>
          </cell>
        </row>
        <row r="748">
          <cell r="A748">
            <v>2100509</v>
          </cell>
          <cell r="B748" t="str">
            <v>    城乡医疗救助</v>
          </cell>
          <cell r="C748">
            <v>317</v>
          </cell>
        </row>
        <row r="749">
          <cell r="A749">
            <v>2100510</v>
          </cell>
          <cell r="B749" t="str">
            <v>    疾病应急救助</v>
          </cell>
          <cell r="C749">
            <v>60</v>
          </cell>
        </row>
        <row r="750">
          <cell r="A750">
            <v>2100599</v>
          </cell>
          <cell r="B750" t="str">
            <v>    其他医疗保障支出</v>
          </cell>
          <cell r="C750">
            <v>132</v>
          </cell>
        </row>
        <row r="751">
          <cell r="A751">
            <v>21006</v>
          </cell>
          <cell r="B751" t="str">
            <v>  中医药</v>
          </cell>
          <cell r="C751">
            <v>3</v>
          </cell>
        </row>
        <row r="752">
          <cell r="A752">
            <v>2100601</v>
          </cell>
          <cell r="B752" t="str">
            <v>    中医(民族医)药专项</v>
          </cell>
          <cell r="C752">
            <v>3</v>
          </cell>
        </row>
        <row r="753">
          <cell r="A753">
            <v>2100699</v>
          </cell>
          <cell r="B753" t="str">
            <v>    其他中医药支出</v>
          </cell>
          <cell r="C753">
            <v>0</v>
          </cell>
        </row>
        <row r="754">
          <cell r="A754">
            <v>21007</v>
          </cell>
          <cell r="B754" t="str">
            <v>  计划生育事务</v>
          </cell>
          <cell r="C754">
            <v>338</v>
          </cell>
        </row>
        <row r="755">
          <cell r="A755">
            <v>2100716</v>
          </cell>
          <cell r="B755" t="str">
            <v>    计划生育机构</v>
          </cell>
          <cell r="C755">
            <v>125</v>
          </cell>
        </row>
        <row r="756">
          <cell r="A756">
            <v>2100717</v>
          </cell>
          <cell r="B756" t="str">
            <v>    计划生育服务</v>
          </cell>
          <cell r="C756">
            <v>156</v>
          </cell>
        </row>
        <row r="757">
          <cell r="A757">
            <v>2100799</v>
          </cell>
          <cell r="B757" t="str">
            <v>    其他计划生育事务支出</v>
          </cell>
          <cell r="C757">
            <v>57</v>
          </cell>
        </row>
        <row r="758">
          <cell r="A758">
            <v>21010</v>
          </cell>
          <cell r="B758" t="str">
            <v>  食品和药品监督管理事务</v>
          </cell>
          <cell r="C758">
            <v>2560</v>
          </cell>
        </row>
        <row r="759">
          <cell r="A759">
            <v>2101001</v>
          </cell>
          <cell r="B759" t="str">
            <v>    行政运行</v>
          </cell>
          <cell r="C759">
            <v>913</v>
          </cell>
        </row>
        <row r="760">
          <cell r="A760">
            <v>2101002</v>
          </cell>
          <cell r="B760" t="str">
            <v>    一般行政管理事务</v>
          </cell>
          <cell r="C760">
            <v>73</v>
          </cell>
        </row>
        <row r="761">
          <cell r="A761">
            <v>2101003</v>
          </cell>
          <cell r="B761" t="str">
            <v>    机关服务</v>
          </cell>
          <cell r="C761">
            <v>0</v>
          </cell>
        </row>
        <row r="762">
          <cell r="A762">
            <v>2101012</v>
          </cell>
          <cell r="B762" t="str">
            <v>    药品事务</v>
          </cell>
          <cell r="C762">
            <v>129</v>
          </cell>
        </row>
        <row r="763">
          <cell r="A763">
            <v>2101014</v>
          </cell>
          <cell r="B763" t="str">
            <v>    化妆品事务</v>
          </cell>
          <cell r="C763">
            <v>26</v>
          </cell>
        </row>
        <row r="764">
          <cell r="A764">
            <v>2101015</v>
          </cell>
          <cell r="B764" t="str">
            <v>    医疗器械事务</v>
          </cell>
          <cell r="C764">
            <v>13</v>
          </cell>
        </row>
        <row r="765">
          <cell r="A765">
            <v>2101016</v>
          </cell>
          <cell r="B765" t="str">
            <v>    食品安全事务</v>
          </cell>
          <cell r="C765">
            <v>1058</v>
          </cell>
        </row>
        <row r="766">
          <cell r="A766">
            <v>2101050</v>
          </cell>
          <cell r="B766" t="str">
            <v>    事业运行</v>
          </cell>
          <cell r="C766">
            <v>295</v>
          </cell>
        </row>
        <row r="767">
          <cell r="A767">
            <v>2101099</v>
          </cell>
          <cell r="B767" t="str">
            <v>    其他食品和药品监督管理事务支出</v>
          </cell>
          <cell r="C767">
            <v>53</v>
          </cell>
        </row>
        <row r="768">
          <cell r="A768">
            <v>21099</v>
          </cell>
          <cell r="B768" t="str">
            <v>  其他医疗卫生与计划生育支出(款)</v>
          </cell>
          <cell r="C768">
            <v>470</v>
          </cell>
        </row>
        <row r="769">
          <cell r="A769">
            <v>2109901</v>
          </cell>
          <cell r="B769" t="str">
            <v>    其他医疗卫生与计划生育支出(项)</v>
          </cell>
          <cell r="C769">
            <v>470</v>
          </cell>
        </row>
        <row r="770">
          <cell r="A770">
            <v>211</v>
          </cell>
          <cell r="B770" t="str">
            <v>节能环保支出</v>
          </cell>
          <cell r="C770">
            <v>82809</v>
          </cell>
        </row>
        <row r="771">
          <cell r="A771">
            <v>21101</v>
          </cell>
          <cell r="B771" t="str">
            <v>  环境保护管理事务</v>
          </cell>
          <cell r="C771">
            <v>782</v>
          </cell>
        </row>
        <row r="772">
          <cell r="A772">
            <v>2110101</v>
          </cell>
          <cell r="B772" t="str">
            <v>    行政运行</v>
          </cell>
          <cell r="C772">
            <v>544</v>
          </cell>
        </row>
        <row r="773">
          <cell r="A773">
            <v>2110102</v>
          </cell>
          <cell r="B773" t="str">
            <v>    一般行政管理事务</v>
          </cell>
          <cell r="C773">
            <v>54</v>
          </cell>
        </row>
        <row r="774">
          <cell r="A774">
            <v>2110103</v>
          </cell>
          <cell r="B774" t="str">
            <v>    机关服务</v>
          </cell>
          <cell r="C774">
            <v>0</v>
          </cell>
        </row>
        <row r="775">
          <cell r="A775">
            <v>2110104</v>
          </cell>
          <cell r="B775" t="str">
            <v>    环境保护宣传</v>
          </cell>
          <cell r="C775">
            <v>4</v>
          </cell>
        </row>
        <row r="776">
          <cell r="A776">
            <v>2110105</v>
          </cell>
          <cell r="B776" t="str">
            <v>    环境保护法规、规划及标准</v>
          </cell>
          <cell r="C776">
            <v>0</v>
          </cell>
        </row>
        <row r="777">
          <cell r="A777">
            <v>2110106</v>
          </cell>
          <cell r="B777" t="str">
            <v>    环境国际合作及履约</v>
          </cell>
          <cell r="C777">
            <v>0</v>
          </cell>
        </row>
        <row r="778">
          <cell r="A778">
            <v>2110107</v>
          </cell>
          <cell r="B778" t="str">
            <v>    环境保护行政许可</v>
          </cell>
          <cell r="C778">
            <v>0</v>
          </cell>
        </row>
        <row r="779">
          <cell r="A779">
            <v>2110199</v>
          </cell>
          <cell r="B779" t="str">
            <v>    其他环境保护管理事务支出</v>
          </cell>
          <cell r="C779">
            <v>180</v>
          </cell>
        </row>
        <row r="780">
          <cell r="A780">
            <v>21102</v>
          </cell>
          <cell r="B780" t="str">
            <v>  环境监测与监察</v>
          </cell>
          <cell r="C780">
            <v>0</v>
          </cell>
        </row>
        <row r="781">
          <cell r="A781">
            <v>2110203</v>
          </cell>
          <cell r="B781" t="str">
            <v>    建设项目环评审查与监督</v>
          </cell>
          <cell r="C781">
            <v>0</v>
          </cell>
        </row>
        <row r="782">
          <cell r="A782">
            <v>2110204</v>
          </cell>
          <cell r="B782" t="str">
            <v>    核与辐射安全监督</v>
          </cell>
          <cell r="C782">
            <v>0</v>
          </cell>
        </row>
        <row r="783">
          <cell r="A783">
            <v>2110299</v>
          </cell>
          <cell r="B783" t="str">
            <v>    其他环境监测与监察支出</v>
          </cell>
          <cell r="C783">
            <v>0</v>
          </cell>
        </row>
        <row r="784">
          <cell r="A784">
            <v>21103</v>
          </cell>
          <cell r="B784" t="str">
            <v>  污染防治</v>
          </cell>
          <cell r="C784">
            <v>29122</v>
          </cell>
        </row>
        <row r="785">
          <cell r="A785">
            <v>2110301</v>
          </cell>
          <cell r="B785" t="str">
            <v>    大气</v>
          </cell>
          <cell r="C785">
            <v>5</v>
          </cell>
        </row>
        <row r="786">
          <cell r="A786">
            <v>2110302</v>
          </cell>
          <cell r="B786" t="str">
            <v>    水体</v>
          </cell>
          <cell r="C786">
            <v>28374</v>
          </cell>
        </row>
        <row r="787">
          <cell r="A787">
            <v>2110303</v>
          </cell>
          <cell r="B787" t="str">
            <v>    噪声</v>
          </cell>
          <cell r="C787">
            <v>0</v>
          </cell>
        </row>
        <row r="788">
          <cell r="A788">
            <v>2110304</v>
          </cell>
          <cell r="B788" t="str">
            <v>    固体废弃物与化学品</v>
          </cell>
          <cell r="C788">
            <v>3</v>
          </cell>
        </row>
        <row r="789">
          <cell r="A789">
            <v>2110305</v>
          </cell>
          <cell r="B789" t="str">
            <v>    放射源和放射性废物监管</v>
          </cell>
          <cell r="C789">
            <v>0</v>
          </cell>
        </row>
        <row r="790">
          <cell r="A790">
            <v>2110306</v>
          </cell>
          <cell r="B790" t="str">
            <v>    辐射</v>
          </cell>
          <cell r="C790">
            <v>0</v>
          </cell>
        </row>
        <row r="791">
          <cell r="A791">
            <v>2110307</v>
          </cell>
          <cell r="B791" t="str">
            <v>    排污费安排的支出</v>
          </cell>
          <cell r="C791">
            <v>640</v>
          </cell>
        </row>
        <row r="792">
          <cell r="A792">
            <v>2110399</v>
          </cell>
          <cell r="B792" t="str">
            <v>    其他污染防治支出</v>
          </cell>
          <cell r="C792">
            <v>100</v>
          </cell>
        </row>
        <row r="793">
          <cell r="A793">
            <v>21104</v>
          </cell>
          <cell r="B793" t="str">
            <v>  自然生态保护</v>
          </cell>
          <cell r="C793">
            <v>16028</v>
          </cell>
        </row>
        <row r="794">
          <cell r="A794">
            <v>2110401</v>
          </cell>
          <cell r="B794" t="str">
            <v>    生态保护</v>
          </cell>
          <cell r="C794">
            <v>16028</v>
          </cell>
        </row>
        <row r="795">
          <cell r="A795">
            <v>2110402</v>
          </cell>
          <cell r="B795" t="str">
            <v>    农村环境保护</v>
          </cell>
          <cell r="C795">
            <v>0</v>
          </cell>
        </row>
        <row r="796">
          <cell r="A796">
            <v>2110403</v>
          </cell>
          <cell r="B796" t="str">
            <v>    自然保护区</v>
          </cell>
          <cell r="C796">
            <v>0</v>
          </cell>
        </row>
        <row r="797">
          <cell r="A797">
            <v>2110404</v>
          </cell>
          <cell r="B797" t="str">
            <v>    生物及物种资源保护</v>
          </cell>
          <cell r="C797">
            <v>0</v>
          </cell>
        </row>
        <row r="798">
          <cell r="A798">
            <v>2110499</v>
          </cell>
          <cell r="B798" t="str">
            <v>    其他自然生态保护支出</v>
          </cell>
          <cell r="C798">
            <v>0</v>
          </cell>
        </row>
        <row r="799">
          <cell r="A799">
            <v>21105</v>
          </cell>
          <cell r="B799" t="str">
            <v>  天然林保护</v>
          </cell>
          <cell r="C799">
            <v>10</v>
          </cell>
        </row>
        <row r="800">
          <cell r="A800">
            <v>2110501</v>
          </cell>
          <cell r="B800" t="str">
            <v>    森林管护</v>
          </cell>
          <cell r="C800">
            <v>0</v>
          </cell>
        </row>
        <row r="801">
          <cell r="A801">
            <v>2110502</v>
          </cell>
          <cell r="B801" t="str">
            <v>    社会保险补助</v>
          </cell>
          <cell r="C801">
            <v>0</v>
          </cell>
        </row>
        <row r="802">
          <cell r="A802">
            <v>2110503</v>
          </cell>
          <cell r="B802" t="str">
            <v>    政策性社会性支出补助</v>
          </cell>
          <cell r="C802">
            <v>10</v>
          </cell>
        </row>
        <row r="803">
          <cell r="A803">
            <v>2110506</v>
          </cell>
          <cell r="B803" t="str">
            <v>    天然林保护工程建设</v>
          </cell>
          <cell r="C803">
            <v>0</v>
          </cell>
        </row>
        <row r="804">
          <cell r="A804">
            <v>2110599</v>
          </cell>
          <cell r="B804" t="str">
            <v>    其他天然林保护支出</v>
          </cell>
          <cell r="C804">
            <v>0</v>
          </cell>
        </row>
        <row r="805">
          <cell r="A805">
            <v>21106</v>
          </cell>
          <cell r="B805" t="str">
            <v>  退耕还林</v>
          </cell>
          <cell r="C805">
            <v>18</v>
          </cell>
        </row>
        <row r="806">
          <cell r="A806">
            <v>2110602</v>
          </cell>
          <cell r="B806" t="str">
            <v>    退耕现金</v>
          </cell>
          <cell r="C806">
            <v>0</v>
          </cell>
        </row>
        <row r="807">
          <cell r="A807">
            <v>2110603</v>
          </cell>
          <cell r="B807" t="str">
            <v>    退耕还林粮食折现补贴</v>
          </cell>
          <cell r="C807">
            <v>0</v>
          </cell>
        </row>
        <row r="808">
          <cell r="A808">
            <v>2110604</v>
          </cell>
          <cell r="B808" t="str">
            <v>    退耕还林粮食费用补贴</v>
          </cell>
          <cell r="C808">
            <v>0</v>
          </cell>
        </row>
        <row r="809">
          <cell r="A809">
            <v>2110605</v>
          </cell>
          <cell r="B809" t="str">
            <v>    退耕还林工程建设</v>
          </cell>
          <cell r="C809">
            <v>0</v>
          </cell>
        </row>
        <row r="810">
          <cell r="A810">
            <v>2110699</v>
          </cell>
          <cell r="B810" t="str">
            <v>    其他退耕还林支出</v>
          </cell>
          <cell r="C810">
            <v>18</v>
          </cell>
        </row>
        <row r="811">
          <cell r="A811">
            <v>21107</v>
          </cell>
          <cell r="B811" t="str">
            <v>  风沙荒漠治理</v>
          </cell>
          <cell r="C811">
            <v>0</v>
          </cell>
        </row>
        <row r="812">
          <cell r="A812">
            <v>2110704</v>
          </cell>
          <cell r="B812" t="str">
            <v>    京津风沙源治理工程建设</v>
          </cell>
          <cell r="C812">
            <v>0</v>
          </cell>
        </row>
        <row r="813">
          <cell r="A813">
            <v>2110799</v>
          </cell>
          <cell r="B813" t="str">
            <v>    其他风沙荒漠治理支出</v>
          </cell>
          <cell r="C813">
            <v>0</v>
          </cell>
        </row>
        <row r="814">
          <cell r="A814">
            <v>21108</v>
          </cell>
          <cell r="B814" t="str">
            <v>  退牧还草</v>
          </cell>
          <cell r="C814">
            <v>0</v>
          </cell>
        </row>
        <row r="815">
          <cell r="A815">
            <v>2110804</v>
          </cell>
          <cell r="B815" t="str">
            <v>    退牧还草工程建设</v>
          </cell>
          <cell r="C815">
            <v>0</v>
          </cell>
        </row>
        <row r="816">
          <cell r="A816">
            <v>2110899</v>
          </cell>
          <cell r="B816" t="str">
            <v>    其他退牧还草支出</v>
          </cell>
          <cell r="C816">
            <v>0</v>
          </cell>
        </row>
        <row r="817">
          <cell r="A817">
            <v>21109</v>
          </cell>
          <cell r="B817" t="str">
            <v>  已垦草原退耕还草(款)</v>
          </cell>
          <cell r="C817">
            <v>0</v>
          </cell>
        </row>
        <row r="818">
          <cell r="A818">
            <v>2110901</v>
          </cell>
          <cell r="B818" t="str">
            <v>    已垦草原退耕还草(项)</v>
          </cell>
          <cell r="C818">
            <v>0</v>
          </cell>
        </row>
        <row r="819">
          <cell r="A819">
            <v>21110</v>
          </cell>
          <cell r="B819" t="str">
            <v>  能源节约利用(款)</v>
          </cell>
          <cell r="C819">
            <v>69</v>
          </cell>
        </row>
        <row r="820">
          <cell r="A820">
            <v>2111001</v>
          </cell>
          <cell r="B820" t="str">
            <v>    能源节约利用(项)</v>
          </cell>
          <cell r="C820">
            <v>69</v>
          </cell>
        </row>
        <row r="821">
          <cell r="A821">
            <v>21111</v>
          </cell>
          <cell r="B821" t="str">
            <v>  污染减排</v>
          </cell>
          <cell r="C821">
            <v>995</v>
          </cell>
        </row>
        <row r="822">
          <cell r="A822">
            <v>2111101</v>
          </cell>
          <cell r="B822" t="str">
            <v>    环境监测与信息</v>
          </cell>
          <cell r="C822">
            <v>765</v>
          </cell>
        </row>
        <row r="823">
          <cell r="A823">
            <v>2111102</v>
          </cell>
          <cell r="B823" t="str">
            <v>    环境执法监察</v>
          </cell>
          <cell r="C823">
            <v>230</v>
          </cell>
        </row>
        <row r="824">
          <cell r="A824">
            <v>2111103</v>
          </cell>
          <cell r="B824" t="str">
            <v>    减排专项支出</v>
          </cell>
          <cell r="C824">
            <v>0</v>
          </cell>
        </row>
        <row r="825">
          <cell r="A825">
            <v>2111104</v>
          </cell>
          <cell r="B825" t="str">
            <v>    清洁生产专项支出</v>
          </cell>
          <cell r="C825">
            <v>0</v>
          </cell>
        </row>
        <row r="826">
          <cell r="A826">
            <v>2111199</v>
          </cell>
          <cell r="B826" t="str">
            <v>    其他污染减排支出</v>
          </cell>
          <cell r="C826">
            <v>0</v>
          </cell>
        </row>
        <row r="827">
          <cell r="A827">
            <v>21112</v>
          </cell>
          <cell r="B827" t="str">
            <v>  可再生能源(款)</v>
          </cell>
          <cell r="C827">
            <v>0</v>
          </cell>
        </row>
        <row r="828">
          <cell r="A828">
            <v>2111201</v>
          </cell>
          <cell r="B828" t="str">
            <v>    可再生能源(项)</v>
          </cell>
          <cell r="C828">
            <v>0</v>
          </cell>
        </row>
        <row r="829">
          <cell r="A829">
            <v>21113</v>
          </cell>
          <cell r="B829" t="str">
            <v>  循环经济(款)</v>
          </cell>
          <cell r="C829">
            <v>10000</v>
          </cell>
        </row>
        <row r="830">
          <cell r="A830">
            <v>2111301</v>
          </cell>
          <cell r="B830" t="str">
            <v>    循环经济(项)</v>
          </cell>
          <cell r="C830">
            <v>10000</v>
          </cell>
        </row>
        <row r="831">
          <cell r="A831">
            <v>21114</v>
          </cell>
          <cell r="B831" t="str">
            <v>  能源管理事务</v>
          </cell>
          <cell r="C831">
            <v>0</v>
          </cell>
        </row>
        <row r="832">
          <cell r="A832">
            <v>2111401</v>
          </cell>
          <cell r="B832" t="str">
            <v>    行政运行</v>
          </cell>
          <cell r="C832">
            <v>0</v>
          </cell>
        </row>
        <row r="833">
          <cell r="A833">
            <v>2111402</v>
          </cell>
          <cell r="B833" t="str">
            <v>    一般行政管理事务</v>
          </cell>
          <cell r="C833">
            <v>0</v>
          </cell>
        </row>
        <row r="834">
          <cell r="A834">
            <v>2111403</v>
          </cell>
          <cell r="B834" t="str">
            <v>    机关服务</v>
          </cell>
          <cell r="C834">
            <v>0</v>
          </cell>
        </row>
        <row r="835">
          <cell r="A835">
            <v>2111404</v>
          </cell>
          <cell r="B835" t="str">
            <v>    能源预测预警</v>
          </cell>
          <cell r="C835">
            <v>0</v>
          </cell>
        </row>
        <row r="836">
          <cell r="A836">
            <v>2111405</v>
          </cell>
          <cell r="B836" t="str">
            <v>    能源战略规划与实施</v>
          </cell>
          <cell r="C836">
            <v>0</v>
          </cell>
        </row>
        <row r="837">
          <cell r="A837">
            <v>2111406</v>
          </cell>
          <cell r="B837" t="str">
            <v>    能源科技装备</v>
          </cell>
          <cell r="C837">
            <v>0</v>
          </cell>
        </row>
        <row r="838">
          <cell r="A838">
            <v>2111407</v>
          </cell>
          <cell r="B838" t="str">
            <v>    能源行业管理</v>
          </cell>
          <cell r="C838">
            <v>0</v>
          </cell>
        </row>
        <row r="839">
          <cell r="A839">
            <v>2111408</v>
          </cell>
          <cell r="B839" t="str">
            <v>    能源管理</v>
          </cell>
          <cell r="C839">
            <v>0</v>
          </cell>
        </row>
        <row r="840">
          <cell r="A840">
            <v>2111409</v>
          </cell>
          <cell r="B840" t="str">
            <v>    石油储备发展管理</v>
          </cell>
          <cell r="C840">
            <v>0</v>
          </cell>
        </row>
        <row r="841">
          <cell r="A841">
            <v>2111410</v>
          </cell>
          <cell r="B841" t="str">
            <v>    能源调查</v>
          </cell>
          <cell r="C841">
            <v>0</v>
          </cell>
        </row>
        <row r="842">
          <cell r="A842">
            <v>2111411</v>
          </cell>
          <cell r="B842" t="str">
            <v>    信息化建设</v>
          </cell>
          <cell r="C842">
            <v>0</v>
          </cell>
        </row>
        <row r="843">
          <cell r="A843">
            <v>2111412</v>
          </cell>
          <cell r="B843" t="str">
            <v>    三峡库区移民专项支出</v>
          </cell>
          <cell r="C843">
            <v>0</v>
          </cell>
        </row>
        <row r="844">
          <cell r="A844">
            <v>2111413</v>
          </cell>
          <cell r="B844" t="str">
            <v>    农村电网建设</v>
          </cell>
          <cell r="C844">
            <v>0</v>
          </cell>
        </row>
        <row r="845">
          <cell r="A845">
            <v>2111450</v>
          </cell>
          <cell r="B845" t="str">
            <v>    事业运行</v>
          </cell>
          <cell r="C845">
            <v>0</v>
          </cell>
        </row>
        <row r="846">
          <cell r="A846">
            <v>2111499</v>
          </cell>
          <cell r="B846" t="str">
            <v>    其他能源管理事务支出</v>
          </cell>
          <cell r="C846">
            <v>0</v>
          </cell>
        </row>
        <row r="847">
          <cell r="A847">
            <v>21115</v>
          </cell>
          <cell r="B847" t="str">
            <v>  江河湖库流域治理与保护</v>
          </cell>
          <cell r="C847">
            <v>22786</v>
          </cell>
        </row>
        <row r="848">
          <cell r="A848">
            <v>2111501</v>
          </cell>
          <cell r="B848" t="str">
            <v>    水源地建设与保护</v>
          </cell>
          <cell r="C848">
            <v>0</v>
          </cell>
        </row>
        <row r="849">
          <cell r="A849">
            <v>2111502</v>
          </cell>
          <cell r="B849" t="str">
            <v>    河流治理与保护</v>
          </cell>
          <cell r="C849">
            <v>0</v>
          </cell>
        </row>
        <row r="850">
          <cell r="A850">
            <v>2111503</v>
          </cell>
          <cell r="B850" t="str">
            <v>    湖库生态环境保护</v>
          </cell>
          <cell r="C850">
            <v>22786</v>
          </cell>
        </row>
        <row r="851">
          <cell r="A851">
            <v>2111504</v>
          </cell>
          <cell r="B851" t="str">
            <v>    地下水修复与保护</v>
          </cell>
          <cell r="C851">
            <v>0</v>
          </cell>
        </row>
        <row r="852">
          <cell r="A852">
            <v>2111599</v>
          </cell>
          <cell r="B852" t="str">
            <v>    其他江河湖库流域治理与保护</v>
          </cell>
          <cell r="C852">
            <v>0</v>
          </cell>
        </row>
        <row r="853">
          <cell r="A853">
            <v>21199</v>
          </cell>
          <cell r="B853" t="str">
            <v>  其他节能环保支出(款)</v>
          </cell>
          <cell r="C853">
            <v>2999</v>
          </cell>
        </row>
        <row r="854">
          <cell r="A854">
            <v>2119901</v>
          </cell>
          <cell r="B854" t="str">
            <v>    其他节能环保支出(项)</v>
          </cell>
          <cell r="C854">
            <v>2999</v>
          </cell>
        </row>
        <row r="855">
          <cell r="A855">
            <v>212</v>
          </cell>
          <cell r="B855" t="str">
            <v>城乡社区支出</v>
          </cell>
          <cell r="C855">
            <v>14626</v>
          </cell>
        </row>
        <row r="856">
          <cell r="A856">
            <v>21201</v>
          </cell>
          <cell r="B856" t="str">
            <v>  城乡社区管理事务</v>
          </cell>
          <cell r="C856">
            <v>2572</v>
          </cell>
        </row>
        <row r="857">
          <cell r="A857">
            <v>2120101</v>
          </cell>
          <cell r="B857" t="str">
            <v>    行政运行</v>
          </cell>
          <cell r="C857">
            <v>1032</v>
          </cell>
        </row>
        <row r="858">
          <cell r="A858">
            <v>2120102</v>
          </cell>
          <cell r="B858" t="str">
            <v>    一般行政管理事务</v>
          </cell>
          <cell r="C858">
            <v>700</v>
          </cell>
        </row>
        <row r="859">
          <cell r="A859">
            <v>2120103</v>
          </cell>
          <cell r="B859" t="str">
            <v>    机关服务</v>
          </cell>
          <cell r="C859">
            <v>60</v>
          </cell>
        </row>
        <row r="860">
          <cell r="A860">
            <v>2120104</v>
          </cell>
          <cell r="B860" t="str">
            <v>    城管执法</v>
          </cell>
          <cell r="C860">
            <v>-11</v>
          </cell>
        </row>
        <row r="861">
          <cell r="A861">
            <v>2120105</v>
          </cell>
          <cell r="B861" t="str">
            <v>    工程建设标准规范编制与监管</v>
          </cell>
          <cell r="C861">
            <v>132</v>
          </cell>
        </row>
        <row r="862">
          <cell r="A862">
            <v>2120106</v>
          </cell>
          <cell r="B862" t="str">
            <v>    工程建设管理</v>
          </cell>
          <cell r="C862">
            <v>57</v>
          </cell>
        </row>
        <row r="863">
          <cell r="A863">
            <v>2120107</v>
          </cell>
          <cell r="B863" t="str">
            <v>    市政公用行业市场监管</v>
          </cell>
          <cell r="C863">
            <v>12</v>
          </cell>
        </row>
        <row r="864">
          <cell r="A864">
            <v>2120108</v>
          </cell>
          <cell r="B864" t="str">
            <v>    国家重点风景区规划与保护</v>
          </cell>
          <cell r="C864">
            <v>0</v>
          </cell>
        </row>
        <row r="865">
          <cell r="A865">
            <v>2120109</v>
          </cell>
          <cell r="B865" t="str">
            <v>    住宅建设与房地产市场监管</v>
          </cell>
          <cell r="C865">
            <v>165</v>
          </cell>
        </row>
        <row r="866">
          <cell r="A866">
            <v>2120110</v>
          </cell>
          <cell r="B866" t="str">
            <v>    执业资格注册、资质审查</v>
          </cell>
          <cell r="C866">
            <v>19</v>
          </cell>
        </row>
        <row r="867">
          <cell r="A867">
            <v>2120199</v>
          </cell>
          <cell r="B867" t="str">
            <v>    其他城乡社区管理事务支出</v>
          </cell>
          <cell r="C867">
            <v>406</v>
          </cell>
        </row>
        <row r="868">
          <cell r="A868">
            <v>21202</v>
          </cell>
          <cell r="B868" t="str">
            <v>  城乡社区规划与管理(款)</v>
          </cell>
          <cell r="C868">
            <v>1946</v>
          </cell>
        </row>
        <row r="869">
          <cell r="A869">
            <v>2120201</v>
          </cell>
          <cell r="B869" t="str">
            <v>    城乡社区规划与管理(项)</v>
          </cell>
          <cell r="C869">
            <v>1946</v>
          </cell>
        </row>
        <row r="870">
          <cell r="A870">
            <v>21203</v>
          </cell>
          <cell r="B870" t="str">
            <v>  城乡社区公共设施</v>
          </cell>
          <cell r="C870">
            <v>5495</v>
          </cell>
        </row>
        <row r="871">
          <cell r="A871">
            <v>2120303</v>
          </cell>
          <cell r="B871" t="str">
            <v>    小城镇基础设施建设</v>
          </cell>
          <cell r="C871">
            <v>311</v>
          </cell>
        </row>
        <row r="872">
          <cell r="A872">
            <v>2120399</v>
          </cell>
          <cell r="B872" t="str">
            <v>    其他城乡社区公共设施支出</v>
          </cell>
          <cell r="C872">
            <v>5184</v>
          </cell>
        </row>
        <row r="873">
          <cell r="A873">
            <v>21205</v>
          </cell>
          <cell r="B873" t="str">
            <v>  城乡社区环境卫生(款)</v>
          </cell>
          <cell r="C873">
            <v>170</v>
          </cell>
        </row>
        <row r="874">
          <cell r="A874">
            <v>2120501</v>
          </cell>
          <cell r="B874" t="str">
            <v>    城乡社区环境卫生(项)</v>
          </cell>
          <cell r="C874">
            <v>170</v>
          </cell>
        </row>
        <row r="875">
          <cell r="A875">
            <v>21206</v>
          </cell>
          <cell r="B875" t="str">
            <v>  建设市场管理与监督(款)</v>
          </cell>
          <cell r="C875">
            <v>432</v>
          </cell>
        </row>
        <row r="876">
          <cell r="A876">
            <v>2120601</v>
          </cell>
          <cell r="B876" t="str">
            <v>    建设市场管理与监督(项)</v>
          </cell>
          <cell r="C876">
            <v>432</v>
          </cell>
        </row>
        <row r="877">
          <cell r="A877">
            <v>21299</v>
          </cell>
          <cell r="B877" t="str">
            <v>  其他城乡社区支出(款)</v>
          </cell>
          <cell r="C877">
            <v>4011</v>
          </cell>
        </row>
        <row r="878">
          <cell r="A878">
            <v>2129999</v>
          </cell>
          <cell r="B878" t="str">
            <v>    其他城乡社区支出(项)</v>
          </cell>
          <cell r="C878">
            <v>4011</v>
          </cell>
        </row>
        <row r="879">
          <cell r="A879">
            <v>213</v>
          </cell>
          <cell r="B879" t="str">
            <v>农林水支出</v>
          </cell>
          <cell r="C879">
            <v>55193</v>
          </cell>
        </row>
        <row r="880">
          <cell r="A880">
            <v>21301</v>
          </cell>
          <cell r="B880" t="str">
            <v>  农业</v>
          </cell>
          <cell r="C880">
            <v>6987</v>
          </cell>
        </row>
        <row r="881">
          <cell r="A881">
            <v>2130101</v>
          </cell>
          <cell r="B881" t="str">
            <v>    行政运行</v>
          </cell>
          <cell r="C881">
            <v>824</v>
          </cell>
        </row>
        <row r="882">
          <cell r="A882">
            <v>2130102</v>
          </cell>
          <cell r="B882" t="str">
            <v>    一般行政管理事务</v>
          </cell>
          <cell r="C882">
            <v>3</v>
          </cell>
        </row>
        <row r="883">
          <cell r="A883">
            <v>2130103</v>
          </cell>
          <cell r="B883" t="str">
            <v>    机关服务</v>
          </cell>
          <cell r="C883">
            <v>0</v>
          </cell>
        </row>
        <row r="884">
          <cell r="A884">
            <v>2130104</v>
          </cell>
          <cell r="B884" t="str">
            <v>    事业运行</v>
          </cell>
          <cell r="C884">
            <v>1713</v>
          </cell>
        </row>
        <row r="885">
          <cell r="A885">
            <v>2130105</v>
          </cell>
          <cell r="B885" t="str">
            <v>    农垦运行</v>
          </cell>
          <cell r="C885">
            <v>0</v>
          </cell>
        </row>
        <row r="886">
          <cell r="A886">
            <v>2130106</v>
          </cell>
          <cell r="B886" t="str">
            <v>    科技转化与推广服务</v>
          </cell>
          <cell r="C886">
            <v>2630</v>
          </cell>
        </row>
        <row r="887">
          <cell r="A887">
            <v>2130108</v>
          </cell>
          <cell r="B887" t="str">
            <v>    病虫害控制</v>
          </cell>
          <cell r="C887">
            <v>147</v>
          </cell>
        </row>
        <row r="888">
          <cell r="A888">
            <v>2130109</v>
          </cell>
          <cell r="B888" t="str">
            <v>    农产品质量安全</v>
          </cell>
          <cell r="C888">
            <v>-281</v>
          </cell>
        </row>
        <row r="889">
          <cell r="A889">
            <v>2130110</v>
          </cell>
          <cell r="B889" t="str">
            <v>    执法监管</v>
          </cell>
          <cell r="C889">
            <v>48</v>
          </cell>
        </row>
        <row r="890">
          <cell r="A890">
            <v>2130111</v>
          </cell>
          <cell r="B890" t="str">
            <v>    统计监测与信息服务</v>
          </cell>
          <cell r="C890">
            <v>65</v>
          </cell>
        </row>
        <row r="891">
          <cell r="A891">
            <v>2130112</v>
          </cell>
          <cell r="B891" t="str">
            <v>    农业行业业务管理</v>
          </cell>
          <cell r="C891">
            <v>428</v>
          </cell>
        </row>
        <row r="892">
          <cell r="A892">
            <v>2130114</v>
          </cell>
          <cell r="B892" t="str">
            <v>    对外交流与合作</v>
          </cell>
          <cell r="C892">
            <v>0</v>
          </cell>
        </row>
        <row r="893">
          <cell r="A893">
            <v>2130119</v>
          </cell>
          <cell r="B893" t="str">
            <v>    防灾救灾</v>
          </cell>
          <cell r="C893">
            <v>30</v>
          </cell>
        </row>
        <row r="894">
          <cell r="A894">
            <v>2130120</v>
          </cell>
          <cell r="B894" t="str">
            <v>    稳定农民收入补贴</v>
          </cell>
          <cell r="C894">
            <v>0</v>
          </cell>
        </row>
        <row r="895">
          <cell r="A895">
            <v>2130121</v>
          </cell>
          <cell r="B895" t="str">
            <v>    农业结构调整补贴</v>
          </cell>
          <cell r="C895">
            <v>0</v>
          </cell>
        </row>
        <row r="896">
          <cell r="A896">
            <v>2130122</v>
          </cell>
          <cell r="B896" t="str">
            <v>    农业生产资料与技术补贴</v>
          </cell>
          <cell r="C896">
            <v>12</v>
          </cell>
        </row>
        <row r="897">
          <cell r="A897">
            <v>2130123</v>
          </cell>
          <cell r="B897" t="str">
            <v>    农业生产保险补贴</v>
          </cell>
          <cell r="C897">
            <v>0</v>
          </cell>
        </row>
        <row r="898">
          <cell r="A898">
            <v>2130124</v>
          </cell>
          <cell r="B898" t="str">
            <v>    农业组织化与产业化经营</v>
          </cell>
          <cell r="C898">
            <v>60</v>
          </cell>
        </row>
        <row r="899">
          <cell r="A899">
            <v>2130125</v>
          </cell>
          <cell r="B899" t="str">
            <v>    农产品加工与促销</v>
          </cell>
          <cell r="C899">
            <v>28</v>
          </cell>
        </row>
        <row r="900">
          <cell r="A900">
            <v>2130126</v>
          </cell>
          <cell r="B900" t="str">
            <v>    农村公益事业</v>
          </cell>
          <cell r="C900">
            <v>11</v>
          </cell>
        </row>
        <row r="901">
          <cell r="A901">
            <v>2130129</v>
          </cell>
          <cell r="B901" t="str">
            <v>    综合财力补助</v>
          </cell>
          <cell r="C901">
            <v>0</v>
          </cell>
        </row>
        <row r="902">
          <cell r="A902">
            <v>2130135</v>
          </cell>
          <cell r="B902" t="str">
            <v>    农业资源保护修复与利用</v>
          </cell>
          <cell r="C902">
            <v>99</v>
          </cell>
        </row>
        <row r="903">
          <cell r="A903">
            <v>2130142</v>
          </cell>
          <cell r="B903" t="str">
            <v>    农村道路建设</v>
          </cell>
          <cell r="C903">
            <v>1000</v>
          </cell>
        </row>
        <row r="904">
          <cell r="A904">
            <v>2130147</v>
          </cell>
          <cell r="B904" t="str">
            <v>    农资综合补贴</v>
          </cell>
          <cell r="C904">
            <v>0</v>
          </cell>
        </row>
        <row r="905">
          <cell r="A905">
            <v>2130148</v>
          </cell>
          <cell r="B905" t="str">
            <v>    石油价格改革对渔业的补贴</v>
          </cell>
          <cell r="C905">
            <v>0</v>
          </cell>
        </row>
        <row r="906">
          <cell r="A906">
            <v>2130152</v>
          </cell>
          <cell r="B906" t="str">
            <v>    对高校毕业生到基层任职补助</v>
          </cell>
          <cell r="C906">
            <v>0</v>
          </cell>
        </row>
        <row r="907">
          <cell r="A907">
            <v>2130153</v>
          </cell>
          <cell r="B907" t="str">
            <v>    草原植被恢复费安排的支出</v>
          </cell>
          <cell r="C907">
            <v>0</v>
          </cell>
        </row>
        <row r="908">
          <cell r="A908">
            <v>2130199</v>
          </cell>
          <cell r="B908" t="str">
            <v>    其他农业支出</v>
          </cell>
          <cell r="C908">
            <v>170</v>
          </cell>
        </row>
        <row r="909">
          <cell r="A909">
            <v>21302</v>
          </cell>
          <cell r="B909" t="str">
            <v>  林业</v>
          </cell>
          <cell r="C909">
            <v>3961</v>
          </cell>
        </row>
        <row r="910">
          <cell r="A910">
            <v>2130201</v>
          </cell>
          <cell r="B910" t="str">
            <v>    行政运行</v>
          </cell>
          <cell r="C910">
            <v>860</v>
          </cell>
        </row>
        <row r="911">
          <cell r="A911">
            <v>2130202</v>
          </cell>
          <cell r="B911" t="str">
            <v>    一般行政管理事务</v>
          </cell>
          <cell r="C911">
            <v>24</v>
          </cell>
        </row>
        <row r="912">
          <cell r="A912">
            <v>2130203</v>
          </cell>
          <cell r="B912" t="str">
            <v>    机关服务</v>
          </cell>
          <cell r="C912">
            <v>0</v>
          </cell>
        </row>
        <row r="913">
          <cell r="A913">
            <v>2130204</v>
          </cell>
          <cell r="B913" t="str">
            <v>    林业事业机构</v>
          </cell>
          <cell r="C913">
            <v>1313</v>
          </cell>
        </row>
        <row r="914">
          <cell r="A914">
            <v>2130205</v>
          </cell>
          <cell r="B914" t="str">
            <v>    森林培育</v>
          </cell>
          <cell r="C914">
            <v>128</v>
          </cell>
        </row>
        <row r="915">
          <cell r="A915">
            <v>2130206</v>
          </cell>
          <cell r="B915" t="str">
            <v>    林业技术推广</v>
          </cell>
          <cell r="C915">
            <v>0</v>
          </cell>
        </row>
        <row r="916">
          <cell r="A916">
            <v>2130207</v>
          </cell>
          <cell r="B916" t="str">
            <v>    森林资源管理</v>
          </cell>
          <cell r="C916">
            <v>25</v>
          </cell>
        </row>
        <row r="917">
          <cell r="A917">
            <v>2130208</v>
          </cell>
          <cell r="B917" t="str">
            <v>    森林资源监测</v>
          </cell>
          <cell r="C917">
            <v>15</v>
          </cell>
        </row>
        <row r="918">
          <cell r="A918">
            <v>2130209</v>
          </cell>
          <cell r="B918" t="str">
            <v>    森林生态效益补偿</v>
          </cell>
          <cell r="C918">
            <v>115</v>
          </cell>
        </row>
        <row r="919">
          <cell r="A919">
            <v>2130210</v>
          </cell>
          <cell r="B919" t="str">
            <v>    林业自然保护区</v>
          </cell>
          <cell r="C919">
            <v>0</v>
          </cell>
        </row>
        <row r="920">
          <cell r="A920">
            <v>2130211</v>
          </cell>
          <cell r="B920" t="str">
            <v>    动植物保护</v>
          </cell>
          <cell r="C920">
            <v>63</v>
          </cell>
        </row>
        <row r="921">
          <cell r="A921">
            <v>2130212</v>
          </cell>
          <cell r="B921" t="str">
            <v>    湿地保护</v>
          </cell>
          <cell r="C921">
            <v>0</v>
          </cell>
        </row>
        <row r="922">
          <cell r="A922">
            <v>2130213</v>
          </cell>
          <cell r="B922" t="str">
            <v>    林业执法与监督</v>
          </cell>
          <cell r="C922">
            <v>83</v>
          </cell>
        </row>
        <row r="923">
          <cell r="A923">
            <v>2130216</v>
          </cell>
          <cell r="B923" t="str">
            <v>    林业检疫检测</v>
          </cell>
          <cell r="C923">
            <v>0</v>
          </cell>
        </row>
        <row r="924">
          <cell r="A924">
            <v>2130217</v>
          </cell>
          <cell r="B924" t="str">
            <v>    防沙治沙</v>
          </cell>
          <cell r="C924">
            <v>0</v>
          </cell>
        </row>
        <row r="925">
          <cell r="A925">
            <v>2130218</v>
          </cell>
          <cell r="B925" t="str">
            <v>    林业质量安全</v>
          </cell>
          <cell r="C925">
            <v>0</v>
          </cell>
        </row>
        <row r="926">
          <cell r="A926">
            <v>2130219</v>
          </cell>
          <cell r="B926" t="str">
            <v>    林业工程与项目管理</v>
          </cell>
          <cell r="C926">
            <v>0</v>
          </cell>
        </row>
        <row r="927">
          <cell r="A927">
            <v>2130220</v>
          </cell>
          <cell r="B927" t="str">
            <v>    林业对外合作与交流</v>
          </cell>
          <cell r="C927">
            <v>0</v>
          </cell>
        </row>
        <row r="928">
          <cell r="A928">
            <v>2130221</v>
          </cell>
          <cell r="B928" t="str">
            <v>    林业产业化</v>
          </cell>
          <cell r="C928">
            <v>464</v>
          </cell>
        </row>
        <row r="929">
          <cell r="A929">
            <v>2130223</v>
          </cell>
          <cell r="B929" t="str">
            <v>    信息管理</v>
          </cell>
          <cell r="C929">
            <v>0</v>
          </cell>
        </row>
        <row r="930">
          <cell r="A930">
            <v>2130224</v>
          </cell>
          <cell r="B930" t="str">
            <v>    林业政策制定与宣传</v>
          </cell>
          <cell r="C930">
            <v>0</v>
          </cell>
        </row>
        <row r="931">
          <cell r="A931">
            <v>2130225</v>
          </cell>
          <cell r="B931" t="str">
            <v>    林业资金审计稽查</v>
          </cell>
          <cell r="C931">
            <v>0</v>
          </cell>
        </row>
        <row r="932">
          <cell r="A932">
            <v>2130226</v>
          </cell>
          <cell r="B932" t="str">
            <v>    林区公共支出</v>
          </cell>
          <cell r="C932">
            <v>0</v>
          </cell>
        </row>
        <row r="933">
          <cell r="A933">
            <v>2130227</v>
          </cell>
          <cell r="B933" t="str">
            <v>    林业贷款贴息</v>
          </cell>
          <cell r="C933">
            <v>0</v>
          </cell>
        </row>
        <row r="934">
          <cell r="A934">
            <v>2130232</v>
          </cell>
          <cell r="B934" t="str">
            <v>    石油价格改革对林业的补贴</v>
          </cell>
          <cell r="C934">
            <v>10</v>
          </cell>
        </row>
        <row r="935">
          <cell r="A935">
            <v>2130233</v>
          </cell>
          <cell r="B935" t="str">
            <v>    森林保险保费补贴</v>
          </cell>
          <cell r="C935">
            <v>0</v>
          </cell>
        </row>
        <row r="936">
          <cell r="A936">
            <v>2130234</v>
          </cell>
          <cell r="B936" t="str">
            <v>    林业防灾减灾</v>
          </cell>
          <cell r="C936">
            <v>328</v>
          </cell>
        </row>
        <row r="937">
          <cell r="A937">
            <v>2130299</v>
          </cell>
          <cell r="B937" t="str">
            <v>    其他林业支出</v>
          </cell>
          <cell r="C937">
            <v>533</v>
          </cell>
        </row>
        <row r="938">
          <cell r="A938">
            <v>21303</v>
          </cell>
          <cell r="B938" t="str">
            <v>  水利</v>
          </cell>
          <cell r="C938">
            <v>32095</v>
          </cell>
        </row>
        <row r="939">
          <cell r="A939">
            <v>2130301</v>
          </cell>
          <cell r="B939" t="str">
            <v>    行政运行</v>
          </cell>
          <cell r="C939">
            <v>1154</v>
          </cell>
        </row>
        <row r="940">
          <cell r="A940">
            <v>2130302</v>
          </cell>
          <cell r="B940" t="str">
            <v>    一般行政管理事务</v>
          </cell>
          <cell r="C940">
            <v>362</v>
          </cell>
        </row>
        <row r="941">
          <cell r="A941">
            <v>2130303</v>
          </cell>
          <cell r="B941" t="str">
            <v>    机关服务</v>
          </cell>
          <cell r="C941">
            <v>0</v>
          </cell>
        </row>
        <row r="942">
          <cell r="A942">
            <v>2130304</v>
          </cell>
          <cell r="B942" t="str">
            <v>    水利行业业务管理</v>
          </cell>
          <cell r="C942">
            <v>0</v>
          </cell>
        </row>
        <row r="943">
          <cell r="A943">
            <v>2130305</v>
          </cell>
          <cell r="B943" t="str">
            <v>    水利工程建设</v>
          </cell>
          <cell r="C943">
            <v>7540</v>
          </cell>
        </row>
        <row r="944">
          <cell r="A944">
            <v>2130306</v>
          </cell>
          <cell r="B944" t="str">
            <v>    水利工程运行与维护</v>
          </cell>
          <cell r="C944">
            <v>280</v>
          </cell>
        </row>
        <row r="945">
          <cell r="A945">
            <v>2130307</v>
          </cell>
          <cell r="B945" t="str">
            <v>    长江黄河等流域管理</v>
          </cell>
          <cell r="C945">
            <v>0</v>
          </cell>
        </row>
        <row r="946">
          <cell r="A946">
            <v>2130308</v>
          </cell>
          <cell r="B946" t="str">
            <v>    水利前期工作</v>
          </cell>
          <cell r="C946">
            <v>8456</v>
          </cell>
        </row>
        <row r="947">
          <cell r="A947">
            <v>2130309</v>
          </cell>
          <cell r="B947" t="str">
            <v>    水利执法监督</v>
          </cell>
          <cell r="C947">
            <v>105</v>
          </cell>
        </row>
        <row r="948">
          <cell r="A948">
            <v>2130310</v>
          </cell>
          <cell r="B948" t="str">
            <v>    水土保持</v>
          </cell>
          <cell r="C948">
            <v>0</v>
          </cell>
        </row>
        <row r="949">
          <cell r="A949">
            <v>2130311</v>
          </cell>
          <cell r="B949" t="str">
            <v>    水资源节约管理与保护</v>
          </cell>
          <cell r="C949">
            <v>614</v>
          </cell>
        </row>
        <row r="950">
          <cell r="A950">
            <v>2130312</v>
          </cell>
          <cell r="B950" t="str">
            <v>    水质监测</v>
          </cell>
          <cell r="C950">
            <v>0</v>
          </cell>
        </row>
        <row r="951">
          <cell r="A951">
            <v>2130313</v>
          </cell>
          <cell r="B951" t="str">
            <v>    水文测报</v>
          </cell>
          <cell r="C951">
            <v>84</v>
          </cell>
        </row>
        <row r="952">
          <cell r="A952">
            <v>2130314</v>
          </cell>
          <cell r="B952" t="str">
            <v>    防汛</v>
          </cell>
          <cell r="C952">
            <v>212</v>
          </cell>
        </row>
        <row r="953">
          <cell r="A953">
            <v>2130315</v>
          </cell>
          <cell r="B953" t="str">
            <v>    抗旱</v>
          </cell>
          <cell r="C953">
            <v>500</v>
          </cell>
        </row>
        <row r="954">
          <cell r="A954">
            <v>2130316</v>
          </cell>
          <cell r="B954" t="str">
            <v>    农田水利</v>
          </cell>
          <cell r="C954">
            <v>2597</v>
          </cell>
        </row>
        <row r="955">
          <cell r="A955">
            <v>2130317</v>
          </cell>
          <cell r="B955" t="str">
            <v>    水利技术推广</v>
          </cell>
          <cell r="C955">
            <v>0</v>
          </cell>
        </row>
        <row r="956">
          <cell r="A956">
            <v>2130318</v>
          </cell>
          <cell r="B956" t="str">
            <v>    国际河流治理与管理</v>
          </cell>
          <cell r="C956">
            <v>0</v>
          </cell>
        </row>
        <row r="957">
          <cell r="A957">
            <v>2130321</v>
          </cell>
          <cell r="B957" t="str">
            <v>    大中型水库移民后期扶持专项支出</v>
          </cell>
          <cell r="C957">
            <v>0</v>
          </cell>
        </row>
        <row r="958">
          <cell r="A958">
            <v>2130322</v>
          </cell>
          <cell r="B958" t="str">
            <v>    水利安全监督</v>
          </cell>
          <cell r="C958">
            <v>0</v>
          </cell>
        </row>
        <row r="959">
          <cell r="A959">
            <v>2130331</v>
          </cell>
          <cell r="B959" t="str">
            <v>    水资源费安排的支出</v>
          </cell>
          <cell r="C959">
            <v>9435</v>
          </cell>
        </row>
        <row r="960">
          <cell r="A960">
            <v>2130332</v>
          </cell>
          <cell r="B960" t="str">
            <v>    砂石资源费支出</v>
          </cell>
          <cell r="C960">
            <v>0</v>
          </cell>
        </row>
        <row r="961">
          <cell r="A961">
            <v>2130333</v>
          </cell>
          <cell r="B961" t="str">
            <v>    信息管理</v>
          </cell>
          <cell r="C961">
            <v>0</v>
          </cell>
        </row>
        <row r="962">
          <cell r="A962">
            <v>2130334</v>
          </cell>
          <cell r="B962" t="str">
            <v>    水利建设移民支出</v>
          </cell>
          <cell r="C962">
            <v>0</v>
          </cell>
        </row>
        <row r="963">
          <cell r="A963">
            <v>2130335</v>
          </cell>
          <cell r="B963" t="str">
            <v>    农村人畜饮水</v>
          </cell>
          <cell r="C963">
            <v>0</v>
          </cell>
        </row>
        <row r="964">
          <cell r="A964">
            <v>2130399</v>
          </cell>
          <cell r="B964" t="str">
            <v>    其他水利支出</v>
          </cell>
          <cell r="C964">
            <v>756</v>
          </cell>
        </row>
        <row r="965">
          <cell r="A965">
            <v>21304</v>
          </cell>
          <cell r="B965" t="str">
            <v>  南水北调</v>
          </cell>
          <cell r="C965">
            <v>0</v>
          </cell>
        </row>
        <row r="966">
          <cell r="A966">
            <v>2130401</v>
          </cell>
          <cell r="B966" t="str">
            <v>    行政运行</v>
          </cell>
          <cell r="C966">
            <v>0</v>
          </cell>
        </row>
        <row r="967">
          <cell r="A967">
            <v>2130402</v>
          </cell>
          <cell r="B967" t="str">
            <v>    一般行政管理事务</v>
          </cell>
          <cell r="C967">
            <v>0</v>
          </cell>
        </row>
        <row r="968">
          <cell r="A968">
            <v>2130403</v>
          </cell>
          <cell r="B968" t="str">
            <v>    机关服务</v>
          </cell>
          <cell r="C968">
            <v>0</v>
          </cell>
        </row>
        <row r="969">
          <cell r="A969">
            <v>2130404</v>
          </cell>
          <cell r="B969" t="str">
            <v>    南水北调工程建设</v>
          </cell>
          <cell r="C969">
            <v>0</v>
          </cell>
        </row>
        <row r="970">
          <cell r="A970">
            <v>2130405</v>
          </cell>
          <cell r="B970" t="str">
            <v>    政策研究与信息管理</v>
          </cell>
          <cell r="C970">
            <v>0</v>
          </cell>
        </row>
        <row r="971">
          <cell r="A971">
            <v>2130406</v>
          </cell>
          <cell r="B971" t="str">
            <v>    工程稽查</v>
          </cell>
          <cell r="C971">
            <v>0</v>
          </cell>
        </row>
        <row r="972">
          <cell r="A972">
            <v>2130407</v>
          </cell>
          <cell r="B972" t="str">
            <v>    前期工作</v>
          </cell>
          <cell r="C972">
            <v>0</v>
          </cell>
        </row>
        <row r="973">
          <cell r="A973">
            <v>2130408</v>
          </cell>
          <cell r="B973" t="str">
            <v>    南水北调技术推广</v>
          </cell>
          <cell r="C973">
            <v>0</v>
          </cell>
        </row>
        <row r="974">
          <cell r="A974">
            <v>2130409</v>
          </cell>
          <cell r="B974" t="str">
            <v>    环境、移民及水资源管理与保护</v>
          </cell>
          <cell r="C974">
            <v>0</v>
          </cell>
        </row>
        <row r="975">
          <cell r="A975">
            <v>2130499</v>
          </cell>
          <cell r="B975" t="str">
            <v>    其他南水北调支出</v>
          </cell>
          <cell r="C975">
            <v>0</v>
          </cell>
        </row>
        <row r="976">
          <cell r="A976">
            <v>21305</v>
          </cell>
          <cell r="B976" t="str">
            <v>  扶贫</v>
          </cell>
          <cell r="C976">
            <v>3582</v>
          </cell>
        </row>
        <row r="977">
          <cell r="A977">
            <v>2130501</v>
          </cell>
          <cell r="B977" t="str">
            <v>    行政运行</v>
          </cell>
          <cell r="C977">
            <v>195</v>
          </cell>
        </row>
        <row r="978">
          <cell r="A978">
            <v>2130502</v>
          </cell>
          <cell r="B978" t="str">
            <v>    一般行政管理事务</v>
          </cell>
          <cell r="C978">
            <v>5</v>
          </cell>
        </row>
        <row r="979">
          <cell r="A979">
            <v>2130503</v>
          </cell>
          <cell r="B979" t="str">
            <v>    机关服务</v>
          </cell>
          <cell r="C979">
            <v>0</v>
          </cell>
        </row>
        <row r="980">
          <cell r="A980">
            <v>2130504</v>
          </cell>
          <cell r="B980" t="str">
            <v>    农村基础设施建设</v>
          </cell>
          <cell r="C980">
            <v>2918</v>
          </cell>
        </row>
        <row r="981">
          <cell r="A981">
            <v>2130505</v>
          </cell>
          <cell r="B981" t="str">
            <v>    生产发展</v>
          </cell>
          <cell r="C981">
            <v>0</v>
          </cell>
        </row>
        <row r="982">
          <cell r="A982">
            <v>2130506</v>
          </cell>
          <cell r="B982" t="str">
            <v>    社会发展</v>
          </cell>
          <cell r="C982">
            <v>0</v>
          </cell>
        </row>
        <row r="983">
          <cell r="A983">
            <v>2130507</v>
          </cell>
          <cell r="B983" t="str">
            <v>    扶贫贷款奖补和贴息</v>
          </cell>
          <cell r="C983">
            <v>0</v>
          </cell>
        </row>
        <row r="984">
          <cell r="A984">
            <v>2130508</v>
          </cell>
          <cell r="B984" t="str">
            <v>    “三西”农业建设专项补助</v>
          </cell>
          <cell r="C984">
            <v>0</v>
          </cell>
        </row>
        <row r="985">
          <cell r="A985">
            <v>2130550</v>
          </cell>
          <cell r="B985" t="str">
            <v>    扶贫事业机构</v>
          </cell>
          <cell r="C985">
            <v>0</v>
          </cell>
        </row>
        <row r="986">
          <cell r="A986">
            <v>2130599</v>
          </cell>
          <cell r="B986" t="str">
            <v>    其他扶贫支出</v>
          </cell>
          <cell r="C986">
            <v>464</v>
          </cell>
        </row>
        <row r="987">
          <cell r="A987">
            <v>21306</v>
          </cell>
          <cell r="B987" t="str">
            <v>  农业综合开发</v>
          </cell>
          <cell r="C987">
            <v>-295</v>
          </cell>
        </row>
        <row r="988">
          <cell r="A988">
            <v>2130601</v>
          </cell>
          <cell r="B988" t="str">
            <v>    机构运行</v>
          </cell>
          <cell r="C988">
            <v>0</v>
          </cell>
        </row>
        <row r="989">
          <cell r="A989">
            <v>2130602</v>
          </cell>
          <cell r="B989" t="str">
            <v>    土地治理</v>
          </cell>
          <cell r="C989">
            <v>-305</v>
          </cell>
        </row>
        <row r="990">
          <cell r="A990">
            <v>2130603</v>
          </cell>
          <cell r="B990" t="str">
            <v>    产业化经营</v>
          </cell>
          <cell r="C990">
            <v>0</v>
          </cell>
        </row>
        <row r="991">
          <cell r="A991">
            <v>2130604</v>
          </cell>
          <cell r="B991" t="str">
            <v>    科技示范</v>
          </cell>
          <cell r="C991">
            <v>0</v>
          </cell>
        </row>
        <row r="992">
          <cell r="A992">
            <v>2130699</v>
          </cell>
          <cell r="B992" t="str">
            <v>    其他农业综合开发支出</v>
          </cell>
          <cell r="C992">
            <v>10</v>
          </cell>
        </row>
        <row r="993">
          <cell r="A993">
            <v>21307</v>
          </cell>
          <cell r="B993" t="str">
            <v>  农村综合改革</v>
          </cell>
          <cell r="C993">
            <v>2643</v>
          </cell>
        </row>
        <row r="994">
          <cell r="A994">
            <v>2130701</v>
          </cell>
          <cell r="B994" t="str">
            <v>    对村级一事一议的补助</v>
          </cell>
          <cell r="C994">
            <v>2183</v>
          </cell>
        </row>
        <row r="995">
          <cell r="A995">
            <v>2130704</v>
          </cell>
          <cell r="B995" t="str">
            <v>    国有农场办社会职能改革补助</v>
          </cell>
          <cell r="C995">
            <v>450</v>
          </cell>
        </row>
        <row r="996">
          <cell r="A996">
            <v>2130705</v>
          </cell>
          <cell r="B996" t="str">
            <v>    对村民委员会和村党支部的补助</v>
          </cell>
          <cell r="C996">
            <v>0</v>
          </cell>
        </row>
        <row r="997">
          <cell r="A997">
            <v>2130706</v>
          </cell>
          <cell r="B997" t="str">
            <v>    对村集体经济组织的补助</v>
          </cell>
          <cell r="C997">
            <v>0</v>
          </cell>
        </row>
        <row r="998">
          <cell r="A998">
            <v>2130707</v>
          </cell>
          <cell r="B998" t="str">
            <v>    农村综合改革示范试点补助</v>
          </cell>
          <cell r="C998">
            <v>0</v>
          </cell>
        </row>
        <row r="999">
          <cell r="A999">
            <v>2130799</v>
          </cell>
          <cell r="B999" t="str">
            <v>    其他农村综合改革支出</v>
          </cell>
          <cell r="C999">
            <v>10</v>
          </cell>
        </row>
        <row r="1000">
          <cell r="A1000">
            <v>21308</v>
          </cell>
          <cell r="B1000" t="str">
            <v>  促进金融支农支出</v>
          </cell>
          <cell r="C1000">
            <v>806</v>
          </cell>
        </row>
        <row r="1001">
          <cell r="A1001">
            <v>2130801</v>
          </cell>
          <cell r="B1001" t="str">
            <v>    支持农村金融机构</v>
          </cell>
          <cell r="C1001">
            <v>0</v>
          </cell>
        </row>
        <row r="1002">
          <cell r="A1002">
            <v>2130802</v>
          </cell>
          <cell r="B1002" t="str">
            <v>    涉农贷款增量奖励</v>
          </cell>
          <cell r="C1002">
            <v>0</v>
          </cell>
        </row>
        <row r="1003">
          <cell r="A1003">
            <v>2130899</v>
          </cell>
          <cell r="B1003" t="str">
            <v>    其他金融支农支持</v>
          </cell>
          <cell r="C1003">
            <v>806</v>
          </cell>
        </row>
        <row r="1004">
          <cell r="A1004">
            <v>21309</v>
          </cell>
          <cell r="B1004" t="str">
            <v>  目标价格补贴</v>
          </cell>
          <cell r="C1004">
            <v>0</v>
          </cell>
        </row>
        <row r="1005">
          <cell r="A1005">
            <v>2130901</v>
          </cell>
          <cell r="B1005" t="str">
            <v>    棉花目标价格补贴</v>
          </cell>
          <cell r="C1005">
            <v>0</v>
          </cell>
        </row>
        <row r="1006">
          <cell r="A1006">
            <v>2130902</v>
          </cell>
          <cell r="B1006" t="str">
            <v>    大豆目标价格补贴</v>
          </cell>
          <cell r="C1006">
            <v>0</v>
          </cell>
        </row>
        <row r="1007">
          <cell r="A1007">
            <v>2130999</v>
          </cell>
          <cell r="B1007" t="str">
            <v>    其他目标价格补贴</v>
          </cell>
          <cell r="C1007">
            <v>0</v>
          </cell>
        </row>
        <row r="1008">
          <cell r="A1008">
            <v>21399</v>
          </cell>
          <cell r="B1008" t="str">
            <v>  其他农林水支出(款)</v>
          </cell>
          <cell r="C1008">
            <v>5414</v>
          </cell>
        </row>
        <row r="1009">
          <cell r="A1009">
            <v>2139901</v>
          </cell>
          <cell r="B1009" t="str">
            <v>    化解其他公益性乡村债务支出</v>
          </cell>
          <cell r="C1009">
            <v>0</v>
          </cell>
        </row>
        <row r="1010">
          <cell r="A1010">
            <v>2139999</v>
          </cell>
          <cell r="B1010" t="str">
            <v>    其他农林水支出(项)</v>
          </cell>
          <cell r="C1010">
            <v>5414</v>
          </cell>
        </row>
        <row r="1011">
          <cell r="A1011">
            <v>214</v>
          </cell>
          <cell r="B1011" t="str">
            <v>交通运输支出</v>
          </cell>
          <cell r="C1011">
            <v>34352</v>
          </cell>
        </row>
        <row r="1012">
          <cell r="A1012">
            <v>21401</v>
          </cell>
          <cell r="B1012" t="str">
            <v>  公路水路运输</v>
          </cell>
          <cell r="C1012">
            <v>29755</v>
          </cell>
        </row>
        <row r="1013">
          <cell r="A1013">
            <v>2140101</v>
          </cell>
          <cell r="B1013" t="str">
            <v>    行政运行</v>
          </cell>
          <cell r="C1013">
            <v>649</v>
          </cell>
        </row>
        <row r="1014">
          <cell r="A1014">
            <v>2140102</v>
          </cell>
          <cell r="B1014" t="str">
            <v>    一般行政管理事务</v>
          </cell>
          <cell r="C1014">
            <v>431</v>
          </cell>
        </row>
        <row r="1015">
          <cell r="A1015">
            <v>2140103</v>
          </cell>
          <cell r="B1015" t="str">
            <v>    机关服务</v>
          </cell>
          <cell r="C1015">
            <v>0</v>
          </cell>
        </row>
        <row r="1016">
          <cell r="A1016">
            <v>2140104</v>
          </cell>
          <cell r="B1016" t="str">
            <v>    公路新建</v>
          </cell>
          <cell r="C1016">
            <v>17000</v>
          </cell>
        </row>
        <row r="1017">
          <cell r="A1017">
            <v>2140105</v>
          </cell>
          <cell r="B1017" t="str">
            <v>    公路改建</v>
          </cell>
          <cell r="C1017">
            <v>0</v>
          </cell>
        </row>
        <row r="1018">
          <cell r="A1018">
            <v>2140106</v>
          </cell>
          <cell r="B1018" t="str">
            <v>    公路养护</v>
          </cell>
          <cell r="C1018">
            <v>0</v>
          </cell>
        </row>
        <row r="1019">
          <cell r="A1019">
            <v>2140107</v>
          </cell>
          <cell r="B1019" t="str">
            <v>    特大型桥梁建设</v>
          </cell>
          <cell r="C1019">
            <v>0</v>
          </cell>
        </row>
        <row r="1020">
          <cell r="A1020">
            <v>2140108</v>
          </cell>
          <cell r="B1020" t="str">
            <v>    公路路政管理</v>
          </cell>
          <cell r="C1020">
            <v>35</v>
          </cell>
        </row>
        <row r="1021">
          <cell r="A1021">
            <v>2140109</v>
          </cell>
          <cell r="B1021" t="str">
            <v>    公路和运输信息化建设</v>
          </cell>
          <cell r="C1021">
            <v>0</v>
          </cell>
        </row>
        <row r="1022">
          <cell r="A1022">
            <v>2140110</v>
          </cell>
          <cell r="B1022" t="str">
            <v>    公路和运输安全</v>
          </cell>
          <cell r="C1022">
            <v>0</v>
          </cell>
        </row>
        <row r="1023">
          <cell r="A1023">
            <v>2140111</v>
          </cell>
          <cell r="B1023" t="str">
            <v>    公路还贷专项</v>
          </cell>
          <cell r="C1023">
            <v>0</v>
          </cell>
        </row>
        <row r="1024">
          <cell r="A1024">
            <v>2140112</v>
          </cell>
          <cell r="B1024" t="str">
            <v>    公路运输管理</v>
          </cell>
          <cell r="C1024">
            <v>169</v>
          </cell>
        </row>
        <row r="1025">
          <cell r="A1025">
            <v>2140113</v>
          </cell>
          <cell r="B1025" t="str">
            <v>    公路客货运站(场)建设</v>
          </cell>
          <cell r="C1025">
            <v>0</v>
          </cell>
        </row>
        <row r="1026">
          <cell r="A1026">
            <v>2140114</v>
          </cell>
          <cell r="B1026" t="str">
            <v>    公路和运输技术标准化建设</v>
          </cell>
          <cell r="C1026">
            <v>0</v>
          </cell>
        </row>
        <row r="1027">
          <cell r="A1027">
            <v>2140122</v>
          </cell>
          <cell r="B1027" t="str">
            <v>    港口设施</v>
          </cell>
          <cell r="C1027">
            <v>0</v>
          </cell>
        </row>
        <row r="1028">
          <cell r="A1028">
            <v>2140123</v>
          </cell>
          <cell r="B1028" t="str">
            <v>    航道维护</v>
          </cell>
          <cell r="C1028">
            <v>0</v>
          </cell>
        </row>
        <row r="1029">
          <cell r="A1029">
            <v>2140124</v>
          </cell>
          <cell r="B1029" t="str">
            <v>    安全通信</v>
          </cell>
          <cell r="C1029">
            <v>0</v>
          </cell>
        </row>
        <row r="1030">
          <cell r="A1030">
            <v>2140125</v>
          </cell>
          <cell r="B1030" t="str">
            <v>    三峡库区通航管理</v>
          </cell>
          <cell r="C1030">
            <v>0</v>
          </cell>
        </row>
        <row r="1031">
          <cell r="A1031">
            <v>2140126</v>
          </cell>
          <cell r="B1031" t="str">
            <v>    航务管理</v>
          </cell>
          <cell r="C1031">
            <v>0</v>
          </cell>
        </row>
        <row r="1032">
          <cell r="A1032">
            <v>2140127</v>
          </cell>
          <cell r="B1032" t="str">
            <v>    船舶检验</v>
          </cell>
          <cell r="C1032">
            <v>0</v>
          </cell>
        </row>
        <row r="1033">
          <cell r="A1033">
            <v>2140128</v>
          </cell>
          <cell r="B1033" t="str">
            <v>    救助打捞</v>
          </cell>
          <cell r="C1033">
            <v>0</v>
          </cell>
        </row>
        <row r="1034">
          <cell r="A1034">
            <v>2140129</v>
          </cell>
          <cell r="B1034" t="str">
            <v>    内河运输</v>
          </cell>
          <cell r="C1034">
            <v>0</v>
          </cell>
        </row>
        <row r="1035">
          <cell r="A1035">
            <v>2140130</v>
          </cell>
          <cell r="B1035" t="str">
            <v>    远洋运输</v>
          </cell>
          <cell r="C1035">
            <v>0</v>
          </cell>
        </row>
        <row r="1036">
          <cell r="A1036">
            <v>2140131</v>
          </cell>
          <cell r="B1036" t="str">
            <v>    海事管理</v>
          </cell>
          <cell r="C1036">
            <v>0</v>
          </cell>
        </row>
        <row r="1037">
          <cell r="A1037">
            <v>2140133</v>
          </cell>
          <cell r="B1037" t="str">
            <v>    航标事业发展支出</v>
          </cell>
          <cell r="C1037">
            <v>0</v>
          </cell>
        </row>
        <row r="1038">
          <cell r="A1038">
            <v>2140136</v>
          </cell>
          <cell r="B1038" t="str">
            <v>    水路运输管理支出</v>
          </cell>
          <cell r="C1038">
            <v>0</v>
          </cell>
        </row>
        <row r="1039">
          <cell r="A1039">
            <v>2140138</v>
          </cell>
          <cell r="B1039" t="str">
            <v>    口岸建设</v>
          </cell>
          <cell r="C1039">
            <v>0</v>
          </cell>
        </row>
        <row r="1040">
          <cell r="A1040">
            <v>2140139</v>
          </cell>
          <cell r="B1040" t="str">
            <v>    取消政府还贷二级公路收费专项支出</v>
          </cell>
          <cell r="C1040">
            <v>8694</v>
          </cell>
        </row>
        <row r="1041">
          <cell r="A1041">
            <v>2140199</v>
          </cell>
          <cell r="B1041" t="str">
            <v>    其他公路水路运输支出</v>
          </cell>
          <cell r="C1041">
            <v>2777</v>
          </cell>
        </row>
        <row r="1042">
          <cell r="A1042">
            <v>21402</v>
          </cell>
          <cell r="B1042" t="str">
            <v>  铁路运输</v>
          </cell>
          <cell r="C1042">
            <v>2471</v>
          </cell>
        </row>
        <row r="1043">
          <cell r="A1043">
            <v>2140201</v>
          </cell>
          <cell r="B1043" t="str">
            <v>    行政运行</v>
          </cell>
          <cell r="C1043">
            <v>0</v>
          </cell>
        </row>
        <row r="1044">
          <cell r="A1044">
            <v>2140202</v>
          </cell>
          <cell r="B1044" t="str">
            <v>    一般行政管理事务</v>
          </cell>
          <cell r="C1044">
            <v>0</v>
          </cell>
        </row>
        <row r="1045">
          <cell r="A1045">
            <v>2140203</v>
          </cell>
          <cell r="B1045" t="str">
            <v>    机关服务</v>
          </cell>
          <cell r="C1045">
            <v>0</v>
          </cell>
        </row>
        <row r="1046">
          <cell r="A1046">
            <v>2140204</v>
          </cell>
          <cell r="B1046" t="str">
            <v>    铁路路网建设</v>
          </cell>
          <cell r="C1046">
            <v>0</v>
          </cell>
        </row>
        <row r="1047">
          <cell r="A1047">
            <v>2140205</v>
          </cell>
          <cell r="B1047" t="str">
            <v>    铁路还贷专项</v>
          </cell>
          <cell r="C1047">
            <v>0</v>
          </cell>
        </row>
        <row r="1048">
          <cell r="A1048">
            <v>2140206</v>
          </cell>
          <cell r="B1048" t="str">
            <v>    铁路安全</v>
          </cell>
          <cell r="C1048">
            <v>0</v>
          </cell>
        </row>
        <row r="1049">
          <cell r="A1049">
            <v>2140207</v>
          </cell>
          <cell r="B1049" t="str">
            <v>    铁路专项运输</v>
          </cell>
          <cell r="C1049">
            <v>0</v>
          </cell>
        </row>
        <row r="1050">
          <cell r="A1050">
            <v>2140208</v>
          </cell>
          <cell r="B1050" t="str">
            <v>    行业监管</v>
          </cell>
          <cell r="C1050">
            <v>0</v>
          </cell>
        </row>
        <row r="1051">
          <cell r="A1051">
            <v>2140299</v>
          </cell>
          <cell r="B1051" t="str">
            <v>    其他铁路运输支出</v>
          </cell>
          <cell r="C1051">
            <v>2471</v>
          </cell>
        </row>
        <row r="1052">
          <cell r="A1052">
            <v>21403</v>
          </cell>
          <cell r="B1052" t="str">
            <v>  民用航空运输</v>
          </cell>
          <cell r="C1052">
            <v>0</v>
          </cell>
        </row>
        <row r="1053">
          <cell r="A1053">
            <v>2140301</v>
          </cell>
          <cell r="B1053" t="str">
            <v>    行政运行</v>
          </cell>
          <cell r="C1053">
            <v>0</v>
          </cell>
        </row>
        <row r="1054">
          <cell r="A1054">
            <v>2140302</v>
          </cell>
          <cell r="B1054" t="str">
            <v>    一般行政管理事务</v>
          </cell>
          <cell r="C1054">
            <v>0</v>
          </cell>
        </row>
        <row r="1055">
          <cell r="A1055">
            <v>2140303</v>
          </cell>
          <cell r="B1055" t="str">
            <v>    机关服务</v>
          </cell>
          <cell r="C1055">
            <v>0</v>
          </cell>
        </row>
        <row r="1056">
          <cell r="A1056">
            <v>2140304</v>
          </cell>
          <cell r="B1056" t="str">
            <v>    机场建设</v>
          </cell>
          <cell r="C1056">
            <v>0</v>
          </cell>
        </row>
        <row r="1057">
          <cell r="A1057">
            <v>2140305</v>
          </cell>
          <cell r="B1057" t="str">
            <v>    空管系统建设</v>
          </cell>
          <cell r="C1057">
            <v>0</v>
          </cell>
        </row>
        <row r="1058">
          <cell r="A1058">
            <v>2140306</v>
          </cell>
          <cell r="B1058" t="str">
            <v>    民航还贷专项支出</v>
          </cell>
          <cell r="C1058">
            <v>0</v>
          </cell>
        </row>
        <row r="1059">
          <cell r="A1059">
            <v>2140307</v>
          </cell>
          <cell r="B1059" t="str">
            <v>    民用航空安全</v>
          </cell>
          <cell r="C1059">
            <v>0</v>
          </cell>
        </row>
        <row r="1060">
          <cell r="A1060">
            <v>2140308</v>
          </cell>
          <cell r="B1060" t="str">
            <v>    民航专项运输</v>
          </cell>
          <cell r="C1060">
            <v>0</v>
          </cell>
        </row>
        <row r="1061">
          <cell r="A1061">
            <v>2140399</v>
          </cell>
          <cell r="B1061" t="str">
            <v>    其他民用航空运输支出</v>
          </cell>
          <cell r="C1061">
            <v>0</v>
          </cell>
        </row>
        <row r="1062">
          <cell r="A1062">
            <v>21404</v>
          </cell>
          <cell r="B1062" t="str">
            <v>  石油价格改革对交通运输的补贴</v>
          </cell>
          <cell r="C1062">
            <v>1999</v>
          </cell>
        </row>
        <row r="1063">
          <cell r="A1063">
            <v>2140401</v>
          </cell>
          <cell r="B1063" t="str">
            <v>    对城市公交的补贴</v>
          </cell>
          <cell r="C1063">
            <v>1289</v>
          </cell>
        </row>
        <row r="1064">
          <cell r="A1064">
            <v>2140402</v>
          </cell>
          <cell r="B1064" t="str">
            <v>    对农村道路客运的补贴</v>
          </cell>
          <cell r="C1064">
            <v>0</v>
          </cell>
        </row>
        <row r="1065">
          <cell r="A1065">
            <v>2140403</v>
          </cell>
          <cell r="B1065" t="str">
            <v>    对出租车的补贴</v>
          </cell>
          <cell r="C1065">
            <v>708</v>
          </cell>
        </row>
        <row r="1066">
          <cell r="A1066">
            <v>2140499</v>
          </cell>
          <cell r="B1066" t="str">
            <v>    石油价格改革补贴其他支出</v>
          </cell>
          <cell r="C1066">
            <v>2</v>
          </cell>
        </row>
        <row r="1067">
          <cell r="A1067">
            <v>21405</v>
          </cell>
          <cell r="B1067" t="str">
            <v>  邮政业支出</v>
          </cell>
          <cell r="C1067">
            <v>1</v>
          </cell>
        </row>
        <row r="1068">
          <cell r="A1068">
            <v>2140501</v>
          </cell>
          <cell r="B1068" t="str">
            <v>    行政运行</v>
          </cell>
          <cell r="C1068">
            <v>1</v>
          </cell>
        </row>
        <row r="1069">
          <cell r="A1069">
            <v>2140502</v>
          </cell>
          <cell r="B1069" t="str">
            <v>    一般行政管理事务</v>
          </cell>
          <cell r="C1069">
            <v>0</v>
          </cell>
        </row>
        <row r="1070">
          <cell r="A1070">
            <v>2140503</v>
          </cell>
          <cell r="B1070" t="str">
            <v>    机关服务</v>
          </cell>
          <cell r="C1070">
            <v>0</v>
          </cell>
        </row>
        <row r="1071">
          <cell r="A1071">
            <v>2140504</v>
          </cell>
          <cell r="B1071" t="str">
            <v>    行业监管</v>
          </cell>
          <cell r="C1071">
            <v>0</v>
          </cell>
        </row>
        <row r="1072">
          <cell r="A1072">
            <v>2140505</v>
          </cell>
          <cell r="B1072" t="str">
            <v>    邮政普遍服务与特殊服务</v>
          </cell>
          <cell r="C1072">
            <v>0</v>
          </cell>
        </row>
        <row r="1073">
          <cell r="A1073">
            <v>2140599</v>
          </cell>
          <cell r="B1073" t="str">
            <v>    其他邮政业支出</v>
          </cell>
          <cell r="C1073">
            <v>0</v>
          </cell>
        </row>
        <row r="1074">
          <cell r="A1074">
            <v>21406</v>
          </cell>
          <cell r="B1074" t="str">
            <v>  车辆购置税支出</v>
          </cell>
          <cell r="C1074">
            <v>0</v>
          </cell>
        </row>
        <row r="1075">
          <cell r="A1075">
            <v>2140601</v>
          </cell>
          <cell r="B1075" t="str">
            <v>    车辆购置税用于公路等基础设施建设支出</v>
          </cell>
          <cell r="C1075">
            <v>0</v>
          </cell>
        </row>
        <row r="1076">
          <cell r="A1076">
            <v>2140602</v>
          </cell>
          <cell r="B1076" t="str">
            <v>    车辆购置税用于农村公路建设支出</v>
          </cell>
          <cell r="C1076">
            <v>0</v>
          </cell>
        </row>
        <row r="1077">
          <cell r="A1077">
            <v>2140603</v>
          </cell>
          <cell r="B1077" t="str">
            <v>    车辆购置税用于老旧汽车报废更新补贴支出</v>
          </cell>
          <cell r="C1077">
            <v>0</v>
          </cell>
        </row>
        <row r="1078">
          <cell r="A1078">
            <v>2140699</v>
          </cell>
          <cell r="B1078" t="str">
            <v>    车辆购置税其他支出</v>
          </cell>
          <cell r="C1078">
            <v>0</v>
          </cell>
        </row>
        <row r="1079">
          <cell r="A1079">
            <v>21499</v>
          </cell>
          <cell r="B1079" t="str">
            <v>  其他交通运输支出(款)</v>
          </cell>
          <cell r="C1079">
            <v>126</v>
          </cell>
        </row>
        <row r="1080">
          <cell r="A1080">
            <v>2149901</v>
          </cell>
          <cell r="B1080" t="str">
            <v>    公共交通运营补助</v>
          </cell>
          <cell r="C1080">
            <v>0</v>
          </cell>
        </row>
        <row r="1081">
          <cell r="A1081">
            <v>2149999</v>
          </cell>
          <cell r="B1081" t="str">
            <v>    其他交通运输支出(项)</v>
          </cell>
          <cell r="C1081">
            <v>126</v>
          </cell>
        </row>
        <row r="1082">
          <cell r="A1082">
            <v>215</v>
          </cell>
          <cell r="B1082" t="str">
            <v>资源勘探信息等支出</v>
          </cell>
          <cell r="C1082">
            <v>9536</v>
          </cell>
        </row>
        <row r="1083">
          <cell r="A1083">
            <v>21501</v>
          </cell>
          <cell r="B1083" t="str">
            <v>  资源勘探开发</v>
          </cell>
          <cell r="C1083">
            <v>0</v>
          </cell>
        </row>
        <row r="1084">
          <cell r="A1084">
            <v>2150101</v>
          </cell>
          <cell r="B1084" t="str">
            <v>    行政运行</v>
          </cell>
          <cell r="C1084">
            <v>0</v>
          </cell>
        </row>
        <row r="1085">
          <cell r="A1085">
            <v>2150102</v>
          </cell>
          <cell r="B1085" t="str">
            <v>    一般行政管理事务</v>
          </cell>
          <cell r="C1085">
            <v>0</v>
          </cell>
        </row>
        <row r="1086">
          <cell r="A1086">
            <v>2150103</v>
          </cell>
          <cell r="B1086" t="str">
            <v>    机关服务</v>
          </cell>
          <cell r="C1086">
            <v>0</v>
          </cell>
        </row>
        <row r="1087">
          <cell r="A1087">
            <v>2150104</v>
          </cell>
          <cell r="B1087" t="str">
            <v>    煤炭勘探开采和洗选</v>
          </cell>
          <cell r="C1087">
            <v>0</v>
          </cell>
        </row>
        <row r="1088">
          <cell r="A1088">
            <v>2150105</v>
          </cell>
          <cell r="B1088" t="str">
            <v>    石油和天然气勘探开采</v>
          </cell>
          <cell r="C1088">
            <v>0</v>
          </cell>
        </row>
        <row r="1089">
          <cell r="A1089">
            <v>2150106</v>
          </cell>
          <cell r="B1089" t="str">
            <v>    黑色金属矿勘探和采选</v>
          </cell>
          <cell r="C1089">
            <v>0</v>
          </cell>
        </row>
        <row r="1090">
          <cell r="A1090">
            <v>2150107</v>
          </cell>
          <cell r="B1090" t="str">
            <v>    有色金属矿勘探和采选</v>
          </cell>
          <cell r="C1090">
            <v>0</v>
          </cell>
        </row>
        <row r="1091">
          <cell r="A1091">
            <v>2150108</v>
          </cell>
          <cell r="B1091" t="str">
            <v>    非金属矿勘探和采选</v>
          </cell>
          <cell r="C1091">
            <v>0</v>
          </cell>
        </row>
        <row r="1092">
          <cell r="A1092">
            <v>2150199</v>
          </cell>
          <cell r="B1092" t="str">
            <v>    其他资源勘探业支出</v>
          </cell>
          <cell r="C1092">
            <v>0</v>
          </cell>
        </row>
        <row r="1093">
          <cell r="A1093">
            <v>21502</v>
          </cell>
          <cell r="B1093" t="str">
            <v>  制造业</v>
          </cell>
          <cell r="C1093">
            <v>8000</v>
          </cell>
        </row>
        <row r="1094">
          <cell r="A1094">
            <v>2150201</v>
          </cell>
          <cell r="B1094" t="str">
            <v>    行政运行</v>
          </cell>
          <cell r="C1094">
            <v>0</v>
          </cell>
        </row>
        <row r="1095">
          <cell r="A1095">
            <v>2150202</v>
          </cell>
          <cell r="B1095" t="str">
            <v>    一般行政管理事务</v>
          </cell>
          <cell r="C1095">
            <v>0</v>
          </cell>
        </row>
        <row r="1096">
          <cell r="A1096">
            <v>2150203</v>
          </cell>
          <cell r="B1096" t="str">
            <v>    机关服务</v>
          </cell>
          <cell r="C1096">
            <v>0</v>
          </cell>
        </row>
        <row r="1097">
          <cell r="A1097">
            <v>2150204</v>
          </cell>
          <cell r="B1097" t="str">
            <v>    纺织业</v>
          </cell>
          <cell r="C1097">
            <v>0</v>
          </cell>
        </row>
        <row r="1098">
          <cell r="A1098">
            <v>2150205</v>
          </cell>
          <cell r="B1098" t="str">
            <v>    医药制造业</v>
          </cell>
          <cell r="C1098">
            <v>0</v>
          </cell>
        </row>
        <row r="1099">
          <cell r="A1099">
            <v>2150206</v>
          </cell>
          <cell r="B1099" t="str">
            <v>    非金属矿物制品业</v>
          </cell>
          <cell r="C1099">
            <v>0</v>
          </cell>
        </row>
        <row r="1100">
          <cell r="A1100">
            <v>2150207</v>
          </cell>
          <cell r="B1100" t="str">
            <v>    通信设备、计算机及其他电子设备制造业</v>
          </cell>
          <cell r="C1100">
            <v>0</v>
          </cell>
        </row>
        <row r="1101">
          <cell r="A1101">
            <v>2150208</v>
          </cell>
          <cell r="B1101" t="str">
            <v>    交通运输设备制造业</v>
          </cell>
          <cell r="C1101">
            <v>0</v>
          </cell>
        </row>
        <row r="1102">
          <cell r="A1102">
            <v>2150209</v>
          </cell>
          <cell r="B1102" t="str">
            <v>    电气机械及器材制造业</v>
          </cell>
          <cell r="C1102">
            <v>0</v>
          </cell>
        </row>
        <row r="1103">
          <cell r="A1103">
            <v>2150210</v>
          </cell>
          <cell r="B1103" t="str">
            <v>    工艺品及其他制造业</v>
          </cell>
          <cell r="C1103">
            <v>0</v>
          </cell>
        </row>
        <row r="1104">
          <cell r="A1104">
            <v>2150212</v>
          </cell>
          <cell r="B1104" t="str">
            <v>    石油加工、炼焦及核燃料加工业</v>
          </cell>
          <cell r="C1104">
            <v>0</v>
          </cell>
        </row>
        <row r="1105">
          <cell r="A1105">
            <v>2150213</v>
          </cell>
          <cell r="B1105" t="str">
            <v>    化学原料及化学制品制造业</v>
          </cell>
          <cell r="C1105">
            <v>0</v>
          </cell>
        </row>
        <row r="1106">
          <cell r="A1106">
            <v>2150214</v>
          </cell>
          <cell r="B1106" t="str">
            <v>    黑色金属冶炼及压延加工业</v>
          </cell>
          <cell r="C1106">
            <v>0</v>
          </cell>
        </row>
        <row r="1107">
          <cell r="A1107">
            <v>2150215</v>
          </cell>
          <cell r="B1107" t="str">
            <v>    有色金属冶炼及压延加工业</v>
          </cell>
          <cell r="C1107">
            <v>0</v>
          </cell>
        </row>
        <row r="1108">
          <cell r="A1108">
            <v>2150299</v>
          </cell>
          <cell r="B1108" t="str">
            <v>    其他制造业支出</v>
          </cell>
          <cell r="C1108">
            <v>8000</v>
          </cell>
        </row>
        <row r="1109">
          <cell r="A1109">
            <v>21503</v>
          </cell>
          <cell r="B1109" t="str">
            <v>  建筑业</v>
          </cell>
          <cell r="C1109">
            <v>0</v>
          </cell>
        </row>
        <row r="1110">
          <cell r="A1110">
            <v>2150301</v>
          </cell>
          <cell r="B1110" t="str">
            <v>    行政运行</v>
          </cell>
          <cell r="C1110">
            <v>0</v>
          </cell>
        </row>
        <row r="1111">
          <cell r="A1111">
            <v>2150302</v>
          </cell>
          <cell r="B1111" t="str">
            <v>    一般行政管理事务</v>
          </cell>
          <cell r="C1111">
            <v>0</v>
          </cell>
        </row>
        <row r="1112">
          <cell r="A1112">
            <v>2150303</v>
          </cell>
          <cell r="B1112" t="str">
            <v>    机关服务</v>
          </cell>
          <cell r="C1112">
            <v>0</v>
          </cell>
        </row>
        <row r="1113">
          <cell r="A1113">
            <v>2150399</v>
          </cell>
          <cell r="B1113" t="str">
            <v>    其他建筑业支出</v>
          </cell>
          <cell r="C1113">
            <v>0</v>
          </cell>
        </row>
        <row r="1114">
          <cell r="A1114">
            <v>21505</v>
          </cell>
          <cell r="B1114" t="str">
            <v>  工业和信息产业监管</v>
          </cell>
          <cell r="C1114">
            <v>123</v>
          </cell>
        </row>
        <row r="1115">
          <cell r="A1115">
            <v>2150501</v>
          </cell>
          <cell r="B1115" t="str">
            <v>    行政运行</v>
          </cell>
          <cell r="C1115">
            <v>0</v>
          </cell>
        </row>
        <row r="1116">
          <cell r="A1116">
            <v>2150502</v>
          </cell>
          <cell r="B1116" t="str">
            <v>    一般行政管理事务</v>
          </cell>
          <cell r="C1116">
            <v>0</v>
          </cell>
        </row>
        <row r="1117">
          <cell r="A1117">
            <v>2150503</v>
          </cell>
          <cell r="B1117" t="str">
            <v>    机关服务</v>
          </cell>
          <cell r="C1117">
            <v>0</v>
          </cell>
        </row>
        <row r="1118">
          <cell r="A1118">
            <v>2150505</v>
          </cell>
          <cell r="B1118" t="str">
            <v>    战备应急</v>
          </cell>
          <cell r="C1118">
            <v>0</v>
          </cell>
        </row>
        <row r="1119">
          <cell r="A1119">
            <v>2150506</v>
          </cell>
          <cell r="B1119" t="str">
            <v>    信息安全建设</v>
          </cell>
          <cell r="C1119">
            <v>0</v>
          </cell>
        </row>
        <row r="1120">
          <cell r="A1120">
            <v>2150507</v>
          </cell>
          <cell r="B1120" t="str">
            <v>    专用通信</v>
          </cell>
          <cell r="C1120">
            <v>0</v>
          </cell>
        </row>
        <row r="1121">
          <cell r="A1121">
            <v>2150508</v>
          </cell>
          <cell r="B1121" t="str">
            <v>    无线电监管</v>
          </cell>
          <cell r="C1121">
            <v>0</v>
          </cell>
        </row>
        <row r="1122">
          <cell r="A1122">
            <v>2150509</v>
          </cell>
          <cell r="B1122" t="str">
            <v>    工业和信息产业战略研究与标准制定</v>
          </cell>
          <cell r="C1122">
            <v>0</v>
          </cell>
        </row>
        <row r="1123">
          <cell r="A1123">
            <v>2150510</v>
          </cell>
          <cell r="B1123" t="str">
            <v>    工业和信息产业支持</v>
          </cell>
          <cell r="C1123">
            <v>118</v>
          </cell>
        </row>
        <row r="1124">
          <cell r="A1124">
            <v>2150511</v>
          </cell>
          <cell r="B1124" t="str">
            <v>    电子专项工程</v>
          </cell>
          <cell r="C1124">
            <v>0</v>
          </cell>
        </row>
        <row r="1125">
          <cell r="A1125">
            <v>2150513</v>
          </cell>
          <cell r="B1125" t="str">
            <v>    行业监管</v>
          </cell>
          <cell r="C1125">
            <v>0</v>
          </cell>
        </row>
        <row r="1126">
          <cell r="A1126">
            <v>2150515</v>
          </cell>
          <cell r="B1126" t="str">
            <v>    技术基础研究</v>
          </cell>
          <cell r="C1126">
            <v>0</v>
          </cell>
        </row>
        <row r="1127">
          <cell r="A1127">
            <v>2150599</v>
          </cell>
          <cell r="B1127" t="str">
            <v>    其他工业和信息产业监管支出</v>
          </cell>
          <cell r="C1127">
            <v>5</v>
          </cell>
        </row>
        <row r="1128">
          <cell r="A1128">
            <v>21506</v>
          </cell>
          <cell r="B1128" t="str">
            <v>  安全生产监管</v>
          </cell>
          <cell r="C1128">
            <v>1046</v>
          </cell>
        </row>
        <row r="1129">
          <cell r="A1129">
            <v>2150601</v>
          </cell>
          <cell r="B1129" t="str">
            <v>    行政运行</v>
          </cell>
          <cell r="C1129">
            <v>468</v>
          </cell>
        </row>
        <row r="1130">
          <cell r="A1130">
            <v>2150602</v>
          </cell>
          <cell r="B1130" t="str">
            <v>    一般行政管理事务</v>
          </cell>
          <cell r="C1130">
            <v>104</v>
          </cell>
        </row>
        <row r="1131">
          <cell r="A1131">
            <v>2150603</v>
          </cell>
          <cell r="B1131" t="str">
            <v>    机关服务</v>
          </cell>
          <cell r="C1131">
            <v>0</v>
          </cell>
        </row>
        <row r="1132">
          <cell r="A1132">
            <v>2150604</v>
          </cell>
          <cell r="B1132" t="str">
            <v>    国务院安委会专项</v>
          </cell>
          <cell r="C1132">
            <v>0</v>
          </cell>
        </row>
        <row r="1133">
          <cell r="A1133">
            <v>2150605</v>
          </cell>
          <cell r="B1133" t="str">
            <v>    安全监管监察专项</v>
          </cell>
          <cell r="C1133">
            <v>368</v>
          </cell>
        </row>
        <row r="1134">
          <cell r="A1134">
            <v>2150606</v>
          </cell>
          <cell r="B1134" t="str">
            <v>    应急救援支出</v>
          </cell>
          <cell r="C1134">
            <v>10</v>
          </cell>
        </row>
        <row r="1135">
          <cell r="A1135">
            <v>2150607</v>
          </cell>
          <cell r="B1135" t="str">
            <v>    煤炭安全</v>
          </cell>
          <cell r="C1135">
            <v>0</v>
          </cell>
        </row>
        <row r="1136">
          <cell r="A1136">
            <v>2150699</v>
          </cell>
          <cell r="B1136" t="str">
            <v>    其他安全生产监管支出</v>
          </cell>
          <cell r="C1136">
            <v>96</v>
          </cell>
        </row>
        <row r="1137">
          <cell r="A1137">
            <v>21507</v>
          </cell>
          <cell r="B1137" t="str">
            <v>  国有资产监管</v>
          </cell>
          <cell r="C1137">
            <v>45</v>
          </cell>
        </row>
        <row r="1138">
          <cell r="A1138">
            <v>2150701</v>
          </cell>
          <cell r="B1138" t="str">
            <v>    行政运行</v>
          </cell>
          <cell r="C1138">
            <v>0</v>
          </cell>
        </row>
        <row r="1139">
          <cell r="A1139">
            <v>2150702</v>
          </cell>
          <cell r="B1139" t="str">
            <v>    一般行政管理事务</v>
          </cell>
          <cell r="C1139">
            <v>45</v>
          </cell>
        </row>
        <row r="1140">
          <cell r="A1140">
            <v>2150703</v>
          </cell>
          <cell r="B1140" t="str">
            <v>    机关服务</v>
          </cell>
          <cell r="C1140">
            <v>0</v>
          </cell>
        </row>
        <row r="1141">
          <cell r="A1141">
            <v>2150704</v>
          </cell>
          <cell r="B1141" t="str">
            <v>    国有企业监事会专项</v>
          </cell>
          <cell r="C1141">
            <v>0</v>
          </cell>
        </row>
        <row r="1142">
          <cell r="A1142">
            <v>2150705</v>
          </cell>
          <cell r="B1142" t="str">
            <v>    中央企业专项管理</v>
          </cell>
          <cell r="C1142">
            <v>0</v>
          </cell>
        </row>
        <row r="1143">
          <cell r="A1143">
            <v>2150799</v>
          </cell>
          <cell r="B1143" t="str">
            <v>    其他国有资产监管支出</v>
          </cell>
          <cell r="C1143">
            <v>0</v>
          </cell>
        </row>
        <row r="1144">
          <cell r="A1144">
            <v>21508</v>
          </cell>
          <cell r="B1144" t="str">
            <v>  支持中小企业发展和管理支出</v>
          </cell>
          <cell r="C1144">
            <v>322</v>
          </cell>
        </row>
        <row r="1145">
          <cell r="A1145">
            <v>2150801</v>
          </cell>
          <cell r="B1145" t="str">
            <v>    行政运行</v>
          </cell>
          <cell r="C1145">
            <v>0</v>
          </cell>
        </row>
        <row r="1146">
          <cell r="A1146">
            <v>2150802</v>
          </cell>
          <cell r="B1146" t="str">
            <v>    一般行政管理事务</v>
          </cell>
          <cell r="C1146">
            <v>0</v>
          </cell>
        </row>
        <row r="1147">
          <cell r="A1147">
            <v>2150803</v>
          </cell>
          <cell r="B1147" t="str">
            <v>    机关服务</v>
          </cell>
          <cell r="C1147">
            <v>0</v>
          </cell>
        </row>
        <row r="1148">
          <cell r="A1148">
            <v>2150804</v>
          </cell>
          <cell r="B1148" t="str">
            <v>    科技型中小企业技术创新基金</v>
          </cell>
          <cell r="C1148">
            <v>0</v>
          </cell>
        </row>
        <row r="1149">
          <cell r="A1149">
            <v>2150805</v>
          </cell>
          <cell r="B1149" t="str">
            <v>    中小企业发展专项</v>
          </cell>
          <cell r="C1149">
            <v>322</v>
          </cell>
        </row>
        <row r="1150">
          <cell r="A1150">
            <v>2150899</v>
          </cell>
          <cell r="B1150" t="str">
            <v>    其他支持中小企业发展和管理支出</v>
          </cell>
          <cell r="C1150">
            <v>0</v>
          </cell>
        </row>
        <row r="1151">
          <cell r="A1151">
            <v>21599</v>
          </cell>
          <cell r="B1151" t="str">
            <v>  其他资源勘探信息等支出(款)</v>
          </cell>
          <cell r="C1151">
            <v>0</v>
          </cell>
        </row>
        <row r="1152">
          <cell r="A1152">
            <v>2159901</v>
          </cell>
          <cell r="B1152" t="str">
            <v>    黄金事务</v>
          </cell>
          <cell r="C1152">
            <v>0</v>
          </cell>
        </row>
        <row r="1153">
          <cell r="A1153">
            <v>2159902</v>
          </cell>
          <cell r="B1153" t="str">
            <v>    建设项目贷款贴息</v>
          </cell>
          <cell r="C1153">
            <v>0</v>
          </cell>
        </row>
        <row r="1154">
          <cell r="A1154">
            <v>2159904</v>
          </cell>
          <cell r="B1154" t="str">
            <v>    技术改造支出</v>
          </cell>
          <cell r="C1154">
            <v>0</v>
          </cell>
        </row>
        <row r="1155">
          <cell r="A1155">
            <v>2159905</v>
          </cell>
          <cell r="B1155" t="str">
            <v>    中药材扶持资金支出</v>
          </cell>
          <cell r="C1155">
            <v>0</v>
          </cell>
        </row>
        <row r="1156">
          <cell r="A1156">
            <v>2159906</v>
          </cell>
          <cell r="B1156" t="str">
            <v>    重点产业振兴和技术改造项目贷款贴息</v>
          </cell>
          <cell r="C1156">
            <v>0</v>
          </cell>
        </row>
        <row r="1157">
          <cell r="A1157">
            <v>2159999</v>
          </cell>
          <cell r="B1157" t="str">
            <v>    其他资源勘探信息等支出(项)</v>
          </cell>
          <cell r="C1157">
            <v>0</v>
          </cell>
        </row>
        <row r="1158">
          <cell r="A1158">
            <v>216</v>
          </cell>
          <cell r="B1158" t="str">
            <v>商业服务业等支出</v>
          </cell>
          <cell r="C1158">
            <v>5355</v>
          </cell>
        </row>
        <row r="1159">
          <cell r="A1159">
            <v>21602</v>
          </cell>
          <cell r="B1159" t="str">
            <v>  商业流通事务</v>
          </cell>
          <cell r="C1159">
            <v>632</v>
          </cell>
        </row>
        <row r="1160">
          <cell r="A1160">
            <v>2160201</v>
          </cell>
          <cell r="B1160" t="str">
            <v>    行政运行</v>
          </cell>
          <cell r="C1160">
            <v>250</v>
          </cell>
        </row>
        <row r="1161">
          <cell r="A1161">
            <v>2160202</v>
          </cell>
          <cell r="B1161" t="str">
            <v>    一般行政管理事务</v>
          </cell>
          <cell r="C1161">
            <v>5</v>
          </cell>
        </row>
        <row r="1162">
          <cell r="A1162">
            <v>2160203</v>
          </cell>
          <cell r="B1162" t="str">
            <v>    机关服务</v>
          </cell>
          <cell r="C1162">
            <v>0</v>
          </cell>
        </row>
        <row r="1163">
          <cell r="A1163">
            <v>2160216</v>
          </cell>
          <cell r="B1163" t="str">
            <v>    食品流通安全补贴</v>
          </cell>
          <cell r="C1163">
            <v>0</v>
          </cell>
        </row>
        <row r="1164">
          <cell r="A1164">
            <v>2160217</v>
          </cell>
          <cell r="B1164" t="str">
            <v>    市场监测及信息管理</v>
          </cell>
          <cell r="C1164">
            <v>0</v>
          </cell>
        </row>
        <row r="1165">
          <cell r="A1165">
            <v>2160218</v>
          </cell>
          <cell r="B1165" t="str">
            <v>    民贸企业补贴</v>
          </cell>
          <cell r="C1165">
            <v>0</v>
          </cell>
        </row>
        <row r="1166">
          <cell r="A1166">
            <v>2160219</v>
          </cell>
          <cell r="B1166" t="str">
            <v>    民贸民品贷款贴息</v>
          </cell>
          <cell r="C1166">
            <v>193</v>
          </cell>
        </row>
        <row r="1167">
          <cell r="A1167">
            <v>2160250</v>
          </cell>
          <cell r="B1167" t="str">
            <v>    事业运行</v>
          </cell>
          <cell r="C1167">
            <v>93</v>
          </cell>
        </row>
        <row r="1168">
          <cell r="A1168">
            <v>2160299</v>
          </cell>
          <cell r="B1168" t="str">
            <v>    其他商业流通事务支出</v>
          </cell>
          <cell r="C1168">
            <v>91</v>
          </cell>
        </row>
        <row r="1169">
          <cell r="A1169">
            <v>21605</v>
          </cell>
          <cell r="B1169" t="str">
            <v>  旅游业管理与服务支出</v>
          </cell>
          <cell r="C1169">
            <v>3346</v>
          </cell>
        </row>
        <row r="1170">
          <cell r="A1170">
            <v>2160501</v>
          </cell>
          <cell r="B1170" t="str">
            <v>    行政运行</v>
          </cell>
          <cell r="C1170">
            <v>266</v>
          </cell>
        </row>
        <row r="1171">
          <cell r="A1171">
            <v>2160502</v>
          </cell>
          <cell r="B1171" t="str">
            <v>    一般行政管理事务</v>
          </cell>
          <cell r="C1171">
            <v>16</v>
          </cell>
        </row>
        <row r="1172">
          <cell r="A1172">
            <v>2160503</v>
          </cell>
          <cell r="B1172" t="str">
            <v>    机关服务</v>
          </cell>
          <cell r="C1172">
            <v>0</v>
          </cell>
        </row>
        <row r="1173">
          <cell r="A1173">
            <v>2160504</v>
          </cell>
          <cell r="B1173" t="str">
            <v>    旅游宣传</v>
          </cell>
          <cell r="C1173">
            <v>1102</v>
          </cell>
        </row>
        <row r="1174">
          <cell r="A1174">
            <v>2160505</v>
          </cell>
          <cell r="B1174" t="str">
            <v>    旅游行业业务管理</v>
          </cell>
          <cell r="C1174">
            <v>238</v>
          </cell>
        </row>
        <row r="1175">
          <cell r="A1175">
            <v>2160599</v>
          </cell>
          <cell r="B1175" t="str">
            <v>    其他旅游业管理与服务支出</v>
          </cell>
          <cell r="C1175">
            <v>1724</v>
          </cell>
        </row>
        <row r="1176">
          <cell r="A1176">
            <v>21606</v>
          </cell>
          <cell r="B1176" t="str">
            <v>  涉外发展服务支出</v>
          </cell>
          <cell r="C1176">
            <v>1377</v>
          </cell>
        </row>
        <row r="1177">
          <cell r="A1177">
            <v>2160601</v>
          </cell>
          <cell r="B1177" t="str">
            <v>    行政运行</v>
          </cell>
          <cell r="C1177">
            <v>0</v>
          </cell>
        </row>
        <row r="1178">
          <cell r="A1178">
            <v>2160602</v>
          </cell>
          <cell r="B1178" t="str">
            <v>    一般行政管理事务</v>
          </cell>
          <cell r="C1178">
            <v>0</v>
          </cell>
        </row>
        <row r="1179">
          <cell r="A1179">
            <v>2160603</v>
          </cell>
          <cell r="B1179" t="str">
            <v>    机关服务</v>
          </cell>
          <cell r="C1179">
            <v>0</v>
          </cell>
        </row>
        <row r="1180">
          <cell r="A1180">
            <v>2160607</v>
          </cell>
          <cell r="B1180" t="str">
            <v>    外商投资环境建设补助资金</v>
          </cell>
          <cell r="C1180">
            <v>0</v>
          </cell>
        </row>
        <row r="1181">
          <cell r="A1181">
            <v>2160699</v>
          </cell>
          <cell r="B1181" t="str">
            <v>    其他涉外发展服务支出</v>
          </cell>
          <cell r="C1181">
            <v>1377</v>
          </cell>
        </row>
        <row r="1182">
          <cell r="A1182">
            <v>21699</v>
          </cell>
          <cell r="B1182" t="str">
            <v>  其他商业服务业等支出(款)</v>
          </cell>
          <cell r="C1182">
            <v>0</v>
          </cell>
        </row>
        <row r="1183">
          <cell r="A1183">
            <v>2169901</v>
          </cell>
          <cell r="B1183" t="str">
            <v>    服务业基础设施建设</v>
          </cell>
          <cell r="C1183">
            <v>0</v>
          </cell>
        </row>
        <row r="1184">
          <cell r="A1184">
            <v>2169999</v>
          </cell>
          <cell r="B1184" t="str">
            <v>    其他商业服务业等支出(项)</v>
          </cell>
          <cell r="C1184">
            <v>0</v>
          </cell>
        </row>
        <row r="1185">
          <cell r="A1185">
            <v>217</v>
          </cell>
          <cell r="B1185" t="str">
            <v>金融支出</v>
          </cell>
          <cell r="C1185">
            <v>31</v>
          </cell>
        </row>
        <row r="1186">
          <cell r="A1186">
            <v>21701</v>
          </cell>
          <cell r="B1186" t="str">
            <v>  金融部门行政支出</v>
          </cell>
          <cell r="C1186">
            <v>0</v>
          </cell>
        </row>
        <row r="1187">
          <cell r="A1187">
            <v>2170101</v>
          </cell>
          <cell r="B1187" t="str">
            <v>    行政运行</v>
          </cell>
          <cell r="C1187">
            <v>0</v>
          </cell>
        </row>
        <row r="1188">
          <cell r="A1188">
            <v>2170102</v>
          </cell>
          <cell r="B1188" t="str">
            <v>    一般行政管理事务</v>
          </cell>
          <cell r="C1188">
            <v>0</v>
          </cell>
        </row>
        <row r="1189">
          <cell r="A1189">
            <v>2170103</v>
          </cell>
          <cell r="B1189" t="str">
            <v>    机关服务</v>
          </cell>
          <cell r="C1189">
            <v>0</v>
          </cell>
        </row>
        <row r="1190">
          <cell r="A1190">
            <v>2170104</v>
          </cell>
          <cell r="B1190" t="str">
            <v>    安全防卫</v>
          </cell>
          <cell r="C1190">
            <v>0</v>
          </cell>
        </row>
        <row r="1191">
          <cell r="A1191">
            <v>2170150</v>
          </cell>
          <cell r="B1191" t="str">
            <v>    事业运行</v>
          </cell>
          <cell r="C1191">
            <v>0</v>
          </cell>
        </row>
        <row r="1192">
          <cell r="A1192">
            <v>2170199</v>
          </cell>
          <cell r="B1192" t="str">
            <v>    金融部门其他行政支出</v>
          </cell>
          <cell r="C1192">
            <v>0</v>
          </cell>
        </row>
        <row r="1193">
          <cell r="A1193">
            <v>21702</v>
          </cell>
          <cell r="B1193" t="str">
            <v>  金融部门监管支出</v>
          </cell>
          <cell r="C1193">
            <v>2</v>
          </cell>
        </row>
        <row r="1194">
          <cell r="A1194">
            <v>2170201</v>
          </cell>
          <cell r="B1194" t="str">
            <v>    货币发行</v>
          </cell>
          <cell r="C1194">
            <v>0</v>
          </cell>
        </row>
        <row r="1195">
          <cell r="A1195">
            <v>2170202</v>
          </cell>
          <cell r="B1195" t="str">
            <v>    金融服务</v>
          </cell>
          <cell r="C1195">
            <v>0</v>
          </cell>
        </row>
        <row r="1196">
          <cell r="A1196">
            <v>2170203</v>
          </cell>
          <cell r="B1196" t="str">
            <v>    反假币</v>
          </cell>
          <cell r="C1196">
            <v>0</v>
          </cell>
        </row>
        <row r="1197">
          <cell r="A1197">
            <v>2170204</v>
          </cell>
          <cell r="B1197" t="str">
            <v>    重点金融机构监管</v>
          </cell>
          <cell r="C1197">
            <v>0</v>
          </cell>
        </row>
        <row r="1198">
          <cell r="A1198">
            <v>2170205</v>
          </cell>
          <cell r="B1198" t="str">
            <v>    金融稽查与案件处理</v>
          </cell>
          <cell r="C1198">
            <v>0</v>
          </cell>
        </row>
        <row r="1199">
          <cell r="A1199">
            <v>2170206</v>
          </cell>
          <cell r="B1199" t="str">
            <v>    金融行业电子化建设</v>
          </cell>
          <cell r="C1199">
            <v>0</v>
          </cell>
        </row>
        <row r="1200">
          <cell r="A1200">
            <v>2170207</v>
          </cell>
          <cell r="B1200" t="str">
            <v>    从业人员资格考试</v>
          </cell>
          <cell r="C1200">
            <v>0</v>
          </cell>
        </row>
        <row r="1201">
          <cell r="A1201">
            <v>2170208</v>
          </cell>
          <cell r="B1201" t="str">
            <v>    反洗钱</v>
          </cell>
          <cell r="C1201">
            <v>0</v>
          </cell>
        </row>
        <row r="1202">
          <cell r="A1202">
            <v>2170299</v>
          </cell>
          <cell r="B1202" t="str">
            <v>    金融部门其他监管支出</v>
          </cell>
          <cell r="C1202">
            <v>2</v>
          </cell>
        </row>
        <row r="1203">
          <cell r="A1203">
            <v>21703</v>
          </cell>
          <cell r="B1203" t="str">
            <v>  金融发展支出</v>
          </cell>
          <cell r="C1203">
            <v>0</v>
          </cell>
        </row>
        <row r="1204">
          <cell r="A1204">
            <v>2170301</v>
          </cell>
          <cell r="B1204" t="str">
            <v>    政策性银行亏损补贴</v>
          </cell>
          <cell r="C1204">
            <v>0</v>
          </cell>
        </row>
        <row r="1205">
          <cell r="A1205">
            <v>2170302</v>
          </cell>
          <cell r="B1205" t="str">
            <v>    商业银行贷款贴息</v>
          </cell>
          <cell r="C1205">
            <v>0</v>
          </cell>
        </row>
        <row r="1206">
          <cell r="A1206">
            <v>2170303</v>
          </cell>
          <cell r="B1206" t="str">
            <v>    补充资本金</v>
          </cell>
          <cell r="C1206">
            <v>0</v>
          </cell>
        </row>
        <row r="1207">
          <cell r="A1207">
            <v>2170304</v>
          </cell>
          <cell r="B1207" t="str">
            <v>    风险基金补助</v>
          </cell>
          <cell r="C1207">
            <v>0</v>
          </cell>
        </row>
        <row r="1208">
          <cell r="A1208">
            <v>2170399</v>
          </cell>
          <cell r="B1208" t="str">
            <v>    其他金融发展支出</v>
          </cell>
          <cell r="C1208">
            <v>0</v>
          </cell>
        </row>
        <row r="1209">
          <cell r="A1209">
            <v>21704</v>
          </cell>
          <cell r="B1209" t="str">
            <v>  金融调控支出</v>
          </cell>
          <cell r="C1209">
            <v>0</v>
          </cell>
        </row>
        <row r="1210">
          <cell r="A1210">
            <v>2170401</v>
          </cell>
          <cell r="B1210" t="str">
            <v>    中央银行亏损补贴</v>
          </cell>
          <cell r="C1210">
            <v>0</v>
          </cell>
        </row>
        <row r="1211">
          <cell r="A1211">
            <v>2170499</v>
          </cell>
          <cell r="B1211" t="str">
            <v>    其他金融调控支出</v>
          </cell>
          <cell r="C1211">
            <v>0</v>
          </cell>
        </row>
        <row r="1212">
          <cell r="A1212">
            <v>21799</v>
          </cell>
          <cell r="B1212" t="str">
            <v>  其他金融支出(款)</v>
          </cell>
          <cell r="C1212">
            <v>29</v>
          </cell>
        </row>
        <row r="1213">
          <cell r="A1213">
            <v>2179901</v>
          </cell>
          <cell r="B1213" t="str">
            <v>    其他金融支出(项)</v>
          </cell>
          <cell r="C1213">
            <v>29</v>
          </cell>
        </row>
        <row r="1214">
          <cell r="A1214">
            <v>219</v>
          </cell>
          <cell r="B1214" t="str">
            <v>援助其他地区支出</v>
          </cell>
          <cell r="C1214">
            <v>0</v>
          </cell>
        </row>
        <row r="1215">
          <cell r="A1215">
            <v>21901</v>
          </cell>
          <cell r="B1215" t="str">
            <v>  一般公共服务</v>
          </cell>
          <cell r="C1215">
            <v>0</v>
          </cell>
        </row>
        <row r="1216">
          <cell r="A1216">
            <v>21902</v>
          </cell>
          <cell r="B1216" t="str">
            <v>  教育</v>
          </cell>
          <cell r="C1216">
            <v>0</v>
          </cell>
        </row>
        <row r="1217">
          <cell r="A1217">
            <v>21903</v>
          </cell>
          <cell r="B1217" t="str">
            <v>  文化体育与传媒</v>
          </cell>
          <cell r="C1217">
            <v>0</v>
          </cell>
        </row>
        <row r="1218">
          <cell r="A1218">
            <v>21904</v>
          </cell>
          <cell r="B1218" t="str">
            <v>  医疗卫生</v>
          </cell>
          <cell r="C1218">
            <v>0</v>
          </cell>
        </row>
        <row r="1219">
          <cell r="A1219">
            <v>21905</v>
          </cell>
          <cell r="B1219" t="str">
            <v>  节能环保</v>
          </cell>
          <cell r="C1219">
            <v>0</v>
          </cell>
        </row>
        <row r="1220">
          <cell r="A1220">
            <v>21906</v>
          </cell>
          <cell r="B1220" t="str">
            <v>  农业</v>
          </cell>
          <cell r="C1220">
            <v>0</v>
          </cell>
        </row>
        <row r="1221">
          <cell r="A1221">
            <v>21907</v>
          </cell>
          <cell r="B1221" t="str">
            <v>  交通运输</v>
          </cell>
          <cell r="C1221">
            <v>0</v>
          </cell>
        </row>
        <row r="1222">
          <cell r="A1222">
            <v>21908</v>
          </cell>
          <cell r="B1222" t="str">
            <v>  住房保障</v>
          </cell>
          <cell r="C1222">
            <v>0</v>
          </cell>
        </row>
        <row r="1223">
          <cell r="A1223">
            <v>21999</v>
          </cell>
          <cell r="B1223" t="str">
            <v>  其他支出</v>
          </cell>
          <cell r="C1223">
            <v>0</v>
          </cell>
        </row>
        <row r="1224">
          <cell r="A1224">
            <v>220</v>
          </cell>
          <cell r="B1224" t="str">
            <v>国土海洋气象等支出</v>
          </cell>
          <cell r="C1224">
            <v>11962</v>
          </cell>
        </row>
        <row r="1225">
          <cell r="A1225">
            <v>22001</v>
          </cell>
          <cell r="B1225" t="str">
            <v>  国土资源事务</v>
          </cell>
          <cell r="C1225">
            <v>11321</v>
          </cell>
        </row>
        <row r="1226">
          <cell r="A1226">
            <v>2200101</v>
          </cell>
          <cell r="B1226" t="str">
            <v>    行政运行</v>
          </cell>
          <cell r="C1226">
            <v>1435</v>
          </cell>
        </row>
        <row r="1227">
          <cell r="A1227">
            <v>2200102</v>
          </cell>
          <cell r="B1227" t="str">
            <v>    一般行政管理事务</v>
          </cell>
          <cell r="C1227">
            <v>219</v>
          </cell>
        </row>
        <row r="1228">
          <cell r="A1228">
            <v>2200103</v>
          </cell>
          <cell r="B1228" t="str">
            <v>    机关服务</v>
          </cell>
          <cell r="C1228">
            <v>0</v>
          </cell>
        </row>
        <row r="1229">
          <cell r="A1229">
            <v>2200104</v>
          </cell>
          <cell r="B1229" t="str">
            <v>    国土资源规划及管理</v>
          </cell>
          <cell r="C1229">
            <v>61</v>
          </cell>
        </row>
        <row r="1230">
          <cell r="A1230">
            <v>2200105</v>
          </cell>
          <cell r="B1230" t="str">
            <v>    土地资源调查</v>
          </cell>
          <cell r="C1230">
            <v>25</v>
          </cell>
        </row>
        <row r="1231">
          <cell r="A1231">
            <v>2200106</v>
          </cell>
          <cell r="B1231" t="str">
            <v>    土地资源利用与保护</v>
          </cell>
          <cell r="C1231">
            <v>67</v>
          </cell>
        </row>
        <row r="1232">
          <cell r="A1232">
            <v>2200107</v>
          </cell>
          <cell r="B1232" t="str">
            <v>    国土资源社会公益服务</v>
          </cell>
          <cell r="C1232">
            <v>0</v>
          </cell>
        </row>
        <row r="1233">
          <cell r="A1233">
            <v>2200108</v>
          </cell>
          <cell r="B1233" t="str">
            <v>    国土资源行业业务管理</v>
          </cell>
          <cell r="C1233">
            <v>21</v>
          </cell>
        </row>
        <row r="1234">
          <cell r="A1234">
            <v>2200109</v>
          </cell>
          <cell r="B1234" t="str">
            <v>    国土资源调查</v>
          </cell>
          <cell r="C1234">
            <v>0</v>
          </cell>
        </row>
        <row r="1235">
          <cell r="A1235">
            <v>2200110</v>
          </cell>
          <cell r="B1235" t="str">
            <v>    国土整治</v>
          </cell>
          <cell r="C1235">
            <v>4270</v>
          </cell>
        </row>
        <row r="1236">
          <cell r="A1236">
            <v>2200111</v>
          </cell>
          <cell r="B1236" t="str">
            <v>    地质灾害防治</v>
          </cell>
          <cell r="C1236">
            <v>822</v>
          </cell>
        </row>
        <row r="1237">
          <cell r="A1237">
            <v>2200112</v>
          </cell>
          <cell r="B1237" t="str">
            <v>    土地资源储备支出</v>
          </cell>
          <cell r="C1237">
            <v>22</v>
          </cell>
        </row>
        <row r="1238">
          <cell r="A1238">
            <v>2200113</v>
          </cell>
          <cell r="B1238" t="str">
            <v>    地质及矿产资源调查</v>
          </cell>
          <cell r="C1238">
            <v>0</v>
          </cell>
        </row>
        <row r="1239">
          <cell r="A1239">
            <v>2200114</v>
          </cell>
          <cell r="B1239" t="str">
            <v>    地质矿产资源利用与保护</v>
          </cell>
          <cell r="C1239">
            <v>0</v>
          </cell>
        </row>
        <row r="1240">
          <cell r="A1240">
            <v>2200115</v>
          </cell>
          <cell r="B1240" t="str">
            <v>    地质转产项目财政贴息</v>
          </cell>
          <cell r="C1240">
            <v>0</v>
          </cell>
        </row>
        <row r="1241">
          <cell r="A1241">
            <v>2200116</v>
          </cell>
          <cell r="B1241" t="str">
            <v>    国外风险勘查</v>
          </cell>
          <cell r="C1241">
            <v>0</v>
          </cell>
        </row>
        <row r="1242">
          <cell r="A1242">
            <v>2200119</v>
          </cell>
          <cell r="B1242" t="str">
            <v>    地质勘查基金(周转金)支出</v>
          </cell>
          <cell r="C1242">
            <v>0</v>
          </cell>
        </row>
        <row r="1243">
          <cell r="A1243">
            <v>2200120</v>
          </cell>
          <cell r="B1243" t="str">
            <v>    矿产资源专项收入安排的支出</v>
          </cell>
          <cell r="C1243">
            <v>3836</v>
          </cell>
        </row>
        <row r="1244">
          <cell r="A1244">
            <v>2200150</v>
          </cell>
          <cell r="B1244" t="str">
            <v>    事业运行</v>
          </cell>
          <cell r="C1244">
            <v>524</v>
          </cell>
        </row>
        <row r="1245">
          <cell r="A1245">
            <v>2200199</v>
          </cell>
          <cell r="B1245" t="str">
            <v>    其他国土资源事务支出</v>
          </cell>
          <cell r="C1245">
            <v>19</v>
          </cell>
        </row>
        <row r="1246">
          <cell r="A1246">
            <v>22002</v>
          </cell>
          <cell r="B1246" t="str">
            <v>  海洋管理事务</v>
          </cell>
          <cell r="C1246">
            <v>0</v>
          </cell>
        </row>
        <row r="1247">
          <cell r="A1247">
            <v>2200201</v>
          </cell>
          <cell r="B1247" t="str">
            <v>    行政运行</v>
          </cell>
          <cell r="C1247">
            <v>0</v>
          </cell>
        </row>
        <row r="1248">
          <cell r="A1248">
            <v>2200202</v>
          </cell>
          <cell r="B1248" t="str">
            <v>    一般行政管理事务</v>
          </cell>
          <cell r="C1248">
            <v>0</v>
          </cell>
        </row>
        <row r="1249">
          <cell r="A1249">
            <v>2200203</v>
          </cell>
          <cell r="B1249" t="str">
            <v>    机关服务</v>
          </cell>
          <cell r="C1249">
            <v>0</v>
          </cell>
        </row>
        <row r="1250">
          <cell r="A1250">
            <v>2200204</v>
          </cell>
          <cell r="B1250" t="str">
            <v>    海域使用管理</v>
          </cell>
          <cell r="C1250">
            <v>0</v>
          </cell>
        </row>
        <row r="1251">
          <cell r="A1251">
            <v>2200205</v>
          </cell>
          <cell r="B1251" t="str">
            <v>    海洋环境保护与监测</v>
          </cell>
          <cell r="C1251">
            <v>0</v>
          </cell>
        </row>
        <row r="1252">
          <cell r="A1252">
            <v>2200206</v>
          </cell>
          <cell r="B1252" t="str">
            <v>    海洋调查评价</v>
          </cell>
          <cell r="C1252">
            <v>0</v>
          </cell>
        </row>
        <row r="1253">
          <cell r="A1253">
            <v>2200207</v>
          </cell>
          <cell r="B1253" t="str">
            <v>    海洋权益维护</v>
          </cell>
          <cell r="C1253">
            <v>0</v>
          </cell>
        </row>
        <row r="1254">
          <cell r="A1254">
            <v>2200208</v>
          </cell>
          <cell r="B1254" t="str">
            <v>    海洋执法监察</v>
          </cell>
          <cell r="C1254">
            <v>0</v>
          </cell>
        </row>
        <row r="1255">
          <cell r="A1255">
            <v>2200209</v>
          </cell>
          <cell r="B1255" t="str">
            <v>    海洋防灾减灾</v>
          </cell>
          <cell r="C1255">
            <v>0</v>
          </cell>
        </row>
        <row r="1256">
          <cell r="A1256">
            <v>2200210</v>
          </cell>
          <cell r="B1256" t="str">
            <v>    海洋卫星</v>
          </cell>
          <cell r="C1256">
            <v>0</v>
          </cell>
        </row>
        <row r="1257">
          <cell r="A1257">
            <v>2200211</v>
          </cell>
          <cell r="B1257" t="str">
            <v>    极地考察</v>
          </cell>
          <cell r="C1257">
            <v>0</v>
          </cell>
        </row>
        <row r="1258">
          <cell r="A1258">
            <v>2200212</v>
          </cell>
          <cell r="B1258" t="str">
            <v>    海洋矿产资源勘探研究</v>
          </cell>
          <cell r="C1258">
            <v>0</v>
          </cell>
        </row>
        <row r="1259">
          <cell r="A1259">
            <v>2200213</v>
          </cell>
          <cell r="B1259" t="str">
            <v>    海港航标维护</v>
          </cell>
          <cell r="C1259">
            <v>0</v>
          </cell>
        </row>
        <row r="1260">
          <cell r="A1260">
            <v>2200214</v>
          </cell>
          <cell r="B1260" t="str">
            <v>    海域使用金支出</v>
          </cell>
          <cell r="C1260">
            <v>0</v>
          </cell>
        </row>
        <row r="1261">
          <cell r="A1261">
            <v>2200215</v>
          </cell>
          <cell r="B1261" t="str">
            <v>    海水淡化</v>
          </cell>
          <cell r="C1261">
            <v>0</v>
          </cell>
        </row>
        <row r="1262">
          <cell r="A1262">
            <v>2200216</v>
          </cell>
          <cell r="B1262" t="str">
            <v>    海洋工程排污费支出</v>
          </cell>
          <cell r="C1262">
            <v>0</v>
          </cell>
        </row>
        <row r="1263">
          <cell r="A1263">
            <v>2200217</v>
          </cell>
          <cell r="B1263" t="str">
            <v>    无居民海岛使用金支出</v>
          </cell>
          <cell r="C1263">
            <v>0</v>
          </cell>
        </row>
        <row r="1264">
          <cell r="A1264">
            <v>2200250</v>
          </cell>
          <cell r="B1264" t="str">
            <v>    事业运行</v>
          </cell>
          <cell r="C1264">
            <v>0</v>
          </cell>
        </row>
        <row r="1265">
          <cell r="A1265">
            <v>2200299</v>
          </cell>
          <cell r="B1265" t="str">
            <v>    其他海洋管理事务支出</v>
          </cell>
          <cell r="C1265">
            <v>0</v>
          </cell>
        </row>
        <row r="1266">
          <cell r="A1266">
            <v>22003</v>
          </cell>
          <cell r="B1266" t="str">
            <v>  测绘事务</v>
          </cell>
          <cell r="C1266">
            <v>-56</v>
          </cell>
        </row>
        <row r="1267">
          <cell r="A1267">
            <v>2200301</v>
          </cell>
          <cell r="B1267" t="str">
            <v>    行政运行</v>
          </cell>
          <cell r="C1267">
            <v>0</v>
          </cell>
        </row>
        <row r="1268">
          <cell r="A1268">
            <v>2200302</v>
          </cell>
          <cell r="B1268" t="str">
            <v>    一般行政管理事务</v>
          </cell>
          <cell r="C1268">
            <v>2</v>
          </cell>
        </row>
        <row r="1269">
          <cell r="A1269">
            <v>2200303</v>
          </cell>
          <cell r="B1269" t="str">
            <v>    机关服务</v>
          </cell>
          <cell r="C1269">
            <v>0</v>
          </cell>
        </row>
        <row r="1270">
          <cell r="A1270">
            <v>2200304</v>
          </cell>
          <cell r="B1270" t="str">
            <v>    基础测绘</v>
          </cell>
          <cell r="C1270">
            <v>-58</v>
          </cell>
        </row>
        <row r="1271">
          <cell r="A1271">
            <v>2200305</v>
          </cell>
          <cell r="B1271" t="str">
            <v>    航空摄影</v>
          </cell>
          <cell r="C1271">
            <v>0</v>
          </cell>
        </row>
        <row r="1272">
          <cell r="A1272">
            <v>2200306</v>
          </cell>
          <cell r="B1272" t="str">
            <v>    测绘工程建设</v>
          </cell>
          <cell r="C1272">
            <v>0</v>
          </cell>
        </row>
        <row r="1273">
          <cell r="A1273">
            <v>2200350</v>
          </cell>
          <cell r="B1273" t="str">
            <v>    事业运行</v>
          </cell>
          <cell r="C1273">
            <v>0</v>
          </cell>
        </row>
        <row r="1274">
          <cell r="A1274">
            <v>2200399</v>
          </cell>
          <cell r="B1274" t="str">
            <v>    其他测绘事务支出</v>
          </cell>
          <cell r="C1274">
            <v>0</v>
          </cell>
        </row>
        <row r="1275">
          <cell r="A1275">
            <v>22004</v>
          </cell>
          <cell r="B1275" t="str">
            <v>  地震事务</v>
          </cell>
          <cell r="C1275">
            <v>-93</v>
          </cell>
        </row>
        <row r="1276">
          <cell r="A1276">
            <v>2200401</v>
          </cell>
          <cell r="B1276" t="str">
            <v>    行政运行</v>
          </cell>
          <cell r="C1276">
            <v>219</v>
          </cell>
        </row>
        <row r="1277">
          <cell r="A1277">
            <v>2200402</v>
          </cell>
          <cell r="B1277" t="str">
            <v>    一般行政管理事务</v>
          </cell>
          <cell r="C1277">
            <v>0</v>
          </cell>
        </row>
        <row r="1278">
          <cell r="A1278">
            <v>2200403</v>
          </cell>
          <cell r="B1278" t="str">
            <v>    机关服务</v>
          </cell>
          <cell r="C1278">
            <v>0</v>
          </cell>
        </row>
        <row r="1279">
          <cell r="A1279">
            <v>2200404</v>
          </cell>
          <cell r="B1279" t="str">
            <v>    地震监测</v>
          </cell>
          <cell r="C1279">
            <v>0</v>
          </cell>
        </row>
        <row r="1280">
          <cell r="A1280">
            <v>2200405</v>
          </cell>
          <cell r="B1280" t="str">
            <v>    地震预测预报</v>
          </cell>
          <cell r="C1280">
            <v>92</v>
          </cell>
        </row>
        <row r="1281">
          <cell r="A1281">
            <v>2200406</v>
          </cell>
          <cell r="B1281" t="str">
            <v>    地震灾害预防</v>
          </cell>
          <cell r="C1281">
            <v>58</v>
          </cell>
        </row>
        <row r="1282">
          <cell r="A1282">
            <v>2200407</v>
          </cell>
          <cell r="B1282" t="str">
            <v>    地震应急救援</v>
          </cell>
          <cell r="C1282">
            <v>-469</v>
          </cell>
        </row>
        <row r="1283">
          <cell r="A1283">
            <v>2200408</v>
          </cell>
          <cell r="B1283" t="str">
            <v>    地震环境探察</v>
          </cell>
          <cell r="C1283">
            <v>0</v>
          </cell>
        </row>
        <row r="1284">
          <cell r="A1284">
            <v>2200409</v>
          </cell>
          <cell r="B1284" t="str">
            <v>    防震减灾信息管理</v>
          </cell>
          <cell r="C1284">
            <v>0</v>
          </cell>
        </row>
        <row r="1285">
          <cell r="A1285">
            <v>2200410</v>
          </cell>
          <cell r="B1285" t="str">
            <v>    防震减灾基础管理</v>
          </cell>
          <cell r="C1285">
            <v>0</v>
          </cell>
        </row>
        <row r="1286">
          <cell r="A1286">
            <v>2200450</v>
          </cell>
          <cell r="B1286" t="str">
            <v>    地震事业机构</v>
          </cell>
          <cell r="C1286">
            <v>0</v>
          </cell>
        </row>
        <row r="1287">
          <cell r="A1287">
            <v>2200499</v>
          </cell>
          <cell r="B1287" t="str">
            <v>    其他地震事务支出</v>
          </cell>
          <cell r="C1287">
            <v>7</v>
          </cell>
        </row>
        <row r="1288">
          <cell r="A1288">
            <v>22005</v>
          </cell>
          <cell r="B1288" t="str">
            <v>  气象事务</v>
          </cell>
          <cell r="C1288">
            <v>790</v>
          </cell>
        </row>
        <row r="1289">
          <cell r="A1289">
            <v>2200501</v>
          </cell>
          <cell r="B1289" t="str">
            <v>    行政运行</v>
          </cell>
          <cell r="C1289">
            <v>177</v>
          </cell>
        </row>
        <row r="1290">
          <cell r="A1290">
            <v>2200502</v>
          </cell>
          <cell r="B1290" t="str">
            <v>    一般行政管理事务</v>
          </cell>
          <cell r="C1290">
            <v>0</v>
          </cell>
        </row>
        <row r="1291">
          <cell r="A1291">
            <v>2200503</v>
          </cell>
          <cell r="B1291" t="str">
            <v>    机关服务</v>
          </cell>
          <cell r="C1291">
            <v>0</v>
          </cell>
        </row>
        <row r="1292">
          <cell r="A1292">
            <v>2200504</v>
          </cell>
          <cell r="B1292" t="str">
            <v>    气象事业机构</v>
          </cell>
          <cell r="C1292">
            <v>0</v>
          </cell>
        </row>
        <row r="1293">
          <cell r="A1293">
            <v>2200505</v>
          </cell>
          <cell r="B1293" t="str">
            <v>    气象技术研究应用</v>
          </cell>
          <cell r="C1293">
            <v>0</v>
          </cell>
        </row>
        <row r="1294">
          <cell r="A1294">
            <v>2200506</v>
          </cell>
          <cell r="B1294" t="str">
            <v>    气象探测</v>
          </cell>
          <cell r="C1294">
            <v>0</v>
          </cell>
        </row>
        <row r="1295">
          <cell r="A1295">
            <v>2200507</v>
          </cell>
          <cell r="B1295" t="str">
            <v>    气象信息传输及管理</v>
          </cell>
          <cell r="C1295">
            <v>0</v>
          </cell>
        </row>
        <row r="1296">
          <cell r="A1296">
            <v>2200508</v>
          </cell>
          <cell r="B1296" t="str">
            <v>    气象预报预测</v>
          </cell>
          <cell r="C1296">
            <v>258</v>
          </cell>
        </row>
        <row r="1297">
          <cell r="A1297">
            <v>2200509</v>
          </cell>
          <cell r="B1297" t="str">
            <v>    气象服务</v>
          </cell>
          <cell r="C1297">
            <v>355</v>
          </cell>
        </row>
        <row r="1298">
          <cell r="A1298">
            <v>2200510</v>
          </cell>
          <cell r="B1298" t="str">
            <v>    气象装备保障维护</v>
          </cell>
          <cell r="C1298">
            <v>0</v>
          </cell>
        </row>
        <row r="1299">
          <cell r="A1299">
            <v>2200511</v>
          </cell>
          <cell r="B1299" t="str">
            <v>    气象基础设施建设与维修</v>
          </cell>
          <cell r="C1299">
            <v>0</v>
          </cell>
        </row>
        <row r="1300">
          <cell r="A1300">
            <v>2200512</v>
          </cell>
          <cell r="B1300" t="str">
            <v>    气象卫星</v>
          </cell>
          <cell r="C1300">
            <v>0</v>
          </cell>
        </row>
        <row r="1301">
          <cell r="A1301">
            <v>2200513</v>
          </cell>
          <cell r="B1301" t="str">
            <v>    气象法规与标准</v>
          </cell>
          <cell r="C1301">
            <v>0</v>
          </cell>
        </row>
        <row r="1302">
          <cell r="A1302">
            <v>2200514</v>
          </cell>
          <cell r="B1302" t="str">
            <v>    气象资金审计稽查</v>
          </cell>
          <cell r="C1302">
            <v>0</v>
          </cell>
        </row>
        <row r="1303">
          <cell r="A1303">
            <v>2200599</v>
          </cell>
          <cell r="B1303" t="str">
            <v>    其他气象事务支出</v>
          </cell>
          <cell r="C1303">
            <v>0</v>
          </cell>
        </row>
        <row r="1304">
          <cell r="A1304">
            <v>22099</v>
          </cell>
          <cell r="B1304" t="str">
            <v>  其他国土海洋气象等支出</v>
          </cell>
          <cell r="C1304">
            <v>0</v>
          </cell>
        </row>
        <row r="1305">
          <cell r="A1305">
            <v>221</v>
          </cell>
          <cell r="B1305" t="str">
            <v>住房保障支出</v>
          </cell>
          <cell r="C1305">
            <v>9319</v>
          </cell>
        </row>
        <row r="1306">
          <cell r="A1306">
            <v>22101</v>
          </cell>
          <cell r="B1306" t="str">
            <v>  保障性安居工程支出</v>
          </cell>
          <cell r="C1306">
            <v>2754</v>
          </cell>
        </row>
        <row r="1307">
          <cell r="A1307">
            <v>2210101</v>
          </cell>
          <cell r="B1307" t="str">
            <v>    廉租住房</v>
          </cell>
          <cell r="C1307">
            <v>0</v>
          </cell>
        </row>
        <row r="1308">
          <cell r="A1308">
            <v>2210102</v>
          </cell>
          <cell r="B1308" t="str">
            <v>    沉陷区治理</v>
          </cell>
          <cell r="C1308">
            <v>0</v>
          </cell>
        </row>
        <row r="1309">
          <cell r="A1309">
            <v>2210103</v>
          </cell>
          <cell r="B1309" t="str">
            <v>    棚户区改造</v>
          </cell>
          <cell r="C1309">
            <v>100</v>
          </cell>
        </row>
        <row r="1310">
          <cell r="A1310">
            <v>2210104</v>
          </cell>
          <cell r="B1310" t="str">
            <v>    少数民族地区游牧民定居工程</v>
          </cell>
          <cell r="C1310">
            <v>0</v>
          </cell>
        </row>
        <row r="1311">
          <cell r="A1311">
            <v>2210105</v>
          </cell>
          <cell r="B1311" t="str">
            <v>    农村危房改造</v>
          </cell>
          <cell r="C1311">
            <v>596</v>
          </cell>
        </row>
        <row r="1312">
          <cell r="A1312">
            <v>2210106</v>
          </cell>
          <cell r="B1312" t="str">
            <v>    公共租赁住房</v>
          </cell>
          <cell r="C1312">
            <v>148</v>
          </cell>
        </row>
        <row r="1313">
          <cell r="A1313">
            <v>2210107</v>
          </cell>
          <cell r="B1313" t="str">
            <v>    保障性住房租金补贴</v>
          </cell>
          <cell r="C1313">
            <v>0</v>
          </cell>
        </row>
        <row r="1314">
          <cell r="A1314">
            <v>2210199</v>
          </cell>
          <cell r="B1314" t="str">
            <v>    其他保障性安居工程支出</v>
          </cell>
          <cell r="C1314">
            <v>1910</v>
          </cell>
        </row>
        <row r="1315">
          <cell r="A1315">
            <v>22102</v>
          </cell>
          <cell r="B1315" t="str">
            <v>  住房改革支出</v>
          </cell>
          <cell r="C1315">
            <v>6565</v>
          </cell>
        </row>
        <row r="1316">
          <cell r="A1316">
            <v>2210201</v>
          </cell>
          <cell r="B1316" t="str">
            <v>    住房公积金</v>
          </cell>
          <cell r="C1316">
            <v>5577</v>
          </cell>
        </row>
        <row r="1317">
          <cell r="A1317">
            <v>2210202</v>
          </cell>
          <cell r="B1317" t="str">
            <v>    提租补贴</v>
          </cell>
          <cell r="C1317">
            <v>0</v>
          </cell>
        </row>
        <row r="1318">
          <cell r="A1318">
            <v>2210203</v>
          </cell>
          <cell r="B1318" t="str">
            <v>    购房补贴</v>
          </cell>
          <cell r="C1318">
            <v>988</v>
          </cell>
        </row>
        <row r="1319">
          <cell r="A1319">
            <v>22103</v>
          </cell>
          <cell r="B1319" t="str">
            <v>  城乡社区住宅</v>
          </cell>
          <cell r="C1319">
            <v>0</v>
          </cell>
        </row>
        <row r="1320">
          <cell r="A1320">
            <v>2210301</v>
          </cell>
          <cell r="B1320" t="str">
            <v>    公有住房建设和维修改造支出</v>
          </cell>
          <cell r="C1320">
            <v>0</v>
          </cell>
        </row>
        <row r="1321">
          <cell r="A1321">
            <v>2210399</v>
          </cell>
          <cell r="B1321" t="str">
            <v>    其他城乡社区住宅支出</v>
          </cell>
          <cell r="C1321">
            <v>0</v>
          </cell>
        </row>
        <row r="1322">
          <cell r="A1322">
            <v>222</v>
          </cell>
          <cell r="B1322" t="str">
            <v>粮油物资储备支出</v>
          </cell>
          <cell r="C1322">
            <v>1563</v>
          </cell>
        </row>
        <row r="1323">
          <cell r="A1323">
            <v>22201</v>
          </cell>
          <cell r="B1323" t="str">
            <v>  粮油事务</v>
          </cell>
          <cell r="C1323">
            <v>1527</v>
          </cell>
        </row>
        <row r="1324">
          <cell r="A1324">
            <v>2220101</v>
          </cell>
          <cell r="B1324" t="str">
            <v>    行政运行</v>
          </cell>
          <cell r="C1324">
            <v>239</v>
          </cell>
        </row>
        <row r="1325">
          <cell r="A1325">
            <v>2220102</v>
          </cell>
          <cell r="B1325" t="str">
            <v>    一般行政管理事务</v>
          </cell>
          <cell r="C1325">
            <v>26</v>
          </cell>
        </row>
        <row r="1326">
          <cell r="A1326">
            <v>2220103</v>
          </cell>
          <cell r="B1326" t="str">
            <v>    机关服务</v>
          </cell>
          <cell r="C1326">
            <v>0</v>
          </cell>
        </row>
        <row r="1327">
          <cell r="A1327">
            <v>2220104</v>
          </cell>
          <cell r="B1327" t="str">
            <v>    粮食财务与审计支出</v>
          </cell>
          <cell r="C1327">
            <v>0</v>
          </cell>
        </row>
        <row r="1328">
          <cell r="A1328">
            <v>2220105</v>
          </cell>
          <cell r="B1328" t="str">
            <v>    粮食信息统计</v>
          </cell>
          <cell r="C1328">
            <v>7</v>
          </cell>
        </row>
        <row r="1329">
          <cell r="A1329">
            <v>2220106</v>
          </cell>
          <cell r="B1329" t="str">
            <v>    粮食专项业务活动</v>
          </cell>
          <cell r="C1329">
            <v>9</v>
          </cell>
        </row>
        <row r="1330">
          <cell r="A1330">
            <v>2220107</v>
          </cell>
          <cell r="B1330" t="str">
            <v>    国家粮油差价补贴</v>
          </cell>
          <cell r="C1330">
            <v>0</v>
          </cell>
        </row>
        <row r="1331">
          <cell r="A1331">
            <v>2220112</v>
          </cell>
          <cell r="B1331" t="str">
            <v>    粮食财务挂账利息补贴</v>
          </cell>
          <cell r="C1331">
            <v>240</v>
          </cell>
        </row>
        <row r="1332">
          <cell r="A1332">
            <v>2220113</v>
          </cell>
          <cell r="B1332" t="str">
            <v>    粮食财务挂账消化款</v>
          </cell>
          <cell r="C1332">
            <v>0</v>
          </cell>
        </row>
        <row r="1333">
          <cell r="A1333">
            <v>2220114</v>
          </cell>
          <cell r="B1333" t="str">
            <v>    处理陈化粮补贴</v>
          </cell>
          <cell r="C1333">
            <v>0</v>
          </cell>
        </row>
        <row r="1334">
          <cell r="A1334">
            <v>2220115</v>
          </cell>
          <cell r="B1334" t="str">
            <v>    粮食风险基金</v>
          </cell>
          <cell r="C1334">
            <v>884</v>
          </cell>
        </row>
        <row r="1335">
          <cell r="A1335">
            <v>2220118</v>
          </cell>
          <cell r="B1335" t="str">
            <v>    粮油市场调控专项资金</v>
          </cell>
          <cell r="C1335">
            <v>0</v>
          </cell>
        </row>
        <row r="1336">
          <cell r="A1336">
            <v>2220150</v>
          </cell>
          <cell r="B1336" t="str">
            <v>    事业运行</v>
          </cell>
          <cell r="C1336">
            <v>73</v>
          </cell>
        </row>
        <row r="1337">
          <cell r="A1337">
            <v>2220199</v>
          </cell>
          <cell r="B1337" t="str">
            <v>    其他粮油事务支出</v>
          </cell>
          <cell r="C1337">
            <v>49</v>
          </cell>
        </row>
        <row r="1338">
          <cell r="A1338">
            <v>22202</v>
          </cell>
          <cell r="B1338" t="str">
            <v>  物资事务</v>
          </cell>
          <cell r="C1338">
            <v>0</v>
          </cell>
        </row>
        <row r="1339">
          <cell r="A1339">
            <v>2220201</v>
          </cell>
          <cell r="B1339" t="str">
            <v>    行政运行</v>
          </cell>
          <cell r="C1339">
            <v>0</v>
          </cell>
        </row>
        <row r="1340">
          <cell r="A1340">
            <v>2220202</v>
          </cell>
          <cell r="B1340" t="str">
            <v>    一般行政管理事务</v>
          </cell>
          <cell r="C1340">
            <v>0</v>
          </cell>
        </row>
        <row r="1341">
          <cell r="A1341">
            <v>2220203</v>
          </cell>
          <cell r="B1341" t="str">
            <v>    机关服务</v>
          </cell>
          <cell r="C1341">
            <v>0</v>
          </cell>
        </row>
        <row r="1342">
          <cell r="A1342">
            <v>2220204</v>
          </cell>
          <cell r="B1342" t="str">
            <v>    铁路专用线</v>
          </cell>
          <cell r="C1342">
            <v>0</v>
          </cell>
        </row>
        <row r="1343">
          <cell r="A1343">
            <v>2220205</v>
          </cell>
          <cell r="B1343" t="str">
            <v>    护库武警和民兵支出</v>
          </cell>
          <cell r="C1343">
            <v>0</v>
          </cell>
        </row>
        <row r="1344">
          <cell r="A1344">
            <v>2220206</v>
          </cell>
          <cell r="B1344" t="str">
            <v>    物资保管与保养</v>
          </cell>
          <cell r="C1344">
            <v>0</v>
          </cell>
        </row>
        <row r="1345">
          <cell r="A1345">
            <v>2220207</v>
          </cell>
          <cell r="B1345" t="str">
            <v>    专项贷款利息</v>
          </cell>
          <cell r="C1345">
            <v>0</v>
          </cell>
        </row>
        <row r="1346">
          <cell r="A1346">
            <v>2220209</v>
          </cell>
          <cell r="B1346" t="str">
            <v>    物资转移</v>
          </cell>
          <cell r="C1346">
            <v>0</v>
          </cell>
        </row>
        <row r="1347">
          <cell r="A1347">
            <v>2220210</v>
          </cell>
          <cell r="B1347" t="str">
            <v>    物资轮换</v>
          </cell>
          <cell r="C1347">
            <v>0</v>
          </cell>
        </row>
        <row r="1348">
          <cell r="A1348">
            <v>2220211</v>
          </cell>
          <cell r="B1348" t="str">
            <v>    仓库建设</v>
          </cell>
          <cell r="C1348">
            <v>0</v>
          </cell>
        </row>
        <row r="1349">
          <cell r="A1349">
            <v>2220212</v>
          </cell>
          <cell r="B1349" t="str">
            <v>    仓库安防</v>
          </cell>
          <cell r="C1349">
            <v>0</v>
          </cell>
        </row>
        <row r="1350">
          <cell r="A1350">
            <v>2220250</v>
          </cell>
          <cell r="B1350" t="str">
            <v>    事业运行</v>
          </cell>
          <cell r="C1350">
            <v>0</v>
          </cell>
        </row>
        <row r="1351">
          <cell r="A1351">
            <v>2220299</v>
          </cell>
          <cell r="B1351" t="str">
            <v>    其他物资事务支出</v>
          </cell>
          <cell r="C1351">
            <v>0</v>
          </cell>
        </row>
        <row r="1352">
          <cell r="A1352">
            <v>22203</v>
          </cell>
          <cell r="B1352" t="str">
            <v>  能源储备</v>
          </cell>
          <cell r="C1352">
            <v>0</v>
          </cell>
        </row>
        <row r="1353">
          <cell r="A1353">
            <v>2220301</v>
          </cell>
          <cell r="B1353" t="str">
            <v>    石油储备支出</v>
          </cell>
          <cell r="C1353">
            <v>0</v>
          </cell>
        </row>
        <row r="1354">
          <cell r="A1354">
            <v>2220302</v>
          </cell>
          <cell r="B1354" t="str">
            <v>    国家留成油串换石油储备支出</v>
          </cell>
          <cell r="C1354">
            <v>0</v>
          </cell>
        </row>
        <row r="1355">
          <cell r="A1355">
            <v>2220303</v>
          </cell>
          <cell r="B1355" t="str">
            <v>    天然铀能源储备</v>
          </cell>
          <cell r="C1355">
            <v>0</v>
          </cell>
        </row>
        <row r="1356">
          <cell r="A1356">
            <v>2220304</v>
          </cell>
          <cell r="B1356" t="str">
            <v>    煤炭储备</v>
          </cell>
          <cell r="C1356">
            <v>0</v>
          </cell>
        </row>
        <row r="1357">
          <cell r="A1357">
            <v>2220399</v>
          </cell>
          <cell r="B1357" t="str">
            <v>    其他能源储备</v>
          </cell>
          <cell r="C1357">
            <v>0</v>
          </cell>
        </row>
        <row r="1358">
          <cell r="A1358">
            <v>22204</v>
          </cell>
          <cell r="B1358" t="str">
            <v>  粮油储备</v>
          </cell>
          <cell r="C1358">
            <v>36</v>
          </cell>
        </row>
        <row r="1359">
          <cell r="A1359">
            <v>2220401</v>
          </cell>
          <cell r="B1359" t="str">
            <v>    储备粮油补贴</v>
          </cell>
          <cell r="C1359">
            <v>0</v>
          </cell>
        </row>
        <row r="1360">
          <cell r="A1360">
            <v>2220402</v>
          </cell>
          <cell r="B1360" t="str">
            <v>    储备粮油差价补贴</v>
          </cell>
          <cell r="C1360">
            <v>0</v>
          </cell>
        </row>
        <row r="1361">
          <cell r="A1361">
            <v>2220403</v>
          </cell>
          <cell r="B1361" t="str">
            <v>    储备粮(油)库建设</v>
          </cell>
          <cell r="C1361">
            <v>0</v>
          </cell>
        </row>
        <row r="1362">
          <cell r="A1362">
            <v>2220404</v>
          </cell>
          <cell r="B1362" t="str">
            <v>    最低收购价政策支出</v>
          </cell>
          <cell r="C1362">
            <v>0</v>
          </cell>
        </row>
        <row r="1363">
          <cell r="A1363">
            <v>2220499</v>
          </cell>
          <cell r="B1363" t="str">
            <v>    其他粮油储备支出</v>
          </cell>
          <cell r="C1363">
            <v>36</v>
          </cell>
        </row>
        <row r="1364">
          <cell r="A1364">
            <v>22205</v>
          </cell>
          <cell r="B1364" t="str">
            <v>  重要商品储备</v>
          </cell>
          <cell r="C1364">
            <v>0</v>
          </cell>
        </row>
        <row r="1365">
          <cell r="A1365">
            <v>2220501</v>
          </cell>
          <cell r="B1365" t="str">
            <v>    棉花储备</v>
          </cell>
          <cell r="C1365">
            <v>0</v>
          </cell>
        </row>
        <row r="1366">
          <cell r="A1366">
            <v>2220502</v>
          </cell>
          <cell r="B1366" t="str">
            <v>    食糖储备</v>
          </cell>
          <cell r="C1366">
            <v>0</v>
          </cell>
        </row>
        <row r="1367">
          <cell r="A1367">
            <v>2220503</v>
          </cell>
          <cell r="B1367" t="str">
            <v>    肉类储备</v>
          </cell>
          <cell r="C1367">
            <v>0</v>
          </cell>
        </row>
        <row r="1368">
          <cell r="A1368">
            <v>2220504</v>
          </cell>
          <cell r="B1368" t="str">
            <v>    化肥储备</v>
          </cell>
          <cell r="C1368">
            <v>0</v>
          </cell>
        </row>
        <row r="1369">
          <cell r="A1369">
            <v>2220505</v>
          </cell>
          <cell r="B1369" t="str">
            <v>    农药储备</v>
          </cell>
          <cell r="C1369">
            <v>0</v>
          </cell>
        </row>
        <row r="1370">
          <cell r="A1370">
            <v>2220506</v>
          </cell>
          <cell r="B1370" t="str">
            <v>    边销茶储备</v>
          </cell>
          <cell r="C1370">
            <v>0</v>
          </cell>
        </row>
        <row r="1371">
          <cell r="A1371">
            <v>2220507</v>
          </cell>
          <cell r="B1371" t="str">
            <v>    羊毛储备</v>
          </cell>
          <cell r="C1371">
            <v>0</v>
          </cell>
        </row>
        <row r="1372">
          <cell r="A1372">
            <v>2220508</v>
          </cell>
          <cell r="B1372" t="str">
            <v>    医药储备</v>
          </cell>
          <cell r="C1372">
            <v>0</v>
          </cell>
        </row>
        <row r="1373">
          <cell r="A1373">
            <v>2220509</v>
          </cell>
          <cell r="B1373" t="str">
            <v>    食盐储备</v>
          </cell>
          <cell r="C1373">
            <v>0</v>
          </cell>
        </row>
        <row r="1374">
          <cell r="A1374">
            <v>2220510</v>
          </cell>
          <cell r="B1374" t="str">
            <v>    战略物资储备</v>
          </cell>
          <cell r="C1374">
            <v>0</v>
          </cell>
        </row>
        <row r="1375">
          <cell r="A1375">
            <v>2220599</v>
          </cell>
          <cell r="B1375" t="str">
            <v>    其他重要商品储备支出</v>
          </cell>
          <cell r="C1375">
            <v>0</v>
          </cell>
        </row>
        <row r="1376">
          <cell r="A1376">
            <v>229</v>
          </cell>
          <cell r="B1376" t="str">
            <v>其他支出(类)</v>
          </cell>
          <cell r="C1376">
            <v>0</v>
          </cell>
        </row>
        <row r="1377">
          <cell r="A1377">
            <v>22999</v>
          </cell>
          <cell r="B1377" t="str">
            <v>  其他支出(款)</v>
          </cell>
          <cell r="C1377">
            <v>0</v>
          </cell>
        </row>
        <row r="1378">
          <cell r="A1378">
            <v>2299901</v>
          </cell>
          <cell r="B1378" t="str">
            <v>    其他支出(项)</v>
          </cell>
          <cell r="C1378">
            <v>0</v>
          </cell>
        </row>
        <row r="1379">
          <cell r="A1379">
            <v>232</v>
          </cell>
          <cell r="B1379" t="str">
            <v>债务付息支出</v>
          </cell>
          <cell r="C1379">
            <v>86687</v>
          </cell>
        </row>
        <row r="1380">
          <cell r="A1380">
            <v>23201</v>
          </cell>
          <cell r="B1380" t="str">
            <v>  中央政府债务付息支出</v>
          </cell>
          <cell r="C1380">
            <v>0</v>
          </cell>
        </row>
        <row r="1381">
          <cell r="A1381">
            <v>2320101</v>
          </cell>
          <cell r="B1381" t="str">
            <v>    中央政府国内债务付息支出</v>
          </cell>
          <cell r="C1381">
            <v>0</v>
          </cell>
        </row>
        <row r="1382">
          <cell r="A1382">
            <v>2320102</v>
          </cell>
          <cell r="B1382" t="str">
            <v>    中央政府国外债务付息支出</v>
          </cell>
          <cell r="C1382">
            <v>0</v>
          </cell>
        </row>
        <row r="1383">
          <cell r="A1383">
            <v>232010201</v>
          </cell>
          <cell r="B1383" t="str">
            <v>      中央政府境外发行主权债券付息支出</v>
          </cell>
          <cell r="C1383">
            <v>0</v>
          </cell>
        </row>
        <row r="1384">
          <cell r="A1384">
            <v>232010202</v>
          </cell>
          <cell r="B1384" t="str">
            <v>      中央政府向外国政府借款付息支出</v>
          </cell>
          <cell r="C1384">
            <v>0</v>
          </cell>
        </row>
        <row r="1385">
          <cell r="A1385">
            <v>232010203</v>
          </cell>
          <cell r="B1385" t="str">
            <v>      中央政府向国际组织借款付息支出</v>
          </cell>
          <cell r="C1385">
            <v>0</v>
          </cell>
        </row>
        <row r="1386">
          <cell r="A1386">
            <v>232010204</v>
          </cell>
          <cell r="B1386" t="str">
            <v>      中央政府其他国外借款付息支出</v>
          </cell>
          <cell r="C1386">
            <v>0</v>
          </cell>
        </row>
        <row r="1387">
          <cell r="A1387">
            <v>23202</v>
          </cell>
          <cell r="B1387" t="str">
            <v>  地方政府债务付息支出</v>
          </cell>
          <cell r="C1387">
            <v>86687</v>
          </cell>
        </row>
        <row r="1388">
          <cell r="A1388">
            <v>2320201</v>
          </cell>
          <cell r="B1388" t="str">
            <v>    一般债务付息支出</v>
          </cell>
          <cell r="C1388">
            <v>86687</v>
          </cell>
        </row>
        <row r="1389">
          <cell r="A1389">
            <v>232020101</v>
          </cell>
          <cell r="B1389" t="str">
            <v>      地方政府一般债券付息支出</v>
          </cell>
          <cell r="C1389">
            <v>13866</v>
          </cell>
        </row>
        <row r="1390">
          <cell r="A1390">
            <v>232020102</v>
          </cell>
          <cell r="B1390" t="str">
            <v>      地方政府向外国政府借款付息支出</v>
          </cell>
          <cell r="C1390">
            <v>0</v>
          </cell>
        </row>
        <row r="1391">
          <cell r="A1391">
            <v>232020103</v>
          </cell>
          <cell r="B1391" t="str">
            <v>      地方政府向国际组织借款付息支出</v>
          </cell>
          <cell r="C1391">
            <v>0</v>
          </cell>
        </row>
        <row r="1392">
          <cell r="A1392">
            <v>232020104</v>
          </cell>
          <cell r="B1392" t="str">
            <v>      地方政府其他一般债务付息支出</v>
          </cell>
          <cell r="C1392">
            <v>72821</v>
          </cell>
        </row>
        <row r="1393">
          <cell r="A1393">
            <v>233</v>
          </cell>
          <cell r="B1393" t="str">
            <v>债务发行费用支出</v>
          </cell>
          <cell r="C1393">
            <v>303</v>
          </cell>
        </row>
        <row r="1394">
          <cell r="A1394">
            <v>23301</v>
          </cell>
          <cell r="B1394" t="str">
            <v>  中央政府债务发行费用支出</v>
          </cell>
          <cell r="C1394">
            <v>0</v>
          </cell>
        </row>
        <row r="1395">
          <cell r="A1395">
            <v>2330101</v>
          </cell>
          <cell r="B1395" t="str">
            <v>    中央政府国内债务发行费用支出</v>
          </cell>
          <cell r="C1395">
            <v>0</v>
          </cell>
        </row>
        <row r="1396">
          <cell r="A1396">
            <v>2330102</v>
          </cell>
          <cell r="B1396" t="str">
            <v>    中央政府国外债务发行费用支出</v>
          </cell>
          <cell r="C1396">
            <v>0</v>
          </cell>
        </row>
        <row r="1397">
          <cell r="A1397">
            <v>23302</v>
          </cell>
          <cell r="B1397" t="str">
            <v>  地方政府债务发行费用支出</v>
          </cell>
          <cell r="C1397">
            <v>303</v>
          </cell>
        </row>
        <row r="1398">
          <cell r="A1398">
            <v>2330201</v>
          </cell>
          <cell r="B1398" t="str">
            <v>    一般债务发行费用支出</v>
          </cell>
          <cell r="C1398">
            <v>303</v>
          </cell>
        </row>
      </sheetData>
      <sheetData sheetId="47"/>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sheet2"/>
      <sheetName val="L06"/>
      <sheetName val="L07"/>
      <sheetName val="L08"/>
      <sheetName val="L09"/>
      <sheetName val="sheet3"/>
      <sheetName val="L10"/>
      <sheetName val="L11"/>
      <sheetName val="sheet4"/>
      <sheetName val="L12"/>
      <sheetName val="L13"/>
      <sheetName val="L14"/>
      <sheetName val="L15"/>
      <sheetName val="sheet5"/>
      <sheetName val="L16"/>
      <sheetName val="L17"/>
      <sheetName val="L18"/>
      <sheetName val="L19"/>
      <sheetName val="L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O7">
            <v>0</v>
          </cell>
        </row>
        <row r="15">
          <cell r="O15">
            <v>0</v>
          </cell>
        </row>
        <row r="20">
          <cell r="O20">
            <v>0</v>
          </cell>
        </row>
        <row r="21">
          <cell r="O21">
            <v>0</v>
          </cell>
        </row>
        <row r="22">
          <cell r="O22">
            <v>13</v>
          </cell>
        </row>
        <row r="27">
          <cell r="O27">
            <v>25</v>
          </cell>
        </row>
        <row r="31">
          <cell r="O31">
            <v>0</v>
          </cell>
        </row>
        <row r="32">
          <cell r="O32">
            <v>0</v>
          </cell>
        </row>
        <row r="33">
          <cell r="O33">
            <v>0</v>
          </cell>
        </row>
        <row r="38">
          <cell r="O38">
            <v>0</v>
          </cell>
        </row>
        <row r="44">
          <cell r="O44">
            <v>4307</v>
          </cell>
        </row>
        <row r="51">
          <cell r="O51">
            <v>0</v>
          </cell>
        </row>
        <row r="52">
          <cell r="O52">
            <v>0</v>
          </cell>
        </row>
        <row r="54">
          <cell r="O54">
            <v>33254</v>
          </cell>
        </row>
        <row r="67">
          <cell r="O67">
            <v>0</v>
          </cell>
        </row>
        <row r="68">
          <cell r="O68">
            <v>150</v>
          </cell>
        </row>
        <row r="70">
          <cell r="O70">
            <v>0</v>
          </cell>
        </row>
        <row r="76">
          <cell r="O76">
            <v>0</v>
          </cell>
        </row>
        <row r="77">
          <cell r="O77">
            <v>0</v>
          </cell>
        </row>
        <row r="79">
          <cell r="O79">
            <v>0</v>
          </cell>
        </row>
        <row r="83">
          <cell r="O83">
            <v>0</v>
          </cell>
        </row>
        <row r="84">
          <cell r="O84">
            <v>0</v>
          </cell>
        </row>
        <row r="86">
          <cell r="O86">
            <v>0</v>
          </cell>
        </row>
        <row r="87">
          <cell r="O87">
            <v>0</v>
          </cell>
        </row>
        <row r="88">
          <cell r="O88">
            <v>0</v>
          </cell>
        </row>
        <row r="90">
          <cell r="O90">
            <v>54</v>
          </cell>
        </row>
        <row r="96">
          <cell r="O96">
            <v>0</v>
          </cell>
        </row>
        <row r="97">
          <cell r="O97">
            <v>0</v>
          </cell>
        </row>
        <row r="99">
          <cell r="O99">
            <v>564</v>
          </cell>
        </row>
        <row r="105">
          <cell r="O105">
            <v>0</v>
          </cell>
        </row>
        <row r="106">
          <cell r="O106">
            <v>0</v>
          </cell>
        </row>
        <row r="108">
          <cell r="O108">
            <v>2238</v>
          </cell>
        </row>
        <row r="112">
          <cell r="O112">
            <v>0</v>
          </cell>
        </row>
        <row r="113">
          <cell r="O113">
            <v>0</v>
          </cell>
        </row>
        <row r="115">
          <cell r="O115">
            <v>0</v>
          </cell>
        </row>
        <row r="121">
          <cell r="O121">
            <v>0</v>
          </cell>
        </row>
        <row r="122">
          <cell r="O122">
            <v>0</v>
          </cell>
        </row>
        <row r="124">
          <cell r="O124">
            <v>32</v>
          </cell>
        </row>
        <row r="129">
          <cell r="O129">
            <v>0</v>
          </cell>
        </row>
        <row r="130">
          <cell r="O130">
            <v>0</v>
          </cell>
        </row>
        <row r="131">
          <cell r="O131">
            <v>0</v>
          </cell>
        </row>
        <row r="137">
          <cell r="O137">
            <v>0</v>
          </cell>
        </row>
        <row r="140">
          <cell r="O140">
            <v>0</v>
          </cell>
        </row>
        <row r="141">
          <cell r="O141">
            <v>0</v>
          </cell>
        </row>
        <row r="143">
          <cell r="O143">
            <v>0</v>
          </cell>
        </row>
        <row r="148">
          <cell r="O148">
            <v>0</v>
          </cell>
        </row>
        <row r="149">
          <cell r="O149">
            <v>0</v>
          </cell>
        </row>
        <row r="150">
          <cell r="O150">
            <v>0</v>
          </cell>
        </row>
        <row r="154">
          <cell r="O154">
            <v>0</v>
          </cell>
        </row>
        <row r="156">
          <cell r="O156">
            <v>0</v>
          </cell>
        </row>
        <row r="161">
          <cell r="O161">
            <v>0</v>
          </cell>
        </row>
        <row r="162">
          <cell r="O162">
            <v>0</v>
          </cell>
        </row>
        <row r="164">
          <cell r="O164">
            <v>2714</v>
          </cell>
        </row>
        <row r="169">
          <cell r="O169">
            <v>0</v>
          </cell>
        </row>
        <row r="170">
          <cell r="O170">
            <v>0</v>
          </cell>
        </row>
        <row r="172">
          <cell r="O172">
            <v>0</v>
          </cell>
        </row>
        <row r="177">
          <cell r="O177">
            <v>0</v>
          </cell>
        </row>
        <row r="178">
          <cell r="O178">
            <v>0</v>
          </cell>
        </row>
        <row r="179">
          <cell r="O179">
            <v>0</v>
          </cell>
        </row>
        <row r="188">
          <cell r="O188">
            <v>0</v>
          </cell>
        </row>
        <row r="195">
          <cell r="O195">
            <v>0</v>
          </cell>
        </row>
        <row r="205">
          <cell r="O205">
            <v>484</v>
          </cell>
        </row>
        <row r="207">
          <cell r="O207">
            <v>5</v>
          </cell>
        </row>
        <row r="214">
          <cell r="O214">
            <v>0</v>
          </cell>
        </row>
        <row r="215">
          <cell r="O215">
            <v>0</v>
          </cell>
        </row>
        <row r="217">
          <cell r="O217">
            <v>50</v>
          </cell>
        </row>
        <row r="223">
          <cell r="O223">
            <v>0</v>
          </cell>
        </row>
        <row r="224">
          <cell r="O224">
            <v>0</v>
          </cell>
        </row>
        <row r="225">
          <cell r="O225">
            <v>0</v>
          </cell>
        </row>
        <row r="229">
          <cell r="O229">
            <v>0</v>
          </cell>
        </row>
        <row r="232">
          <cell r="O232">
            <v>0</v>
          </cell>
        </row>
        <row r="238">
          <cell r="O238">
            <v>0</v>
          </cell>
        </row>
        <row r="239">
          <cell r="O239">
            <v>0</v>
          </cell>
        </row>
        <row r="240">
          <cell r="O240">
            <v>87</v>
          </cell>
        </row>
        <row r="250">
          <cell r="O250">
            <v>2269</v>
          </cell>
        </row>
        <row r="262">
          <cell r="O262">
            <v>0</v>
          </cell>
        </row>
        <row r="263">
          <cell r="O263">
            <v>0</v>
          </cell>
        </row>
        <row r="264">
          <cell r="O264">
            <v>0</v>
          </cell>
        </row>
        <row r="266">
          <cell r="O266">
            <v>213</v>
          </cell>
        </row>
        <row r="267">
          <cell r="O267">
            <v>0</v>
          </cell>
        </row>
        <row r="268">
          <cell r="O268">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Define"/>
      <sheetName val="全市汇总（一般预算）2015"/>
      <sheetName val="全市汇总（基金预算) 2015"/>
      <sheetName val="全市汇总（国有资本经营预算)2015"/>
      <sheetName val="一般预算专项转移支付（2015）"/>
      <sheetName val="结算批复数据"/>
      <sheetName val="资金往来结算"/>
      <sheetName val="结算单"/>
      <sheetName val="结算见面补助县区"/>
      <sheetName val="市级代垫县区资金表"/>
    </sheetNames>
    <sheetDataSet>
      <sheetData sheetId="0"/>
      <sheetData sheetId="1"/>
      <sheetData sheetId="2"/>
      <sheetData sheetId="3"/>
      <sheetData sheetId="4">
        <row r="5">
          <cell r="F5">
            <v>4565</v>
          </cell>
        </row>
        <row r="5">
          <cell r="H5">
            <v>69485</v>
          </cell>
          <cell r="I5">
            <v>47803</v>
          </cell>
          <cell r="J5">
            <v>46352</v>
          </cell>
          <cell r="K5">
            <v>37434</v>
          </cell>
          <cell r="L5">
            <v>51620</v>
          </cell>
          <cell r="M5">
            <v>55680</v>
          </cell>
          <cell r="N5">
            <v>41708</v>
          </cell>
          <cell r="O5">
            <v>68867</v>
          </cell>
          <cell r="P5">
            <v>53306</v>
          </cell>
        </row>
      </sheetData>
      <sheetData sheetId="5"/>
      <sheetData sheetId="6">
        <row r="9">
          <cell r="C9">
            <v>871837</v>
          </cell>
        </row>
        <row r="9">
          <cell r="F9">
            <v>13811</v>
          </cell>
        </row>
        <row r="9">
          <cell r="H9">
            <v>103243</v>
          </cell>
          <cell r="I9">
            <v>107345</v>
          </cell>
          <cell r="J9">
            <v>99974</v>
          </cell>
          <cell r="K9">
            <v>62085</v>
          </cell>
          <cell r="L9">
            <v>95166</v>
          </cell>
          <cell r="M9">
            <v>104447</v>
          </cell>
          <cell r="N9">
            <v>81358</v>
          </cell>
          <cell r="O9">
            <v>122847</v>
          </cell>
          <cell r="P9">
            <v>117814</v>
          </cell>
        </row>
      </sheetData>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B9"/>
  <sheetViews>
    <sheetView workbookViewId="0">
      <selection activeCell="A3" sqref="A3"/>
    </sheetView>
  </sheetViews>
  <sheetFormatPr defaultColWidth="9" defaultRowHeight="14.25" outlineLevelCol="1"/>
  <sheetData>
    <row r="1" spans="1:2">
      <c r="A1" t="s">
        <v>0</v>
      </c>
      <c r="B1" t="s">
        <v>1</v>
      </c>
    </row>
    <row r="2" spans="1:2">
      <c r="A2" t="s">
        <v>0</v>
      </c>
      <c r="B2" t="s">
        <v>2</v>
      </c>
    </row>
    <row r="3" spans="1:2">
      <c r="A3" t="s">
        <v>3</v>
      </c>
      <c r="B3" t="s">
        <v>4</v>
      </c>
    </row>
    <row r="5" spans="1:2">
      <c r="A5" t="s">
        <v>5</v>
      </c>
      <c r="B5" t="s">
        <v>6</v>
      </c>
    </row>
    <row r="6" spans="1:2">
      <c r="A6" t="s">
        <v>7</v>
      </c>
      <c r="B6">
        <v>5</v>
      </c>
    </row>
    <row r="7" spans="1:2">
      <c r="A7" t="s">
        <v>8</v>
      </c>
      <c r="B7">
        <v>4</v>
      </c>
    </row>
    <row r="8" spans="1:2">
      <c r="A8" t="s">
        <v>9</v>
      </c>
      <c r="B8">
        <v>50</v>
      </c>
    </row>
    <row r="9" spans="1:2">
      <c r="A9" t="s">
        <v>10</v>
      </c>
      <c r="B9">
        <v>4</v>
      </c>
    </row>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27"/>
  <sheetViews>
    <sheetView workbookViewId="0">
      <selection activeCell="B5" sqref="B5"/>
    </sheetView>
  </sheetViews>
  <sheetFormatPr defaultColWidth="9" defaultRowHeight="14.25" outlineLevelCol="4"/>
  <cols>
    <col min="1" max="1" width="3.875" customWidth="1"/>
    <col min="2" max="2" width="66.375" customWidth="1"/>
    <col min="3" max="3" width="9.5" customWidth="1"/>
    <col min="23" max="23" width="12.75" customWidth="1"/>
  </cols>
  <sheetData>
    <row r="1" ht="42.75" customHeight="1" spans="1:3">
      <c r="A1" s="676" t="s">
        <v>11</v>
      </c>
      <c r="B1" s="676"/>
      <c r="C1" s="677"/>
    </row>
    <row r="2" ht="117" customHeight="1" spans="2:2">
      <c r="B2" s="676"/>
    </row>
    <row r="3" ht="42" spans="2:4">
      <c r="B3" s="678" t="s">
        <v>12</v>
      </c>
      <c r="C3" s="678"/>
      <c r="D3" s="679"/>
    </row>
    <row r="4" s="665" customFormat="1" ht="95.25" customHeight="1" spans="2:3">
      <c r="B4" s="680" t="s">
        <v>13</v>
      </c>
      <c r="C4" s="680"/>
    </row>
    <row r="5" ht="318.75" customHeight="1" spans="3:3">
      <c r="C5" s="681"/>
    </row>
    <row r="6" ht="30" customHeight="1" spans="2:3">
      <c r="B6" s="682" t="s">
        <v>14</v>
      </c>
      <c r="C6" s="683"/>
    </row>
    <row r="7" ht="32.25" customHeight="1" spans="2:3">
      <c r="B7" s="684">
        <v>42607</v>
      </c>
      <c r="C7" s="685"/>
    </row>
    <row r="8" spans="3:3">
      <c r="C8" s="681"/>
    </row>
    <row r="9" spans="3:3">
      <c r="C9" s="681"/>
    </row>
    <row r="10" spans="3:3">
      <c r="C10" s="681"/>
    </row>
    <row r="11" spans="3:3">
      <c r="C11" s="681"/>
    </row>
    <row r="12" spans="3:3">
      <c r="C12" s="681"/>
    </row>
    <row r="13" spans="3:3">
      <c r="C13" s="681"/>
    </row>
    <row r="14" spans="3:3">
      <c r="C14" s="681"/>
    </row>
    <row r="15" spans="3:3">
      <c r="C15" s="681"/>
    </row>
    <row r="16" spans="3:3">
      <c r="C16" s="681"/>
    </row>
    <row r="17" spans="3:3">
      <c r="C17" s="681"/>
    </row>
    <row r="18" spans="3:3">
      <c r="C18" s="681"/>
    </row>
    <row r="19" spans="3:3">
      <c r="C19" s="681"/>
    </row>
    <row r="20" spans="3:3">
      <c r="C20" s="681"/>
    </row>
    <row r="21" spans="3:3">
      <c r="C21" s="681"/>
    </row>
    <row r="22" spans="3:3">
      <c r="C22" s="681"/>
    </row>
    <row r="23" spans="3:3">
      <c r="C23" s="681"/>
    </row>
    <row r="24" spans="3:3">
      <c r="C24" s="681"/>
    </row>
    <row r="25" spans="3:3">
      <c r="C25" s="681"/>
    </row>
    <row r="26" spans="3:5">
      <c r="C26" s="681"/>
      <c r="E26" s="686"/>
    </row>
    <row r="27" spans="3:3">
      <c r="C27" s="681"/>
    </row>
  </sheetData>
  <mergeCells count="5">
    <mergeCell ref="A1:B1"/>
    <mergeCell ref="B3:C3"/>
    <mergeCell ref="B4:C4"/>
    <mergeCell ref="B6:C6"/>
    <mergeCell ref="B7:C7"/>
  </mergeCells>
  <printOptions horizontalCentered="1"/>
  <pageMargins left="0.747916666666667" right="0.747916666666667" top="0.786805555555556" bottom="0.786805555555556" header="0.511805555555556" footer="0.511805555555556"/>
  <pageSetup paperSize="9" orientation="portrait"/>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0"/>
  <sheetViews>
    <sheetView view="pageBreakPreview" zoomScaleNormal="85" topLeftCell="A7" workbookViewId="0">
      <selection activeCell="B21" sqref="$A21:$XFD28"/>
    </sheetView>
  </sheetViews>
  <sheetFormatPr defaultColWidth="9" defaultRowHeight="14.25" outlineLevelCol="7"/>
  <cols>
    <col min="1" max="1" width="96.875" style="665" customWidth="1"/>
    <col min="2" max="2" width="11.875" style="665" customWidth="1"/>
    <col min="3" max="3" width="68.75" style="665" customWidth="1"/>
    <col min="4" max="4" width="8.125" style="665" customWidth="1"/>
    <col min="5" max="5" width="4.25" style="665" customWidth="1"/>
    <col min="6" max="6" width="9" style="665" customWidth="1"/>
    <col min="7" max="22" width="9" style="665"/>
    <col min="23" max="23" width="12.75" style="665" customWidth="1"/>
    <col min="24" max="16384" width="9" style="665"/>
  </cols>
  <sheetData>
    <row r="1" ht="37.5" customHeight="1" spans="1:5">
      <c r="A1" s="666" t="s">
        <v>15</v>
      </c>
      <c r="B1" s="667" t="s">
        <v>16</v>
      </c>
      <c r="C1" s="667"/>
      <c r="D1" s="667"/>
      <c r="E1" s="667"/>
    </row>
    <row r="2" ht="19.5" customHeight="1" spans="2:5">
      <c r="B2" s="668"/>
      <c r="C2" s="668"/>
      <c r="D2" s="668"/>
      <c r="E2" s="668"/>
    </row>
    <row r="3" s="664" customFormat="1" ht="30" customHeight="1" spans="1:8">
      <c r="A3" s="669" t="str">
        <f t="shared" ref="A3:A19" si="0">B3&amp;"、"&amp;C3&amp;REPT(".",65-LENB(B3&amp;"、"&amp;C3&amp;E3))&amp;E3</f>
        <v>表一、2015年玉溪市一般公共预算收入决算情况表....................1</v>
      </c>
      <c r="B3" s="670" t="str">
        <f>'01-02'!$A$2</f>
        <v>表一</v>
      </c>
      <c r="C3" s="670" t="str">
        <f>'01-02'!$A$1</f>
        <v>2015年玉溪市一般公共预算收入决算情况表</v>
      </c>
      <c r="D3" s="670">
        <f t="shared" ref="D3:D7" si="1">LEN(A3)</f>
        <v>45</v>
      </c>
      <c r="E3" s="671">
        <v>1</v>
      </c>
      <c r="F3" s="672"/>
      <c r="G3" s="672"/>
      <c r="H3" s="672"/>
    </row>
    <row r="4" s="664" customFormat="1" ht="30" customHeight="1" spans="1:5">
      <c r="A4" s="669" t="str">
        <f t="shared" si="0"/>
        <v>表二、2015年玉溪市一般公共预算支出决算情况表....................2</v>
      </c>
      <c r="B4" s="670" t="str">
        <f>'01-02'!$K$2</f>
        <v>表二</v>
      </c>
      <c r="C4" s="670" t="str">
        <f>'01-02'!$K$1</f>
        <v>2015年玉溪市一般公共预算支出决算情况表</v>
      </c>
      <c r="D4" s="670">
        <f t="shared" si="1"/>
        <v>45</v>
      </c>
      <c r="E4" s="673">
        <v>2</v>
      </c>
    </row>
    <row r="5" s="664" customFormat="1" ht="30" customHeight="1" spans="1:5">
      <c r="A5" s="669" t="str">
        <f t="shared" si="0"/>
        <v>表三、2015年玉溪市市本级一般公共预算收入决算情况表..............3</v>
      </c>
      <c r="B5" s="670" t="str">
        <f>'03-04'!A2</f>
        <v>表三</v>
      </c>
      <c r="C5" s="674" t="str">
        <f>'03-04'!$A$1</f>
        <v>2015年玉溪市市本级一般公共预算收入决算情况表</v>
      </c>
      <c r="D5" s="670">
        <f t="shared" si="1"/>
        <v>42</v>
      </c>
      <c r="E5" s="673">
        <v>3</v>
      </c>
    </row>
    <row r="6" s="664" customFormat="1" ht="30" customHeight="1" spans="1:5">
      <c r="A6" s="669" t="str">
        <f>B6&amp;"、"&amp;C6&amp;REPT(".",66-LENB(B6&amp;"、"&amp;C6&amp;E6))&amp;E6</f>
        <v>表四、2015年玉溪市市本级一般公共预算支出决算情况表...............4</v>
      </c>
      <c r="B6" s="670" t="str">
        <f>'03-04'!K2</f>
        <v>表四</v>
      </c>
      <c r="C6" s="674" t="str">
        <f>'03-04'!$K$1</f>
        <v>2015年玉溪市市本级一般公共预算支出决算情况表</v>
      </c>
      <c r="D6" s="670">
        <f t="shared" si="1"/>
        <v>43</v>
      </c>
      <c r="E6" s="673">
        <v>4</v>
      </c>
    </row>
    <row r="7" s="664" customFormat="1" ht="30" customHeight="1" spans="1:5">
      <c r="A7" s="669" t="str">
        <f t="shared" ref="A7" si="2">B7&amp;"、"&amp;C7&amp;REPT(".",65-LENB(B7&amp;"、"&amp;C7&amp;E7))&amp;E7</f>
        <v>表五、2015年玉溪市市本级一般公共预算支出决算情况表（细化到项级）5</v>
      </c>
      <c r="B7" s="670" t="s">
        <v>17</v>
      </c>
      <c r="C7" s="674" t="s">
        <v>18</v>
      </c>
      <c r="D7" s="670">
        <f t="shared" si="1"/>
        <v>35</v>
      </c>
      <c r="E7" s="673">
        <v>5</v>
      </c>
    </row>
    <row r="8" s="664" customFormat="1" ht="30" customHeight="1" spans="1:5">
      <c r="A8" s="669" t="str">
        <f t="shared" si="0"/>
        <v>表六、2015年玉溪市政府性基金预算收入决算情况表.................29</v>
      </c>
      <c r="B8" s="675" t="str">
        <f>'06-07'!A2</f>
        <v>表六</v>
      </c>
      <c r="C8" s="674" t="str">
        <f>'06-07'!A1</f>
        <v>2015年玉溪市政府性基金预算收入决算情况表</v>
      </c>
      <c r="D8" s="670">
        <f t="shared" ref="D8:D15" si="3">LEN(A8)</f>
        <v>44</v>
      </c>
      <c r="E8" s="673">
        <v>29</v>
      </c>
    </row>
    <row r="9" s="664" customFormat="1" ht="30" customHeight="1" spans="1:5">
      <c r="A9" s="669" t="str">
        <f t="shared" si="0"/>
        <v>表七、2015年玉溪市政府性基金预算支出决算情况表.................30</v>
      </c>
      <c r="B9" s="670" t="str">
        <f>'06-07'!H2</f>
        <v>表七</v>
      </c>
      <c r="C9" s="674" t="str">
        <f>'06-07'!$H$1</f>
        <v>2015年玉溪市政府性基金预算支出决算情况表</v>
      </c>
      <c r="D9" s="670">
        <f t="shared" si="3"/>
        <v>44</v>
      </c>
      <c r="E9" s="673">
        <v>30</v>
      </c>
    </row>
    <row r="10" s="664" customFormat="1" ht="30" customHeight="1" spans="1:5">
      <c r="A10" s="669" t="str">
        <f t="shared" si="0"/>
        <v>表八、2015年玉溪市政府性基金支出决算情况表（细化到款级）.......31</v>
      </c>
      <c r="B10" s="670" t="s">
        <v>19</v>
      </c>
      <c r="C10" s="674" t="s">
        <v>20</v>
      </c>
      <c r="D10" s="670">
        <f t="shared" si="3"/>
        <v>39</v>
      </c>
      <c r="E10" s="673">
        <v>31</v>
      </c>
    </row>
    <row r="11" s="664" customFormat="1" ht="30" customHeight="1" spans="1:5">
      <c r="A11" s="669" t="str">
        <f t="shared" si="0"/>
        <v>表九、2015年玉溪市市本级政府性基金收入决算情况表...............32</v>
      </c>
      <c r="B11" s="670" t="str">
        <f>'09-10'!A2</f>
        <v>表九</v>
      </c>
      <c r="C11" s="674" t="str">
        <f>'09-10'!$A$1</f>
        <v>2015年玉溪市市本级政府性基金收入决算情况表</v>
      </c>
      <c r="D11" s="670">
        <f t="shared" si="3"/>
        <v>43</v>
      </c>
      <c r="E11" s="673">
        <v>32</v>
      </c>
    </row>
    <row r="12" s="664" customFormat="1" ht="30" customHeight="1" spans="1:5">
      <c r="A12" s="669" t="str">
        <f t="shared" si="0"/>
        <v>表十、2015年玉溪市市本级政府性基金支出决算情况表 ..............33</v>
      </c>
      <c r="B12" s="670" t="str">
        <f>'09-10'!K2</f>
        <v>表十</v>
      </c>
      <c r="C12" s="674" t="str">
        <f>'09-10'!$K$1</f>
        <v>2015年玉溪市市本级政府性基金支出决算情况表 </v>
      </c>
      <c r="D12" s="670">
        <f t="shared" si="3"/>
        <v>43</v>
      </c>
      <c r="E12" s="673">
        <v>33</v>
      </c>
    </row>
    <row r="13" s="664" customFormat="1" ht="30" customHeight="1" spans="1:5">
      <c r="A13" s="669" t="str">
        <f>B13&amp;"、"&amp;C13&amp;REPT(".",70-LENB(B13&amp;"、"&amp;C13&amp;E13))&amp;E13</f>
        <v>表十一、2015年玉溪市市本级政府性基金支出决算情况表 （细化到款级）...34</v>
      </c>
      <c r="B13" s="670" t="s">
        <v>21</v>
      </c>
      <c r="C13" s="674" t="s">
        <v>22</v>
      </c>
      <c r="D13" s="670">
        <f t="shared" ref="D13" si="4">LEN(A13)</f>
        <v>40</v>
      </c>
      <c r="E13" s="673">
        <v>34</v>
      </c>
    </row>
    <row r="14" s="664" customFormat="1" ht="30" customHeight="1" spans="1:5">
      <c r="A14" s="669" t="str">
        <f t="shared" si="0"/>
        <v>表十二、2015年玉溪市市本级社会保险基金收入决算情况表...........35</v>
      </c>
      <c r="B14" s="670" t="s">
        <v>23</v>
      </c>
      <c r="C14" s="674" t="s">
        <v>24</v>
      </c>
      <c r="D14" s="670">
        <f t="shared" si="3"/>
        <v>41</v>
      </c>
      <c r="E14" s="673">
        <v>35</v>
      </c>
    </row>
    <row r="15" s="664" customFormat="1" ht="30" customHeight="1" spans="1:5">
      <c r="A15" s="669" t="str">
        <f t="shared" si="0"/>
        <v>表十三、2015年玉溪市市本级社会保险基金支出决算情况表...........36</v>
      </c>
      <c r="B15" s="670" t="s">
        <v>25</v>
      </c>
      <c r="C15" s="674" t="s">
        <v>26</v>
      </c>
      <c r="D15" s="670">
        <f t="shared" si="3"/>
        <v>41</v>
      </c>
      <c r="E15" s="673">
        <v>36</v>
      </c>
    </row>
    <row r="16" s="664" customFormat="1" ht="30" customHeight="1" spans="1:5">
      <c r="A16" s="669" t="str">
        <f t="shared" si="0"/>
        <v>表十四、2015年玉溪市市本级国有资本经营预算收入决算情况表.......37</v>
      </c>
      <c r="B16" s="670" t="str">
        <f>'14-15'!A2</f>
        <v>表十四</v>
      </c>
      <c r="C16" s="674" t="str">
        <f>'14-15'!$A$1</f>
        <v>2015年玉溪市市本级国有资本经营预算收入决算情况表</v>
      </c>
      <c r="D16" s="670">
        <f t="shared" ref="D16:D19" si="5">LEN(A16)</f>
        <v>39</v>
      </c>
      <c r="E16" s="673">
        <v>37</v>
      </c>
    </row>
    <row r="17" s="664" customFormat="1" ht="30" customHeight="1" spans="1:5">
      <c r="A17" s="669" t="str">
        <f t="shared" si="0"/>
        <v>表十五、2015年玉溪市市本级国有资本经营预算支出决算情况表.......38</v>
      </c>
      <c r="B17" s="670" t="str">
        <f>'14-15'!G2</f>
        <v>表十五</v>
      </c>
      <c r="C17" s="674" t="str">
        <f>'14-15'!$G$1</f>
        <v>2015年玉溪市市本级国有资本经营预算支出决算情况表</v>
      </c>
      <c r="D17" s="670">
        <f t="shared" si="5"/>
        <v>39</v>
      </c>
      <c r="E17" s="673">
        <v>38</v>
      </c>
    </row>
    <row r="18" ht="30" customHeight="1" spans="1:5">
      <c r="A18" s="669" t="str">
        <f t="shared" si="0"/>
        <v>表十六、2015年玉溪市市本级补助下级转移支付资金情况表...........39</v>
      </c>
      <c r="B18" s="670" t="str">
        <f>'16'!A2</f>
        <v>表十六</v>
      </c>
      <c r="C18" s="674" t="str">
        <f>'16'!$A$1</f>
        <v>2015年玉溪市市本级补助下级转移支付资金情况表</v>
      </c>
      <c r="D18" s="670">
        <f t="shared" si="5"/>
        <v>41</v>
      </c>
      <c r="E18" s="673">
        <v>39</v>
      </c>
    </row>
    <row r="19" ht="30" customHeight="1" spans="1:5">
      <c r="A19" s="669" t="str">
        <f t="shared" si="0"/>
        <v>表十七、2015年玉溪市补助下级专项转移支付资金情况表.............40</v>
      </c>
      <c r="B19" s="670" t="s">
        <v>27</v>
      </c>
      <c r="C19" s="674" t="s">
        <v>28</v>
      </c>
      <c r="D19" s="670">
        <f t="shared" si="5"/>
        <v>42</v>
      </c>
      <c r="E19" s="673">
        <v>40</v>
      </c>
    </row>
    <row r="20" ht="30" customHeight="1" spans="1:5">
      <c r="A20" s="669" t="str">
        <f t="shared" ref="A20" si="6">B20&amp;"、"&amp;C20&amp;REPT(".",65-LENB(B20&amp;"、"&amp;C20&amp;E20))&amp;E20</f>
        <v>表十八、2015年玉溪市市本级预备费安排情况表.....................41</v>
      </c>
      <c r="B20" s="670" t="str">
        <f>'18'!A2</f>
        <v>表十八</v>
      </c>
      <c r="C20" s="674" t="str">
        <f>'18'!A1</f>
        <v>2015年玉溪市市本级预备费安排情况表</v>
      </c>
      <c r="D20" s="670">
        <f t="shared" ref="D20" si="7">LEN(A20)</f>
        <v>46</v>
      </c>
      <c r="E20" s="673">
        <v>41</v>
      </c>
    </row>
  </sheetData>
  <mergeCells count="1">
    <mergeCell ref="B1:E1"/>
  </mergeCells>
  <hyperlinks>
    <hyperlink ref="A3" location="'01-02'!A5" display="=B3&amp;&quot;、&quot;&amp;C3&amp;REPT(&quot;.&quot;,65-LENB(B3&amp;&quot;、&quot;&amp;C3&amp;E3))&amp;E3"/>
    <hyperlink ref="A4" location="'01-02'!A5" display="=B4&amp;&quot;、&quot;&amp;C4&amp;REPT(&quot;.&quot;,65-LENB(B4&amp;&quot;、&quot;&amp;C4&amp;E4))&amp;E4"/>
    <hyperlink ref="A5" location="'01-02'!A5" display="=B5&amp;&quot;、&quot;&amp;C5&amp;REPT(&quot;.&quot;,65-LENB(B5&amp;&quot;、&quot;&amp;C5&amp;E5))&amp;E5"/>
  </hyperlinks>
  <printOptions horizontalCentered="1"/>
  <pageMargins left="0.55" right="0.55" top="0.786805555555556" bottom="0.786805555555556" header="0.511805555555556" footer="0.511805555555556"/>
  <pageSetup paperSize="9" scale="88"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Y53"/>
  <sheetViews>
    <sheetView showZeros="0" tabSelected="1" view="pageBreakPreview" zoomScale="85" zoomScaleNormal="100" workbookViewId="0">
      <pane ySplit="3" topLeftCell="A4" activePane="bottomLeft" state="frozen"/>
      <selection/>
      <selection pane="bottomLeft" activeCell="A5" sqref="A5"/>
    </sheetView>
  </sheetViews>
  <sheetFormatPr defaultColWidth="9" defaultRowHeight="14.25"/>
  <cols>
    <col min="1" max="1" width="43.625" style="590" customWidth="1"/>
    <col min="2" max="2" width="17.625" style="590" customWidth="1"/>
    <col min="3" max="3" width="18" style="590" customWidth="1"/>
    <col min="4" max="4" width="16.75" style="590" hidden="1" customWidth="1"/>
    <col min="5" max="5" width="18.625" style="590" customWidth="1"/>
    <col min="6" max="6" width="15.75" style="590" hidden="1" customWidth="1"/>
    <col min="7" max="7" width="16.875" style="590" hidden="1" customWidth="1"/>
    <col min="8" max="8" width="19.125" style="590" customWidth="1"/>
    <col min="9" max="9" width="18.375" style="590" customWidth="1"/>
    <col min="10" max="10" width="11.75" style="633" hidden="1" customWidth="1"/>
    <col min="11" max="11" width="32" style="590" customWidth="1"/>
    <col min="12" max="12" width="18.75" style="590" customWidth="1"/>
    <col min="13" max="13" width="18.5" style="590" customWidth="1"/>
    <col min="14" max="14" width="17.125" style="590" hidden="1" customWidth="1"/>
    <col min="15" max="15" width="19.875" style="590" customWidth="1"/>
    <col min="16" max="17" width="18.5" style="590" hidden="1" customWidth="1"/>
    <col min="18" max="18" width="19.625" style="590" hidden="1" customWidth="1"/>
    <col min="19" max="19" width="17.5" style="590" customWidth="1"/>
    <col min="20" max="20" width="17.875" style="590" customWidth="1"/>
    <col min="21" max="21" width="11.625" style="633" hidden="1" customWidth="1"/>
    <col min="22" max="22" width="14.25" style="590" customWidth="1"/>
    <col min="23" max="24" width="9" style="590"/>
    <col min="25" max="25" width="12.75" style="590" customWidth="1"/>
    <col min="26" max="16384" width="9" style="590"/>
  </cols>
  <sheetData>
    <row r="1" ht="36.75" customHeight="1" spans="1:21">
      <c r="A1" s="593" t="s">
        <v>29</v>
      </c>
      <c r="B1" s="593"/>
      <c r="C1" s="593"/>
      <c r="D1" s="593"/>
      <c r="E1" s="593"/>
      <c r="F1" s="593"/>
      <c r="G1" s="593"/>
      <c r="H1" s="593"/>
      <c r="I1" s="593"/>
      <c r="J1" s="593"/>
      <c r="K1" s="593" t="s">
        <v>30</v>
      </c>
      <c r="L1" s="593"/>
      <c r="M1" s="593"/>
      <c r="N1" s="593"/>
      <c r="O1" s="593"/>
      <c r="P1" s="593"/>
      <c r="Q1" s="593"/>
      <c r="R1" s="593"/>
      <c r="S1" s="593"/>
      <c r="T1" s="593"/>
      <c r="U1" s="593"/>
    </row>
    <row r="2" ht="19.5" customHeight="1" spans="1:21">
      <c r="A2" s="641" t="s">
        <v>31</v>
      </c>
      <c r="B2" s="594"/>
      <c r="C2" s="594"/>
      <c r="D2" s="594"/>
      <c r="E2" s="594"/>
      <c r="F2" s="594"/>
      <c r="G2" s="594"/>
      <c r="H2" s="594"/>
      <c r="I2" s="653" t="s">
        <v>32</v>
      </c>
      <c r="J2" s="653" t="s">
        <v>32</v>
      </c>
      <c r="K2" s="594" t="s">
        <v>33</v>
      </c>
      <c r="L2" s="594"/>
      <c r="M2" s="654"/>
      <c r="N2" s="654"/>
      <c r="O2" s="654"/>
      <c r="P2" s="654"/>
      <c r="Q2" s="654"/>
      <c r="R2" s="654"/>
      <c r="S2" s="654"/>
      <c r="T2" s="661" t="s">
        <v>32</v>
      </c>
      <c r="U2" s="661" t="s">
        <v>32</v>
      </c>
    </row>
    <row r="3" s="635" customFormat="1" ht="30.75" customHeight="1" spans="1:21">
      <c r="A3" s="562" t="s">
        <v>34</v>
      </c>
      <c r="B3" s="509" t="s">
        <v>35</v>
      </c>
      <c r="C3" s="509" t="s">
        <v>36</v>
      </c>
      <c r="D3" s="509" t="s">
        <v>37</v>
      </c>
      <c r="E3" s="510" t="s">
        <v>38</v>
      </c>
      <c r="F3" s="510" t="s">
        <v>39</v>
      </c>
      <c r="G3" s="510" t="s">
        <v>40</v>
      </c>
      <c r="H3" s="561" t="s">
        <v>41</v>
      </c>
      <c r="I3" s="192" t="s">
        <v>42</v>
      </c>
      <c r="J3" s="192" t="s">
        <v>43</v>
      </c>
      <c r="K3" s="562" t="s">
        <v>34</v>
      </c>
      <c r="L3" s="509" t="s">
        <v>35</v>
      </c>
      <c r="M3" s="509" t="s">
        <v>36</v>
      </c>
      <c r="N3" s="509" t="s">
        <v>37</v>
      </c>
      <c r="O3" s="509" t="s">
        <v>38</v>
      </c>
      <c r="P3" s="509" t="s">
        <v>39</v>
      </c>
      <c r="Q3" s="509" t="s">
        <v>44</v>
      </c>
      <c r="R3" s="509" t="s">
        <v>40</v>
      </c>
      <c r="S3" s="192" t="s">
        <v>41</v>
      </c>
      <c r="T3" s="192" t="s">
        <v>42</v>
      </c>
      <c r="U3" s="192" t="s">
        <v>43</v>
      </c>
    </row>
    <row r="4" s="175" customFormat="1" ht="24.95" customHeight="1" spans="1:21">
      <c r="A4" s="525" t="s">
        <v>45</v>
      </c>
      <c r="B4" s="597">
        <f t="shared" ref="B4:G4" si="0">SUM(B5:B20)</f>
        <v>786031</v>
      </c>
      <c r="C4" s="597">
        <f t="shared" si="0"/>
        <v>834390</v>
      </c>
      <c r="D4" s="597">
        <f t="shared" si="0"/>
        <v>0</v>
      </c>
      <c r="E4" s="597">
        <f t="shared" si="0"/>
        <v>765550</v>
      </c>
      <c r="F4" s="597">
        <f t="shared" si="0"/>
        <v>-20481</v>
      </c>
      <c r="G4" s="597">
        <f t="shared" si="0"/>
        <v>765550</v>
      </c>
      <c r="H4" s="523">
        <v>0.974</v>
      </c>
      <c r="I4" s="298">
        <v>0.917</v>
      </c>
      <c r="J4" s="298" t="e">
        <f>E4/D4</f>
        <v>#DIV/0!</v>
      </c>
      <c r="K4" s="568" t="s">
        <v>46</v>
      </c>
      <c r="L4" s="655">
        <v>244182</v>
      </c>
      <c r="M4" s="626">
        <v>294288</v>
      </c>
      <c r="N4" s="626"/>
      <c r="O4" s="642">
        <v>300584</v>
      </c>
      <c r="P4" s="624">
        <f t="shared" ref="P4:P26" si="1">O4-L4</f>
        <v>56402</v>
      </c>
      <c r="Q4" s="624">
        <f>O4-M4</f>
        <v>6296</v>
      </c>
      <c r="R4" s="624">
        <f t="shared" ref="R4:R29" si="2">O4-N4</f>
        <v>300584</v>
      </c>
      <c r="S4" s="636">
        <f>O4/L4</f>
        <v>1.231</v>
      </c>
      <c r="T4" s="636">
        <f>O4/M4</f>
        <v>1.021</v>
      </c>
      <c r="U4" s="303" t="e">
        <f t="shared" ref="U4:U26" si="3">O4/N4</f>
        <v>#DIV/0!</v>
      </c>
    </row>
    <row r="5" s="175" customFormat="1" ht="24.95" customHeight="1" spans="1:21">
      <c r="A5" s="304" t="s">
        <v>47</v>
      </c>
      <c r="B5" s="642">
        <v>210258</v>
      </c>
      <c r="C5" s="642">
        <v>227760</v>
      </c>
      <c r="D5" s="626"/>
      <c r="E5" s="626">
        <v>232961</v>
      </c>
      <c r="F5" s="563">
        <f t="shared" ref="F5:F20" si="4">E5-B5</f>
        <v>22703</v>
      </c>
      <c r="G5" s="563">
        <f t="shared" ref="G5:G14" si="5">E5-D5</f>
        <v>232961</v>
      </c>
      <c r="H5" s="514">
        <v>1.108</v>
      </c>
      <c r="I5" s="303">
        <v>1.023</v>
      </c>
      <c r="J5" s="303" t="e">
        <f>E5/D5</f>
        <v>#DIV/0!</v>
      </c>
      <c r="K5" s="299" t="s">
        <v>48</v>
      </c>
      <c r="L5" s="655">
        <v>0</v>
      </c>
      <c r="M5" s="626"/>
      <c r="N5" s="626"/>
      <c r="O5" s="642"/>
      <c r="P5" s="624">
        <f t="shared" si="1"/>
        <v>0</v>
      </c>
      <c r="Q5" s="624">
        <f t="shared" ref="Q5:Q26" si="6">O5-M5</f>
        <v>0</v>
      </c>
      <c r="R5" s="624">
        <f t="shared" si="2"/>
        <v>0</v>
      </c>
      <c r="S5" s="636"/>
      <c r="T5" s="636"/>
      <c r="U5" s="303" t="e">
        <f t="shared" si="3"/>
        <v>#DIV/0!</v>
      </c>
    </row>
    <row r="6" s="175" customFormat="1" ht="30" customHeight="1" spans="1:21">
      <c r="A6" s="304" t="s">
        <v>49</v>
      </c>
      <c r="B6" s="642">
        <v>118899</v>
      </c>
      <c r="C6" s="642">
        <v>117500</v>
      </c>
      <c r="D6" s="626"/>
      <c r="E6" s="642">
        <v>111799</v>
      </c>
      <c r="F6" s="563">
        <f t="shared" si="4"/>
        <v>-7100</v>
      </c>
      <c r="G6" s="563">
        <f t="shared" si="5"/>
        <v>111799</v>
      </c>
      <c r="H6" s="514">
        <v>0.94</v>
      </c>
      <c r="I6" s="303">
        <v>0.951</v>
      </c>
      <c r="J6" s="303" t="e">
        <f>E6/D6</f>
        <v>#DIV/0!</v>
      </c>
      <c r="K6" s="299" t="s">
        <v>50</v>
      </c>
      <c r="L6" s="655">
        <v>4099</v>
      </c>
      <c r="M6" s="626">
        <v>4200</v>
      </c>
      <c r="N6" s="626"/>
      <c r="O6" s="642">
        <v>3920</v>
      </c>
      <c r="P6" s="624">
        <f t="shared" si="1"/>
        <v>-179</v>
      </c>
      <c r="Q6" s="624">
        <f t="shared" si="6"/>
        <v>-280</v>
      </c>
      <c r="R6" s="624">
        <f t="shared" si="2"/>
        <v>3920</v>
      </c>
      <c r="S6" s="636">
        <f t="shared" ref="S6:S29" si="7">O6/L6</f>
        <v>0.956</v>
      </c>
      <c r="T6" s="636">
        <f t="shared" ref="T6:T19" si="8">O6/M6</f>
        <v>0.933</v>
      </c>
      <c r="U6" s="303" t="e">
        <f t="shared" si="3"/>
        <v>#DIV/0!</v>
      </c>
    </row>
    <row r="7" s="175" customFormat="1" ht="30" customHeight="1" spans="1:21">
      <c r="A7" s="304" t="s">
        <v>51</v>
      </c>
      <c r="B7" s="642">
        <v>46909</v>
      </c>
      <c r="C7" s="642">
        <v>48380</v>
      </c>
      <c r="D7" s="626"/>
      <c r="E7" s="642">
        <v>47273</v>
      </c>
      <c r="F7" s="563">
        <f t="shared" si="4"/>
        <v>364</v>
      </c>
      <c r="G7" s="563">
        <f t="shared" si="5"/>
        <v>47273</v>
      </c>
      <c r="H7" s="514">
        <v>1.008</v>
      </c>
      <c r="I7" s="303">
        <v>0.977</v>
      </c>
      <c r="J7" s="303" t="e">
        <f>E7/D7</f>
        <v>#DIV/0!</v>
      </c>
      <c r="K7" s="299" t="s">
        <v>52</v>
      </c>
      <c r="L7" s="655">
        <v>95039</v>
      </c>
      <c r="M7" s="626">
        <v>99642</v>
      </c>
      <c r="N7" s="626"/>
      <c r="O7" s="642">
        <v>110722</v>
      </c>
      <c r="P7" s="624">
        <f t="shared" si="1"/>
        <v>15683</v>
      </c>
      <c r="Q7" s="624">
        <f t="shared" si="6"/>
        <v>11080</v>
      </c>
      <c r="R7" s="624">
        <f t="shared" si="2"/>
        <v>110722</v>
      </c>
      <c r="S7" s="636">
        <f t="shared" si="7"/>
        <v>1.165</v>
      </c>
      <c r="T7" s="636">
        <f t="shared" si="8"/>
        <v>1.111</v>
      </c>
      <c r="U7" s="303" t="e">
        <f t="shared" si="3"/>
        <v>#DIV/0!</v>
      </c>
    </row>
    <row r="8" s="175" customFormat="1" ht="30" customHeight="1" spans="1:21">
      <c r="A8" s="304" t="s">
        <v>53</v>
      </c>
      <c r="B8" s="642">
        <v>0</v>
      </c>
      <c r="C8" s="642"/>
      <c r="D8" s="626"/>
      <c r="E8" s="642"/>
      <c r="F8" s="563">
        <f t="shared" si="4"/>
        <v>0</v>
      </c>
      <c r="G8" s="563">
        <f t="shared" si="5"/>
        <v>0</v>
      </c>
      <c r="H8" s="514"/>
      <c r="I8" s="303"/>
      <c r="J8" s="303"/>
      <c r="K8" s="299" t="s">
        <v>54</v>
      </c>
      <c r="L8" s="655">
        <v>322464</v>
      </c>
      <c r="M8" s="626">
        <v>343712</v>
      </c>
      <c r="N8" s="626"/>
      <c r="O8" s="642">
        <v>368087</v>
      </c>
      <c r="P8" s="624">
        <f t="shared" si="1"/>
        <v>45623</v>
      </c>
      <c r="Q8" s="624">
        <f t="shared" si="6"/>
        <v>24375</v>
      </c>
      <c r="R8" s="624">
        <f t="shared" si="2"/>
        <v>368087</v>
      </c>
      <c r="S8" s="636">
        <f t="shared" si="7"/>
        <v>1.141</v>
      </c>
      <c r="T8" s="636">
        <f t="shared" si="8"/>
        <v>1.071</v>
      </c>
      <c r="U8" s="303" t="e">
        <f t="shared" si="3"/>
        <v>#DIV/0!</v>
      </c>
    </row>
    <row r="9" s="175" customFormat="1" ht="30" customHeight="1" spans="1:21">
      <c r="A9" s="304" t="s">
        <v>55</v>
      </c>
      <c r="B9" s="642">
        <v>9061</v>
      </c>
      <c r="C9" s="642">
        <v>9680</v>
      </c>
      <c r="D9" s="626"/>
      <c r="E9" s="642">
        <v>11208</v>
      </c>
      <c r="F9" s="563">
        <f t="shared" si="4"/>
        <v>2147</v>
      </c>
      <c r="G9" s="563">
        <f t="shared" si="5"/>
        <v>11208</v>
      </c>
      <c r="H9" s="514">
        <v>1.237</v>
      </c>
      <c r="I9" s="303">
        <v>1.158</v>
      </c>
      <c r="J9" s="303" t="e">
        <f>E9/D9</f>
        <v>#DIV/0!</v>
      </c>
      <c r="K9" s="299" t="s">
        <v>56</v>
      </c>
      <c r="L9" s="655">
        <v>25175</v>
      </c>
      <c r="M9" s="626">
        <v>27910</v>
      </c>
      <c r="N9" s="626"/>
      <c r="O9" s="642">
        <v>29328</v>
      </c>
      <c r="P9" s="624">
        <f t="shared" si="1"/>
        <v>4153</v>
      </c>
      <c r="Q9" s="624">
        <f t="shared" si="6"/>
        <v>1418</v>
      </c>
      <c r="R9" s="624">
        <f t="shared" si="2"/>
        <v>29328</v>
      </c>
      <c r="S9" s="636">
        <f t="shared" si="7"/>
        <v>1.165</v>
      </c>
      <c r="T9" s="636">
        <f t="shared" si="8"/>
        <v>1.051</v>
      </c>
      <c r="U9" s="303" t="e">
        <f t="shared" si="3"/>
        <v>#DIV/0!</v>
      </c>
    </row>
    <row r="10" s="175" customFormat="1" ht="30" customHeight="1" spans="1:21">
      <c r="A10" s="304" t="s">
        <v>57</v>
      </c>
      <c r="B10" s="642">
        <v>30486</v>
      </c>
      <c r="C10" s="642">
        <v>32540</v>
      </c>
      <c r="D10" s="626"/>
      <c r="E10" s="642">
        <v>22853</v>
      </c>
      <c r="F10" s="563">
        <f t="shared" si="4"/>
        <v>-7633</v>
      </c>
      <c r="G10" s="563">
        <f t="shared" si="5"/>
        <v>22853</v>
      </c>
      <c r="H10" s="514">
        <v>0.75</v>
      </c>
      <c r="I10" s="303">
        <v>0.702</v>
      </c>
      <c r="J10" s="303" t="e">
        <f t="shared" ref="J10:J19" si="9">E10/D10</f>
        <v>#DIV/0!</v>
      </c>
      <c r="K10" s="299" t="s">
        <v>58</v>
      </c>
      <c r="L10" s="655">
        <v>25806</v>
      </c>
      <c r="M10" s="626">
        <v>27280</v>
      </c>
      <c r="N10" s="626"/>
      <c r="O10" s="642">
        <v>29523</v>
      </c>
      <c r="P10" s="624">
        <f t="shared" si="1"/>
        <v>3717</v>
      </c>
      <c r="Q10" s="624">
        <f t="shared" si="6"/>
        <v>2243</v>
      </c>
      <c r="R10" s="624">
        <f t="shared" si="2"/>
        <v>29523</v>
      </c>
      <c r="S10" s="636">
        <f t="shared" si="7"/>
        <v>1.144</v>
      </c>
      <c r="T10" s="636">
        <f t="shared" si="8"/>
        <v>1.082</v>
      </c>
      <c r="U10" s="303" t="e">
        <f t="shared" si="3"/>
        <v>#DIV/0!</v>
      </c>
    </row>
    <row r="11" s="175" customFormat="1" ht="30" customHeight="1" spans="1:21">
      <c r="A11" s="304" t="s">
        <v>59</v>
      </c>
      <c r="B11" s="642">
        <v>192173</v>
      </c>
      <c r="C11" s="642">
        <v>206830</v>
      </c>
      <c r="D11" s="626"/>
      <c r="E11" s="642">
        <v>185814</v>
      </c>
      <c r="F11" s="563">
        <f t="shared" si="4"/>
        <v>-6359</v>
      </c>
      <c r="G11" s="563">
        <f t="shared" si="5"/>
        <v>185814</v>
      </c>
      <c r="H11" s="514">
        <v>0.967</v>
      </c>
      <c r="I11" s="303">
        <v>0.898</v>
      </c>
      <c r="J11" s="303" t="e">
        <f t="shared" si="9"/>
        <v>#DIV/0!</v>
      </c>
      <c r="K11" s="299" t="s">
        <v>60</v>
      </c>
      <c r="L11" s="655">
        <v>236380</v>
      </c>
      <c r="M11" s="626">
        <v>251228</v>
      </c>
      <c r="N11" s="626"/>
      <c r="O11" s="642">
        <v>261370</v>
      </c>
      <c r="P11" s="624">
        <f t="shared" si="1"/>
        <v>24990</v>
      </c>
      <c r="Q11" s="624">
        <f t="shared" si="6"/>
        <v>10142</v>
      </c>
      <c r="R11" s="624">
        <f t="shared" si="2"/>
        <v>261370</v>
      </c>
      <c r="S11" s="636">
        <f t="shared" si="7"/>
        <v>1.106</v>
      </c>
      <c r="T11" s="636">
        <f t="shared" si="8"/>
        <v>1.04</v>
      </c>
      <c r="U11" s="303" t="e">
        <f t="shared" si="3"/>
        <v>#DIV/0!</v>
      </c>
    </row>
    <row r="12" s="175" customFormat="1" ht="30" customHeight="1" spans="1:21">
      <c r="A12" s="304" t="s">
        <v>61</v>
      </c>
      <c r="B12" s="642">
        <v>19006</v>
      </c>
      <c r="C12" s="642">
        <v>20310</v>
      </c>
      <c r="D12" s="626"/>
      <c r="E12" s="642">
        <v>19260</v>
      </c>
      <c r="F12" s="563">
        <f t="shared" si="4"/>
        <v>254</v>
      </c>
      <c r="G12" s="563">
        <f t="shared" si="5"/>
        <v>19260</v>
      </c>
      <c r="H12" s="514">
        <v>1.013</v>
      </c>
      <c r="I12" s="303">
        <v>0.948</v>
      </c>
      <c r="J12" s="303" t="e">
        <f t="shared" si="9"/>
        <v>#DIV/0!</v>
      </c>
      <c r="K12" s="299" t="s">
        <v>62</v>
      </c>
      <c r="L12" s="655">
        <v>189835</v>
      </c>
      <c r="M12" s="626">
        <v>196685</v>
      </c>
      <c r="N12" s="626"/>
      <c r="O12" s="642">
        <v>219283</v>
      </c>
      <c r="P12" s="624">
        <f t="shared" si="1"/>
        <v>29448</v>
      </c>
      <c r="Q12" s="624">
        <f t="shared" si="6"/>
        <v>22598</v>
      </c>
      <c r="R12" s="624">
        <f t="shared" si="2"/>
        <v>219283</v>
      </c>
      <c r="S12" s="636">
        <f t="shared" si="7"/>
        <v>1.155</v>
      </c>
      <c r="T12" s="636">
        <f t="shared" si="8"/>
        <v>1.115</v>
      </c>
      <c r="U12" s="303" t="e">
        <f t="shared" si="3"/>
        <v>#DIV/0!</v>
      </c>
    </row>
    <row r="13" s="175" customFormat="1" ht="30" customHeight="1" spans="1:21">
      <c r="A13" s="304" t="s">
        <v>63</v>
      </c>
      <c r="B13" s="642">
        <v>15482</v>
      </c>
      <c r="C13" s="642">
        <v>16500</v>
      </c>
      <c r="D13" s="626"/>
      <c r="E13" s="642">
        <v>11214</v>
      </c>
      <c r="F13" s="563">
        <f t="shared" si="4"/>
        <v>-4268</v>
      </c>
      <c r="G13" s="563">
        <f t="shared" si="5"/>
        <v>11214</v>
      </c>
      <c r="H13" s="514">
        <v>0.724</v>
      </c>
      <c r="I13" s="303">
        <v>0.68</v>
      </c>
      <c r="J13" s="303" t="e">
        <f t="shared" si="9"/>
        <v>#DIV/0!</v>
      </c>
      <c r="K13" s="299" t="s">
        <v>64</v>
      </c>
      <c r="L13" s="655">
        <v>150663</v>
      </c>
      <c r="M13" s="626">
        <v>128603</v>
      </c>
      <c r="N13" s="626"/>
      <c r="O13" s="642">
        <v>132241</v>
      </c>
      <c r="P13" s="624">
        <f t="shared" si="1"/>
        <v>-18422</v>
      </c>
      <c r="Q13" s="624">
        <f t="shared" si="6"/>
        <v>3638</v>
      </c>
      <c r="R13" s="624">
        <f t="shared" si="2"/>
        <v>132241</v>
      </c>
      <c r="S13" s="636">
        <f t="shared" si="7"/>
        <v>0.878</v>
      </c>
      <c r="T13" s="636">
        <f t="shared" si="8"/>
        <v>1.028</v>
      </c>
      <c r="U13" s="303" t="e">
        <f t="shared" si="3"/>
        <v>#DIV/0!</v>
      </c>
    </row>
    <row r="14" s="175" customFormat="1" ht="30" customHeight="1" spans="1:21">
      <c r="A14" s="304" t="s">
        <v>65</v>
      </c>
      <c r="B14" s="642">
        <v>24590</v>
      </c>
      <c r="C14" s="642">
        <v>26220</v>
      </c>
      <c r="D14" s="626"/>
      <c r="E14" s="642">
        <v>20554</v>
      </c>
      <c r="F14" s="563">
        <f t="shared" si="4"/>
        <v>-4036</v>
      </c>
      <c r="G14" s="563">
        <f t="shared" si="5"/>
        <v>20554</v>
      </c>
      <c r="H14" s="514">
        <v>0.836</v>
      </c>
      <c r="I14" s="303">
        <v>0.784</v>
      </c>
      <c r="J14" s="303" t="e">
        <f t="shared" si="9"/>
        <v>#DIV/0!</v>
      </c>
      <c r="K14" s="299" t="s">
        <v>66</v>
      </c>
      <c r="L14" s="655">
        <v>86727</v>
      </c>
      <c r="M14" s="626">
        <v>87000</v>
      </c>
      <c r="N14" s="626"/>
      <c r="O14" s="642">
        <v>133984</v>
      </c>
      <c r="P14" s="624">
        <f t="shared" si="1"/>
        <v>47257</v>
      </c>
      <c r="Q14" s="624">
        <f t="shared" si="6"/>
        <v>46984</v>
      </c>
      <c r="R14" s="624">
        <f t="shared" si="2"/>
        <v>133984</v>
      </c>
      <c r="S14" s="636">
        <f t="shared" si="7"/>
        <v>1.545</v>
      </c>
      <c r="T14" s="636">
        <f t="shared" si="8"/>
        <v>1.54</v>
      </c>
      <c r="U14" s="303" t="e">
        <f t="shared" si="3"/>
        <v>#DIV/0!</v>
      </c>
    </row>
    <row r="15" s="175" customFormat="1" ht="30" customHeight="1" spans="1:21">
      <c r="A15" s="304" t="s">
        <v>67</v>
      </c>
      <c r="B15" s="642">
        <v>20023</v>
      </c>
      <c r="C15" s="642">
        <v>21420</v>
      </c>
      <c r="D15" s="626"/>
      <c r="E15" s="642">
        <v>11088</v>
      </c>
      <c r="F15" s="563">
        <f t="shared" si="4"/>
        <v>-8935</v>
      </c>
      <c r="G15" s="563">
        <f t="shared" ref="G15:G20" si="10">E15-D15</f>
        <v>11088</v>
      </c>
      <c r="H15" s="514">
        <v>0.554</v>
      </c>
      <c r="I15" s="303">
        <v>0.518</v>
      </c>
      <c r="J15" s="303" t="e">
        <f t="shared" si="9"/>
        <v>#DIV/0!</v>
      </c>
      <c r="K15" s="299" t="s">
        <v>68</v>
      </c>
      <c r="L15" s="655">
        <v>320956</v>
      </c>
      <c r="M15" s="626">
        <v>337039</v>
      </c>
      <c r="N15" s="626"/>
      <c r="O15" s="642">
        <v>324630</v>
      </c>
      <c r="P15" s="624">
        <f t="shared" si="1"/>
        <v>3674</v>
      </c>
      <c r="Q15" s="624">
        <f t="shared" si="6"/>
        <v>-12409</v>
      </c>
      <c r="R15" s="624">
        <f t="shared" si="2"/>
        <v>324630</v>
      </c>
      <c r="S15" s="636">
        <f t="shared" si="7"/>
        <v>1.011</v>
      </c>
      <c r="T15" s="636">
        <f t="shared" si="8"/>
        <v>0.963</v>
      </c>
      <c r="U15" s="303" t="e">
        <f t="shared" si="3"/>
        <v>#DIV/0!</v>
      </c>
    </row>
    <row r="16" s="175" customFormat="1" ht="30" customHeight="1" spans="1:21">
      <c r="A16" s="304" t="s">
        <v>69</v>
      </c>
      <c r="B16" s="642">
        <v>9002</v>
      </c>
      <c r="C16" s="642">
        <v>10240</v>
      </c>
      <c r="D16" s="626"/>
      <c r="E16" s="642">
        <v>9882</v>
      </c>
      <c r="F16" s="563">
        <f t="shared" si="4"/>
        <v>880</v>
      </c>
      <c r="G16" s="563">
        <f t="shared" si="10"/>
        <v>9882</v>
      </c>
      <c r="H16" s="514">
        <v>1.098</v>
      </c>
      <c r="I16" s="303">
        <v>0.965</v>
      </c>
      <c r="J16" s="303" t="e">
        <f t="shared" si="9"/>
        <v>#DIV/0!</v>
      </c>
      <c r="K16" s="299" t="s">
        <v>70</v>
      </c>
      <c r="L16" s="655">
        <v>62734</v>
      </c>
      <c r="M16" s="626">
        <v>26097</v>
      </c>
      <c r="N16" s="626"/>
      <c r="O16" s="642">
        <v>54459</v>
      </c>
      <c r="P16" s="624">
        <f t="shared" si="1"/>
        <v>-8275</v>
      </c>
      <c r="Q16" s="624">
        <f t="shared" si="6"/>
        <v>28362</v>
      </c>
      <c r="R16" s="624">
        <f t="shared" si="2"/>
        <v>54459</v>
      </c>
      <c r="S16" s="636">
        <f t="shared" si="7"/>
        <v>0.868</v>
      </c>
      <c r="T16" s="636">
        <f t="shared" si="8"/>
        <v>2.087</v>
      </c>
      <c r="U16" s="303" t="e">
        <f t="shared" si="3"/>
        <v>#DIV/0!</v>
      </c>
    </row>
    <row r="17" s="175" customFormat="1" ht="30" customHeight="1" spans="1:21">
      <c r="A17" s="304" t="s">
        <v>71</v>
      </c>
      <c r="B17" s="642">
        <v>17727</v>
      </c>
      <c r="C17" s="642">
        <v>21000</v>
      </c>
      <c r="D17" s="626"/>
      <c r="E17" s="642">
        <v>9551</v>
      </c>
      <c r="F17" s="563">
        <f t="shared" si="4"/>
        <v>-8176</v>
      </c>
      <c r="G17" s="563">
        <f t="shared" si="10"/>
        <v>9551</v>
      </c>
      <c r="H17" s="514">
        <v>0.539</v>
      </c>
      <c r="I17" s="303">
        <v>0.455</v>
      </c>
      <c r="J17" s="303" t="e">
        <f t="shared" si="9"/>
        <v>#DIV/0!</v>
      </c>
      <c r="K17" s="299" t="s">
        <v>72</v>
      </c>
      <c r="L17" s="655">
        <v>32096</v>
      </c>
      <c r="M17" s="626">
        <v>25637</v>
      </c>
      <c r="N17" s="626"/>
      <c r="O17" s="642">
        <v>37229</v>
      </c>
      <c r="P17" s="624">
        <f t="shared" si="1"/>
        <v>5133</v>
      </c>
      <c r="Q17" s="624">
        <f t="shared" si="6"/>
        <v>11592</v>
      </c>
      <c r="R17" s="624">
        <f t="shared" si="2"/>
        <v>37229</v>
      </c>
      <c r="S17" s="636">
        <f t="shared" si="7"/>
        <v>1.16</v>
      </c>
      <c r="T17" s="636">
        <f t="shared" si="8"/>
        <v>1.452</v>
      </c>
      <c r="U17" s="303" t="e">
        <f t="shared" si="3"/>
        <v>#DIV/0!</v>
      </c>
    </row>
    <row r="18" s="175" customFormat="1" ht="30" customHeight="1" spans="1:21">
      <c r="A18" s="304" t="s">
        <v>73</v>
      </c>
      <c r="B18" s="642">
        <v>24318</v>
      </c>
      <c r="C18" s="642">
        <v>26010</v>
      </c>
      <c r="D18" s="626"/>
      <c r="E18" s="642">
        <v>19633</v>
      </c>
      <c r="F18" s="563">
        <f t="shared" si="4"/>
        <v>-4685</v>
      </c>
      <c r="G18" s="563">
        <f t="shared" si="10"/>
        <v>19633</v>
      </c>
      <c r="H18" s="514">
        <v>0.807</v>
      </c>
      <c r="I18" s="303">
        <v>0.755</v>
      </c>
      <c r="J18" s="303" t="e">
        <f t="shared" si="9"/>
        <v>#DIV/0!</v>
      </c>
      <c r="K18" s="299" t="s">
        <v>74</v>
      </c>
      <c r="L18" s="655">
        <v>13156</v>
      </c>
      <c r="M18" s="626">
        <v>14523</v>
      </c>
      <c r="N18" s="626"/>
      <c r="O18" s="642">
        <v>14640</v>
      </c>
      <c r="P18" s="624">
        <f t="shared" si="1"/>
        <v>1484</v>
      </c>
      <c r="Q18" s="624">
        <f t="shared" si="6"/>
        <v>117</v>
      </c>
      <c r="R18" s="624">
        <f t="shared" si="2"/>
        <v>14640</v>
      </c>
      <c r="S18" s="636">
        <f t="shared" si="7"/>
        <v>1.113</v>
      </c>
      <c r="T18" s="636">
        <f t="shared" si="8"/>
        <v>1.008</v>
      </c>
      <c r="U18" s="303" t="e">
        <f t="shared" si="3"/>
        <v>#DIV/0!</v>
      </c>
    </row>
    <row r="19" s="175" customFormat="1" ht="30" customHeight="1" spans="1:21">
      <c r="A19" s="304" t="s">
        <v>75</v>
      </c>
      <c r="B19" s="642">
        <v>48097</v>
      </c>
      <c r="C19" s="642">
        <v>50000</v>
      </c>
      <c r="D19" s="643"/>
      <c r="E19" s="642">
        <v>52460</v>
      </c>
      <c r="F19" s="563">
        <f t="shared" si="4"/>
        <v>4363</v>
      </c>
      <c r="G19" s="563">
        <f t="shared" si="10"/>
        <v>52460</v>
      </c>
      <c r="H19" s="514">
        <v>1.091</v>
      </c>
      <c r="I19" s="303">
        <v>1.049</v>
      </c>
      <c r="J19" s="303" t="e">
        <f t="shared" si="9"/>
        <v>#DIV/0!</v>
      </c>
      <c r="K19" s="299" t="s">
        <v>76</v>
      </c>
      <c r="L19" s="655">
        <v>219</v>
      </c>
      <c r="M19" s="626">
        <v>151</v>
      </c>
      <c r="N19" s="643"/>
      <c r="O19" s="642">
        <v>126</v>
      </c>
      <c r="P19" s="624">
        <f t="shared" si="1"/>
        <v>-93</v>
      </c>
      <c r="Q19" s="624">
        <f t="shared" si="6"/>
        <v>-25</v>
      </c>
      <c r="R19" s="624">
        <f t="shared" si="2"/>
        <v>126</v>
      </c>
      <c r="S19" s="636">
        <f t="shared" si="7"/>
        <v>0.575</v>
      </c>
      <c r="T19" s="636">
        <f t="shared" si="8"/>
        <v>0.834</v>
      </c>
      <c r="U19" s="303" t="e">
        <f t="shared" si="3"/>
        <v>#DIV/0!</v>
      </c>
    </row>
    <row r="20" s="175" customFormat="1" ht="30" customHeight="1" spans="1:21">
      <c r="A20" s="602" t="s">
        <v>77</v>
      </c>
      <c r="B20" s="563"/>
      <c r="C20" s="642"/>
      <c r="D20" s="626"/>
      <c r="E20" s="644"/>
      <c r="F20" s="563">
        <f t="shared" si="4"/>
        <v>0</v>
      </c>
      <c r="G20" s="563">
        <f t="shared" si="10"/>
        <v>0</v>
      </c>
      <c r="H20" s="523"/>
      <c r="I20" s="303"/>
      <c r="J20" s="298"/>
      <c r="K20" s="299" t="s">
        <v>78</v>
      </c>
      <c r="L20" s="655">
        <v>0</v>
      </c>
      <c r="M20" s="625"/>
      <c r="N20" s="626"/>
      <c r="O20" s="642"/>
      <c r="P20" s="624">
        <f t="shared" si="1"/>
        <v>0</v>
      </c>
      <c r="Q20" s="624">
        <f t="shared" si="6"/>
        <v>0</v>
      </c>
      <c r="R20" s="624">
        <f t="shared" si="2"/>
        <v>0</v>
      </c>
      <c r="S20" s="636"/>
      <c r="T20" s="636"/>
      <c r="U20" s="303" t="e">
        <f t="shared" si="3"/>
        <v>#DIV/0!</v>
      </c>
    </row>
    <row r="21" s="175" customFormat="1" ht="30" customHeight="1" spans="1:21">
      <c r="A21" s="299" t="s">
        <v>79</v>
      </c>
      <c r="B21" s="597">
        <f t="shared" ref="B21:G21" si="11">SUM(B22:B27)</f>
        <v>349868</v>
      </c>
      <c r="C21" s="645">
        <f t="shared" si="11"/>
        <v>381020</v>
      </c>
      <c r="D21" s="597">
        <f t="shared" si="11"/>
        <v>0</v>
      </c>
      <c r="E21" s="597">
        <f t="shared" si="11"/>
        <v>482617</v>
      </c>
      <c r="F21" s="597">
        <f t="shared" si="11"/>
        <v>132749</v>
      </c>
      <c r="G21" s="597">
        <f t="shared" si="11"/>
        <v>482617</v>
      </c>
      <c r="H21" s="523">
        <v>1.379</v>
      </c>
      <c r="I21" s="298">
        <v>1.267</v>
      </c>
      <c r="J21" s="298" t="e">
        <f>E21/D21</f>
        <v>#DIV/0!</v>
      </c>
      <c r="K21" s="299" t="s">
        <v>80</v>
      </c>
      <c r="L21" s="655">
        <v>35806</v>
      </c>
      <c r="M21" s="626">
        <v>46617</v>
      </c>
      <c r="N21" s="646"/>
      <c r="O21" s="642">
        <v>31116</v>
      </c>
      <c r="P21" s="624">
        <f t="shared" si="1"/>
        <v>-4690</v>
      </c>
      <c r="Q21" s="624">
        <f t="shared" si="6"/>
        <v>-15501</v>
      </c>
      <c r="R21" s="624">
        <f t="shared" si="2"/>
        <v>31116</v>
      </c>
      <c r="S21" s="636">
        <f t="shared" si="7"/>
        <v>0.869</v>
      </c>
      <c r="T21" s="636">
        <f t="shared" ref="T21:T26" si="12">O21/M21</f>
        <v>0.667</v>
      </c>
      <c r="U21" s="303" t="e">
        <f t="shared" si="3"/>
        <v>#DIV/0!</v>
      </c>
    </row>
    <row r="22" s="175" customFormat="1" ht="30" customHeight="1" spans="1:21">
      <c r="A22" s="304" t="s">
        <v>81</v>
      </c>
      <c r="B22" s="642">
        <v>141370</v>
      </c>
      <c r="C22" s="642">
        <v>161540</v>
      </c>
      <c r="D22" s="626"/>
      <c r="E22" s="642">
        <v>164229</v>
      </c>
      <c r="F22" s="563">
        <f t="shared" ref="F22:F27" si="13">E22-B22</f>
        <v>22859</v>
      </c>
      <c r="G22" s="563">
        <f t="shared" ref="G22:G27" si="14">E22-D22</f>
        <v>164229</v>
      </c>
      <c r="H22" s="514">
        <v>1.162</v>
      </c>
      <c r="I22" s="303">
        <v>1.017</v>
      </c>
      <c r="J22" s="303" t="e">
        <f t="shared" ref="J22:J27" si="15">E22/D22</f>
        <v>#DIV/0!</v>
      </c>
      <c r="K22" s="299" t="s">
        <v>82</v>
      </c>
      <c r="L22" s="655">
        <v>79595</v>
      </c>
      <c r="M22" s="626">
        <v>66616</v>
      </c>
      <c r="N22" s="646"/>
      <c r="O22" s="642">
        <v>81317</v>
      </c>
      <c r="P22" s="624">
        <f t="shared" si="1"/>
        <v>1722</v>
      </c>
      <c r="Q22" s="624">
        <f t="shared" si="6"/>
        <v>14701</v>
      </c>
      <c r="R22" s="624">
        <f t="shared" si="2"/>
        <v>81317</v>
      </c>
      <c r="S22" s="636">
        <f t="shared" si="7"/>
        <v>1.022</v>
      </c>
      <c r="T22" s="636">
        <f t="shared" si="12"/>
        <v>1.221</v>
      </c>
      <c r="U22" s="303" t="e">
        <f t="shared" si="3"/>
        <v>#DIV/0!</v>
      </c>
    </row>
    <row r="23" s="175" customFormat="1" ht="30" customHeight="1" spans="1:21">
      <c r="A23" s="304" t="s">
        <v>83</v>
      </c>
      <c r="B23" s="642">
        <v>71658</v>
      </c>
      <c r="C23" s="642">
        <v>75700</v>
      </c>
      <c r="D23" s="646"/>
      <c r="E23" s="642">
        <v>64858</v>
      </c>
      <c r="F23" s="563">
        <f t="shared" si="13"/>
        <v>-6800</v>
      </c>
      <c r="G23" s="563">
        <f t="shared" si="14"/>
        <v>64858</v>
      </c>
      <c r="H23" s="514">
        <v>0.905</v>
      </c>
      <c r="I23" s="303">
        <v>0.857</v>
      </c>
      <c r="J23" s="303" t="e">
        <f t="shared" si="15"/>
        <v>#DIV/0!</v>
      </c>
      <c r="K23" s="299" t="s">
        <v>84</v>
      </c>
      <c r="L23" s="655">
        <v>7212</v>
      </c>
      <c r="M23" s="626">
        <v>7402</v>
      </c>
      <c r="N23" s="643"/>
      <c r="O23" s="642">
        <v>8078</v>
      </c>
      <c r="P23" s="624">
        <f t="shared" si="1"/>
        <v>866</v>
      </c>
      <c r="Q23" s="624">
        <f t="shared" si="6"/>
        <v>676</v>
      </c>
      <c r="R23" s="624">
        <f t="shared" si="2"/>
        <v>8078</v>
      </c>
      <c r="S23" s="636">
        <f t="shared" si="7"/>
        <v>1.12</v>
      </c>
      <c r="T23" s="636">
        <f t="shared" si="12"/>
        <v>1.091</v>
      </c>
      <c r="U23" s="303" t="e">
        <f t="shared" si="3"/>
        <v>#DIV/0!</v>
      </c>
    </row>
    <row r="24" s="175" customFormat="1" ht="30" customHeight="1" spans="1:21">
      <c r="A24" s="304" t="s">
        <v>85</v>
      </c>
      <c r="B24" s="642">
        <v>28583</v>
      </c>
      <c r="C24" s="642">
        <v>30220</v>
      </c>
      <c r="D24" s="626"/>
      <c r="E24" s="642">
        <v>39749</v>
      </c>
      <c r="F24" s="563">
        <f t="shared" si="13"/>
        <v>11166</v>
      </c>
      <c r="G24" s="563">
        <f t="shared" si="14"/>
        <v>39749</v>
      </c>
      <c r="H24" s="514">
        <v>1.391</v>
      </c>
      <c r="I24" s="303">
        <v>1.315</v>
      </c>
      <c r="J24" s="303" t="e">
        <f t="shared" si="15"/>
        <v>#DIV/0!</v>
      </c>
      <c r="K24" s="299" t="s">
        <v>86</v>
      </c>
      <c r="L24" s="624"/>
      <c r="M24" s="626">
        <v>34528</v>
      </c>
      <c r="N24" s="656"/>
      <c r="O24" s="642"/>
      <c r="P24" s="624">
        <f t="shared" si="1"/>
        <v>0</v>
      </c>
      <c r="Q24" s="624">
        <f t="shared" si="6"/>
        <v>-34528</v>
      </c>
      <c r="R24" s="624">
        <f t="shared" si="2"/>
        <v>0</v>
      </c>
      <c r="S24" s="638"/>
      <c r="T24" s="636">
        <f t="shared" si="12"/>
        <v>0</v>
      </c>
      <c r="U24" s="303"/>
    </row>
    <row r="25" s="175" customFormat="1" ht="30" customHeight="1" spans="1:21">
      <c r="A25" s="304" t="s">
        <v>87</v>
      </c>
      <c r="B25" s="642">
        <v>0</v>
      </c>
      <c r="C25" s="642"/>
      <c r="D25" s="626"/>
      <c r="E25" s="642">
        <v>235</v>
      </c>
      <c r="F25" s="563">
        <f t="shared" si="13"/>
        <v>235</v>
      </c>
      <c r="G25" s="563">
        <f t="shared" si="14"/>
        <v>235</v>
      </c>
      <c r="H25" s="647">
        <v>0</v>
      </c>
      <c r="I25" s="303"/>
      <c r="J25" s="303" t="e">
        <f t="shared" si="15"/>
        <v>#DIV/0!</v>
      </c>
      <c r="K25" s="299" t="s">
        <v>88</v>
      </c>
      <c r="L25" s="655">
        <v>136703</v>
      </c>
      <c r="M25" s="626">
        <v>195286</v>
      </c>
      <c r="N25" s="626"/>
      <c r="O25" s="642">
        <v>91381</v>
      </c>
      <c r="P25" s="624">
        <f t="shared" si="1"/>
        <v>-45322</v>
      </c>
      <c r="Q25" s="624">
        <f t="shared" si="6"/>
        <v>-103905</v>
      </c>
      <c r="R25" s="624">
        <f t="shared" si="2"/>
        <v>91381</v>
      </c>
      <c r="S25" s="636">
        <f t="shared" si="7"/>
        <v>0.668</v>
      </c>
      <c r="T25" s="636">
        <f t="shared" si="12"/>
        <v>0.468</v>
      </c>
      <c r="U25" s="303" t="e">
        <f t="shared" si="3"/>
        <v>#DIV/0!</v>
      </c>
    </row>
    <row r="26" s="175" customFormat="1" ht="30" customHeight="1" spans="1:21">
      <c r="A26" s="304" t="s">
        <v>89</v>
      </c>
      <c r="B26" s="642">
        <v>50992</v>
      </c>
      <c r="C26" s="642">
        <v>54460</v>
      </c>
      <c r="D26" s="626"/>
      <c r="E26" s="642">
        <v>117169</v>
      </c>
      <c r="F26" s="563">
        <f t="shared" si="13"/>
        <v>66177</v>
      </c>
      <c r="G26" s="563">
        <f t="shared" si="14"/>
        <v>117169</v>
      </c>
      <c r="H26" s="514">
        <v>2.298</v>
      </c>
      <c r="I26" s="303">
        <v>2.151</v>
      </c>
      <c r="J26" s="303" t="e">
        <f t="shared" si="15"/>
        <v>#DIV/0!</v>
      </c>
      <c r="K26" s="299" t="s">
        <v>90</v>
      </c>
      <c r="L26" s="655">
        <v>4252</v>
      </c>
      <c r="M26" s="626">
        <v>4300</v>
      </c>
      <c r="N26" s="657"/>
      <c r="O26" s="657">
        <v>971</v>
      </c>
      <c r="P26" s="624">
        <f t="shared" si="1"/>
        <v>-3281</v>
      </c>
      <c r="Q26" s="624">
        <f t="shared" si="6"/>
        <v>-3329</v>
      </c>
      <c r="R26" s="624">
        <f t="shared" si="2"/>
        <v>971</v>
      </c>
      <c r="S26" s="636">
        <f t="shared" si="7"/>
        <v>0.228</v>
      </c>
      <c r="T26" s="636">
        <f t="shared" si="12"/>
        <v>0.226</v>
      </c>
      <c r="U26" s="303" t="e">
        <f t="shared" si="3"/>
        <v>#DIV/0!</v>
      </c>
    </row>
    <row r="27" s="175" customFormat="1" ht="30" customHeight="1" spans="1:21">
      <c r="A27" s="304" t="s">
        <v>91</v>
      </c>
      <c r="B27" s="642">
        <v>57265</v>
      </c>
      <c r="C27" s="642">
        <v>59100</v>
      </c>
      <c r="D27" s="626"/>
      <c r="E27" s="642">
        <v>96377</v>
      </c>
      <c r="F27" s="563">
        <f t="shared" si="13"/>
        <v>39112</v>
      </c>
      <c r="G27" s="563">
        <f t="shared" si="14"/>
        <v>96377</v>
      </c>
      <c r="H27" s="514">
        <v>1.683</v>
      </c>
      <c r="I27" s="303">
        <v>1.631</v>
      </c>
      <c r="J27" s="303" t="e">
        <f t="shared" si="15"/>
        <v>#DIV/0!</v>
      </c>
      <c r="K27" s="299"/>
      <c r="L27" s="624"/>
      <c r="M27" s="624"/>
      <c r="N27" s="626"/>
      <c r="O27" s="626"/>
      <c r="P27" s="624"/>
      <c r="Q27" s="624"/>
      <c r="R27" s="624">
        <f t="shared" si="2"/>
        <v>0</v>
      </c>
      <c r="S27" s="638"/>
      <c r="T27" s="636"/>
      <c r="U27" s="303"/>
    </row>
    <row r="28" s="175" customFormat="1" ht="30" customHeight="1" spans="1:21">
      <c r="A28" s="304"/>
      <c r="B28" s="563"/>
      <c r="C28" s="604"/>
      <c r="D28" s="604"/>
      <c r="E28" s="604"/>
      <c r="F28" s="604"/>
      <c r="G28" s="604"/>
      <c r="H28" s="523"/>
      <c r="I28" s="303"/>
      <c r="J28" s="298"/>
      <c r="K28" s="304" t="s">
        <v>92</v>
      </c>
      <c r="L28" s="624"/>
      <c r="M28" s="624"/>
      <c r="N28" s="624"/>
      <c r="O28" s="624"/>
      <c r="P28" s="658">
        <f>O28-L28</f>
        <v>0</v>
      </c>
      <c r="Q28" s="658"/>
      <c r="R28" s="624">
        <f t="shared" si="2"/>
        <v>0</v>
      </c>
      <c r="S28" s="638"/>
      <c r="T28" s="636"/>
      <c r="U28" s="303"/>
    </row>
    <row r="29" s="175" customFormat="1" ht="30" customHeight="1" spans="1:22">
      <c r="A29" s="648" t="s">
        <v>93</v>
      </c>
      <c r="B29" s="597">
        <f t="shared" ref="B29:G29" si="16">SUM(B4,B21)</f>
        <v>1135899</v>
      </c>
      <c r="C29" s="597">
        <f t="shared" si="16"/>
        <v>1215410</v>
      </c>
      <c r="D29" s="597">
        <f t="shared" si="16"/>
        <v>0</v>
      </c>
      <c r="E29" s="597">
        <f t="shared" si="16"/>
        <v>1248167</v>
      </c>
      <c r="F29" s="597">
        <f t="shared" si="16"/>
        <v>112268</v>
      </c>
      <c r="G29" s="597">
        <f t="shared" si="16"/>
        <v>1248167</v>
      </c>
      <c r="H29" s="523">
        <v>1.099</v>
      </c>
      <c r="I29" s="298">
        <v>1.027</v>
      </c>
      <c r="J29" s="298" t="e">
        <f>E29/D29</f>
        <v>#DIV/0!</v>
      </c>
      <c r="K29" s="648" t="s">
        <v>94</v>
      </c>
      <c r="L29" s="608">
        <f t="shared" ref="L29:Q29" si="17">SUM(L4:L27)</f>
        <v>2073099</v>
      </c>
      <c r="M29" s="608">
        <f t="shared" si="17"/>
        <v>2218744</v>
      </c>
      <c r="N29" s="608">
        <f t="shared" si="17"/>
        <v>0</v>
      </c>
      <c r="O29" s="608">
        <f t="shared" si="17"/>
        <v>2232989</v>
      </c>
      <c r="P29" s="608">
        <f t="shared" si="17"/>
        <v>159890</v>
      </c>
      <c r="Q29" s="608">
        <f t="shared" si="17"/>
        <v>14245</v>
      </c>
      <c r="R29" s="624">
        <f t="shared" si="2"/>
        <v>2232989</v>
      </c>
      <c r="S29" s="638">
        <f t="shared" si="7"/>
        <v>1.077</v>
      </c>
      <c r="T29" s="638">
        <f>O29/M29</f>
        <v>1.006</v>
      </c>
      <c r="U29" s="298" t="e">
        <f>O29/N29</f>
        <v>#DIV/0!</v>
      </c>
      <c r="V29" s="209"/>
    </row>
    <row r="30" s="177" customFormat="1" ht="30" customHeight="1" spans="1:21">
      <c r="A30" s="299" t="s">
        <v>95</v>
      </c>
      <c r="B30" s="528">
        <v>65000</v>
      </c>
      <c r="C30" s="521">
        <f t="shared" ref="C30:E30" si="18">SUM(C31:C32)</f>
        <v>0</v>
      </c>
      <c r="D30" s="521">
        <f t="shared" si="18"/>
        <v>0</v>
      </c>
      <c r="E30" s="521">
        <f t="shared" si="18"/>
        <v>927000</v>
      </c>
      <c r="F30" s="521">
        <f>E30-B30</f>
        <v>862000</v>
      </c>
      <c r="G30" s="521">
        <f>E30-D30</f>
        <v>927000</v>
      </c>
      <c r="H30" s="523">
        <v>14.262</v>
      </c>
      <c r="I30" s="298"/>
      <c r="J30" s="521"/>
      <c r="K30" s="299" t="s">
        <v>96</v>
      </c>
      <c r="L30" s="521">
        <f>SUM(L31:L32)</f>
        <v>5233</v>
      </c>
      <c r="M30" s="608"/>
      <c r="N30" s="608"/>
      <c r="O30" s="521">
        <v>868000</v>
      </c>
      <c r="P30" s="608"/>
      <c r="Q30" s="608"/>
      <c r="R30" s="608"/>
      <c r="S30" s="638">
        <f>IFERROR(O30/L30,0)</f>
        <v>165.87</v>
      </c>
      <c r="T30" s="638"/>
      <c r="U30" s="638"/>
    </row>
    <row r="31" s="177" customFormat="1" ht="30" customHeight="1" spans="1:21">
      <c r="A31" s="304" t="s">
        <v>97</v>
      </c>
      <c r="B31" s="515">
        <v>65000</v>
      </c>
      <c r="C31" s="511"/>
      <c r="D31" s="521"/>
      <c r="E31" s="511">
        <v>59000</v>
      </c>
      <c r="F31" s="521"/>
      <c r="G31" s="521"/>
      <c r="H31" s="514">
        <v>0.908</v>
      </c>
      <c r="I31" s="298"/>
      <c r="J31" s="521"/>
      <c r="K31" s="304" t="s">
        <v>98</v>
      </c>
      <c r="L31" s="511">
        <v>5233</v>
      </c>
      <c r="M31" s="608"/>
      <c r="N31" s="608"/>
      <c r="O31" s="511">
        <v>868000</v>
      </c>
      <c r="P31" s="608"/>
      <c r="Q31" s="608"/>
      <c r="R31" s="608"/>
      <c r="S31" s="638">
        <f t="shared" ref="S31:S47" si="19">IFERROR(O31/L31,0)</f>
        <v>165.87</v>
      </c>
      <c r="T31" s="638"/>
      <c r="U31" s="638"/>
    </row>
    <row r="32" s="177" customFormat="1" ht="24.95" customHeight="1" spans="1:21">
      <c r="A32" s="304" t="s">
        <v>99</v>
      </c>
      <c r="B32" s="515"/>
      <c r="C32" s="511"/>
      <c r="D32" s="521"/>
      <c r="E32" s="511">
        <v>868000</v>
      </c>
      <c r="F32" s="521"/>
      <c r="G32" s="521"/>
      <c r="H32" s="523"/>
      <c r="I32" s="298"/>
      <c r="J32" s="521"/>
      <c r="K32" s="304" t="s">
        <v>100</v>
      </c>
      <c r="L32" s="511"/>
      <c r="M32" s="608"/>
      <c r="N32" s="608"/>
      <c r="O32" s="511"/>
      <c r="P32" s="608"/>
      <c r="Q32" s="608"/>
      <c r="R32" s="608"/>
      <c r="S32" s="638">
        <f t="shared" si="19"/>
        <v>0</v>
      </c>
      <c r="T32" s="638"/>
      <c r="U32" s="638"/>
    </row>
    <row r="33" s="175" customFormat="1" ht="24.95" customHeight="1" spans="1:21">
      <c r="A33" s="525" t="s">
        <v>101</v>
      </c>
      <c r="B33" s="608">
        <f>SUM(B34:B35,B38)</f>
        <v>931717</v>
      </c>
      <c r="C33" s="608">
        <f>SUM(C34:C35,C38)</f>
        <v>1095106</v>
      </c>
      <c r="D33" s="608">
        <f>SUM(D34:D35,D38,D41:D45)</f>
        <v>0</v>
      </c>
      <c r="E33" s="608">
        <f>SUM(E34:E35,E38)</f>
        <v>1002872</v>
      </c>
      <c r="F33" s="608">
        <f>E33-B33</f>
        <v>71155</v>
      </c>
      <c r="G33" s="608">
        <f>E33-D33</f>
        <v>1002872</v>
      </c>
      <c r="H33" s="523">
        <v>1.076</v>
      </c>
      <c r="I33" s="298">
        <v>0.916</v>
      </c>
      <c r="J33" s="521"/>
      <c r="K33" s="299" t="s">
        <v>102</v>
      </c>
      <c r="L33" s="608">
        <f>SUM(L34,L35,L38)</f>
        <v>117194</v>
      </c>
      <c r="M33" s="608">
        <f>SUM(M34,M35,M38,M41:M42,M45:M46)</f>
        <v>131187</v>
      </c>
      <c r="N33" s="608">
        <f t="shared" ref="N33" si="20">SUM(N34,N35,N38,N41:N42,N45:N46)</f>
        <v>0</v>
      </c>
      <c r="O33" s="608">
        <f>SUM(O34,O35,O38)</f>
        <v>132243</v>
      </c>
      <c r="P33" s="608">
        <f t="shared" ref="P33:P41" si="21">O33-L33</f>
        <v>15049</v>
      </c>
      <c r="Q33" s="624">
        <f t="shared" ref="Q33:Q49" si="22">O33-M33</f>
        <v>1056</v>
      </c>
      <c r="R33" s="624">
        <f t="shared" ref="R33:R49" si="23">O33-N33</f>
        <v>132243</v>
      </c>
      <c r="S33" s="638">
        <f t="shared" si="19"/>
        <v>1.128</v>
      </c>
      <c r="T33" s="638">
        <f>O33/M33</f>
        <v>1.008</v>
      </c>
      <c r="U33" s="608"/>
    </row>
    <row r="34" s="175" customFormat="1" ht="24.95" customHeight="1" spans="1:21">
      <c r="A34" s="304" t="s">
        <v>103</v>
      </c>
      <c r="B34" s="569">
        <v>32079</v>
      </c>
      <c r="C34" s="520">
        <v>32477</v>
      </c>
      <c r="D34" s="511"/>
      <c r="E34" s="515">
        <v>32257</v>
      </c>
      <c r="F34" s="511">
        <f>E34-B34</f>
        <v>178</v>
      </c>
      <c r="G34" s="511">
        <f>E34-D34</f>
        <v>32257</v>
      </c>
      <c r="H34" s="514">
        <v>1.006</v>
      </c>
      <c r="I34" s="303">
        <v>0.993</v>
      </c>
      <c r="J34" s="511"/>
      <c r="K34" s="304" t="s">
        <v>104</v>
      </c>
      <c r="L34" s="609">
        <v>0</v>
      </c>
      <c r="M34" s="625">
        <v>0</v>
      </c>
      <c r="N34" s="625"/>
      <c r="O34" s="515"/>
      <c r="P34" s="625">
        <f t="shared" si="21"/>
        <v>0</v>
      </c>
      <c r="Q34" s="624">
        <f t="shared" si="22"/>
        <v>0</v>
      </c>
      <c r="R34" s="624">
        <f t="shared" si="23"/>
        <v>0</v>
      </c>
      <c r="S34" s="638">
        <f t="shared" si="19"/>
        <v>0</v>
      </c>
      <c r="T34" s="638"/>
      <c r="U34" s="625"/>
    </row>
    <row r="35" s="175" customFormat="1" ht="24.95" customHeight="1" spans="1:21">
      <c r="A35" s="304" t="s">
        <v>105</v>
      </c>
      <c r="B35" s="569">
        <f>SUM(B36:B37)</f>
        <v>370457</v>
      </c>
      <c r="C35" s="511">
        <v>388808</v>
      </c>
      <c r="D35" s="511"/>
      <c r="E35" s="515">
        <v>484939</v>
      </c>
      <c r="F35" s="511">
        <f>E35-B35</f>
        <v>114482</v>
      </c>
      <c r="G35" s="511">
        <f>E35-D35</f>
        <v>484939</v>
      </c>
      <c r="H35" s="514">
        <v>1.309</v>
      </c>
      <c r="I35" s="303">
        <v>1.247</v>
      </c>
      <c r="J35" s="511"/>
      <c r="K35" s="304" t="s">
        <v>106</v>
      </c>
      <c r="L35" s="515">
        <v>99079</v>
      </c>
      <c r="M35" s="511">
        <v>108000</v>
      </c>
      <c r="N35" s="625"/>
      <c r="O35" s="515">
        <v>113916</v>
      </c>
      <c r="P35" s="625">
        <f t="shared" si="21"/>
        <v>14837</v>
      </c>
      <c r="Q35" s="624">
        <f t="shared" si="22"/>
        <v>5916</v>
      </c>
      <c r="R35" s="624">
        <f t="shared" si="23"/>
        <v>113916</v>
      </c>
      <c r="S35" s="636">
        <f t="shared" si="19"/>
        <v>1.15</v>
      </c>
      <c r="T35" s="636">
        <f>IFERROR(O35/M35,0)</f>
        <v>1.055</v>
      </c>
      <c r="U35" s="625"/>
    </row>
    <row r="36" s="175" customFormat="1" ht="24.95" customHeight="1" spans="1:21">
      <c r="A36" s="611" t="s">
        <v>107</v>
      </c>
      <c r="B36" s="569">
        <v>370457</v>
      </c>
      <c r="C36" s="511">
        <v>388808</v>
      </c>
      <c r="D36" s="511"/>
      <c r="E36" s="515">
        <v>484939</v>
      </c>
      <c r="F36" s="511">
        <f t="shared" ref="F36:F42" si="24">E36-B36</f>
        <v>114482</v>
      </c>
      <c r="G36" s="511">
        <f t="shared" ref="G36:G42" si="25">E36-D36</f>
        <v>484939</v>
      </c>
      <c r="H36" s="514">
        <v>1.309</v>
      </c>
      <c r="I36" s="303"/>
      <c r="J36" s="511"/>
      <c r="K36" s="611" t="s">
        <v>108</v>
      </c>
      <c r="L36" s="659">
        <v>99079</v>
      </c>
      <c r="M36" s="520">
        <v>108000</v>
      </c>
      <c r="N36" s="625"/>
      <c r="O36" s="515">
        <v>113916</v>
      </c>
      <c r="P36" s="625">
        <f t="shared" si="21"/>
        <v>14837</v>
      </c>
      <c r="Q36" s="624">
        <f t="shared" si="22"/>
        <v>5916</v>
      </c>
      <c r="R36" s="624">
        <f t="shared" si="23"/>
        <v>113916</v>
      </c>
      <c r="S36" s="636">
        <f t="shared" si="19"/>
        <v>1.15</v>
      </c>
      <c r="T36" s="636">
        <f t="shared" ref="T36:T42" si="26">IFERROR(O36/M36,0)</f>
        <v>1.055</v>
      </c>
      <c r="U36" s="625"/>
    </row>
    <row r="37" s="175" customFormat="1" ht="24.95" customHeight="1" spans="1:21">
      <c r="A37" s="611" t="s">
        <v>109</v>
      </c>
      <c r="B37" s="515"/>
      <c r="C37" s="511"/>
      <c r="D37" s="511"/>
      <c r="E37" s="515"/>
      <c r="F37" s="511">
        <f t="shared" si="24"/>
        <v>0</v>
      </c>
      <c r="G37" s="511">
        <f t="shared" si="25"/>
        <v>0</v>
      </c>
      <c r="H37" s="514"/>
      <c r="I37" s="303"/>
      <c r="J37" s="511"/>
      <c r="K37" s="611" t="s">
        <v>110</v>
      </c>
      <c r="L37" s="609"/>
      <c r="M37" s="625"/>
      <c r="N37" s="625"/>
      <c r="O37" s="515"/>
      <c r="P37" s="625">
        <f t="shared" si="21"/>
        <v>0</v>
      </c>
      <c r="Q37" s="624">
        <f t="shared" si="22"/>
        <v>0</v>
      </c>
      <c r="R37" s="624">
        <f t="shared" si="23"/>
        <v>0</v>
      </c>
      <c r="S37" s="636">
        <f t="shared" si="19"/>
        <v>0</v>
      </c>
      <c r="T37" s="636">
        <f t="shared" si="26"/>
        <v>0</v>
      </c>
      <c r="U37" s="625"/>
    </row>
    <row r="38" s="175" customFormat="1" ht="24.95" customHeight="1" spans="1:25">
      <c r="A38" s="611" t="s">
        <v>111</v>
      </c>
      <c r="B38" s="569">
        <f>SUM(B39:B40)</f>
        <v>529181</v>
      </c>
      <c r="C38" s="520">
        <v>673821</v>
      </c>
      <c r="D38" s="511"/>
      <c r="E38" s="515">
        <v>485676</v>
      </c>
      <c r="F38" s="511">
        <f t="shared" si="24"/>
        <v>-43505</v>
      </c>
      <c r="G38" s="511">
        <f t="shared" si="25"/>
        <v>485676</v>
      </c>
      <c r="H38" s="514">
        <v>0.918</v>
      </c>
      <c r="I38" s="303">
        <v>0.721</v>
      </c>
      <c r="J38" s="511"/>
      <c r="K38" s="304" t="s">
        <v>112</v>
      </c>
      <c r="L38" s="659">
        <v>18115</v>
      </c>
      <c r="M38" s="520">
        <v>23187</v>
      </c>
      <c r="N38" s="625"/>
      <c r="O38" s="515">
        <v>18327</v>
      </c>
      <c r="P38" s="625">
        <f t="shared" si="21"/>
        <v>212</v>
      </c>
      <c r="Q38" s="624">
        <f t="shared" si="22"/>
        <v>-4860</v>
      </c>
      <c r="R38" s="624">
        <f t="shared" si="23"/>
        <v>18327</v>
      </c>
      <c r="S38" s="636">
        <f t="shared" si="19"/>
        <v>1.012</v>
      </c>
      <c r="T38" s="636">
        <f t="shared" si="26"/>
        <v>0.79</v>
      </c>
      <c r="U38" s="625"/>
      <c r="Y38" s="209"/>
    </row>
    <row r="39" s="175" customFormat="1" ht="24.95" customHeight="1" spans="1:21">
      <c r="A39" s="611" t="s">
        <v>113</v>
      </c>
      <c r="B39" s="569">
        <v>529181</v>
      </c>
      <c r="C39" s="520">
        <v>673821</v>
      </c>
      <c r="D39" s="511"/>
      <c r="E39" s="515">
        <v>485676</v>
      </c>
      <c r="F39" s="511">
        <f t="shared" si="24"/>
        <v>-43505</v>
      </c>
      <c r="G39" s="511">
        <f t="shared" si="25"/>
        <v>485676</v>
      </c>
      <c r="H39" s="514">
        <v>0.918</v>
      </c>
      <c r="I39" s="303">
        <v>0.721</v>
      </c>
      <c r="J39" s="511"/>
      <c r="K39" s="611" t="s">
        <v>114</v>
      </c>
      <c r="L39" s="659">
        <v>18115</v>
      </c>
      <c r="M39" s="520">
        <v>23187</v>
      </c>
      <c r="N39" s="625"/>
      <c r="O39" s="515">
        <v>18327</v>
      </c>
      <c r="P39" s="625">
        <f t="shared" si="21"/>
        <v>212</v>
      </c>
      <c r="Q39" s="624">
        <f t="shared" si="22"/>
        <v>-4860</v>
      </c>
      <c r="R39" s="624">
        <f t="shared" si="23"/>
        <v>18327</v>
      </c>
      <c r="S39" s="636">
        <f t="shared" si="19"/>
        <v>1.012</v>
      </c>
      <c r="T39" s="636">
        <f t="shared" si="26"/>
        <v>0.79</v>
      </c>
      <c r="U39" s="625"/>
    </row>
    <row r="40" s="175" customFormat="1" ht="24.95" customHeight="1" spans="1:21">
      <c r="A40" s="611" t="s">
        <v>115</v>
      </c>
      <c r="B40" s="515"/>
      <c r="C40" s="511"/>
      <c r="D40" s="511"/>
      <c r="E40" s="515"/>
      <c r="F40" s="511">
        <f t="shared" si="24"/>
        <v>0</v>
      </c>
      <c r="G40" s="511">
        <f t="shared" si="25"/>
        <v>0</v>
      </c>
      <c r="H40" s="514"/>
      <c r="I40" s="303"/>
      <c r="J40" s="511"/>
      <c r="K40" s="611" t="s">
        <v>116</v>
      </c>
      <c r="L40" s="609"/>
      <c r="M40" s="625"/>
      <c r="N40" s="625"/>
      <c r="O40" s="515"/>
      <c r="P40" s="625">
        <f t="shared" si="21"/>
        <v>0</v>
      </c>
      <c r="Q40" s="624">
        <f t="shared" si="22"/>
        <v>0</v>
      </c>
      <c r="R40" s="624">
        <f t="shared" si="23"/>
        <v>0</v>
      </c>
      <c r="S40" s="636">
        <f t="shared" si="19"/>
        <v>0</v>
      </c>
      <c r="T40" s="636">
        <f t="shared" si="26"/>
        <v>0</v>
      </c>
      <c r="U40" s="625"/>
    </row>
    <row r="41" s="175" customFormat="1" ht="24.95" customHeight="1" spans="1:21">
      <c r="A41" s="304" t="s">
        <v>117</v>
      </c>
      <c r="B41" s="569">
        <v>8253</v>
      </c>
      <c r="C41" s="520">
        <v>8236</v>
      </c>
      <c r="D41" s="511"/>
      <c r="E41" s="515">
        <v>17486</v>
      </c>
      <c r="F41" s="511">
        <f t="shared" si="24"/>
        <v>9233</v>
      </c>
      <c r="G41" s="511">
        <f t="shared" si="25"/>
        <v>17486</v>
      </c>
      <c r="H41" s="514">
        <v>2.119</v>
      </c>
      <c r="I41" s="303">
        <v>2.123</v>
      </c>
      <c r="J41" s="511"/>
      <c r="K41" s="304" t="s">
        <v>118</v>
      </c>
      <c r="L41" s="659"/>
      <c r="M41" s="625"/>
      <c r="N41" s="625"/>
      <c r="O41" s="515">
        <v>5</v>
      </c>
      <c r="P41" s="625">
        <f t="shared" si="21"/>
        <v>5</v>
      </c>
      <c r="Q41" s="624">
        <f t="shared" si="22"/>
        <v>5</v>
      </c>
      <c r="R41" s="624">
        <f t="shared" si="23"/>
        <v>5</v>
      </c>
      <c r="S41" s="636">
        <f t="shared" si="19"/>
        <v>0</v>
      </c>
      <c r="T41" s="636">
        <f t="shared" si="26"/>
        <v>0</v>
      </c>
      <c r="U41" s="625"/>
    </row>
    <row r="42" s="175" customFormat="1" ht="24.95" customHeight="1" spans="1:23">
      <c r="A42" s="304" t="s">
        <v>119</v>
      </c>
      <c r="B42" s="569">
        <v>72143</v>
      </c>
      <c r="C42" s="649">
        <v>31179</v>
      </c>
      <c r="D42" s="511"/>
      <c r="E42" s="515">
        <v>53848</v>
      </c>
      <c r="F42" s="511">
        <f t="shared" si="24"/>
        <v>-18295</v>
      </c>
      <c r="G42" s="511">
        <f t="shared" si="25"/>
        <v>53848</v>
      </c>
      <c r="H42" s="514">
        <v>0.746</v>
      </c>
      <c r="I42" s="303">
        <v>1.727</v>
      </c>
      <c r="J42" s="511"/>
      <c r="K42" s="304" t="s">
        <v>120</v>
      </c>
      <c r="L42" s="659">
        <v>17486</v>
      </c>
      <c r="M42" s="625">
        <f>C49-SUM(M29,M35,M38,M45:M46)</f>
        <v>0</v>
      </c>
      <c r="N42" s="625"/>
      <c r="O42" s="569">
        <v>3665</v>
      </c>
      <c r="P42" s="625">
        <v>991829</v>
      </c>
      <c r="Q42" s="624">
        <f t="shared" si="22"/>
        <v>3665</v>
      </c>
      <c r="R42" s="624">
        <f t="shared" si="23"/>
        <v>3665</v>
      </c>
      <c r="S42" s="636">
        <f t="shared" si="19"/>
        <v>0.21</v>
      </c>
      <c r="T42" s="636">
        <f t="shared" si="26"/>
        <v>0</v>
      </c>
      <c r="U42" s="625"/>
      <c r="V42" s="662"/>
      <c r="W42" s="663"/>
    </row>
    <row r="43" s="175" customFormat="1" ht="24.95" customHeight="1" spans="1:21">
      <c r="A43" s="304" t="s">
        <v>121</v>
      </c>
      <c r="B43" s="569"/>
      <c r="C43" s="649"/>
      <c r="D43" s="511"/>
      <c r="E43" s="515"/>
      <c r="F43" s="511"/>
      <c r="G43" s="511"/>
      <c r="H43" s="514"/>
      <c r="I43" s="303"/>
      <c r="J43" s="511"/>
      <c r="K43" s="304" t="s">
        <v>122</v>
      </c>
      <c r="L43" s="659">
        <v>8060</v>
      </c>
      <c r="M43" s="625"/>
      <c r="N43" s="625"/>
      <c r="O43" s="515">
        <v>3665</v>
      </c>
      <c r="P43" s="625">
        <v>1097824</v>
      </c>
      <c r="Q43" s="624">
        <f t="shared" si="22"/>
        <v>3665</v>
      </c>
      <c r="R43" s="624">
        <f t="shared" si="23"/>
        <v>3665</v>
      </c>
      <c r="S43" s="636">
        <f t="shared" si="19"/>
        <v>0.455</v>
      </c>
      <c r="T43" s="636"/>
      <c r="U43" s="625"/>
    </row>
    <row r="44" s="175" customFormat="1" ht="24.95" customHeight="1" spans="1:21">
      <c r="A44" s="304" t="s">
        <v>123</v>
      </c>
      <c r="B44" s="569"/>
      <c r="C44" s="511"/>
      <c r="D44" s="511"/>
      <c r="E44" s="515">
        <v>10</v>
      </c>
      <c r="F44" s="511"/>
      <c r="G44" s="511"/>
      <c r="H44" s="514"/>
      <c r="I44" s="303"/>
      <c r="J44" s="511"/>
      <c r="K44" s="304" t="s">
        <v>124</v>
      </c>
      <c r="L44" s="609">
        <v>9426</v>
      </c>
      <c r="M44" s="625"/>
      <c r="N44" s="625"/>
      <c r="O44" s="569"/>
      <c r="P44" s="625">
        <v>-105995</v>
      </c>
      <c r="Q44" s="624">
        <f t="shared" si="22"/>
        <v>0</v>
      </c>
      <c r="R44" s="624">
        <f t="shared" si="23"/>
        <v>0</v>
      </c>
      <c r="S44" s="636">
        <f t="shared" si="19"/>
        <v>0</v>
      </c>
      <c r="T44" s="636"/>
      <c r="U44" s="303"/>
    </row>
    <row r="45" ht="24.95" customHeight="1" spans="1:21">
      <c r="A45" s="650"/>
      <c r="B45" s="515"/>
      <c r="C45" s="511"/>
      <c r="D45" s="511"/>
      <c r="E45" s="515"/>
      <c r="F45" s="511"/>
      <c r="G45" s="511"/>
      <c r="H45" s="523"/>
      <c r="I45" s="298"/>
      <c r="J45" s="511"/>
      <c r="K45" s="687" t="s">
        <v>125</v>
      </c>
      <c r="L45" s="659"/>
      <c r="M45" s="625"/>
      <c r="N45" s="625"/>
      <c r="O45" s="569"/>
      <c r="P45" s="625">
        <f>O45-L45</f>
        <v>0</v>
      </c>
      <c r="Q45" s="624">
        <f t="shared" si="22"/>
        <v>0</v>
      </c>
      <c r="R45" s="624">
        <f t="shared" si="23"/>
        <v>0</v>
      </c>
      <c r="S45" s="636">
        <f t="shared" si="19"/>
        <v>0</v>
      </c>
      <c r="T45" s="636"/>
      <c r="U45" s="303"/>
    </row>
    <row r="46" ht="24.95" customHeight="1" spans="1:21">
      <c r="A46" s="304" t="s">
        <v>126</v>
      </c>
      <c r="B46" s="515"/>
      <c r="C46" s="511"/>
      <c r="D46" s="511"/>
      <c r="E46" s="515"/>
      <c r="F46" s="511">
        <f>E46-B46</f>
        <v>0</v>
      </c>
      <c r="G46" s="511">
        <f>E46-D46</f>
        <v>0</v>
      </c>
      <c r="H46" s="523"/>
      <c r="I46" s="298"/>
      <c r="J46" s="511"/>
      <c r="K46" s="687" t="s">
        <v>127</v>
      </c>
      <c r="L46" s="659"/>
      <c r="M46" s="625"/>
      <c r="N46" s="625"/>
      <c r="O46" s="515">
        <v>12481</v>
      </c>
      <c r="P46" s="625">
        <f>O46-L46</f>
        <v>12481</v>
      </c>
      <c r="Q46" s="624">
        <f t="shared" si="22"/>
        <v>12481</v>
      </c>
      <c r="R46" s="624">
        <f t="shared" si="23"/>
        <v>12481</v>
      </c>
      <c r="S46" s="636">
        <f t="shared" si="19"/>
        <v>0</v>
      </c>
      <c r="T46" s="636"/>
      <c r="U46" s="303"/>
    </row>
    <row r="47" ht="24.95" customHeight="1" spans="1:21">
      <c r="A47" s="651" t="s">
        <v>128</v>
      </c>
      <c r="B47" s="515"/>
      <c r="C47" s="511"/>
      <c r="D47" s="511"/>
      <c r="E47" s="515"/>
      <c r="F47" s="511">
        <f>E47-B47</f>
        <v>0</v>
      </c>
      <c r="G47" s="511">
        <f>E47-D47</f>
        <v>0</v>
      </c>
      <c r="H47" s="514"/>
      <c r="I47" s="298"/>
      <c r="J47" s="511"/>
      <c r="K47" s="304" t="s">
        <v>129</v>
      </c>
      <c r="L47" s="609"/>
      <c r="M47" s="625"/>
      <c r="N47" s="625"/>
      <c r="O47" s="515"/>
      <c r="P47" s="625">
        <f>O47-L47</f>
        <v>0</v>
      </c>
      <c r="Q47" s="624">
        <f t="shared" si="22"/>
        <v>0</v>
      </c>
      <c r="R47" s="624">
        <f t="shared" si="23"/>
        <v>0</v>
      </c>
      <c r="S47" s="636">
        <f t="shared" si="19"/>
        <v>0</v>
      </c>
      <c r="T47" s="636"/>
      <c r="U47" s="625"/>
    </row>
    <row r="48" s="175" customFormat="1" ht="24.95" customHeight="1" spans="1:21">
      <c r="A48" s="651" t="s">
        <v>130</v>
      </c>
      <c r="B48" s="515"/>
      <c r="C48" s="511"/>
      <c r="D48" s="511"/>
      <c r="E48" s="515"/>
      <c r="F48" s="511">
        <f>E48-B48</f>
        <v>0</v>
      </c>
      <c r="G48" s="511">
        <f>E48-D48</f>
        <v>0</v>
      </c>
      <c r="H48" s="523"/>
      <c r="I48" s="298"/>
      <c r="J48" s="511"/>
      <c r="K48" s="651" t="s">
        <v>131</v>
      </c>
      <c r="L48" s="660"/>
      <c r="M48" s="625"/>
      <c r="N48" s="625"/>
      <c r="O48" s="609"/>
      <c r="P48" s="625"/>
      <c r="Q48" s="624">
        <f t="shared" si="22"/>
        <v>0</v>
      </c>
      <c r="R48" s="624">
        <f t="shared" si="23"/>
        <v>0</v>
      </c>
      <c r="S48" s="638"/>
      <c r="T48" s="638"/>
      <c r="U48" s="625"/>
    </row>
    <row r="49" ht="24.95" customHeight="1" spans="1:21">
      <c r="A49" s="605" t="s">
        <v>132</v>
      </c>
      <c r="B49" s="597">
        <f>SUM(B29:B30,B33,B46:B48,B41:B42)</f>
        <v>2213012</v>
      </c>
      <c r="C49" s="597">
        <f>SUM(C29:C30,C33,C46:C48,C41,C42)</f>
        <v>2349931</v>
      </c>
      <c r="D49" s="597"/>
      <c r="E49" s="597">
        <f>SUM(E29:E30,E33,E46:E48,E41:E45)</f>
        <v>3249383</v>
      </c>
      <c r="F49" s="597">
        <f>E49-B49</f>
        <v>1036371</v>
      </c>
      <c r="G49" s="597">
        <f>E49-D49</f>
        <v>3249383</v>
      </c>
      <c r="H49" s="523">
        <v>1.468</v>
      </c>
      <c r="I49" s="298">
        <v>1.383</v>
      </c>
      <c r="J49" s="298"/>
      <c r="K49" s="562" t="s">
        <v>133</v>
      </c>
      <c r="L49" s="608">
        <f>SUM(L29:L30,L33,L47:L48,L41:L42,L45:L46)</f>
        <v>2213012</v>
      </c>
      <c r="M49" s="608">
        <f>SUM(M29:M30,M33,M47:M48)</f>
        <v>2349931</v>
      </c>
      <c r="N49" s="608"/>
      <c r="O49" s="608">
        <f>SUM(O29:O30,O33,O47:O48,,O41:O42,O45:O46)</f>
        <v>3249383</v>
      </c>
      <c r="P49" s="608">
        <f>O49-L49</f>
        <v>1036371</v>
      </c>
      <c r="Q49" s="624">
        <f t="shared" si="22"/>
        <v>899452</v>
      </c>
      <c r="R49" s="624">
        <f t="shared" si="23"/>
        <v>3249383</v>
      </c>
      <c r="S49" s="638">
        <f t="shared" ref="S49" si="27">O49/L49</f>
        <v>1.468</v>
      </c>
      <c r="T49" s="638">
        <f t="shared" ref="T49" si="28">O49/M49</f>
        <v>1.383</v>
      </c>
      <c r="U49" s="298"/>
    </row>
    <row r="51" spans="20:20">
      <c r="T51" s="590">
        <f>O44/O29</f>
        <v>0</v>
      </c>
    </row>
    <row r="53" spans="1:11">
      <c r="A53" s="652"/>
      <c r="K53" s="652"/>
    </row>
  </sheetData>
  <mergeCells count="2">
    <mergeCell ref="A1:J1"/>
    <mergeCell ref="K1:U1"/>
  </mergeCells>
  <conditionalFormatting sqref="S$1:T$1048576 H$1:I$1048576">
    <cfRule type="expression" dxfId="0" priority="2">
      <formula>XEZ3&gt;3</formula>
    </cfRule>
  </conditionalFormatting>
  <conditionalFormatting sqref="A4:A28 A30:A48">
    <cfRule type="expression" dxfId="1" priority="4" stopIfTrue="1">
      <formula>"len($A:$A)=3"</formula>
    </cfRule>
  </conditionalFormatting>
  <conditionalFormatting sqref="H4:I200 S4:T200">
    <cfRule type="expression" dxfId="2" priority="1">
      <formula>H4&gt;3</formula>
    </cfRule>
  </conditionalFormatting>
  <conditionalFormatting sqref="J49 J4 J20:J21 J28:J29">
    <cfRule type="cellIs" dxfId="3" priority="5" stopIfTrue="1" operator="lessThan">
      <formula>0</formula>
    </cfRule>
    <cfRule type="cellIs" dxfId="4" priority="6" stopIfTrue="1" operator="greaterThan">
      <formula>5</formula>
    </cfRule>
  </conditionalFormatting>
  <conditionalFormatting sqref="U49 U44:U46 U4:U32">
    <cfRule type="cellIs" dxfId="3" priority="3" stopIfTrue="1" operator="lessThan">
      <formula>0</formula>
    </cfRule>
  </conditionalFormatting>
  <printOptions horizontalCentered="1"/>
  <pageMargins left="0.433070866141732" right="0.433070866141732" top="0.78740157480315" bottom="0.590551181102362" header="0.590551181102362" footer="0.393700787401575"/>
  <pageSetup paperSize="9" scale="51" fitToWidth="2" orientation="portrait" useFirstPageNumber="1" errors="blank"/>
  <headerFooter alignWithMargins="0"/>
  <colBreaks count="1" manualBreakCount="1">
    <brk id="10"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Y53"/>
  <sheetViews>
    <sheetView showZeros="0" view="pageBreakPreview" zoomScale="85" zoomScaleNormal="70" workbookViewId="0">
      <pane ySplit="3" topLeftCell="A4" activePane="bottomLeft" state="frozen"/>
      <selection/>
      <selection pane="bottomLeft" activeCell="A53" sqref="$A53:$XFD53"/>
    </sheetView>
  </sheetViews>
  <sheetFormatPr defaultColWidth="9" defaultRowHeight="14.25"/>
  <cols>
    <col min="1" max="1" width="39.25" style="591" customWidth="1"/>
    <col min="2" max="2" width="17.125" style="591" customWidth="1"/>
    <col min="3" max="3" width="16.875" style="591" customWidth="1"/>
    <col min="4" max="4" width="16.125" style="591" customWidth="1"/>
    <col min="5" max="5" width="16.875" style="591" customWidth="1"/>
    <col min="6" max="6" width="17" style="591" hidden="1" customWidth="1"/>
    <col min="7" max="7" width="18.5" style="591" hidden="1" customWidth="1"/>
    <col min="8" max="8" width="10.75" style="591" customWidth="1"/>
    <col min="9" max="9" width="10.25" style="591" customWidth="1"/>
    <col min="10" max="10" width="10.25" style="592" customWidth="1"/>
    <col min="11" max="11" width="30.25" style="591" customWidth="1"/>
    <col min="12" max="13" width="17.125" style="591" customWidth="1"/>
    <col min="14" max="14" width="16.375" style="591" customWidth="1"/>
    <col min="15" max="15" width="14.5" style="591" hidden="1" customWidth="1"/>
    <col min="16" max="16" width="16" style="591" customWidth="1"/>
    <col min="17" max="17" width="13.25" style="591" hidden="1" customWidth="1"/>
    <col min="18" max="18" width="12.75" style="591" hidden="1" customWidth="1"/>
    <col min="19" max="19" width="10.625" style="591" customWidth="1"/>
    <col min="20" max="20" width="10.75" style="591" customWidth="1"/>
    <col min="21" max="21" width="10.25" style="592" customWidth="1"/>
    <col min="22" max="22" width="13" style="591" customWidth="1"/>
    <col min="23" max="23" width="10.625" style="591" customWidth="1"/>
    <col min="24" max="24" width="9" style="591"/>
    <col min="25" max="25" width="12.75" style="591" customWidth="1"/>
    <col min="26" max="16384" width="9" style="591"/>
  </cols>
  <sheetData>
    <row r="1" ht="32.25" customHeight="1" spans="1:22">
      <c r="A1" s="593" t="s">
        <v>134</v>
      </c>
      <c r="B1" s="593"/>
      <c r="C1" s="593"/>
      <c r="D1" s="593"/>
      <c r="E1" s="593"/>
      <c r="F1" s="593"/>
      <c r="G1" s="593"/>
      <c r="H1" s="593"/>
      <c r="I1" s="593"/>
      <c r="J1" s="593"/>
      <c r="K1" s="593" t="s">
        <v>135</v>
      </c>
      <c r="L1" s="593"/>
      <c r="M1" s="593"/>
      <c r="N1" s="593"/>
      <c r="O1" s="593"/>
      <c r="P1" s="593"/>
      <c r="Q1" s="593"/>
      <c r="R1" s="593"/>
      <c r="S1" s="593"/>
      <c r="T1" s="593"/>
      <c r="U1" s="593"/>
      <c r="V1" s="590"/>
    </row>
    <row r="2" ht="19.5" customHeight="1" spans="1:22">
      <c r="A2" s="594" t="s">
        <v>136</v>
      </c>
      <c r="B2" s="594"/>
      <c r="C2" s="594"/>
      <c r="D2" s="595"/>
      <c r="E2" s="596"/>
      <c r="F2" s="594"/>
      <c r="G2" s="594"/>
      <c r="H2" s="594"/>
      <c r="I2" s="594"/>
      <c r="J2" s="190" t="s">
        <v>137</v>
      </c>
      <c r="K2" s="594" t="s">
        <v>138</v>
      </c>
      <c r="L2" s="594"/>
      <c r="M2" s="618"/>
      <c r="N2" s="619"/>
      <c r="O2" s="619"/>
      <c r="P2" s="619"/>
      <c r="Q2" s="619"/>
      <c r="R2" s="619"/>
      <c r="S2" s="619"/>
      <c r="T2" s="619"/>
      <c r="U2" s="634" t="s">
        <v>137</v>
      </c>
      <c r="V2" s="590"/>
    </row>
    <row r="3" s="589" customFormat="1" ht="30.75" customHeight="1" spans="1:22">
      <c r="A3" s="507" t="s">
        <v>34</v>
      </c>
      <c r="B3" s="509" t="s">
        <v>35</v>
      </c>
      <c r="C3" s="509" t="s">
        <v>36</v>
      </c>
      <c r="D3" s="509" t="s">
        <v>37</v>
      </c>
      <c r="E3" s="510" t="s">
        <v>38</v>
      </c>
      <c r="F3" s="510" t="s">
        <v>39</v>
      </c>
      <c r="G3" s="510" t="s">
        <v>40</v>
      </c>
      <c r="H3" s="561" t="s">
        <v>41</v>
      </c>
      <c r="I3" s="192" t="s">
        <v>42</v>
      </c>
      <c r="J3" s="192" t="s">
        <v>43</v>
      </c>
      <c r="K3" s="562" t="s">
        <v>34</v>
      </c>
      <c r="L3" s="509" t="s">
        <v>35</v>
      </c>
      <c r="M3" s="509" t="s">
        <v>36</v>
      </c>
      <c r="N3" s="509" t="s">
        <v>37</v>
      </c>
      <c r="O3" s="509" t="s">
        <v>139</v>
      </c>
      <c r="P3" s="509" t="s">
        <v>38</v>
      </c>
      <c r="Q3" s="509" t="s">
        <v>39</v>
      </c>
      <c r="R3" s="509" t="s">
        <v>40</v>
      </c>
      <c r="S3" s="192" t="s">
        <v>41</v>
      </c>
      <c r="T3" s="192" t="s">
        <v>42</v>
      </c>
      <c r="U3" s="192" t="s">
        <v>43</v>
      </c>
      <c r="V3" s="635"/>
    </row>
    <row r="4" s="12" customFormat="1" ht="24" customHeight="1" spans="1:22">
      <c r="A4" s="525" t="s">
        <v>45</v>
      </c>
      <c r="B4" s="521">
        <f t="shared" ref="B4:G4" si="0">SUM(B5:B21)</f>
        <v>355663</v>
      </c>
      <c r="C4" s="521">
        <f t="shared" si="0"/>
        <v>380560</v>
      </c>
      <c r="D4" s="521">
        <f t="shared" si="0"/>
        <v>380560</v>
      </c>
      <c r="E4" s="521">
        <f t="shared" si="0"/>
        <v>369931</v>
      </c>
      <c r="F4" s="597">
        <f t="shared" si="0"/>
        <v>14268</v>
      </c>
      <c r="G4" s="597">
        <f t="shared" si="0"/>
        <v>-10629</v>
      </c>
      <c r="H4" s="523">
        <f>E4/B4</f>
        <v>1.04</v>
      </c>
      <c r="I4" s="298">
        <f>E4/C4</f>
        <v>0.972</v>
      </c>
      <c r="J4" s="298">
        <f>E4/D4</f>
        <v>0.972</v>
      </c>
      <c r="K4" s="568" t="s">
        <v>46</v>
      </c>
      <c r="L4" s="620">
        <v>61651</v>
      </c>
      <c r="M4" s="620">
        <v>74338</v>
      </c>
      <c r="N4" s="620">
        <v>98118</v>
      </c>
      <c r="O4" s="620"/>
      <c r="P4" s="620">
        <v>98353</v>
      </c>
      <c r="Q4" s="624">
        <f>P4-L4</f>
        <v>36702</v>
      </c>
      <c r="R4" s="624">
        <f>P4-O4</f>
        <v>98353</v>
      </c>
      <c r="S4" s="636">
        <f>P4/L4</f>
        <v>1.595</v>
      </c>
      <c r="T4" s="636">
        <f>P4/M4</f>
        <v>1.323</v>
      </c>
      <c r="U4" s="303">
        <f>P4/N4</f>
        <v>1.002</v>
      </c>
      <c r="V4" s="175"/>
    </row>
    <row r="5" s="12" customFormat="1" ht="24" customHeight="1" spans="1:22">
      <c r="A5" s="304" t="s">
        <v>47</v>
      </c>
      <c r="B5" s="598">
        <v>133788</v>
      </c>
      <c r="C5" s="599">
        <v>144940</v>
      </c>
      <c r="D5" s="599">
        <v>144940</v>
      </c>
      <c r="E5" s="600">
        <v>159116</v>
      </c>
      <c r="F5" s="563">
        <f>E5-B5</f>
        <v>25328</v>
      </c>
      <c r="G5" s="563">
        <f>E5-D5</f>
        <v>14176</v>
      </c>
      <c r="H5" s="514">
        <f t="shared" ref="H5:H30" si="1">E5/B5</f>
        <v>1.189</v>
      </c>
      <c r="I5" s="303">
        <f>E5/C5</f>
        <v>1.098</v>
      </c>
      <c r="J5" s="303">
        <f>E5/D5</f>
        <v>1.098</v>
      </c>
      <c r="K5" s="299" t="s">
        <v>48</v>
      </c>
      <c r="L5" s="620">
        <v>0</v>
      </c>
      <c r="M5" s="620">
        <v>0</v>
      </c>
      <c r="N5" s="620">
        <v>0</v>
      </c>
      <c r="O5" s="620"/>
      <c r="P5" s="620"/>
      <c r="Q5" s="624">
        <f>P5-L5</f>
        <v>0</v>
      </c>
      <c r="R5" s="624">
        <f>P5-O5</f>
        <v>0</v>
      </c>
      <c r="S5" s="636"/>
      <c r="T5" s="636"/>
      <c r="U5" s="303"/>
      <c r="V5" s="175"/>
    </row>
    <row r="6" s="12" customFormat="1" ht="24" customHeight="1" spans="1:22">
      <c r="A6" s="304" t="s">
        <v>49</v>
      </c>
      <c r="B6" s="598">
        <v>6602</v>
      </c>
      <c r="C6" s="599">
        <v>6000</v>
      </c>
      <c r="D6" s="599">
        <v>6000</v>
      </c>
      <c r="E6" s="598">
        <v>4254</v>
      </c>
      <c r="F6" s="563">
        <f>E6-B6</f>
        <v>-2348</v>
      </c>
      <c r="G6" s="563">
        <f>E6-D6</f>
        <v>-1746</v>
      </c>
      <c r="H6" s="514">
        <f t="shared" si="1"/>
        <v>0.644</v>
      </c>
      <c r="I6" s="303">
        <f>E6/C6</f>
        <v>0.709</v>
      </c>
      <c r="J6" s="303">
        <f>E6/D6</f>
        <v>0.709</v>
      </c>
      <c r="K6" s="299" t="s">
        <v>50</v>
      </c>
      <c r="L6" s="620">
        <v>1089</v>
      </c>
      <c r="M6" s="620">
        <v>1132</v>
      </c>
      <c r="N6" s="620">
        <v>1432</v>
      </c>
      <c r="O6" s="620"/>
      <c r="P6" s="620">
        <v>1311</v>
      </c>
      <c r="Q6" s="624">
        <f>P6-L6</f>
        <v>222</v>
      </c>
      <c r="R6" s="624">
        <f>P6-O6</f>
        <v>1311</v>
      </c>
      <c r="S6" s="636">
        <f t="shared" ref="S6:S30" si="2">P6/L6</f>
        <v>1.204</v>
      </c>
      <c r="T6" s="636">
        <f>P6/M6</f>
        <v>1.158</v>
      </c>
      <c r="U6" s="303">
        <f>P6/N6</f>
        <v>0.916</v>
      </c>
      <c r="V6" s="175"/>
    </row>
    <row r="7" s="12" customFormat="1" ht="24" customHeight="1" spans="1:22">
      <c r="A7" s="304" t="s">
        <v>51</v>
      </c>
      <c r="B7" s="598">
        <v>26359</v>
      </c>
      <c r="C7" s="599">
        <v>26380</v>
      </c>
      <c r="D7" s="599">
        <v>26380</v>
      </c>
      <c r="E7" s="598">
        <v>26387</v>
      </c>
      <c r="F7" s="563">
        <f>E7-B7</f>
        <v>28</v>
      </c>
      <c r="G7" s="563">
        <f>E7-D7</f>
        <v>7</v>
      </c>
      <c r="H7" s="514">
        <f t="shared" si="1"/>
        <v>1.001</v>
      </c>
      <c r="I7" s="303">
        <f>E7/C7</f>
        <v>1</v>
      </c>
      <c r="J7" s="303">
        <f>E7/D7</f>
        <v>1</v>
      </c>
      <c r="K7" s="299" t="s">
        <v>52</v>
      </c>
      <c r="L7" s="620">
        <v>32807</v>
      </c>
      <c r="M7" s="620">
        <v>36433</v>
      </c>
      <c r="N7" s="620">
        <v>36670</v>
      </c>
      <c r="O7" s="620"/>
      <c r="P7" s="620">
        <v>36983</v>
      </c>
      <c r="Q7" s="624">
        <f>P7-L7</f>
        <v>4176</v>
      </c>
      <c r="R7" s="624">
        <f>P7-O7</f>
        <v>36983</v>
      </c>
      <c r="S7" s="636">
        <f t="shared" si="2"/>
        <v>1.127</v>
      </c>
      <c r="T7" s="636">
        <f>P7/M7</f>
        <v>1.015</v>
      </c>
      <c r="U7" s="303">
        <f>P7/N7</f>
        <v>1.009</v>
      </c>
      <c r="V7" s="175"/>
    </row>
    <row r="8" s="12" customFormat="1" ht="24" customHeight="1" spans="1:22">
      <c r="A8" s="304" t="s">
        <v>53</v>
      </c>
      <c r="B8" s="598">
        <v>0</v>
      </c>
      <c r="C8" s="599"/>
      <c r="D8" s="599"/>
      <c r="E8" s="598"/>
      <c r="F8" s="563">
        <f>E8-B8</f>
        <v>0</v>
      </c>
      <c r="G8" s="563">
        <f>E8-D8</f>
        <v>0</v>
      </c>
      <c r="H8" s="514"/>
      <c r="I8" s="303"/>
      <c r="J8" s="303"/>
      <c r="K8" s="299" t="s">
        <v>54</v>
      </c>
      <c r="L8" s="620">
        <v>53079</v>
      </c>
      <c r="M8" s="620">
        <v>59706</v>
      </c>
      <c r="N8" s="620">
        <v>62706</v>
      </c>
      <c r="O8" s="620"/>
      <c r="P8" s="620">
        <v>65256</v>
      </c>
      <c r="Q8" s="624">
        <f>P8-L8</f>
        <v>12177</v>
      </c>
      <c r="R8" s="624">
        <f t="shared" ref="R8:R20" si="3">P8-O8</f>
        <v>65256</v>
      </c>
      <c r="S8" s="636">
        <f t="shared" si="2"/>
        <v>1.229</v>
      </c>
      <c r="T8" s="636">
        <f t="shared" ref="T8:T25" si="4">P8/M8</f>
        <v>1.093</v>
      </c>
      <c r="U8" s="303">
        <f t="shared" ref="U8:U23" si="5">P8/N8</f>
        <v>1.041</v>
      </c>
      <c r="V8" s="175"/>
    </row>
    <row r="9" s="12" customFormat="1" ht="24" customHeight="1" spans="1:22">
      <c r="A9" s="304" t="s">
        <v>55</v>
      </c>
      <c r="B9" s="598">
        <v>3656</v>
      </c>
      <c r="C9" s="599">
        <v>3900</v>
      </c>
      <c r="D9" s="599">
        <v>3900</v>
      </c>
      <c r="E9" s="598">
        <v>3864</v>
      </c>
      <c r="F9" s="563">
        <f t="shared" ref="F9:F21" si="6">E9-B9</f>
        <v>208</v>
      </c>
      <c r="G9" s="563">
        <f>E9-D9</f>
        <v>-36</v>
      </c>
      <c r="H9" s="514">
        <f t="shared" si="1"/>
        <v>1.057</v>
      </c>
      <c r="I9" s="303">
        <f>E9/C9</f>
        <v>0.991</v>
      </c>
      <c r="J9" s="303">
        <f>E9/D9</f>
        <v>0.991</v>
      </c>
      <c r="K9" s="299" t="s">
        <v>56</v>
      </c>
      <c r="L9" s="620">
        <v>4053</v>
      </c>
      <c r="M9" s="620">
        <v>4458</v>
      </c>
      <c r="N9" s="620">
        <v>4458</v>
      </c>
      <c r="O9" s="620"/>
      <c r="P9" s="620">
        <v>5467</v>
      </c>
      <c r="Q9" s="624">
        <f t="shared" ref="Q9:Q19" si="7">P9-L9</f>
        <v>1414</v>
      </c>
      <c r="R9" s="624">
        <f t="shared" si="3"/>
        <v>5467</v>
      </c>
      <c r="S9" s="636">
        <f t="shared" si="2"/>
        <v>1.349</v>
      </c>
      <c r="T9" s="636">
        <f t="shared" si="4"/>
        <v>1.226</v>
      </c>
      <c r="U9" s="303">
        <f t="shared" si="5"/>
        <v>1.226</v>
      </c>
      <c r="V9" s="175"/>
    </row>
    <row r="10" s="12" customFormat="1" ht="24" customHeight="1" spans="1:22">
      <c r="A10" s="304" t="s">
        <v>57</v>
      </c>
      <c r="B10" s="598">
        <v>38</v>
      </c>
      <c r="C10" s="599">
        <v>40</v>
      </c>
      <c r="D10" s="599">
        <v>40</v>
      </c>
      <c r="E10" s="598">
        <v>5</v>
      </c>
      <c r="F10" s="563">
        <f t="shared" si="6"/>
        <v>-33</v>
      </c>
      <c r="G10" s="563">
        <f t="shared" ref="G10:G21" si="8">E10-D10</f>
        <v>-35</v>
      </c>
      <c r="H10" s="514">
        <f t="shared" si="1"/>
        <v>0.132</v>
      </c>
      <c r="I10" s="303">
        <f>E10/C10</f>
        <v>0.125</v>
      </c>
      <c r="J10" s="303">
        <f>E10/D10</f>
        <v>0.125</v>
      </c>
      <c r="K10" s="299" t="s">
        <v>58</v>
      </c>
      <c r="L10" s="620">
        <v>11778</v>
      </c>
      <c r="M10" s="620">
        <v>12280</v>
      </c>
      <c r="N10" s="620">
        <v>12280</v>
      </c>
      <c r="O10" s="620"/>
      <c r="P10" s="620">
        <v>11943</v>
      </c>
      <c r="Q10" s="624">
        <f t="shared" si="7"/>
        <v>165</v>
      </c>
      <c r="R10" s="624">
        <f t="shared" si="3"/>
        <v>11943</v>
      </c>
      <c r="S10" s="636">
        <f t="shared" si="2"/>
        <v>1.014</v>
      </c>
      <c r="T10" s="636">
        <f t="shared" si="4"/>
        <v>0.973</v>
      </c>
      <c r="U10" s="303">
        <f t="shared" si="5"/>
        <v>0.973</v>
      </c>
      <c r="V10" s="175"/>
    </row>
    <row r="11" s="12" customFormat="1" ht="24" customHeight="1" spans="1:22">
      <c r="A11" s="304" t="s">
        <v>140</v>
      </c>
      <c r="B11" s="598"/>
      <c r="C11" s="599"/>
      <c r="D11" s="599"/>
      <c r="E11" s="598"/>
      <c r="F11" s="563">
        <f t="shared" si="6"/>
        <v>0</v>
      </c>
      <c r="G11" s="563">
        <f t="shared" si="8"/>
        <v>0</v>
      </c>
      <c r="H11" s="514"/>
      <c r="I11" s="303"/>
      <c r="J11" s="303"/>
      <c r="K11" s="299" t="s">
        <v>60</v>
      </c>
      <c r="L11" s="620">
        <v>40971</v>
      </c>
      <c r="M11" s="620">
        <v>47487</v>
      </c>
      <c r="N11" s="620">
        <v>51487</v>
      </c>
      <c r="O11" s="620"/>
      <c r="P11" s="620">
        <v>34985</v>
      </c>
      <c r="Q11" s="624">
        <f t="shared" si="7"/>
        <v>-5986</v>
      </c>
      <c r="R11" s="624">
        <f t="shared" si="3"/>
        <v>34985</v>
      </c>
      <c r="S11" s="636">
        <f t="shared" si="2"/>
        <v>0.854</v>
      </c>
      <c r="T11" s="636">
        <f t="shared" si="4"/>
        <v>0.737</v>
      </c>
      <c r="U11" s="303">
        <f t="shared" si="5"/>
        <v>0.679</v>
      </c>
      <c r="V11" s="175"/>
    </row>
    <row r="12" s="12" customFormat="1" ht="24" customHeight="1" spans="1:22">
      <c r="A12" s="304" t="s">
        <v>59</v>
      </c>
      <c r="B12" s="598">
        <v>172322</v>
      </c>
      <c r="C12" s="599">
        <v>185330</v>
      </c>
      <c r="D12" s="599">
        <v>185330</v>
      </c>
      <c r="E12" s="598">
        <v>166683</v>
      </c>
      <c r="F12" s="563">
        <f t="shared" si="6"/>
        <v>-5639</v>
      </c>
      <c r="G12" s="563">
        <f t="shared" si="8"/>
        <v>-18647</v>
      </c>
      <c r="H12" s="514">
        <f t="shared" si="1"/>
        <v>0.967</v>
      </c>
      <c r="I12" s="303">
        <f>E12/C12</f>
        <v>0.899</v>
      </c>
      <c r="J12" s="303">
        <f>E12/D12</f>
        <v>0.899</v>
      </c>
      <c r="K12" s="299" t="s">
        <v>62</v>
      </c>
      <c r="L12" s="620">
        <v>31675</v>
      </c>
      <c r="M12" s="620">
        <v>33747</v>
      </c>
      <c r="N12" s="620">
        <v>41920</v>
      </c>
      <c r="O12" s="620"/>
      <c r="P12" s="620">
        <v>45027</v>
      </c>
      <c r="Q12" s="624">
        <f t="shared" si="7"/>
        <v>13352</v>
      </c>
      <c r="R12" s="624">
        <f t="shared" si="3"/>
        <v>45027</v>
      </c>
      <c r="S12" s="636">
        <f t="shared" si="2"/>
        <v>1.422</v>
      </c>
      <c r="T12" s="636">
        <f t="shared" si="4"/>
        <v>1.334</v>
      </c>
      <c r="U12" s="303">
        <f t="shared" si="5"/>
        <v>1.074</v>
      </c>
      <c r="V12" s="175"/>
    </row>
    <row r="13" s="12" customFormat="1" ht="24" customHeight="1" spans="1:22">
      <c r="A13" s="304" t="s">
        <v>61</v>
      </c>
      <c r="B13" s="598">
        <v>9</v>
      </c>
      <c r="C13" s="599">
        <v>10</v>
      </c>
      <c r="D13" s="599">
        <v>10</v>
      </c>
      <c r="E13" s="598"/>
      <c r="F13" s="563">
        <f t="shared" si="6"/>
        <v>-9</v>
      </c>
      <c r="G13" s="563">
        <f t="shared" si="8"/>
        <v>-10</v>
      </c>
      <c r="H13" s="514">
        <f t="shared" si="1"/>
        <v>0</v>
      </c>
      <c r="I13" s="303">
        <f t="shared" ref="I13:I19" si="9">E13/C13</f>
        <v>0</v>
      </c>
      <c r="J13" s="303">
        <f t="shared" ref="J13:J19" si="10">E13/D13</f>
        <v>0</v>
      </c>
      <c r="K13" s="621" t="s">
        <v>64</v>
      </c>
      <c r="L13" s="620">
        <v>99998</v>
      </c>
      <c r="M13" s="620">
        <v>71412</v>
      </c>
      <c r="N13" s="620">
        <v>125147</v>
      </c>
      <c r="O13" s="620"/>
      <c r="P13" s="620">
        <v>82809</v>
      </c>
      <c r="Q13" s="624">
        <f t="shared" si="7"/>
        <v>-17189</v>
      </c>
      <c r="R13" s="624">
        <f t="shared" si="3"/>
        <v>82809</v>
      </c>
      <c r="S13" s="636">
        <f t="shared" si="2"/>
        <v>0.828</v>
      </c>
      <c r="T13" s="636">
        <f t="shared" si="4"/>
        <v>1.16</v>
      </c>
      <c r="U13" s="303">
        <f t="shared" si="5"/>
        <v>0.662</v>
      </c>
      <c r="V13" s="175"/>
    </row>
    <row r="14" s="12" customFormat="1" ht="24" customHeight="1" spans="1:22">
      <c r="A14" s="304" t="s">
        <v>63</v>
      </c>
      <c r="B14" s="598">
        <v>9240</v>
      </c>
      <c r="C14" s="599">
        <v>9900</v>
      </c>
      <c r="D14" s="599">
        <v>9900</v>
      </c>
      <c r="E14" s="598">
        <v>5844</v>
      </c>
      <c r="F14" s="563">
        <f t="shared" si="6"/>
        <v>-3396</v>
      </c>
      <c r="G14" s="563">
        <f t="shared" si="8"/>
        <v>-4056</v>
      </c>
      <c r="H14" s="514">
        <f t="shared" si="1"/>
        <v>0.632</v>
      </c>
      <c r="I14" s="303">
        <f t="shared" si="9"/>
        <v>0.59</v>
      </c>
      <c r="J14" s="303">
        <f t="shared" si="10"/>
        <v>0.59</v>
      </c>
      <c r="K14" s="299" t="s">
        <v>141</v>
      </c>
      <c r="L14" s="620">
        <v>6583</v>
      </c>
      <c r="M14" s="620">
        <v>7590</v>
      </c>
      <c r="N14" s="620">
        <v>7590</v>
      </c>
      <c r="O14" s="620"/>
      <c r="P14" s="620">
        <v>14626</v>
      </c>
      <c r="Q14" s="624">
        <f t="shared" si="7"/>
        <v>8043</v>
      </c>
      <c r="R14" s="624">
        <f t="shared" si="3"/>
        <v>14626</v>
      </c>
      <c r="S14" s="636">
        <f t="shared" si="2"/>
        <v>2.222</v>
      </c>
      <c r="T14" s="636">
        <f t="shared" si="4"/>
        <v>1.927</v>
      </c>
      <c r="U14" s="303">
        <f t="shared" si="5"/>
        <v>1.927</v>
      </c>
      <c r="V14" s="175"/>
    </row>
    <row r="15" s="12" customFormat="1" ht="24" customHeight="1" spans="1:22">
      <c r="A15" s="304" t="s">
        <v>65</v>
      </c>
      <c r="B15" s="598">
        <v>17</v>
      </c>
      <c r="C15" s="599">
        <v>20</v>
      </c>
      <c r="D15" s="599">
        <v>20</v>
      </c>
      <c r="E15" s="598">
        <v>9</v>
      </c>
      <c r="F15" s="563">
        <f t="shared" si="6"/>
        <v>-8</v>
      </c>
      <c r="G15" s="563">
        <f t="shared" si="8"/>
        <v>-11</v>
      </c>
      <c r="H15" s="514">
        <f t="shared" si="1"/>
        <v>0.529</v>
      </c>
      <c r="I15" s="303">
        <f t="shared" si="9"/>
        <v>0.45</v>
      </c>
      <c r="J15" s="303">
        <f t="shared" si="10"/>
        <v>0.45</v>
      </c>
      <c r="K15" s="299" t="s">
        <v>142</v>
      </c>
      <c r="L15" s="620">
        <v>60879</v>
      </c>
      <c r="M15" s="620">
        <v>63740</v>
      </c>
      <c r="N15" s="620">
        <v>65325</v>
      </c>
      <c r="O15" s="620"/>
      <c r="P15" s="620">
        <v>55193</v>
      </c>
      <c r="Q15" s="624">
        <f t="shared" si="7"/>
        <v>-5686</v>
      </c>
      <c r="R15" s="624">
        <f t="shared" si="3"/>
        <v>55193</v>
      </c>
      <c r="S15" s="636">
        <f t="shared" si="2"/>
        <v>0.907</v>
      </c>
      <c r="T15" s="636">
        <f t="shared" si="4"/>
        <v>0.866</v>
      </c>
      <c r="U15" s="303">
        <f t="shared" si="5"/>
        <v>0.845</v>
      </c>
      <c r="V15" s="175"/>
    </row>
    <row r="16" s="12" customFormat="1" ht="24" customHeight="1" spans="1:22">
      <c r="A16" s="304" t="s">
        <v>67</v>
      </c>
      <c r="B16" s="598">
        <v>88</v>
      </c>
      <c r="C16" s="599">
        <v>90</v>
      </c>
      <c r="D16" s="599">
        <v>90</v>
      </c>
      <c r="E16" s="598">
        <v>37</v>
      </c>
      <c r="F16" s="563">
        <f t="shared" si="6"/>
        <v>-51</v>
      </c>
      <c r="G16" s="563">
        <f t="shared" si="8"/>
        <v>-53</v>
      </c>
      <c r="H16" s="514">
        <f t="shared" si="1"/>
        <v>0.42</v>
      </c>
      <c r="I16" s="303">
        <f t="shared" si="9"/>
        <v>0.411</v>
      </c>
      <c r="J16" s="303">
        <f t="shared" si="10"/>
        <v>0.411</v>
      </c>
      <c r="K16" s="299" t="s">
        <v>70</v>
      </c>
      <c r="L16" s="620">
        <v>33449</v>
      </c>
      <c r="M16" s="620">
        <v>3844</v>
      </c>
      <c r="N16" s="620">
        <v>39939</v>
      </c>
      <c r="O16" s="620"/>
      <c r="P16" s="620">
        <v>34352</v>
      </c>
      <c r="Q16" s="624">
        <f t="shared" si="7"/>
        <v>903</v>
      </c>
      <c r="R16" s="624">
        <f t="shared" si="3"/>
        <v>34352</v>
      </c>
      <c r="S16" s="636">
        <f t="shared" si="2"/>
        <v>1.027</v>
      </c>
      <c r="T16" s="636">
        <f t="shared" si="4"/>
        <v>8.937</v>
      </c>
      <c r="U16" s="303">
        <f t="shared" si="5"/>
        <v>0.86</v>
      </c>
      <c r="V16" s="175"/>
    </row>
    <row r="17" s="12" customFormat="1" ht="24" customHeight="1" spans="1:22">
      <c r="A17" s="304" t="s">
        <v>69</v>
      </c>
      <c r="B17" s="598">
        <v>3535</v>
      </c>
      <c r="C17" s="599">
        <v>3940</v>
      </c>
      <c r="D17" s="599">
        <v>3940</v>
      </c>
      <c r="E17" s="598">
        <v>3663</v>
      </c>
      <c r="F17" s="563">
        <f t="shared" si="6"/>
        <v>128</v>
      </c>
      <c r="G17" s="563">
        <f t="shared" si="8"/>
        <v>-277</v>
      </c>
      <c r="H17" s="514">
        <f t="shared" si="1"/>
        <v>1.036</v>
      </c>
      <c r="I17" s="303">
        <f t="shared" si="9"/>
        <v>0.93</v>
      </c>
      <c r="J17" s="303">
        <f t="shared" si="10"/>
        <v>0.93</v>
      </c>
      <c r="K17" s="621" t="s">
        <v>143</v>
      </c>
      <c r="L17" s="620">
        <v>1003</v>
      </c>
      <c r="M17" s="620">
        <v>1275</v>
      </c>
      <c r="N17" s="620">
        <v>1275</v>
      </c>
      <c r="O17" s="620"/>
      <c r="P17" s="620">
        <v>9536</v>
      </c>
      <c r="Q17" s="624">
        <f t="shared" si="7"/>
        <v>8533</v>
      </c>
      <c r="R17" s="624">
        <f t="shared" si="3"/>
        <v>9536</v>
      </c>
      <c r="S17" s="636">
        <f t="shared" si="2"/>
        <v>9.507</v>
      </c>
      <c r="T17" s="636">
        <f t="shared" si="4"/>
        <v>7.479</v>
      </c>
      <c r="U17" s="303">
        <f t="shared" si="5"/>
        <v>7.479</v>
      </c>
      <c r="V17" s="175"/>
    </row>
    <row r="18" s="12" customFormat="1" ht="24" customHeight="1" spans="1:22">
      <c r="A18" s="304" t="s">
        <v>71</v>
      </c>
      <c r="B18" s="598"/>
      <c r="C18" s="599"/>
      <c r="D18" s="599"/>
      <c r="E18" s="598"/>
      <c r="F18" s="563">
        <f t="shared" si="6"/>
        <v>0</v>
      </c>
      <c r="G18" s="563">
        <f t="shared" si="8"/>
        <v>0</v>
      </c>
      <c r="H18" s="514"/>
      <c r="I18" s="303"/>
      <c r="J18" s="303"/>
      <c r="K18" s="621" t="s">
        <v>144</v>
      </c>
      <c r="L18" s="620">
        <v>3357</v>
      </c>
      <c r="M18" s="620">
        <v>5812</v>
      </c>
      <c r="N18" s="620">
        <v>5898</v>
      </c>
      <c r="O18" s="620"/>
      <c r="P18" s="620">
        <v>5355</v>
      </c>
      <c r="Q18" s="624">
        <f t="shared" si="7"/>
        <v>1998</v>
      </c>
      <c r="R18" s="624">
        <f t="shared" si="3"/>
        <v>5355</v>
      </c>
      <c r="S18" s="636">
        <f t="shared" si="2"/>
        <v>1.595</v>
      </c>
      <c r="T18" s="636">
        <f t="shared" si="4"/>
        <v>0.921</v>
      </c>
      <c r="U18" s="303">
        <f t="shared" si="5"/>
        <v>0.908</v>
      </c>
      <c r="V18" s="175"/>
    </row>
    <row r="19" s="12" customFormat="1" ht="24" customHeight="1" spans="1:22">
      <c r="A19" s="304" t="s">
        <v>73</v>
      </c>
      <c r="B19" s="598">
        <v>9</v>
      </c>
      <c r="C19" s="599">
        <v>10</v>
      </c>
      <c r="D19" s="599">
        <v>10</v>
      </c>
      <c r="E19" s="598">
        <v>69</v>
      </c>
      <c r="F19" s="563">
        <f t="shared" si="6"/>
        <v>60</v>
      </c>
      <c r="G19" s="563">
        <f t="shared" si="8"/>
        <v>59</v>
      </c>
      <c r="H19" s="514">
        <f t="shared" si="1"/>
        <v>7.667</v>
      </c>
      <c r="I19" s="303">
        <f t="shared" si="9"/>
        <v>6.9</v>
      </c>
      <c r="J19" s="303">
        <f t="shared" si="10"/>
        <v>6.9</v>
      </c>
      <c r="K19" s="621" t="s">
        <v>76</v>
      </c>
      <c r="L19" s="620">
        <v>62</v>
      </c>
      <c r="M19" s="620">
        <v>20</v>
      </c>
      <c r="N19" s="620">
        <v>29</v>
      </c>
      <c r="O19" s="620"/>
      <c r="P19" s="620">
        <v>31</v>
      </c>
      <c r="Q19" s="624">
        <f t="shared" si="7"/>
        <v>-31</v>
      </c>
      <c r="R19" s="624">
        <f t="shared" si="3"/>
        <v>31</v>
      </c>
      <c r="S19" s="636">
        <f t="shared" si="2"/>
        <v>0.5</v>
      </c>
      <c r="T19" s="636">
        <f t="shared" si="4"/>
        <v>1.55</v>
      </c>
      <c r="U19" s="303">
        <f t="shared" si="5"/>
        <v>1.069</v>
      </c>
      <c r="V19" s="175"/>
    </row>
    <row r="20" s="12" customFormat="1" ht="24" customHeight="1" spans="1:22">
      <c r="A20" s="304" t="s">
        <v>75</v>
      </c>
      <c r="B20" s="598"/>
      <c r="C20" s="601"/>
      <c r="D20" s="601"/>
      <c r="E20" s="599"/>
      <c r="F20" s="563">
        <f t="shared" si="6"/>
        <v>0</v>
      </c>
      <c r="G20" s="563">
        <f t="shared" si="8"/>
        <v>0</v>
      </c>
      <c r="H20" s="514"/>
      <c r="I20" s="303"/>
      <c r="J20" s="303"/>
      <c r="K20" s="622" t="s">
        <v>78</v>
      </c>
      <c r="L20" s="620">
        <v>0</v>
      </c>
      <c r="M20" s="620">
        <v>0</v>
      </c>
      <c r="N20" s="620">
        <v>0</v>
      </c>
      <c r="O20" s="620"/>
      <c r="P20" s="620"/>
      <c r="Q20" s="624"/>
      <c r="R20" s="624">
        <f t="shared" si="3"/>
        <v>0</v>
      </c>
      <c r="S20" s="636"/>
      <c r="T20" s="636"/>
      <c r="U20" s="303"/>
      <c r="V20" s="175"/>
    </row>
    <row r="21" s="12" customFormat="1" ht="24" customHeight="1" spans="1:22">
      <c r="A21" s="602" t="s">
        <v>77</v>
      </c>
      <c r="B21" s="598"/>
      <c r="C21" s="598"/>
      <c r="D21" s="598"/>
      <c r="E21" s="599"/>
      <c r="F21" s="563">
        <f t="shared" si="6"/>
        <v>0</v>
      </c>
      <c r="G21" s="563">
        <f t="shared" si="8"/>
        <v>0</v>
      </c>
      <c r="H21" s="523"/>
      <c r="I21" s="303"/>
      <c r="J21" s="303"/>
      <c r="K21" s="623" t="s">
        <v>80</v>
      </c>
      <c r="L21" s="620">
        <v>19324</v>
      </c>
      <c r="M21" s="620">
        <v>21483</v>
      </c>
      <c r="N21" s="620">
        <v>21483</v>
      </c>
      <c r="O21" s="620"/>
      <c r="P21" s="620">
        <v>11962</v>
      </c>
      <c r="Q21" s="624">
        <v>-19351</v>
      </c>
      <c r="R21" s="624">
        <v>89720</v>
      </c>
      <c r="S21" s="636">
        <f t="shared" si="2"/>
        <v>0.619</v>
      </c>
      <c r="T21" s="636">
        <f t="shared" si="4"/>
        <v>0.557</v>
      </c>
      <c r="U21" s="303">
        <f t="shared" si="5"/>
        <v>0.557</v>
      </c>
      <c r="V21" s="175"/>
    </row>
    <row r="22" s="12" customFormat="1" ht="24" customHeight="1" spans="1:22">
      <c r="A22" s="299" t="s">
        <v>79</v>
      </c>
      <c r="B22" s="597">
        <f t="shared" ref="B22:G22" si="11">SUM(B23:B29)</f>
        <v>123599</v>
      </c>
      <c r="C22" s="597">
        <f t="shared" si="11"/>
        <v>132250</v>
      </c>
      <c r="D22" s="603">
        <f t="shared" si="11"/>
        <v>132250</v>
      </c>
      <c r="E22" s="603">
        <f t="shared" si="11"/>
        <v>186802</v>
      </c>
      <c r="F22" s="597">
        <f t="shared" si="11"/>
        <v>63203</v>
      </c>
      <c r="G22" s="597">
        <f t="shared" si="11"/>
        <v>54552</v>
      </c>
      <c r="H22" s="523">
        <f t="shared" si="1"/>
        <v>1.511</v>
      </c>
      <c r="I22" s="298">
        <f>E22/C22</f>
        <v>1.412</v>
      </c>
      <c r="J22" s="298">
        <f>E22/D22</f>
        <v>1.412</v>
      </c>
      <c r="K22" s="623" t="s">
        <v>82</v>
      </c>
      <c r="L22" s="620">
        <v>11268</v>
      </c>
      <c r="M22" s="620">
        <v>8460</v>
      </c>
      <c r="N22" s="620">
        <v>8460</v>
      </c>
      <c r="O22" s="620"/>
      <c r="P22" s="620">
        <v>9319</v>
      </c>
      <c r="Q22" s="624">
        <v>-26713</v>
      </c>
      <c r="R22" s="624">
        <v>55651</v>
      </c>
      <c r="S22" s="636">
        <f t="shared" si="2"/>
        <v>0.827</v>
      </c>
      <c r="T22" s="636">
        <f t="shared" si="4"/>
        <v>1.102</v>
      </c>
      <c r="U22" s="303">
        <f t="shared" si="5"/>
        <v>1.102</v>
      </c>
      <c r="V22" s="175"/>
    </row>
    <row r="23" s="12" customFormat="1" ht="24" customHeight="1" spans="1:22">
      <c r="A23" s="304" t="s">
        <v>81</v>
      </c>
      <c r="B23" s="598">
        <v>46388</v>
      </c>
      <c r="C23" s="599">
        <v>50940</v>
      </c>
      <c r="D23" s="599">
        <v>50940</v>
      </c>
      <c r="E23" s="598">
        <v>45274</v>
      </c>
      <c r="F23" s="563">
        <f t="shared" ref="F23:F28" si="12">E23-B23</f>
        <v>-1114</v>
      </c>
      <c r="G23" s="563">
        <f t="shared" ref="G23:G28" si="13">E23-D23</f>
        <v>-5666</v>
      </c>
      <c r="H23" s="514">
        <f t="shared" si="1"/>
        <v>0.976</v>
      </c>
      <c r="I23" s="303">
        <f t="shared" ref="I23:I28" si="14">E23/C23</f>
        <v>0.889</v>
      </c>
      <c r="J23" s="303">
        <f t="shared" ref="J23:J28" si="15">E23/D23</f>
        <v>0.889</v>
      </c>
      <c r="K23" s="623" t="s">
        <v>84</v>
      </c>
      <c r="L23" s="620">
        <v>2729</v>
      </c>
      <c r="M23" s="620">
        <v>2887</v>
      </c>
      <c r="N23" s="620">
        <v>2887</v>
      </c>
      <c r="O23" s="620"/>
      <c r="P23" s="620">
        <v>1563</v>
      </c>
      <c r="Q23" s="624">
        <v>102</v>
      </c>
      <c r="R23" s="624">
        <v>49572</v>
      </c>
      <c r="S23" s="636">
        <f t="shared" si="2"/>
        <v>0.573</v>
      </c>
      <c r="T23" s="636">
        <f t="shared" si="4"/>
        <v>0.541</v>
      </c>
      <c r="U23" s="303">
        <f t="shared" si="5"/>
        <v>0.541</v>
      </c>
      <c r="V23" s="175"/>
    </row>
    <row r="24" s="12" customFormat="1" ht="24" customHeight="1" spans="1:22">
      <c r="A24" s="304" t="s">
        <v>83</v>
      </c>
      <c r="B24" s="598">
        <v>28267</v>
      </c>
      <c r="C24" s="599">
        <v>32110</v>
      </c>
      <c r="D24" s="599">
        <v>32110</v>
      </c>
      <c r="E24" s="598">
        <v>28351</v>
      </c>
      <c r="F24" s="563">
        <f t="shared" si="12"/>
        <v>84</v>
      </c>
      <c r="G24" s="563">
        <f t="shared" si="13"/>
        <v>-3759</v>
      </c>
      <c r="H24" s="514">
        <f t="shared" si="1"/>
        <v>1.003</v>
      </c>
      <c r="I24" s="303">
        <f t="shared" si="14"/>
        <v>0.883</v>
      </c>
      <c r="J24" s="303">
        <f t="shared" si="15"/>
        <v>0.883</v>
      </c>
      <c r="K24" s="621" t="s">
        <v>86</v>
      </c>
      <c r="L24" s="620"/>
      <c r="M24" s="620">
        <v>15000</v>
      </c>
      <c r="N24" s="620">
        <v>0</v>
      </c>
      <c r="O24" s="620"/>
      <c r="P24" s="620"/>
      <c r="Q24" s="624">
        <v>0</v>
      </c>
      <c r="R24" s="624">
        <v>0</v>
      </c>
      <c r="S24" s="636"/>
      <c r="T24" s="636">
        <f t="shared" si="4"/>
        <v>0</v>
      </c>
      <c r="U24" s="303"/>
      <c r="V24" s="175"/>
    </row>
    <row r="25" s="12" customFormat="1" ht="24" customHeight="1" spans="1:22">
      <c r="A25" s="304" t="s">
        <v>85</v>
      </c>
      <c r="B25" s="598">
        <v>6502</v>
      </c>
      <c r="C25" s="599">
        <v>6600</v>
      </c>
      <c r="D25" s="599">
        <v>6600</v>
      </c>
      <c r="E25" s="598">
        <v>8216</v>
      </c>
      <c r="F25" s="563">
        <f t="shared" si="12"/>
        <v>1714</v>
      </c>
      <c r="G25" s="563">
        <f t="shared" si="13"/>
        <v>1616</v>
      </c>
      <c r="H25" s="514">
        <f t="shared" si="1"/>
        <v>1.264</v>
      </c>
      <c r="I25" s="303">
        <f t="shared" si="14"/>
        <v>1.245</v>
      </c>
      <c r="J25" s="303">
        <f t="shared" si="15"/>
        <v>1.245</v>
      </c>
      <c r="K25" s="299" t="s">
        <v>88</v>
      </c>
      <c r="L25" s="620">
        <v>130880</v>
      </c>
      <c r="M25" s="620">
        <v>178036</v>
      </c>
      <c r="N25" s="620">
        <v>62036</v>
      </c>
      <c r="O25" s="620"/>
      <c r="P25" s="620">
        <v>86687</v>
      </c>
      <c r="Q25" s="624">
        <v>286364</v>
      </c>
      <c r="R25" s="624">
        <v>698584</v>
      </c>
      <c r="S25" s="636">
        <f t="shared" si="2"/>
        <v>0.662</v>
      </c>
      <c r="T25" s="636">
        <f t="shared" si="4"/>
        <v>0.487</v>
      </c>
      <c r="U25" s="303">
        <f>P25/N25</f>
        <v>1.397</v>
      </c>
      <c r="V25" s="175"/>
    </row>
    <row r="26" s="12" customFormat="1" ht="24" customHeight="1" spans="1:22">
      <c r="A26" s="304" t="s">
        <v>87</v>
      </c>
      <c r="B26" s="598">
        <v>0</v>
      </c>
      <c r="C26" s="599"/>
      <c r="D26" s="599"/>
      <c r="E26" s="598">
        <v>235</v>
      </c>
      <c r="F26" s="563">
        <f t="shared" si="12"/>
        <v>235</v>
      </c>
      <c r="G26" s="563">
        <f t="shared" si="13"/>
        <v>235</v>
      </c>
      <c r="H26" s="514"/>
      <c r="I26" s="303"/>
      <c r="J26" s="303"/>
      <c r="K26" s="621" t="s">
        <v>90</v>
      </c>
      <c r="L26" s="624"/>
      <c r="M26" s="305"/>
      <c r="N26" s="620"/>
      <c r="O26" s="624"/>
      <c r="P26" s="620"/>
      <c r="Q26" s="624">
        <v>27264</v>
      </c>
      <c r="R26" s="624">
        <v>48642</v>
      </c>
      <c r="S26" s="636"/>
      <c r="T26" s="636"/>
      <c r="U26" s="303"/>
      <c r="V26" s="175"/>
    </row>
    <row r="27" s="12" customFormat="1" ht="24" customHeight="1" spans="1:22">
      <c r="A27" s="304" t="s">
        <v>89</v>
      </c>
      <c r="B27" s="598">
        <v>2336</v>
      </c>
      <c r="C27" s="599">
        <v>2400</v>
      </c>
      <c r="D27" s="599">
        <v>2400</v>
      </c>
      <c r="E27" s="598">
        <v>15640</v>
      </c>
      <c r="F27" s="563">
        <f t="shared" si="12"/>
        <v>13304</v>
      </c>
      <c r="G27" s="563">
        <f t="shared" si="13"/>
        <v>13240</v>
      </c>
      <c r="H27" s="514">
        <f t="shared" si="1"/>
        <v>6.695</v>
      </c>
      <c r="I27" s="303">
        <f t="shared" si="14"/>
        <v>6.517</v>
      </c>
      <c r="J27" s="303">
        <f t="shared" si="15"/>
        <v>6.517</v>
      </c>
      <c r="K27" s="621" t="s">
        <v>145</v>
      </c>
      <c r="L27" s="624"/>
      <c r="M27" s="625"/>
      <c r="N27" s="624"/>
      <c r="O27" s="624"/>
      <c r="P27" s="624">
        <v>303</v>
      </c>
      <c r="Q27" s="624"/>
      <c r="R27" s="624"/>
      <c r="S27" s="636"/>
      <c r="T27" s="636"/>
      <c r="U27" s="303"/>
      <c r="V27" s="175"/>
    </row>
    <row r="28" s="12" customFormat="1" ht="24" customHeight="1" spans="1:22">
      <c r="A28" s="304" t="s">
        <v>91</v>
      </c>
      <c r="B28" s="598">
        <v>40106</v>
      </c>
      <c r="C28" s="599">
        <v>40200</v>
      </c>
      <c r="D28" s="599">
        <v>40200</v>
      </c>
      <c r="E28" s="598">
        <v>89086</v>
      </c>
      <c r="F28" s="563">
        <f t="shared" si="12"/>
        <v>48980</v>
      </c>
      <c r="G28" s="563">
        <f t="shared" si="13"/>
        <v>48886</v>
      </c>
      <c r="H28" s="514">
        <f t="shared" si="1"/>
        <v>2.221</v>
      </c>
      <c r="I28" s="303">
        <f t="shared" si="14"/>
        <v>2.216</v>
      </c>
      <c r="J28" s="303">
        <f t="shared" si="15"/>
        <v>2.216</v>
      </c>
      <c r="K28" s="621"/>
      <c r="L28" s="624"/>
      <c r="M28" s="625"/>
      <c r="N28" s="624"/>
      <c r="O28" s="624"/>
      <c r="P28" s="624"/>
      <c r="Q28" s="624"/>
      <c r="R28" s="624"/>
      <c r="S28" s="636"/>
      <c r="T28" s="636"/>
      <c r="U28" s="303"/>
      <c r="V28" s="175"/>
    </row>
    <row r="29" s="12" customFormat="1" ht="24" customHeight="1" spans="1:22">
      <c r="A29" s="304"/>
      <c r="B29" s="511"/>
      <c r="C29" s="511"/>
      <c r="D29" s="511"/>
      <c r="E29" s="511"/>
      <c r="F29" s="604"/>
      <c r="G29" s="604"/>
      <c r="H29" s="523"/>
      <c r="I29" s="303"/>
      <c r="J29" s="303"/>
      <c r="K29" s="299" t="s">
        <v>92</v>
      </c>
      <c r="L29" s="624"/>
      <c r="M29" s="624"/>
      <c r="N29" s="624"/>
      <c r="O29" s="624"/>
      <c r="P29" s="624"/>
      <c r="Q29" s="624">
        <f>P29-L29</f>
        <v>0</v>
      </c>
      <c r="R29" s="624">
        <f>P29-O29</f>
        <v>0</v>
      </c>
      <c r="S29" s="636"/>
      <c r="T29" s="636"/>
      <c r="U29" s="637" t="str">
        <f>IF(ISERROR(P29/L29-1),"",P29/L29-1)</f>
        <v/>
      </c>
      <c r="V29" s="175"/>
    </row>
    <row r="30" s="12" customFormat="1" ht="24" customHeight="1" spans="1:22">
      <c r="A30" s="605" t="s">
        <v>93</v>
      </c>
      <c r="B30" s="521">
        <f t="shared" ref="B30:G30" si="16">SUM(B4,B22)</f>
        <v>479262</v>
      </c>
      <c r="C30" s="521">
        <f t="shared" si="16"/>
        <v>512810</v>
      </c>
      <c r="D30" s="521">
        <f t="shared" si="16"/>
        <v>512810</v>
      </c>
      <c r="E30" s="521">
        <f t="shared" si="16"/>
        <v>556733</v>
      </c>
      <c r="F30" s="597">
        <f t="shared" si="16"/>
        <v>77471</v>
      </c>
      <c r="G30" s="597">
        <f t="shared" si="16"/>
        <v>43923</v>
      </c>
      <c r="H30" s="523">
        <f t="shared" si="1"/>
        <v>1.162</v>
      </c>
      <c r="I30" s="298">
        <f>E30/C30</f>
        <v>1.086</v>
      </c>
      <c r="J30" s="298">
        <f>E30/D30</f>
        <v>1.086</v>
      </c>
      <c r="K30" s="562" t="s">
        <v>94</v>
      </c>
      <c r="L30" s="608">
        <f>SUM(L4:L28)</f>
        <v>606635</v>
      </c>
      <c r="M30" s="608">
        <f>SUM(M4:M28)</f>
        <v>649140</v>
      </c>
      <c r="N30" s="608">
        <f>SUM(N4:N28)</f>
        <v>649140</v>
      </c>
      <c r="O30" s="608">
        <f>SUM(O4:O28)</f>
        <v>0</v>
      </c>
      <c r="P30" s="608">
        <f>SUM(P4:P28)</f>
        <v>611061</v>
      </c>
      <c r="Q30" s="608">
        <f>SUM(Q4:Q27)</f>
        <v>326459</v>
      </c>
      <c r="R30" s="608">
        <f>SUM(R4:R27)</f>
        <v>1443396</v>
      </c>
      <c r="S30" s="638">
        <f t="shared" si="2"/>
        <v>1.007</v>
      </c>
      <c r="T30" s="638">
        <f>P30/M30</f>
        <v>0.941</v>
      </c>
      <c r="U30" s="298">
        <f>P30/N30</f>
        <v>0.941</v>
      </c>
      <c r="V30" s="175"/>
    </row>
    <row r="31" s="15" customFormat="1" ht="24" customHeight="1" spans="1:22">
      <c r="A31" s="299" t="s">
        <v>95</v>
      </c>
      <c r="B31" s="528">
        <v>65000</v>
      </c>
      <c r="C31" s="521"/>
      <c r="D31" s="521"/>
      <c r="E31" s="606">
        <f>E32+E33</f>
        <v>927000</v>
      </c>
      <c r="F31" s="521">
        <f>E31-B31</f>
        <v>862000</v>
      </c>
      <c r="G31" s="521">
        <f>E31-D31</f>
        <v>927000</v>
      </c>
      <c r="H31" s="607">
        <f t="shared" ref="H31:H52" si="17">E31/B31</f>
        <v>14.262</v>
      </c>
      <c r="I31" s="298"/>
      <c r="J31" s="298"/>
      <c r="K31" s="299" t="s">
        <v>96</v>
      </c>
      <c r="L31" s="521">
        <v>1700</v>
      </c>
      <c r="M31" s="608"/>
      <c r="N31" s="608"/>
      <c r="O31" s="608"/>
      <c r="P31" s="608">
        <f>SUM(P32:P33)</f>
        <v>257482</v>
      </c>
      <c r="Q31" s="608"/>
      <c r="R31" s="608"/>
      <c r="S31" s="607">
        <f t="shared" ref="S31:S52" si="18">P31/L31</f>
        <v>151.46</v>
      </c>
      <c r="T31" s="638"/>
      <c r="U31" s="298"/>
      <c r="V31" s="177"/>
    </row>
    <row r="32" s="177" customFormat="1" ht="24" customHeight="1" spans="1:21">
      <c r="A32" s="304" t="s">
        <v>97</v>
      </c>
      <c r="B32" s="511">
        <v>65000</v>
      </c>
      <c r="C32" s="511"/>
      <c r="D32" s="521"/>
      <c r="E32" s="511">
        <v>59000</v>
      </c>
      <c r="F32" s="521"/>
      <c r="G32" s="521"/>
      <c r="H32" s="514">
        <f t="shared" si="17"/>
        <v>0.908</v>
      </c>
      <c r="I32" s="298"/>
      <c r="J32" s="298"/>
      <c r="K32" s="304" t="s">
        <v>146</v>
      </c>
      <c r="L32" s="511"/>
      <c r="M32" s="608"/>
      <c r="N32" s="608"/>
      <c r="O32" s="626"/>
      <c r="P32" s="625">
        <v>257482</v>
      </c>
      <c r="Q32" s="608"/>
      <c r="R32" s="639"/>
      <c r="S32" s="638"/>
      <c r="T32" s="638"/>
      <c r="U32" s="298"/>
    </row>
    <row r="33" s="177" customFormat="1" ht="24" customHeight="1" spans="1:21">
      <c r="A33" s="304" t="s">
        <v>99</v>
      </c>
      <c r="B33" s="299"/>
      <c r="C33" s="511"/>
      <c r="D33" s="521"/>
      <c r="E33" s="511">
        <v>868000</v>
      </c>
      <c r="F33" s="521"/>
      <c r="G33" s="521"/>
      <c r="H33" s="523"/>
      <c r="I33" s="298"/>
      <c r="J33" s="298"/>
      <c r="K33" s="304" t="s">
        <v>147</v>
      </c>
      <c r="L33" s="511"/>
      <c r="M33" s="608"/>
      <c r="N33" s="608"/>
      <c r="O33" s="608"/>
      <c r="P33" s="608"/>
      <c r="Q33" s="608"/>
      <c r="R33" s="639"/>
      <c r="S33" s="638"/>
      <c r="T33" s="638"/>
      <c r="U33" s="298"/>
    </row>
    <row r="34" s="177" customFormat="1" ht="24" customHeight="1" spans="1:21">
      <c r="A34" s="304"/>
      <c r="B34" s="299"/>
      <c r="C34" s="511"/>
      <c r="D34" s="521"/>
      <c r="E34" s="511"/>
      <c r="F34" s="521"/>
      <c r="G34" s="521"/>
      <c r="H34" s="523"/>
      <c r="I34" s="298"/>
      <c r="J34" s="298"/>
      <c r="K34" s="299" t="s">
        <v>148</v>
      </c>
      <c r="L34" s="521">
        <v>10200</v>
      </c>
      <c r="M34" s="608"/>
      <c r="N34" s="608"/>
      <c r="O34" s="608"/>
      <c r="P34" s="608">
        <v>612018</v>
      </c>
      <c r="Q34" s="608"/>
      <c r="R34" s="639"/>
      <c r="S34" s="638"/>
      <c r="T34" s="638"/>
      <c r="U34" s="298"/>
    </row>
    <row r="35" s="12" customFormat="1" ht="24" customHeight="1" spans="1:22">
      <c r="A35" s="525" t="s">
        <v>101</v>
      </c>
      <c r="B35" s="608">
        <f>SUM(B36:B37,B40)</f>
        <v>1050772</v>
      </c>
      <c r="C35" s="608">
        <f>SUM(C36:C37,C40)</f>
        <v>1220444</v>
      </c>
      <c r="D35" s="608">
        <f>SUM(D36:D37,D40)</f>
        <v>1220444</v>
      </c>
      <c r="E35" s="608">
        <f>SUM(E36:E37,E40)</f>
        <v>1115256</v>
      </c>
      <c r="F35" s="608">
        <f>E35-B35</f>
        <v>64484</v>
      </c>
      <c r="G35" s="608">
        <f>E35-D35</f>
        <v>-105188</v>
      </c>
      <c r="H35" s="523">
        <f t="shared" si="17"/>
        <v>1.061</v>
      </c>
      <c r="I35" s="298">
        <f t="shared" ref="I35:I37" si="19">E35/C35</f>
        <v>0.914</v>
      </c>
      <c r="J35" s="298"/>
      <c r="K35" s="299" t="s">
        <v>102</v>
      </c>
      <c r="L35" s="608">
        <f>SUM(L36:L37,L40)</f>
        <v>991595</v>
      </c>
      <c r="M35" s="608">
        <f>SUM(M36:M37,M40)</f>
        <v>1091612</v>
      </c>
      <c r="N35" s="608">
        <f>SUM(N36:N37,N40)</f>
        <v>1091612</v>
      </c>
      <c r="O35" s="608">
        <f t="shared" ref="O35" si="20">SUM(O36:O37,O40,O47)</f>
        <v>0</v>
      </c>
      <c r="P35" s="608">
        <f>SUM(P36:P37,P40)</f>
        <v>1138266</v>
      </c>
      <c r="Q35" s="608">
        <f t="shared" ref="Q35:Q43" si="21">P35-L35</f>
        <v>146671</v>
      </c>
      <c r="R35" s="608">
        <f t="shared" ref="R35:R43" si="22">P35-O35</f>
        <v>1138266</v>
      </c>
      <c r="S35" s="638">
        <f t="shared" si="18"/>
        <v>1.148</v>
      </c>
      <c r="T35" s="638">
        <f t="shared" ref="T35:T52" si="23">P35/M35</f>
        <v>1.043</v>
      </c>
      <c r="U35" s="298"/>
      <c r="V35" s="175"/>
    </row>
    <row r="36" s="12" customFormat="1" ht="24" customHeight="1" spans="1:22">
      <c r="A36" s="304" t="s">
        <v>103</v>
      </c>
      <c r="B36" s="515">
        <v>32079</v>
      </c>
      <c r="C36" s="519">
        <v>32477</v>
      </c>
      <c r="D36" s="519">
        <v>32477</v>
      </c>
      <c r="E36" s="609">
        <v>32257</v>
      </c>
      <c r="F36" s="511">
        <f>E36-B36</f>
        <v>178</v>
      </c>
      <c r="G36" s="511">
        <f>E36-D36</f>
        <v>-220</v>
      </c>
      <c r="H36" s="514">
        <f t="shared" si="17"/>
        <v>1.006</v>
      </c>
      <c r="I36" s="303">
        <f t="shared" si="19"/>
        <v>0.993</v>
      </c>
      <c r="J36" s="298"/>
      <c r="K36" s="304" t="s">
        <v>104</v>
      </c>
      <c r="L36" s="609">
        <v>20907</v>
      </c>
      <c r="M36" s="627">
        <v>20946</v>
      </c>
      <c r="N36" s="627">
        <v>20946</v>
      </c>
      <c r="O36" s="625"/>
      <c r="P36" s="609">
        <v>20513</v>
      </c>
      <c r="Q36" s="625">
        <f t="shared" si="21"/>
        <v>-394</v>
      </c>
      <c r="R36" s="625">
        <f t="shared" si="22"/>
        <v>20513</v>
      </c>
      <c r="S36" s="636">
        <f t="shared" si="18"/>
        <v>0.981</v>
      </c>
      <c r="T36" s="636">
        <f t="shared" si="23"/>
        <v>0.979</v>
      </c>
      <c r="U36" s="298"/>
      <c r="V36" s="209"/>
    </row>
    <row r="37" s="12" customFormat="1" ht="24" customHeight="1" spans="1:22">
      <c r="A37" s="304" t="s">
        <v>105</v>
      </c>
      <c r="B37" s="610">
        <f>SUM(B38:B39)</f>
        <v>446156</v>
      </c>
      <c r="C37" s="610">
        <f>SUM(C38:C39)</f>
        <v>468468</v>
      </c>
      <c r="D37" s="519">
        <v>468468</v>
      </c>
      <c r="E37" s="609">
        <f>SUM(E38:E39)</f>
        <v>566882</v>
      </c>
      <c r="F37" s="511">
        <f>E37-B37</f>
        <v>120726</v>
      </c>
      <c r="G37" s="511">
        <f>E37-D37</f>
        <v>98414</v>
      </c>
      <c r="H37" s="514">
        <f t="shared" si="17"/>
        <v>1.271</v>
      </c>
      <c r="I37" s="303">
        <f t="shared" si="19"/>
        <v>1.21</v>
      </c>
      <c r="J37" s="298"/>
      <c r="K37" s="304" t="s">
        <v>106</v>
      </c>
      <c r="L37" s="609">
        <f>SUM(L38:L39)</f>
        <v>498311</v>
      </c>
      <c r="M37" s="609">
        <v>528363</v>
      </c>
      <c r="N37" s="609">
        <v>528363</v>
      </c>
      <c r="O37" s="628">
        <f t="shared" ref="O37:P37" si="24">SUM(O38:O39)</f>
        <v>0</v>
      </c>
      <c r="P37" s="609">
        <f t="shared" si="24"/>
        <v>622606</v>
      </c>
      <c r="Q37" s="625">
        <f t="shared" si="21"/>
        <v>124295</v>
      </c>
      <c r="R37" s="625">
        <f t="shared" si="22"/>
        <v>622606</v>
      </c>
      <c r="S37" s="636">
        <f t="shared" si="18"/>
        <v>1.249</v>
      </c>
      <c r="T37" s="636">
        <f>IFERROR(P37/M37,0)</f>
        <v>1.178</v>
      </c>
      <c r="U37" s="298"/>
      <c r="V37" s="175"/>
    </row>
    <row r="38" s="12" customFormat="1" ht="24" customHeight="1" spans="1:22">
      <c r="A38" s="611" t="s">
        <v>107</v>
      </c>
      <c r="B38" s="612">
        <v>370457</v>
      </c>
      <c r="C38" s="519">
        <v>388808</v>
      </c>
      <c r="D38" s="519">
        <v>388808</v>
      </c>
      <c r="E38" s="609">
        <v>484939</v>
      </c>
      <c r="F38" s="613">
        <f t="shared" ref="F38:F45" si="25">E38-B38</f>
        <v>114482</v>
      </c>
      <c r="G38" s="511">
        <f t="shared" ref="G38:G45" si="26">E38-D38</f>
        <v>96131</v>
      </c>
      <c r="H38" s="514">
        <f t="shared" si="17"/>
        <v>1.309</v>
      </c>
      <c r="I38" s="303">
        <f>IFERROR(E38/C38,0)</f>
        <v>1.247</v>
      </c>
      <c r="J38" s="298"/>
      <c r="K38" s="611" t="s">
        <v>108</v>
      </c>
      <c r="L38" s="609">
        <v>99079</v>
      </c>
      <c r="M38" s="627">
        <v>108000</v>
      </c>
      <c r="N38" s="627">
        <v>108000</v>
      </c>
      <c r="O38" s="625"/>
      <c r="P38" s="609">
        <v>113916</v>
      </c>
      <c r="Q38" s="625">
        <f t="shared" si="21"/>
        <v>14837</v>
      </c>
      <c r="R38" s="625">
        <f t="shared" si="22"/>
        <v>113916</v>
      </c>
      <c r="S38" s="636">
        <f t="shared" si="18"/>
        <v>1.15</v>
      </c>
      <c r="T38" s="636">
        <f t="shared" ref="T38:T43" si="27">IFERROR(P38/M38,0)</f>
        <v>1.055</v>
      </c>
      <c r="U38" s="298"/>
      <c r="V38" s="175"/>
    </row>
    <row r="39" s="12" customFormat="1" ht="24" customHeight="1" spans="1:25">
      <c r="A39" s="611" t="s">
        <v>109</v>
      </c>
      <c r="B39" s="614">
        <v>75699</v>
      </c>
      <c r="C39" s="519">
        <v>79660</v>
      </c>
      <c r="D39" s="519">
        <v>79660</v>
      </c>
      <c r="E39" s="609">
        <v>81943</v>
      </c>
      <c r="F39" s="511">
        <f t="shared" si="25"/>
        <v>6244</v>
      </c>
      <c r="G39" s="511">
        <f t="shared" si="26"/>
        <v>2283</v>
      </c>
      <c r="H39" s="514">
        <f t="shared" si="17"/>
        <v>1.082</v>
      </c>
      <c r="I39" s="303">
        <f t="shared" ref="I39:I44" si="28">IFERROR(E39/C39,0)</f>
        <v>1.029</v>
      </c>
      <c r="J39" s="298"/>
      <c r="K39" s="611" t="s">
        <v>110</v>
      </c>
      <c r="L39" s="609">
        <v>399232</v>
      </c>
      <c r="M39" s="627">
        <v>420363</v>
      </c>
      <c r="N39" s="627">
        <v>420363</v>
      </c>
      <c r="O39" s="625"/>
      <c r="P39" s="609">
        <v>508690</v>
      </c>
      <c r="Q39" s="625">
        <f t="shared" si="21"/>
        <v>109458</v>
      </c>
      <c r="R39" s="625">
        <f t="shared" si="22"/>
        <v>508690</v>
      </c>
      <c r="S39" s="636">
        <f t="shared" si="18"/>
        <v>1.274</v>
      </c>
      <c r="T39" s="636">
        <f t="shared" si="27"/>
        <v>1.21</v>
      </c>
      <c r="U39" s="298"/>
      <c r="V39" s="175"/>
      <c r="Y39" s="640"/>
    </row>
    <row r="40" s="12" customFormat="1" ht="24" customHeight="1" spans="1:22">
      <c r="A40" s="611" t="s">
        <v>111</v>
      </c>
      <c r="B40" s="515">
        <f>SUM(B41:B42)</f>
        <v>572537</v>
      </c>
      <c r="C40" s="515">
        <f>SUM(C41:C42)</f>
        <v>719499</v>
      </c>
      <c r="D40" s="519">
        <v>719499</v>
      </c>
      <c r="E40" s="609">
        <f>SUM(E41:E42)</f>
        <v>516117</v>
      </c>
      <c r="F40" s="511">
        <f t="shared" si="25"/>
        <v>-56420</v>
      </c>
      <c r="G40" s="511">
        <f t="shared" si="26"/>
        <v>-203382</v>
      </c>
      <c r="H40" s="514">
        <f t="shared" si="17"/>
        <v>0.901</v>
      </c>
      <c r="I40" s="303">
        <f t="shared" si="28"/>
        <v>0.717</v>
      </c>
      <c r="J40" s="298"/>
      <c r="K40" s="304" t="s">
        <v>112</v>
      </c>
      <c r="L40" s="609">
        <f>SUM(L41:L42)</f>
        <v>472377</v>
      </c>
      <c r="M40" s="609">
        <v>542303</v>
      </c>
      <c r="N40" s="609">
        <v>542303</v>
      </c>
      <c r="O40" s="628">
        <f t="shared" ref="O40:P40" si="29">SUM(O41:O42)</f>
        <v>0</v>
      </c>
      <c r="P40" s="609">
        <f t="shared" si="29"/>
        <v>495147</v>
      </c>
      <c r="Q40" s="625">
        <f t="shared" si="21"/>
        <v>22770</v>
      </c>
      <c r="R40" s="625">
        <f t="shared" si="22"/>
        <v>495147</v>
      </c>
      <c r="S40" s="636">
        <f t="shared" si="18"/>
        <v>1.048</v>
      </c>
      <c r="T40" s="636">
        <f t="shared" si="27"/>
        <v>0.913</v>
      </c>
      <c r="U40" s="298"/>
      <c r="V40" s="175"/>
    </row>
    <row r="41" s="12" customFormat="1" ht="24" customHeight="1" spans="1:22">
      <c r="A41" s="611" t="s">
        <v>113</v>
      </c>
      <c r="B41" s="615">
        <v>529181</v>
      </c>
      <c r="C41" s="519">
        <v>673821</v>
      </c>
      <c r="D41" s="519">
        <v>675000</v>
      </c>
      <c r="E41" s="609">
        <v>485676</v>
      </c>
      <c r="F41" s="511">
        <f t="shared" si="25"/>
        <v>-43505</v>
      </c>
      <c r="G41" s="511">
        <f t="shared" si="26"/>
        <v>-189324</v>
      </c>
      <c r="H41" s="514">
        <f t="shared" si="17"/>
        <v>0.918</v>
      </c>
      <c r="I41" s="303">
        <f t="shared" si="28"/>
        <v>0.721</v>
      </c>
      <c r="J41" s="298"/>
      <c r="K41" s="611" t="s">
        <v>114</v>
      </c>
      <c r="L41" s="609">
        <v>18115</v>
      </c>
      <c r="M41" s="627">
        <v>23187</v>
      </c>
      <c r="N41" s="627">
        <v>23187</v>
      </c>
      <c r="O41" s="625"/>
      <c r="P41" s="609">
        <v>18327</v>
      </c>
      <c r="Q41" s="625">
        <f t="shared" si="21"/>
        <v>212</v>
      </c>
      <c r="R41" s="625">
        <f t="shared" si="22"/>
        <v>18327</v>
      </c>
      <c r="S41" s="636">
        <f t="shared" si="18"/>
        <v>1.012</v>
      </c>
      <c r="T41" s="636">
        <f t="shared" si="27"/>
        <v>0.79</v>
      </c>
      <c r="U41" s="298"/>
      <c r="V41" s="175"/>
    </row>
    <row r="42" s="12" customFormat="1" ht="24" customHeight="1" spans="1:22">
      <c r="A42" s="611" t="s">
        <v>115</v>
      </c>
      <c r="B42" s="615">
        <v>43356</v>
      </c>
      <c r="C42" s="519">
        <v>45678</v>
      </c>
      <c r="D42" s="519">
        <v>44499</v>
      </c>
      <c r="E42" s="609">
        <v>30441</v>
      </c>
      <c r="F42" s="511">
        <f t="shared" si="25"/>
        <v>-12915</v>
      </c>
      <c r="G42" s="511">
        <f t="shared" si="26"/>
        <v>-14058</v>
      </c>
      <c r="H42" s="514">
        <f t="shared" si="17"/>
        <v>0.702</v>
      </c>
      <c r="I42" s="303">
        <f t="shared" si="28"/>
        <v>0.666</v>
      </c>
      <c r="J42" s="298"/>
      <c r="K42" s="611" t="s">
        <v>116</v>
      </c>
      <c r="L42" s="609">
        <v>454262</v>
      </c>
      <c r="M42" s="627">
        <v>519116</v>
      </c>
      <c r="N42" s="627">
        <v>519116</v>
      </c>
      <c r="O42" s="625"/>
      <c r="P42" s="609">
        <v>476820</v>
      </c>
      <c r="Q42" s="625">
        <f t="shared" si="21"/>
        <v>22558</v>
      </c>
      <c r="R42" s="625">
        <f t="shared" si="22"/>
        <v>476820</v>
      </c>
      <c r="S42" s="636">
        <f t="shared" si="18"/>
        <v>1.05</v>
      </c>
      <c r="T42" s="636">
        <f t="shared" si="27"/>
        <v>0.919</v>
      </c>
      <c r="U42" s="298"/>
      <c r="V42" s="175"/>
    </row>
    <row r="43" s="12" customFormat="1" ht="24" customHeight="1" spans="1:22">
      <c r="A43" s="304" t="s">
        <v>117</v>
      </c>
      <c r="B43" s="515">
        <v>2239</v>
      </c>
      <c r="C43" s="519">
        <v>7498</v>
      </c>
      <c r="D43" s="519">
        <v>7498</v>
      </c>
      <c r="E43" s="609">
        <v>15917</v>
      </c>
      <c r="F43" s="511">
        <f t="shared" si="25"/>
        <v>13678</v>
      </c>
      <c r="G43" s="511">
        <f t="shared" si="26"/>
        <v>8419</v>
      </c>
      <c r="H43" s="514">
        <f t="shared" si="17"/>
        <v>7.109</v>
      </c>
      <c r="I43" s="303">
        <f t="shared" si="28"/>
        <v>2.123</v>
      </c>
      <c r="J43" s="298"/>
      <c r="K43" s="304" t="s">
        <v>118</v>
      </c>
      <c r="L43" s="609"/>
      <c r="M43" s="625"/>
      <c r="N43" s="625"/>
      <c r="O43" s="625"/>
      <c r="P43" s="609">
        <v>5</v>
      </c>
      <c r="Q43" s="625">
        <f t="shared" si="21"/>
        <v>5</v>
      </c>
      <c r="R43" s="625">
        <f t="shared" si="22"/>
        <v>5</v>
      </c>
      <c r="S43" s="638"/>
      <c r="T43" s="636">
        <f t="shared" si="27"/>
        <v>0</v>
      </c>
      <c r="U43" s="298"/>
      <c r="V43" s="175"/>
    </row>
    <row r="44" s="12" customFormat="1" ht="24" customHeight="1" spans="1:22">
      <c r="A44" s="304" t="s">
        <v>119</v>
      </c>
      <c r="B44" s="515">
        <v>28774</v>
      </c>
      <c r="C44" s="519"/>
      <c r="D44" s="519"/>
      <c r="E44" s="609">
        <v>13682</v>
      </c>
      <c r="F44" s="511">
        <f t="shared" si="25"/>
        <v>-15092</v>
      </c>
      <c r="G44" s="511">
        <f t="shared" si="26"/>
        <v>13682</v>
      </c>
      <c r="H44" s="514">
        <f t="shared" si="17"/>
        <v>0.475</v>
      </c>
      <c r="I44" s="303">
        <f t="shared" si="28"/>
        <v>0</v>
      </c>
      <c r="J44" s="298"/>
      <c r="K44" s="304" t="s">
        <v>149</v>
      </c>
      <c r="L44" s="609"/>
      <c r="M44" s="629"/>
      <c r="N44" s="625"/>
      <c r="O44" s="625"/>
      <c r="P44" s="609"/>
      <c r="Q44" s="625"/>
      <c r="R44" s="625"/>
      <c r="S44" s="638"/>
      <c r="T44" s="638"/>
      <c r="U44" s="298"/>
      <c r="V44" s="175"/>
    </row>
    <row r="45" s="12" customFormat="1" ht="24" customHeight="1" spans="1:22">
      <c r="A45" s="304" t="s">
        <v>123</v>
      </c>
      <c r="B45" s="515"/>
      <c r="C45" s="515"/>
      <c r="D45" s="515"/>
      <c r="E45" s="515"/>
      <c r="F45" s="511">
        <f t="shared" si="25"/>
        <v>0</v>
      </c>
      <c r="G45" s="511">
        <f t="shared" si="26"/>
        <v>0</v>
      </c>
      <c r="H45" s="523"/>
      <c r="I45" s="298"/>
      <c r="J45" s="298"/>
      <c r="K45" s="304" t="s">
        <v>150</v>
      </c>
      <c r="L45" s="609"/>
      <c r="M45" s="625"/>
      <c r="N45" s="625"/>
      <c r="O45" s="625"/>
      <c r="P45" s="609"/>
      <c r="Q45" s="625"/>
      <c r="R45" s="625"/>
      <c r="S45" s="636"/>
      <c r="T45" s="638"/>
      <c r="U45" s="298"/>
      <c r="V45" s="175"/>
    </row>
    <row r="46" s="12" customFormat="1" ht="24" hidden="1" customHeight="1" spans="1:22">
      <c r="A46" s="304" t="s">
        <v>151</v>
      </c>
      <c r="B46" s="515">
        <v>92482</v>
      </c>
      <c r="C46" s="515"/>
      <c r="D46" s="515"/>
      <c r="E46" s="515"/>
      <c r="F46" s="511"/>
      <c r="G46" s="511"/>
      <c r="H46" s="523"/>
      <c r="I46" s="298"/>
      <c r="J46" s="298"/>
      <c r="K46" s="304" t="s">
        <v>152</v>
      </c>
      <c r="L46" s="609">
        <v>92482</v>
      </c>
      <c r="M46" s="625"/>
      <c r="N46" s="625"/>
      <c r="O46" s="625"/>
      <c r="P46" s="609"/>
      <c r="Q46" s="625"/>
      <c r="R46" s="625"/>
      <c r="S46" s="636">
        <f t="shared" si="18"/>
        <v>0</v>
      </c>
      <c r="T46" s="638"/>
      <c r="U46" s="298"/>
      <c r="V46" s="175"/>
    </row>
    <row r="47" s="12" customFormat="1" ht="24" customHeight="1" spans="1:23">
      <c r="A47" s="304" t="s">
        <v>126</v>
      </c>
      <c r="B47" s="515"/>
      <c r="C47" s="515"/>
      <c r="D47" s="515"/>
      <c r="E47" s="515"/>
      <c r="F47" s="511"/>
      <c r="G47" s="511"/>
      <c r="H47" s="523"/>
      <c r="I47" s="298"/>
      <c r="J47" s="298"/>
      <c r="K47" s="304" t="s">
        <v>120</v>
      </c>
      <c r="L47" s="609">
        <v>15917</v>
      </c>
      <c r="M47" s="625"/>
      <c r="N47" s="625"/>
      <c r="O47" s="625"/>
      <c r="P47" s="630">
        <v>3178</v>
      </c>
      <c r="Q47" s="625">
        <f>P47-L47</f>
        <v>-12739</v>
      </c>
      <c r="R47" s="625">
        <f t="shared" ref="R47:R52" si="30">P47-O47</f>
        <v>3178</v>
      </c>
      <c r="S47" s="636">
        <f t="shared" si="18"/>
        <v>0.2</v>
      </c>
      <c r="T47" s="638"/>
      <c r="U47" s="298"/>
      <c r="V47" s="175"/>
      <c r="W47" s="640"/>
    </row>
    <row r="48" ht="24" customHeight="1" spans="1:22">
      <c r="A48" s="304"/>
      <c r="B48" s="515"/>
      <c r="C48" s="515"/>
      <c r="D48" s="515"/>
      <c r="E48" s="515"/>
      <c r="F48" s="511">
        <f>E48-B48</f>
        <v>0</v>
      </c>
      <c r="G48" s="511">
        <f>E48-D48</f>
        <v>0</v>
      </c>
      <c r="H48" s="523"/>
      <c r="I48" s="298"/>
      <c r="J48" s="298"/>
      <c r="K48" s="631" t="s">
        <v>153</v>
      </c>
      <c r="L48" s="609">
        <v>7150</v>
      </c>
      <c r="M48" s="625"/>
      <c r="N48" s="625"/>
      <c r="O48" s="625"/>
      <c r="P48" s="609">
        <v>3178</v>
      </c>
      <c r="Q48" s="625">
        <f>P48-L48</f>
        <v>-3972</v>
      </c>
      <c r="R48" s="625">
        <f t="shared" si="30"/>
        <v>3178</v>
      </c>
      <c r="S48" s="636">
        <f t="shared" si="18"/>
        <v>0.444</v>
      </c>
      <c r="T48" s="638"/>
      <c r="U48" s="298"/>
      <c r="V48" s="590">
        <f>P48-P47</f>
        <v>0</v>
      </c>
    </row>
    <row r="49" ht="24" customHeight="1" spans="1:22">
      <c r="A49" s="301" t="s">
        <v>126</v>
      </c>
      <c r="B49" s="515"/>
      <c r="C49" s="515"/>
      <c r="D49" s="515"/>
      <c r="E49" s="515"/>
      <c r="F49" s="511">
        <f>E49-B49</f>
        <v>0</v>
      </c>
      <c r="G49" s="511">
        <f>E49-D49</f>
        <v>0</v>
      </c>
      <c r="H49" s="523"/>
      <c r="I49" s="298"/>
      <c r="J49" s="298"/>
      <c r="K49" s="632" t="s">
        <v>154</v>
      </c>
      <c r="L49" s="609">
        <v>8767</v>
      </c>
      <c r="M49" s="625"/>
      <c r="N49" s="625"/>
      <c r="O49" s="625"/>
      <c r="P49" s="609"/>
      <c r="Q49" s="625">
        <f>P49-L49</f>
        <v>-8767</v>
      </c>
      <c r="R49" s="625">
        <f t="shared" si="30"/>
        <v>0</v>
      </c>
      <c r="S49" s="638">
        <f t="shared" si="18"/>
        <v>0</v>
      </c>
      <c r="T49" s="638"/>
      <c r="U49" s="298"/>
      <c r="V49" s="590"/>
    </row>
    <row r="50" ht="24" customHeight="1" spans="1:22">
      <c r="A50" s="616" t="s">
        <v>128</v>
      </c>
      <c r="B50" s="515"/>
      <c r="C50" s="515"/>
      <c r="D50" s="515"/>
      <c r="E50" s="515"/>
      <c r="F50" s="511">
        <f>E50-B50</f>
        <v>0</v>
      </c>
      <c r="G50" s="511">
        <f>E50-D50</f>
        <v>0</v>
      </c>
      <c r="H50" s="514"/>
      <c r="I50" s="298"/>
      <c r="J50" s="298"/>
      <c r="K50" s="688" t="s">
        <v>127</v>
      </c>
      <c r="L50" s="609"/>
      <c r="M50" s="625"/>
      <c r="N50" s="625"/>
      <c r="O50" s="625"/>
      <c r="P50" s="609">
        <v>6578</v>
      </c>
      <c r="Q50" s="625">
        <f>P50-L50</f>
        <v>6578</v>
      </c>
      <c r="R50" s="625">
        <f t="shared" si="30"/>
        <v>6578</v>
      </c>
      <c r="S50" s="636"/>
      <c r="T50" s="638"/>
      <c r="U50" s="298"/>
      <c r="V50" s="590"/>
    </row>
    <row r="51" s="12" customFormat="1" ht="24" customHeight="1" spans="1:22">
      <c r="A51" s="616" t="s">
        <v>130</v>
      </c>
      <c r="B51" s="515"/>
      <c r="C51" s="515"/>
      <c r="D51" s="515"/>
      <c r="E51" s="515"/>
      <c r="F51" s="511">
        <f>E51-B51</f>
        <v>0</v>
      </c>
      <c r="G51" s="511">
        <f>E51-D51</f>
        <v>0</v>
      </c>
      <c r="H51" s="523"/>
      <c r="I51" s="298"/>
      <c r="J51" s="298"/>
      <c r="K51" s="304" t="s">
        <v>129</v>
      </c>
      <c r="L51" s="609"/>
      <c r="M51" s="625"/>
      <c r="N51" s="625"/>
      <c r="O51" s="625"/>
      <c r="P51" s="609"/>
      <c r="Q51" s="625"/>
      <c r="R51" s="625">
        <f t="shared" si="30"/>
        <v>0</v>
      </c>
      <c r="S51" s="636"/>
      <c r="T51" s="638"/>
      <c r="U51" s="298"/>
      <c r="V51" s="175"/>
    </row>
    <row r="52" ht="24" customHeight="1" spans="1:22">
      <c r="A52" s="605" t="s">
        <v>132</v>
      </c>
      <c r="B52" s="521">
        <f>SUM(B30:B31,B35,B49:B51,B43:B45)</f>
        <v>1626047</v>
      </c>
      <c r="C52" s="521">
        <f>SUM(C30:C31,C35,C49:C51,C43:C45)</f>
        <v>1740752</v>
      </c>
      <c r="D52" s="521">
        <f>SUM(D30:D31,D35,D49:D51,D43:D45)</f>
        <v>1740752</v>
      </c>
      <c r="E52" s="521">
        <f>SUM(E30:E31,E35,E49:E51,E43:E45)</f>
        <v>2628588</v>
      </c>
      <c r="F52" s="597">
        <f>E52-B52</f>
        <v>1002541</v>
      </c>
      <c r="G52" s="597">
        <f>E52-D52</f>
        <v>887836</v>
      </c>
      <c r="H52" s="523">
        <f t="shared" si="17"/>
        <v>1.617</v>
      </c>
      <c r="I52" s="298">
        <f>E52/C52</f>
        <v>1.51</v>
      </c>
      <c r="J52" s="298"/>
      <c r="K52" s="562" t="s">
        <v>133</v>
      </c>
      <c r="L52" s="608">
        <f>SUM(L30:L31,L34:L35,L47)</f>
        <v>1626047</v>
      </c>
      <c r="M52" s="608">
        <f>SUM(M30:M31,M35,M50:M51,M47)</f>
        <v>1740752</v>
      </c>
      <c r="N52" s="608">
        <f>SUM(N30:N31,N35,N50:N51,N47)</f>
        <v>1740752</v>
      </c>
      <c r="O52" s="608">
        <f t="shared" ref="O52" si="31">SUM(O30:O31,O35,O50:O51)</f>
        <v>0</v>
      </c>
      <c r="P52" s="608">
        <f>SUM(P30:P31,P34,P35,P43,P45,P45:P47,P50)</f>
        <v>2628588</v>
      </c>
      <c r="Q52" s="608">
        <f>P52-L52</f>
        <v>1002541</v>
      </c>
      <c r="R52" s="608">
        <f t="shared" si="30"/>
        <v>2628588</v>
      </c>
      <c r="S52" s="638">
        <f t="shared" si="18"/>
        <v>1.617</v>
      </c>
      <c r="T52" s="638">
        <f t="shared" si="23"/>
        <v>1.51</v>
      </c>
      <c r="U52" s="298"/>
      <c r="V52" s="590"/>
    </row>
    <row r="53" s="590" customFormat="1" spans="1:21">
      <c r="A53" s="617"/>
      <c r="J53" s="633"/>
      <c r="K53" s="617"/>
      <c r="U53" s="633"/>
    </row>
  </sheetData>
  <mergeCells count="2">
    <mergeCell ref="A1:J1"/>
    <mergeCell ref="K1:U1"/>
  </mergeCells>
  <conditionalFormatting sqref="S31">
    <cfRule type="expression" dxfId="5" priority="1">
      <formula>S33&gt;3</formula>
    </cfRule>
  </conditionalFormatting>
  <conditionalFormatting sqref="A32:A34">
    <cfRule type="expression" dxfId="1" priority="4" stopIfTrue="1">
      <formula>"len($A:$A)=3"</formula>
    </cfRule>
  </conditionalFormatting>
  <conditionalFormatting sqref="A31 A4:A29 A35:A47">
    <cfRule type="expression" dxfId="1" priority="7" stopIfTrue="1">
      <formula>"len($A:$A)=3"</formula>
    </cfRule>
  </conditionalFormatting>
  <conditionalFormatting sqref="H4:J100">
    <cfRule type="expression" dxfId="5" priority="2">
      <formula>H6&gt;3</formula>
    </cfRule>
  </conditionalFormatting>
  <conditionalFormatting sqref="J27:J52 J4:J25">
    <cfRule type="cellIs" dxfId="3" priority="6" stopIfTrue="1" operator="lessThan">
      <formula>0</formula>
    </cfRule>
  </conditionalFormatting>
  <printOptions horizontalCentered="1"/>
  <pageMargins left="0.433070866141732" right="0.433070866141732" top="0.590551181102362" bottom="0.196850393700787" header="0.590551181102362" footer="0.393700787401575"/>
  <pageSetup paperSize="9" scale="56" fitToWidth="2" orientation="portrait" blackAndWhite="1" errors="blank"/>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R1303"/>
  <sheetViews>
    <sheetView showZeros="0" view="pageBreakPreview" zoomScaleNormal="100" workbookViewId="0">
      <pane ySplit="3" topLeftCell="A1297" activePane="bottomLeft" state="frozen"/>
      <selection/>
      <selection pane="bottomLeft" activeCell="I1294" sqref="I1294:J1298"/>
    </sheetView>
  </sheetViews>
  <sheetFormatPr defaultColWidth="9" defaultRowHeight="14.25"/>
  <cols>
    <col min="1" max="2" width="12.625" style="178" hidden="1" customWidth="1" outlineLevel="1"/>
    <col min="3" max="4" width="14.625" style="178" hidden="1" customWidth="1" outlineLevel="1"/>
    <col min="5" max="5" width="5" style="178" hidden="1" customWidth="1" outlineLevel="1"/>
    <col min="6" max="6" width="36.625" style="178" customWidth="1" collapsed="1"/>
    <col min="7" max="7" width="14" style="178" customWidth="1"/>
    <col min="8" max="8" width="13.25" style="178" customWidth="1"/>
    <col min="9" max="9" width="14" style="178" customWidth="1"/>
    <col min="10" max="10" width="13.375" style="178" customWidth="1"/>
    <col min="11" max="11" width="12.875" style="178" customWidth="1"/>
    <col min="12" max="12" width="11.25" style="178" customWidth="1"/>
    <col min="13" max="13" width="10.625" style="178" customWidth="1"/>
    <col min="14" max="14" width="10.875" style="179" hidden="1" customWidth="1"/>
    <col min="15" max="16" width="3.5" style="178" hidden="1" customWidth="1"/>
    <col min="17" max="18" width="9.5" style="178" hidden="1" customWidth="1"/>
    <col min="19" max="19" width="9" style="178" hidden="1" customWidth="1"/>
    <col min="20" max="22" width="9" style="178" customWidth="1"/>
    <col min="23" max="16384" width="9" style="178"/>
  </cols>
  <sheetData>
    <row r="1" ht="42" customHeight="1" spans="6:14">
      <c r="F1" s="180" t="s">
        <v>18</v>
      </c>
      <c r="G1" s="180"/>
      <c r="H1" s="180"/>
      <c r="I1" s="180"/>
      <c r="J1" s="180"/>
      <c r="K1" s="180"/>
      <c r="L1" s="180"/>
      <c r="M1" s="180"/>
      <c r="N1" s="180"/>
    </row>
    <row r="2" ht="19.5" customHeight="1" spans="1:14">
      <c r="A2" s="178" t="s">
        <v>155</v>
      </c>
      <c r="F2" s="181" t="s">
        <v>17</v>
      </c>
      <c r="G2" s="181"/>
      <c r="H2" s="181"/>
      <c r="I2" s="181"/>
      <c r="J2" s="189"/>
      <c r="K2" s="189"/>
      <c r="L2" s="189"/>
      <c r="M2" s="576" t="s">
        <v>137</v>
      </c>
      <c r="N2" s="191" t="s">
        <v>137</v>
      </c>
    </row>
    <row r="3" s="174" customFormat="1" ht="30.75" customHeight="1" spans="1:18">
      <c r="A3" s="182" t="s">
        <v>156</v>
      </c>
      <c r="B3" s="182" t="s">
        <v>157</v>
      </c>
      <c r="C3" s="182" t="s">
        <v>158</v>
      </c>
      <c r="D3" s="182" t="s">
        <v>159</v>
      </c>
      <c r="E3" s="572" t="s">
        <v>159</v>
      </c>
      <c r="F3" s="562" t="s">
        <v>160</v>
      </c>
      <c r="G3" s="573" t="s">
        <v>35</v>
      </c>
      <c r="H3" s="573" t="s">
        <v>36</v>
      </c>
      <c r="I3" s="184" t="s">
        <v>37</v>
      </c>
      <c r="J3" s="184" t="s">
        <v>38</v>
      </c>
      <c r="K3" s="577" t="s">
        <v>41</v>
      </c>
      <c r="L3" s="577" t="s">
        <v>42</v>
      </c>
      <c r="M3" s="577" t="s">
        <v>43</v>
      </c>
      <c r="N3" s="43" t="s">
        <v>161</v>
      </c>
      <c r="Q3" s="174" t="s">
        <v>162</v>
      </c>
      <c r="R3" s="174" t="s">
        <v>163</v>
      </c>
    </row>
    <row r="4" s="175" customFormat="1" ht="18.95" customHeight="1" spans="1:18">
      <c r="A4" s="185" t="s">
        <v>164</v>
      </c>
      <c r="B4" s="186" t="s">
        <v>165</v>
      </c>
      <c r="C4" s="186" t="s">
        <v>165</v>
      </c>
      <c r="D4" s="574">
        <v>201</v>
      </c>
      <c r="E4" s="186" t="s">
        <v>165</v>
      </c>
      <c r="F4" s="32" t="s">
        <v>166</v>
      </c>
      <c r="G4" s="188">
        <f>VLOOKUP(D4,'[45]2014市本级决算'!A:C,3,FALSE)</f>
        <v>61651</v>
      </c>
      <c r="H4" s="188">
        <f>VLOOKUP(D4,'[45]2015市本级年初预算'!D:G,4,FALSE)</f>
        <v>74338</v>
      </c>
      <c r="I4" s="188">
        <f>VLOOKUP(D4,'[45]2015预算调整'!E:K,7,FALSE)</f>
        <v>98118</v>
      </c>
      <c r="J4" s="188">
        <f>VLOOKUP(D4,'[45]2015年市本级决算'!A:C,3,FALSE)</f>
        <v>98353</v>
      </c>
      <c r="K4" s="578">
        <f>IFERROR(J4/G4,0)</f>
        <v>1.595</v>
      </c>
      <c r="L4" s="579">
        <f>IFERROR(J4/H4,0)</f>
        <v>1.323</v>
      </c>
      <c r="M4" s="578">
        <f>IFERROR(J4/I4,0)</f>
        <v>1.002</v>
      </c>
      <c r="N4" s="146">
        <f t="shared" ref="N4:N35" si="0">IF(ISERROR(J4/G4-1),"",J4/G4-1)</f>
        <v>0.595</v>
      </c>
      <c r="O4" s="194" t="str">
        <f>IF(F4&lt;&gt;"",IF(SUM(G4:J4)&lt;&gt;0,"是","否"),"空")</f>
        <v>是</v>
      </c>
      <c r="P4" s="194" t="str">
        <f>IF(C4&lt;&gt;"",IF(OR(LEFT(C4,3)="205",LEFT(C4,3)="206",LEFT(C4,3)="207",LEFT(C4,3)="208",LEFT(C4,3)="210",LEFT(C4,3)="213"),"是","否"),"是")</f>
        <v>是</v>
      </c>
      <c r="Q4" s="187" t="s">
        <v>167</v>
      </c>
      <c r="R4" s="175">
        <f>LEN(Q4)</f>
        <v>3</v>
      </c>
    </row>
    <row r="5" s="175" customFormat="1" ht="18.95" customHeight="1" spans="1:18">
      <c r="A5" s="185" t="s">
        <v>165</v>
      </c>
      <c r="B5" s="186" t="s">
        <v>167</v>
      </c>
      <c r="C5" s="186" t="s">
        <v>165</v>
      </c>
      <c r="D5" s="574">
        <v>20101</v>
      </c>
      <c r="E5" s="186" t="s">
        <v>165</v>
      </c>
      <c r="F5" s="35" t="s">
        <v>168</v>
      </c>
      <c r="G5" s="188">
        <f>VLOOKUP(D5,'[45]2014市本级决算'!A:C,3,FALSE)</f>
        <v>1335</v>
      </c>
      <c r="H5" s="188">
        <f>VLOOKUP(D5,'[45]2015市本级年初预算'!D:G,4,FALSE)</f>
        <v>1345</v>
      </c>
      <c r="I5" s="188">
        <f>VLOOKUP(D5,'[45]2015预算调整'!E:K,7,FALSE)</f>
        <v>1345</v>
      </c>
      <c r="J5" s="188">
        <f>VLOOKUP(D5,'[45]2015年市本级决算'!A:C,3,FALSE)</f>
        <v>1750</v>
      </c>
      <c r="K5" s="578">
        <f t="shared" ref="K5:K68" si="1">IFERROR(J5/G5,0)</f>
        <v>1.311</v>
      </c>
      <c r="L5" s="579">
        <f t="shared" ref="L5:L68" si="2">IFERROR(J5/H5,0)</f>
        <v>1.301</v>
      </c>
      <c r="M5" s="578">
        <f t="shared" ref="M5:M68" si="3">IFERROR(J5/I5,0)</f>
        <v>1.301</v>
      </c>
      <c r="N5" s="148">
        <f t="shared" si="0"/>
        <v>0.311</v>
      </c>
      <c r="O5" s="194" t="str">
        <f t="shared" ref="O5:O67" si="4">IF(F5&lt;&gt;"",IF(SUM(G5:J5)&lt;&gt;0,"是","否"),"空")</f>
        <v>是</v>
      </c>
      <c r="P5" s="194" t="str">
        <f t="shared" ref="P5:P68" si="5">IF(C5&lt;&gt;"",IF(OR(LEFT(D5,3)="205",LEFT(D5,3)="206",LEFT(D5,3)="207",LEFT(D5,3)="208",LEFT(D5,3)="210",LEFT(D5,3)="213"),"是","否"),"是")</f>
        <v>是</v>
      </c>
      <c r="Q5" s="187" t="s">
        <v>169</v>
      </c>
      <c r="R5" s="175">
        <f t="shared" ref="R5:R68" si="6">LEN(Q5)</f>
        <v>5</v>
      </c>
    </row>
    <row r="6" s="175" customFormat="1" ht="18.95" customHeight="1" spans="1:18">
      <c r="A6" s="185" t="s">
        <v>165</v>
      </c>
      <c r="B6" s="186" t="s">
        <v>165</v>
      </c>
      <c r="C6" s="186" t="s">
        <v>169</v>
      </c>
      <c r="D6" s="574">
        <v>2010101</v>
      </c>
      <c r="E6" s="186">
        <v>7</v>
      </c>
      <c r="F6" s="35" t="s">
        <v>170</v>
      </c>
      <c r="G6" s="188">
        <f>VLOOKUP(D6,'[45]2014市本级决算'!A:C,3,FALSE)</f>
        <v>542</v>
      </c>
      <c r="H6" s="188">
        <f>VLOOKUP(D6,'[45]2015市本级年初预算'!D:G,4,FALSE)</f>
        <v>550</v>
      </c>
      <c r="I6" s="188">
        <f>VLOOKUP(D6,'[45]2015预算调整'!E:K,7,FALSE)</f>
        <v>550</v>
      </c>
      <c r="J6" s="188">
        <f>VLOOKUP(D6,'[45]2015年市本级决算'!A:C,3,FALSE)</f>
        <v>827</v>
      </c>
      <c r="K6" s="578">
        <f t="shared" si="1"/>
        <v>1.526</v>
      </c>
      <c r="L6" s="579">
        <f t="shared" si="2"/>
        <v>1.504</v>
      </c>
      <c r="M6" s="578">
        <f t="shared" si="3"/>
        <v>1.504</v>
      </c>
      <c r="N6" s="148">
        <f t="shared" si="0"/>
        <v>0.526</v>
      </c>
      <c r="O6" s="194" t="str">
        <f t="shared" si="4"/>
        <v>是</v>
      </c>
      <c r="P6" s="194" t="str">
        <f t="shared" si="5"/>
        <v>否</v>
      </c>
      <c r="Q6" s="187" t="s">
        <v>171</v>
      </c>
      <c r="R6" s="175">
        <f t="shared" si="6"/>
        <v>7</v>
      </c>
    </row>
    <row r="7" s="175" customFormat="1" ht="18.95" customHeight="1" spans="1:18">
      <c r="A7" s="185" t="s">
        <v>165</v>
      </c>
      <c r="B7" s="186" t="s">
        <v>165</v>
      </c>
      <c r="C7" s="186" t="s">
        <v>169</v>
      </c>
      <c r="D7" s="574">
        <v>2010102</v>
      </c>
      <c r="E7" s="186">
        <v>8</v>
      </c>
      <c r="F7" s="35" t="s">
        <v>172</v>
      </c>
      <c r="G7" s="188">
        <f>VLOOKUP(D7,'[45]2014市本级决算'!A:C,3,FALSE)</f>
        <v>458</v>
      </c>
      <c r="H7" s="188">
        <f>VLOOKUP(D7,'[45]2015市本级年初预算'!D:G,4,FALSE)</f>
        <v>460</v>
      </c>
      <c r="I7" s="188">
        <f>VLOOKUP(D7,'[45]2015预算调整'!E:K,7,FALSE)</f>
        <v>460</v>
      </c>
      <c r="J7" s="188">
        <f>VLOOKUP(D7,'[45]2015年市本级决算'!A:C,3,FALSE)</f>
        <v>462</v>
      </c>
      <c r="K7" s="578">
        <f t="shared" si="1"/>
        <v>1.009</v>
      </c>
      <c r="L7" s="579">
        <f t="shared" si="2"/>
        <v>1.004</v>
      </c>
      <c r="M7" s="578">
        <f t="shared" si="3"/>
        <v>1.004</v>
      </c>
      <c r="N7" s="148">
        <f t="shared" si="0"/>
        <v>0.009</v>
      </c>
      <c r="O7" s="194" t="str">
        <f t="shared" si="4"/>
        <v>是</v>
      </c>
      <c r="P7" s="194" t="str">
        <f t="shared" si="5"/>
        <v>否</v>
      </c>
      <c r="Q7" s="187" t="s">
        <v>173</v>
      </c>
      <c r="R7" s="175">
        <f t="shared" si="6"/>
        <v>7</v>
      </c>
    </row>
    <row r="8" s="175" customFormat="1" ht="18.95" customHeight="1" spans="1:18">
      <c r="A8" s="185" t="s">
        <v>165</v>
      </c>
      <c r="B8" s="186" t="s">
        <v>165</v>
      </c>
      <c r="C8" s="186" t="s">
        <v>169</v>
      </c>
      <c r="D8" s="574">
        <v>2010103</v>
      </c>
      <c r="E8" s="186">
        <v>9</v>
      </c>
      <c r="F8" s="35" t="s">
        <v>174</v>
      </c>
      <c r="G8" s="188">
        <f>VLOOKUP(D8,'[45]2014市本级决算'!A:C,3,FALSE)</f>
        <v>45</v>
      </c>
      <c r="H8" s="188">
        <f>VLOOKUP(D8,'[45]2015市本级年初预算'!D:G,4,FALSE)</f>
        <v>45</v>
      </c>
      <c r="I8" s="188">
        <f>VLOOKUP(D8,'[45]2015预算调整'!E:K,7,FALSE)</f>
        <v>45</v>
      </c>
      <c r="J8" s="188">
        <f>VLOOKUP(D8,'[45]2015年市本级决算'!A:C,3,FALSE)</f>
        <v>40</v>
      </c>
      <c r="K8" s="578">
        <f t="shared" si="1"/>
        <v>0.889</v>
      </c>
      <c r="L8" s="579">
        <f t="shared" si="2"/>
        <v>0.889</v>
      </c>
      <c r="M8" s="578">
        <f t="shared" si="3"/>
        <v>0.889</v>
      </c>
      <c r="N8" s="148">
        <f t="shared" si="0"/>
        <v>-0.111</v>
      </c>
      <c r="O8" s="194" t="str">
        <f t="shared" si="4"/>
        <v>是</v>
      </c>
      <c r="P8" s="194" t="str">
        <f t="shared" si="5"/>
        <v>否</v>
      </c>
      <c r="Q8" s="187" t="s">
        <v>175</v>
      </c>
      <c r="R8" s="175">
        <f t="shared" si="6"/>
        <v>7</v>
      </c>
    </row>
    <row r="9" s="175" customFormat="1" ht="18.95" customHeight="1" spans="1:18">
      <c r="A9" s="185" t="s">
        <v>165</v>
      </c>
      <c r="B9" s="186" t="s">
        <v>165</v>
      </c>
      <c r="C9" s="186" t="s">
        <v>169</v>
      </c>
      <c r="D9" s="574">
        <v>2010104</v>
      </c>
      <c r="E9" s="186" t="s">
        <v>176</v>
      </c>
      <c r="F9" s="35" t="s">
        <v>177</v>
      </c>
      <c r="G9" s="188">
        <f>VLOOKUP(D9,'[45]2014市本级决算'!A:C,3,FALSE)</f>
        <v>190</v>
      </c>
      <c r="H9" s="188">
        <f>VLOOKUP(D9,'[45]2015市本级年初预算'!D:G,4,FALSE)</f>
        <v>190</v>
      </c>
      <c r="I9" s="188">
        <f>VLOOKUP(D9,'[45]2015预算调整'!E:K,7,FALSE)</f>
        <v>190</v>
      </c>
      <c r="J9" s="188">
        <f>VLOOKUP(D9,'[45]2015年市本级决算'!A:C,3,FALSE)</f>
        <v>155</v>
      </c>
      <c r="K9" s="578">
        <f t="shared" si="1"/>
        <v>0.816</v>
      </c>
      <c r="L9" s="579">
        <f t="shared" si="2"/>
        <v>0.816</v>
      </c>
      <c r="M9" s="578">
        <f t="shared" si="3"/>
        <v>0.816</v>
      </c>
      <c r="N9" s="148">
        <f t="shared" si="0"/>
        <v>-0.184</v>
      </c>
      <c r="O9" s="194" t="str">
        <f t="shared" si="4"/>
        <v>是</v>
      </c>
      <c r="P9" s="194" t="str">
        <f t="shared" si="5"/>
        <v>否</v>
      </c>
      <c r="Q9" s="187" t="s">
        <v>178</v>
      </c>
      <c r="R9" s="175">
        <f t="shared" si="6"/>
        <v>7</v>
      </c>
    </row>
    <row r="10" s="175" customFormat="1" ht="18.95" customHeight="1" spans="1:18">
      <c r="A10" s="185" t="s">
        <v>165</v>
      </c>
      <c r="B10" s="142" t="s">
        <v>165</v>
      </c>
      <c r="C10" s="186" t="s">
        <v>169</v>
      </c>
      <c r="D10" s="574">
        <v>2010105</v>
      </c>
      <c r="E10" s="186" t="s">
        <v>176</v>
      </c>
      <c r="F10" s="35" t="s">
        <v>179</v>
      </c>
      <c r="G10" s="188">
        <f>VLOOKUP(D10,'[45]2014市本级决算'!A:C,3,FALSE)</f>
        <v>10</v>
      </c>
      <c r="H10" s="188">
        <f>VLOOKUP(D10,'[45]2015市本级年初预算'!D:G,4,FALSE)</f>
        <v>10</v>
      </c>
      <c r="I10" s="188">
        <f>VLOOKUP(D10,'[45]2015预算调整'!E:K,7,FALSE)</f>
        <v>10</v>
      </c>
      <c r="J10" s="188">
        <f>VLOOKUP(D10,'[45]2015年市本级决算'!A:C,3,FALSE)</f>
        <v>40</v>
      </c>
      <c r="K10" s="578">
        <f t="shared" si="1"/>
        <v>4</v>
      </c>
      <c r="L10" s="579">
        <f t="shared" si="2"/>
        <v>4</v>
      </c>
      <c r="M10" s="578">
        <f t="shared" si="3"/>
        <v>4</v>
      </c>
      <c r="N10" s="148">
        <f t="shared" si="0"/>
        <v>3</v>
      </c>
      <c r="O10" s="194" t="str">
        <f t="shared" si="4"/>
        <v>是</v>
      </c>
      <c r="P10" s="194" t="str">
        <f t="shared" si="5"/>
        <v>否</v>
      </c>
      <c r="Q10" s="187" t="s">
        <v>180</v>
      </c>
      <c r="R10" s="175">
        <f t="shared" si="6"/>
        <v>7</v>
      </c>
    </row>
    <row r="11" s="175" customFormat="1" ht="18.95" customHeight="1" spans="1:18">
      <c r="A11" s="185" t="s">
        <v>165</v>
      </c>
      <c r="B11" s="186" t="s">
        <v>165</v>
      </c>
      <c r="C11" s="186" t="s">
        <v>169</v>
      </c>
      <c r="D11" s="574">
        <v>2010106</v>
      </c>
      <c r="E11" s="186" t="s">
        <v>176</v>
      </c>
      <c r="F11" s="35" t="s">
        <v>181</v>
      </c>
      <c r="G11" s="188">
        <f>VLOOKUP(D11,'[45]2014市本级决算'!A:C,3,FALSE)</f>
        <v>0</v>
      </c>
      <c r="H11" s="188">
        <f>VLOOKUP(D11,'[45]2015市本级年初预算'!D:G,4,FALSE)</f>
        <v>0</v>
      </c>
      <c r="I11" s="188">
        <f>VLOOKUP(D11,'[45]2015预算调整'!E:K,7,FALSE)</f>
        <v>0</v>
      </c>
      <c r="J11" s="188">
        <f>VLOOKUP(D11,'[45]2015年市本级决算'!A:C,3,FALSE)</f>
        <v>0</v>
      </c>
      <c r="K11" s="578">
        <f t="shared" si="1"/>
        <v>0</v>
      </c>
      <c r="L11" s="579">
        <f t="shared" si="2"/>
        <v>0</v>
      </c>
      <c r="M11" s="578">
        <f t="shared" si="3"/>
        <v>0</v>
      </c>
      <c r="N11" s="148" t="str">
        <f t="shared" si="0"/>
        <v/>
      </c>
      <c r="O11" s="194" t="str">
        <f t="shared" si="4"/>
        <v>否</v>
      </c>
      <c r="P11" s="194" t="str">
        <f t="shared" si="5"/>
        <v>否</v>
      </c>
      <c r="Q11" s="187" t="s">
        <v>182</v>
      </c>
      <c r="R11" s="175">
        <f t="shared" si="6"/>
        <v>7</v>
      </c>
    </row>
    <row r="12" s="175" customFormat="1" ht="18.95" customHeight="1" spans="1:18">
      <c r="A12" s="185" t="s">
        <v>165</v>
      </c>
      <c r="B12" s="186" t="s">
        <v>165</v>
      </c>
      <c r="C12" s="186" t="s">
        <v>169</v>
      </c>
      <c r="D12" s="574">
        <v>2010107</v>
      </c>
      <c r="E12" s="186" t="s">
        <v>176</v>
      </c>
      <c r="F12" s="39" t="s">
        <v>183</v>
      </c>
      <c r="G12" s="188">
        <f>VLOOKUP(D12,'[45]2014市本级决算'!A:C,3,FALSE)</f>
        <v>50</v>
      </c>
      <c r="H12" s="188">
        <f>VLOOKUP(D12,'[45]2015市本级年初预算'!D:G,4,FALSE)</f>
        <v>50</v>
      </c>
      <c r="I12" s="188">
        <f>VLOOKUP(D12,'[45]2015预算调整'!E:K,7,FALSE)</f>
        <v>50</v>
      </c>
      <c r="J12" s="188">
        <f>VLOOKUP(D12,'[45]2015年市本级决算'!A:C,3,FALSE)</f>
        <v>46</v>
      </c>
      <c r="K12" s="578">
        <f t="shared" si="1"/>
        <v>0.92</v>
      </c>
      <c r="L12" s="579">
        <f t="shared" si="2"/>
        <v>0.92</v>
      </c>
      <c r="M12" s="578">
        <f t="shared" si="3"/>
        <v>0.92</v>
      </c>
      <c r="N12" s="148">
        <f t="shared" si="0"/>
        <v>-0.08</v>
      </c>
      <c r="O12" s="194" t="str">
        <f t="shared" si="4"/>
        <v>是</v>
      </c>
      <c r="P12" s="194" t="str">
        <f t="shared" si="5"/>
        <v>否</v>
      </c>
      <c r="Q12" s="187" t="s">
        <v>184</v>
      </c>
      <c r="R12" s="175">
        <f t="shared" si="6"/>
        <v>7</v>
      </c>
    </row>
    <row r="13" s="175" customFormat="1" ht="18.95" customHeight="1" spans="1:18">
      <c r="A13" s="185" t="s">
        <v>165</v>
      </c>
      <c r="B13" s="186" t="s">
        <v>165</v>
      </c>
      <c r="C13" s="186" t="s">
        <v>169</v>
      </c>
      <c r="D13" s="574">
        <v>2010108</v>
      </c>
      <c r="E13" s="186" t="s">
        <v>176</v>
      </c>
      <c r="F13" s="35" t="s">
        <v>185</v>
      </c>
      <c r="G13" s="188">
        <f>VLOOKUP(D13,'[45]2014市本级决算'!A:C,3,FALSE)</f>
        <v>20</v>
      </c>
      <c r="H13" s="188">
        <f>VLOOKUP(D13,'[45]2015市本级年初预算'!D:G,4,FALSE)</f>
        <v>20</v>
      </c>
      <c r="I13" s="188">
        <f>VLOOKUP(D13,'[45]2015预算调整'!E:K,7,FALSE)</f>
        <v>20</v>
      </c>
      <c r="J13" s="188">
        <f>VLOOKUP(D13,'[45]2015年市本级决算'!A:C,3,FALSE)</f>
        <v>180</v>
      </c>
      <c r="K13" s="578">
        <f t="shared" si="1"/>
        <v>9</v>
      </c>
      <c r="L13" s="579">
        <f t="shared" si="2"/>
        <v>9</v>
      </c>
      <c r="M13" s="578">
        <f t="shared" si="3"/>
        <v>9</v>
      </c>
      <c r="N13" s="148">
        <f t="shared" si="0"/>
        <v>8</v>
      </c>
      <c r="O13" s="194" t="str">
        <f t="shared" si="4"/>
        <v>是</v>
      </c>
      <c r="P13" s="194" t="str">
        <f t="shared" si="5"/>
        <v>否</v>
      </c>
      <c r="Q13" s="187" t="s">
        <v>186</v>
      </c>
      <c r="R13" s="175">
        <f t="shared" si="6"/>
        <v>7</v>
      </c>
    </row>
    <row r="14" s="175" customFormat="1" ht="18.95" customHeight="1" spans="1:18">
      <c r="A14" s="185" t="s">
        <v>165</v>
      </c>
      <c r="B14" s="186" t="s">
        <v>165</v>
      </c>
      <c r="C14" s="186" t="s">
        <v>169</v>
      </c>
      <c r="D14" s="574">
        <v>2010109</v>
      </c>
      <c r="E14" s="186" t="s">
        <v>176</v>
      </c>
      <c r="F14" s="35" t="s">
        <v>187</v>
      </c>
      <c r="G14" s="188">
        <f>VLOOKUP(D14,'[45]2014市本级决算'!A:C,3,FALSE)</f>
        <v>0</v>
      </c>
      <c r="H14" s="188">
        <f>VLOOKUP(D14,'[45]2015市本级年初预算'!D:G,4,FALSE)</f>
        <v>0</v>
      </c>
      <c r="I14" s="188">
        <f>VLOOKUP(D14,'[45]2015预算调整'!E:K,7,FALSE)</f>
        <v>0</v>
      </c>
      <c r="J14" s="188">
        <f>VLOOKUP(D14,'[45]2015年市本级决算'!A:C,3,FALSE)</f>
        <v>0</v>
      </c>
      <c r="K14" s="578">
        <f t="shared" si="1"/>
        <v>0</v>
      </c>
      <c r="L14" s="579">
        <f t="shared" si="2"/>
        <v>0</v>
      </c>
      <c r="M14" s="578">
        <f t="shared" si="3"/>
        <v>0</v>
      </c>
      <c r="N14" s="148" t="str">
        <f t="shared" si="0"/>
        <v/>
      </c>
      <c r="O14" s="194" t="str">
        <f t="shared" si="4"/>
        <v>否</v>
      </c>
      <c r="P14" s="194" t="str">
        <f t="shared" si="5"/>
        <v>否</v>
      </c>
      <c r="Q14" s="187" t="s">
        <v>188</v>
      </c>
      <c r="R14" s="175">
        <f t="shared" si="6"/>
        <v>7</v>
      </c>
    </row>
    <row r="15" s="175" customFormat="1" ht="18.95" customHeight="1" spans="1:18">
      <c r="A15" s="185" t="s">
        <v>165</v>
      </c>
      <c r="B15" s="186" t="s">
        <v>165</v>
      </c>
      <c r="C15" s="186" t="s">
        <v>169</v>
      </c>
      <c r="D15" s="574">
        <v>2010150</v>
      </c>
      <c r="E15" s="186" t="s">
        <v>176</v>
      </c>
      <c r="F15" s="35" t="s">
        <v>189</v>
      </c>
      <c r="G15" s="188">
        <f>VLOOKUP(D15,'[45]2014市本级决算'!A:C,3,FALSE)</f>
        <v>0</v>
      </c>
      <c r="H15" s="188">
        <f>VLOOKUP(D15,'[45]2015市本级年初预算'!D:G,4,FALSE)</f>
        <v>0</v>
      </c>
      <c r="I15" s="188">
        <f>VLOOKUP(D15,'[45]2015预算调整'!E:K,7,FALSE)</f>
        <v>0</v>
      </c>
      <c r="J15" s="188">
        <f>VLOOKUP(D15,'[45]2015年市本级决算'!A:C,3,FALSE)</f>
        <v>0</v>
      </c>
      <c r="K15" s="578">
        <f t="shared" si="1"/>
        <v>0</v>
      </c>
      <c r="L15" s="579">
        <f t="shared" si="2"/>
        <v>0</v>
      </c>
      <c r="M15" s="578">
        <f t="shared" si="3"/>
        <v>0</v>
      </c>
      <c r="N15" s="148" t="str">
        <f t="shared" si="0"/>
        <v/>
      </c>
      <c r="O15" s="194" t="str">
        <f t="shared" si="4"/>
        <v>否</v>
      </c>
      <c r="P15" s="194" t="str">
        <f t="shared" si="5"/>
        <v>否</v>
      </c>
      <c r="Q15" s="187" t="s">
        <v>190</v>
      </c>
      <c r="R15" s="175">
        <f t="shared" si="6"/>
        <v>7</v>
      </c>
    </row>
    <row r="16" s="175" customFormat="1" ht="18.95" customHeight="1" spans="1:18">
      <c r="A16" s="185" t="s">
        <v>165</v>
      </c>
      <c r="B16" s="186" t="s">
        <v>165</v>
      </c>
      <c r="C16" s="186" t="s">
        <v>169</v>
      </c>
      <c r="D16" s="574">
        <v>2010199</v>
      </c>
      <c r="E16" s="186" t="s">
        <v>176</v>
      </c>
      <c r="F16" s="35" t="s">
        <v>191</v>
      </c>
      <c r="G16" s="188">
        <f>VLOOKUP(D16,'[45]2014市本级决算'!A:C,3,FALSE)</f>
        <v>20</v>
      </c>
      <c r="H16" s="188">
        <f>VLOOKUP(D16,'[45]2015市本级年初预算'!D:G,4,FALSE)</f>
        <v>20</v>
      </c>
      <c r="I16" s="188">
        <f>VLOOKUP(D16,'[45]2015预算调整'!E:K,7,FALSE)</f>
        <v>20</v>
      </c>
      <c r="J16" s="188">
        <f>VLOOKUP(D16,'[45]2015年市本级决算'!A:C,3,FALSE)</f>
        <v>0</v>
      </c>
      <c r="K16" s="578">
        <f t="shared" si="1"/>
        <v>0</v>
      </c>
      <c r="L16" s="579">
        <f t="shared" si="2"/>
        <v>0</v>
      </c>
      <c r="M16" s="578">
        <f t="shared" si="3"/>
        <v>0</v>
      </c>
      <c r="N16" s="148">
        <f t="shared" si="0"/>
        <v>-1</v>
      </c>
      <c r="O16" s="194" t="str">
        <f t="shared" si="4"/>
        <v>是</v>
      </c>
      <c r="P16" s="194" t="str">
        <f t="shared" si="5"/>
        <v>否</v>
      </c>
      <c r="Q16" s="187" t="s">
        <v>192</v>
      </c>
      <c r="R16" s="175">
        <f t="shared" si="6"/>
        <v>7</v>
      </c>
    </row>
    <row r="17" s="175" customFormat="1" ht="18.95" customHeight="1" spans="1:18">
      <c r="A17" s="185" t="s">
        <v>165</v>
      </c>
      <c r="B17" s="186" t="s">
        <v>167</v>
      </c>
      <c r="C17" s="186" t="s">
        <v>165</v>
      </c>
      <c r="D17" s="574">
        <v>20102</v>
      </c>
      <c r="E17" s="186"/>
      <c r="F17" s="35" t="s">
        <v>193</v>
      </c>
      <c r="G17" s="188">
        <f>VLOOKUP(D17,'[45]2014市本级决算'!A:C,3,FALSE)</f>
        <v>1597</v>
      </c>
      <c r="H17" s="188">
        <f>VLOOKUP(D17,'[45]2015市本级年初预算'!D:G,4,FALSE)</f>
        <v>1610</v>
      </c>
      <c r="I17" s="188">
        <f>VLOOKUP(D17,'[45]2015预算调整'!E:K,7,FALSE)</f>
        <v>1670</v>
      </c>
      <c r="J17" s="188">
        <f>VLOOKUP(D17,'[45]2015年市本级决算'!A:C,3,FALSE)</f>
        <v>1762</v>
      </c>
      <c r="K17" s="578">
        <f t="shared" si="1"/>
        <v>1.103</v>
      </c>
      <c r="L17" s="579">
        <f t="shared" si="2"/>
        <v>1.094</v>
      </c>
      <c r="M17" s="578">
        <f t="shared" si="3"/>
        <v>1.055</v>
      </c>
      <c r="N17" s="148">
        <f t="shared" si="0"/>
        <v>0.103</v>
      </c>
      <c r="O17" s="194" t="str">
        <f t="shared" si="4"/>
        <v>是</v>
      </c>
      <c r="P17" s="194" t="str">
        <f t="shared" si="5"/>
        <v>是</v>
      </c>
      <c r="Q17" s="187" t="s">
        <v>194</v>
      </c>
      <c r="R17" s="175">
        <f t="shared" si="6"/>
        <v>5</v>
      </c>
    </row>
    <row r="18" s="175" customFormat="1" ht="18.95" customHeight="1" spans="1:18">
      <c r="A18" s="185" t="s">
        <v>165</v>
      </c>
      <c r="B18" s="186" t="s">
        <v>165</v>
      </c>
      <c r="C18" s="186" t="s">
        <v>194</v>
      </c>
      <c r="D18" s="574">
        <v>2010201</v>
      </c>
      <c r="E18" s="186" t="s">
        <v>176</v>
      </c>
      <c r="F18" s="35" t="s">
        <v>170</v>
      </c>
      <c r="G18" s="188">
        <f>VLOOKUP(D18,'[45]2014市本级决算'!A:C,3,FALSE)</f>
        <v>576</v>
      </c>
      <c r="H18" s="188">
        <f>VLOOKUP(D18,'[45]2015市本级年初预算'!D:G,4,FALSE)</f>
        <v>575</v>
      </c>
      <c r="I18" s="188">
        <f>VLOOKUP(D18,'[45]2015预算调整'!E:K,7,FALSE)</f>
        <v>635</v>
      </c>
      <c r="J18" s="188">
        <f>VLOOKUP(D18,'[45]2015年市本级决算'!A:C,3,FALSE)</f>
        <v>793</v>
      </c>
      <c r="K18" s="578">
        <f t="shared" si="1"/>
        <v>1.377</v>
      </c>
      <c r="L18" s="579">
        <f t="shared" si="2"/>
        <v>1.379</v>
      </c>
      <c r="M18" s="578">
        <f t="shared" si="3"/>
        <v>1.249</v>
      </c>
      <c r="N18" s="148">
        <f t="shared" si="0"/>
        <v>0.377</v>
      </c>
      <c r="O18" s="194" t="str">
        <f t="shared" si="4"/>
        <v>是</v>
      </c>
      <c r="P18" s="194" t="str">
        <f t="shared" si="5"/>
        <v>否</v>
      </c>
      <c r="Q18" s="187" t="s">
        <v>195</v>
      </c>
      <c r="R18" s="175">
        <f t="shared" si="6"/>
        <v>7</v>
      </c>
    </row>
    <row r="19" s="175" customFormat="1" ht="18.95" customHeight="1" spans="1:18">
      <c r="A19" s="185" t="s">
        <v>165</v>
      </c>
      <c r="B19" s="186" t="s">
        <v>165</v>
      </c>
      <c r="C19" s="186" t="s">
        <v>194</v>
      </c>
      <c r="D19" s="574">
        <v>2010202</v>
      </c>
      <c r="E19" s="186" t="s">
        <v>176</v>
      </c>
      <c r="F19" s="35" t="s">
        <v>172</v>
      </c>
      <c r="G19" s="188">
        <f>VLOOKUP(D19,'[45]2014市本级决算'!A:C,3,FALSE)</f>
        <v>377</v>
      </c>
      <c r="H19" s="188">
        <f>VLOOKUP(D19,'[45]2015市本级年初预算'!D:G,4,FALSE)</f>
        <v>380</v>
      </c>
      <c r="I19" s="188">
        <f>VLOOKUP(D19,'[45]2015预算调整'!E:K,7,FALSE)</f>
        <v>380</v>
      </c>
      <c r="J19" s="188">
        <f>VLOOKUP(D19,'[45]2015年市本级决算'!A:C,3,FALSE)</f>
        <v>346</v>
      </c>
      <c r="K19" s="578">
        <f t="shared" si="1"/>
        <v>0.918</v>
      </c>
      <c r="L19" s="579">
        <f t="shared" si="2"/>
        <v>0.911</v>
      </c>
      <c r="M19" s="578">
        <f t="shared" si="3"/>
        <v>0.911</v>
      </c>
      <c r="N19" s="148">
        <f t="shared" si="0"/>
        <v>-0.082</v>
      </c>
      <c r="O19" s="194" t="str">
        <f t="shared" si="4"/>
        <v>是</v>
      </c>
      <c r="P19" s="194" t="str">
        <f t="shared" si="5"/>
        <v>否</v>
      </c>
      <c r="Q19" s="187" t="s">
        <v>196</v>
      </c>
      <c r="R19" s="175">
        <f t="shared" si="6"/>
        <v>7</v>
      </c>
    </row>
    <row r="20" s="175" customFormat="1" ht="18.95" customHeight="1" spans="1:18">
      <c r="A20" s="185" t="s">
        <v>165</v>
      </c>
      <c r="B20" s="186" t="s">
        <v>165</v>
      </c>
      <c r="C20" s="186" t="s">
        <v>194</v>
      </c>
      <c r="D20" s="574">
        <v>2010203</v>
      </c>
      <c r="E20" s="186" t="s">
        <v>176</v>
      </c>
      <c r="F20" s="35" t="s">
        <v>174</v>
      </c>
      <c r="G20" s="188">
        <f>VLOOKUP(D20,'[45]2014市本级决算'!A:C,3,FALSE)</f>
        <v>0</v>
      </c>
      <c r="H20" s="188">
        <f>VLOOKUP(D20,'[45]2015市本级年初预算'!D:G,4,FALSE)</f>
        <v>0</v>
      </c>
      <c r="I20" s="188">
        <f>VLOOKUP(D20,'[45]2015预算调整'!E:K,7,FALSE)</f>
        <v>0</v>
      </c>
      <c r="J20" s="188">
        <f>VLOOKUP(D20,'[45]2015年市本级决算'!A:C,3,FALSE)</f>
        <v>0</v>
      </c>
      <c r="K20" s="578">
        <f t="shared" si="1"/>
        <v>0</v>
      </c>
      <c r="L20" s="579">
        <f t="shared" si="2"/>
        <v>0</v>
      </c>
      <c r="M20" s="578">
        <f t="shared" si="3"/>
        <v>0</v>
      </c>
      <c r="N20" s="148" t="str">
        <f t="shared" si="0"/>
        <v/>
      </c>
      <c r="O20" s="194" t="str">
        <f t="shared" si="4"/>
        <v>否</v>
      </c>
      <c r="P20" s="194" t="str">
        <f t="shared" si="5"/>
        <v>否</v>
      </c>
      <c r="Q20" s="187" t="s">
        <v>197</v>
      </c>
      <c r="R20" s="175">
        <f t="shared" si="6"/>
        <v>7</v>
      </c>
    </row>
    <row r="21" s="175" customFormat="1" ht="18.95" customHeight="1" spans="1:18">
      <c r="A21" s="185" t="s">
        <v>165</v>
      </c>
      <c r="B21" s="186" t="s">
        <v>165</v>
      </c>
      <c r="C21" s="186" t="s">
        <v>194</v>
      </c>
      <c r="D21" s="574">
        <v>2010204</v>
      </c>
      <c r="E21" s="186" t="s">
        <v>176</v>
      </c>
      <c r="F21" s="35" t="s">
        <v>198</v>
      </c>
      <c r="G21" s="188">
        <f>VLOOKUP(D21,'[45]2014市本级决算'!A:C,3,FALSE)</f>
        <v>190</v>
      </c>
      <c r="H21" s="188">
        <f>VLOOKUP(D21,'[45]2015市本级年初预算'!D:G,4,FALSE)</f>
        <v>190</v>
      </c>
      <c r="I21" s="188">
        <f>VLOOKUP(D21,'[45]2015预算调整'!E:K,7,FALSE)</f>
        <v>190</v>
      </c>
      <c r="J21" s="188">
        <f>VLOOKUP(D21,'[45]2015年市本级决算'!A:C,3,FALSE)</f>
        <v>190</v>
      </c>
      <c r="K21" s="578">
        <f t="shared" si="1"/>
        <v>1</v>
      </c>
      <c r="L21" s="579">
        <f t="shared" si="2"/>
        <v>1</v>
      </c>
      <c r="M21" s="578">
        <f t="shared" si="3"/>
        <v>1</v>
      </c>
      <c r="N21" s="148">
        <f t="shared" si="0"/>
        <v>0</v>
      </c>
      <c r="O21" s="194" t="str">
        <f t="shared" si="4"/>
        <v>是</v>
      </c>
      <c r="P21" s="194" t="str">
        <f t="shared" si="5"/>
        <v>否</v>
      </c>
      <c r="Q21" s="187" t="s">
        <v>199</v>
      </c>
      <c r="R21" s="175">
        <f t="shared" si="6"/>
        <v>7</v>
      </c>
    </row>
    <row r="22" s="175" customFormat="1" ht="18.95" customHeight="1" spans="1:18">
      <c r="A22" s="185" t="s">
        <v>165</v>
      </c>
      <c r="B22" s="186" t="s">
        <v>165</v>
      </c>
      <c r="C22" s="186" t="s">
        <v>194</v>
      </c>
      <c r="D22" s="574">
        <v>2010205</v>
      </c>
      <c r="E22" s="186" t="s">
        <v>176</v>
      </c>
      <c r="F22" s="35" t="s">
        <v>200</v>
      </c>
      <c r="G22" s="188">
        <f>VLOOKUP(D22,'[45]2014市本级决算'!A:C,3,FALSE)</f>
        <v>180</v>
      </c>
      <c r="H22" s="188">
        <f>VLOOKUP(D22,'[45]2015市本级年初预算'!D:G,4,FALSE)</f>
        <v>180</v>
      </c>
      <c r="I22" s="188">
        <f>VLOOKUP(D22,'[45]2015预算调整'!E:K,7,FALSE)</f>
        <v>180</v>
      </c>
      <c r="J22" s="188">
        <f>VLOOKUP(D22,'[45]2015年市本级决算'!A:C,3,FALSE)</f>
        <v>178</v>
      </c>
      <c r="K22" s="578">
        <f t="shared" si="1"/>
        <v>0.989</v>
      </c>
      <c r="L22" s="579">
        <f t="shared" si="2"/>
        <v>0.989</v>
      </c>
      <c r="M22" s="578">
        <f t="shared" si="3"/>
        <v>0.989</v>
      </c>
      <c r="N22" s="148">
        <f t="shared" si="0"/>
        <v>-0.011</v>
      </c>
      <c r="O22" s="194" t="str">
        <f t="shared" si="4"/>
        <v>是</v>
      </c>
      <c r="P22" s="194" t="str">
        <f t="shared" si="5"/>
        <v>否</v>
      </c>
      <c r="Q22" s="187" t="s">
        <v>201</v>
      </c>
      <c r="R22" s="175">
        <f t="shared" si="6"/>
        <v>7</v>
      </c>
    </row>
    <row r="23" s="175" customFormat="1" ht="18.95" customHeight="1" spans="1:18">
      <c r="A23" s="185" t="s">
        <v>165</v>
      </c>
      <c r="B23" s="186" t="s">
        <v>165</v>
      </c>
      <c r="C23" s="186" t="s">
        <v>194</v>
      </c>
      <c r="D23" s="574">
        <v>2010206</v>
      </c>
      <c r="E23" s="186" t="s">
        <v>176</v>
      </c>
      <c r="F23" s="35" t="s">
        <v>202</v>
      </c>
      <c r="G23" s="188">
        <f>VLOOKUP(D23,'[45]2014市本级决算'!A:C,3,FALSE)</f>
        <v>30</v>
      </c>
      <c r="H23" s="188">
        <f>VLOOKUP(D23,'[45]2015市本级年初预算'!D:G,4,FALSE)</f>
        <v>30</v>
      </c>
      <c r="I23" s="188">
        <f>VLOOKUP(D23,'[45]2015预算调整'!E:K,7,FALSE)</f>
        <v>30</v>
      </c>
      <c r="J23" s="188">
        <f>VLOOKUP(D23,'[45]2015年市本级决算'!A:C,3,FALSE)</f>
        <v>30</v>
      </c>
      <c r="K23" s="578">
        <f t="shared" si="1"/>
        <v>1</v>
      </c>
      <c r="L23" s="579">
        <f t="shared" si="2"/>
        <v>1</v>
      </c>
      <c r="M23" s="578">
        <f t="shared" si="3"/>
        <v>1</v>
      </c>
      <c r="N23" s="148">
        <f t="shared" si="0"/>
        <v>0</v>
      </c>
      <c r="O23" s="194" t="str">
        <f t="shared" si="4"/>
        <v>是</v>
      </c>
      <c r="P23" s="194" t="str">
        <f t="shared" si="5"/>
        <v>否</v>
      </c>
      <c r="Q23" s="187" t="s">
        <v>203</v>
      </c>
      <c r="R23" s="175">
        <f t="shared" si="6"/>
        <v>7</v>
      </c>
    </row>
    <row r="24" s="175" customFormat="1" ht="18.95" customHeight="1" spans="1:18">
      <c r="A24" s="185" t="s">
        <v>165</v>
      </c>
      <c r="B24" s="186" t="s">
        <v>165</v>
      </c>
      <c r="C24" s="186" t="s">
        <v>194</v>
      </c>
      <c r="D24" s="574">
        <v>2010250</v>
      </c>
      <c r="E24" s="186" t="s">
        <v>176</v>
      </c>
      <c r="F24" s="35" t="s">
        <v>189</v>
      </c>
      <c r="G24" s="188">
        <f>VLOOKUP(D24,'[45]2014市本级决算'!A:C,3,FALSE)</f>
        <v>0</v>
      </c>
      <c r="H24" s="188">
        <f>VLOOKUP(D24,'[45]2015市本级年初预算'!D:G,4,FALSE)</f>
        <v>0</v>
      </c>
      <c r="I24" s="188">
        <f>VLOOKUP(D24,'[45]2015预算调整'!E:K,7,FALSE)</f>
        <v>0</v>
      </c>
      <c r="J24" s="188">
        <f>VLOOKUP(D24,'[45]2015年市本级决算'!A:C,3,FALSE)</f>
        <v>0</v>
      </c>
      <c r="K24" s="578">
        <f t="shared" si="1"/>
        <v>0</v>
      </c>
      <c r="L24" s="579">
        <f t="shared" si="2"/>
        <v>0</v>
      </c>
      <c r="M24" s="578">
        <f t="shared" si="3"/>
        <v>0</v>
      </c>
      <c r="N24" s="148" t="str">
        <f t="shared" si="0"/>
        <v/>
      </c>
      <c r="O24" s="194" t="str">
        <f t="shared" si="4"/>
        <v>否</v>
      </c>
      <c r="P24" s="194" t="str">
        <f t="shared" si="5"/>
        <v>否</v>
      </c>
      <c r="Q24" s="187" t="s">
        <v>204</v>
      </c>
      <c r="R24" s="175">
        <f t="shared" si="6"/>
        <v>7</v>
      </c>
    </row>
    <row r="25" s="175" customFormat="1" ht="18.95" customHeight="1" spans="1:18">
      <c r="A25" s="185" t="s">
        <v>165</v>
      </c>
      <c r="B25" s="186" t="s">
        <v>165</v>
      </c>
      <c r="C25" s="186" t="s">
        <v>194</v>
      </c>
      <c r="D25" s="574">
        <v>2010299</v>
      </c>
      <c r="E25" s="186" t="s">
        <v>176</v>
      </c>
      <c r="F25" s="35" t="s">
        <v>205</v>
      </c>
      <c r="G25" s="188">
        <f>VLOOKUP(D25,'[45]2014市本级决算'!A:C,3,FALSE)</f>
        <v>244</v>
      </c>
      <c r="H25" s="188">
        <f>VLOOKUP(D25,'[45]2015市本级年初预算'!D:G,4,FALSE)</f>
        <v>255</v>
      </c>
      <c r="I25" s="188">
        <f>VLOOKUP(D25,'[45]2015预算调整'!E:K,7,FALSE)</f>
        <v>255</v>
      </c>
      <c r="J25" s="188">
        <f>VLOOKUP(D25,'[45]2015年市本级决算'!A:C,3,FALSE)</f>
        <v>225</v>
      </c>
      <c r="K25" s="578">
        <f t="shared" si="1"/>
        <v>0.922</v>
      </c>
      <c r="L25" s="579">
        <f t="shared" si="2"/>
        <v>0.882</v>
      </c>
      <c r="M25" s="578">
        <f t="shared" si="3"/>
        <v>0.882</v>
      </c>
      <c r="N25" s="148">
        <f t="shared" si="0"/>
        <v>-0.078</v>
      </c>
      <c r="O25" s="194" t="str">
        <f t="shared" si="4"/>
        <v>是</v>
      </c>
      <c r="P25" s="194" t="str">
        <f t="shared" si="5"/>
        <v>否</v>
      </c>
      <c r="Q25" s="187" t="s">
        <v>206</v>
      </c>
      <c r="R25" s="175">
        <f t="shared" si="6"/>
        <v>7</v>
      </c>
    </row>
    <row r="26" s="175" customFormat="1" ht="18.95" customHeight="1" spans="1:18">
      <c r="A26" s="185" t="s">
        <v>165</v>
      </c>
      <c r="B26" s="186" t="s">
        <v>167</v>
      </c>
      <c r="C26" s="186" t="s">
        <v>165</v>
      </c>
      <c r="D26" s="574">
        <v>20103</v>
      </c>
      <c r="E26" s="186"/>
      <c r="F26" s="35" t="s">
        <v>207</v>
      </c>
      <c r="G26" s="188">
        <f>VLOOKUP(D26,'[45]2014市本级决算'!A:C,3,FALSE)</f>
        <v>5699</v>
      </c>
      <c r="H26" s="188">
        <f>VLOOKUP(D26,'[45]2015市本级年初预算'!D:G,4,FALSE)</f>
        <v>8550</v>
      </c>
      <c r="I26" s="188">
        <f>VLOOKUP(D26,'[45]2015预算调整'!E:K,7,FALSE)</f>
        <v>8670</v>
      </c>
      <c r="J26" s="188">
        <f>VLOOKUP(D26,'[45]2015年市本级决算'!A:C,3,FALSE)</f>
        <v>5910</v>
      </c>
      <c r="K26" s="578">
        <f t="shared" si="1"/>
        <v>1.037</v>
      </c>
      <c r="L26" s="579">
        <f t="shared" si="2"/>
        <v>0.691</v>
      </c>
      <c r="M26" s="578">
        <f t="shared" si="3"/>
        <v>0.682</v>
      </c>
      <c r="N26" s="148">
        <f t="shared" si="0"/>
        <v>0.037</v>
      </c>
      <c r="O26" s="194" t="str">
        <f t="shared" si="4"/>
        <v>是</v>
      </c>
      <c r="P26" s="194" t="str">
        <f t="shared" si="5"/>
        <v>是</v>
      </c>
      <c r="Q26" s="689" t="s">
        <v>208</v>
      </c>
      <c r="R26" s="175">
        <f t="shared" si="6"/>
        <v>5</v>
      </c>
    </row>
    <row r="27" s="175" customFormat="1" ht="18.95" customHeight="1" spans="1:18">
      <c r="A27" s="185" t="s">
        <v>165</v>
      </c>
      <c r="B27" s="186" t="s">
        <v>165</v>
      </c>
      <c r="C27" s="186" t="s">
        <v>208</v>
      </c>
      <c r="D27" s="574">
        <v>2010301</v>
      </c>
      <c r="E27" s="186" t="s">
        <v>176</v>
      </c>
      <c r="F27" s="35" t="s">
        <v>170</v>
      </c>
      <c r="G27" s="188">
        <f>VLOOKUP(D27,'[45]2014市本级决算'!A:C,3,FALSE)</f>
        <v>2072</v>
      </c>
      <c r="H27" s="188">
        <f>VLOOKUP(D27,'[45]2015市本级年初预算'!D:G,4,FALSE)</f>
        <v>3920</v>
      </c>
      <c r="I27" s="188">
        <f>VLOOKUP(D27,'[45]2015预算调整'!E:K,7,FALSE)</f>
        <v>3920</v>
      </c>
      <c r="J27" s="188">
        <f>VLOOKUP(D27,'[45]2015年市本级决算'!A:C,3,FALSE)</f>
        <v>3747</v>
      </c>
      <c r="K27" s="578">
        <f t="shared" si="1"/>
        <v>1.808</v>
      </c>
      <c r="L27" s="579">
        <f t="shared" si="2"/>
        <v>0.956</v>
      </c>
      <c r="M27" s="578">
        <f t="shared" si="3"/>
        <v>0.956</v>
      </c>
      <c r="N27" s="148">
        <f t="shared" si="0"/>
        <v>0.808</v>
      </c>
      <c r="O27" s="194" t="str">
        <f t="shared" si="4"/>
        <v>是</v>
      </c>
      <c r="P27" s="194" t="str">
        <f t="shared" si="5"/>
        <v>否</v>
      </c>
      <c r="Q27" s="187" t="s">
        <v>209</v>
      </c>
      <c r="R27" s="175">
        <f t="shared" si="6"/>
        <v>7</v>
      </c>
    </row>
    <row r="28" s="175" customFormat="1" ht="18.95" customHeight="1" spans="1:18">
      <c r="A28" s="185" t="s">
        <v>165</v>
      </c>
      <c r="B28" s="186" t="s">
        <v>165</v>
      </c>
      <c r="C28" s="186" t="s">
        <v>208</v>
      </c>
      <c r="D28" s="574">
        <v>2010302</v>
      </c>
      <c r="E28" s="186" t="s">
        <v>176</v>
      </c>
      <c r="F28" s="35" t="s">
        <v>172</v>
      </c>
      <c r="G28" s="188">
        <f>VLOOKUP(D28,'[45]2014市本级决算'!A:C,3,FALSE)</f>
        <v>2106</v>
      </c>
      <c r="H28" s="188">
        <f>VLOOKUP(D28,'[45]2015市本级年初预算'!D:G,4,FALSE)</f>
        <v>2500</v>
      </c>
      <c r="I28" s="188">
        <f>VLOOKUP(D28,'[45]2015预算调整'!E:K,7,FALSE)</f>
        <v>2500</v>
      </c>
      <c r="J28" s="188">
        <f>VLOOKUP(D28,'[45]2015年市本级决算'!A:C,3,FALSE)</f>
        <v>1213</v>
      </c>
      <c r="K28" s="578">
        <f t="shared" si="1"/>
        <v>0.576</v>
      </c>
      <c r="L28" s="579">
        <f t="shared" si="2"/>
        <v>0.485</v>
      </c>
      <c r="M28" s="578">
        <f t="shared" si="3"/>
        <v>0.485</v>
      </c>
      <c r="N28" s="148">
        <f t="shared" si="0"/>
        <v>-0.424</v>
      </c>
      <c r="O28" s="194" t="str">
        <f t="shared" si="4"/>
        <v>是</v>
      </c>
      <c r="P28" s="194" t="str">
        <f t="shared" si="5"/>
        <v>否</v>
      </c>
      <c r="Q28" s="187" t="s">
        <v>210</v>
      </c>
      <c r="R28" s="175">
        <f t="shared" si="6"/>
        <v>7</v>
      </c>
    </row>
    <row r="29" s="175" customFormat="1" ht="18.95" customHeight="1" spans="1:18">
      <c r="A29" s="185" t="s">
        <v>165</v>
      </c>
      <c r="B29" s="186" t="s">
        <v>165</v>
      </c>
      <c r="C29" s="186" t="s">
        <v>208</v>
      </c>
      <c r="D29" s="574">
        <v>2010303</v>
      </c>
      <c r="E29" s="186" t="s">
        <v>176</v>
      </c>
      <c r="F29" s="35" t="s">
        <v>174</v>
      </c>
      <c r="G29" s="188">
        <f>VLOOKUP(D29,'[45]2014市本级决算'!A:C,3,FALSE)</f>
        <v>0</v>
      </c>
      <c r="H29" s="188">
        <f>VLOOKUP(D29,'[45]2015市本级年初预算'!D:G,4,FALSE)</f>
        <v>0</v>
      </c>
      <c r="I29" s="188">
        <f>VLOOKUP(D29,'[45]2015预算调整'!E:K,7,FALSE)</f>
        <v>0</v>
      </c>
      <c r="J29" s="188">
        <f>VLOOKUP(D29,'[45]2015年市本级决算'!A:C,3,FALSE)</f>
        <v>0</v>
      </c>
      <c r="K29" s="578">
        <f t="shared" si="1"/>
        <v>0</v>
      </c>
      <c r="L29" s="579">
        <f t="shared" si="2"/>
        <v>0</v>
      </c>
      <c r="M29" s="578">
        <f t="shared" si="3"/>
        <v>0</v>
      </c>
      <c r="N29" s="148" t="str">
        <f t="shared" si="0"/>
        <v/>
      </c>
      <c r="O29" s="194" t="str">
        <f t="shared" si="4"/>
        <v>否</v>
      </c>
      <c r="P29" s="194" t="str">
        <f t="shared" si="5"/>
        <v>否</v>
      </c>
      <c r="Q29" s="187" t="s">
        <v>211</v>
      </c>
      <c r="R29" s="175">
        <f t="shared" si="6"/>
        <v>7</v>
      </c>
    </row>
    <row r="30" s="175" customFormat="1" ht="18.95" customHeight="1" spans="1:18">
      <c r="A30" s="185" t="s">
        <v>165</v>
      </c>
      <c r="B30" s="186" t="s">
        <v>165</v>
      </c>
      <c r="C30" s="186" t="s">
        <v>208</v>
      </c>
      <c r="D30" s="574">
        <v>2010304</v>
      </c>
      <c r="E30" s="186" t="s">
        <v>176</v>
      </c>
      <c r="F30" s="35" t="s">
        <v>212</v>
      </c>
      <c r="G30" s="188">
        <f>VLOOKUP(D30,'[45]2014市本级决算'!A:C,3,FALSE)</f>
        <v>0</v>
      </c>
      <c r="H30" s="188">
        <f>VLOOKUP(D30,'[45]2015市本级年初预算'!D:G,4,FALSE)</f>
        <v>0</v>
      </c>
      <c r="I30" s="188">
        <f>VLOOKUP(D30,'[45]2015预算调整'!E:K,7,FALSE)</f>
        <v>0</v>
      </c>
      <c r="J30" s="188">
        <f>VLOOKUP(D30,'[45]2015年市本级决算'!A:C,3,FALSE)</f>
        <v>0</v>
      </c>
      <c r="K30" s="578">
        <f t="shared" si="1"/>
        <v>0</v>
      </c>
      <c r="L30" s="579">
        <f t="shared" si="2"/>
        <v>0</v>
      </c>
      <c r="M30" s="578">
        <f t="shared" si="3"/>
        <v>0</v>
      </c>
      <c r="N30" s="148" t="str">
        <f t="shared" si="0"/>
        <v/>
      </c>
      <c r="O30" s="194" t="str">
        <f t="shared" si="4"/>
        <v>否</v>
      </c>
      <c r="P30" s="194" t="str">
        <f t="shared" si="5"/>
        <v>否</v>
      </c>
      <c r="Q30" s="187" t="s">
        <v>213</v>
      </c>
      <c r="R30" s="175">
        <f t="shared" si="6"/>
        <v>7</v>
      </c>
    </row>
    <row r="31" s="175" customFormat="1" ht="18.95" customHeight="1" spans="1:18">
      <c r="A31" s="185" t="s">
        <v>165</v>
      </c>
      <c r="B31" s="186" t="s">
        <v>165</v>
      </c>
      <c r="C31" s="186" t="s">
        <v>208</v>
      </c>
      <c r="D31" s="574">
        <v>2010305</v>
      </c>
      <c r="E31" s="186" t="s">
        <v>176</v>
      </c>
      <c r="F31" s="35" t="s">
        <v>214</v>
      </c>
      <c r="G31" s="188">
        <f>VLOOKUP(D31,'[45]2014市本级决算'!A:C,3,FALSE)</f>
        <v>0</v>
      </c>
      <c r="H31" s="188">
        <f>VLOOKUP(D31,'[45]2015市本级年初预算'!D:G,4,FALSE)</f>
        <v>0</v>
      </c>
      <c r="I31" s="188">
        <f>VLOOKUP(D31,'[45]2015预算调整'!E:K,7,FALSE)</f>
        <v>0</v>
      </c>
      <c r="J31" s="188">
        <f>VLOOKUP(D31,'[45]2015年市本级决算'!A:C,3,FALSE)</f>
        <v>0</v>
      </c>
      <c r="K31" s="578">
        <f t="shared" si="1"/>
        <v>0</v>
      </c>
      <c r="L31" s="579">
        <f t="shared" si="2"/>
        <v>0</v>
      </c>
      <c r="M31" s="578">
        <f t="shared" si="3"/>
        <v>0</v>
      </c>
      <c r="N31" s="148" t="str">
        <f t="shared" si="0"/>
        <v/>
      </c>
      <c r="O31" s="194" t="str">
        <f t="shared" si="4"/>
        <v>否</v>
      </c>
      <c r="P31" s="194" t="str">
        <f t="shared" si="5"/>
        <v>否</v>
      </c>
      <c r="Q31" s="187" t="s">
        <v>215</v>
      </c>
      <c r="R31" s="175">
        <f t="shared" si="6"/>
        <v>7</v>
      </c>
    </row>
    <row r="32" s="175" customFormat="1" ht="18.95" customHeight="1" spans="1:18">
      <c r="A32" s="185" t="s">
        <v>165</v>
      </c>
      <c r="B32" s="186" t="s">
        <v>165</v>
      </c>
      <c r="C32" s="186" t="s">
        <v>208</v>
      </c>
      <c r="D32" s="574">
        <v>2010306</v>
      </c>
      <c r="E32" s="186" t="s">
        <v>176</v>
      </c>
      <c r="F32" s="35" t="s">
        <v>216</v>
      </c>
      <c r="G32" s="188">
        <f>VLOOKUP(D32,'[45]2014市本级决算'!A:C,3,FALSE)</f>
        <v>0</v>
      </c>
      <c r="H32" s="188">
        <f>VLOOKUP(D32,'[45]2015市本级年初预算'!D:G,4,FALSE)</f>
        <v>0</v>
      </c>
      <c r="I32" s="188">
        <f>VLOOKUP(D32,'[45]2015预算调整'!E:K,7,FALSE)</f>
        <v>0</v>
      </c>
      <c r="J32" s="188">
        <f>VLOOKUP(D32,'[45]2015年市本级决算'!A:C,3,FALSE)</f>
        <v>0</v>
      </c>
      <c r="K32" s="578">
        <f t="shared" si="1"/>
        <v>0</v>
      </c>
      <c r="L32" s="579">
        <f t="shared" si="2"/>
        <v>0</v>
      </c>
      <c r="M32" s="578">
        <f t="shared" si="3"/>
        <v>0</v>
      </c>
      <c r="N32" s="148" t="str">
        <f t="shared" si="0"/>
        <v/>
      </c>
      <c r="O32" s="194" t="str">
        <f t="shared" si="4"/>
        <v>否</v>
      </c>
      <c r="P32" s="194" t="str">
        <f t="shared" si="5"/>
        <v>否</v>
      </c>
      <c r="Q32" s="187" t="s">
        <v>217</v>
      </c>
      <c r="R32" s="175">
        <f t="shared" si="6"/>
        <v>7</v>
      </c>
    </row>
    <row r="33" s="175" customFormat="1" ht="18.95" customHeight="1" spans="1:18">
      <c r="A33" s="185" t="s">
        <v>165</v>
      </c>
      <c r="B33" s="186" t="s">
        <v>165</v>
      </c>
      <c r="C33" s="186" t="s">
        <v>208</v>
      </c>
      <c r="D33" s="574">
        <v>2010307</v>
      </c>
      <c r="E33" s="186" t="s">
        <v>176</v>
      </c>
      <c r="F33" s="35" t="s">
        <v>218</v>
      </c>
      <c r="G33" s="188">
        <f>VLOOKUP(D33,'[45]2014市本级决算'!A:C,3,FALSE)</f>
        <v>97</v>
      </c>
      <c r="H33" s="188">
        <f>VLOOKUP(D33,'[45]2015市本级年初预算'!D:G,4,FALSE)</f>
        <v>120</v>
      </c>
      <c r="I33" s="188">
        <f>VLOOKUP(D33,'[45]2015预算调整'!E:K,7,FALSE)</f>
        <v>120</v>
      </c>
      <c r="J33" s="188">
        <f>VLOOKUP(D33,'[45]2015年市本级决算'!A:C,3,FALSE)</f>
        <v>45</v>
      </c>
      <c r="K33" s="578">
        <f t="shared" si="1"/>
        <v>0.464</v>
      </c>
      <c r="L33" s="579">
        <f t="shared" si="2"/>
        <v>0.375</v>
      </c>
      <c r="M33" s="578">
        <f t="shared" si="3"/>
        <v>0.375</v>
      </c>
      <c r="N33" s="148">
        <f t="shared" si="0"/>
        <v>-0.536</v>
      </c>
      <c r="O33" s="194" t="str">
        <f t="shared" si="4"/>
        <v>是</v>
      </c>
      <c r="P33" s="194" t="str">
        <f t="shared" si="5"/>
        <v>否</v>
      </c>
      <c r="Q33" s="187" t="s">
        <v>219</v>
      </c>
      <c r="R33" s="175">
        <f t="shared" si="6"/>
        <v>7</v>
      </c>
    </row>
    <row r="34" s="175" customFormat="1" ht="18.95" customHeight="1" spans="1:18">
      <c r="A34" s="185" t="s">
        <v>165</v>
      </c>
      <c r="B34" s="186" t="s">
        <v>165</v>
      </c>
      <c r="C34" s="186" t="s">
        <v>208</v>
      </c>
      <c r="D34" s="574">
        <v>2010308</v>
      </c>
      <c r="E34" s="186" t="s">
        <v>176</v>
      </c>
      <c r="F34" s="35" t="s">
        <v>220</v>
      </c>
      <c r="G34" s="188">
        <f>VLOOKUP(D34,'[45]2014市本级决算'!A:C,3,FALSE)</f>
        <v>219</v>
      </c>
      <c r="H34" s="188">
        <f>VLOOKUP(D34,'[45]2015市本级年初预算'!D:G,4,FALSE)</f>
        <v>260</v>
      </c>
      <c r="I34" s="188">
        <f>VLOOKUP(D34,'[45]2015预算调整'!E:K,7,FALSE)</f>
        <v>260</v>
      </c>
      <c r="J34" s="188">
        <f>VLOOKUP(D34,'[45]2015年市本级决算'!A:C,3,FALSE)</f>
        <v>196</v>
      </c>
      <c r="K34" s="578">
        <f t="shared" si="1"/>
        <v>0.895</v>
      </c>
      <c r="L34" s="579">
        <f t="shared" si="2"/>
        <v>0.754</v>
      </c>
      <c r="M34" s="578">
        <f t="shared" si="3"/>
        <v>0.754</v>
      </c>
      <c r="N34" s="148">
        <f t="shared" si="0"/>
        <v>-0.105</v>
      </c>
      <c r="O34" s="194" t="str">
        <f t="shared" si="4"/>
        <v>是</v>
      </c>
      <c r="P34" s="194" t="str">
        <f t="shared" si="5"/>
        <v>否</v>
      </c>
      <c r="Q34" s="187" t="s">
        <v>221</v>
      </c>
      <c r="R34" s="175">
        <f t="shared" si="6"/>
        <v>7</v>
      </c>
    </row>
    <row r="35" s="175" customFormat="1" ht="18.95" customHeight="1" spans="1:18">
      <c r="A35" s="185" t="s">
        <v>165</v>
      </c>
      <c r="B35" s="186" t="s">
        <v>165</v>
      </c>
      <c r="C35" s="186" t="s">
        <v>208</v>
      </c>
      <c r="D35" s="574">
        <v>2010309</v>
      </c>
      <c r="E35" s="186" t="s">
        <v>176</v>
      </c>
      <c r="F35" s="39" t="s">
        <v>222</v>
      </c>
      <c r="G35" s="188">
        <f>VLOOKUP(D35,'[45]2014市本级决算'!A:C,3,FALSE)</f>
        <v>0</v>
      </c>
      <c r="H35" s="188">
        <f>VLOOKUP(D35,'[45]2015市本级年初预算'!D:G,4,FALSE)</f>
        <v>0</v>
      </c>
      <c r="I35" s="188">
        <f>VLOOKUP(D35,'[45]2015预算调整'!E:K,7,FALSE)</f>
        <v>0</v>
      </c>
      <c r="J35" s="188">
        <f>VLOOKUP(D35,'[45]2015年市本级决算'!A:C,3,FALSE)</f>
        <v>0</v>
      </c>
      <c r="K35" s="578">
        <f t="shared" si="1"/>
        <v>0</v>
      </c>
      <c r="L35" s="579">
        <f t="shared" si="2"/>
        <v>0</v>
      </c>
      <c r="M35" s="578">
        <f t="shared" si="3"/>
        <v>0</v>
      </c>
      <c r="N35" s="148" t="str">
        <f t="shared" si="0"/>
        <v/>
      </c>
      <c r="O35" s="194" t="str">
        <f t="shared" si="4"/>
        <v>否</v>
      </c>
      <c r="P35" s="194" t="str">
        <f t="shared" si="5"/>
        <v>否</v>
      </c>
      <c r="Q35" s="187" t="s">
        <v>223</v>
      </c>
      <c r="R35" s="175">
        <f t="shared" si="6"/>
        <v>7</v>
      </c>
    </row>
    <row r="36" s="175" customFormat="1" ht="18.95" customHeight="1" spans="1:18">
      <c r="A36" s="185" t="s">
        <v>165</v>
      </c>
      <c r="B36" s="186" t="s">
        <v>165</v>
      </c>
      <c r="C36" s="186" t="s">
        <v>208</v>
      </c>
      <c r="D36" s="574">
        <v>2010350</v>
      </c>
      <c r="E36" s="186" t="s">
        <v>176</v>
      </c>
      <c r="F36" s="39" t="s">
        <v>189</v>
      </c>
      <c r="G36" s="188">
        <f>VLOOKUP(D36,'[45]2014市本级决算'!A:C,3,FALSE)</f>
        <v>130</v>
      </c>
      <c r="H36" s="188">
        <f>VLOOKUP(D36,'[45]2015市本级年初预算'!D:G,4,FALSE)</f>
        <v>150</v>
      </c>
      <c r="I36" s="188">
        <f>VLOOKUP(D36,'[45]2015预算调整'!E:K,7,FALSE)</f>
        <v>150</v>
      </c>
      <c r="J36" s="188">
        <f>VLOOKUP(D36,'[45]2015年市本级决算'!A:C,3,FALSE)</f>
        <v>301</v>
      </c>
      <c r="K36" s="578">
        <f t="shared" si="1"/>
        <v>2.315</v>
      </c>
      <c r="L36" s="579">
        <f t="shared" si="2"/>
        <v>2.007</v>
      </c>
      <c r="M36" s="578">
        <f t="shared" si="3"/>
        <v>2.007</v>
      </c>
      <c r="N36" s="38">
        <f>SUM(N37:N38,N41,N44:N45,N48:N49)</f>
        <v>6030915</v>
      </c>
      <c r="O36" s="194" t="str">
        <f t="shared" si="4"/>
        <v>是</v>
      </c>
      <c r="P36" s="194" t="str">
        <f t="shared" si="5"/>
        <v>否</v>
      </c>
      <c r="Q36" s="187" t="s">
        <v>224</v>
      </c>
      <c r="R36" s="175">
        <f t="shared" si="6"/>
        <v>7</v>
      </c>
    </row>
    <row r="37" s="175" customFormat="1" ht="18.95" customHeight="1" spans="1:18">
      <c r="A37" s="185" t="s">
        <v>165</v>
      </c>
      <c r="B37" s="186" t="s">
        <v>165</v>
      </c>
      <c r="C37" s="186" t="s">
        <v>208</v>
      </c>
      <c r="D37" s="574">
        <v>2010399</v>
      </c>
      <c r="E37" s="186" t="s">
        <v>176</v>
      </c>
      <c r="F37" s="575" t="s">
        <v>225</v>
      </c>
      <c r="G37" s="188">
        <f>VLOOKUP(D37,'[45]2014市本级决算'!A:C,3,FALSE)</f>
        <v>1075</v>
      </c>
      <c r="H37" s="188">
        <f>VLOOKUP(D37,'[45]2015市本级年初预算'!D:G,4,FALSE)</f>
        <v>1600</v>
      </c>
      <c r="I37" s="188">
        <f>VLOOKUP(D37,'[45]2015预算调整'!E:K,7,FALSE)</f>
        <v>1720</v>
      </c>
      <c r="J37" s="188">
        <f>VLOOKUP(D37,'[45]2015年市本级决算'!A:C,3,FALSE)</f>
        <v>408</v>
      </c>
      <c r="K37" s="578">
        <f t="shared" si="1"/>
        <v>0.38</v>
      </c>
      <c r="L37" s="579">
        <f t="shared" si="2"/>
        <v>0.255</v>
      </c>
      <c r="M37" s="578">
        <f t="shared" si="3"/>
        <v>0.237</v>
      </c>
      <c r="N37" s="148">
        <f t="shared" ref="N37:N44" si="7">IF(ISERROR(J37/G37-1),"",J37/G37-1)</f>
        <v>-0.62</v>
      </c>
      <c r="O37" s="194" t="str">
        <f t="shared" si="4"/>
        <v>是</v>
      </c>
      <c r="P37" s="194" t="str">
        <f t="shared" si="5"/>
        <v>否</v>
      </c>
      <c r="Q37" s="187" t="s">
        <v>226</v>
      </c>
      <c r="R37" s="175">
        <f t="shared" si="6"/>
        <v>7</v>
      </c>
    </row>
    <row r="38" s="175" customFormat="1" ht="18.95" customHeight="1" spans="1:18">
      <c r="A38" s="185" t="s">
        <v>165</v>
      </c>
      <c r="B38" s="186" t="s">
        <v>167</v>
      </c>
      <c r="C38" s="186" t="s">
        <v>165</v>
      </c>
      <c r="D38" s="574">
        <v>20104</v>
      </c>
      <c r="E38" s="186"/>
      <c r="F38" s="35" t="s">
        <v>227</v>
      </c>
      <c r="G38" s="188">
        <f>VLOOKUP(D38,'[45]2014市本级决算'!A:C,3,FALSE)</f>
        <v>6171</v>
      </c>
      <c r="H38" s="188">
        <f>VLOOKUP(D38,'[45]2015市本级年初预算'!D:G,4,FALSE)</f>
        <v>8150</v>
      </c>
      <c r="I38" s="188">
        <f>VLOOKUP(D38,'[45]2015预算调整'!E:K,7,FALSE)</f>
        <v>31150</v>
      </c>
      <c r="J38" s="188">
        <f>VLOOKUP(D38,'[45]2015年市本级决算'!A:C,3,FALSE)</f>
        <v>60521</v>
      </c>
      <c r="K38" s="578">
        <f t="shared" si="1"/>
        <v>9.807</v>
      </c>
      <c r="L38" s="579">
        <f t="shared" si="2"/>
        <v>7.426</v>
      </c>
      <c r="M38" s="578">
        <f t="shared" si="3"/>
        <v>1.943</v>
      </c>
      <c r="N38" s="148">
        <f t="shared" si="7"/>
        <v>8.807</v>
      </c>
      <c r="O38" s="194" t="str">
        <f t="shared" si="4"/>
        <v>是</v>
      </c>
      <c r="P38" s="194" t="str">
        <f t="shared" si="5"/>
        <v>是</v>
      </c>
      <c r="Q38" s="187" t="s">
        <v>228</v>
      </c>
      <c r="R38" s="175">
        <f t="shared" si="6"/>
        <v>5</v>
      </c>
    </row>
    <row r="39" s="175" customFormat="1" ht="18.95" customHeight="1" spans="1:18">
      <c r="A39" s="185" t="s">
        <v>165</v>
      </c>
      <c r="B39" s="186" t="s">
        <v>165</v>
      </c>
      <c r="C39" s="186" t="s">
        <v>228</v>
      </c>
      <c r="D39" s="574">
        <v>2010401</v>
      </c>
      <c r="E39" s="186" t="s">
        <v>176</v>
      </c>
      <c r="F39" s="35" t="s">
        <v>170</v>
      </c>
      <c r="G39" s="188">
        <f>VLOOKUP(D39,'[45]2014市本级决算'!A:C,3,FALSE)</f>
        <v>1148</v>
      </c>
      <c r="H39" s="188">
        <f>VLOOKUP(D39,'[45]2015市本级年初预算'!D:G,4,FALSE)</f>
        <v>1200</v>
      </c>
      <c r="I39" s="188">
        <f>VLOOKUP(D39,'[45]2015预算调整'!E:K,7,FALSE)</f>
        <v>1200</v>
      </c>
      <c r="J39" s="188">
        <f>VLOOKUP(D39,'[45]2015年市本级决算'!A:C,3,FALSE)</f>
        <v>1686</v>
      </c>
      <c r="K39" s="578">
        <f t="shared" si="1"/>
        <v>1.469</v>
      </c>
      <c r="L39" s="579">
        <f t="shared" si="2"/>
        <v>1.405</v>
      </c>
      <c r="M39" s="578">
        <f t="shared" si="3"/>
        <v>1.405</v>
      </c>
      <c r="N39" s="148">
        <f t="shared" si="7"/>
        <v>0.469</v>
      </c>
      <c r="O39" s="194" t="str">
        <f t="shared" si="4"/>
        <v>是</v>
      </c>
      <c r="P39" s="194" t="str">
        <f t="shared" si="5"/>
        <v>否</v>
      </c>
      <c r="Q39" s="187" t="s">
        <v>229</v>
      </c>
      <c r="R39" s="175">
        <f t="shared" si="6"/>
        <v>7</v>
      </c>
    </row>
    <row r="40" s="175" customFormat="1" ht="18.95" customHeight="1" spans="1:18">
      <c r="A40" s="185" t="s">
        <v>165</v>
      </c>
      <c r="B40" s="186" t="s">
        <v>165</v>
      </c>
      <c r="C40" s="186" t="s">
        <v>228</v>
      </c>
      <c r="D40" s="574">
        <v>2010402</v>
      </c>
      <c r="E40" s="186" t="s">
        <v>176</v>
      </c>
      <c r="F40" s="35" t="s">
        <v>172</v>
      </c>
      <c r="G40" s="188">
        <f>VLOOKUP(D40,'[45]2014市本级决算'!A:C,3,FALSE)</f>
        <v>297</v>
      </c>
      <c r="H40" s="188">
        <f>VLOOKUP(D40,'[45]2015市本级年初预算'!D:G,4,FALSE)</f>
        <v>360</v>
      </c>
      <c r="I40" s="188">
        <f>VLOOKUP(D40,'[45]2015预算调整'!E:K,7,FALSE)</f>
        <v>360</v>
      </c>
      <c r="J40" s="188">
        <f>VLOOKUP(D40,'[45]2015年市本级决算'!A:C,3,FALSE)</f>
        <v>156</v>
      </c>
      <c r="K40" s="578">
        <f t="shared" si="1"/>
        <v>0.525</v>
      </c>
      <c r="L40" s="579">
        <f t="shared" si="2"/>
        <v>0.433</v>
      </c>
      <c r="M40" s="578">
        <f t="shared" si="3"/>
        <v>0.433</v>
      </c>
      <c r="N40" s="148">
        <f t="shared" si="7"/>
        <v>-0.475</v>
      </c>
      <c r="O40" s="194" t="str">
        <f t="shared" si="4"/>
        <v>是</v>
      </c>
      <c r="P40" s="194" t="str">
        <f t="shared" si="5"/>
        <v>否</v>
      </c>
      <c r="Q40" s="187" t="s">
        <v>230</v>
      </c>
      <c r="R40" s="175">
        <f t="shared" si="6"/>
        <v>7</v>
      </c>
    </row>
    <row r="41" s="175" customFormat="1" ht="18.95" customHeight="1" spans="1:18">
      <c r="A41" s="185" t="s">
        <v>165</v>
      </c>
      <c r="B41" s="186" t="s">
        <v>165</v>
      </c>
      <c r="C41" s="186" t="s">
        <v>228</v>
      </c>
      <c r="D41" s="574">
        <v>2010403</v>
      </c>
      <c r="E41" s="186" t="s">
        <v>176</v>
      </c>
      <c r="F41" s="35" t="s">
        <v>174</v>
      </c>
      <c r="G41" s="188">
        <f>VLOOKUP(D41,'[45]2014市本级决算'!A:C,3,FALSE)</f>
        <v>0</v>
      </c>
      <c r="H41" s="188">
        <f>VLOOKUP(D41,'[45]2015市本级年初预算'!D:G,4,FALSE)</f>
        <v>0</v>
      </c>
      <c r="I41" s="188">
        <f>VLOOKUP(D41,'[45]2015预算调整'!E:K,7,FALSE)</f>
        <v>0</v>
      </c>
      <c r="J41" s="188">
        <f>VLOOKUP(D41,'[45]2015年市本级决算'!A:C,3,FALSE)</f>
        <v>0</v>
      </c>
      <c r="K41" s="578">
        <f t="shared" si="1"/>
        <v>0</v>
      </c>
      <c r="L41" s="579">
        <f t="shared" si="2"/>
        <v>0</v>
      </c>
      <c r="M41" s="578">
        <f t="shared" si="3"/>
        <v>0</v>
      </c>
      <c r="N41" s="148" t="str">
        <f t="shared" si="7"/>
        <v/>
      </c>
      <c r="O41" s="194" t="str">
        <f t="shared" si="4"/>
        <v>否</v>
      </c>
      <c r="P41" s="194" t="str">
        <f t="shared" si="5"/>
        <v>否</v>
      </c>
      <c r="Q41" s="187" t="s">
        <v>231</v>
      </c>
      <c r="R41" s="175">
        <f t="shared" si="6"/>
        <v>7</v>
      </c>
    </row>
    <row r="42" s="175" customFormat="1" ht="18.95" customHeight="1" spans="1:18">
      <c r="A42" s="185" t="s">
        <v>165</v>
      </c>
      <c r="B42" s="186" t="s">
        <v>165</v>
      </c>
      <c r="C42" s="186" t="s">
        <v>228</v>
      </c>
      <c r="D42" s="574">
        <v>2010404</v>
      </c>
      <c r="E42" s="186" t="s">
        <v>176</v>
      </c>
      <c r="F42" s="35" t="s">
        <v>232</v>
      </c>
      <c r="G42" s="188">
        <f>VLOOKUP(D42,'[45]2014市本级决算'!A:C,3,FALSE)</f>
        <v>2793</v>
      </c>
      <c r="H42" s="188">
        <f>VLOOKUP(D42,'[45]2015市本级年初预算'!D:G,4,FALSE)</f>
        <v>4200</v>
      </c>
      <c r="I42" s="188">
        <f>VLOOKUP(D42,'[45]2015预算调整'!E:K,7,FALSE)</f>
        <v>27200</v>
      </c>
      <c r="J42" s="188">
        <f>VLOOKUP(D42,'[45]2015年市本级决算'!A:C,3,FALSE)</f>
        <v>55730</v>
      </c>
      <c r="K42" s="578">
        <f t="shared" si="1"/>
        <v>19.953</v>
      </c>
      <c r="L42" s="579">
        <f t="shared" si="2"/>
        <v>13.269</v>
      </c>
      <c r="M42" s="578">
        <f t="shared" si="3"/>
        <v>2.049</v>
      </c>
      <c r="N42" s="148">
        <f t="shared" si="7"/>
        <v>18.953</v>
      </c>
      <c r="O42" s="194" t="str">
        <f t="shared" si="4"/>
        <v>是</v>
      </c>
      <c r="P42" s="194" t="str">
        <f t="shared" si="5"/>
        <v>否</v>
      </c>
      <c r="Q42" s="187" t="s">
        <v>233</v>
      </c>
      <c r="R42" s="175">
        <f t="shared" si="6"/>
        <v>7</v>
      </c>
    </row>
    <row r="43" s="175" customFormat="1" ht="18.95" customHeight="1" spans="1:18">
      <c r="A43" s="185" t="s">
        <v>165</v>
      </c>
      <c r="B43" s="186" t="s">
        <v>165</v>
      </c>
      <c r="C43" s="186" t="s">
        <v>228</v>
      </c>
      <c r="D43" s="574">
        <v>2010405</v>
      </c>
      <c r="E43" s="186" t="s">
        <v>176</v>
      </c>
      <c r="F43" s="35" t="s">
        <v>234</v>
      </c>
      <c r="G43" s="188">
        <f>VLOOKUP(D43,'[45]2014市本级决算'!A:C,3,FALSE)</f>
        <v>0</v>
      </c>
      <c r="H43" s="188">
        <f>VLOOKUP(D43,'[45]2015市本级年初预算'!D:G,4,FALSE)</f>
        <v>0</v>
      </c>
      <c r="I43" s="188">
        <f>VLOOKUP(D43,'[45]2015预算调整'!E:K,7,FALSE)</f>
        <v>0</v>
      </c>
      <c r="J43" s="188">
        <f>VLOOKUP(D43,'[45]2015年市本级决算'!A:C,3,FALSE)</f>
        <v>0</v>
      </c>
      <c r="K43" s="578">
        <f t="shared" si="1"/>
        <v>0</v>
      </c>
      <c r="L43" s="579">
        <f t="shared" si="2"/>
        <v>0</v>
      </c>
      <c r="M43" s="578">
        <f t="shared" si="3"/>
        <v>0</v>
      </c>
      <c r="N43" s="148" t="str">
        <f t="shared" si="7"/>
        <v/>
      </c>
      <c r="O43" s="194" t="str">
        <f t="shared" si="4"/>
        <v>否</v>
      </c>
      <c r="P43" s="194" t="str">
        <f t="shared" si="5"/>
        <v>否</v>
      </c>
      <c r="Q43" s="187" t="s">
        <v>235</v>
      </c>
      <c r="R43" s="175">
        <f t="shared" si="6"/>
        <v>7</v>
      </c>
    </row>
    <row r="44" s="175" customFormat="1" ht="18.95" customHeight="1" spans="1:18">
      <c r="A44" s="185" t="s">
        <v>165</v>
      </c>
      <c r="B44" s="186" t="s">
        <v>165</v>
      </c>
      <c r="C44" s="186" t="s">
        <v>228</v>
      </c>
      <c r="D44" s="574">
        <v>2010406</v>
      </c>
      <c r="E44" s="186" t="s">
        <v>176</v>
      </c>
      <c r="F44" s="35" t="s">
        <v>236</v>
      </c>
      <c r="G44" s="188">
        <f>VLOOKUP(D44,'[45]2014市本级决算'!A:C,3,FALSE)</f>
        <v>0</v>
      </c>
      <c r="H44" s="188">
        <f>VLOOKUP(D44,'[45]2015市本级年初预算'!D:G,4,FALSE)</f>
        <v>0</v>
      </c>
      <c r="I44" s="188">
        <f>VLOOKUP(D44,'[45]2015预算调整'!E:K,7,FALSE)</f>
        <v>0</v>
      </c>
      <c r="J44" s="188">
        <f>VLOOKUP(D44,'[45]2015年市本级决算'!A:C,3,FALSE)</f>
        <v>0</v>
      </c>
      <c r="K44" s="578">
        <f t="shared" si="1"/>
        <v>0</v>
      </c>
      <c r="L44" s="579">
        <f t="shared" si="2"/>
        <v>0</v>
      </c>
      <c r="M44" s="578">
        <f t="shared" si="3"/>
        <v>0</v>
      </c>
      <c r="N44" s="148" t="str">
        <f t="shared" si="7"/>
        <v/>
      </c>
      <c r="O44" s="194" t="str">
        <f t="shared" si="4"/>
        <v>否</v>
      </c>
      <c r="P44" s="194" t="str">
        <f t="shared" si="5"/>
        <v>否</v>
      </c>
      <c r="Q44" s="187" t="s">
        <v>237</v>
      </c>
      <c r="R44" s="175">
        <f t="shared" si="6"/>
        <v>7</v>
      </c>
    </row>
    <row r="45" s="175" customFormat="1" ht="18.95" customHeight="1" spans="1:18">
      <c r="A45" s="185" t="s">
        <v>165</v>
      </c>
      <c r="B45" s="186" t="s">
        <v>165</v>
      </c>
      <c r="C45" s="186" t="s">
        <v>228</v>
      </c>
      <c r="D45" s="574">
        <v>2010407</v>
      </c>
      <c r="E45" s="186" t="s">
        <v>176</v>
      </c>
      <c r="F45" s="35" t="s">
        <v>238</v>
      </c>
      <c r="G45" s="188">
        <f>VLOOKUP(D45,'[45]2014市本级决算'!A:C,3,FALSE)</f>
        <v>468</v>
      </c>
      <c r="H45" s="188">
        <f>VLOOKUP(D45,'[45]2015市本级年初预算'!D:G,4,FALSE)</f>
        <v>540</v>
      </c>
      <c r="I45" s="188">
        <f>VLOOKUP(D45,'[45]2015预算调整'!E:K,7,FALSE)</f>
        <v>540</v>
      </c>
      <c r="J45" s="188">
        <f>VLOOKUP(D45,'[45]2015年市本级决算'!A:C,3,FALSE)</f>
        <v>395</v>
      </c>
      <c r="K45" s="578">
        <f t="shared" si="1"/>
        <v>0.844</v>
      </c>
      <c r="L45" s="579">
        <f t="shared" si="2"/>
        <v>0.731</v>
      </c>
      <c r="M45" s="578">
        <f t="shared" si="3"/>
        <v>0.731</v>
      </c>
      <c r="N45" s="38">
        <f>SUM(D29:D30,D33)-SUM(N29:N30,N33,N37:N38,N41,N44,N48:N49)</f>
        <v>6030905</v>
      </c>
      <c r="O45" s="194" t="str">
        <f t="shared" si="4"/>
        <v>是</v>
      </c>
      <c r="P45" s="194" t="str">
        <f t="shared" si="5"/>
        <v>否</v>
      </c>
      <c r="Q45" s="187" t="s">
        <v>239</v>
      </c>
      <c r="R45" s="175">
        <f t="shared" si="6"/>
        <v>7</v>
      </c>
    </row>
    <row r="46" s="175" customFormat="1" ht="18.95" customHeight="1" spans="1:18">
      <c r="A46" s="185" t="s">
        <v>126</v>
      </c>
      <c r="B46" s="186" t="s">
        <v>165</v>
      </c>
      <c r="C46" s="186" t="s">
        <v>228</v>
      </c>
      <c r="D46" s="574">
        <v>2010408</v>
      </c>
      <c r="E46" s="186" t="s">
        <v>176</v>
      </c>
      <c r="F46" s="35" t="s">
        <v>240</v>
      </c>
      <c r="G46" s="188">
        <f>VLOOKUP(D46,'[45]2014市本级决算'!A:C,3,FALSE)</f>
        <v>0</v>
      </c>
      <c r="H46" s="188">
        <f>VLOOKUP(D46,'[45]2015市本级年初预算'!D:G,4,FALSE)</f>
        <v>0</v>
      </c>
      <c r="I46" s="188">
        <f>VLOOKUP(D46,'[45]2015预算调整'!E:K,7,FALSE)</f>
        <v>0</v>
      </c>
      <c r="J46" s="188">
        <f>VLOOKUP(D46,'[45]2015年市本级决算'!A:C,3,FALSE)</f>
        <v>0</v>
      </c>
      <c r="K46" s="578">
        <f t="shared" si="1"/>
        <v>0</v>
      </c>
      <c r="L46" s="579">
        <f t="shared" si="2"/>
        <v>0</v>
      </c>
      <c r="M46" s="578">
        <f t="shared" si="3"/>
        <v>0</v>
      </c>
      <c r="N46" s="148" t="str">
        <f t="shared" ref="N46:N51" si="8">IF(ISERROR(J46/G46-1),"",J46/G46-1)</f>
        <v/>
      </c>
      <c r="O46" s="194" t="str">
        <f t="shared" si="4"/>
        <v>否</v>
      </c>
      <c r="P46" s="194" t="str">
        <f t="shared" si="5"/>
        <v>否</v>
      </c>
      <c r="Q46" s="187" t="s">
        <v>241</v>
      </c>
      <c r="R46" s="175">
        <f t="shared" si="6"/>
        <v>7</v>
      </c>
    </row>
    <row r="47" s="175" customFormat="1" ht="18.95" customHeight="1" spans="1:18">
      <c r="A47" s="185" t="s">
        <v>165</v>
      </c>
      <c r="B47" s="186" t="s">
        <v>165</v>
      </c>
      <c r="C47" s="186" t="s">
        <v>228</v>
      </c>
      <c r="D47" s="574">
        <v>2010409</v>
      </c>
      <c r="E47" s="186" t="s">
        <v>176</v>
      </c>
      <c r="F47" s="35" t="s">
        <v>242</v>
      </c>
      <c r="G47" s="45"/>
      <c r="H47" s="188">
        <f>VLOOKUP(D47,'[45]2015市本级年初预算'!D:G,4,FALSE)</f>
        <v>0</v>
      </c>
      <c r="I47" s="188">
        <f>VLOOKUP(D47,'[45]2015预算调整'!E:K,7,FALSE)</f>
        <v>0</v>
      </c>
      <c r="J47" s="188">
        <f>VLOOKUP(D47,'[45]2015年市本级决算'!A:C,3,FALSE)</f>
        <v>0</v>
      </c>
      <c r="K47" s="578">
        <f t="shared" si="1"/>
        <v>0</v>
      </c>
      <c r="L47" s="579">
        <f t="shared" si="2"/>
        <v>0</v>
      </c>
      <c r="M47" s="578">
        <f t="shared" si="3"/>
        <v>0</v>
      </c>
      <c r="N47" s="148" t="str">
        <f t="shared" si="8"/>
        <v/>
      </c>
      <c r="O47" s="194" t="str">
        <f t="shared" si="4"/>
        <v>否</v>
      </c>
      <c r="P47" s="194" t="str">
        <f t="shared" si="5"/>
        <v>否</v>
      </c>
      <c r="Q47" s="689" t="s">
        <v>243</v>
      </c>
      <c r="R47" s="175">
        <f t="shared" si="6"/>
        <v>7</v>
      </c>
    </row>
    <row r="48" s="175" customFormat="1" ht="18.95" customHeight="1" spans="1:18">
      <c r="A48" s="185" t="s">
        <v>165</v>
      </c>
      <c r="B48" s="186" t="s">
        <v>165</v>
      </c>
      <c r="C48" s="186" t="s">
        <v>228</v>
      </c>
      <c r="D48" s="574">
        <v>2010450</v>
      </c>
      <c r="E48" s="186" t="s">
        <v>176</v>
      </c>
      <c r="F48" s="35" t="s">
        <v>189</v>
      </c>
      <c r="G48" s="188">
        <f>VLOOKUP(D48,'[45]2014市本级决算'!A:C,3,FALSE)</f>
        <v>259</v>
      </c>
      <c r="H48" s="188">
        <f>VLOOKUP(D48,'[45]2015市本级年初预算'!D:G,4,FALSE)</f>
        <v>290</v>
      </c>
      <c r="I48" s="188">
        <f>VLOOKUP(D48,'[45]2015预算调整'!E:K,7,FALSE)</f>
        <v>290</v>
      </c>
      <c r="J48" s="188">
        <f>VLOOKUP(D48,'[45]2015年市本级决算'!A:C,3,FALSE)</f>
        <v>423</v>
      </c>
      <c r="K48" s="578">
        <f t="shared" si="1"/>
        <v>1.633</v>
      </c>
      <c r="L48" s="579">
        <f t="shared" si="2"/>
        <v>1.459</v>
      </c>
      <c r="M48" s="578">
        <f t="shared" si="3"/>
        <v>1.459</v>
      </c>
      <c r="N48" s="148">
        <f t="shared" si="8"/>
        <v>0.633</v>
      </c>
      <c r="O48" s="194" t="str">
        <f t="shared" si="4"/>
        <v>是</v>
      </c>
      <c r="P48" s="194" t="str">
        <f t="shared" si="5"/>
        <v>否</v>
      </c>
      <c r="Q48" s="187" t="s">
        <v>244</v>
      </c>
      <c r="R48" s="175">
        <f t="shared" si="6"/>
        <v>7</v>
      </c>
    </row>
    <row r="49" s="175" customFormat="1" ht="18.95" customHeight="1" spans="1:18">
      <c r="A49" s="185" t="s">
        <v>165</v>
      </c>
      <c r="B49" s="186" t="s">
        <v>165</v>
      </c>
      <c r="C49" s="186" t="s">
        <v>228</v>
      </c>
      <c r="D49" s="574">
        <v>2010499</v>
      </c>
      <c r="E49" s="186" t="s">
        <v>176</v>
      </c>
      <c r="F49" s="35" t="s">
        <v>245</v>
      </c>
      <c r="G49" s="188">
        <f>VLOOKUP(D49,'[45]2014市本级决算'!A:C,3,FALSE)</f>
        <v>1206</v>
      </c>
      <c r="H49" s="188">
        <f>VLOOKUP(D49,'[45]2015市本级年初预算'!D:G,4,FALSE)</f>
        <v>1560</v>
      </c>
      <c r="I49" s="188">
        <f>VLOOKUP(D49,'[45]2015预算调整'!E:K,7,FALSE)</f>
        <v>1560</v>
      </c>
      <c r="J49" s="188">
        <f>VLOOKUP(D49,'[45]2015年市本级决算'!A:C,3,FALSE)</f>
        <v>2131</v>
      </c>
      <c r="K49" s="578">
        <f t="shared" si="1"/>
        <v>1.767</v>
      </c>
      <c r="L49" s="579">
        <f t="shared" si="2"/>
        <v>1.366</v>
      </c>
      <c r="M49" s="578">
        <f t="shared" si="3"/>
        <v>1.366</v>
      </c>
      <c r="N49" s="148">
        <f t="shared" si="8"/>
        <v>0.767</v>
      </c>
      <c r="O49" s="194" t="str">
        <f t="shared" si="4"/>
        <v>是</v>
      </c>
      <c r="P49" s="194" t="str">
        <f t="shared" si="5"/>
        <v>否</v>
      </c>
      <c r="Q49" s="187" t="s">
        <v>246</v>
      </c>
      <c r="R49" s="175">
        <f t="shared" si="6"/>
        <v>7</v>
      </c>
    </row>
    <row r="50" s="175" customFormat="1" ht="18.95" customHeight="1" spans="1:18">
      <c r="A50" s="185" t="s">
        <v>165</v>
      </c>
      <c r="B50" s="186" t="s">
        <v>167</v>
      </c>
      <c r="C50" s="186" t="s">
        <v>165</v>
      </c>
      <c r="D50" s="574">
        <v>20105</v>
      </c>
      <c r="E50" s="186" t="s">
        <v>165</v>
      </c>
      <c r="F50" s="35" t="s">
        <v>247</v>
      </c>
      <c r="G50" s="188">
        <f>VLOOKUP(D50,'[45]2014市本级决算'!A:C,3,FALSE)</f>
        <v>1270</v>
      </c>
      <c r="H50" s="188">
        <f>VLOOKUP(D50,'[45]2015市本级年初预算'!D:G,4,FALSE)</f>
        <v>1523</v>
      </c>
      <c r="I50" s="188">
        <f>VLOOKUP(D50,'[45]2015预算调整'!E:K,7,FALSE)</f>
        <v>1523</v>
      </c>
      <c r="J50" s="188">
        <f>VLOOKUP(D50,'[45]2015年市本级决算'!A:C,3,FALSE)</f>
        <v>1052</v>
      </c>
      <c r="K50" s="578">
        <f t="shared" si="1"/>
        <v>0.828</v>
      </c>
      <c r="L50" s="579">
        <f t="shared" si="2"/>
        <v>0.691</v>
      </c>
      <c r="M50" s="578">
        <f t="shared" si="3"/>
        <v>0.691</v>
      </c>
      <c r="N50" s="148">
        <f t="shared" si="8"/>
        <v>-0.172</v>
      </c>
      <c r="O50" s="194" t="str">
        <f t="shared" si="4"/>
        <v>是</v>
      </c>
      <c r="P50" s="194" t="str">
        <f t="shared" si="5"/>
        <v>是</v>
      </c>
      <c r="Q50" s="187" t="s">
        <v>248</v>
      </c>
      <c r="R50" s="175">
        <f t="shared" si="6"/>
        <v>5</v>
      </c>
    </row>
    <row r="51" s="175" customFormat="1" ht="18.95" customHeight="1" spans="1:18">
      <c r="A51" s="185" t="s">
        <v>165</v>
      </c>
      <c r="B51" s="186" t="s">
        <v>165</v>
      </c>
      <c r="C51" s="186" t="s">
        <v>248</v>
      </c>
      <c r="D51" s="574">
        <v>2010501</v>
      </c>
      <c r="E51" s="186" t="s">
        <v>176</v>
      </c>
      <c r="F51" s="35" t="s">
        <v>170</v>
      </c>
      <c r="G51" s="188">
        <f>VLOOKUP(D51,'[45]2014市本级决算'!A:C,3,FALSE)</f>
        <v>448</v>
      </c>
      <c r="H51" s="188">
        <f>VLOOKUP(D51,'[45]2015市本级年初预算'!D:G,4,FALSE)</f>
        <v>460</v>
      </c>
      <c r="I51" s="188">
        <f>VLOOKUP(D51,'[45]2015预算调整'!E:K,7,FALSE)</f>
        <v>460</v>
      </c>
      <c r="J51" s="188">
        <f>VLOOKUP(D51,'[45]2015年市本级决算'!A:C,3,FALSE)</f>
        <v>684</v>
      </c>
      <c r="K51" s="578">
        <f t="shared" si="1"/>
        <v>1.527</v>
      </c>
      <c r="L51" s="579">
        <f t="shared" si="2"/>
        <v>1.487</v>
      </c>
      <c r="M51" s="578">
        <f t="shared" si="3"/>
        <v>1.487</v>
      </c>
      <c r="N51" s="148">
        <f t="shared" si="8"/>
        <v>0.527</v>
      </c>
      <c r="O51" s="194" t="str">
        <f t="shared" si="4"/>
        <v>是</v>
      </c>
      <c r="P51" s="194" t="str">
        <f t="shared" si="5"/>
        <v>否</v>
      </c>
      <c r="Q51" s="187" t="s">
        <v>249</v>
      </c>
      <c r="R51" s="175">
        <f t="shared" si="6"/>
        <v>7</v>
      </c>
    </row>
    <row r="52" s="175" customFormat="1" ht="18.95" customHeight="1" spans="1:18">
      <c r="A52" s="185" t="s">
        <v>165</v>
      </c>
      <c r="B52" s="186" t="s">
        <v>165</v>
      </c>
      <c r="C52" s="186" t="s">
        <v>248</v>
      </c>
      <c r="D52" s="574">
        <v>2010502</v>
      </c>
      <c r="E52" s="186" t="s">
        <v>176</v>
      </c>
      <c r="F52" s="35" t="s">
        <v>172</v>
      </c>
      <c r="G52" s="188">
        <f>VLOOKUP(D52,'[45]2014市本级决算'!A:C,3,FALSE)</f>
        <v>0</v>
      </c>
      <c r="H52" s="188">
        <f>VLOOKUP(D52,'[45]2015市本级年初预算'!D:G,4,FALSE)</f>
        <v>0</v>
      </c>
      <c r="I52" s="188">
        <f>VLOOKUP(D52,'[45]2015预算调整'!E:K,7,FALSE)</f>
        <v>0</v>
      </c>
      <c r="J52" s="188">
        <f>VLOOKUP(D52,'[45]2015年市本级决算'!A:C,3,FALSE)</f>
        <v>0</v>
      </c>
      <c r="K52" s="578">
        <f t="shared" si="1"/>
        <v>0</v>
      </c>
      <c r="L52" s="579">
        <f t="shared" si="2"/>
        <v>0</v>
      </c>
      <c r="M52" s="578">
        <f t="shared" si="3"/>
        <v>0</v>
      </c>
      <c r="N52" s="148">
        <f>SUM(N29:N30,N33,N36,N51)</f>
        <v>6030914.991</v>
      </c>
      <c r="O52" s="194" t="str">
        <f t="shared" si="4"/>
        <v>否</v>
      </c>
      <c r="P52" s="194" t="str">
        <f t="shared" si="5"/>
        <v>否</v>
      </c>
      <c r="Q52" s="187" t="s">
        <v>250</v>
      </c>
      <c r="R52" s="175">
        <f t="shared" si="6"/>
        <v>7</v>
      </c>
    </row>
    <row r="53" s="175" customFormat="1" ht="18.95" customHeight="1" spans="1:18">
      <c r="A53" s="185" t="s">
        <v>165</v>
      </c>
      <c r="B53" s="186" t="s">
        <v>165</v>
      </c>
      <c r="C53" s="186" t="s">
        <v>248</v>
      </c>
      <c r="D53" s="574">
        <v>2010503</v>
      </c>
      <c r="E53" s="186" t="s">
        <v>176</v>
      </c>
      <c r="F53" s="35" t="s">
        <v>174</v>
      </c>
      <c r="G53" s="188">
        <f>VLOOKUP(D53,'[45]2014市本级决算'!A:C,3,FALSE)</f>
        <v>0</v>
      </c>
      <c r="H53" s="188">
        <f>VLOOKUP(D53,'[45]2015市本级年初预算'!D:G,4,FALSE)</f>
        <v>0</v>
      </c>
      <c r="I53" s="188">
        <f>VLOOKUP(D53,'[45]2015预算调整'!E:K,7,FALSE)</f>
        <v>0</v>
      </c>
      <c r="J53" s="188">
        <f>VLOOKUP(D53,'[45]2015年市本级决算'!A:C,3,FALSE)</f>
        <v>0</v>
      </c>
      <c r="K53" s="578">
        <f t="shared" si="1"/>
        <v>0</v>
      </c>
      <c r="L53" s="579">
        <f t="shared" si="2"/>
        <v>0</v>
      </c>
      <c r="M53" s="578">
        <f t="shared" si="3"/>
        <v>0</v>
      </c>
      <c r="N53" s="148" t="str">
        <f t="shared" ref="N53:N116" si="9">IF(ISERROR(J53/G53-1),"",J53/G53-1)</f>
        <v/>
      </c>
      <c r="O53" s="194" t="str">
        <f t="shared" si="4"/>
        <v>否</v>
      </c>
      <c r="P53" s="194" t="str">
        <f t="shared" si="5"/>
        <v>否</v>
      </c>
      <c r="Q53" s="187" t="s">
        <v>251</v>
      </c>
      <c r="R53" s="175">
        <f t="shared" si="6"/>
        <v>7</v>
      </c>
    </row>
    <row r="54" s="175" customFormat="1" ht="18.95" customHeight="1" spans="1:18">
      <c r="A54" s="185" t="s">
        <v>165</v>
      </c>
      <c r="B54" s="186" t="s">
        <v>165</v>
      </c>
      <c r="C54" s="186" t="s">
        <v>248</v>
      </c>
      <c r="D54" s="574">
        <v>2010504</v>
      </c>
      <c r="E54" s="186" t="s">
        <v>176</v>
      </c>
      <c r="F54" s="35" t="s">
        <v>252</v>
      </c>
      <c r="G54" s="188">
        <f>VLOOKUP(D54,'[45]2014市本级决算'!A:C,3,FALSE)</f>
        <v>10</v>
      </c>
      <c r="H54" s="188">
        <f>VLOOKUP(D54,'[45]2015市本级年初预算'!D:G,4,FALSE)</f>
        <v>10</v>
      </c>
      <c r="I54" s="188">
        <f>VLOOKUP(D54,'[45]2015预算调整'!E:K,7,FALSE)</f>
        <v>10</v>
      </c>
      <c r="J54" s="188">
        <f>VLOOKUP(D54,'[45]2015年市本级决算'!A:C,3,FALSE)</f>
        <v>10</v>
      </c>
      <c r="K54" s="578">
        <f t="shared" si="1"/>
        <v>1</v>
      </c>
      <c r="L54" s="579">
        <f t="shared" si="2"/>
        <v>1</v>
      </c>
      <c r="M54" s="578">
        <f t="shared" si="3"/>
        <v>1</v>
      </c>
      <c r="N54" s="148">
        <f t="shared" si="9"/>
        <v>0</v>
      </c>
      <c r="O54" s="194" t="str">
        <f t="shared" si="4"/>
        <v>是</v>
      </c>
      <c r="P54" s="194" t="str">
        <f t="shared" si="5"/>
        <v>否</v>
      </c>
      <c r="Q54" s="187" t="s">
        <v>253</v>
      </c>
      <c r="R54" s="175">
        <f t="shared" si="6"/>
        <v>7</v>
      </c>
    </row>
    <row r="55" s="175" customFormat="1" ht="18.95" customHeight="1" spans="1:18">
      <c r="A55" s="185" t="s">
        <v>165</v>
      </c>
      <c r="B55" s="186" t="s">
        <v>165</v>
      </c>
      <c r="C55" s="186" t="s">
        <v>248</v>
      </c>
      <c r="D55" s="574">
        <v>2010505</v>
      </c>
      <c r="E55" s="186" t="s">
        <v>176</v>
      </c>
      <c r="F55" s="35" t="s">
        <v>254</v>
      </c>
      <c r="G55" s="188">
        <f>VLOOKUP(D55,'[45]2014市本级决算'!A:C,3,FALSE)</f>
        <v>512</v>
      </c>
      <c r="H55" s="188">
        <f>VLOOKUP(D55,'[45]2015市本级年初预算'!D:G,4,FALSE)</f>
        <v>630</v>
      </c>
      <c r="I55" s="188">
        <f>VLOOKUP(D55,'[45]2015预算调整'!E:K,7,FALSE)</f>
        <v>630</v>
      </c>
      <c r="J55" s="188">
        <f>VLOOKUP(D55,'[45]2015年市本级决算'!A:C,3,FALSE)</f>
        <v>177</v>
      </c>
      <c r="K55" s="578">
        <f t="shared" si="1"/>
        <v>0.346</v>
      </c>
      <c r="L55" s="579">
        <f t="shared" si="2"/>
        <v>0.281</v>
      </c>
      <c r="M55" s="578">
        <f t="shared" si="3"/>
        <v>0.281</v>
      </c>
      <c r="N55" s="148">
        <f t="shared" si="9"/>
        <v>-0.654</v>
      </c>
      <c r="O55" s="194" t="str">
        <f t="shared" si="4"/>
        <v>是</v>
      </c>
      <c r="P55" s="194" t="str">
        <f t="shared" si="5"/>
        <v>否</v>
      </c>
      <c r="Q55" s="187" t="s">
        <v>255</v>
      </c>
      <c r="R55" s="175">
        <f t="shared" si="6"/>
        <v>7</v>
      </c>
    </row>
    <row r="56" s="175" customFormat="1" ht="18.95" customHeight="1" spans="1:18">
      <c r="A56" s="185" t="s">
        <v>165</v>
      </c>
      <c r="B56" s="186" t="s">
        <v>165</v>
      </c>
      <c r="C56" s="186" t="s">
        <v>248</v>
      </c>
      <c r="D56" s="574">
        <v>2010506</v>
      </c>
      <c r="E56" s="186" t="s">
        <v>176</v>
      </c>
      <c r="F56" s="35" t="s">
        <v>256</v>
      </c>
      <c r="G56" s="188">
        <f>VLOOKUP(D56,'[45]2014市本级决算'!A:C,3,FALSE)</f>
        <v>16</v>
      </c>
      <c r="H56" s="188">
        <f>VLOOKUP(D56,'[45]2015市本级年初预算'!D:G,4,FALSE)</f>
        <v>16</v>
      </c>
      <c r="I56" s="188">
        <f>VLOOKUP(D56,'[45]2015预算调整'!E:K,7,FALSE)</f>
        <v>16</v>
      </c>
      <c r="J56" s="188">
        <f>VLOOKUP(D56,'[45]2015年市本级决算'!A:C,3,FALSE)</f>
        <v>6</v>
      </c>
      <c r="K56" s="578">
        <f t="shared" si="1"/>
        <v>0.375</v>
      </c>
      <c r="L56" s="579">
        <f t="shared" si="2"/>
        <v>0.375</v>
      </c>
      <c r="M56" s="578">
        <f t="shared" si="3"/>
        <v>0.375</v>
      </c>
      <c r="N56" s="148">
        <f t="shared" si="9"/>
        <v>-0.625</v>
      </c>
      <c r="O56" s="194" t="str">
        <f t="shared" si="4"/>
        <v>是</v>
      </c>
      <c r="P56" s="194" t="str">
        <f t="shared" si="5"/>
        <v>否</v>
      </c>
      <c r="Q56" s="187" t="s">
        <v>257</v>
      </c>
      <c r="R56" s="175">
        <f t="shared" si="6"/>
        <v>7</v>
      </c>
    </row>
    <row r="57" s="175" customFormat="1" ht="18.95" customHeight="1" spans="1:18">
      <c r="A57" s="185" t="s">
        <v>165</v>
      </c>
      <c r="B57" s="186" t="s">
        <v>165</v>
      </c>
      <c r="C57" s="186" t="s">
        <v>248</v>
      </c>
      <c r="D57" s="574">
        <v>2010507</v>
      </c>
      <c r="E57" s="186" t="s">
        <v>176</v>
      </c>
      <c r="F57" s="35" t="s">
        <v>258</v>
      </c>
      <c r="G57" s="188">
        <f>VLOOKUP(D57,'[45]2014市本级决算'!A:C,3,FALSE)</f>
        <v>0</v>
      </c>
      <c r="H57" s="188">
        <f>VLOOKUP(D57,'[45]2015市本级年初预算'!D:G,4,FALSE)</f>
        <v>0</v>
      </c>
      <c r="I57" s="188">
        <f>VLOOKUP(D57,'[45]2015预算调整'!E:K,7,FALSE)</f>
        <v>0</v>
      </c>
      <c r="J57" s="188">
        <f>VLOOKUP(D57,'[45]2015年市本级决算'!A:C,3,FALSE)</f>
        <v>0</v>
      </c>
      <c r="K57" s="578">
        <f t="shared" si="1"/>
        <v>0</v>
      </c>
      <c r="L57" s="579">
        <f t="shared" si="2"/>
        <v>0</v>
      </c>
      <c r="M57" s="578">
        <f t="shared" si="3"/>
        <v>0</v>
      </c>
      <c r="N57" s="148" t="str">
        <f t="shared" si="9"/>
        <v/>
      </c>
      <c r="O57" s="194" t="str">
        <f t="shared" si="4"/>
        <v>否</v>
      </c>
      <c r="P57" s="194" t="str">
        <f t="shared" si="5"/>
        <v>否</v>
      </c>
      <c r="Q57" s="187" t="s">
        <v>259</v>
      </c>
      <c r="R57" s="175">
        <f t="shared" si="6"/>
        <v>7</v>
      </c>
    </row>
    <row r="58" s="175" customFormat="1" ht="18.95" customHeight="1" spans="1:18">
      <c r="A58" s="185" t="s">
        <v>165</v>
      </c>
      <c r="B58" s="186" t="s">
        <v>165</v>
      </c>
      <c r="C58" s="186" t="s">
        <v>248</v>
      </c>
      <c r="D58" s="574">
        <v>2010508</v>
      </c>
      <c r="E58" s="186" t="s">
        <v>176</v>
      </c>
      <c r="F58" s="35" t="s">
        <v>260</v>
      </c>
      <c r="G58" s="188">
        <f>VLOOKUP(D58,'[45]2014市本级决算'!A:C,3,FALSE)</f>
        <v>282</v>
      </c>
      <c r="H58" s="188">
        <f>VLOOKUP(D58,'[45]2015市本级年初预算'!D:G,4,FALSE)</f>
        <v>405</v>
      </c>
      <c r="I58" s="188">
        <f>VLOOKUP(D58,'[45]2015预算调整'!E:K,7,FALSE)</f>
        <v>405</v>
      </c>
      <c r="J58" s="188">
        <f>VLOOKUP(D58,'[45]2015年市本级决算'!A:C,3,FALSE)</f>
        <v>130</v>
      </c>
      <c r="K58" s="578">
        <f t="shared" si="1"/>
        <v>0.461</v>
      </c>
      <c r="L58" s="579">
        <f t="shared" si="2"/>
        <v>0.321</v>
      </c>
      <c r="M58" s="578">
        <f t="shared" si="3"/>
        <v>0.321</v>
      </c>
      <c r="N58" s="148">
        <f t="shared" si="9"/>
        <v>-0.539</v>
      </c>
      <c r="O58" s="194" t="str">
        <f t="shared" si="4"/>
        <v>是</v>
      </c>
      <c r="P58" s="194" t="str">
        <f t="shared" si="5"/>
        <v>否</v>
      </c>
      <c r="Q58" s="187" t="s">
        <v>261</v>
      </c>
      <c r="R58" s="175">
        <f t="shared" si="6"/>
        <v>7</v>
      </c>
    </row>
    <row r="59" s="175" customFormat="1" ht="18.95" customHeight="1" spans="1:18">
      <c r="A59" s="185" t="s">
        <v>165</v>
      </c>
      <c r="B59" s="186" t="s">
        <v>165</v>
      </c>
      <c r="C59" s="186" t="s">
        <v>248</v>
      </c>
      <c r="D59" s="574">
        <v>2010550</v>
      </c>
      <c r="E59" s="186" t="s">
        <v>176</v>
      </c>
      <c r="F59" s="35" t="s">
        <v>189</v>
      </c>
      <c r="G59" s="188">
        <f>VLOOKUP(D59,'[45]2014市本级决算'!A:C,3,FALSE)</f>
        <v>0</v>
      </c>
      <c r="H59" s="188">
        <f>VLOOKUP(D59,'[45]2015市本级年初预算'!D:G,4,FALSE)</f>
        <v>0</v>
      </c>
      <c r="I59" s="188">
        <f>VLOOKUP(D59,'[45]2015预算调整'!E:K,7,FALSE)</f>
        <v>0</v>
      </c>
      <c r="J59" s="188">
        <f>VLOOKUP(D59,'[45]2015年市本级决算'!A:C,3,FALSE)</f>
        <v>0</v>
      </c>
      <c r="K59" s="578">
        <f t="shared" si="1"/>
        <v>0</v>
      </c>
      <c r="L59" s="579">
        <f t="shared" si="2"/>
        <v>0</v>
      </c>
      <c r="M59" s="578">
        <f t="shared" si="3"/>
        <v>0</v>
      </c>
      <c r="N59" s="148" t="str">
        <f t="shared" si="9"/>
        <v/>
      </c>
      <c r="O59" s="194" t="str">
        <f t="shared" si="4"/>
        <v>否</v>
      </c>
      <c r="P59" s="194" t="str">
        <f t="shared" si="5"/>
        <v>否</v>
      </c>
      <c r="Q59" s="187" t="s">
        <v>262</v>
      </c>
      <c r="R59" s="175">
        <f t="shared" si="6"/>
        <v>7</v>
      </c>
    </row>
    <row r="60" s="175" customFormat="1" ht="18.95" customHeight="1" spans="1:18">
      <c r="A60" s="185" t="s">
        <v>165</v>
      </c>
      <c r="B60" s="186" t="s">
        <v>165</v>
      </c>
      <c r="C60" s="186" t="s">
        <v>248</v>
      </c>
      <c r="D60" s="574">
        <v>2010599</v>
      </c>
      <c r="E60" s="186" t="s">
        <v>176</v>
      </c>
      <c r="F60" s="35" t="s">
        <v>263</v>
      </c>
      <c r="G60" s="188">
        <f>VLOOKUP(D60,'[45]2014市本级决算'!A:C,3,FALSE)</f>
        <v>2</v>
      </c>
      <c r="H60" s="188">
        <f>VLOOKUP(D60,'[45]2015市本级年初预算'!D:G,4,FALSE)</f>
        <v>2</v>
      </c>
      <c r="I60" s="188">
        <f>VLOOKUP(D60,'[45]2015预算调整'!E:K,7,FALSE)</f>
        <v>2</v>
      </c>
      <c r="J60" s="188">
        <f>VLOOKUP(D60,'[45]2015年市本级决算'!A:C,3,FALSE)</f>
        <v>45</v>
      </c>
      <c r="K60" s="578">
        <f t="shared" si="1"/>
        <v>22.5</v>
      </c>
      <c r="L60" s="579">
        <f t="shared" si="2"/>
        <v>22.5</v>
      </c>
      <c r="M60" s="578">
        <f t="shared" si="3"/>
        <v>22.5</v>
      </c>
      <c r="N60" s="148">
        <f t="shared" si="9"/>
        <v>21.5</v>
      </c>
      <c r="O60" s="194" t="str">
        <f t="shared" si="4"/>
        <v>是</v>
      </c>
      <c r="P60" s="194" t="str">
        <f t="shared" si="5"/>
        <v>否</v>
      </c>
      <c r="Q60" s="187" t="s">
        <v>264</v>
      </c>
      <c r="R60" s="175">
        <f t="shared" si="6"/>
        <v>7</v>
      </c>
    </row>
    <row r="61" s="175" customFormat="1" ht="18.95" customHeight="1" spans="1:18">
      <c r="A61" s="185" t="s">
        <v>165</v>
      </c>
      <c r="B61" s="186" t="s">
        <v>167</v>
      </c>
      <c r="C61" s="186" t="s">
        <v>165</v>
      </c>
      <c r="D61" s="574">
        <v>20106</v>
      </c>
      <c r="E61" s="186" t="s">
        <v>165</v>
      </c>
      <c r="F61" s="35" t="s">
        <v>265</v>
      </c>
      <c r="G61" s="188">
        <f>VLOOKUP(D61,'[45]2014市本级决算'!A:C,3,FALSE)</f>
        <v>1751</v>
      </c>
      <c r="H61" s="188">
        <f>VLOOKUP(D61,'[45]2015市本级年初预算'!D:G,4,FALSE)</f>
        <v>1990</v>
      </c>
      <c r="I61" s="188">
        <f>VLOOKUP(D61,'[45]2015预算调整'!E:K,7,FALSE)</f>
        <v>1990</v>
      </c>
      <c r="J61" s="188">
        <f>VLOOKUP(D61,'[45]2015年市本级决算'!A:C,3,FALSE)</f>
        <v>2335</v>
      </c>
      <c r="K61" s="578">
        <f t="shared" si="1"/>
        <v>1.334</v>
      </c>
      <c r="L61" s="579">
        <f t="shared" si="2"/>
        <v>1.173</v>
      </c>
      <c r="M61" s="578">
        <f t="shared" si="3"/>
        <v>1.173</v>
      </c>
      <c r="N61" s="148">
        <f t="shared" si="9"/>
        <v>0.334</v>
      </c>
      <c r="O61" s="194" t="str">
        <f t="shared" si="4"/>
        <v>是</v>
      </c>
      <c r="P61" s="194" t="str">
        <f t="shared" si="5"/>
        <v>是</v>
      </c>
      <c r="Q61" s="187" t="s">
        <v>266</v>
      </c>
      <c r="R61" s="175">
        <f t="shared" si="6"/>
        <v>5</v>
      </c>
    </row>
    <row r="62" s="175" customFormat="1" ht="18.95" customHeight="1" spans="1:18">
      <c r="A62" s="185" t="s">
        <v>165</v>
      </c>
      <c r="B62" s="186" t="s">
        <v>165</v>
      </c>
      <c r="C62" s="186" t="s">
        <v>266</v>
      </c>
      <c r="D62" s="574">
        <v>2010601</v>
      </c>
      <c r="E62" s="186" t="s">
        <v>176</v>
      </c>
      <c r="F62" s="35" t="s">
        <v>170</v>
      </c>
      <c r="G62" s="188">
        <f>VLOOKUP(D62,'[45]2014市本级决算'!A:C,3,FALSE)</f>
        <v>975</v>
      </c>
      <c r="H62" s="188">
        <f>VLOOKUP(D62,'[45]2015市本级年初预算'!D:G,4,FALSE)</f>
        <v>1055</v>
      </c>
      <c r="I62" s="188">
        <f>VLOOKUP(D62,'[45]2015预算调整'!E:K,7,FALSE)</f>
        <v>1055</v>
      </c>
      <c r="J62" s="188">
        <f>VLOOKUP(D62,'[45]2015年市本级决算'!A:C,3,FALSE)</f>
        <v>1510</v>
      </c>
      <c r="K62" s="578">
        <f t="shared" si="1"/>
        <v>1.549</v>
      </c>
      <c r="L62" s="579">
        <f t="shared" si="2"/>
        <v>1.431</v>
      </c>
      <c r="M62" s="578">
        <f t="shared" si="3"/>
        <v>1.431</v>
      </c>
      <c r="N62" s="148">
        <f t="shared" si="9"/>
        <v>0.549</v>
      </c>
      <c r="O62" s="194" t="str">
        <f t="shared" si="4"/>
        <v>是</v>
      </c>
      <c r="P62" s="194" t="str">
        <f t="shared" si="5"/>
        <v>否</v>
      </c>
      <c r="Q62" s="187" t="s">
        <v>267</v>
      </c>
      <c r="R62" s="175">
        <f t="shared" si="6"/>
        <v>7</v>
      </c>
    </row>
    <row r="63" s="175" customFormat="1" ht="18.95" customHeight="1" spans="1:18">
      <c r="A63" s="185" t="s">
        <v>165</v>
      </c>
      <c r="B63" s="186" t="s">
        <v>165</v>
      </c>
      <c r="C63" s="186" t="s">
        <v>266</v>
      </c>
      <c r="D63" s="574">
        <v>2010602</v>
      </c>
      <c r="E63" s="186" t="s">
        <v>176</v>
      </c>
      <c r="F63" s="35" t="s">
        <v>172</v>
      </c>
      <c r="G63" s="188">
        <f>VLOOKUP(D63,'[45]2014市本级决算'!A:C,3,FALSE)</f>
        <v>423</v>
      </c>
      <c r="H63" s="188">
        <f>VLOOKUP(D63,'[45]2015市本级年初预算'!D:G,4,FALSE)</f>
        <v>469</v>
      </c>
      <c r="I63" s="188">
        <f>VLOOKUP(D63,'[45]2015预算调整'!E:K,7,FALSE)</f>
        <v>469</v>
      </c>
      <c r="J63" s="188">
        <f>VLOOKUP(D63,'[45]2015年市本级决算'!A:C,3,FALSE)</f>
        <v>246</v>
      </c>
      <c r="K63" s="578">
        <f t="shared" si="1"/>
        <v>0.582</v>
      </c>
      <c r="L63" s="579">
        <f t="shared" si="2"/>
        <v>0.525</v>
      </c>
      <c r="M63" s="578">
        <f t="shared" si="3"/>
        <v>0.525</v>
      </c>
      <c r="N63" s="148">
        <f t="shared" si="9"/>
        <v>-0.418</v>
      </c>
      <c r="O63" s="194" t="str">
        <f t="shared" si="4"/>
        <v>是</v>
      </c>
      <c r="P63" s="194" t="str">
        <f t="shared" si="5"/>
        <v>否</v>
      </c>
      <c r="Q63" s="187" t="s">
        <v>268</v>
      </c>
      <c r="R63" s="175">
        <f t="shared" si="6"/>
        <v>7</v>
      </c>
    </row>
    <row r="64" s="175" customFormat="1" ht="18.95" customHeight="1" spans="1:18">
      <c r="A64" s="185" t="s">
        <v>165</v>
      </c>
      <c r="B64" s="186" t="s">
        <v>165</v>
      </c>
      <c r="C64" s="186" t="s">
        <v>266</v>
      </c>
      <c r="D64" s="574">
        <v>2010603</v>
      </c>
      <c r="E64" s="186" t="s">
        <v>176</v>
      </c>
      <c r="F64" s="35" t="s">
        <v>174</v>
      </c>
      <c r="G64" s="188">
        <f>VLOOKUP(D64,'[45]2014市本级决算'!A:C,3,FALSE)</f>
        <v>0</v>
      </c>
      <c r="H64" s="188">
        <f>VLOOKUP(D64,'[45]2015市本级年初预算'!D:G,4,FALSE)</f>
        <v>0</v>
      </c>
      <c r="I64" s="188">
        <f>VLOOKUP(D64,'[45]2015预算调整'!E:K,7,FALSE)</f>
        <v>0</v>
      </c>
      <c r="J64" s="188">
        <f>VLOOKUP(D64,'[45]2015年市本级决算'!A:C,3,FALSE)</f>
        <v>0</v>
      </c>
      <c r="K64" s="578">
        <f t="shared" si="1"/>
        <v>0</v>
      </c>
      <c r="L64" s="579">
        <f t="shared" si="2"/>
        <v>0</v>
      </c>
      <c r="M64" s="578">
        <f t="shared" si="3"/>
        <v>0</v>
      </c>
      <c r="N64" s="148" t="str">
        <f t="shared" si="9"/>
        <v/>
      </c>
      <c r="O64" s="194" t="str">
        <f t="shared" si="4"/>
        <v>否</v>
      </c>
      <c r="P64" s="194" t="str">
        <f t="shared" si="5"/>
        <v>否</v>
      </c>
      <c r="Q64" s="187" t="s">
        <v>269</v>
      </c>
      <c r="R64" s="175">
        <f t="shared" si="6"/>
        <v>7</v>
      </c>
    </row>
    <row r="65" s="175" customFormat="1" ht="18.95" customHeight="1" spans="1:18">
      <c r="A65" s="185" t="s">
        <v>165</v>
      </c>
      <c r="B65" s="186" t="s">
        <v>165</v>
      </c>
      <c r="C65" s="186" t="s">
        <v>266</v>
      </c>
      <c r="D65" s="574">
        <v>2010604</v>
      </c>
      <c r="E65" s="186" t="s">
        <v>176</v>
      </c>
      <c r="F65" s="35" t="s">
        <v>270</v>
      </c>
      <c r="G65" s="188">
        <f>VLOOKUP(D65,'[45]2014市本级决算'!A:C,3,FALSE)</f>
        <v>20</v>
      </c>
      <c r="H65" s="188">
        <f>VLOOKUP(D65,'[45]2015市本级年初预算'!D:G,4,FALSE)</f>
        <v>28</v>
      </c>
      <c r="I65" s="188">
        <f>VLOOKUP(D65,'[45]2015预算调整'!E:K,7,FALSE)</f>
        <v>28</v>
      </c>
      <c r="J65" s="188">
        <f>VLOOKUP(D65,'[45]2015年市本级决算'!A:C,3,FALSE)</f>
        <v>28</v>
      </c>
      <c r="K65" s="578">
        <f t="shared" si="1"/>
        <v>1.4</v>
      </c>
      <c r="L65" s="579">
        <f t="shared" si="2"/>
        <v>1</v>
      </c>
      <c r="M65" s="578">
        <f t="shared" si="3"/>
        <v>1</v>
      </c>
      <c r="N65" s="148">
        <f t="shared" si="9"/>
        <v>0.4</v>
      </c>
      <c r="O65" s="194" t="str">
        <f t="shared" si="4"/>
        <v>是</v>
      </c>
      <c r="P65" s="194" t="str">
        <f t="shared" si="5"/>
        <v>否</v>
      </c>
      <c r="Q65" s="187" t="s">
        <v>271</v>
      </c>
      <c r="R65" s="175">
        <f t="shared" si="6"/>
        <v>7</v>
      </c>
    </row>
    <row r="66" s="175" customFormat="1" ht="18.95" customHeight="1" spans="1:18">
      <c r="A66" s="185" t="s">
        <v>165</v>
      </c>
      <c r="B66" s="186" t="s">
        <v>165</v>
      </c>
      <c r="C66" s="186" t="s">
        <v>266</v>
      </c>
      <c r="D66" s="574">
        <v>2010605</v>
      </c>
      <c r="E66" s="186" t="s">
        <v>176</v>
      </c>
      <c r="F66" s="35" t="s">
        <v>272</v>
      </c>
      <c r="G66" s="188">
        <f>VLOOKUP(D66,'[45]2014市本级决算'!A:C,3,FALSE)</f>
        <v>84</v>
      </c>
      <c r="H66" s="188">
        <f>VLOOKUP(D66,'[45]2015市本级年初预算'!D:G,4,FALSE)</f>
        <v>114</v>
      </c>
      <c r="I66" s="188">
        <f>VLOOKUP(D66,'[45]2015预算调整'!E:K,7,FALSE)</f>
        <v>114</v>
      </c>
      <c r="J66" s="188">
        <f>VLOOKUP(D66,'[45]2015年市本级决算'!A:C,3,FALSE)</f>
        <v>224</v>
      </c>
      <c r="K66" s="578">
        <f t="shared" si="1"/>
        <v>2.667</v>
      </c>
      <c r="L66" s="579">
        <f t="shared" si="2"/>
        <v>1.965</v>
      </c>
      <c r="M66" s="578">
        <f t="shared" si="3"/>
        <v>1.965</v>
      </c>
      <c r="N66" s="148">
        <f t="shared" si="9"/>
        <v>1.667</v>
      </c>
      <c r="O66" s="194" t="str">
        <f t="shared" si="4"/>
        <v>是</v>
      </c>
      <c r="P66" s="194" t="str">
        <f t="shared" si="5"/>
        <v>否</v>
      </c>
      <c r="Q66" s="187" t="s">
        <v>273</v>
      </c>
      <c r="R66" s="175">
        <f t="shared" si="6"/>
        <v>7</v>
      </c>
    </row>
    <row r="67" s="175" customFormat="1" ht="18.95" customHeight="1" spans="1:18">
      <c r="A67" s="185" t="s">
        <v>165</v>
      </c>
      <c r="B67" s="186" t="s">
        <v>165</v>
      </c>
      <c r="C67" s="186" t="s">
        <v>266</v>
      </c>
      <c r="D67" s="574">
        <v>2010606</v>
      </c>
      <c r="E67" s="186" t="s">
        <v>176</v>
      </c>
      <c r="F67" s="35" t="s">
        <v>274</v>
      </c>
      <c r="G67" s="188">
        <f>VLOOKUP(D67,'[45]2014市本级决算'!A:C,3,FALSE)</f>
        <v>0</v>
      </c>
      <c r="H67" s="188">
        <f>VLOOKUP(D67,'[45]2015市本级年初预算'!D:G,4,FALSE)</f>
        <v>0</v>
      </c>
      <c r="I67" s="188">
        <f>VLOOKUP(D67,'[45]2015预算调整'!E:K,7,FALSE)</f>
        <v>0</v>
      </c>
      <c r="J67" s="188">
        <f>VLOOKUP(D67,'[45]2015年市本级决算'!A:C,3,FALSE)</f>
        <v>0</v>
      </c>
      <c r="K67" s="578">
        <f t="shared" si="1"/>
        <v>0</v>
      </c>
      <c r="L67" s="579">
        <f t="shared" si="2"/>
        <v>0</v>
      </c>
      <c r="M67" s="578">
        <f t="shared" si="3"/>
        <v>0</v>
      </c>
      <c r="N67" s="148" t="str">
        <f t="shared" si="9"/>
        <v/>
      </c>
      <c r="O67" s="194" t="str">
        <f t="shared" si="4"/>
        <v>否</v>
      </c>
      <c r="P67" s="194" t="str">
        <f t="shared" si="5"/>
        <v>否</v>
      </c>
      <c r="Q67" s="187" t="s">
        <v>275</v>
      </c>
      <c r="R67" s="175">
        <f t="shared" si="6"/>
        <v>7</v>
      </c>
    </row>
    <row r="68" s="175" customFormat="1" ht="18.95" customHeight="1" spans="1:18">
      <c r="A68" s="185" t="s">
        <v>165</v>
      </c>
      <c r="B68" s="186" t="s">
        <v>165</v>
      </c>
      <c r="C68" s="186" t="s">
        <v>266</v>
      </c>
      <c r="D68" s="574">
        <v>2010607</v>
      </c>
      <c r="E68" s="186" t="s">
        <v>176</v>
      </c>
      <c r="F68" s="35" t="s">
        <v>276</v>
      </c>
      <c r="G68" s="188">
        <f>VLOOKUP(D68,'[45]2014市本级决算'!A:C,3,FALSE)</f>
        <v>62</v>
      </c>
      <c r="H68" s="188">
        <f>VLOOKUP(D68,'[45]2015市本级年初预算'!D:G,4,FALSE)</f>
        <v>62</v>
      </c>
      <c r="I68" s="188">
        <f>VLOOKUP(D68,'[45]2015预算调整'!E:K,7,FALSE)</f>
        <v>62</v>
      </c>
      <c r="J68" s="188">
        <f>VLOOKUP(D68,'[45]2015年市本级决算'!A:C,3,FALSE)</f>
        <v>62</v>
      </c>
      <c r="K68" s="578">
        <f t="shared" si="1"/>
        <v>1</v>
      </c>
      <c r="L68" s="579">
        <f t="shared" si="2"/>
        <v>1</v>
      </c>
      <c r="M68" s="578">
        <f t="shared" si="3"/>
        <v>1</v>
      </c>
      <c r="N68" s="148">
        <f t="shared" si="9"/>
        <v>0</v>
      </c>
      <c r="O68" s="194" t="str">
        <f t="shared" ref="O68:O131" si="10">IF(F68&lt;&gt;"",IF(SUM(G68:J68)&lt;&gt;0,"是","否"),"空")</f>
        <v>是</v>
      </c>
      <c r="P68" s="194" t="str">
        <f t="shared" si="5"/>
        <v>否</v>
      </c>
      <c r="Q68" s="187" t="s">
        <v>277</v>
      </c>
      <c r="R68" s="175">
        <f t="shared" si="6"/>
        <v>7</v>
      </c>
    </row>
    <row r="69" s="175" customFormat="1" ht="18.95" customHeight="1" spans="1:18">
      <c r="A69" s="185" t="s">
        <v>165</v>
      </c>
      <c r="B69" s="186" t="s">
        <v>165</v>
      </c>
      <c r="C69" s="186" t="s">
        <v>266</v>
      </c>
      <c r="D69" s="574">
        <v>2010608</v>
      </c>
      <c r="E69" s="186" t="s">
        <v>176</v>
      </c>
      <c r="F69" s="35" t="s">
        <v>278</v>
      </c>
      <c r="G69" s="188">
        <f>VLOOKUP(D69,'[45]2014市本级决算'!A:C,3,FALSE)</f>
        <v>30</v>
      </c>
      <c r="H69" s="188">
        <f>VLOOKUP(D69,'[45]2015市本级年初预算'!D:G,4,FALSE)</f>
        <v>102</v>
      </c>
      <c r="I69" s="188">
        <f>VLOOKUP(D69,'[45]2015预算调整'!E:K,7,FALSE)</f>
        <v>102</v>
      </c>
      <c r="J69" s="188">
        <f>VLOOKUP(D69,'[45]2015年市本级决算'!A:C,3,FALSE)</f>
        <v>112</v>
      </c>
      <c r="K69" s="578">
        <f t="shared" ref="K69:K132" si="11">IFERROR(J69/G69,0)</f>
        <v>3.733</v>
      </c>
      <c r="L69" s="579">
        <f t="shared" ref="L69:L132" si="12">IFERROR(J69/H69,0)</f>
        <v>1.098</v>
      </c>
      <c r="M69" s="578">
        <f t="shared" ref="M69:M132" si="13">IFERROR(J69/I69,0)</f>
        <v>1.098</v>
      </c>
      <c r="N69" s="148">
        <f t="shared" si="9"/>
        <v>2.733</v>
      </c>
      <c r="O69" s="194" t="str">
        <f t="shared" si="10"/>
        <v>是</v>
      </c>
      <c r="P69" s="194" t="str">
        <f t="shared" ref="P69:P132" si="14">IF(C69&lt;&gt;"",IF(OR(LEFT(D69,3)="205",LEFT(D69,3)="206",LEFT(D69,3)="207",LEFT(D69,3)="208",LEFT(D69,3)="210",LEFT(D69,3)="213"),"是","否"),"是")</f>
        <v>否</v>
      </c>
      <c r="Q69" s="187" t="s">
        <v>279</v>
      </c>
      <c r="R69" s="175">
        <f t="shared" ref="R69:R132" si="15">LEN(Q69)</f>
        <v>7</v>
      </c>
    </row>
    <row r="70" s="175" customFormat="1" ht="18.95" customHeight="1" spans="1:18">
      <c r="A70" s="185" t="s">
        <v>165</v>
      </c>
      <c r="B70" s="186" t="s">
        <v>165</v>
      </c>
      <c r="C70" s="186" t="s">
        <v>266</v>
      </c>
      <c r="D70" s="574">
        <v>2010650</v>
      </c>
      <c r="E70" s="186" t="s">
        <v>176</v>
      </c>
      <c r="F70" s="35" t="s">
        <v>189</v>
      </c>
      <c r="G70" s="188">
        <f>VLOOKUP(D70,'[45]2014市本级决算'!A:C,3,FALSE)</f>
        <v>0</v>
      </c>
      <c r="H70" s="188">
        <f>VLOOKUP(D70,'[45]2015市本级年初预算'!D:G,4,FALSE)</f>
        <v>0</v>
      </c>
      <c r="I70" s="188">
        <f>VLOOKUP(D70,'[45]2015预算调整'!E:K,7,FALSE)</f>
        <v>0</v>
      </c>
      <c r="J70" s="188">
        <f>VLOOKUP(D70,'[45]2015年市本级决算'!A:C,3,FALSE)</f>
        <v>32</v>
      </c>
      <c r="K70" s="578">
        <f t="shared" si="11"/>
        <v>0</v>
      </c>
      <c r="L70" s="579">
        <f t="shared" si="12"/>
        <v>0</v>
      </c>
      <c r="M70" s="578">
        <f t="shared" si="13"/>
        <v>0</v>
      </c>
      <c r="N70" s="148" t="str">
        <f t="shared" si="9"/>
        <v/>
      </c>
      <c r="O70" s="194" t="str">
        <f t="shared" si="10"/>
        <v>是</v>
      </c>
      <c r="P70" s="194" t="str">
        <f t="shared" si="14"/>
        <v>否</v>
      </c>
      <c r="Q70" s="187" t="s">
        <v>280</v>
      </c>
      <c r="R70" s="175">
        <f t="shared" si="15"/>
        <v>7</v>
      </c>
    </row>
    <row r="71" s="175" customFormat="1" ht="18.95" customHeight="1" spans="1:18">
      <c r="A71" s="185" t="s">
        <v>165</v>
      </c>
      <c r="B71" s="186" t="s">
        <v>165</v>
      </c>
      <c r="C71" s="186" t="s">
        <v>266</v>
      </c>
      <c r="D71" s="574">
        <v>2010699</v>
      </c>
      <c r="E71" s="186" t="s">
        <v>176</v>
      </c>
      <c r="F71" s="35" t="s">
        <v>281</v>
      </c>
      <c r="G71" s="188">
        <f>VLOOKUP(D71,'[45]2014市本级决算'!A:C,3,FALSE)</f>
        <v>157</v>
      </c>
      <c r="H71" s="188">
        <f>VLOOKUP(D71,'[45]2015市本级年初预算'!D:G,4,FALSE)</f>
        <v>160</v>
      </c>
      <c r="I71" s="188">
        <f>VLOOKUP(D71,'[45]2015预算调整'!E:K,7,FALSE)</f>
        <v>160</v>
      </c>
      <c r="J71" s="188">
        <f>VLOOKUP(D71,'[45]2015年市本级决算'!A:C,3,FALSE)</f>
        <v>121</v>
      </c>
      <c r="K71" s="578">
        <f t="shared" si="11"/>
        <v>0.771</v>
      </c>
      <c r="L71" s="579">
        <f t="shared" si="12"/>
        <v>0.756</v>
      </c>
      <c r="M71" s="578">
        <f t="shared" si="13"/>
        <v>0.756</v>
      </c>
      <c r="N71" s="148">
        <f t="shared" si="9"/>
        <v>-0.229</v>
      </c>
      <c r="O71" s="194" t="str">
        <f t="shared" si="10"/>
        <v>是</v>
      </c>
      <c r="P71" s="194" t="str">
        <f t="shared" si="14"/>
        <v>否</v>
      </c>
      <c r="Q71" s="187" t="s">
        <v>282</v>
      </c>
      <c r="R71" s="175">
        <f t="shared" si="15"/>
        <v>7</v>
      </c>
    </row>
    <row r="72" s="175" customFormat="1" ht="18.95" customHeight="1" spans="1:18">
      <c r="A72" s="185" t="s">
        <v>165</v>
      </c>
      <c r="B72" s="186" t="s">
        <v>167</v>
      </c>
      <c r="C72" s="186" t="s">
        <v>165</v>
      </c>
      <c r="D72" s="574">
        <v>20107</v>
      </c>
      <c r="E72" s="186" t="s">
        <v>165</v>
      </c>
      <c r="F72" s="35" t="s">
        <v>283</v>
      </c>
      <c r="G72" s="188">
        <f>VLOOKUP(D72,'[45]2014市本级决算'!A:C,3,FALSE)</f>
        <v>1311</v>
      </c>
      <c r="H72" s="188">
        <f>VLOOKUP(D72,'[45]2015市本级年初预算'!D:G,4,FALSE)</f>
        <v>2038</v>
      </c>
      <c r="I72" s="188">
        <f>VLOOKUP(D72,'[45]2015预算调整'!E:K,7,FALSE)</f>
        <v>2108</v>
      </c>
      <c r="J72" s="188">
        <f>VLOOKUP(D72,'[45]2015年市本级决算'!A:C,3,FALSE)</f>
        <v>1484</v>
      </c>
      <c r="K72" s="578">
        <f t="shared" si="11"/>
        <v>1.132</v>
      </c>
      <c r="L72" s="579">
        <f t="shared" si="12"/>
        <v>0.728</v>
      </c>
      <c r="M72" s="578">
        <f t="shared" si="13"/>
        <v>0.704</v>
      </c>
      <c r="N72" s="148">
        <f t="shared" si="9"/>
        <v>0.132</v>
      </c>
      <c r="O72" s="194" t="str">
        <f t="shared" si="10"/>
        <v>是</v>
      </c>
      <c r="P72" s="194" t="str">
        <f t="shared" si="14"/>
        <v>是</v>
      </c>
      <c r="Q72" s="187" t="s">
        <v>284</v>
      </c>
      <c r="R72" s="175">
        <f t="shared" si="15"/>
        <v>5</v>
      </c>
    </row>
    <row r="73" s="175" customFormat="1" ht="18.95" customHeight="1" spans="1:18">
      <c r="A73" s="185" t="s">
        <v>165</v>
      </c>
      <c r="B73" s="186" t="s">
        <v>165</v>
      </c>
      <c r="C73" s="186" t="s">
        <v>284</v>
      </c>
      <c r="D73" s="574">
        <v>2010701</v>
      </c>
      <c r="E73" s="186" t="s">
        <v>176</v>
      </c>
      <c r="F73" s="35" t="s">
        <v>170</v>
      </c>
      <c r="G73" s="188">
        <f>VLOOKUP(D73,'[45]2014市本级决算'!A:C,3,FALSE)</f>
        <v>18</v>
      </c>
      <c r="H73" s="188">
        <f>VLOOKUP(D73,'[45]2015市本级年初预算'!D:G,4,FALSE)</f>
        <v>18</v>
      </c>
      <c r="I73" s="188">
        <f>VLOOKUP(D73,'[45]2015预算调整'!E:K,7,FALSE)</f>
        <v>88</v>
      </c>
      <c r="J73" s="188">
        <f>VLOOKUP(D73,'[45]2015年市本级决算'!A:C,3,FALSE)</f>
        <v>18</v>
      </c>
      <c r="K73" s="578">
        <f t="shared" si="11"/>
        <v>1</v>
      </c>
      <c r="L73" s="579">
        <f t="shared" si="12"/>
        <v>1</v>
      </c>
      <c r="M73" s="578">
        <f t="shared" si="13"/>
        <v>0.205</v>
      </c>
      <c r="N73" s="148">
        <f t="shared" si="9"/>
        <v>0</v>
      </c>
      <c r="O73" s="194" t="str">
        <f t="shared" si="10"/>
        <v>是</v>
      </c>
      <c r="P73" s="194" t="str">
        <f t="shared" si="14"/>
        <v>否</v>
      </c>
      <c r="Q73" s="187" t="s">
        <v>285</v>
      </c>
      <c r="R73" s="175">
        <f t="shared" si="15"/>
        <v>7</v>
      </c>
    </row>
    <row r="74" s="175" customFormat="1" ht="18.95" customHeight="1" spans="1:18">
      <c r="A74" s="185" t="s">
        <v>165</v>
      </c>
      <c r="B74" s="186" t="s">
        <v>165</v>
      </c>
      <c r="C74" s="186" t="s">
        <v>284</v>
      </c>
      <c r="D74" s="574">
        <v>2010702</v>
      </c>
      <c r="E74" s="186" t="s">
        <v>176</v>
      </c>
      <c r="F74" s="35" t="s">
        <v>172</v>
      </c>
      <c r="G74" s="188">
        <f>VLOOKUP(D74,'[45]2014市本级决算'!A:C,3,FALSE)</f>
        <v>1000</v>
      </c>
      <c r="H74" s="188">
        <f>VLOOKUP(D74,'[45]2015市本级年初预算'!D:G,4,FALSE)</f>
        <v>1000</v>
      </c>
      <c r="I74" s="188">
        <f>VLOOKUP(D74,'[45]2015预算调整'!E:K,7,FALSE)</f>
        <v>1000</v>
      </c>
      <c r="J74" s="188">
        <f>VLOOKUP(D74,'[45]2015年市本级决算'!A:C,3,FALSE)</f>
        <v>1173</v>
      </c>
      <c r="K74" s="578">
        <f t="shared" si="11"/>
        <v>1.173</v>
      </c>
      <c r="L74" s="579">
        <f t="shared" si="12"/>
        <v>1.173</v>
      </c>
      <c r="M74" s="578">
        <f t="shared" si="13"/>
        <v>1.173</v>
      </c>
      <c r="N74" s="148">
        <f t="shared" si="9"/>
        <v>0.173</v>
      </c>
      <c r="O74" s="194" t="str">
        <f t="shared" si="10"/>
        <v>是</v>
      </c>
      <c r="P74" s="194" t="str">
        <f t="shared" si="14"/>
        <v>否</v>
      </c>
      <c r="Q74" s="187" t="s">
        <v>286</v>
      </c>
      <c r="R74" s="175">
        <f t="shared" si="15"/>
        <v>7</v>
      </c>
    </row>
    <row r="75" s="175" customFormat="1" ht="18.95" customHeight="1" spans="1:18">
      <c r="A75" s="185" t="s">
        <v>165</v>
      </c>
      <c r="B75" s="186" t="s">
        <v>165</v>
      </c>
      <c r="C75" s="186" t="s">
        <v>284</v>
      </c>
      <c r="D75" s="574">
        <v>2010703</v>
      </c>
      <c r="E75" s="186" t="s">
        <v>176</v>
      </c>
      <c r="F75" s="35" t="s">
        <v>174</v>
      </c>
      <c r="G75" s="188">
        <f>VLOOKUP(D75,'[45]2014市本级决算'!A:C,3,FALSE)</f>
        <v>0</v>
      </c>
      <c r="H75" s="188">
        <f>VLOOKUP(D75,'[45]2015市本级年初预算'!D:G,4,FALSE)</f>
        <v>0</v>
      </c>
      <c r="I75" s="188">
        <f>VLOOKUP(D75,'[45]2015预算调整'!E:K,7,FALSE)</f>
        <v>0</v>
      </c>
      <c r="J75" s="188">
        <f>VLOOKUP(D75,'[45]2015年市本级决算'!A:C,3,FALSE)</f>
        <v>0</v>
      </c>
      <c r="K75" s="578">
        <f t="shared" si="11"/>
        <v>0</v>
      </c>
      <c r="L75" s="579">
        <f t="shared" si="12"/>
        <v>0</v>
      </c>
      <c r="M75" s="578">
        <f t="shared" si="13"/>
        <v>0</v>
      </c>
      <c r="N75" s="148" t="str">
        <f t="shared" si="9"/>
        <v/>
      </c>
      <c r="O75" s="194" t="str">
        <f t="shared" si="10"/>
        <v>否</v>
      </c>
      <c r="P75" s="194" t="str">
        <f t="shared" si="14"/>
        <v>否</v>
      </c>
      <c r="Q75" s="187" t="s">
        <v>287</v>
      </c>
      <c r="R75" s="175">
        <f t="shared" si="15"/>
        <v>7</v>
      </c>
    </row>
    <row r="76" s="175" customFormat="1" ht="18.95" customHeight="1" spans="1:18">
      <c r="A76" s="185" t="s">
        <v>165</v>
      </c>
      <c r="B76" s="186" t="s">
        <v>165</v>
      </c>
      <c r="C76" s="186" t="s">
        <v>284</v>
      </c>
      <c r="D76" s="574">
        <v>2010704</v>
      </c>
      <c r="E76" s="186" t="s">
        <v>176</v>
      </c>
      <c r="F76" s="35" t="s">
        <v>288</v>
      </c>
      <c r="G76" s="188">
        <f>VLOOKUP(D76,'[45]2014市本级决算'!A:C,3,FALSE)</f>
        <v>0</v>
      </c>
      <c r="H76" s="188">
        <f>VLOOKUP(D76,'[45]2015市本级年初预算'!D:G,4,FALSE)</f>
        <v>0</v>
      </c>
      <c r="I76" s="188">
        <f>VLOOKUP(D76,'[45]2015预算调整'!E:K,7,FALSE)</f>
        <v>0</v>
      </c>
      <c r="J76" s="188">
        <f>VLOOKUP(D76,'[45]2015年市本级决算'!A:C,3,FALSE)</f>
        <v>0</v>
      </c>
      <c r="K76" s="578">
        <f t="shared" si="11"/>
        <v>0</v>
      </c>
      <c r="L76" s="579">
        <f t="shared" si="12"/>
        <v>0</v>
      </c>
      <c r="M76" s="578">
        <f t="shared" si="13"/>
        <v>0</v>
      </c>
      <c r="N76" s="148" t="str">
        <f t="shared" si="9"/>
        <v/>
      </c>
      <c r="O76" s="194" t="str">
        <f t="shared" si="10"/>
        <v>否</v>
      </c>
      <c r="P76" s="194" t="str">
        <f t="shared" si="14"/>
        <v>否</v>
      </c>
      <c r="Q76" s="187" t="s">
        <v>289</v>
      </c>
      <c r="R76" s="175">
        <f t="shared" si="15"/>
        <v>7</v>
      </c>
    </row>
    <row r="77" s="175" customFormat="1" ht="18.95" customHeight="1" spans="1:18">
      <c r="A77" s="185" t="s">
        <v>165</v>
      </c>
      <c r="B77" s="186" t="s">
        <v>165</v>
      </c>
      <c r="C77" s="186" t="s">
        <v>284</v>
      </c>
      <c r="D77" s="574">
        <v>2010705</v>
      </c>
      <c r="E77" s="186" t="s">
        <v>176</v>
      </c>
      <c r="F77" s="35" t="s">
        <v>290</v>
      </c>
      <c r="G77" s="188">
        <f>VLOOKUP(D77,'[45]2014市本级决算'!A:C,3,FALSE)</f>
        <v>0</v>
      </c>
      <c r="H77" s="188">
        <f>VLOOKUP(D77,'[45]2015市本级年初预算'!D:G,4,FALSE)</f>
        <v>0</v>
      </c>
      <c r="I77" s="188">
        <f>VLOOKUP(D77,'[45]2015预算调整'!E:K,7,FALSE)</f>
        <v>0</v>
      </c>
      <c r="J77" s="188">
        <f>VLOOKUP(D77,'[45]2015年市本级决算'!A:C,3,FALSE)</f>
        <v>0</v>
      </c>
      <c r="K77" s="578">
        <f t="shared" si="11"/>
        <v>0</v>
      </c>
      <c r="L77" s="579">
        <f t="shared" si="12"/>
        <v>0</v>
      </c>
      <c r="M77" s="578">
        <f t="shared" si="13"/>
        <v>0</v>
      </c>
      <c r="N77" s="148" t="str">
        <f t="shared" si="9"/>
        <v/>
      </c>
      <c r="O77" s="194" t="str">
        <f t="shared" si="10"/>
        <v>否</v>
      </c>
      <c r="P77" s="194" t="str">
        <f t="shared" si="14"/>
        <v>否</v>
      </c>
      <c r="Q77" s="187" t="s">
        <v>291</v>
      </c>
      <c r="R77" s="175">
        <f t="shared" si="15"/>
        <v>7</v>
      </c>
    </row>
    <row r="78" s="175" customFormat="1" ht="18.95" customHeight="1" spans="1:18">
      <c r="A78" s="185" t="s">
        <v>165</v>
      </c>
      <c r="B78" s="186" t="s">
        <v>165</v>
      </c>
      <c r="C78" s="186" t="s">
        <v>284</v>
      </c>
      <c r="D78" s="574">
        <v>2010706</v>
      </c>
      <c r="E78" s="186" t="s">
        <v>176</v>
      </c>
      <c r="F78" s="35" t="s">
        <v>292</v>
      </c>
      <c r="G78" s="188">
        <f>VLOOKUP(D78,'[45]2014市本级决算'!A:C,3,FALSE)</f>
        <v>0</v>
      </c>
      <c r="H78" s="188">
        <f>VLOOKUP(D78,'[45]2015市本级年初预算'!D:G,4,FALSE)</f>
        <v>0</v>
      </c>
      <c r="I78" s="188">
        <f>VLOOKUP(D78,'[45]2015预算调整'!E:K,7,FALSE)</f>
        <v>0</v>
      </c>
      <c r="J78" s="188">
        <f>VLOOKUP(D78,'[45]2015年市本级决算'!A:C,3,FALSE)</f>
        <v>0</v>
      </c>
      <c r="K78" s="578">
        <f t="shared" si="11"/>
        <v>0</v>
      </c>
      <c r="L78" s="579">
        <f t="shared" si="12"/>
        <v>0</v>
      </c>
      <c r="M78" s="578">
        <f t="shared" si="13"/>
        <v>0</v>
      </c>
      <c r="N78" s="148" t="str">
        <f t="shared" si="9"/>
        <v/>
      </c>
      <c r="O78" s="194" t="str">
        <f t="shared" si="10"/>
        <v>否</v>
      </c>
      <c r="P78" s="194" t="str">
        <f t="shared" si="14"/>
        <v>否</v>
      </c>
      <c r="Q78" s="187" t="s">
        <v>293</v>
      </c>
      <c r="R78" s="175">
        <f t="shared" si="15"/>
        <v>7</v>
      </c>
    </row>
    <row r="79" s="175" customFormat="1" ht="18.95" customHeight="1" spans="1:18">
      <c r="A79" s="185" t="s">
        <v>165</v>
      </c>
      <c r="B79" s="186" t="s">
        <v>165</v>
      </c>
      <c r="C79" s="186" t="s">
        <v>284</v>
      </c>
      <c r="D79" s="574">
        <v>2010707</v>
      </c>
      <c r="E79" s="186" t="s">
        <v>176</v>
      </c>
      <c r="F79" s="35" t="s">
        <v>294</v>
      </c>
      <c r="G79" s="188">
        <f>VLOOKUP(D79,'[45]2014市本级决算'!A:C,3,FALSE)</f>
        <v>0</v>
      </c>
      <c r="H79" s="188">
        <f>VLOOKUP(D79,'[45]2015市本级年初预算'!D:G,4,FALSE)</f>
        <v>0</v>
      </c>
      <c r="I79" s="188">
        <f>VLOOKUP(D79,'[45]2015预算调整'!E:K,7,FALSE)</f>
        <v>0</v>
      </c>
      <c r="J79" s="188">
        <f>VLOOKUP(D79,'[45]2015年市本级决算'!A:C,3,FALSE)</f>
        <v>0</v>
      </c>
      <c r="K79" s="578">
        <f t="shared" si="11"/>
        <v>0</v>
      </c>
      <c r="L79" s="579">
        <f t="shared" si="12"/>
        <v>0</v>
      </c>
      <c r="M79" s="578">
        <f t="shared" si="13"/>
        <v>0</v>
      </c>
      <c r="N79" s="148" t="str">
        <f t="shared" si="9"/>
        <v/>
      </c>
      <c r="O79" s="194" t="str">
        <f t="shared" si="10"/>
        <v>否</v>
      </c>
      <c r="P79" s="194" t="str">
        <f t="shared" si="14"/>
        <v>否</v>
      </c>
      <c r="Q79" s="187" t="s">
        <v>295</v>
      </c>
      <c r="R79" s="175">
        <f t="shared" si="15"/>
        <v>7</v>
      </c>
    </row>
    <row r="80" s="175" customFormat="1" ht="18.95" customHeight="1" spans="1:18">
      <c r="A80" s="185" t="s">
        <v>165</v>
      </c>
      <c r="B80" s="186" t="s">
        <v>165</v>
      </c>
      <c r="C80" s="186" t="s">
        <v>284</v>
      </c>
      <c r="D80" s="574">
        <v>2010708</v>
      </c>
      <c r="E80" s="186" t="s">
        <v>176</v>
      </c>
      <c r="F80" s="35" t="s">
        <v>296</v>
      </c>
      <c r="G80" s="188">
        <f>VLOOKUP(D80,'[45]2014市本级决算'!A:C,3,FALSE)</f>
        <v>0</v>
      </c>
      <c r="H80" s="188">
        <f>VLOOKUP(D80,'[45]2015市本级年初预算'!D:G,4,FALSE)</f>
        <v>0</v>
      </c>
      <c r="I80" s="188">
        <f>VLOOKUP(D80,'[45]2015预算调整'!E:K,7,FALSE)</f>
        <v>0</v>
      </c>
      <c r="J80" s="188">
        <f>VLOOKUP(D80,'[45]2015年市本级决算'!A:C,3,FALSE)</f>
        <v>0</v>
      </c>
      <c r="K80" s="578">
        <f t="shared" si="11"/>
        <v>0</v>
      </c>
      <c r="L80" s="579">
        <f t="shared" si="12"/>
        <v>0</v>
      </c>
      <c r="M80" s="578">
        <f t="shared" si="13"/>
        <v>0</v>
      </c>
      <c r="N80" s="148" t="str">
        <f t="shared" si="9"/>
        <v/>
      </c>
      <c r="O80" s="194" t="str">
        <f t="shared" si="10"/>
        <v>否</v>
      </c>
      <c r="P80" s="194" t="str">
        <f t="shared" si="14"/>
        <v>否</v>
      </c>
      <c r="Q80" s="187" t="s">
        <v>297</v>
      </c>
      <c r="R80" s="175">
        <f t="shared" si="15"/>
        <v>7</v>
      </c>
    </row>
    <row r="81" s="175" customFormat="1" ht="18.95" customHeight="1" spans="1:18">
      <c r="A81" s="185" t="s">
        <v>165</v>
      </c>
      <c r="B81" s="186" t="s">
        <v>165</v>
      </c>
      <c r="C81" s="186" t="s">
        <v>284</v>
      </c>
      <c r="D81" s="574">
        <v>2010709</v>
      </c>
      <c r="E81" s="186" t="s">
        <v>176</v>
      </c>
      <c r="F81" s="35" t="s">
        <v>276</v>
      </c>
      <c r="G81" s="188">
        <f>VLOOKUP(D81,'[45]2014市本级决算'!A:C,3,FALSE)</f>
        <v>0</v>
      </c>
      <c r="H81" s="188">
        <f>VLOOKUP(D81,'[45]2015市本级年初预算'!D:G,4,FALSE)</f>
        <v>0</v>
      </c>
      <c r="I81" s="188">
        <f>VLOOKUP(D81,'[45]2015预算调整'!E:K,7,FALSE)</f>
        <v>0</v>
      </c>
      <c r="J81" s="188">
        <f>VLOOKUP(D81,'[45]2015年市本级决算'!A:C,3,FALSE)</f>
        <v>0</v>
      </c>
      <c r="K81" s="578">
        <f t="shared" si="11"/>
        <v>0</v>
      </c>
      <c r="L81" s="579">
        <f t="shared" si="12"/>
        <v>0</v>
      </c>
      <c r="M81" s="578">
        <f t="shared" si="13"/>
        <v>0</v>
      </c>
      <c r="N81" s="148" t="str">
        <f t="shared" si="9"/>
        <v/>
      </c>
      <c r="O81" s="194" t="str">
        <f t="shared" si="10"/>
        <v>否</v>
      </c>
      <c r="P81" s="194" t="str">
        <f t="shared" si="14"/>
        <v>否</v>
      </c>
      <c r="Q81" s="187" t="s">
        <v>298</v>
      </c>
      <c r="R81" s="175">
        <f t="shared" si="15"/>
        <v>7</v>
      </c>
    </row>
    <row r="82" s="175" customFormat="1" ht="18.95" customHeight="1" spans="1:18">
      <c r="A82" s="185" t="s">
        <v>165</v>
      </c>
      <c r="B82" s="186" t="s">
        <v>165</v>
      </c>
      <c r="C82" s="186" t="s">
        <v>284</v>
      </c>
      <c r="D82" s="574">
        <v>2010750</v>
      </c>
      <c r="E82" s="186" t="s">
        <v>176</v>
      </c>
      <c r="F82" s="35" t="s">
        <v>189</v>
      </c>
      <c r="G82" s="188">
        <f>VLOOKUP(D82,'[45]2014市本级决算'!A:C,3,FALSE)</f>
        <v>0</v>
      </c>
      <c r="H82" s="188">
        <f>VLOOKUP(D82,'[45]2015市本级年初预算'!D:G,4,FALSE)</f>
        <v>0</v>
      </c>
      <c r="I82" s="188">
        <f>VLOOKUP(D82,'[45]2015预算调整'!E:K,7,FALSE)</f>
        <v>0</v>
      </c>
      <c r="J82" s="188">
        <f>VLOOKUP(D82,'[45]2015年市本级决算'!A:C,3,FALSE)</f>
        <v>0</v>
      </c>
      <c r="K82" s="578">
        <f t="shared" si="11"/>
        <v>0</v>
      </c>
      <c r="L82" s="579">
        <f t="shared" si="12"/>
        <v>0</v>
      </c>
      <c r="M82" s="578">
        <f t="shared" si="13"/>
        <v>0</v>
      </c>
      <c r="N82" s="148" t="str">
        <f t="shared" si="9"/>
        <v/>
      </c>
      <c r="O82" s="194" t="str">
        <f t="shared" si="10"/>
        <v>否</v>
      </c>
      <c r="P82" s="194" t="str">
        <f t="shared" si="14"/>
        <v>否</v>
      </c>
      <c r="Q82" s="187" t="s">
        <v>299</v>
      </c>
      <c r="R82" s="175">
        <f t="shared" si="15"/>
        <v>7</v>
      </c>
    </row>
    <row r="83" s="175" customFormat="1" ht="18.95" customHeight="1" spans="1:18">
      <c r="A83" s="185" t="s">
        <v>165</v>
      </c>
      <c r="B83" s="186" t="s">
        <v>165</v>
      </c>
      <c r="C83" s="186" t="s">
        <v>284</v>
      </c>
      <c r="D83" s="574">
        <v>2010799</v>
      </c>
      <c r="E83" s="186" t="s">
        <v>176</v>
      </c>
      <c r="F83" s="35" t="s">
        <v>300</v>
      </c>
      <c r="G83" s="188">
        <f>VLOOKUP(D83,'[45]2014市本级决算'!A:C,3,FALSE)</f>
        <v>293</v>
      </c>
      <c r="H83" s="188">
        <f>VLOOKUP(D83,'[45]2015市本级年初预算'!D:G,4,FALSE)</f>
        <v>1020</v>
      </c>
      <c r="I83" s="188">
        <f>VLOOKUP(D83,'[45]2015预算调整'!E:K,7,FALSE)</f>
        <v>1020</v>
      </c>
      <c r="J83" s="188">
        <f>VLOOKUP(D83,'[45]2015年市本级决算'!A:C,3,FALSE)</f>
        <v>293</v>
      </c>
      <c r="K83" s="578">
        <f t="shared" si="11"/>
        <v>1</v>
      </c>
      <c r="L83" s="579">
        <f t="shared" si="12"/>
        <v>0.287</v>
      </c>
      <c r="M83" s="578">
        <f t="shared" si="13"/>
        <v>0.287</v>
      </c>
      <c r="N83" s="148">
        <f t="shared" si="9"/>
        <v>0</v>
      </c>
      <c r="O83" s="194" t="str">
        <f t="shared" si="10"/>
        <v>是</v>
      </c>
      <c r="P83" s="194" t="str">
        <f t="shared" si="14"/>
        <v>否</v>
      </c>
      <c r="Q83" s="187" t="s">
        <v>301</v>
      </c>
      <c r="R83" s="175">
        <f t="shared" si="15"/>
        <v>7</v>
      </c>
    </row>
    <row r="84" s="175" customFormat="1" ht="18.95" customHeight="1" spans="1:18">
      <c r="A84" s="185" t="s">
        <v>165</v>
      </c>
      <c r="B84" s="186" t="s">
        <v>167</v>
      </c>
      <c r="C84" s="186" t="s">
        <v>165</v>
      </c>
      <c r="D84" s="574">
        <v>20108</v>
      </c>
      <c r="E84" s="186" t="s">
        <v>165</v>
      </c>
      <c r="F84" s="35" t="s">
        <v>302</v>
      </c>
      <c r="G84" s="188">
        <f>VLOOKUP(D84,'[45]2014市本级决算'!A:C,3,FALSE)</f>
        <v>1425</v>
      </c>
      <c r="H84" s="188">
        <f>VLOOKUP(D84,'[45]2015市本级年初预算'!D:G,4,FALSE)</f>
        <v>1501</v>
      </c>
      <c r="I84" s="188">
        <f>VLOOKUP(D84,'[45]2015预算调整'!E:K,7,FALSE)</f>
        <v>1501</v>
      </c>
      <c r="J84" s="188">
        <f>VLOOKUP(D84,'[45]2015年市本级决算'!A:C,3,FALSE)</f>
        <v>1473</v>
      </c>
      <c r="K84" s="578">
        <f t="shared" si="11"/>
        <v>1.034</v>
      </c>
      <c r="L84" s="579">
        <f t="shared" si="12"/>
        <v>0.981</v>
      </c>
      <c r="M84" s="578">
        <f t="shared" si="13"/>
        <v>0.981</v>
      </c>
      <c r="N84" s="148">
        <f t="shared" si="9"/>
        <v>0.034</v>
      </c>
      <c r="O84" s="194" t="str">
        <f t="shared" si="10"/>
        <v>是</v>
      </c>
      <c r="P84" s="194" t="str">
        <f t="shared" si="14"/>
        <v>是</v>
      </c>
      <c r="Q84" s="187" t="s">
        <v>303</v>
      </c>
      <c r="R84" s="175">
        <f t="shared" si="15"/>
        <v>5</v>
      </c>
    </row>
    <row r="85" s="175" customFormat="1" ht="18.95" customHeight="1" spans="1:18">
      <c r="A85" s="185" t="s">
        <v>165</v>
      </c>
      <c r="B85" s="186" t="s">
        <v>165</v>
      </c>
      <c r="C85" s="186" t="s">
        <v>303</v>
      </c>
      <c r="D85" s="574">
        <v>2010801</v>
      </c>
      <c r="E85" s="186" t="s">
        <v>176</v>
      </c>
      <c r="F85" s="35" t="s">
        <v>170</v>
      </c>
      <c r="G85" s="188">
        <f>VLOOKUP(D85,'[45]2014市本级决算'!A:C,3,FALSE)</f>
        <v>469</v>
      </c>
      <c r="H85" s="188">
        <f>VLOOKUP(D85,'[45]2015市本级年初预算'!D:G,4,FALSE)</f>
        <v>480</v>
      </c>
      <c r="I85" s="188">
        <f>VLOOKUP(D85,'[45]2015预算调整'!E:K,7,FALSE)</f>
        <v>480</v>
      </c>
      <c r="J85" s="188">
        <f>VLOOKUP(D85,'[45]2015年市本级决算'!A:C,3,FALSE)</f>
        <v>627</v>
      </c>
      <c r="K85" s="578">
        <f t="shared" si="11"/>
        <v>1.337</v>
      </c>
      <c r="L85" s="579">
        <f t="shared" si="12"/>
        <v>1.306</v>
      </c>
      <c r="M85" s="578">
        <f t="shared" si="13"/>
        <v>1.306</v>
      </c>
      <c r="N85" s="148">
        <f t="shared" si="9"/>
        <v>0.337</v>
      </c>
      <c r="O85" s="194" t="str">
        <f t="shared" si="10"/>
        <v>是</v>
      </c>
      <c r="P85" s="194" t="str">
        <f t="shared" si="14"/>
        <v>否</v>
      </c>
      <c r="Q85" s="187" t="s">
        <v>304</v>
      </c>
      <c r="R85" s="175">
        <f t="shared" si="15"/>
        <v>7</v>
      </c>
    </row>
    <row r="86" s="175" customFormat="1" ht="18.95" customHeight="1" spans="1:18">
      <c r="A86" s="185" t="s">
        <v>165</v>
      </c>
      <c r="B86" s="186" t="s">
        <v>165</v>
      </c>
      <c r="C86" s="186" t="s">
        <v>303</v>
      </c>
      <c r="D86" s="574">
        <v>2010802</v>
      </c>
      <c r="E86" s="186" t="s">
        <v>176</v>
      </c>
      <c r="F86" s="35" t="s">
        <v>172</v>
      </c>
      <c r="G86" s="188">
        <f>VLOOKUP(D86,'[45]2014市本级决算'!A:C,3,FALSE)</f>
        <v>36</v>
      </c>
      <c r="H86" s="188">
        <f>VLOOKUP(D86,'[45]2015市本级年初预算'!D:G,4,FALSE)</f>
        <v>42</v>
      </c>
      <c r="I86" s="188">
        <f>VLOOKUP(D86,'[45]2015预算调整'!E:K,7,FALSE)</f>
        <v>42</v>
      </c>
      <c r="J86" s="188">
        <f>VLOOKUP(D86,'[45]2015年市本级决算'!A:C,3,FALSE)</f>
        <v>243</v>
      </c>
      <c r="K86" s="578">
        <f t="shared" si="11"/>
        <v>6.75</v>
      </c>
      <c r="L86" s="579">
        <f t="shared" si="12"/>
        <v>5.786</v>
      </c>
      <c r="M86" s="578">
        <f t="shared" si="13"/>
        <v>5.786</v>
      </c>
      <c r="N86" s="148">
        <f t="shared" si="9"/>
        <v>5.75</v>
      </c>
      <c r="O86" s="194" t="str">
        <f t="shared" si="10"/>
        <v>是</v>
      </c>
      <c r="P86" s="194" t="str">
        <f t="shared" si="14"/>
        <v>否</v>
      </c>
      <c r="Q86" s="187" t="s">
        <v>305</v>
      </c>
      <c r="R86" s="175">
        <f t="shared" si="15"/>
        <v>7</v>
      </c>
    </row>
    <row r="87" s="175" customFormat="1" ht="18.95" customHeight="1" spans="1:18">
      <c r="A87" s="185" t="s">
        <v>165</v>
      </c>
      <c r="B87" s="186" t="s">
        <v>165</v>
      </c>
      <c r="C87" s="186" t="s">
        <v>303</v>
      </c>
      <c r="D87" s="574">
        <v>2010803</v>
      </c>
      <c r="E87" s="186" t="s">
        <v>176</v>
      </c>
      <c r="F87" s="35" t="s">
        <v>174</v>
      </c>
      <c r="G87" s="188">
        <f>VLOOKUP(D87,'[45]2014市本级决算'!A:C,3,FALSE)</f>
        <v>0</v>
      </c>
      <c r="H87" s="188">
        <f>VLOOKUP(D87,'[45]2015市本级年初预算'!D:G,4,FALSE)</f>
        <v>0</v>
      </c>
      <c r="I87" s="188">
        <f>VLOOKUP(D87,'[45]2015预算调整'!E:K,7,FALSE)</f>
        <v>0</v>
      </c>
      <c r="J87" s="188">
        <f>VLOOKUP(D87,'[45]2015年市本级决算'!A:C,3,FALSE)</f>
        <v>0</v>
      </c>
      <c r="K87" s="578">
        <f t="shared" si="11"/>
        <v>0</v>
      </c>
      <c r="L87" s="579">
        <f t="shared" si="12"/>
        <v>0</v>
      </c>
      <c r="M87" s="578">
        <f t="shared" si="13"/>
        <v>0</v>
      </c>
      <c r="N87" s="148" t="str">
        <f t="shared" si="9"/>
        <v/>
      </c>
      <c r="O87" s="194" t="str">
        <f t="shared" si="10"/>
        <v>否</v>
      </c>
      <c r="P87" s="194" t="str">
        <f t="shared" si="14"/>
        <v>否</v>
      </c>
      <c r="Q87" s="187" t="s">
        <v>306</v>
      </c>
      <c r="R87" s="175">
        <f t="shared" si="15"/>
        <v>7</v>
      </c>
    </row>
    <row r="88" s="175" customFormat="1" ht="18.95" customHeight="1" spans="1:18">
      <c r="A88" s="185" t="s">
        <v>165</v>
      </c>
      <c r="B88" s="186" t="s">
        <v>165</v>
      </c>
      <c r="C88" s="186" t="s">
        <v>303</v>
      </c>
      <c r="D88" s="574">
        <v>2010804</v>
      </c>
      <c r="E88" s="186" t="s">
        <v>176</v>
      </c>
      <c r="F88" s="35" t="s">
        <v>307</v>
      </c>
      <c r="G88" s="188">
        <f>VLOOKUP(D88,'[45]2014市本级决算'!A:C,3,FALSE)</f>
        <v>769</v>
      </c>
      <c r="H88" s="188">
        <f>VLOOKUP(D88,'[45]2015市本级年初预算'!D:G,4,FALSE)</f>
        <v>820</v>
      </c>
      <c r="I88" s="188">
        <f>VLOOKUP(D88,'[45]2015预算调整'!E:K,7,FALSE)</f>
        <v>820</v>
      </c>
      <c r="J88" s="188">
        <f>VLOOKUP(D88,'[45]2015年市本级决算'!A:C,3,FALSE)</f>
        <v>394</v>
      </c>
      <c r="K88" s="578">
        <f t="shared" si="11"/>
        <v>0.512</v>
      </c>
      <c r="L88" s="579">
        <f t="shared" si="12"/>
        <v>0.48</v>
      </c>
      <c r="M88" s="578">
        <f t="shared" si="13"/>
        <v>0.48</v>
      </c>
      <c r="N88" s="148">
        <f t="shared" si="9"/>
        <v>-0.488</v>
      </c>
      <c r="O88" s="194" t="str">
        <f t="shared" si="10"/>
        <v>是</v>
      </c>
      <c r="P88" s="194" t="str">
        <f t="shared" si="14"/>
        <v>否</v>
      </c>
      <c r="Q88" s="187" t="s">
        <v>308</v>
      </c>
      <c r="R88" s="175">
        <f t="shared" si="15"/>
        <v>7</v>
      </c>
    </row>
    <row r="89" s="175" customFormat="1" ht="18.95" customHeight="1" spans="1:18">
      <c r="A89" s="185" t="s">
        <v>165</v>
      </c>
      <c r="B89" s="186" t="s">
        <v>165</v>
      </c>
      <c r="C89" s="186" t="s">
        <v>303</v>
      </c>
      <c r="D89" s="574">
        <v>2010805</v>
      </c>
      <c r="E89" s="186" t="s">
        <v>176</v>
      </c>
      <c r="F89" s="35" t="s">
        <v>309</v>
      </c>
      <c r="G89" s="188">
        <f>VLOOKUP(D89,'[45]2014市本级决算'!A:C,3,FALSE)</f>
        <v>0</v>
      </c>
      <c r="H89" s="188">
        <f>VLOOKUP(D89,'[45]2015市本级年初预算'!D:G,4,FALSE)</f>
        <v>0</v>
      </c>
      <c r="I89" s="188">
        <f>VLOOKUP(D89,'[45]2015预算调整'!E:K,7,FALSE)</f>
        <v>0</v>
      </c>
      <c r="J89" s="188">
        <f>VLOOKUP(D89,'[45]2015年市本级决算'!A:C,3,FALSE)</f>
        <v>0</v>
      </c>
      <c r="K89" s="578">
        <f t="shared" si="11"/>
        <v>0</v>
      </c>
      <c r="L89" s="579">
        <f t="shared" si="12"/>
        <v>0</v>
      </c>
      <c r="M89" s="578">
        <f t="shared" si="13"/>
        <v>0</v>
      </c>
      <c r="N89" s="148" t="str">
        <f t="shared" si="9"/>
        <v/>
      </c>
      <c r="O89" s="194" t="str">
        <f t="shared" si="10"/>
        <v>否</v>
      </c>
      <c r="P89" s="194" t="str">
        <f t="shared" si="14"/>
        <v>否</v>
      </c>
      <c r="Q89" s="187" t="s">
        <v>310</v>
      </c>
      <c r="R89" s="175">
        <f t="shared" si="15"/>
        <v>7</v>
      </c>
    </row>
    <row r="90" s="175" customFormat="1" ht="18.95" customHeight="1" spans="1:18">
      <c r="A90" s="185" t="s">
        <v>165</v>
      </c>
      <c r="B90" s="186" t="s">
        <v>165</v>
      </c>
      <c r="C90" s="186" t="s">
        <v>303</v>
      </c>
      <c r="D90" s="574">
        <v>2010806</v>
      </c>
      <c r="E90" s="186" t="s">
        <v>176</v>
      </c>
      <c r="F90" s="35" t="s">
        <v>276</v>
      </c>
      <c r="G90" s="188">
        <f>VLOOKUP(D90,'[45]2014市本级决算'!A:C,3,FALSE)</f>
        <v>25</v>
      </c>
      <c r="H90" s="188">
        <f>VLOOKUP(D90,'[45]2015市本级年初预算'!D:G,4,FALSE)</f>
        <v>24</v>
      </c>
      <c r="I90" s="188">
        <f>VLOOKUP(D90,'[45]2015预算调整'!E:K,7,FALSE)</f>
        <v>24</v>
      </c>
      <c r="J90" s="188">
        <f>VLOOKUP(D90,'[45]2015年市本级决算'!A:C,3,FALSE)</f>
        <v>14</v>
      </c>
      <c r="K90" s="578">
        <f t="shared" si="11"/>
        <v>0.56</v>
      </c>
      <c r="L90" s="579">
        <f t="shared" si="12"/>
        <v>0.583</v>
      </c>
      <c r="M90" s="578">
        <f t="shared" si="13"/>
        <v>0.583</v>
      </c>
      <c r="N90" s="148">
        <f t="shared" si="9"/>
        <v>-0.44</v>
      </c>
      <c r="O90" s="194" t="str">
        <f t="shared" si="10"/>
        <v>是</v>
      </c>
      <c r="P90" s="194" t="str">
        <f t="shared" si="14"/>
        <v>否</v>
      </c>
      <c r="Q90" s="187" t="s">
        <v>311</v>
      </c>
      <c r="R90" s="175">
        <f t="shared" si="15"/>
        <v>7</v>
      </c>
    </row>
    <row r="91" s="175" customFormat="1" ht="18.95" customHeight="1" spans="1:18">
      <c r="A91" s="185" t="s">
        <v>165</v>
      </c>
      <c r="B91" s="186" t="s">
        <v>165</v>
      </c>
      <c r="C91" s="186" t="s">
        <v>303</v>
      </c>
      <c r="D91" s="574">
        <v>2010850</v>
      </c>
      <c r="E91" s="186" t="s">
        <v>176</v>
      </c>
      <c r="F91" s="35" t="s">
        <v>189</v>
      </c>
      <c r="G91" s="188">
        <f>VLOOKUP(D91,'[45]2014市本级决算'!A:C,3,FALSE)</f>
        <v>99</v>
      </c>
      <c r="H91" s="188">
        <f>VLOOKUP(D91,'[45]2015市本级年初预算'!D:G,4,FALSE)</f>
        <v>102</v>
      </c>
      <c r="I91" s="188">
        <f>VLOOKUP(D91,'[45]2015预算调整'!E:K,7,FALSE)</f>
        <v>102</v>
      </c>
      <c r="J91" s="188">
        <f>VLOOKUP(D91,'[45]2015年市本级决算'!A:C,3,FALSE)</f>
        <v>134</v>
      </c>
      <c r="K91" s="578">
        <f t="shared" si="11"/>
        <v>1.354</v>
      </c>
      <c r="L91" s="579">
        <f t="shared" si="12"/>
        <v>1.314</v>
      </c>
      <c r="M91" s="578">
        <f t="shared" si="13"/>
        <v>1.314</v>
      </c>
      <c r="N91" s="148">
        <f t="shared" si="9"/>
        <v>0.354</v>
      </c>
      <c r="O91" s="194" t="str">
        <f t="shared" si="10"/>
        <v>是</v>
      </c>
      <c r="P91" s="194" t="str">
        <f t="shared" si="14"/>
        <v>否</v>
      </c>
      <c r="Q91" s="187" t="s">
        <v>312</v>
      </c>
      <c r="R91" s="175">
        <f t="shared" si="15"/>
        <v>7</v>
      </c>
    </row>
    <row r="92" s="175" customFormat="1" ht="18.95" customHeight="1" spans="1:18">
      <c r="A92" s="185" t="s">
        <v>165</v>
      </c>
      <c r="B92" s="186" t="s">
        <v>165</v>
      </c>
      <c r="C92" s="186" t="s">
        <v>303</v>
      </c>
      <c r="D92" s="574">
        <v>2010899</v>
      </c>
      <c r="E92" s="186" t="s">
        <v>176</v>
      </c>
      <c r="F92" s="35" t="s">
        <v>313</v>
      </c>
      <c r="G92" s="188">
        <f>VLOOKUP(D92,'[45]2014市本级决算'!A:C,3,FALSE)</f>
        <v>27</v>
      </c>
      <c r="H92" s="188">
        <f>VLOOKUP(D92,'[45]2015市本级年初预算'!D:G,4,FALSE)</f>
        <v>33</v>
      </c>
      <c r="I92" s="188">
        <f>VLOOKUP(D92,'[45]2015预算调整'!E:K,7,FALSE)</f>
        <v>33</v>
      </c>
      <c r="J92" s="188">
        <f>VLOOKUP(D92,'[45]2015年市本级决算'!A:C,3,FALSE)</f>
        <v>61</v>
      </c>
      <c r="K92" s="578">
        <f t="shared" si="11"/>
        <v>2.259</v>
      </c>
      <c r="L92" s="579">
        <f t="shared" si="12"/>
        <v>1.848</v>
      </c>
      <c r="M92" s="578">
        <f t="shared" si="13"/>
        <v>1.848</v>
      </c>
      <c r="N92" s="148">
        <f t="shared" si="9"/>
        <v>1.259</v>
      </c>
      <c r="O92" s="194" t="str">
        <f t="shared" si="10"/>
        <v>是</v>
      </c>
      <c r="P92" s="194" t="str">
        <f t="shared" si="14"/>
        <v>否</v>
      </c>
      <c r="Q92" s="187" t="s">
        <v>314</v>
      </c>
      <c r="R92" s="175">
        <f t="shared" si="15"/>
        <v>7</v>
      </c>
    </row>
    <row r="93" s="175" customFormat="1" ht="18.95" customHeight="1" spans="1:18">
      <c r="A93" s="185" t="s">
        <v>165</v>
      </c>
      <c r="B93" s="186" t="s">
        <v>167</v>
      </c>
      <c r="C93" s="186" t="s">
        <v>165</v>
      </c>
      <c r="D93" s="574">
        <v>20109</v>
      </c>
      <c r="E93" s="186" t="s">
        <v>165</v>
      </c>
      <c r="F93" s="35" t="s">
        <v>315</v>
      </c>
      <c r="G93" s="188">
        <f>VLOOKUP(D93,'[45]2014市本级决算'!A:C,3,FALSE)</f>
        <v>0</v>
      </c>
      <c r="H93" s="188">
        <f>VLOOKUP(D93,'[45]2015市本级年初预算'!D:G,4,FALSE)</f>
        <v>0</v>
      </c>
      <c r="I93" s="188">
        <f>VLOOKUP(D93,'[45]2015预算调整'!E:K,7,FALSE)</f>
        <v>0</v>
      </c>
      <c r="J93" s="188">
        <f>VLOOKUP(D93,'[45]2015年市本级决算'!A:C,3,FALSE)</f>
        <v>0</v>
      </c>
      <c r="K93" s="578">
        <f t="shared" si="11"/>
        <v>0</v>
      </c>
      <c r="L93" s="579">
        <f t="shared" si="12"/>
        <v>0</v>
      </c>
      <c r="M93" s="578">
        <f t="shared" si="13"/>
        <v>0</v>
      </c>
      <c r="N93" s="148" t="str">
        <f t="shared" si="9"/>
        <v/>
      </c>
      <c r="O93" s="194" t="str">
        <f t="shared" si="10"/>
        <v>否</v>
      </c>
      <c r="P93" s="194" t="str">
        <f t="shared" si="14"/>
        <v>是</v>
      </c>
      <c r="Q93" s="187" t="s">
        <v>316</v>
      </c>
      <c r="R93" s="175">
        <f t="shared" si="15"/>
        <v>5</v>
      </c>
    </row>
    <row r="94" s="175" customFormat="1" ht="18.95" customHeight="1" spans="1:18">
      <c r="A94" s="185" t="s">
        <v>165</v>
      </c>
      <c r="B94" s="186" t="s">
        <v>165</v>
      </c>
      <c r="C94" s="186" t="s">
        <v>316</v>
      </c>
      <c r="D94" s="574">
        <v>2010901</v>
      </c>
      <c r="E94" s="186" t="s">
        <v>176</v>
      </c>
      <c r="F94" s="35" t="s">
        <v>170</v>
      </c>
      <c r="G94" s="188">
        <f>VLOOKUP(D94,'[45]2014市本级决算'!A:C,3,FALSE)</f>
        <v>0</v>
      </c>
      <c r="H94" s="188">
        <f>VLOOKUP(D94,'[45]2015市本级年初预算'!D:G,4,FALSE)</f>
        <v>0</v>
      </c>
      <c r="I94" s="188">
        <f>VLOOKUP(D94,'[45]2015预算调整'!E:K,7,FALSE)</f>
        <v>0</v>
      </c>
      <c r="J94" s="188">
        <f>VLOOKUP(D94,'[45]2015年市本级决算'!A:C,3,FALSE)</f>
        <v>0</v>
      </c>
      <c r="K94" s="578">
        <f t="shared" si="11"/>
        <v>0</v>
      </c>
      <c r="L94" s="579">
        <f t="shared" si="12"/>
        <v>0</v>
      </c>
      <c r="M94" s="578">
        <f t="shared" si="13"/>
        <v>0</v>
      </c>
      <c r="N94" s="148" t="str">
        <f t="shared" si="9"/>
        <v/>
      </c>
      <c r="O94" s="194" t="str">
        <f t="shared" si="10"/>
        <v>否</v>
      </c>
      <c r="P94" s="194" t="str">
        <f t="shared" si="14"/>
        <v>否</v>
      </c>
      <c r="Q94" s="187" t="s">
        <v>317</v>
      </c>
      <c r="R94" s="175">
        <f t="shared" si="15"/>
        <v>7</v>
      </c>
    </row>
    <row r="95" s="175" customFormat="1" ht="18.95" customHeight="1" spans="1:18">
      <c r="A95" s="185" t="s">
        <v>165</v>
      </c>
      <c r="B95" s="186" t="s">
        <v>165</v>
      </c>
      <c r="C95" s="186" t="s">
        <v>316</v>
      </c>
      <c r="D95" s="574">
        <v>2010902</v>
      </c>
      <c r="E95" s="186" t="s">
        <v>176</v>
      </c>
      <c r="F95" s="35" t="s">
        <v>172</v>
      </c>
      <c r="G95" s="188">
        <f>VLOOKUP(D95,'[45]2014市本级决算'!A:C,3,FALSE)</f>
        <v>0</v>
      </c>
      <c r="H95" s="188">
        <f>VLOOKUP(D95,'[45]2015市本级年初预算'!D:G,4,FALSE)</f>
        <v>0</v>
      </c>
      <c r="I95" s="188">
        <f>VLOOKUP(D95,'[45]2015预算调整'!E:K,7,FALSE)</f>
        <v>0</v>
      </c>
      <c r="J95" s="188">
        <f>VLOOKUP(D95,'[45]2015年市本级决算'!A:C,3,FALSE)</f>
        <v>0</v>
      </c>
      <c r="K95" s="578">
        <f t="shared" si="11"/>
        <v>0</v>
      </c>
      <c r="L95" s="579">
        <f t="shared" si="12"/>
        <v>0</v>
      </c>
      <c r="M95" s="578">
        <f t="shared" si="13"/>
        <v>0</v>
      </c>
      <c r="N95" s="148" t="str">
        <f t="shared" si="9"/>
        <v/>
      </c>
      <c r="O95" s="194" t="str">
        <f t="shared" si="10"/>
        <v>否</v>
      </c>
      <c r="P95" s="194" t="str">
        <f t="shared" si="14"/>
        <v>否</v>
      </c>
      <c r="Q95" s="187" t="s">
        <v>318</v>
      </c>
      <c r="R95" s="175">
        <f t="shared" si="15"/>
        <v>7</v>
      </c>
    </row>
    <row r="96" s="175" customFormat="1" ht="18.95" customHeight="1" spans="1:18">
      <c r="A96" s="185" t="s">
        <v>165</v>
      </c>
      <c r="B96" s="186" t="s">
        <v>165</v>
      </c>
      <c r="C96" s="186" t="s">
        <v>316</v>
      </c>
      <c r="D96" s="574">
        <v>2010903</v>
      </c>
      <c r="E96" s="186" t="s">
        <v>176</v>
      </c>
      <c r="F96" s="35" t="s">
        <v>174</v>
      </c>
      <c r="G96" s="188">
        <f>VLOOKUP(D96,'[45]2014市本级决算'!A:C,3,FALSE)</f>
        <v>0</v>
      </c>
      <c r="H96" s="188">
        <f>VLOOKUP(D96,'[45]2015市本级年初预算'!D:G,4,FALSE)</f>
        <v>0</v>
      </c>
      <c r="I96" s="188">
        <f>VLOOKUP(D96,'[45]2015预算调整'!E:K,7,FALSE)</f>
        <v>0</v>
      </c>
      <c r="J96" s="188">
        <f>VLOOKUP(D96,'[45]2015年市本级决算'!A:C,3,FALSE)</f>
        <v>0</v>
      </c>
      <c r="K96" s="578">
        <f t="shared" si="11"/>
        <v>0</v>
      </c>
      <c r="L96" s="579">
        <f t="shared" si="12"/>
        <v>0</v>
      </c>
      <c r="M96" s="578">
        <f t="shared" si="13"/>
        <v>0</v>
      </c>
      <c r="N96" s="148" t="str">
        <f t="shared" si="9"/>
        <v/>
      </c>
      <c r="O96" s="194" t="str">
        <f t="shared" si="10"/>
        <v>否</v>
      </c>
      <c r="P96" s="194" t="str">
        <f t="shared" si="14"/>
        <v>否</v>
      </c>
      <c r="Q96" s="187" t="s">
        <v>319</v>
      </c>
      <c r="R96" s="175">
        <f t="shared" si="15"/>
        <v>7</v>
      </c>
    </row>
    <row r="97" s="175" customFormat="1" ht="18.95" customHeight="1" spans="1:18">
      <c r="A97" s="185" t="s">
        <v>165</v>
      </c>
      <c r="B97" s="186" t="s">
        <v>165</v>
      </c>
      <c r="C97" s="186" t="s">
        <v>316</v>
      </c>
      <c r="D97" s="574">
        <v>2010904</v>
      </c>
      <c r="E97" s="186" t="s">
        <v>176</v>
      </c>
      <c r="F97" s="35" t="s">
        <v>320</v>
      </c>
      <c r="G97" s="188">
        <f>VLOOKUP(D97,'[45]2014市本级决算'!A:C,3,FALSE)</f>
        <v>0</v>
      </c>
      <c r="H97" s="188">
        <f>VLOOKUP(D97,'[45]2015市本级年初预算'!D:G,4,FALSE)</f>
        <v>0</v>
      </c>
      <c r="I97" s="188">
        <f>VLOOKUP(D97,'[45]2015预算调整'!E:K,7,FALSE)</f>
        <v>0</v>
      </c>
      <c r="J97" s="188">
        <f>VLOOKUP(D97,'[45]2015年市本级决算'!A:C,3,FALSE)</f>
        <v>0</v>
      </c>
      <c r="K97" s="578">
        <f t="shared" si="11"/>
        <v>0</v>
      </c>
      <c r="L97" s="579">
        <f t="shared" si="12"/>
        <v>0</v>
      </c>
      <c r="M97" s="578">
        <f t="shared" si="13"/>
        <v>0</v>
      </c>
      <c r="N97" s="148" t="str">
        <f t="shared" si="9"/>
        <v/>
      </c>
      <c r="O97" s="194" t="str">
        <f t="shared" si="10"/>
        <v>否</v>
      </c>
      <c r="P97" s="194" t="str">
        <f t="shared" si="14"/>
        <v>否</v>
      </c>
      <c r="Q97" s="187" t="s">
        <v>321</v>
      </c>
      <c r="R97" s="175">
        <f t="shared" si="15"/>
        <v>7</v>
      </c>
    </row>
    <row r="98" s="175" customFormat="1" ht="18.95" customHeight="1" spans="1:18">
      <c r="A98" s="185" t="s">
        <v>165</v>
      </c>
      <c r="B98" s="186" t="s">
        <v>165</v>
      </c>
      <c r="C98" s="186" t="s">
        <v>316</v>
      </c>
      <c r="D98" s="574">
        <v>2010905</v>
      </c>
      <c r="E98" s="186" t="s">
        <v>176</v>
      </c>
      <c r="F98" s="35" t="s">
        <v>322</v>
      </c>
      <c r="G98" s="188">
        <f>VLOOKUP(D98,'[45]2014市本级决算'!A:C,3,FALSE)</f>
        <v>0</v>
      </c>
      <c r="H98" s="188">
        <f>VLOOKUP(D98,'[45]2015市本级年初预算'!D:G,4,FALSE)</f>
        <v>0</v>
      </c>
      <c r="I98" s="188">
        <f>VLOOKUP(D98,'[45]2015预算调整'!E:K,7,FALSE)</f>
        <v>0</v>
      </c>
      <c r="J98" s="188">
        <f>VLOOKUP(D98,'[45]2015年市本级决算'!A:C,3,FALSE)</f>
        <v>0</v>
      </c>
      <c r="K98" s="578">
        <f t="shared" si="11"/>
        <v>0</v>
      </c>
      <c r="L98" s="579">
        <f t="shared" si="12"/>
        <v>0</v>
      </c>
      <c r="M98" s="578">
        <f t="shared" si="13"/>
        <v>0</v>
      </c>
      <c r="N98" s="148" t="str">
        <f t="shared" si="9"/>
        <v/>
      </c>
      <c r="O98" s="194" t="str">
        <f t="shared" si="10"/>
        <v>否</v>
      </c>
      <c r="P98" s="194" t="str">
        <f t="shared" si="14"/>
        <v>否</v>
      </c>
      <c r="Q98" s="187" t="s">
        <v>323</v>
      </c>
      <c r="R98" s="175">
        <f t="shared" si="15"/>
        <v>7</v>
      </c>
    </row>
    <row r="99" s="175" customFormat="1" ht="18.95" customHeight="1" spans="1:18">
      <c r="A99" s="185" t="s">
        <v>165</v>
      </c>
      <c r="B99" s="186" t="s">
        <v>165</v>
      </c>
      <c r="C99" s="186" t="s">
        <v>316</v>
      </c>
      <c r="D99" s="574">
        <v>2010907</v>
      </c>
      <c r="E99" s="186" t="s">
        <v>176</v>
      </c>
      <c r="F99" s="35" t="s">
        <v>324</v>
      </c>
      <c r="G99" s="188">
        <f>VLOOKUP(D99,'[45]2014市本级决算'!A:C,3,FALSE)</f>
        <v>0</v>
      </c>
      <c r="H99" s="188">
        <f>VLOOKUP(D99,'[45]2015市本级年初预算'!D:G,4,FALSE)</f>
        <v>0</v>
      </c>
      <c r="I99" s="188">
        <f>VLOOKUP(D99,'[45]2015预算调整'!E:K,7,FALSE)</f>
        <v>0</v>
      </c>
      <c r="J99" s="188">
        <f>VLOOKUP(D99,'[45]2015年市本级决算'!A:C,3,FALSE)</f>
        <v>0</v>
      </c>
      <c r="K99" s="578">
        <f t="shared" si="11"/>
        <v>0</v>
      </c>
      <c r="L99" s="579">
        <f t="shared" si="12"/>
        <v>0</v>
      </c>
      <c r="M99" s="578">
        <f t="shared" si="13"/>
        <v>0</v>
      </c>
      <c r="N99" s="148" t="str">
        <f t="shared" si="9"/>
        <v/>
      </c>
      <c r="O99" s="194" t="str">
        <f t="shared" si="10"/>
        <v>否</v>
      </c>
      <c r="P99" s="194" t="str">
        <f t="shared" si="14"/>
        <v>否</v>
      </c>
      <c r="Q99" s="689" t="s">
        <v>325</v>
      </c>
      <c r="R99" s="175">
        <f t="shared" si="15"/>
        <v>7</v>
      </c>
    </row>
    <row r="100" s="175" customFormat="1" ht="18.95" customHeight="1" spans="1:18">
      <c r="A100" s="185" t="s">
        <v>165</v>
      </c>
      <c r="B100" s="186" t="s">
        <v>165</v>
      </c>
      <c r="C100" s="186" t="s">
        <v>316</v>
      </c>
      <c r="D100" s="574">
        <v>2010908</v>
      </c>
      <c r="E100" s="186" t="s">
        <v>176</v>
      </c>
      <c r="F100" s="35" t="s">
        <v>276</v>
      </c>
      <c r="G100" s="188">
        <f>VLOOKUP(D100,'[45]2014市本级决算'!A:C,3,FALSE)</f>
        <v>0</v>
      </c>
      <c r="H100" s="188">
        <f>VLOOKUP(D100,'[45]2015市本级年初预算'!D:G,4,FALSE)</f>
        <v>0</v>
      </c>
      <c r="I100" s="188">
        <f>VLOOKUP(D100,'[45]2015预算调整'!E:K,7,FALSE)</f>
        <v>0</v>
      </c>
      <c r="J100" s="188">
        <f>VLOOKUP(D100,'[45]2015年市本级决算'!A:C,3,FALSE)</f>
        <v>0</v>
      </c>
      <c r="K100" s="578">
        <f t="shared" si="11"/>
        <v>0</v>
      </c>
      <c r="L100" s="579">
        <f t="shared" si="12"/>
        <v>0</v>
      </c>
      <c r="M100" s="578">
        <f t="shared" si="13"/>
        <v>0</v>
      </c>
      <c r="N100" s="148" t="str">
        <f t="shared" si="9"/>
        <v/>
      </c>
      <c r="O100" s="194" t="str">
        <f t="shared" si="10"/>
        <v>否</v>
      </c>
      <c r="P100" s="194" t="str">
        <f t="shared" si="14"/>
        <v>否</v>
      </c>
      <c r="Q100" s="689" t="s">
        <v>326</v>
      </c>
      <c r="R100" s="175">
        <f t="shared" si="15"/>
        <v>7</v>
      </c>
    </row>
    <row r="101" s="175" customFormat="1" ht="18.95" customHeight="1" spans="1:18">
      <c r="A101" s="185" t="s">
        <v>165</v>
      </c>
      <c r="B101" s="186" t="s">
        <v>165</v>
      </c>
      <c r="C101" s="186" t="s">
        <v>316</v>
      </c>
      <c r="D101" s="574">
        <v>2010950</v>
      </c>
      <c r="E101" s="186" t="s">
        <v>176</v>
      </c>
      <c r="F101" s="35" t="s">
        <v>189</v>
      </c>
      <c r="G101" s="188">
        <f>VLOOKUP(D101,'[45]2014市本级决算'!A:C,3,FALSE)</f>
        <v>0</v>
      </c>
      <c r="H101" s="188">
        <f>VLOOKUP(D101,'[45]2015市本级年初预算'!D:G,4,FALSE)</f>
        <v>0</v>
      </c>
      <c r="I101" s="188">
        <f>VLOOKUP(D101,'[45]2015预算调整'!E:K,7,FALSE)</f>
        <v>0</v>
      </c>
      <c r="J101" s="188">
        <f>VLOOKUP(D101,'[45]2015年市本级决算'!A:C,3,FALSE)</f>
        <v>0</v>
      </c>
      <c r="K101" s="578">
        <f t="shared" si="11"/>
        <v>0</v>
      </c>
      <c r="L101" s="579">
        <f t="shared" si="12"/>
        <v>0</v>
      </c>
      <c r="M101" s="578">
        <f t="shared" si="13"/>
        <v>0</v>
      </c>
      <c r="N101" s="148" t="str">
        <f t="shared" si="9"/>
        <v/>
      </c>
      <c r="O101" s="194" t="str">
        <f t="shared" si="10"/>
        <v>否</v>
      </c>
      <c r="P101" s="194" t="str">
        <f t="shared" si="14"/>
        <v>否</v>
      </c>
      <c r="Q101" s="689" t="s">
        <v>327</v>
      </c>
      <c r="R101" s="175">
        <f t="shared" si="15"/>
        <v>7</v>
      </c>
    </row>
    <row r="102" s="175" customFormat="1" ht="18.95" customHeight="1" spans="1:18">
      <c r="A102" s="185" t="s">
        <v>165</v>
      </c>
      <c r="B102" s="186" t="s">
        <v>165</v>
      </c>
      <c r="C102" s="186" t="s">
        <v>316</v>
      </c>
      <c r="D102" s="574">
        <v>2010999</v>
      </c>
      <c r="E102" s="186" t="s">
        <v>176</v>
      </c>
      <c r="F102" s="35" t="s">
        <v>328</v>
      </c>
      <c r="G102" s="188">
        <f>VLOOKUP(D102,'[45]2014市本级决算'!A:C,3,FALSE)</f>
        <v>0</v>
      </c>
      <c r="H102" s="188">
        <f>VLOOKUP(D102,'[45]2015市本级年初预算'!D:G,4,FALSE)</f>
        <v>0</v>
      </c>
      <c r="I102" s="188">
        <f>VLOOKUP(D102,'[45]2015预算调整'!E:K,7,FALSE)</f>
        <v>0</v>
      </c>
      <c r="J102" s="188">
        <f>VLOOKUP(D102,'[45]2015年市本级决算'!A:C,3,FALSE)</f>
        <v>0</v>
      </c>
      <c r="K102" s="578">
        <f t="shared" si="11"/>
        <v>0</v>
      </c>
      <c r="L102" s="579">
        <f t="shared" si="12"/>
        <v>0</v>
      </c>
      <c r="M102" s="578">
        <f t="shared" si="13"/>
        <v>0</v>
      </c>
      <c r="N102" s="148" t="str">
        <f t="shared" si="9"/>
        <v/>
      </c>
      <c r="O102" s="194" t="str">
        <f t="shared" si="10"/>
        <v>否</v>
      </c>
      <c r="P102" s="194" t="str">
        <f t="shared" si="14"/>
        <v>否</v>
      </c>
      <c r="Q102" s="187" t="s">
        <v>329</v>
      </c>
      <c r="R102" s="175">
        <f t="shared" si="15"/>
        <v>7</v>
      </c>
    </row>
    <row r="103" s="175" customFormat="1" ht="18.95" customHeight="1" spans="1:18">
      <c r="A103" s="185" t="s">
        <v>165</v>
      </c>
      <c r="B103" s="186" t="s">
        <v>167</v>
      </c>
      <c r="C103" s="186" t="s">
        <v>165</v>
      </c>
      <c r="D103" s="574">
        <v>20110</v>
      </c>
      <c r="E103" s="186" t="s">
        <v>165</v>
      </c>
      <c r="F103" s="35" t="s">
        <v>330</v>
      </c>
      <c r="G103" s="188">
        <f>VLOOKUP(D103,'[45]2014市本级决算'!A:C,3,FALSE)</f>
        <v>520</v>
      </c>
      <c r="H103" s="188">
        <f>VLOOKUP(D103,'[45]2015市本级年初预算'!D:G,4,FALSE)</f>
        <v>591</v>
      </c>
      <c r="I103" s="188">
        <f>VLOOKUP(D103,'[45]2015预算调整'!E:K,7,FALSE)</f>
        <v>591</v>
      </c>
      <c r="J103" s="188">
        <f>VLOOKUP(D103,'[45]2015年市本级决算'!A:C,3,FALSE)</f>
        <v>695</v>
      </c>
      <c r="K103" s="578">
        <f t="shared" si="11"/>
        <v>1.337</v>
      </c>
      <c r="L103" s="579">
        <f t="shared" si="12"/>
        <v>1.176</v>
      </c>
      <c r="M103" s="578">
        <f t="shared" si="13"/>
        <v>1.176</v>
      </c>
      <c r="N103" s="148">
        <f t="shared" si="9"/>
        <v>0.337</v>
      </c>
      <c r="O103" s="194" t="str">
        <f t="shared" si="10"/>
        <v>是</v>
      </c>
      <c r="P103" s="194" t="str">
        <f t="shared" si="14"/>
        <v>是</v>
      </c>
      <c r="Q103" s="187" t="s">
        <v>331</v>
      </c>
      <c r="R103" s="175">
        <f t="shared" si="15"/>
        <v>5</v>
      </c>
    </row>
    <row r="104" s="175" customFormat="1" ht="18.95" customHeight="1" spans="1:18">
      <c r="A104" s="185" t="s">
        <v>165</v>
      </c>
      <c r="B104" s="186" t="s">
        <v>165</v>
      </c>
      <c r="C104" s="186" t="s">
        <v>331</v>
      </c>
      <c r="D104" s="574">
        <v>2011001</v>
      </c>
      <c r="E104" s="186" t="s">
        <v>176</v>
      </c>
      <c r="F104" s="35" t="s">
        <v>170</v>
      </c>
      <c r="G104" s="188">
        <f>VLOOKUP(D104,'[45]2014市本级决算'!A:C,3,FALSE)</f>
        <v>111</v>
      </c>
      <c r="H104" s="188">
        <f>VLOOKUP(D104,'[45]2015市本级年初预算'!D:G,4,FALSE)</f>
        <v>136</v>
      </c>
      <c r="I104" s="188">
        <f>VLOOKUP(D104,'[45]2015预算调整'!E:K,7,FALSE)</f>
        <v>136</v>
      </c>
      <c r="J104" s="188">
        <f>VLOOKUP(D104,'[45]2015年市本级决算'!A:C,3,FALSE)</f>
        <v>173</v>
      </c>
      <c r="K104" s="578">
        <f t="shared" si="11"/>
        <v>1.559</v>
      </c>
      <c r="L104" s="579">
        <f t="shared" si="12"/>
        <v>1.272</v>
      </c>
      <c r="M104" s="578">
        <f t="shared" si="13"/>
        <v>1.272</v>
      </c>
      <c r="N104" s="148">
        <f t="shared" si="9"/>
        <v>0.559</v>
      </c>
      <c r="O104" s="194" t="str">
        <f t="shared" si="10"/>
        <v>是</v>
      </c>
      <c r="P104" s="194" t="str">
        <f t="shared" si="14"/>
        <v>否</v>
      </c>
      <c r="Q104" s="187" t="s">
        <v>332</v>
      </c>
      <c r="R104" s="175">
        <f t="shared" si="15"/>
        <v>7</v>
      </c>
    </row>
    <row r="105" s="175" customFormat="1" ht="18.95" customHeight="1" spans="1:18">
      <c r="A105" s="185" t="s">
        <v>165</v>
      </c>
      <c r="B105" s="186" t="s">
        <v>165</v>
      </c>
      <c r="C105" s="186" t="s">
        <v>331</v>
      </c>
      <c r="D105" s="574">
        <v>2011002</v>
      </c>
      <c r="E105" s="186" t="s">
        <v>176</v>
      </c>
      <c r="F105" s="35" t="s">
        <v>172</v>
      </c>
      <c r="G105" s="188">
        <f>VLOOKUP(D105,'[45]2014市本级决算'!A:C,3,FALSE)</f>
        <v>2</v>
      </c>
      <c r="H105" s="188">
        <f>VLOOKUP(D105,'[45]2015市本级年初预算'!D:G,4,FALSE)</f>
        <v>2</v>
      </c>
      <c r="I105" s="188">
        <f>VLOOKUP(D105,'[45]2015预算调整'!E:K,7,FALSE)</f>
        <v>2</v>
      </c>
      <c r="J105" s="188">
        <f>VLOOKUP(D105,'[45]2015年市本级决算'!A:C,3,FALSE)</f>
        <v>0</v>
      </c>
      <c r="K105" s="578">
        <f t="shared" si="11"/>
        <v>0</v>
      </c>
      <c r="L105" s="579">
        <f t="shared" si="12"/>
        <v>0</v>
      </c>
      <c r="M105" s="578">
        <f t="shared" si="13"/>
        <v>0</v>
      </c>
      <c r="N105" s="148">
        <f t="shared" si="9"/>
        <v>-1</v>
      </c>
      <c r="O105" s="194" t="str">
        <f t="shared" si="10"/>
        <v>是</v>
      </c>
      <c r="P105" s="194" t="str">
        <f t="shared" si="14"/>
        <v>否</v>
      </c>
      <c r="Q105" s="187" t="s">
        <v>333</v>
      </c>
      <c r="R105" s="175">
        <f t="shared" si="15"/>
        <v>7</v>
      </c>
    </row>
    <row r="106" s="175" customFormat="1" ht="18.95" customHeight="1" spans="1:18">
      <c r="A106" s="185" t="s">
        <v>165</v>
      </c>
      <c r="B106" s="186" t="s">
        <v>165</v>
      </c>
      <c r="C106" s="186" t="s">
        <v>331</v>
      </c>
      <c r="D106" s="574">
        <v>2011003</v>
      </c>
      <c r="E106" s="186" t="s">
        <v>176</v>
      </c>
      <c r="F106" s="35" t="s">
        <v>174</v>
      </c>
      <c r="G106" s="188">
        <f>VLOOKUP(D106,'[45]2014市本级决算'!A:C,3,FALSE)</f>
        <v>0</v>
      </c>
      <c r="H106" s="188">
        <f>VLOOKUP(D106,'[45]2015市本级年初预算'!D:G,4,FALSE)</f>
        <v>0</v>
      </c>
      <c r="I106" s="188">
        <f>VLOOKUP(D106,'[45]2015预算调整'!E:K,7,FALSE)</f>
        <v>0</v>
      </c>
      <c r="J106" s="188">
        <f>VLOOKUP(D106,'[45]2015年市本级决算'!A:C,3,FALSE)</f>
        <v>0</v>
      </c>
      <c r="K106" s="578">
        <f t="shared" si="11"/>
        <v>0</v>
      </c>
      <c r="L106" s="579">
        <f t="shared" si="12"/>
        <v>0</v>
      </c>
      <c r="M106" s="578">
        <f t="shared" si="13"/>
        <v>0</v>
      </c>
      <c r="N106" s="148" t="str">
        <f t="shared" si="9"/>
        <v/>
      </c>
      <c r="O106" s="194" t="str">
        <f t="shared" si="10"/>
        <v>否</v>
      </c>
      <c r="P106" s="194" t="str">
        <f t="shared" si="14"/>
        <v>否</v>
      </c>
      <c r="Q106" s="187" t="s">
        <v>334</v>
      </c>
      <c r="R106" s="175">
        <f t="shared" si="15"/>
        <v>7</v>
      </c>
    </row>
    <row r="107" s="175" customFormat="1" ht="18.95" customHeight="1" spans="1:18">
      <c r="A107" s="185" t="s">
        <v>165</v>
      </c>
      <c r="B107" s="186" t="s">
        <v>165</v>
      </c>
      <c r="C107" s="186" t="s">
        <v>331</v>
      </c>
      <c r="D107" s="574">
        <v>2011004</v>
      </c>
      <c r="E107" s="186" t="s">
        <v>176</v>
      </c>
      <c r="F107" s="35" t="s">
        <v>335</v>
      </c>
      <c r="G107" s="188">
        <f>VLOOKUP(D107,'[45]2014市本级决算'!A:C,3,FALSE)</f>
        <v>0</v>
      </c>
      <c r="H107" s="188">
        <f>VLOOKUP(D107,'[45]2015市本级年初预算'!D:G,4,FALSE)</f>
        <v>0</v>
      </c>
      <c r="I107" s="188">
        <f>VLOOKUP(D107,'[45]2015预算调整'!E:K,7,FALSE)</f>
        <v>0</v>
      </c>
      <c r="J107" s="188">
        <f>VLOOKUP(D107,'[45]2015年市本级决算'!A:C,3,FALSE)</f>
        <v>0</v>
      </c>
      <c r="K107" s="578">
        <f t="shared" si="11"/>
        <v>0</v>
      </c>
      <c r="L107" s="579">
        <f t="shared" si="12"/>
        <v>0</v>
      </c>
      <c r="M107" s="578">
        <f t="shared" si="13"/>
        <v>0</v>
      </c>
      <c r="N107" s="148" t="str">
        <f t="shared" si="9"/>
        <v/>
      </c>
      <c r="O107" s="194" t="str">
        <f t="shared" si="10"/>
        <v>否</v>
      </c>
      <c r="P107" s="194" t="str">
        <f t="shared" si="14"/>
        <v>否</v>
      </c>
      <c r="Q107" s="187" t="s">
        <v>336</v>
      </c>
      <c r="R107" s="175">
        <f t="shared" si="15"/>
        <v>7</v>
      </c>
    </row>
    <row r="108" s="175" customFormat="1" ht="18.95" customHeight="1" spans="1:18">
      <c r="A108" s="185" t="s">
        <v>165</v>
      </c>
      <c r="B108" s="186" t="s">
        <v>165</v>
      </c>
      <c r="C108" s="186" t="s">
        <v>331</v>
      </c>
      <c r="D108" s="574">
        <v>2011005</v>
      </c>
      <c r="E108" s="186" t="s">
        <v>176</v>
      </c>
      <c r="F108" s="35" t="s">
        <v>337</v>
      </c>
      <c r="G108" s="188">
        <f>VLOOKUP(D108,'[45]2014市本级决算'!A:C,3,FALSE)</f>
        <v>0</v>
      </c>
      <c r="H108" s="188">
        <f>VLOOKUP(D108,'[45]2015市本级年初预算'!D:G,4,FALSE)</f>
        <v>0</v>
      </c>
      <c r="I108" s="188">
        <f>VLOOKUP(D108,'[45]2015预算调整'!E:K,7,FALSE)</f>
        <v>0</v>
      </c>
      <c r="J108" s="188">
        <f>VLOOKUP(D108,'[45]2015年市本级决算'!A:C,3,FALSE)</f>
        <v>0</v>
      </c>
      <c r="K108" s="578">
        <f t="shared" si="11"/>
        <v>0</v>
      </c>
      <c r="L108" s="579">
        <f t="shared" si="12"/>
        <v>0</v>
      </c>
      <c r="M108" s="578">
        <f t="shared" si="13"/>
        <v>0</v>
      </c>
      <c r="N108" s="148" t="str">
        <f t="shared" si="9"/>
        <v/>
      </c>
      <c r="O108" s="194" t="str">
        <f t="shared" si="10"/>
        <v>否</v>
      </c>
      <c r="P108" s="194" t="str">
        <f t="shared" si="14"/>
        <v>否</v>
      </c>
      <c r="Q108" s="187" t="s">
        <v>338</v>
      </c>
      <c r="R108" s="175">
        <f t="shared" si="15"/>
        <v>7</v>
      </c>
    </row>
    <row r="109" s="175" customFormat="1" ht="18.95" customHeight="1" spans="1:18">
      <c r="A109" s="185" t="s">
        <v>165</v>
      </c>
      <c r="B109" s="186" t="s">
        <v>165</v>
      </c>
      <c r="C109" s="186" t="s">
        <v>331</v>
      </c>
      <c r="D109" s="574">
        <v>2011006</v>
      </c>
      <c r="E109" s="186" t="s">
        <v>176</v>
      </c>
      <c r="F109" s="35" t="s">
        <v>339</v>
      </c>
      <c r="G109" s="188">
        <f>VLOOKUP(D109,'[45]2014市本级决算'!A:C,3,FALSE)</f>
        <v>66</v>
      </c>
      <c r="H109" s="188">
        <f>VLOOKUP(D109,'[45]2015市本级年初预算'!D:G,4,FALSE)</f>
        <v>75</v>
      </c>
      <c r="I109" s="188">
        <f>VLOOKUP(D109,'[45]2015预算调整'!E:K,7,FALSE)</f>
        <v>75</v>
      </c>
      <c r="J109" s="188">
        <f>VLOOKUP(D109,'[45]2015年市本级决算'!A:C,3,FALSE)</f>
        <v>69</v>
      </c>
      <c r="K109" s="578">
        <f t="shared" si="11"/>
        <v>1.045</v>
      </c>
      <c r="L109" s="579">
        <f t="shared" si="12"/>
        <v>0.92</v>
      </c>
      <c r="M109" s="578">
        <f t="shared" si="13"/>
        <v>0.92</v>
      </c>
      <c r="N109" s="148">
        <f t="shared" si="9"/>
        <v>0.045</v>
      </c>
      <c r="O109" s="194" t="str">
        <f t="shared" si="10"/>
        <v>是</v>
      </c>
      <c r="P109" s="194" t="str">
        <f t="shared" si="14"/>
        <v>否</v>
      </c>
      <c r="Q109" s="187" t="s">
        <v>340</v>
      </c>
      <c r="R109" s="175">
        <f t="shared" si="15"/>
        <v>7</v>
      </c>
    </row>
    <row r="110" s="175" customFormat="1" ht="18.95" customHeight="1" spans="1:18">
      <c r="A110" s="185" t="s">
        <v>165</v>
      </c>
      <c r="B110" s="186" t="s">
        <v>165</v>
      </c>
      <c r="C110" s="186" t="s">
        <v>331</v>
      </c>
      <c r="D110" s="574">
        <v>2011007</v>
      </c>
      <c r="E110" s="186" t="s">
        <v>176</v>
      </c>
      <c r="F110" s="35" t="s">
        <v>341</v>
      </c>
      <c r="G110" s="188">
        <f>VLOOKUP(D110,'[45]2014市本级决算'!A:C,3,FALSE)</f>
        <v>0</v>
      </c>
      <c r="H110" s="188">
        <f>VLOOKUP(D110,'[45]2015市本级年初预算'!D:G,4,FALSE)</f>
        <v>0</v>
      </c>
      <c r="I110" s="188">
        <f>VLOOKUP(D110,'[45]2015预算调整'!E:K,7,FALSE)</f>
        <v>0</v>
      </c>
      <c r="J110" s="188">
        <f>VLOOKUP(D110,'[45]2015年市本级决算'!A:C,3,FALSE)</f>
        <v>0</v>
      </c>
      <c r="K110" s="578">
        <f t="shared" si="11"/>
        <v>0</v>
      </c>
      <c r="L110" s="579">
        <f t="shared" si="12"/>
        <v>0</v>
      </c>
      <c r="M110" s="578">
        <f t="shared" si="13"/>
        <v>0</v>
      </c>
      <c r="N110" s="148" t="str">
        <f t="shared" si="9"/>
        <v/>
      </c>
      <c r="O110" s="194" t="str">
        <f t="shared" si="10"/>
        <v>否</v>
      </c>
      <c r="P110" s="194" t="str">
        <f t="shared" si="14"/>
        <v>否</v>
      </c>
      <c r="Q110" s="187" t="s">
        <v>342</v>
      </c>
      <c r="R110" s="175">
        <f t="shared" si="15"/>
        <v>7</v>
      </c>
    </row>
    <row r="111" s="175" customFormat="1" ht="18.95" customHeight="1" spans="1:18">
      <c r="A111" s="185" t="s">
        <v>165</v>
      </c>
      <c r="B111" s="186" t="s">
        <v>165</v>
      </c>
      <c r="C111" s="186" t="s">
        <v>331</v>
      </c>
      <c r="D111" s="574">
        <v>2011008</v>
      </c>
      <c r="E111" s="186" t="s">
        <v>176</v>
      </c>
      <c r="F111" s="35" t="s">
        <v>343</v>
      </c>
      <c r="G111" s="188">
        <f>VLOOKUP(D111,'[45]2014市本级决算'!A:C,3,FALSE)</f>
        <v>15</v>
      </c>
      <c r="H111" s="188">
        <f>VLOOKUP(D111,'[45]2015市本级年初预算'!D:G,4,FALSE)</f>
        <v>15</v>
      </c>
      <c r="I111" s="188">
        <f>VLOOKUP(D111,'[45]2015预算调整'!E:K,7,FALSE)</f>
        <v>15</v>
      </c>
      <c r="J111" s="188">
        <f>VLOOKUP(D111,'[45]2015年市本级决算'!A:C,3,FALSE)</f>
        <v>141</v>
      </c>
      <c r="K111" s="578">
        <f t="shared" si="11"/>
        <v>9.4</v>
      </c>
      <c r="L111" s="579">
        <f t="shared" si="12"/>
        <v>9.4</v>
      </c>
      <c r="M111" s="578">
        <f t="shared" si="13"/>
        <v>9.4</v>
      </c>
      <c r="N111" s="148">
        <f t="shared" si="9"/>
        <v>8.4</v>
      </c>
      <c r="O111" s="194" t="str">
        <f t="shared" si="10"/>
        <v>是</v>
      </c>
      <c r="P111" s="194" t="str">
        <f t="shared" si="14"/>
        <v>否</v>
      </c>
      <c r="Q111" s="187" t="s">
        <v>344</v>
      </c>
      <c r="R111" s="175">
        <f t="shared" si="15"/>
        <v>7</v>
      </c>
    </row>
    <row r="112" s="175" customFormat="1" ht="18.95" customHeight="1" spans="1:18">
      <c r="A112" s="185" t="s">
        <v>165</v>
      </c>
      <c r="B112" s="186" t="s">
        <v>165</v>
      </c>
      <c r="C112" s="186" t="s">
        <v>331</v>
      </c>
      <c r="D112" s="574">
        <v>2011009</v>
      </c>
      <c r="E112" s="186" t="s">
        <v>176</v>
      </c>
      <c r="F112" s="35" t="s">
        <v>345</v>
      </c>
      <c r="G112" s="188">
        <f>VLOOKUP(D112,'[45]2014市本级决算'!A:C,3,FALSE)</f>
        <v>20</v>
      </c>
      <c r="H112" s="188">
        <f>VLOOKUP(D112,'[45]2015市本级年初预算'!D:G,4,FALSE)</f>
        <v>20</v>
      </c>
      <c r="I112" s="188">
        <f>VLOOKUP(D112,'[45]2015预算调整'!E:K,7,FALSE)</f>
        <v>20</v>
      </c>
      <c r="J112" s="188">
        <f>VLOOKUP(D112,'[45]2015年市本级决算'!A:C,3,FALSE)</f>
        <v>20</v>
      </c>
      <c r="K112" s="578">
        <f t="shared" si="11"/>
        <v>1</v>
      </c>
      <c r="L112" s="579">
        <f t="shared" si="12"/>
        <v>1</v>
      </c>
      <c r="M112" s="578">
        <f t="shared" si="13"/>
        <v>1</v>
      </c>
      <c r="N112" s="148">
        <f t="shared" si="9"/>
        <v>0</v>
      </c>
      <c r="O112" s="194" t="str">
        <f t="shared" si="10"/>
        <v>是</v>
      </c>
      <c r="P112" s="194" t="str">
        <f t="shared" si="14"/>
        <v>否</v>
      </c>
      <c r="Q112" s="187" t="s">
        <v>346</v>
      </c>
      <c r="R112" s="175">
        <f t="shared" si="15"/>
        <v>7</v>
      </c>
    </row>
    <row r="113" s="175" customFormat="1" ht="18.95" customHeight="1" spans="1:18">
      <c r="A113" s="185" t="s">
        <v>165</v>
      </c>
      <c r="B113" s="186" t="s">
        <v>165</v>
      </c>
      <c r="C113" s="186" t="s">
        <v>331</v>
      </c>
      <c r="D113" s="574">
        <v>2011010</v>
      </c>
      <c r="E113" s="186" t="s">
        <v>176</v>
      </c>
      <c r="F113" s="35" t="s">
        <v>347</v>
      </c>
      <c r="G113" s="188">
        <f>VLOOKUP(D113,'[45]2014市本级决算'!A:C,3,FALSE)</f>
        <v>10</v>
      </c>
      <c r="H113" s="188">
        <f>VLOOKUP(D113,'[45]2015市本级年初预算'!D:G,4,FALSE)</f>
        <v>10</v>
      </c>
      <c r="I113" s="188">
        <f>VLOOKUP(D113,'[45]2015预算调整'!E:K,7,FALSE)</f>
        <v>10</v>
      </c>
      <c r="J113" s="188">
        <f>VLOOKUP(D113,'[45]2015年市本级决算'!A:C,3,FALSE)</f>
        <v>15</v>
      </c>
      <c r="K113" s="578">
        <f t="shared" si="11"/>
        <v>1.5</v>
      </c>
      <c r="L113" s="579">
        <f t="shared" si="12"/>
        <v>1.5</v>
      </c>
      <c r="M113" s="578">
        <f t="shared" si="13"/>
        <v>1.5</v>
      </c>
      <c r="N113" s="148">
        <f t="shared" si="9"/>
        <v>0.5</v>
      </c>
      <c r="O113" s="194" t="str">
        <f t="shared" si="10"/>
        <v>是</v>
      </c>
      <c r="P113" s="194" t="str">
        <f t="shared" si="14"/>
        <v>否</v>
      </c>
      <c r="Q113" s="187" t="s">
        <v>348</v>
      </c>
      <c r="R113" s="175">
        <f t="shared" si="15"/>
        <v>7</v>
      </c>
    </row>
    <row r="114" s="175" customFormat="1" ht="18.95" customHeight="1" spans="1:18">
      <c r="A114" s="185" t="s">
        <v>165</v>
      </c>
      <c r="B114" s="186" t="s">
        <v>165</v>
      </c>
      <c r="C114" s="186" t="s">
        <v>331</v>
      </c>
      <c r="D114" s="574">
        <v>2011011</v>
      </c>
      <c r="E114" s="186" t="s">
        <v>176</v>
      </c>
      <c r="F114" s="35" t="s">
        <v>349</v>
      </c>
      <c r="G114" s="188">
        <f>VLOOKUP(D114,'[45]2014市本级决算'!A:C,3,FALSE)</f>
        <v>48</v>
      </c>
      <c r="H114" s="188">
        <f>VLOOKUP(D114,'[45]2015市本级年初预算'!D:G,4,FALSE)</f>
        <v>48</v>
      </c>
      <c r="I114" s="188">
        <f>VLOOKUP(D114,'[45]2015预算调整'!E:K,7,FALSE)</f>
        <v>48</v>
      </c>
      <c r="J114" s="188">
        <f>VLOOKUP(D114,'[45]2015年市本级决算'!A:C,3,FALSE)</f>
        <v>48</v>
      </c>
      <c r="K114" s="578">
        <f t="shared" si="11"/>
        <v>1</v>
      </c>
      <c r="L114" s="579">
        <f t="shared" si="12"/>
        <v>1</v>
      </c>
      <c r="M114" s="578">
        <f t="shared" si="13"/>
        <v>1</v>
      </c>
      <c r="N114" s="148">
        <f t="shared" si="9"/>
        <v>0</v>
      </c>
      <c r="O114" s="194" t="str">
        <f t="shared" si="10"/>
        <v>是</v>
      </c>
      <c r="P114" s="194" t="str">
        <f t="shared" si="14"/>
        <v>否</v>
      </c>
      <c r="Q114" s="187" t="s">
        <v>350</v>
      </c>
      <c r="R114" s="175">
        <f t="shared" si="15"/>
        <v>7</v>
      </c>
    </row>
    <row r="115" s="175" customFormat="1" ht="18.95" customHeight="1" spans="1:18">
      <c r="A115" s="185" t="s">
        <v>165</v>
      </c>
      <c r="B115" s="186" t="s">
        <v>165</v>
      </c>
      <c r="C115" s="186" t="s">
        <v>331</v>
      </c>
      <c r="D115" s="574">
        <v>2011012</v>
      </c>
      <c r="E115" s="186" t="s">
        <v>176</v>
      </c>
      <c r="F115" s="35" t="s">
        <v>351</v>
      </c>
      <c r="G115" s="188">
        <f>VLOOKUP(D115,'[45]2014市本级决算'!A:C,3,FALSE)</f>
        <v>0</v>
      </c>
      <c r="H115" s="188">
        <f>VLOOKUP(D115,'[45]2015市本级年初预算'!D:G,4,FALSE)</f>
        <v>0</v>
      </c>
      <c r="I115" s="188">
        <f>VLOOKUP(D115,'[45]2015预算调整'!E:K,7,FALSE)</f>
        <v>0</v>
      </c>
      <c r="J115" s="188">
        <f>VLOOKUP(D115,'[45]2015年市本级决算'!A:C,3,FALSE)</f>
        <v>0</v>
      </c>
      <c r="K115" s="578">
        <f t="shared" si="11"/>
        <v>0</v>
      </c>
      <c r="L115" s="579">
        <f t="shared" si="12"/>
        <v>0</v>
      </c>
      <c r="M115" s="578">
        <f t="shared" si="13"/>
        <v>0</v>
      </c>
      <c r="N115" s="148" t="str">
        <f t="shared" si="9"/>
        <v/>
      </c>
      <c r="O115" s="194" t="str">
        <f t="shared" si="10"/>
        <v>否</v>
      </c>
      <c r="P115" s="194" t="str">
        <f t="shared" si="14"/>
        <v>否</v>
      </c>
      <c r="Q115" s="187" t="s">
        <v>352</v>
      </c>
      <c r="R115" s="175">
        <f t="shared" si="15"/>
        <v>7</v>
      </c>
    </row>
    <row r="116" s="175" customFormat="1" ht="18.95" customHeight="1" spans="1:18">
      <c r="A116" s="185" t="s">
        <v>165</v>
      </c>
      <c r="B116" s="186" t="s">
        <v>165</v>
      </c>
      <c r="C116" s="186" t="s">
        <v>331</v>
      </c>
      <c r="D116" s="574">
        <v>2011050</v>
      </c>
      <c r="E116" s="186" t="s">
        <v>176</v>
      </c>
      <c r="F116" s="35" t="s">
        <v>189</v>
      </c>
      <c r="G116" s="188">
        <f>VLOOKUP(D116,'[45]2014市本级决算'!A:C,3,FALSE)</f>
        <v>108</v>
      </c>
      <c r="H116" s="188">
        <f>VLOOKUP(D116,'[45]2015市本级年初预算'!D:G,4,FALSE)</f>
        <v>135</v>
      </c>
      <c r="I116" s="188">
        <f>VLOOKUP(D116,'[45]2015预算调整'!E:K,7,FALSE)</f>
        <v>135</v>
      </c>
      <c r="J116" s="188">
        <f>VLOOKUP(D116,'[45]2015年市本级决算'!A:C,3,FALSE)</f>
        <v>157</v>
      </c>
      <c r="K116" s="578">
        <f t="shared" si="11"/>
        <v>1.454</v>
      </c>
      <c r="L116" s="579">
        <f t="shared" si="12"/>
        <v>1.163</v>
      </c>
      <c r="M116" s="578">
        <f t="shared" si="13"/>
        <v>1.163</v>
      </c>
      <c r="N116" s="148">
        <f t="shared" si="9"/>
        <v>0.454</v>
      </c>
      <c r="O116" s="194" t="str">
        <f t="shared" si="10"/>
        <v>是</v>
      </c>
      <c r="P116" s="194" t="str">
        <f t="shared" si="14"/>
        <v>否</v>
      </c>
      <c r="Q116" s="187" t="s">
        <v>353</v>
      </c>
      <c r="R116" s="175">
        <f t="shared" si="15"/>
        <v>7</v>
      </c>
    </row>
    <row r="117" s="175" customFormat="1" ht="18.95" customHeight="1" spans="1:18">
      <c r="A117" s="185" t="s">
        <v>165</v>
      </c>
      <c r="B117" s="186"/>
      <c r="C117" s="186" t="s">
        <v>331</v>
      </c>
      <c r="D117" s="574">
        <v>2011099</v>
      </c>
      <c r="E117" s="186" t="s">
        <v>176</v>
      </c>
      <c r="F117" s="35" t="s">
        <v>354</v>
      </c>
      <c r="G117" s="188">
        <f>VLOOKUP(D117,'[45]2014市本级决算'!A:C,3,FALSE)</f>
        <v>140</v>
      </c>
      <c r="H117" s="188">
        <f>VLOOKUP(D117,'[45]2015市本级年初预算'!D:G,4,FALSE)</f>
        <v>150</v>
      </c>
      <c r="I117" s="188">
        <f>VLOOKUP(D117,'[45]2015预算调整'!E:K,7,FALSE)</f>
        <v>150</v>
      </c>
      <c r="J117" s="188">
        <f>VLOOKUP(D117,'[45]2015年市本级决算'!A:C,3,FALSE)</f>
        <v>72</v>
      </c>
      <c r="K117" s="578">
        <f t="shared" si="11"/>
        <v>0.514</v>
      </c>
      <c r="L117" s="579">
        <f t="shared" si="12"/>
        <v>0.48</v>
      </c>
      <c r="M117" s="578">
        <f t="shared" si="13"/>
        <v>0.48</v>
      </c>
      <c r="N117" s="148">
        <f t="shared" ref="N117:N180" si="16">IF(ISERROR(J117/G117-1),"",J117/G117-1)</f>
        <v>-0.486</v>
      </c>
      <c r="O117" s="194" t="str">
        <f t="shared" si="10"/>
        <v>是</v>
      </c>
      <c r="P117" s="194" t="str">
        <f t="shared" si="14"/>
        <v>否</v>
      </c>
      <c r="Q117" s="187" t="s">
        <v>355</v>
      </c>
      <c r="R117" s="175">
        <f t="shared" si="15"/>
        <v>7</v>
      </c>
    </row>
    <row r="118" s="175" customFormat="1" ht="18.95" customHeight="1" spans="1:18">
      <c r="A118" s="185" t="s">
        <v>165</v>
      </c>
      <c r="B118" s="690" t="s">
        <v>167</v>
      </c>
      <c r="C118" s="186"/>
      <c r="D118" s="574">
        <v>20111</v>
      </c>
      <c r="E118" s="186"/>
      <c r="F118" s="35" t="s">
        <v>356</v>
      </c>
      <c r="G118" s="188">
        <f>VLOOKUP(D118,'[45]2014市本级决算'!A:C,3,FALSE)</f>
        <v>1215</v>
      </c>
      <c r="H118" s="188">
        <f>VLOOKUP(D118,'[45]2015市本级年初预算'!D:G,4,FALSE)</f>
        <v>1286</v>
      </c>
      <c r="I118" s="188">
        <f>VLOOKUP(D118,'[45]2015预算调整'!E:K,7,FALSE)</f>
        <v>1286</v>
      </c>
      <c r="J118" s="188">
        <f>VLOOKUP(D118,'[45]2015年市本级决算'!A:C,3,FALSE)</f>
        <v>1909</v>
      </c>
      <c r="K118" s="578">
        <f t="shared" si="11"/>
        <v>1.571</v>
      </c>
      <c r="L118" s="579">
        <f t="shared" si="12"/>
        <v>1.484</v>
      </c>
      <c r="M118" s="578">
        <f t="shared" si="13"/>
        <v>1.484</v>
      </c>
      <c r="N118" s="148">
        <f t="shared" si="16"/>
        <v>0.571</v>
      </c>
      <c r="O118" s="194" t="str">
        <f t="shared" si="10"/>
        <v>是</v>
      </c>
      <c r="P118" s="194" t="str">
        <f t="shared" si="14"/>
        <v>是</v>
      </c>
      <c r="Q118" s="187" t="s">
        <v>357</v>
      </c>
      <c r="R118" s="175">
        <f t="shared" si="15"/>
        <v>5</v>
      </c>
    </row>
    <row r="119" s="175" customFormat="1" ht="18.95" customHeight="1" spans="1:18">
      <c r="A119" s="185" t="s">
        <v>165</v>
      </c>
      <c r="B119" s="186" t="s">
        <v>165</v>
      </c>
      <c r="C119" s="186" t="s">
        <v>357</v>
      </c>
      <c r="D119" s="574">
        <v>2011101</v>
      </c>
      <c r="E119" s="186" t="s">
        <v>176</v>
      </c>
      <c r="F119" s="35" t="s">
        <v>170</v>
      </c>
      <c r="G119" s="188">
        <f>VLOOKUP(D119,'[45]2014市本级决算'!A:C,3,FALSE)</f>
        <v>826</v>
      </c>
      <c r="H119" s="188">
        <f>VLOOKUP(D119,'[45]2015市本级年初预算'!D:G,4,FALSE)</f>
        <v>855</v>
      </c>
      <c r="I119" s="188">
        <f>VLOOKUP(D119,'[45]2015预算调整'!E:K,7,FALSE)</f>
        <v>855</v>
      </c>
      <c r="J119" s="188">
        <f>VLOOKUP(D119,'[45]2015年市本级决算'!A:C,3,FALSE)</f>
        <v>1443</v>
      </c>
      <c r="K119" s="578">
        <f t="shared" si="11"/>
        <v>1.747</v>
      </c>
      <c r="L119" s="579">
        <f t="shared" si="12"/>
        <v>1.688</v>
      </c>
      <c r="M119" s="578">
        <f t="shared" si="13"/>
        <v>1.688</v>
      </c>
      <c r="N119" s="148">
        <f t="shared" si="16"/>
        <v>0.747</v>
      </c>
      <c r="O119" s="194" t="str">
        <f t="shared" si="10"/>
        <v>是</v>
      </c>
      <c r="P119" s="194" t="str">
        <f t="shared" si="14"/>
        <v>否</v>
      </c>
      <c r="Q119" s="187" t="s">
        <v>358</v>
      </c>
      <c r="R119" s="175">
        <f t="shared" si="15"/>
        <v>7</v>
      </c>
    </row>
    <row r="120" s="175" customFormat="1" ht="18.95" customHeight="1" spans="1:18">
      <c r="A120" s="185" t="s">
        <v>165</v>
      </c>
      <c r="B120" s="186" t="s">
        <v>165</v>
      </c>
      <c r="C120" s="186" t="s">
        <v>357</v>
      </c>
      <c r="D120" s="574">
        <v>2011102</v>
      </c>
      <c r="E120" s="186" t="s">
        <v>176</v>
      </c>
      <c r="F120" s="35" t="s">
        <v>172</v>
      </c>
      <c r="G120" s="188">
        <f>VLOOKUP(D120,'[45]2014市本级决算'!A:C,3,FALSE)</f>
        <v>95</v>
      </c>
      <c r="H120" s="188">
        <f>VLOOKUP(D120,'[45]2015市本级年初预算'!D:G,4,FALSE)</f>
        <v>115</v>
      </c>
      <c r="I120" s="188">
        <f>VLOOKUP(D120,'[45]2015预算调整'!E:K,7,FALSE)</f>
        <v>115</v>
      </c>
      <c r="J120" s="188">
        <f>VLOOKUP(D120,'[45]2015年市本级决算'!A:C,3,FALSE)</f>
        <v>157</v>
      </c>
      <c r="K120" s="578">
        <f t="shared" si="11"/>
        <v>1.653</v>
      </c>
      <c r="L120" s="579">
        <f t="shared" si="12"/>
        <v>1.365</v>
      </c>
      <c r="M120" s="578">
        <f t="shared" si="13"/>
        <v>1.365</v>
      </c>
      <c r="N120" s="148">
        <f t="shared" si="16"/>
        <v>0.653</v>
      </c>
      <c r="O120" s="194" t="str">
        <f t="shared" si="10"/>
        <v>是</v>
      </c>
      <c r="P120" s="194" t="str">
        <f t="shared" si="14"/>
        <v>否</v>
      </c>
      <c r="Q120" s="187" t="s">
        <v>359</v>
      </c>
      <c r="R120" s="175">
        <f t="shared" si="15"/>
        <v>7</v>
      </c>
    </row>
    <row r="121" s="175" customFormat="1" ht="18.95" customHeight="1" spans="1:18">
      <c r="A121" s="185" t="s">
        <v>165</v>
      </c>
      <c r="B121" s="186" t="s">
        <v>165</v>
      </c>
      <c r="C121" s="186" t="s">
        <v>357</v>
      </c>
      <c r="D121" s="574">
        <v>2011103</v>
      </c>
      <c r="E121" s="186" t="s">
        <v>176</v>
      </c>
      <c r="F121" s="35" t="s">
        <v>174</v>
      </c>
      <c r="G121" s="188">
        <f>VLOOKUP(D121,'[45]2014市本级决算'!A:C,3,FALSE)</f>
        <v>0</v>
      </c>
      <c r="H121" s="188">
        <f>VLOOKUP(D121,'[45]2015市本级年初预算'!D:G,4,FALSE)</f>
        <v>0</v>
      </c>
      <c r="I121" s="188">
        <f>VLOOKUP(D121,'[45]2015预算调整'!E:K,7,FALSE)</f>
        <v>0</v>
      </c>
      <c r="J121" s="188">
        <f>VLOOKUP(D121,'[45]2015年市本级决算'!A:C,3,FALSE)</f>
        <v>0</v>
      </c>
      <c r="K121" s="578">
        <f t="shared" si="11"/>
        <v>0</v>
      </c>
      <c r="L121" s="579">
        <f t="shared" si="12"/>
        <v>0</v>
      </c>
      <c r="M121" s="578">
        <f t="shared" si="13"/>
        <v>0</v>
      </c>
      <c r="N121" s="148" t="str">
        <f t="shared" si="16"/>
        <v/>
      </c>
      <c r="O121" s="194" t="str">
        <f t="shared" si="10"/>
        <v>否</v>
      </c>
      <c r="P121" s="194" t="str">
        <f t="shared" si="14"/>
        <v>否</v>
      </c>
      <c r="Q121" s="187" t="s">
        <v>360</v>
      </c>
      <c r="R121" s="175">
        <f t="shared" si="15"/>
        <v>7</v>
      </c>
    </row>
    <row r="122" s="174" customFormat="1" ht="18.95" customHeight="1" spans="1:18">
      <c r="A122" s="185" t="s">
        <v>165</v>
      </c>
      <c r="B122" s="186" t="s">
        <v>165</v>
      </c>
      <c r="C122" s="186" t="s">
        <v>357</v>
      </c>
      <c r="D122" s="574">
        <v>2011104</v>
      </c>
      <c r="E122" s="186" t="s">
        <v>176</v>
      </c>
      <c r="F122" s="35" t="s">
        <v>361</v>
      </c>
      <c r="G122" s="188">
        <f>VLOOKUP(D122,'[45]2014市本级决算'!A:C,3,FALSE)</f>
        <v>30</v>
      </c>
      <c r="H122" s="188">
        <f>VLOOKUP(D122,'[45]2015市本级年初预算'!D:G,4,FALSE)</f>
        <v>30</v>
      </c>
      <c r="I122" s="188">
        <f>VLOOKUP(D122,'[45]2015预算调整'!E:K,7,FALSE)</f>
        <v>30</v>
      </c>
      <c r="J122" s="188">
        <f>VLOOKUP(D122,'[45]2015年市本级决算'!A:C,3,FALSE)</f>
        <v>30</v>
      </c>
      <c r="K122" s="578">
        <f t="shared" si="11"/>
        <v>1</v>
      </c>
      <c r="L122" s="579">
        <f t="shared" si="12"/>
        <v>1</v>
      </c>
      <c r="M122" s="578">
        <f t="shared" si="13"/>
        <v>1</v>
      </c>
      <c r="N122" s="148">
        <f t="shared" si="16"/>
        <v>0</v>
      </c>
      <c r="O122" s="194" t="str">
        <f t="shared" si="10"/>
        <v>是</v>
      </c>
      <c r="P122" s="194" t="str">
        <f t="shared" si="14"/>
        <v>否</v>
      </c>
      <c r="Q122" s="187" t="s">
        <v>362</v>
      </c>
      <c r="R122" s="175">
        <f t="shared" si="15"/>
        <v>7</v>
      </c>
    </row>
    <row r="123" s="175" customFormat="1" ht="18.95" customHeight="1" spans="1:18">
      <c r="A123" s="185" t="s">
        <v>165</v>
      </c>
      <c r="B123" s="186" t="s">
        <v>165</v>
      </c>
      <c r="C123" s="186" t="s">
        <v>357</v>
      </c>
      <c r="D123" s="574">
        <v>2011105</v>
      </c>
      <c r="E123" s="186" t="s">
        <v>176</v>
      </c>
      <c r="F123" s="35" t="s">
        <v>363</v>
      </c>
      <c r="G123" s="188">
        <f>VLOOKUP(D123,'[45]2014市本级决算'!A:C,3,FALSE)</f>
        <v>150</v>
      </c>
      <c r="H123" s="188">
        <f>VLOOKUP(D123,'[45]2015市本级年初预算'!D:G,4,FALSE)</f>
        <v>150</v>
      </c>
      <c r="I123" s="188">
        <f>VLOOKUP(D123,'[45]2015预算调整'!E:K,7,FALSE)</f>
        <v>150</v>
      </c>
      <c r="J123" s="188">
        <f>VLOOKUP(D123,'[45]2015年市本级决算'!A:C,3,FALSE)</f>
        <v>150</v>
      </c>
      <c r="K123" s="578">
        <f t="shared" si="11"/>
        <v>1</v>
      </c>
      <c r="L123" s="579">
        <f t="shared" si="12"/>
        <v>1</v>
      </c>
      <c r="M123" s="578">
        <f t="shared" si="13"/>
        <v>1</v>
      </c>
      <c r="N123" s="148">
        <f t="shared" si="16"/>
        <v>0</v>
      </c>
      <c r="O123" s="194" t="str">
        <f t="shared" si="10"/>
        <v>是</v>
      </c>
      <c r="P123" s="194" t="str">
        <f t="shared" si="14"/>
        <v>否</v>
      </c>
      <c r="Q123" s="187" t="s">
        <v>364</v>
      </c>
      <c r="R123" s="175">
        <f t="shared" si="15"/>
        <v>7</v>
      </c>
    </row>
    <row r="124" s="175" customFormat="1" ht="18.95" customHeight="1" spans="1:18">
      <c r="A124" s="185" t="s">
        <v>165</v>
      </c>
      <c r="B124" s="186" t="s">
        <v>165</v>
      </c>
      <c r="C124" s="186" t="s">
        <v>357</v>
      </c>
      <c r="D124" s="574">
        <v>2011106</v>
      </c>
      <c r="E124" s="186" t="s">
        <v>176</v>
      </c>
      <c r="F124" s="35" t="s">
        <v>365</v>
      </c>
      <c r="G124" s="188">
        <f>VLOOKUP(D124,'[45]2014市本级决算'!A:C,3,FALSE)</f>
        <v>0</v>
      </c>
      <c r="H124" s="188">
        <f>VLOOKUP(D124,'[45]2015市本级年初预算'!D:G,4,FALSE)</f>
        <v>0</v>
      </c>
      <c r="I124" s="188">
        <f>VLOOKUP(D124,'[45]2015预算调整'!E:K,7,FALSE)</f>
        <v>0</v>
      </c>
      <c r="J124" s="188">
        <f>VLOOKUP(D124,'[45]2015年市本级决算'!A:C,3,FALSE)</f>
        <v>0</v>
      </c>
      <c r="K124" s="578">
        <f t="shared" si="11"/>
        <v>0</v>
      </c>
      <c r="L124" s="579">
        <f t="shared" si="12"/>
        <v>0</v>
      </c>
      <c r="M124" s="578">
        <f t="shared" si="13"/>
        <v>0</v>
      </c>
      <c r="N124" s="148" t="str">
        <f t="shared" si="16"/>
        <v/>
      </c>
      <c r="O124" s="194" t="str">
        <f t="shared" si="10"/>
        <v>否</v>
      </c>
      <c r="P124" s="194" t="str">
        <f t="shared" si="14"/>
        <v>否</v>
      </c>
      <c r="Q124" s="187" t="s">
        <v>366</v>
      </c>
      <c r="R124" s="175">
        <f t="shared" si="15"/>
        <v>7</v>
      </c>
    </row>
    <row r="125" s="175" customFormat="1" ht="18.95" customHeight="1" spans="1:18">
      <c r="A125" s="185" t="s">
        <v>165</v>
      </c>
      <c r="B125" s="186" t="s">
        <v>165</v>
      </c>
      <c r="C125" s="186" t="s">
        <v>357</v>
      </c>
      <c r="D125" s="574">
        <v>2011150</v>
      </c>
      <c r="E125" s="186" t="s">
        <v>176</v>
      </c>
      <c r="F125" s="35" t="s">
        <v>189</v>
      </c>
      <c r="G125" s="188">
        <f>VLOOKUP(D125,'[45]2014市本级决算'!A:C,3,FALSE)</f>
        <v>0</v>
      </c>
      <c r="H125" s="188">
        <f>VLOOKUP(D125,'[45]2015市本级年初预算'!D:G,4,FALSE)</f>
        <v>0</v>
      </c>
      <c r="I125" s="188">
        <f>VLOOKUP(D125,'[45]2015预算调整'!E:K,7,FALSE)</f>
        <v>0</v>
      </c>
      <c r="J125" s="188">
        <f>VLOOKUP(D125,'[45]2015年市本级决算'!A:C,3,FALSE)</f>
        <v>0</v>
      </c>
      <c r="K125" s="578">
        <f t="shared" si="11"/>
        <v>0</v>
      </c>
      <c r="L125" s="579">
        <f t="shared" si="12"/>
        <v>0</v>
      </c>
      <c r="M125" s="578">
        <f t="shared" si="13"/>
        <v>0</v>
      </c>
      <c r="N125" s="148" t="str">
        <f t="shared" si="16"/>
        <v/>
      </c>
      <c r="O125" s="194" t="str">
        <f t="shared" si="10"/>
        <v>否</v>
      </c>
      <c r="P125" s="194" t="str">
        <f t="shared" si="14"/>
        <v>否</v>
      </c>
      <c r="Q125" s="187" t="s">
        <v>367</v>
      </c>
      <c r="R125" s="175">
        <f t="shared" si="15"/>
        <v>7</v>
      </c>
    </row>
    <row r="126" s="175" customFormat="1" ht="18.95" customHeight="1" spans="1:18">
      <c r="A126" s="185" t="s">
        <v>165</v>
      </c>
      <c r="B126" s="186"/>
      <c r="C126" s="186" t="s">
        <v>357</v>
      </c>
      <c r="D126" s="574">
        <v>2011199</v>
      </c>
      <c r="E126" s="186" t="s">
        <v>176</v>
      </c>
      <c r="F126" s="52" t="s">
        <v>368</v>
      </c>
      <c r="G126" s="188">
        <f>VLOOKUP(D126,'[45]2014市本级决算'!A:C,3,FALSE)</f>
        <v>114</v>
      </c>
      <c r="H126" s="188">
        <f>VLOOKUP(D126,'[45]2015市本级年初预算'!D:G,4,FALSE)</f>
        <v>136</v>
      </c>
      <c r="I126" s="188">
        <f>VLOOKUP(D126,'[45]2015预算调整'!E:K,7,FALSE)</f>
        <v>136</v>
      </c>
      <c r="J126" s="188">
        <f>VLOOKUP(D126,'[45]2015年市本级决算'!A:C,3,FALSE)</f>
        <v>129</v>
      </c>
      <c r="K126" s="578">
        <f t="shared" si="11"/>
        <v>1.132</v>
      </c>
      <c r="L126" s="579">
        <f t="shared" si="12"/>
        <v>0.949</v>
      </c>
      <c r="M126" s="578">
        <f t="shared" si="13"/>
        <v>0.949</v>
      </c>
      <c r="N126" s="148">
        <f t="shared" si="16"/>
        <v>0.132</v>
      </c>
      <c r="O126" s="194" t="str">
        <f t="shared" si="10"/>
        <v>是</v>
      </c>
      <c r="P126" s="194" t="str">
        <f t="shared" si="14"/>
        <v>否</v>
      </c>
      <c r="Q126" s="187" t="s">
        <v>369</v>
      </c>
      <c r="R126" s="175">
        <f t="shared" si="15"/>
        <v>7</v>
      </c>
    </row>
    <row r="127" s="175" customFormat="1" ht="18.95" customHeight="1" spans="1:18">
      <c r="A127" s="185" t="s">
        <v>165</v>
      </c>
      <c r="B127" s="690" t="s">
        <v>167</v>
      </c>
      <c r="C127" s="186"/>
      <c r="D127" s="574">
        <v>20113</v>
      </c>
      <c r="E127" s="186"/>
      <c r="F127" s="52" t="s">
        <v>370</v>
      </c>
      <c r="G127" s="188">
        <f>VLOOKUP(D127,'[45]2014市本级决算'!A:C,3,FALSE)</f>
        <v>2677</v>
      </c>
      <c r="H127" s="188">
        <f>VLOOKUP(D127,'[45]2015市本级年初预算'!D:G,4,FALSE)</f>
        <v>3161</v>
      </c>
      <c r="I127" s="188">
        <f>VLOOKUP(D127,'[45]2015预算调整'!E:K,7,FALSE)</f>
        <v>3161</v>
      </c>
      <c r="J127" s="188">
        <f>VLOOKUP(D127,'[45]2015年市本级决算'!A:C,3,FALSE)</f>
        <v>2629</v>
      </c>
      <c r="K127" s="578">
        <f t="shared" si="11"/>
        <v>0.982</v>
      </c>
      <c r="L127" s="579">
        <f t="shared" si="12"/>
        <v>0.832</v>
      </c>
      <c r="M127" s="578">
        <f t="shared" si="13"/>
        <v>0.832</v>
      </c>
      <c r="N127" s="148">
        <f t="shared" si="16"/>
        <v>-0.018</v>
      </c>
      <c r="O127" s="194" t="str">
        <f t="shared" si="10"/>
        <v>是</v>
      </c>
      <c r="P127" s="194" t="str">
        <f t="shared" si="14"/>
        <v>是</v>
      </c>
      <c r="Q127" s="187" t="s">
        <v>371</v>
      </c>
      <c r="R127" s="175">
        <f t="shared" si="15"/>
        <v>5</v>
      </c>
    </row>
    <row r="128" s="175" customFormat="1" ht="18.95" customHeight="1" spans="1:18">
      <c r="A128" s="185" t="s">
        <v>165</v>
      </c>
      <c r="B128" s="186" t="s">
        <v>165</v>
      </c>
      <c r="C128" s="186" t="s">
        <v>371</v>
      </c>
      <c r="D128" s="574">
        <v>2011301</v>
      </c>
      <c r="E128" s="186" t="s">
        <v>176</v>
      </c>
      <c r="F128" s="52" t="s">
        <v>170</v>
      </c>
      <c r="G128" s="188">
        <f>VLOOKUP(D128,'[45]2014市本级决算'!A:C,3,FALSE)</f>
        <v>566</v>
      </c>
      <c r="H128" s="188">
        <f>VLOOKUP(D128,'[45]2015市本级年初预算'!D:G,4,FALSE)</f>
        <v>604</v>
      </c>
      <c r="I128" s="188">
        <f>VLOOKUP(D128,'[45]2015预算调整'!E:K,7,FALSE)</f>
        <v>604</v>
      </c>
      <c r="J128" s="188">
        <f>VLOOKUP(D128,'[45]2015年市本级决算'!A:C,3,FALSE)</f>
        <v>865</v>
      </c>
      <c r="K128" s="578">
        <f t="shared" si="11"/>
        <v>1.528</v>
      </c>
      <c r="L128" s="579">
        <f t="shared" si="12"/>
        <v>1.432</v>
      </c>
      <c r="M128" s="578">
        <f t="shared" si="13"/>
        <v>1.432</v>
      </c>
      <c r="N128" s="148">
        <f t="shared" si="16"/>
        <v>0.528</v>
      </c>
      <c r="O128" s="194" t="str">
        <f t="shared" si="10"/>
        <v>是</v>
      </c>
      <c r="P128" s="194" t="str">
        <f t="shared" si="14"/>
        <v>否</v>
      </c>
      <c r="Q128" s="187" t="s">
        <v>372</v>
      </c>
      <c r="R128" s="175">
        <f t="shared" si="15"/>
        <v>7</v>
      </c>
    </row>
    <row r="129" s="175" customFormat="1" ht="18.95" customHeight="1" spans="1:18">
      <c r="A129" s="185" t="s">
        <v>165</v>
      </c>
      <c r="B129" s="186" t="s">
        <v>165</v>
      </c>
      <c r="C129" s="186" t="s">
        <v>371</v>
      </c>
      <c r="D129" s="574">
        <v>2011302</v>
      </c>
      <c r="E129" s="186" t="s">
        <v>176</v>
      </c>
      <c r="F129" s="52" t="s">
        <v>172</v>
      </c>
      <c r="G129" s="188">
        <f>VLOOKUP(D129,'[45]2014市本级决算'!A:C,3,FALSE)</f>
        <v>139</v>
      </c>
      <c r="H129" s="188">
        <f>VLOOKUP(D129,'[45]2015市本级年初预算'!D:G,4,FALSE)</f>
        <v>166</v>
      </c>
      <c r="I129" s="188">
        <f>VLOOKUP(D129,'[45]2015预算调整'!E:K,7,FALSE)</f>
        <v>166</v>
      </c>
      <c r="J129" s="188">
        <f>VLOOKUP(D129,'[45]2015年市本级决算'!A:C,3,FALSE)</f>
        <v>157</v>
      </c>
      <c r="K129" s="578">
        <f t="shared" si="11"/>
        <v>1.129</v>
      </c>
      <c r="L129" s="579">
        <f t="shared" si="12"/>
        <v>0.946</v>
      </c>
      <c r="M129" s="578">
        <f t="shared" si="13"/>
        <v>0.946</v>
      </c>
      <c r="N129" s="148">
        <f t="shared" si="16"/>
        <v>0.129</v>
      </c>
      <c r="O129" s="194" t="str">
        <f t="shared" si="10"/>
        <v>是</v>
      </c>
      <c r="P129" s="194" t="str">
        <f t="shared" si="14"/>
        <v>否</v>
      </c>
      <c r="Q129" s="187" t="s">
        <v>373</v>
      </c>
      <c r="R129" s="175">
        <f t="shared" si="15"/>
        <v>7</v>
      </c>
    </row>
    <row r="130" s="175" customFormat="1" ht="18.95" customHeight="1" spans="1:18">
      <c r="A130" s="185" t="s">
        <v>165</v>
      </c>
      <c r="B130" s="186" t="s">
        <v>165</v>
      </c>
      <c r="C130" s="186" t="s">
        <v>371</v>
      </c>
      <c r="D130" s="574">
        <v>2011303</v>
      </c>
      <c r="E130" s="186" t="s">
        <v>176</v>
      </c>
      <c r="F130" s="52" t="s">
        <v>174</v>
      </c>
      <c r="G130" s="188">
        <f>VLOOKUP(D130,'[45]2014市本级决算'!A:C,3,FALSE)</f>
        <v>0</v>
      </c>
      <c r="H130" s="188">
        <f>VLOOKUP(D130,'[45]2015市本级年初预算'!D:G,4,FALSE)</f>
        <v>0</v>
      </c>
      <c r="I130" s="188">
        <f>VLOOKUP(D130,'[45]2015预算调整'!E:K,7,FALSE)</f>
        <v>0</v>
      </c>
      <c r="J130" s="188">
        <f>VLOOKUP(D130,'[45]2015年市本级决算'!A:C,3,FALSE)</f>
        <v>0</v>
      </c>
      <c r="K130" s="578">
        <f t="shared" si="11"/>
        <v>0</v>
      </c>
      <c r="L130" s="579">
        <f t="shared" si="12"/>
        <v>0</v>
      </c>
      <c r="M130" s="578">
        <f t="shared" si="13"/>
        <v>0</v>
      </c>
      <c r="N130" s="148" t="str">
        <f t="shared" si="16"/>
        <v/>
      </c>
      <c r="O130" s="194" t="str">
        <f t="shared" si="10"/>
        <v>否</v>
      </c>
      <c r="P130" s="194" t="str">
        <f t="shared" si="14"/>
        <v>否</v>
      </c>
      <c r="Q130" s="187" t="s">
        <v>374</v>
      </c>
      <c r="R130" s="175">
        <f t="shared" si="15"/>
        <v>7</v>
      </c>
    </row>
    <row r="131" s="175" customFormat="1" ht="18.95" customHeight="1" spans="1:18">
      <c r="A131" s="185" t="s">
        <v>165</v>
      </c>
      <c r="B131" s="186" t="s">
        <v>165</v>
      </c>
      <c r="C131" s="186" t="s">
        <v>371</v>
      </c>
      <c r="D131" s="574">
        <v>2011304</v>
      </c>
      <c r="E131" s="186" t="s">
        <v>176</v>
      </c>
      <c r="F131" s="52" t="s">
        <v>375</v>
      </c>
      <c r="G131" s="188">
        <f>VLOOKUP(D131,'[45]2014市本级决算'!A:C,3,FALSE)</f>
        <v>200</v>
      </c>
      <c r="H131" s="188">
        <f>VLOOKUP(D131,'[45]2015市本级年初预算'!D:G,4,FALSE)</f>
        <v>211</v>
      </c>
      <c r="I131" s="188">
        <f>VLOOKUP(D131,'[45]2015预算调整'!E:K,7,FALSE)</f>
        <v>211</v>
      </c>
      <c r="J131" s="188">
        <f>VLOOKUP(D131,'[45]2015年市本级决算'!A:C,3,FALSE)</f>
        <v>109</v>
      </c>
      <c r="K131" s="578">
        <f t="shared" si="11"/>
        <v>0.545</v>
      </c>
      <c r="L131" s="579">
        <f t="shared" si="12"/>
        <v>0.517</v>
      </c>
      <c r="M131" s="578">
        <f t="shared" si="13"/>
        <v>0.517</v>
      </c>
      <c r="N131" s="148">
        <f t="shared" si="16"/>
        <v>-0.455</v>
      </c>
      <c r="O131" s="194" t="str">
        <f t="shared" si="10"/>
        <v>是</v>
      </c>
      <c r="P131" s="194" t="str">
        <f t="shared" si="14"/>
        <v>否</v>
      </c>
      <c r="Q131" s="187" t="s">
        <v>376</v>
      </c>
      <c r="R131" s="175">
        <f t="shared" si="15"/>
        <v>7</v>
      </c>
    </row>
    <row r="132" s="175" customFormat="1" ht="18.95" customHeight="1" spans="1:18">
      <c r="A132" s="185" t="s">
        <v>165</v>
      </c>
      <c r="B132" s="186" t="s">
        <v>165</v>
      </c>
      <c r="C132" s="186" t="s">
        <v>371</v>
      </c>
      <c r="D132" s="574">
        <v>2011305</v>
      </c>
      <c r="E132" s="186" t="s">
        <v>176</v>
      </c>
      <c r="F132" s="52" t="s">
        <v>377</v>
      </c>
      <c r="G132" s="188">
        <f>VLOOKUP(D132,'[45]2014市本级决算'!A:C,3,FALSE)</f>
        <v>25</v>
      </c>
      <c r="H132" s="188">
        <f>VLOOKUP(D132,'[45]2015市本级年初预算'!D:G,4,FALSE)</f>
        <v>25</v>
      </c>
      <c r="I132" s="188">
        <f>VLOOKUP(D132,'[45]2015预算调整'!E:K,7,FALSE)</f>
        <v>25</v>
      </c>
      <c r="J132" s="188">
        <f>VLOOKUP(D132,'[45]2015年市本级决算'!A:C,3,FALSE)</f>
        <v>25</v>
      </c>
      <c r="K132" s="578">
        <f t="shared" si="11"/>
        <v>1</v>
      </c>
      <c r="L132" s="579">
        <f t="shared" si="12"/>
        <v>1</v>
      </c>
      <c r="M132" s="578">
        <f t="shared" si="13"/>
        <v>1</v>
      </c>
      <c r="N132" s="148">
        <f t="shared" si="16"/>
        <v>0</v>
      </c>
      <c r="O132" s="194" t="str">
        <f t="shared" ref="O132:O195" si="17">IF(F132&lt;&gt;"",IF(SUM(G132:J132)&lt;&gt;0,"是","否"),"空")</f>
        <v>是</v>
      </c>
      <c r="P132" s="194" t="str">
        <f t="shared" si="14"/>
        <v>否</v>
      </c>
      <c r="Q132" s="187" t="s">
        <v>378</v>
      </c>
      <c r="R132" s="175">
        <f t="shared" si="15"/>
        <v>7</v>
      </c>
    </row>
    <row r="133" s="175" customFormat="1" ht="18.95" customHeight="1" spans="1:18">
      <c r="A133" s="185" t="s">
        <v>165</v>
      </c>
      <c r="B133" s="186" t="s">
        <v>165</v>
      </c>
      <c r="C133" s="186" t="s">
        <v>371</v>
      </c>
      <c r="D133" s="574">
        <v>2011306</v>
      </c>
      <c r="E133" s="186" t="s">
        <v>176</v>
      </c>
      <c r="F133" s="52" t="s">
        <v>379</v>
      </c>
      <c r="G133" s="188">
        <f>VLOOKUP(D133,'[45]2014市本级决算'!A:C,3,FALSE)</f>
        <v>45</v>
      </c>
      <c r="H133" s="188">
        <f>VLOOKUP(D133,'[45]2015市本级年初预算'!D:G,4,FALSE)</f>
        <v>45</v>
      </c>
      <c r="I133" s="188">
        <f>VLOOKUP(D133,'[45]2015预算调整'!E:K,7,FALSE)</f>
        <v>45</v>
      </c>
      <c r="J133" s="188">
        <f>VLOOKUP(D133,'[45]2015年市本级决算'!A:C,3,FALSE)</f>
        <v>35</v>
      </c>
      <c r="K133" s="578">
        <f t="shared" ref="K133:K196" si="18">IFERROR(J133/G133,0)</f>
        <v>0.778</v>
      </c>
      <c r="L133" s="579">
        <f t="shared" ref="L133:L196" si="19">IFERROR(J133/H133,0)</f>
        <v>0.778</v>
      </c>
      <c r="M133" s="578">
        <f t="shared" ref="M133:M196" si="20">IFERROR(J133/I133,0)</f>
        <v>0.778</v>
      </c>
      <c r="N133" s="148">
        <f t="shared" si="16"/>
        <v>-0.222</v>
      </c>
      <c r="O133" s="194" t="str">
        <f t="shared" si="17"/>
        <v>是</v>
      </c>
      <c r="P133" s="194" t="str">
        <f t="shared" ref="P133:P196" si="21">IF(C133&lt;&gt;"",IF(OR(LEFT(D133,3)="205",LEFT(D133,3)="206",LEFT(D133,3)="207",LEFT(D133,3)="208",LEFT(D133,3)="210",LEFT(D133,3)="213"),"是","否"),"是")</f>
        <v>否</v>
      </c>
      <c r="Q133" s="187" t="s">
        <v>380</v>
      </c>
      <c r="R133" s="175">
        <f t="shared" ref="R133:R196" si="22">LEN(Q133)</f>
        <v>7</v>
      </c>
    </row>
    <row r="134" s="175" customFormat="1" ht="18.95" customHeight="1" spans="1:18">
      <c r="A134" s="185" t="s">
        <v>165</v>
      </c>
      <c r="B134" s="186" t="s">
        <v>165</v>
      </c>
      <c r="C134" s="186" t="s">
        <v>371</v>
      </c>
      <c r="D134" s="574">
        <v>2011307</v>
      </c>
      <c r="E134" s="186" t="s">
        <v>176</v>
      </c>
      <c r="F134" s="52" t="s">
        <v>381</v>
      </c>
      <c r="G134" s="188">
        <f>VLOOKUP(D134,'[45]2014市本级决算'!A:C,3,FALSE)</f>
        <v>120</v>
      </c>
      <c r="H134" s="188">
        <f>VLOOKUP(D134,'[45]2015市本级年初预算'!D:G,4,FALSE)</f>
        <v>150</v>
      </c>
      <c r="I134" s="188">
        <f>VLOOKUP(D134,'[45]2015预算调整'!E:K,7,FALSE)</f>
        <v>150</v>
      </c>
      <c r="J134" s="188">
        <f>VLOOKUP(D134,'[45]2015年市本级决算'!A:C,3,FALSE)</f>
        <v>525</v>
      </c>
      <c r="K134" s="578">
        <f t="shared" si="18"/>
        <v>4.375</v>
      </c>
      <c r="L134" s="579">
        <f t="shared" si="19"/>
        <v>3.5</v>
      </c>
      <c r="M134" s="578">
        <f t="shared" si="20"/>
        <v>3.5</v>
      </c>
      <c r="N134" s="148">
        <f t="shared" si="16"/>
        <v>3.375</v>
      </c>
      <c r="O134" s="194" t="str">
        <f t="shared" si="17"/>
        <v>是</v>
      </c>
      <c r="P134" s="194" t="str">
        <f t="shared" si="21"/>
        <v>否</v>
      </c>
      <c r="Q134" s="187" t="s">
        <v>382</v>
      </c>
      <c r="R134" s="175">
        <f t="shared" si="22"/>
        <v>7</v>
      </c>
    </row>
    <row r="135" s="175" customFormat="1" ht="18.95" customHeight="1" spans="1:18">
      <c r="A135" s="185" t="s">
        <v>165</v>
      </c>
      <c r="B135" s="186" t="s">
        <v>165</v>
      </c>
      <c r="C135" s="186" t="s">
        <v>371</v>
      </c>
      <c r="D135" s="574">
        <v>2011308</v>
      </c>
      <c r="E135" s="186" t="s">
        <v>176</v>
      </c>
      <c r="F135" s="52" t="s">
        <v>383</v>
      </c>
      <c r="G135" s="188">
        <f>VLOOKUP(D135,'[45]2014市本级决算'!A:C,3,FALSE)</f>
        <v>1336</v>
      </c>
      <c r="H135" s="188">
        <f>VLOOKUP(D135,'[45]2015市本级年初预算'!D:G,4,FALSE)</f>
        <v>1700</v>
      </c>
      <c r="I135" s="188">
        <f>VLOOKUP(D135,'[45]2015预算调整'!E:K,7,FALSE)</f>
        <v>1700</v>
      </c>
      <c r="J135" s="188">
        <f>VLOOKUP(D135,'[45]2015年市本级决算'!A:C,3,FALSE)</f>
        <v>907</v>
      </c>
      <c r="K135" s="578">
        <f t="shared" si="18"/>
        <v>0.679</v>
      </c>
      <c r="L135" s="579">
        <f t="shared" si="19"/>
        <v>0.534</v>
      </c>
      <c r="M135" s="578">
        <f t="shared" si="20"/>
        <v>0.534</v>
      </c>
      <c r="N135" s="148">
        <f t="shared" si="16"/>
        <v>-0.321</v>
      </c>
      <c r="O135" s="194" t="str">
        <f t="shared" si="17"/>
        <v>是</v>
      </c>
      <c r="P135" s="194" t="str">
        <f t="shared" si="21"/>
        <v>否</v>
      </c>
      <c r="Q135" s="187" t="s">
        <v>384</v>
      </c>
      <c r="R135" s="175">
        <f t="shared" si="22"/>
        <v>7</v>
      </c>
    </row>
    <row r="136" s="175" customFormat="1" ht="18.95" customHeight="1" spans="1:18">
      <c r="A136" s="185" t="s">
        <v>165</v>
      </c>
      <c r="B136" s="186" t="s">
        <v>165</v>
      </c>
      <c r="C136" s="186" t="s">
        <v>371</v>
      </c>
      <c r="D136" s="574">
        <v>2011350</v>
      </c>
      <c r="E136" s="186" t="s">
        <v>176</v>
      </c>
      <c r="F136" s="52" t="s">
        <v>189</v>
      </c>
      <c r="G136" s="188">
        <f>VLOOKUP(D136,'[45]2014市本级决算'!A:C,3,FALSE)</f>
        <v>0</v>
      </c>
      <c r="H136" s="188">
        <f>VLOOKUP(D136,'[45]2015市本级年初预算'!D:G,4,FALSE)</f>
        <v>0</v>
      </c>
      <c r="I136" s="188">
        <f>VLOOKUP(D136,'[45]2015预算调整'!E:K,7,FALSE)</f>
        <v>0</v>
      </c>
      <c r="J136" s="188">
        <f>VLOOKUP(D136,'[45]2015年市本级决算'!A:C,3,FALSE)</f>
        <v>0</v>
      </c>
      <c r="K136" s="578">
        <f t="shared" si="18"/>
        <v>0</v>
      </c>
      <c r="L136" s="579">
        <f t="shared" si="19"/>
        <v>0</v>
      </c>
      <c r="M136" s="578">
        <f t="shared" si="20"/>
        <v>0</v>
      </c>
      <c r="N136" s="148" t="str">
        <f t="shared" si="16"/>
        <v/>
      </c>
      <c r="O136" s="194" t="str">
        <f t="shared" si="17"/>
        <v>否</v>
      </c>
      <c r="P136" s="194" t="str">
        <f t="shared" si="21"/>
        <v>否</v>
      </c>
      <c r="Q136" s="187" t="s">
        <v>385</v>
      </c>
      <c r="R136" s="175">
        <f t="shared" si="22"/>
        <v>7</v>
      </c>
    </row>
    <row r="137" s="175" customFormat="1" ht="18.95" customHeight="1" spans="1:18">
      <c r="A137" s="185" t="s">
        <v>165</v>
      </c>
      <c r="B137" s="186"/>
      <c r="C137" s="186" t="s">
        <v>371</v>
      </c>
      <c r="D137" s="574">
        <v>2011399</v>
      </c>
      <c r="E137" s="186" t="s">
        <v>176</v>
      </c>
      <c r="F137" s="52" t="s">
        <v>386</v>
      </c>
      <c r="G137" s="188">
        <f>VLOOKUP(D137,'[45]2014市本级决算'!A:C,3,FALSE)</f>
        <v>246</v>
      </c>
      <c r="H137" s="188">
        <f>VLOOKUP(D137,'[45]2015市本级年初预算'!D:G,4,FALSE)</f>
        <v>260</v>
      </c>
      <c r="I137" s="188">
        <f>VLOOKUP(D137,'[45]2015预算调整'!E:K,7,FALSE)</f>
        <v>260</v>
      </c>
      <c r="J137" s="188">
        <f>VLOOKUP(D137,'[45]2015年市本级决算'!A:C,3,FALSE)</f>
        <v>6</v>
      </c>
      <c r="K137" s="578">
        <f t="shared" si="18"/>
        <v>0.024</v>
      </c>
      <c r="L137" s="579">
        <f t="shared" si="19"/>
        <v>0.023</v>
      </c>
      <c r="M137" s="578">
        <f t="shared" si="20"/>
        <v>0.023</v>
      </c>
      <c r="N137" s="148">
        <f t="shared" si="16"/>
        <v>-0.976</v>
      </c>
      <c r="O137" s="194" t="str">
        <f t="shared" si="17"/>
        <v>是</v>
      </c>
      <c r="P137" s="194" t="str">
        <f t="shared" si="21"/>
        <v>否</v>
      </c>
      <c r="Q137" s="187" t="s">
        <v>387</v>
      </c>
      <c r="R137" s="175">
        <f t="shared" si="22"/>
        <v>7</v>
      </c>
    </row>
    <row r="138" s="175" customFormat="1" ht="18.95" customHeight="1" spans="1:18">
      <c r="A138" s="185" t="s">
        <v>165</v>
      </c>
      <c r="B138" s="690" t="s">
        <v>167</v>
      </c>
      <c r="C138" s="186"/>
      <c r="D138" s="574">
        <v>20114</v>
      </c>
      <c r="E138" s="186"/>
      <c r="F138" s="52" t="s">
        <v>388</v>
      </c>
      <c r="G138" s="188">
        <f>VLOOKUP(D138,'[45]2014市本级决算'!A:C,3,FALSE)</f>
        <v>43</v>
      </c>
      <c r="H138" s="188">
        <f>VLOOKUP(D138,'[45]2015市本级年初预算'!D:G,4,FALSE)</f>
        <v>43</v>
      </c>
      <c r="I138" s="188">
        <f>VLOOKUP(D138,'[45]2015预算调整'!E:K,7,FALSE)</f>
        <v>43</v>
      </c>
      <c r="J138" s="188">
        <f>VLOOKUP(D138,'[45]2015年市本级决算'!A:C,3,FALSE)</f>
        <v>72</v>
      </c>
      <c r="K138" s="578">
        <f t="shared" si="18"/>
        <v>1.674</v>
      </c>
      <c r="L138" s="579">
        <f t="shared" si="19"/>
        <v>1.674</v>
      </c>
      <c r="M138" s="578">
        <f t="shared" si="20"/>
        <v>1.674</v>
      </c>
      <c r="N138" s="148">
        <f t="shared" si="16"/>
        <v>0.674</v>
      </c>
      <c r="O138" s="194" t="str">
        <f t="shared" si="17"/>
        <v>是</v>
      </c>
      <c r="P138" s="194" t="str">
        <f t="shared" si="21"/>
        <v>是</v>
      </c>
      <c r="Q138" s="187" t="s">
        <v>389</v>
      </c>
      <c r="R138" s="175">
        <f t="shared" si="22"/>
        <v>5</v>
      </c>
    </row>
    <row r="139" s="175" customFormat="1" ht="18.95" customHeight="1" spans="1:18">
      <c r="A139" s="185" t="s">
        <v>165</v>
      </c>
      <c r="B139" s="186" t="s">
        <v>165</v>
      </c>
      <c r="C139" s="186" t="s">
        <v>389</v>
      </c>
      <c r="D139" s="574">
        <v>2011401</v>
      </c>
      <c r="E139" s="186" t="s">
        <v>176</v>
      </c>
      <c r="F139" s="52" t="s">
        <v>170</v>
      </c>
      <c r="G139" s="188">
        <f>VLOOKUP(D139,'[45]2014市本级决算'!A:C,3,FALSE)</f>
        <v>0</v>
      </c>
      <c r="H139" s="188">
        <f>VLOOKUP(D139,'[45]2015市本级年初预算'!D:G,4,FALSE)</f>
        <v>0</v>
      </c>
      <c r="I139" s="188">
        <f>VLOOKUP(D139,'[45]2015预算调整'!E:K,7,FALSE)</f>
        <v>0</v>
      </c>
      <c r="J139" s="188">
        <f>VLOOKUP(D139,'[45]2015年市本级决算'!A:C,3,FALSE)</f>
        <v>0</v>
      </c>
      <c r="K139" s="578">
        <f t="shared" si="18"/>
        <v>0</v>
      </c>
      <c r="L139" s="579">
        <f t="shared" si="19"/>
        <v>0</v>
      </c>
      <c r="M139" s="578">
        <f t="shared" si="20"/>
        <v>0</v>
      </c>
      <c r="N139" s="148" t="str">
        <f t="shared" si="16"/>
        <v/>
      </c>
      <c r="O139" s="194" t="str">
        <f t="shared" si="17"/>
        <v>否</v>
      </c>
      <c r="P139" s="194" t="str">
        <f t="shared" si="21"/>
        <v>否</v>
      </c>
      <c r="Q139" s="187" t="s">
        <v>390</v>
      </c>
      <c r="R139" s="175">
        <f t="shared" si="22"/>
        <v>7</v>
      </c>
    </row>
    <row r="140" s="175" customFormat="1" ht="18.95" customHeight="1" spans="1:18">
      <c r="A140" s="185" t="s">
        <v>165</v>
      </c>
      <c r="B140" s="186" t="s">
        <v>165</v>
      </c>
      <c r="C140" s="186" t="s">
        <v>389</v>
      </c>
      <c r="D140" s="574">
        <v>2011402</v>
      </c>
      <c r="E140" s="186" t="s">
        <v>176</v>
      </c>
      <c r="F140" s="52" t="s">
        <v>172</v>
      </c>
      <c r="G140" s="188">
        <f>VLOOKUP(D140,'[45]2014市本级决算'!A:C,3,FALSE)</f>
        <v>15</v>
      </c>
      <c r="H140" s="188">
        <f>VLOOKUP(D140,'[45]2015市本级年初预算'!D:G,4,FALSE)</f>
        <v>15</v>
      </c>
      <c r="I140" s="188">
        <f>VLOOKUP(D140,'[45]2015预算调整'!E:K,7,FALSE)</f>
        <v>15</v>
      </c>
      <c r="J140" s="188">
        <f>VLOOKUP(D140,'[45]2015年市本级决算'!A:C,3,FALSE)</f>
        <v>20</v>
      </c>
      <c r="K140" s="578">
        <f t="shared" si="18"/>
        <v>1.333</v>
      </c>
      <c r="L140" s="579">
        <f t="shared" si="19"/>
        <v>1.333</v>
      </c>
      <c r="M140" s="578">
        <f t="shared" si="20"/>
        <v>1.333</v>
      </c>
      <c r="N140" s="148">
        <f t="shared" si="16"/>
        <v>0.333</v>
      </c>
      <c r="O140" s="194" t="str">
        <f t="shared" si="17"/>
        <v>是</v>
      </c>
      <c r="P140" s="194" t="str">
        <f t="shared" si="21"/>
        <v>否</v>
      </c>
      <c r="Q140" s="187" t="s">
        <v>391</v>
      </c>
      <c r="R140" s="175">
        <f t="shared" si="22"/>
        <v>7</v>
      </c>
    </row>
    <row r="141" s="175" customFormat="1" ht="18.95" customHeight="1" spans="1:18">
      <c r="A141" s="185" t="s">
        <v>165</v>
      </c>
      <c r="B141" s="186" t="s">
        <v>165</v>
      </c>
      <c r="C141" s="186" t="s">
        <v>389</v>
      </c>
      <c r="D141" s="574">
        <v>2011403</v>
      </c>
      <c r="E141" s="186" t="s">
        <v>176</v>
      </c>
      <c r="F141" s="52" t="s">
        <v>174</v>
      </c>
      <c r="G141" s="188">
        <f>VLOOKUP(D141,'[45]2014市本级决算'!A:C,3,FALSE)</f>
        <v>0</v>
      </c>
      <c r="H141" s="188">
        <f>VLOOKUP(D141,'[45]2015市本级年初预算'!D:G,4,FALSE)</f>
        <v>0</v>
      </c>
      <c r="I141" s="188">
        <f>VLOOKUP(D141,'[45]2015预算调整'!E:K,7,FALSE)</f>
        <v>0</v>
      </c>
      <c r="J141" s="188">
        <f>VLOOKUP(D141,'[45]2015年市本级决算'!A:C,3,FALSE)</f>
        <v>0</v>
      </c>
      <c r="K141" s="578">
        <f t="shared" si="18"/>
        <v>0</v>
      </c>
      <c r="L141" s="579">
        <f t="shared" si="19"/>
        <v>0</v>
      </c>
      <c r="M141" s="578">
        <f t="shared" si="20"/>
        <v>0</v>
      </c>
      <c r="N141" s="148" t="str">
        <f t="shared" si="16"/>
        <v/>
      </c>
      <c r="O141" s="194" t="str">
        <f t="shared" si="17"/>
        <v>否</v>
      </c>
      <c r="P141" s="194" t="str">
        <f t="shared" si="21"/>
        <v>否</v>
      </c>
      <c r="Q141" s="187" t="s">
        <v>392</v>
      </c>
      <c r="R141" s="175">
        <f t="shared" si="22"/>
        <v>7</v>
      </c>
    </row>
    <row r="142" s="175" customFormat="1" ht="18.95" customHeight="1" spans="1:18">
      <c r="A142" s="185" t="s">
        <v>165</v>
      </c>
      <c r="B142" s="186" t="s">
        <v>165</v>
      </c>
      <c r="C142" s="186" t="s">
        <v>389</v>
      </c>
      <c r="D142" s="574">
        <v>2011404</v>
      </c>
      <c r="E142" s="186" t="s">
        <v>176</v>
      </c>
      <c r="F142" s="52" t="s">
        <v>393</v>
      </c>
      <c r="G142" s="188">
        <f>VLOOKUP(D142,'[45]2014市本级决算'!A:C,3,FALSE)</f>
        <v>0</v>
      </c>
      <c r="H142" s="188">
        <f>VLOOKUP(D142,'[45]2015市本级年初预算'!D:G,4,FALSE)</f>
        <v>0</v>
      </c>
      <c r="I142" s="188">
        <f>VLOOKUP(D142,'[45]2015预算调整'!E:K,7,FALSE)</f>
        <v>0</v>
      </c>
      <c r="J142" s="188">
        <f>VLOOKUP(D142,'[45]2015年市本级决算'!A:C,3,FALSE)</f>
        <v>0</v>
      </c>
      <c r="K142" s="578">
        <f t="shared" si="18"/>
        <v>0</v>
      </c>
      <c r="L142" s="579">
        <f t="shared" si="19"/>
        <v>0</v>
      </c>
      <c r="M142" s="578">
        <f t="shared" si="20"/>
        <v>0</v>
      </c>
      <c r="N142" s="148" t="str">
        <f t="shared" si="16"/>
        <v/>
      </c>
      <c r="O142" s="194" t="str">
        <f t="shared" si="17"/>
        <v>否</v>
      </c>
      <c r="P142" s="194" t="str">
        <f t="shared" si="21"/>
        <v>否</v>
      </c>
      <c r="Q142" s="187" t="s">
        <v>394</v>
      </c>
      <c r="R142" s="175">
        <f t="shared" si="22"/>
        <v>7</v>
      </c>
    </row>
    <row r="143" s="175" customFormat="1" ht="18.95" customHeight="1" spans="1:18">
      <c r="A143" s="185" t="s">
        <v>165</v>
      </c>
      <c r="B143" s="186" t="s">
        <v>165</v>
      </c>
      <c r="C143" s="186" t="s">
        <v>389</v>
      </c>
      <c r="D143" s="574">
        <v>2011405</v>
      </c>
      <c r="E143" s="186" t="s">
        <v>176</v>
      </c>
      <c r="F143" s="52" t="s">
        <v>395</v>
      </c>
      <c r="G143" s="188">
        <f>VLOOKUP(D143,'[45]2014市本级决算'!A:C,3,FALSE)</f>
        <v>0</v>
      </c>
      <c r="H143" s="188">
        <f>VLOOKUP(D143,'[45]2015市本级年初预算'!D:G,4,FALSE)</f>
        <v>0</v>
      </c>
      <c r="I143" s="188">
        <f>VLOOKUP(D143,'[45]2015预算调整'!E:K,7,FALSE)</f>
        <v>0</v>
      </c>
      <c r="J143" s="188">
        <f>VLOOKUP(D143,'[45]2015年市本级决算'!A:C,3,FALSE)</f>
        <v>0</v>
      </c>
      <c r="K143" s="578">
        <f t="shared" si="18"/>
        <v>0</v>
      </c>
      <c r="L143" s="579">
        <f t="shared" si="19"/>
        <v>0</v>
      </c>
      <c r="M143" s="578">
        <f t="shared" si="20"/>
        <v>0</v>
      </c>
      <c r="N143" s="148" t="str">
        <f t="shared" si="16"/>
        <v/>
      </c>
      <c r="O143" s="194" t="str">
        <f t="shared" si="17"/>
        <v>否</v>
      </c>
      <c r="P143" s="194" t="str">
        <f t="shared" si="21"/>
        <v>否</v>
      </c>
      <c r="Q143" s="187" t="s">
        <v>396</v>
      </c>
      <c r="R143" s="175">
        <f t="shared" si="22"/>
        <v>7</v>
      </c>
    </row>
    <row r="144" s="175" customFormat="1" ht="18.95" customHeight="1" spans="1:18">
      <c r="A144" s="185" t="s">
        <v>165</v>
      </c>
      <c r="B144" s="186" t="s">
        <v>165</v>
      </c>
      <c r="C144" s="186" t="s">
        <v>389</v>
      </c>
      <c r="D144" s="574">
        <v>2011406</v>
      </c>
      <c r="E144" s="186" t="s">
        <v>176</v>
      </c>
      <c r="F144" s="52" t="s">
        <v>397</v>
      </c>
      <c r="G144" s="188">
        <f>VLOOKUP(D144,'[45]2014市本级决算'!A:C,3,FALSE)</f>
        <v>0</v>
      </c>
      <c r="H144" s="188">
        <f>VLOOKUP(D144,'[45]2015市本级年初预算'!D:G,4,FALSE)</f>
        <v>0</v>
      </c>
      <c r="I144" s="188">
        <f>VLOOKUP(D144,'[45]2015预算调整'!E:K,7,FALSE)</f>
        <v>0</v>
      </c>
      <c r="J144" s="188">
        <f>VLOOKUP(D144,'[45]2015年市本级决算'!A:C,3,FALSE)</f>
        <v>0</v>
      </c>
      <c r="K144" s="578">
        <f t="shared" si="18"/>
        <v>0</v>
      </c>
      <c r="L144" s="579">
        <f t="shared" si="19"/>
        <v>0</v>
      </c>
      <c r="M144" s="578">
        <f t="shared" si="20"/>
        <v>0</v>
      </c>
      <c r="N144" s="148" t="str">
        <f t="shared" si="16"/>
        <v/>
      </c>
      <c r="O144" s="194" t="str">
        <f t="shared" si="17"/>
        <v>否</v>
      </c>
      <c r="P144" s="194" t="str">
        <f t="shared" si="21"/>
        <v>否</v>
      </c>
      <c r="Q144" s="187" t="s">
        <v>398</v>
      </c>
      <c r="R144" s="175">
        <f t="shared" si="22"/>
        <v>7</v>
      </c>
    </row>
    <row r="145" s="175" customFormat="1" ht="18.95" customHeight="1" spans="1:18">
      <c r="A145" s="185" t="s">
        <v>165</v>
      </c>
      <c r="B145" s="186" t="s">
        <v>165</v>
      </c>
      <c r="C145" s="186" t="s">
        <v>389</v>
      </c>
      <c r="D145" s="574">
        <v>2011407</v>
      </c>
      <c r="E145" s="186" t="s">
        <v>176</v>
      </c>
      <c r="F145" s="52" t="s">
        <v>399</v>
      </c>
      <c r="G145" s="188">
        <f>VLOOKUP(D145,'[45]2014市本级决算'!A:C,3,FALSE)</f>
        <v>0</v>
      </c>
      <c r="H145" s="188">
        <f>VLOOKUP(D145,'[45]2015市本级年初预算'!D:G,4,FALSE)</f>
        <v>0</v>
      </c>
      <c r="I145" s="188">
        <f>VLOOKUP(D145,'[45]2015预算调整'!E:K,7,FALSE)</f>
        <v>0</v>
      </c>
      <c r="J145" s="188">
        <f>VLOOKUP(D145,'[45]2015年市本级决算'!A:C,3,FALSE)</f>
        <v>0</v>
      </c>
      <c r="K145" s="578">
        <f t="shared" si="18"/>
        <v>0</v>
      </c>
      <c r="L145" s="579">
        <f t="shared" si="19"/>
        <v>0</v>
      </c>
      <c r="M145" s="578">
        <f t="shared" si="20"/>
        <v>0</v>
      </c>
      <c r="N145" s="148" t="str">
        <f t="shared" si="16"/>
        <v/>
      </c>
      <c r="O145" s="194" t="str">
        <f t="shared" si="17"/>
        <v>否</v>
      </c>
      <c r="P145" s="194" t="str">
        <f t="shared" si="21"/>
        <v>否</v>
      </c>
      <c r="Q145" s="187" t="s">
        <v>400</v>
      </c>
      <c r="R145" s="175">
        <f t="shared" si="22"/>
        <v>7</v>
      </c>
    </row>
    <row r="146" s="175" customFormat="1" ht="18.95" customHeight="1" spans="1:18">
      <c r="A146" s="185" t="s">
        <v>165</v>
      </c>
      <c r="B146" s="186" t="s">
        <v>165</v>
      </c>
      <c r="C146" s="186" t="s">
        <v>389</v>
      </c>
      <c r="D146" s="574">
        <v>2011408</v>
      </c>
      <c r="E146" s="186" t="s">
        <v>176</v>
      </c>
      <c r="F146" s="52" t="s">
        <v>401</v>
      </c>
      <c r="G146" s="188">
        <f>VLOOKUP(D146,'[45]2014市本级决算'!A:C,3,FALSE)</f>
        <v>0</v>
      </c>
      <c r="H146" s="188">
        <f>VLOOKUP(D146,'[45]2015市本级年初预算'!D:G,4,FALSE)</f>
        <v>0</v>
      </c>
      <c r="I146" s="188">
        <f>VLOOKUP(D146,'[45]2015预算调整'!E:K,7,FALSE)</f>
        <v>0</v>
      </c>
      <c r="J146" s="188">
        <f>VLOOKUP(D146,'[45]2015年市本级决算'!A:C,3,FALSE)</f>
        <v>0</v>
      </c>
      <c r="K146" s="578">
        <f t="shared" si="18"/>
        <v>0</v>
      </c>
      <c r="L146" s="579">
        <f t="shared" si="19"/>
        <v>0</v>
      </c>
      <c r="M146" s="578">
        <f t="shared" si="20"/>
        <v>0</v>
      </c>
      <c r="N146" s="148" t="str">
        <f t="shared" si="16"/>
        <v/>
      </c>
      <c r="O146" s="194" t="str">
        <f t="shared" si="17"/>
        <v>否</v>
      </c>
      <c r="P146" s="194" t="str">
        <f t="shared" si="21"/>
        <v>否</v>
      </c>
      <c r="Q146" s="187" t="s">
        <v>402</v>
      </c>
      <c r="R146" s="175">
        <f t="shared" si="22"/>
        <v>7</v>
      </c>
    </row>
    <row r="147" s="174" customFormat="1" ht="18.95" customHeight="1" spans="1:18">
      <c r="A147" s="185" t="s">
        <v>165</v>
      </c>
      <c r="B147" s="186" t="s">
        <v>165</v>
      </c>
      <c r="C147" s="186" t="s">
        <v>389</v>
      </c>
      <c r="D147" s="574">
        <v>2011409</v>
      </c>
      <c r="E147" s="186" t="s">
        <v>176</v>
      </c>
      <c r="F147" s="52" t="s">
        <v>403</v>
      </c>
      <c r="G147" s="188">
        <f>VLOOKUP(D147,'[45]2014市本级决算'!A:C,3,FALSE)</f>
        <v>0</v>
      </c>
      <c r="H147" s="188">
        <f>VLOOKUP(D147,'[45]2015市本级年初预算'!D:G,4,FALSE)</f>
        <v>0</v>
      </c>
      <c r="I147" s="188">
        <f>VLOOKUP(D147,'[45]2015预算调整'!E:K,7,FALSE)</f>
        <v>0</v>
      </c>
      <c r="J147" s="188">
        <f>VLOOKUP(D147,'[45]2015年市本级决算'!A:C,3,FALSE)</f>
        <v>0</v>
      </c>
      <c r="K147" s="578">
        <f t="shared" si="18"/>
        <v>0</v>
      </c>
      <c r="L147" s="579">
        <f t="shared" si="19"/>
        <v>0</v>
      </c>
      <c r="M147" s="578">
        <f t="shared" si="20"/>
        <v>0</v>
      </c>
      <c r="N147" s="148" t="str">
        <f t="shared" si="16"/>
        <v/>
      </c>
      <c r="O147" s="194" t="str">
        <f t="shared" si="17"/>
        <v>否</v>
      </c>
      <c r="P147" s="194" t="str">
        <f t="shared" si="21"/>
        <v>否</v>
      </c>
      <c r="Q147" s="187" t="s">
        <v>404</v>
      </c>
      <c r="R147" s="175">
        <f t="shared" si="22"/>
        <v>7</v>
      </c>
    </row>
    <row r="148" s="174" customFormat="1" ht="18.95" customHeight="1" spans="1:18">
      <c r="A148" s="185" t="s">
        <v>165</v>
      </c>
      <c r="B148" s="186" t="s">
        <v>165</v>
      </c>
      <c r="C148" s="186" t="s">
        <v>389</v>
      </c>
      <c r="D148" s="574">
        <v>2011450</v>
      </c>
      <c r="E148" s="186" t="s">
        <v>176</v>
      </c>
      <c r="F148" s="52" t="s">
        <v>189</v>
      </c>
      <c r="G148" s="188">
        <f>VLOOKUP(D148,'[45]2014市本级决算'!A:C,3,FALSE)</f>
        <v>28</v>
      </c>
      <c r="H148" s="188">
        <f>VLOOKUP(D148,'[45]2015市本级年初预算'!D:G,4,FALSE)</f>
        <v>28</v>
      </c>
      <c r="I148" s="188">
        <f>VLOOKUP(D148,'[45]2015预算调整'!E:K,7,FALSE)</f>
        <v>28</v>
      </c>
      <c r="J148" s="188">
        <f>VLOOKUP(D148,'[45]2015年市本级决算'!A:C,3,FALSE)</f>
        <v>52</v>
      </c>
      <c r="K148" s="578">
        <f t="shared" si="18"/>
        <v>1.857</v>
      </c>
      <c r="L148" s="579">
        <f t="shared" si="19"/>
        <v>1.857</v>
      </c>
      <c r="M148" s="578">
        <f t="shared" si="20"/>
        <v>1.857</v>
      </c>
      <c r="N148" s="148">
        <f t="shared" si="16"/>
        <v>0.857</v>
      </c>
      <c r="O148" s="194" t="str">
        <f t="shared" si="17"/>
        <v>是</v>
      </c>
      <c r="P148" s="194" t="str">
        <f t="shared" si="21"/>
        <v>否</v>
      </c>
      <c r="Q148" s="187" t="s">
        <v>405</v>
      </c>
      <c r="R148" s="175">
        <f t="shared" si="22"/>
        <v>7</v>
      </c>
    </row>
    <row r="149" s="175" customFormat="1" ht="18.95" customHeight="1" spans="1:18">
      <c r="A149" s="185" t="s">
        <v>165</v>
      </c>
      <c r="B149" s="186"/>
      <c r="C149" s="186" t="s">
        <v>389</v>
      </c>
      <c r="D149" s="574">
        <v>2011499</v>
      </c>
      <c r="E149" s="186" t="s">
        <v>176</v>
      </c>
      <c r="F149" s="52" t="s">
        <v>406</v>
      </c>
      <c r="G149" s="188">
        <f>VLOOKUP(D149,'[45]2014市本级决算'!A:C,3,FALSE)</f>
        <v>0</v>
      </c>
      <c r="H149" s="188">
        <f>VLOOKUP(D149,'[45]2015市本级年初预算'!D:G,4,FALSE)</f>
        <v>0</v>
      </c>
      <c r="I149" s="188">
        <f>VLOOKUP(D149,'[45]2015预算调整'!E:K,7,FALSE)</f>
        <v>0</v>
      </c>
      <c r="J149" s="188">
        <f>VLOOKUP(D149,'[45]2015年市本级决算'!A:C,3,FALSE)</f>
        <v>0</v>
      </c>
      <c r="K149" s="578">
        <f t="shared" si="18"/>
        <v>0</v>
      </c>
      <c r="L149" s="579">
        <f t="shared" si="19"/>
        <v>0</v>
      </c>
      <c r="M149" s="578">
        <f t="shared" si="20"/>
        <v>0</v>
      </c>
      <c r="N149" s="148" t="str">
        <f t="shared" si="16"/>
        <v/>
      </c>
      <c r="O149" s="194" t="str">
        <f t="shared" si="17"/>
        <v>否</v>
      </c>
      <c r="P149" s="194" t="str">
        <f t="shared" si="21"/>
        <v>否</v>
      </c>
      <c r="Q149" s="187" t="s">
        <v>407</v>
      </c>
      <c r="R149" s="175">
        <f t="shared" si="22"/>
        <v>7</v>
      </c>
    </row>
    <row r="150" s="175" customFormat="1" ht="18.95" customHeight="1" spans="1:18">
      <c r="A150" s="185" t="s">
        <v>165</v>
      </c>
      <c r="B150" s="690" t="s">
        <v>167</v>
      </c>
      <c r="C150" s="186"/>
      <c r="D150" s="574">
        <v>20115</v>
      </c>
      <c r="E150" s="186"/>
      <c r="F150" s="52" t="s">
        <v>408</v>
      </c>
      <c r="G150" s="188">
        <f>VLOOKUP(D150,'[45]2014市本级决算'!A:C,3,FALSE)</f>
        <v>1944</v>
      </c>
      <c r="H150" s="188">
        <f>VLOOKUP(D150,'[45]2015市本级年初预算'!D:G,4,FALSE)</f>
        <v>3060</v>
      </c>
      <c r="I150" s="188">
        <f>VLOOKUP(D150,'[45]2015预算调整'!E:K,7,FALSE)</f>
        <v>3290</v>
      </c>
      <c r="J150" s="188">
        <f>VLOOKUP(D150,'[45]2015年市本级决算'!A:C,3,FALSE)</f>
        <v>1554</v>
      </c>
      <c r="K150" s="578">
        <f t="shared" si="18"/>
        <v>0.799</v>
      </c>
      <c r="L150" s="579">
        <f t="shared" si="19"/>
        <v>0.508</v>
      </c>
      <c r="M150" s="578">
        <f t="shared" si="20"/>
        <v>0.472</v>
      </c>
      <c r="N150" s="148">
        <f t="shared" si="16"/>
        <v>-0.201</v>
      </c>
      <c r="O150" s="194" t="str">
        <f t="shared" si="17"/>
        <v>是</v>
      </c>
      <c r="P150" s="194" t="str">
        <f t="shared" si="21"/>
        <v>是</v>
      </c>
      <c r="Q150" s="187" t="s">
        <v>409</v>
      </c>
      <c r="R150" s="175">
        <f t="shared" si="22"/>
        <v>5</v>
      </c>
    </row>
    <row r="151" s="175" customFormat="1" ht="18.95" customHeight="1" spans="1:18">
      <c r="A151" s="185" t="s">
        <v>165</v>
      </c>
      <c r="B151" s="186" t="s">
        <v>165</v>
      </c>
      <c r="C151" s="186" t="s">
        <v>409</v>
      </c>
      <c r="D151" s="574">
        <v>2011501</v>
      </c>
      <c r="E151" s="186" t="s">
        <v>176</v>
      </c>
      <c r="F151" s="52" t="s">
        <v>170</v>
      </c>
      <c r="G151" s="188">
        <f>VLOOKUP(D151,'[45]2014市本级决算'!A:C,3,FALSE)</f>
        <v>1688</v>
      </c>
      <c r="H151" s="188">
        <f>VLOOKUP(D151,'[45]2015市本级年初预算'!D:G,4,FALSE)</f>
        <v>2560</v>
      </c>
      <c r="I151" s="188">
        <f>VLOOKUP(D151,'[45]2015预算调整'!E:K,7,FALSE)</f>
        <v>2560</v>
      </c>
      <c r="J151" s="188">
        <f>VLOOKUP(D151,'[45]2015年市本级决算'!A:C,3,FALSE)</f>
        <v>1090</v>
      </c>
      <c r="K151" s="578">
        <f t="shared" si="18"/>
        <v>0.646</v>
      </c>
      <c r="L151" s="579">
        <f t="shared" si="19"/>
        <v>0.426</v>
      </c>
      <c r="M151" s="578">
        <f t="shared" si="20"/>
        <v>0.426</v>
      </c>
      <c r="N151" s="148">
        <f t="shared" si="16"/>
        <v>-0.354</v>
      </c>
      <c r="O151" s="194" t="str">
        <f t="shared" si="17"/>
        <v>是</v>
      </c>
      <c r="P151" s="194" t="str">
        <f t="shared" si="21"/>
        <v>否</v>
      </c>
      <c r="Q151" s="187" t="s">
        <v>410</v>
      </c>
      <c r="R151" s="175">
        <f t="shared" si="22"/>
        <v>7</v>
      </c>
    </row>
    <row r="152" s="175" customFormat="1" ht="18.95" customHeight="1" spans="1:18">
      <c r="A152" s="185" t="s">
        <v>165</v>
      </c>
      <c r="B152" s="186" t="s">
        <v>165</v>
      </c>
      <c r="C152" s="186" t="s">
        <v>409</v>
      </c>
      <c r="D152" s="574">
        <v>2011502</v>
      </c>
      <c r="E152" s="186" t="s">
        <v>176</v>
      </c>
      <c r="F152" s="52" t="s">
        <v>172</v>
      </c>
      <c r="G152" s="188">
        <f>VLOOKUP(D152,'[45]2014市本级决算'!A:C,3,FALSE)</f>
        <v>16</v>
      </c>
      <c r="H152" s="188">
        <f>VLOOKUP(D152,'[45]2015市本级年初预算'!D:G,4,FALSE)</f>
        <v>20</v>
      </c>
      <c r="I152" s="188">
        <f>VLOOKUP(D152,'[45]2015预算调整'!E:K,7,FALSE)</f>
        <v>20</v>
      </c>
      <c r="J152" s="188">
        <f>VLOOKUP(D152,'[45]2015年市本级决算'!A:C,3,FALSE)</f>
        <v>36</v>
      </c>
      <c r="K152" s="578">
        <f t="shared" si="18"/>
        <v>2.25</v>
      </c>
      <c r="L152" s="579">
        <f t="shared" si="19"/>
        <v>1.8</v>
      </c>
      <c r="M152" s="578">
        <f t="shared" si="20"/>
        <v>1.8</v>
      </c>
      <c r="N152" s="148">
        <f t="shared" si="16"/>
        <v>1.25</v>
      </c>
      <c r="O152" s="194" t="str">
        <f t="shared" si="17"/>
        <v>是</v>
      </c>
      <c r="P152" s="194" t="str">
        <f t="shared" si="21"/>
        <v>否</v>
      </c>
      <c r="Q152" s="187" t="s">
        <v>411</v>
      </c>
      <c r="R152" s="175">
        <f t="shared" si="22"/>
        <v>7</v>
      </c>
    </row>
    <row r="153" s="175" customFormat="1" ht="18.95" customHeight="1" spans="1:18">
      <c r="A153" s="185" t="s">
        <v>165</v>
      </c>
      <c r="B153" s="186" t="s">
        <v>165</v>
      </c>
      <c r="C153" s="186" t="s">
        <v>409</v>
      </c>
      <c r="D153" s="574">
        <v>2011503</v>
      </c>
      <c r="E153" s="186" t="s">
        <v>176</v>
      </c>
      <c r="F153" s="52" t="s">
        <v>174</v>
      </c>
      <c r="G153" s="188">
        <f>VLOOKUP(D153,'[45]2014市本级决算'!A:C,3,FALSE)</f>
        <v>0</v>
      </c>
      <c r="H153" s="188">
        <f>VLOOKUP(D153,'[45]2015市本级年初预算'!D:G,4,FALSE)</f>
        <v>0</v>
      </c>
      <c r="I153" s="188">
        <f>VLOOKUP(D153,'[45]2015预算调整'!E:K,7,FALSE)</f>
        <v>230</v>
      </c>
      <c r="J153" s="188">
        <f>VLOOKUP(D153,'[45]2015年市本级决算'!A:C,3,FALSE)</f>
        <v>0</v>
      </c>
      <c r="K153" s="578">
        <f t="shared" si="18"/>
        <v>0</v>
      </c>
      <c r="L153" s="579">
        <f t="shared" si="19"/>
        <v>0</v>
      </c>
      <c r="M153" s="578">
        <f t="shared" si="20"/>
        <v>0</v>
      </c>
      <c r="N153" s="148" t="str">
        <f t="shared" si="16"/>
        <v/>
      </c>
      <c r="O153" s="194" t="str">
        <f t="shared" si="17"/>
        <v>是</v>
      </c>
      <c r="P153" s="194" t="str">
        <f t="shared" si="21"/>
        <v>否</v>
      </c>
      <c r="Q153" s="187" t="s">
        <v>412</v>
      </c>
      <c r="R153" s="175">
        <f t="shared" si="22"/>
        <v>7</v>
      </c>
    </row>
    <row r="154" s="175" customFormat="1" ht="18.95" customHeight="1" spans="1:18">
      <c r="A154" s="185" t="s">
        <v>165</v>
      </c>
      <c r="B154" s="186" t="s">
        <v>165</v>
      </c>
      <c r="C154" s="186" t="s">
        <v>409</v>
      </c>
      <c r="D154" s="574">
        <v>2011504</v>
      </c>
      <c r="E154" s="186" t="s">
        <v>176</v>
      </c>
      <c r="F154" s="52" t="s">
        <v>413</v>
      </c>
      <c r="G154" s="188">
        <f>VLOOKUP(D154,'[45]2014市本级决算'!A:C,3,FALSE)</f>
        <v>79</v>
      </c>
      <c r="H154" s="188">
        <f>VLOOKUP(D154,'[45]2015市本级年初预算'!D:G,4,FALSE)</f>
        <v>158</v>
      </c>
      <c r="I154" s="188">
        <f>VLOOKUP(D154,'[45]2015预算调整'!E:K,7,FALSE)</f>
        <v>158</v>
      </c>
      <c r="J154" s="188">
        <f>VLOOKUP(D154,'[45]2015年市本级决算'!A:C,3,FALSE)</f>
        <v>301</v>
      </c>
      <c r="K154" s="578">
        <f t="shared" si="18"/>
        <v>3.81</v>
      </c>
      <c r="L154" s="579">
        <f t="shared" si="19"/>
        <v>1.905</v>
      </c>
      <c r="M154" s="578">
        <f t="shared" si="20"/>
        <v>1.905</v>
      </c>
      <c r="N154" s="148">
        <f t="shared" si="16"/>
        <v>2.81</v>
      </c>
      <c r="O154" s="194" t="str">
        <f t="shared" si="17"/>
        <v>是</v>
      </c>
      <c r="P154" s="194" t="str">
        <f t="shared" si="21"/>
        <v>否</v>
      </c>
      <c r="Q154" s="187" t="s">
        <v>414</v>
      </c>
      <c r="R154" s="175">
        <f t="shared" si="22"/>
        <v>7</v>
      </c>
    </row>
    <row r="155" s="175" customFormat="1" ht="18.95" customHeight="1" spans="1:18">
      <c r="A155" s="185" t="s">
        <v>165</v>
      </c>
      <c r="B155" s="186" t="s">
        <v>165</v>
      </c>
      <c r="C155" s="186" t="s">
        <v>409</v>
      </c>
      <c r="D155" s="574">
        <v>2011505</v>
      </c>
      <c r="E155" s="186" t="s">
        <v>176</v>
      </c>
      <c r="F155" s="52" t="s">
        <v>415</v>
      </c>
      <c r="G155" s="188">
        <f>VLOOKUP(D155,'[45]2014市本级决算'!A:C,3,FALSE)</f>
        <v>42</v>
      </c>
      <c r="H155" s="188">
        <f>VLOOKUP(D155,'[45]2015市本级年初预算'!D:G,4,FALSE)</f>
        <v>56</v>
      </c>
      <c r="I155" s="188">
        <f>VLOOKUP(D155,'[45]2015预算调整'!E:K,7,FALSE)</f>
        <v>56</v>
      </c>
      <c r="J155" s="188">
        <f>VLOOKUP(D155,'[45]2015年市本级决算'!A:C,3,FALSE)</f>
        <v>0</v>
      </c>
      <c r="K155" s="578">
        <f t="shared" si="18"/>
        <v>0</v>
      </c>
      <c r="L155" s="579">
        <f t="shared" si="19"/>
        <v>0</v>
      </c>
      <c r="M155" s="578">
        <f t="shared" si="20"/>
        <v>0</v>
      </c>
      <c r="N155" s="148">
        <f t="shared" si="16"/>
        <v>-1</v>
      </c>
      <c r="O155" s="194" t="str">
        <f t="shared" si="17"/>
        <v>是</v>
      </c>
      <c r="P155" s="194" t="str">
        <f t="shared" si="21"/>
        <v>否</v>
      </c>
      <c r="Q155" s="187" t="s">
        <v>416</v>
      </c>
      <c r="R155" s="175">
        <f t="shared" si="22"/>
        <v>7</v>
      </c>
    </row>
    <row r="156" s="175" customFormat="1" ht="18.95" customHeight="1" spans="1:18">
      <c r="A156" s="185" t="s">
        <v>165</v>
      </c>
      <c r="B156" s="186" t="s">
        <v>165</v>
      </c>
      <c r="C156" s="186" t="s">
        <v>409</v>
      </c>
      <c r="D156" s="574">
        <v>2011506</v>
      </c>
      <c r="E156" s="186" t="s">
        <v>176</v>
      </c>
      <c r="F156" s="52" t="s">
        <v>417</v>
      </c>
      <c r="G156" s="188">
        <f>VLOOKUP(D156,'[45]2014市本级决算'!A:C,3,FALSE)</f>
        <v>61</v>
      </c>
      <c r="H156" s="188">
        <f>VLOOKUP(D156,'[45]2015市本级年初预算'!D:G,4,FALSE)</f>
        <v>66</v>
      </c>
      <c r="I156" s="188">
        <f>VLOOKUP(D156,'[45]2015预算调整'!E:K,7,FALSE)</f>
        <v>66</v>
      </c>
      <c r="J156" s="188">
        <f>VLOOKUP(D156,'[45]2015年市本级决算'!A:C,3,FALSE)</f>
        <v>55</v>
      </c>
      <c r="K156" s="578">
        <f t="shared" si="18"/>
        <v>0.902</v>
      </c>
      <c r="L156" s="579">
        <f t="shared" si="19"/>
        <v>0.833</v>
      </c>
      <c r="M156" s="578">
        <f t="shared" si="20"/>
        <v>0.833</v>
      </c>
      <c r="N156" s="148">
        <f t="shared" si="16"/>
        <v>-0.098</v>
      </c>
      <c r="O156" s="194" t="str">
        <f t="shared" si="17"/>
        <v>是</v>
      </c>
      <c r="P156" s="194" t="str">
        <f t="shared" si="21"/>
        <v>否</v>
      </c>
      <c r="Q156" s="187" t="s">
        <v>418</v>
      </c>
      <c r="R156" s="175">
        <f t="shared" si="22"/>
        <v>7</v>
      </c>
    </row>
    <row r="157" s="175" customFormat="1" ht="18.95" customHeight="1" spans="1:18">
      <c r="A157" s="185" t="s">
        <v>165</v>
      </c>
      <c r="B157" s="186" t="s">
        <v>165</v>
      </c>
      <c r="C157" s="186" t="s">
        <v>409</v>
      </c>
      <c r="D157" s="574">
        <v>2011507</v>
      </c>
      <c r="E157" s="186" t="s">
        <v>176</v>
      </c>
      <c r="F157" s="52" t="s">
        <v>276</v>
      </c>
      <c r="G157" s="188">
        <f>VLOOKUP(D157,'[45]2014市本级决算'!A:C,3,FALSE)</f>
        <v>0</v>
      </c>
      <c r="H157" s="188">
        <f>VLOOKUP(D157,'[45]2015市本级年初预算'!D:G,4,FALSE)</f>
        <v>0</v>
      </c>
      <c r="I157" s="188">
        <f>VLOOKUP(D157,'[45]2015预算调整'!E:K,7,FALSE)</f>
        <v>0</v>
      </c>
      <c r="J157" s="188">
        <f>VLOOKUP(D157,'[45]2015年市本级决算'!A:C,3,FALSE)</f>
        <v>0</v>
      </c>
      <c r="K157" s="578">
        <f t="shared" si="18"/>
        <v>0</v>
      </c>
      <c r="L157" s="579">
        <f t="shared" si="19"/>
        <v>0</v>
      </c>
      <c r="M157" s="578">
        <f t="shared" si="20"/>
        <v>0</v>
      </c>
      <c r="N157" s="148" t="str">
        <f t="shared" si="16"/>
        <v/>
      </c>
      <c r="O157" s="194" t="str">
        <f t="shared" si="17"/>
        <v>否</v>
      </c>
      <c r="P157" s="194" t="str">
        <f t="shared" si="21"/>
        <v>否</v>
      </c>
      <c r="Q157" s="187" t="s">
        <v>419</v>
      </c>
      <c r="R157" s="175">
        <f t="shared" si="22"/>
        <v>7</v>
      </c>
    </row>
    <row r="158" s="175" customFormat="1" ht="18.95" customHeight="1" spans="1:18">
      <c r="A158" s="185" t="s">
        <v>165</v>
      </c>
      <c r="B158" s="186" t="s">
        <v>165</v>
      </c>
      <c r="C158" s="186" t="s">
        <v>409</v>
      </c>
      <c r="D158" s="574">
        <v>2011550</v>
      </c>
      <c r="E158" s="186" t="s">
        <v>176</v>
      </c>
      <c r="F158" s="52" t="s">
        <v>189</v>
      </c>
      <c r="G158" s="188">
        <f>VLOOKUP(D158,'[45]2014市本级决算'!A:C,3,FALSE)</f>
        <v>58</v>
      </c>
      <c r="H158" s="188">
        <f>VLOOKUP(D158,'[45]2015市本级年初预算'!D:G,4,FALSE)</f>
        <v>85</v>
      </c>
      <c r="I158" s="188">
        <f>VLOOKUP(D158,'[45]2015预算调整'!E:K,7,FALSE)</f>
        <v>85</v>
      </c>
      <c r="J158" s="188">
        <f>VLOOKUP(D158,'[45]2015年市本级决算'!A:C,3,FALSE)</f>
        <v>61</v>
      </c>
      <c r="K158" s="578">
        <f t="shared" si="18"/>
        <v>1.052</v>
      </c>
      <c r="L158" s="579">
        <f t="shared" si="19"/>
        <v>0.718</v>
      </c>
      <c r="M158" s="578">
        <f t="shared" si="20"/>
        <v>0.718</v>
      </c>
      <c r="N158" s="148">
        <f t="shared" si="16"/>
        <v>0.052</v>
      </c>
      <c r="O158" s="194" t="str">
        <f t="shared" si="17"/>
        <v>是</v>
      </c>
      <c r="P158" s="194" t="str">
        <f t="shared" si="21"/>
        <v>否</v>
      </c>
      <c r="Q158" s="187" t="s">
        <v>420</v>
      </c>
      <c r="R158" s="175">
        <f t="shared" si="22"/>
        <v>7</v>
      </c>
    </row>
    <row r="159" s="175" customFormat="1" ht="18.95" customHeight="1" spans="1:18">
      <c r="A159" s="185" t="s">
        <v>165</v>
      </c>
      <c r="B159" s="186"/>
      <c r="C159" s="186" t="s">
        <v>409</v>
      </c>
      <c r="D159" s="574">
        <v>2011599</v>
      </c>
      <c r="E159" s="186" t="s">
        <v>176</v>
      </c>
      <c r="F159" s="52" t="s">
        <v>421</v>
      </c>
      <c r="G159" s="188">
        <f>VLOOKUP(D159,'[45]2014市本级决算'!A:C,3,FALSE)</f>
        <v>0</v>
      </c>
      <c r="H159" s="188">
        <f>VLOOKUP(D159,'[45]2015市本级年初预算'!D:G,4,FALSE)</f>
        <v>115</v>
      </c>
      <c r="I159" s="188">
        <f>VLOOKUP(D159,'[45]2015预算调整'!E:K,7,FALSE)</f>
        <v>115</v>
      </c>
      <c r="J159" s="188">
        <f>VLOOKUP(D159,'[45]2015年市本级决算'!A:C,3,FALSE)</f>
        <v>11</v>
      </c>
      <c r="K159" s="578">
        <f t="shared" si="18"/>
        <v>0</v>
      </c>
      <c r="L159" s="579">
        <f t="shared" si="19"/>
        <v>0.096</v>
      </c>
      <c r="M159" s="578">
        <f t="shared" si="20"/>
        <v>0.096</v>
      </c>
      <c r="N159" s="148" t="str">
        <f t="shared" si="16"/>
        <v/>
      </c>
      <c r="O159" s="194" t="str">
        <f t="shared" si="17"/>
        <v>是</v>
      </c>
      <c r="P159" s="194" t="str">
        <f t="shared" si="21"/>
        <v>否</v>
      </c>
      <c r="Q159" s="187" t="s">
        <v>422</v>
      </c>
      <c r="R159" s="175">
        <f t="shared" si="22"/>
        <v>7</v>
      </c>
    </row>
    <row r="160" s="175" customFormat="1" ht="18.95" customHeight="1" spans="1:18">
      <c r="A160" s="185" t="s">
        <v>165</v>
      </c>
      <c r="B160" s="690" t="s">
        <v>167</v>
      </c>
      <c r="C160" s="186"/>
      <c r="D160" s="574">
        <v>20117</v>
      </c>
      <c r="E160" s="186"/>
      <c r="F160" s="52" t="s">
        <v>423</v>
      </c>
      <c r="G160" s="188">
        <f>VLOOKUP(D160,'[45]2014市本级决算'!A:C,3,FALSE)</f>
        <v>3256</v>
      </c>
      <c r="H160" s="188">
        <f>VLOOKUP(D160,'[45]2015市本级年初预算'!D:G,4,FALSE)</f>
        <v>3538</v>
      </c>
      <c r="I160" s="188">
        <f>VLOOKUP(D160,'[45]2015预算调整'!E:K,7,FALSE)</f>
        <v>3538</v>
      </c>
      <c r="J160" s="188">
        <f>VLOOKUP(D160,'[45]2015年市本级决算'!A:C,3,FALSE)</f>
        <v>1187</v>
      </c>
      <c r="K160" s="578">
        <f t="shared" si="18"/>
        <v>0.365</v>
      </c>
      <c r="L160" s="579">
        <f t="shared" si="19"/>
        <v>0.336</v>
      </c>
      <c r="M160" s="578">
        <f t="shared" si="20"/>
        <v>0.336</v>
      </c>
      <c r="N160" s="148">
        <f t="shared" si="16"/>
        <v>-0.635</v>
      </c>
      <c r="O160" s="194" t="str">
        <f t="shared" si="17"/>
        <v>是</v>
      </c>
      <c r="P160" s="194" t="str">
        <f t="shared" si="21"/>
        <v>是</v>
      </c>
      <c r="Q160" s="187" t="s">
        <v>424</v>
      </c>
      <c r="R160" s="175">
        <f t="shared" si="22"/>
        <v>5</v>
      </c>
    </row>
    <row r="161" s="175" customFormat="1" ht="18.95" customHeight="1" spans="1:18">
      <c r="A161" s="185" t="s">
        <v>165</v>
      </c>
      <c r="B161" s="186" t="s">
        <v>165</v>
      </c>
      <c r="C161" s="186" t="s">
        <v>424</v>
      </c>
      <c r="D161" s="574">
        <v>2011701</v>
      </c>
      <c r="E161" s="186" t="s">
        <v>176</v>
      </c>
      <c r="F161" s="52" t="s">
        <v>170</v>
      </c>
      <c r="G161" s="188">
        <f>VLOOKUP(D161,'[45]2014市本级决算'!A:C,3,FALSE)</f>
        <v>494</v>
      </c>
      <c r="H161" s="188">
        <f>VLOOKUP(D161,'[45]2015市本级年初预算'!D:G,4,FALSE)</f>
        <v>658</v>
      </c>
      <c r="I161" s="188">
        <f>VLOOKUP(D161,'[45]2015预算调整'!E:K,7,FALSE)</f>
        <v>658</v>
      </c>
      <c r="J161" s="188">
        <f>VLOOKUP(D161,'[45]2015年市本级决算'!A:C,3,FALSE)</f>
        <v>601</v>
      </c>
      <c r="K161" s="578">
        <f t="shared" si="18"/>
        <v>1.217</v>
      </c>
      <c r="L161" s="579">
        <f t="shared" si="19"/>
        <v>0.913</v>
      </c>
      <c r="M161" s="578">
        <f t="shared" si="20"/>
        <v>0.913</v>
      </c>
      <c r="N161" s="148">
        <f t="shared" si="16"/>
        <v>0.217</v>
      </c>
      <c r="O161" s="194" t="str">
        <f t="shared" si="17"/>
        <v>是</v>
      </c>
      <c r="P161" s="194" t="str">
        <f t="shared" si="21"/>
        <v>否</v>
      </c>
      <c r="Q161" s="187" t="s">
        <v>425</v>
      </c>
      <c r="R161" s="175">
        <f t="shared" si="22"/>
        <v>7</v>
      </c>
    </row>
    <row r="162" s="175" customFormat="1" ht="18.95" customHeight="1" spans="1:18">
      <c r="A162" s="185" t="s">
        <v>165</v>
      </c>
      <c r="B162" s="186" t="s">
        <v>165</v>
      </c>
      <c r="C162" s="186" t="s">
        <v>424</v>
      </c>
      <c r="D162" s="574">
        <v>2011702</v>
      </c>
      <c r="E162" s="186" t="s">
        <v>176</v>
      </c>
      <c r="F162" s="52" t="s">
        <v>172</v>
      </c>
      <c r="G162" s="188">
        <f>VLOOKUP(D162,'[45]2014市本级决算'!A:C,3,FALSE)</f>
        <v>0</v>
      </c>
      <c r="H162" s="188">
        <f>VLOOKUP(D162,'[45]2015市本级年初预算'!D:G,4,FALSE)</f>
        <v>0</v>
      </c>
      <c r="I162" s="188">
        <f>VLOOKUP(D162,'[45]2015预算调整'!E:K,7,FALSE)</f>
        <v>0</v>
      </c>
      <c r="J162" s="188">
        <f>VLOOKUP(D162,'[45]2015年市本级决算'!A:C,3,FALSE)</f>
        <v>0</v>
      </c>
      <c r="K162" s="578">
        <f t="shared" si="18"/>
        <v>0</v>
      </c>
      <c r="L162" s="579">
        <f t="shared" si="19"/>
        <v>0</v>
      </c>
      <c r="M162" s="578">
        <f t="shared" si="20"/>
        <v>0</v>
      </c>
      <c r="N162" s="148" t="str">
        <f t="shared" si="16"/>
        <v/>
      </c>
      <c r="O162" s="194" t="str">
        <f t="shared" si="17"/>
        <v>否</v>
      </c>
      <c r="P162" s="194" t="str">
        <f t="shared" si="21"/>
        <v>否</v>
      </c>
      <c r="Q162" s="187" t="s">
        <v>426</v>
      </c>
      <c r="R162" s="175">
        <f t="shared" si="22"/>
        <v>7</v>
      </c>
    </row>
    <row r="163" s="175" customFormat="1" ht="18.95" customHeight="1" spans="1:18">
      <c r="A163" s="185" t="s">
        <v>165</v>
      </c>
      <c r="B163" s="186" t="s">
        <v>165</v>
      </c>
      <c r="C163" s="186" t="s">
        <v>424</v>
      </c>
      <c r="D163" s="574">
        <v>2011703</v>
      </c>
      <c r="E163" s="186" t="s">
        <v>176</v>
      </c>
      <c r="F163" s="52" t="s">
        <v>174</v>
      </c>
      <c r="G163" s="188">
        <f>VLOOKUP(D163,'[45]2014市本级决算'!A:C,3,FALSE)</f>
        <v>0</v>
      </c>
      <c r="H163" s="188">
        <f>VLOOKUP(D163,'[45]2015市本级年初预算'!D:G,4,FALSE)</f>
        <v>0</v>
      </c>
      <c r="I163" s="188">
        <f>VLOOKUP(D163,'[45]2015预算调整'!E:K,7,FALSE)</f>
        <v>0</v>
      </c>
      <c r="J163" s="188">
        <f>VLOOKUP(D163,'[45]2015年市本级决算'!A:C,3,FALSE)</f>
        <v>0</v>
      </c>
      <c r="K163" s="578">
        <f t="shared" si="18"/>
        <v>0</v>
      </c>
      <c r="L163" s="579">
        <f t="shared" si="19"/>
        <v>0</v>
      </c>
      <c r="M163" s="578">
        <f t="shared" si="20"/>
        <v>0</v>
      </c>
      <c r="N163" s="148" t="str">
        <f t="shared" si="16"/>
        <v/>
      </c>
      <c r="O163" s="194" t="str">
        <f t="shared" si="17"/>
        <v>否</v>
      </c>
      <c r="P163" s="194" t="str">
        <f t="shared" si="21"/>
        <v>否</v>
      </c>
      <c r="Q163" s="187" t="s">
        <v>427</v>
      </c>
      <c r="R163" s="175">
        <f t="shared" si="22"/>
        <v>7</v>
      </c>
    </row>
    <row r="164" s="175" customFormat="1" ht="18.95" customHeight="1" spans="1:18">
      <c r="A164" s="185" t="s">
        <v>165</v>
      </c>
      <c r="B164" s="186" t="s">
        <v>165</v>
      </c>
      <c r="C164" s="186" t="s">
        <v>424</v>
      </c>
      <c r="D164" s="574">
        <v>2011704</v>
      </c>
      <c r="E164" s="186" t="s">
        <v>176</v>
      </c>
      <c r="F164" s="52" t="s">
        <v>428</v>
      </c>
      <c r="G164" s="188">
        <f>VLOOKUP(D164,'[45]2014市本级决算'!A:C,3,FALSE)</f>
        <v>0</v>
      </c>
      <c r="H164" s="188">
        <f>VLOOKUP(D164,'[45]2015市本级年初预算'!D:G,4,FALSE)</f>
        <v>0</v>
      </c>
      <c r="I164" s="188">
        <f>VLOOKUP(D164,'[45]2015预算调整'!E:K,7,FALSE)</f>
        <v>0</v>
      </c>
      <c r="J164" s="188">
        <f>VLOOKUP(D164,'[45]2015年市本级决算'!A:C,3,FALSE)</f>
        <v>0</v>
      </c>
      <c r="K164" s="578">
        <f t="shared" si="18"/>
        <v>0</v>
      </c>
      <c r="L164" s="579">
        <f t="shared" si="19"/>
        <v>0</v>
      </c>
      <c r="M164" s="578">
        <f t="shared" si="20"/>
        <v>0</v>
      </c>
      <c r="N164" s="148" t="str">
        <f t="shared" si="16"/>
        <v/>
      </c>
      <c r="O164" s="194" t="str">
        <f t="shared" si="17"/>
        <v>否</v>
      </c>
      <c r="P164" s="194" t="str">
        <f t="shared" si="21"/>
        <v>否</v>
      </c>
      <c r="Q164" s="187" t="s">
        <v>429</v>
      </c>
      <c r="R164" s="175">
        <f t="shared" si="22"/>
        <v>7</v>
      </c>
    </row>
    <row r="165" s="175" customFormat="1" ht="18.95" customHeight="1" spans="1:18">
      <c r="A165" s="185" t="s">
        <v>165</v>
      </c>
      <c r="B165" s="186" t="s">
        <v>165</v>
      </c>
      <c r="C165" s="186" t="s">
        <v>424</v>
      </c>
      <c r="D165" s="574">
        <v>2011705</v>
      </c>
      <c r="E165" s="186" t="s">
        <v>176</v>
      </c>
      <c r="F165" s="52" t="s">
        <v>430</v>
      </c>
      <c r="G165" s="188">
        <f>VLOOKUP(D165,'[45]2014市本级决算'!A:C,3,FALSE)</f>
        <v>0</v>
      </c>
      <c r="H165" s="188">
        <f>VLOOKUP(D165,'[45]2015市本级年初预算'!D:G,4,FALSE)</f>
        <v>0</v>
      </c>
      <c r="I165" s="188">
        <f>VLOOKUP(D165,'[45]2015预算调整'!E:K,7,FALSE)</f>
        <v>0</v>
      </c>
      <c r="J165" s="188">
        <f>VLOOKUP(D165,'[45]2015年市本级决算'!A:C,3,FALSE)</f>
        <v>0</v>
      </c>
      <c r="K165" s="578">
        <f t="shared" si="18"/>
        <v>0</v>
      </c>
      <c r="L165" s="579">
        <f t="shared" si="19"/>
        <v>0</v>
      </c>
      <c r="M165" s="578">
        <f t="shared" si="20"/>
        <v>0</v>
      </c>
      <c r="N165" s="148" t="str">
        <f t="shared" si="16"/>
        <v/>
      </c>
      <c r="O165" s="194" t="str">
        <f t="shared" si="17"/>
        <v>否</v>
      </c>
      <c r="P165" s="194" t="str">
        <f t="shared" si="21"/>
        <v>否</v>
      </c>
      <c r="Q165" s="187" t="s">
        <v>431</v>
      </c>
      <c r="R165" s="175">
        <f t="shared" si="22"/>
        <v>7</v>
      </c>
    </row>
    <row r="166" s="175" customFormat="1" ht="18.95" customHeight="1" spans="1:18">
      <c r="A166" s="185" t="s">
        <v>165</v>
      </c>
      <c r="B166" s="186" t="s">
        <v>165</v>
      </c>
      <c r="C166" s="186" t="s">
        <v>424</v>
      </c>
      <c r="D166" s="574">
        <v>2011706</v>
      </c>
      <c r="E166" s="186" t="s">
        <v>176</v>
      </c>
      <c r="F166" s="52" t="s">
        <v>432</v>
      </c>
      <c r="G166" s="188">
        <f>VLOOKUP(D166,'[45]2014市本级决算'!A:C,3,FALSE)</f>
        <v>263</v>
      </c>
      <c r="H166" s="188">
        <f>VLOOKUP(D166,'[45]2015市本级年初预算'!D:G,4,FALSE)</f>
        <v>270</v>
      </c>
      <c r="I166" s="188">
        <f>VLOOKUP(D166,'[45]2015预算调整'!E:K,7,FALSE)</f>
        <v>270</v>
      </c>
      <c r="J166" s="188">
        <f>VLOOKUP(D166,'[45]2015年市本级决算'!A:C,3,FALSE)</f>
        <v>66</v>
      </c>
      <c r="K166" s="578">
        <f t="shared" si="18"/>
        <v>0.251</v>
      </c>
      <c r="L166" s="579">
        <f t="shared" si="19"/>
        <v>0.244</v>
      </c>
      <c r="M166" s="578">
        <f t="shared" si="20"/>
        <v>0.244</v>
      </c>
      <c r="N166" s="148">
        <f t="shared" si="16"/>
        <v>-0.749</v>
      </c>
      <c r="O166" s="194" t="str">
        <f t="shared" si="17"/>
        <v>是</v>
      </c>
      <c r="P166" s="194" t="str">
        <f t="shared" si="21"/>
        <v>否</v>
      </c>
      <c r="Q166" s="187" t="s">
        <v>433</v>
      </c>
      <c r="R166" s="175">
        <f t="shared" si="22"/>
        <v>7</v>
      </c>
    </row>
    <row r="167" s="175" customFormat="1" ht="18.95" customHeight="1" spans="1:18">
      <c r="A167" s="185" t="s">
        <v>165</v>
      </c>
      <c r="B167" s="186" t="s">
        <v>165</v>
      </c>
      <c r="C167" s="186" t="s">
        <v>424</v>
      </c>
      <c r="D167" s="574">
        <v>2011707</v>
      </c>
      <c r="E167" s="186" t="s">
        <v>176</v>
      </c>
      <c r="F167" s="52" t="s">
        <v>434</v>
      </c>
      <c r="G167" s="188">
        <f>VLOOKUP(D167,'[45]2014市本级决算'!A:C,3,FALSE)</f>
        <v>0</v>
      </c>
      <c r="H167" s="188">
        <f>VLOOKUP(D167,'[45]2015市本级年初预算'!D:G,4,FALSE)</f>
        <v>0</v>
      </c>
      <c r="I167" s="188">
        <f>VLOOKUP(D167,'[45]2015预算调整'!E:K,7,FALSE)</f>
        <v>0</v>
      </c>
      <c r="J167" s="188">
        <f>VLOOKUP(D167,'[45]2015年市本级决算'!A:C,3,FALSE)</f>
        <v>0</v>
      </c>
      <c r="K167" s="578">
        <f t="shared" si="18"/>
        <v>0</v>
      </c>
      <c r="L167" s="579">
        <f t="shared" si="19"/>
        <v>0</v>
      </c>
      <c r="M167" s="578">
        <f t="shared" si="20"/>
        <v>0</v>
      </c>
      <c r="N167" s="148" t="str">
        <f t="shared" si="16"/>
        <v/>
      </c>
      <c r="O167" s="194" t="str">
        <f t="shared" si="17"/>
        <v>否</v>
      </c>
      <c r="P167" s="194" t="str">
        <f t="shared" si="21"/>
        <v>否</v>
      </c>
      <c r="Q167" s="187" t="s">
        <v>435</v>
      </c>
      <c r="R167" s="175">
        <f t="shared" si="22"/>
        <v>7</v>
      </c>
    </row>
    <row r="168" s="175" customFormat="1" ht="18.95" customHeight="1" spans="1:18">
      <c r="A168" s="185" t="s">
        <v>165</v>
      </c>
      <c r="B168" s="186" t="s">
        <v>165</v>
      </c>
      <c r="C168" s="186" t="s">
        <v>424</v>
      </c>
      <c r="D168" s="574">
        <v>2011708</v>
      </c>
      <c r="E168" s="186" t="s">
        <v>176</v>
      </c>
      <c r="F168" s="52" t="s">
        <v>436</v>
      </c>
      <c r="G168" s="188">
        <f>VLOOKUP(D168,'[45]2014市本级决算'!A:C,3,FALSE)</f>
        <v>0</v>
      </c>
      <c r="H168" s="188">
        <f>VLOOKUP(D168,'[45]2015市本级年初预算'!D:G,4,FALSE)</f>
        <v>0</v>
      </c>
      <c r="I168" s="188">
        <f>VLOOKUP(D168,'[45]2015预算调整'!E:K,7,FALSE)</f>
        <v>0</v>
      </c>
      <c r="J168" s="188">
        <f>VLOOKUP(D168,'[45]2015年市本级决算'!A:C,3,FALSE)</f>
        <v>0</v>
      </c>
      <c r="K168" s="578">
        <f t="shared" si="18"/>
        <v>0</v>
      </c>
      <c r="L168" s="579">
        <f t="shared" si="19"/>
        <v>0</v>
      </c>
      <c r="M168" s="578">
        <f t="shared" si="20"/>
        <v>0</v>
      </c>
      <c r="N168" s="148" t="str">
        <f t="shared" si="16"/>
        <v/>
      </c>
      <c r="O168" s="194" t="str">
        <f t="shared" si="17"/>
        <v>否</v>
      </c>
      <c r="P168" s="194" t="str">
        <f t="shared" si="21"/>
        <v>否</v>
      </c>
      <c r="Q168" s="187" t="s">
        <v>437</v>
      </c>
      <c r="R168" s="175">
        <f t="shared" si="22"/>
        <v>7</v>
      </c>
    </row>
    <row r="169" s="175" customFormat="1" ht="18.95" customHeight="1" spans="1:18">
      <c r="A169" s="185" t="s">
        <v>165</v>
      </c>
      <c r="B169" s="186" t="s">
        <v>165</v>
      </c>
      <c r="C169" s="186" t="s">
        <v>424</v>
      </c>
      <c r="D169" s="574">
        <v>2011709</v>
      </c>
      <c r="E169" s="186" t="s">
        <v>176</v>
      </c>
      <c r="F169" s="52" t="s">
        <v>438</v>
      </c>
      <c r="G169" s="188">
        <f>VLOOKUP(D169,'[45]2014市本级决算'!A:C,3,FALSE)</f>
        <v>10</v>
      </c>
      <c r="H169" s="188">
        <f>VLOOKUP(D169,'[45]2015市本级年初预算'!D:G,4,FALSE)</f>
        <v>10</v>
      </c>
      <c r="I169" s="188">
        <f>VLOOKUP(D169,'[45]2015预算调整'!E:K,7,FALSE)</f>
        <v>10</v>
      </c>
      <c r="J169" s="188">
        <f>VLOOKUP(D169,'[45]2015年市本级决算'!A:C,3,FALSE)</f>
        <v>0</v>
      </c>
      <c r="K169" s="578">
        <f t="shared" si="18"/>
        <v>0</v>
      </c>
      <c r="L169" s="579">
        <f t="shared" si="19"/>
        <v>0</v>
      </c>
      <c r="M169" s="578">
        <f t="shared" si="20"/>
        <v>0</v>
      </c>
      <c r="N169" s="148">
        <f t="shared" si="16"/>
        <v>-1</v>
      </c>
      <c r="O169" s="194" t="str">
        <f t="shared" si="17"/>
        <v>是</v>
      </c>
      <c r="P169" s="194" t="str">
        <f t="shared" si="21"/>
        <v>否</v>
      </c>
      <c r="Q169" s="187" t="s">
        <v>439</v>
      </c>
      <c r="R169" s="175">
        <f t="shared" si="22"/>
        <v>7</v>
      </c>
    </row>
    <row r="170" s="175" customFormat="1" ht="18.95" customHeight="1" spans="1:18">
      <c r="A170" s="185" t="s">
        <v>165</v>
      </c>
      <c r="B170" s="186" t="s">
        <v>165</v>
      </c>
      <c r="C170" s="186" t="s">
        <v>424</v>
      </c>
      <c r="D170" s="574">
        <v>2011710</v>
      </c>
      <c r="E170" s="186" t="s">
        <v>176</v>
      </c>
      <c r="F170" s="52" t="s">
        <v>276</v>
      </c>
      <c r="G170" s="188">
        <f>VLOOKUP(D170,'[45]2014市本级决算'!A:C,3,FALSE)</f>
        <v>0</v>
      </c>
      <c r="H170" s="188">
        <f>VLOOKUP(D170,'[45]2015市本级年初预算'!D:G,4,FALSE)</f>
        <v>0</v>
      </c>
      <c r="I170" s="188">
        <f>VLOOKUP(D170,'[45]2015预算调整'!E:K,7,FALSE)</f>
        <v>0</v>
      </c>
      <c r="J170" s="188">
        <f>VLOOKUP(D170,'[45]2015年市本级决算'!A:C,3,FALSE)</f>
        <v>0</v>
      </c>
      <c r="K170" s="578">
        <f t="shared" si="18"/>
        <v>0</v>
      </c>
      <c r="L170" s="579">
        <f t="shared" si="19"/>
        <v>0</v>
      </c>
      <c r="M170" s="578">
        <f t="shared" si="20"/>
        <v>0</v>
      </c>
      <c r="N170" s="148" t="str">
        <f t="shared" si="16"/>
        <v/>
      </c>
      <c r="O170" s="194" t="str">
        <f t="shared" si="17"/>
        <v>否</v>
      </c>
      <c r="P170" s="194" t="str">
        <f t="shared" si="21"/>
        <v>否</v>
      </c>
      <c r="Q170" s="187" t="s">
        <v>440</v>
      </c>
      <c r="R170" s="175">
        <f t="shared" si="22"/>
        <v>7</v>
      </c>
    </row>
    <row r="171" s="175" customFormat="1" ht="18.95" customHeight="1" spans="1:18">
      <c r="A171" s="185" t="s">
        <v>165</v>
      </c>
      <c r="B171" s="186" t="s">
        <v>165</v>
      </c>
      <c r="C171" s="186" t="s">
        <v>424</v>
      </c>
      <c r="D171" s="574">
        <v>2011750</v>
      </c>
      <c r="E171" s="186" t="s">
        <v>176</v>
      </c>
      <c r="F171" s="52" t="s">
        <v>189</v>
      </c>
      <c r="G171" s="188">
        <f>VLOOKUP(D171,'[45]2014市本级决算'!A:C,3,FALSE)</f>
        <v>0</v>
      </c>
      <c r="H171" s="188">
        <f>VLOOKUP(D171,'[45]2015市本级年初预算'!D:G,4,FALSE)</f>
        <v>0</v>
      </c>
      <c r="I171" s="188">
        <f>VLOOKUP(D171,'[45]2015预算调整'!E:K,7,FALSE)</f>
        <v>0</v>
      </c>
      <c r="J171" s="188">
        <f>VLOOKUP(D171,'[45]2015年市本级决算'!A:C,3,FALSE)</f>
        <v>0</v>
      </c>
      <c r="K171" s="578">
        <f t="shared" si="18"/>
        <v>0</v>
      </c>
      <c r="L171" s="579">
        <f t="shared" si="19"/>
        <v>0</v>
      </c>
      <c r="M171" s="578">
        <f t="shared" si="20"/>
        <v>0</v>
      </c>
      <c r="N171" s="148" t="str">
        <f t="shared" si="16"/>
        <v/>
      </c>
      <c r="O171" s="194" t="str">
        <f t="shared" si="17"/>
        <v>否</v>
      </c>
      <c r="P171" s="194" t="str">
        <f t="shared" si="21"/>
        <v>否</v>
      </c>
      <c r="Q171" s="187" t="s">
        <v>441</v>
      </c>
      <c r="R171" s="175">
        <f t="shared" si="22"/>
        <v>7</v>
      </c>
    </row>
    <row r="172" s="175" customFormat="1" ht="18.95" customHeight="1" spans="1:18">
      <c r="A172" s="185" t="s">
        <v>165</v>
      </c>
      <c r="B172" s="186"/>
      <c r="C172" s="186" t="s">
        <v>424</v>
      </c>
      <c r="D172" s="574">
        <v>2011799</v>
      </c>
      <c r="E172" s="186" t="s">
        <v>176</v>
      </c>
      <c r="F172" s="52" t="s">
        <v>442</v>
      </c>
      <c r="G172" s="188">
        <f>VLOOKUP(D172,'[45]2014市本级决算'!A:C,3,FALSE)</f>
        <v>2489</v>
      </c>
      <c r="H172" s="188">
        <f>VLOOKUP(D172,'[45]2015市本级年初预算'!D:G,4,FALSE)</f>
        <v>2600</v>
      </c>
      <c r="I172" s="188">
        <f>VLOOKUP(D172,'[45]2015预算调整'!E:K,7,FALSE)</f>
        <v>2600</v>
      </c>
      <c r="J172" s="188">
        <f>VLOOKUP(D172,'[45]2015年市本级决算'!A:C,3,FALSE)</f>
        <v>520</v>
      </c>
      <c r="K172" s="578">
        <f t="shared" si="18"/>
        <v>0.209</v>
      </c>
      <c r="L172" s="579">
        <f t="shared" si="19"/>
        <v>0.2</v>
      </c>
      <c r="M172" s="578">
        <f t="shared" si="20"/>
        <v>0.2</v>
      </c>
      <c r="N172" s="148">
        <f t="shared" si="16"/>
        <v>-0.791</v>
      </c>
      <c r="O172" s="194" t="str">
        <f t="shared" si="17"/>
        <v>是</v>
      </c>
      <c r="P172" s="194" t="str">
        <f t="shared" si="21"/>
        <v>否</v>
      </c>
      <c r="Q172" s="187" t="s">
        <v>443</v>
      </c>
      <c r="R172" s="175">
        <f t="shared" si="22"/>
        <v>7</v>
      </c>
    </row>
    <row r="173" s="175" customFormat="1" ht="18.95" customHeight="1" spans="1:18">
      <c r="A173" s="185" t="s">
        <v>165</v>
      </c>
      <c r="B173" s="690" t="s">
        <v>167</v>
      </c>
      <c r="C173" s="186"/>
      <c r="D173" s="574">
        <v>20123</v>
      </c>
      <c r="E173" s="186"/>
      <c r="F173" s="52" t="s">
        <v>444</v>
      </c>
      <c r="G173" s="188">
        <f>VLOOKUP(D173,'[45]2014市本级决算'!A:C,3,FALSE)</f>
        <v>885</v>
      </c>
      <c r="H173" s="188">
        <f>VLOOKUP(D173,'[45]2015市本级年初预算'!D:G,4,FALSE)</f>
        <v>981</v>
      </c>
      <c r="I173" s="188">
        <f>VLOOKUP(D173,'[45]2015预算调整'!E:K,7,FALSE)</f>
        <v>981</v>
      </c>
      <c r="J173" s="188">
        <f>VLOOKUP(D173,'[45]2015年市本级决算'!A:C,3,FALSE)</f>
        <v>704</v>
      </c>
      <c r="K173" s="578">
        <f t="shared" si="18"/>
        <v>0.795</v>
      </c>
      <c r="L173" s="579">
        <f t="shared" si="19"/>
        <v>0.718</v>
      </c>
      <c r="M173" s="578">
        <f t="shared" si="20"/>
        <v>0.718</v>
      </c>
      <c r="N173" s="148">
        <f t="shared" si="16"/>
        <v>-0.205</v>
      </c>
      <c r="O173" s="194" t="str">
        <f t="shared" si="17"/>
        <v>是</v>
      </c>
      <c r="P173" s="194" t="str">
        <f t="shared" si="21"/>
        <v>是</v>
      </c>
      <c r="Q173" s="187" t="s">
        <v>445</v>
      </c>
      <c r="R173" s="175">
        <f t="shared" si="22"/>
        <v>5</v>
      </c>
    </row>
    <row r="174" s="175" customFormat="1" ht="18.95" customHeight="1" spans="1:18">
      <c r="A174" s="185" t="s">
        <v>165</v>
      </c>
      <c r="B174" s="186" t="s">
        <v>165</v>
      </c>
      <c r="C174" s="186" t="s">
        <v>445</v>
      </c>
      <c r="D174" s="574">
        <v>2012301</v>
      </c>
      <c r="E174" s="186" t="s">
        <v>176</v>
      </c>
      <c r="F174" s="52" t="s">
        <v>170</v>
      </c>
      <c r="G174" s="188">
        <f>VLOOKUP(D174,'[45]2014市本级决算'!A:C,3,FALSE)</f>
        <v>200</v>
      </c>
      <c r="H174" s="188">
        <f>VLOOKUP(D174,'[45]2015市本级年初预算'!D:G,4,FALSE)</f>
        <v>280</v>
      </c>
      <c r="I174" s="188">
        <f>VLOOKUP(D174,'[45]2015预算调整'!E:K,7,FALSE)</f>
        <v>280</v>
      </c>
      <c r="J174" s="188">
        <f>VLOOKUP(D174,'[45]2015年市本级决算'!A:C,3,FALSE)</f>
        <v>333</v>
      </c>
      <c r="K174" s="578">
        <f t="shared" si="18"/>
        <v>1.665</v>
      </c>
      <c r="L174" s="579">
        <f t="shared" si="19"/>
        <v>1.189</v>
      </c>
      <c r="M174" s="578">
        <f t="shared" si="20"/>
        <v>1.189</v>
      </c>
      <c r="N174" s="148">
        <f t="shared" si="16"/>
        <v>0.665</v>
      </c>
      <c r="O174" s="194" t="str">
        <f t="shared" si="17"/>
        <v>是</v>
      </c>
      <c r="P174" s="194" t="str">
        <f t="shared" si="21"/>
        <v>否</v>
      </c>
      <c r="Q174" s="187" t="s">
        <v>446</v>
      </c>
      <c r="R174" s="175">
        <f t="shared" si="22"/>
        <v>7</v>
      </c>
    </row>
    <row r="175" s="175" customFormat="1" ht="18.95" customHeight="1" spans="1:18">
      <c r="A175" s="185" t="s">
        <v>165</v>
      </c>
      <c r="B175" s="186" t="s">
        <v>165</v>
      </c>
      <c r="C175" s="186" t="s">
        <v>445</v>
      </c>
      <c r="D175" s="574">
        <v>2012302</v>
      </c>
      <c r="E175" s="186" t="s">
        <v>176</v>
      </c>
      <c r="F175" s="52" t="s">
        <v>172</v>
      </c>
      <c r="G175" s="188">
        <f>VLOOKUP(D175,'[45]2014市本级决算'!A:C,3,FALSE)</f>
        <v>53</v>
      </c>
      <c r="H175" s="188">
        <f>VLOOKUP(D175,'[45]2015市本级年初预算'!D:G,4,FALSE)</f>
        <v>66</v>
      </c>
      <c r="I175" s="188">
        <f>VLOOKUP(D175,'[45]2015预算调整'!E:K,7,FALSE)</f>
        <v>66</v>
      </c>
      <c r="J175" s="188">
        <f>VLOOKUP(D175,'[45]2015年市本级决算'!A:C,3,FALSE)</f>
        <v>8</v>
      </c>
      <c r="K175" s="578">
        <f t="shared" si="18"/>
        <v>0.151</v>
      </c>
      <c r="L175" s="579">
        <f t="shared" si="19"/>
        <v>0.121</v>
      </c>
      <c r="M175" s="578">
        <f t="shared" si="20"/>
        <v>0.121</v>
      </c>
      <c r="N175" s="148">
        <f t="shared" si="16"/>
        <v>-0.849</v>
      </c>
      <c r="O175" s="194" t="str">
        <f t="shared" si="17"/>
        <v>是</v>
      </c>
      <c r="P175" s="194" t="str">
        <f t="shared" si="21"/>
        <v>否</v>
      </c>
      <c r="Q175" s="187" t="s">
        <v>447</v>
      </c>
      <c r="R175" s="175">
        <f t="shared" si="22"/>
        <v>7</v>
      </c>
    </row>
    <row r="176" s="175" customFormat="1" ht="18.95" customHeight="1" spans="1:18">
      <c r="A176" s="185" t="s">
        <v>165</v>
      </c>
      <c r="B176" s="186" t="s">
        <v>165</v>
      </c>
      <c r="C176" s="186" t="s">
        <v>445</v>
      </c>
      <c r="D176" s="574">
        <v>2012303</v>
      </c>
      <c r="E176" s="186" t="s">
        <v>176</v>
      </c>
      <c r="F176" s="52" t="s">
        <v>174</v>
      </c>
      <c r="G176" s="188">
        <f>VLOOKUP(D176,'[45]2014市本级决算'!A:C,3,FALSE)</f>
        <v>0</v>
      </c>
      <c r="H176" s="188">
        <f>VLOOKUP(D176,'[45]2015市本级年初预算'!D:G,4,FALSE)</f>
        <v>0</v>
      </c>
      <c r="I176" s="188">
        <f>VLOOKUP(D176,'[45]2015预算调整'!E:K,7,FALSE)</f>
        <v>0</v>
      </c>
      <c r="J176" s="188">
        <f>VLOOKUP(D176,'[45]2015年市本级决算'!A:C,3,FALSE)</f>
        <v>0</v>
      </c>
      <c r="K176" s="578">
        <f t="shared" si="18"/>
        <v>0</v>
      </c>
      <c r="L176" s="579">
        <f t="shared" si="19"/>
        <v>0</v>
      </c>
      <c r="M176" s="578">
        <f t="shared" si="20"/>
        <v>0</v>
      </c>
      <c r="N176" s="148" t="str">
        <f t="shared" si="16"/>
        <v/>
      </c>
      <c r="O176" s="194" t="str">
        <f t="shared" si="17"/>
        <v>否</v>
      </c>
      <c r="P176" s="194" t="str">
        <f t="shared" si="21"/>
        <v>否</v>
      </c>
      <c r="Q176" s="187" t="s">
        <v>448</v>
      </c>
      <c r="R176" s="175">
        <f t="shared" si="22"/>
        <v>7</v>
      </c>
    </row>
    <row r="177" s="175" customFormat="1" ht="18.95" customHeight="1" spans="1:18">
      <c r="A177" s="185" t="s">
        <v>165</v>
      </c>
      <c r="B177" s="186" t="s">
        <v>165</v>
      </c>
      <c r="C177" s="186" t="s">
        <v>445</v>
      </c>
      <c r="D177" s="574">
        <v>2012304</v>
      </c>
      <c r="E177" s="186" t="s">
        <v>176</v>
      </c>
      <c r="F177" s="52" t="s">
        <v>449</v>
      </c>
      <c r="G177" s="188">
        <f>VLOOKUP(D177,'[45]2014市本级决算'!A:C,3,FALSE)</f>
        <v>529</v>
      </c>
      <c r="H177" s="188">
        <f>VLOOKUP(D177,'[45]2015市本级年初预算'!D:G,4,FALSE)</f>
        <v>530</v>
      </c>
      <c r="I177" s="188">
        <f>VLOOKUP(D177,'[45]2015预算调整'!E:K,7,FALSE)</f>
        <v>530</v>
      </c>
      <c r="J177" s="188">
        <f>VLOOKUP(D177,'[45]2015年市本级决算'!A:C,3,FALSE)</f>
        <v>191</v>
      </c>
      <c r="K177" s="578">
        <f t="shared" si="18"/>
        <v>0.361</v>
      </c>
      <c r="L177" s="579">
        <f t="shared" si="19"/>
        <v>0.36</v>
      </c>
      <c r="M177" s="578">
        <f t="shared" si="20"/>
        <v>0.36</v>
      </c>
      <c r="N177" s="148">
        <f t="shared" si="16"/>
        <v>-0.639</v>
      </c>
      <c r="O177" s="194" t="str">
        <f t="shared" si="17"/>
        <v>是</v>
      </c>
      <c r="P177" s="194" t="str">
        <f t="shared" si="21"/>
        <v>否</v>
      </c>
      <c r="Q177" s="187" t="s">
        <v>450</v>
      </c>
      <c r="R177" s="175">
        <f t="shared" si="22"/>
        <v>7</v>
      </c>
    </row>
    <row r="178" s="175" customFormat="1" ht="18.95" customHeight="1" spans="1:18">
      <c r="A178" s="185" t="s">
        <v>165</v>
      </c>
      <c r="B178" s="186" t="s">
        <v>165</v>
      </c>
      <c r="C178" s="186" t="s">
        <v>445</v>
      </c>
      <c r="D178" s="574">
        <v>2012350</v>
      </c>
      <c r="E178" s="186" t="s">
        <v>176</v>
      </c>
      <c r="F178" s="52" t="s">
        <v>189</v>
      </c>
      <c r="G178" s="188">
        <f>VLOOKUP(D178,'[45]2014市本级决算'!A:C,3,FALSE)</f>
        <v>0</v>
      </c>
      <c r="H178" s="188">
        <f>VLOOKUP(D178,'[45]2015市本级年初预算'!D:G,4,FALSE)</f>
        <v>0</v>
      </c>
      <c r="I178" s="188">
        <f>VLOOKUP(D178,'[45]2015预算调整'!E:K,7,FALSE)</f>
        <v>0</v>
      </c>
      <c r="J178" s="188">
        <f>VLOOKUP(D178,'[45]2015年市本级决算'!A:C,3,FALSE)</f>
        <v>0</v>
      </c>
      <c r="K178" s="578">
        <f t="shared" si="18"/>
        <v>0</v>
      </c>
      <c r="L178" s="579">
        <f t="shared" si="19"/>
        <v>0</v>
      </c>
      <c r="M178" s="578">
        <f t="shared" si="20"/>
        <v>0</v>
      </c>
      <c r="N178" s="148" t="str">
        <f t="shared" si="16"/>
        <v/>
      </c>
      <c r="O178" s="194" t="str">
        <f t="shared" si="17"/>
        <v>否</v>
      </c>
      <c r="P178" s="194" t="str">
        <f t="shared" si="21"/>
        <v>否</v>
      </c>
      <c r="Q178" s="187" t="s">
        <v>451</v>
      </c>
      <c r="R178" s="175">
        <f t="shared" si="22"/>
        <v>7</v>
      </c>
    </row>
    <row r="179" s="175" customFormat="1" ht="18.95" customHeight="1" spans="1:18">
      <c r="A179" s="185" t="s">
        <v>165</v>
      </c>
      <c r="B179" s="186"/>
      <c r="C179" s="186" t="s">
        <v>445</v>
      </c>
      <c r="D179" s="574">
        <v>2012399</v>
      </c>
      <c r="E179" s="186" t="s">
        <v>176</v>
      </c>
      <c r="F179" s="52" t="s">
        <v>452</v>
      </c>
      <c r="G179" s="188">
        <f>VLOOKUP(D179,'[45]2014市本级决算'!A:C,3,FALSE)</f>
        <v>103</v>
      </c>
      <c r="H179" s="188">
        <f>VLOOKUP(D179,'[45]2015市本级年初预算'!D:G,4,FALSE)</f>
        <v>105</v>
      </c>
      <c r="I179" s="188">
        <f>VLOOKUP(D179,'[45]2015预算调整'!E:K,7,FALSE)</f>
        <v>105</v>
      </c>
      <c r="J179" s="188">
        <f>VLOOKUP(D179,'[45]2015年市本级决算'!A:C,3,FALSE)</f>
        <v>172</v>
      </c>
      <c r="K179" s="578">
        <f t="shared" si="18"/>
        <v>1.67</v>
      </c>
      <c r="L179" s="579">
        <f t="shared" si="19"/>
        <v>1.638</v>
      </c>
      <c r="M179" s="578">
        <f t="shared" si="20"/>
        <v>1.638</v>
      </c>
      <c r="N179" s="148">
        <f t="shared" si="16"/>
        <v>0.67</v>
      </c>
      <c r="O179" s="194" t="str">
        <f t="shared" si="17"/>
        <v>是</v>
      </c>
      <c r="P179" s="194" t="str">
        <f t="shared" si="21"/>
        <v>否</v>
      </c>
      <c r="Q179" s="187" t="s">
        <v>453</v>
      </c>
      <c r="R179" s="175">
        <f t="shared" si="22"/>
        <v>7</v>
      </c>
    </row>
    <row r="180" s="175" customFormat="1" ht="18.95" customHeight="1" spans="1:18">
      <c r="A180" s="185" t="s">
        <v>165</v>
      </c>
      <c r="B180" s="690" t="s">
        <v>167</v>
      </c>
      <c r="C180" s="186"/>
      <c r="D180" s="574">
        <v>20124</v>
      </c>
      <c r="E180" s="186"/>
      <c r="F180" s="52" t="s">
        <v>454</v>
      </c>
      <c r="G180" s="188">
        <f>VLOOKUP(D180,'[45]2014市本级决算'!A:C,3,FALSE)</f>
        <v>144</v>
      </c>
      <c r="H180" s="188">
        <f>VLOOKUP(D180,'[45]2015市本级年初预算'!D:G,4,FALSE)</f>
        <v>284</v>
      </c>
      <c r="I180" s="188">
        <f>VLOOKUP(D180,'[45]2015预算调整'!E:K,7,FALSE)</f>
        <v>284</v>
      </c>
      <c r="J180" s="188">
        <f>VLOOKUP(D180,'[45]2015年市本级决算'!A:C,3,FALSE)</f>
        <v>114</v>
      </c>
      <c r="K180" s="578">
        <f t="shared" si="18"/>
        <v>0.792</v>
      </c>
      <c r="L180" s="579">
        <f t="shared" si="19"/>
        <v>0.401</v>
      </c>
      <c r="M180" s="578">
        <f t="shared" si="20"/>
        <v>0.401</v>
      </c>
      <c r="N180" s="148">
        <f t="shared" si="16"/>
        <v>-0.208</v>
      </c>
      <c r="O180" s="194" t="str">
        <f t="shared" si="17"/>
        <v>是</v>
      </c>
      <c r="P180" s="194" t="str">
        <f t="shared" si="21"/>
        <v>是</v>
      </c>
      <c r="Q180" s="187" t="s">
        <v>455</v>
      </c>
      <c r="R180" s="175">
        <f t="shared" si="22"/>
        <v>5</v>
      </c>
    </row>
    <row r="181" s="175" customFormat="1" ht="18.95" customHeight="1" spans="1:18">
      <c r="A181" s="185" t="s">
        <v>165</v>
      </c>
      <c r="B181" s="186" t="s">
        <v>165</v>
      </c>
      <c r="C181" s="186" t="s">
        <v>455</v>
      </c>
      <c r="D181" s="574">
        <v>2012401</v>
      </c>
      <c r="E181" s="186" t="s">
        <v>176</v>
      </c>
      <c r="F181" s="52" t="s">
        <v>170</v>
      </c>
      <c r="G181" s="188">
        <f>VLOOKUP(D181,'[45]2014市本级决算'!A:C,3,FALSE)</f>
        <v>0</v>
      </c>
      <c r="H181" s="188">
        <f>VLOOKUP(D181,'[45]2015市本级年初预算'!D:G,4,FALSE)</f>
        <v>0</v>
      </c>
      <c r="I181" s="188">
        <f>VLOOKUP(D181,'[45]2015预算调整'!E:K,7,FALSE)</f>
        <v>0</v>
      </c>
      <c r="J181" s="188">
        <f>VLOOKUP(D181,'[45]2015年市本级决算'!A:C,3,FALSE)</f>
        <v>0</v>
      </c>
      <c r="K181" s="578">
        <f t="shared" si="18"/>
        <v>0</v>
      </c>
      <c r="L181" s="579">
        <f t="shared" si="19"/>
        <v>0</v>
      </c>
      <c r="M181" s="578">
        <f t="shared" si="20"/>
        <v>0</v>
      </c>
      <c r="N181" s="148" t="str">
        <f t="shared" ref="N181:N244" si="23">IF(ISERROR(J181/G181-1),"",J181/G181-1)</f>
        <v/>
      </c>
      <c r="O181" s="194" t="str">
        <f t="shared" si="17"/>
        <v>否</v>
      </c>
      <c r="P181" s="194" t="str">
        <f t="shared" si="21"/>
        <v>否</v>
      </c>
      <c r="Q181" s="187" t="s">
        <v>456</v>
      </c>
      <c r="R181" s="175">
        <f t="shared" si="22"/>
        <v>7</v>
      </c>
    </row>
    <row r="182" s="175" customFormat="1" ht="18.95" customHeight="1" spans="1:18">
      <c r="A182" s="185" t="s">
        <v>165</v>
      </c>
      <c r="B182" s="186" t="s">
        <v>165</v>
      </c>
      <c r="C182" s="186" t="s">
        <v>455</v>
      </c>
      <c r="D182" s="574">
        <v>2012402</v>
      </c>
      <c r="E182" s="186" t="s">
        <v>176</v>
      </c>
      <c r="F182" s="52" t="s">
        <v>172</v>
      </c>
      <c r="G182" s="188">
        <f>VLOOKUP(D182,'[45]2014市本级决算'!A:C,3,FALSE)</f>
        <v>0</v>
      </c>
      <c r="H182" s="188">
        <f>VLOOKUP(D182,'[45]2015市本级年初预算'!D:G,4,FALSE)</f>
        <v>0</v>
      </c>
      <c r="I182" s="188">
        <f>VLOOKUP(D182,'[45]2015预算调整'!E:K,7,FALSE)</f>
        <v>0</v>
      </c>
      <c r="J182" s="188">
        <f>VLOOKUP(D182,'[45]2015年市本级决算'!A:C,3,FALSE)</f>
        <v>0</v>
      </c>
      <c r="K182" s="578">
        <f t="shared" si="18"/>
        <v>0</v>
      </c>
      <c r="L182" s="579">
        <f t="shared" si="19"/>
        <v>0</v>
      </c>
      <c r="M182" s="578">
        <f t="shared" si="20"/>
        <v>0</v>
      </c>
      <c r="N182" s="148" t="str">
        <f t="shared" si="23"/>
        <v/>
      </c>
      <c r="O182" s="194" t="str">
        <f t="shared" si="17"/>
        <v>否</v>
      </c>
      <c r="P182" s="194" t="str">
        <f t="shared" si="21"/>
        <v>否</v>
      </c>
      <c r="Q182" s="187" t="s">
        <v>457</v>
      </c>
      <c r="R182" s="175">
        <f t="shared" si="22"/>
        <v>7</v>
      </c>
    </row>
    <row r="183" s="175" customFormat="1" ht="18.95" customHeight="1" spans="1:18">
      <c r="A183" s="185" t="s">
        <v>165</v>
      </c>
      <c r="B183" s="186" t="s">
        <v>165</v>
      </c>
      <c r="C183" s="186" t="s">
        <v>455</v>
      </c>
      <c r="D183" s="574">
        <v>2012403</v>
      </c>
      <c r="E183" s="186" t="s">
        <v>176</v>
      </c>
      <c r="F183" s="52" t="s">
        <v>174</v>
      </c>
      <c r="G183" s="188">
        <f>VLOOKUP(D183,'[45]2014市本级决算'!A:C,3,FALSE)</f>
        <v>0</v>
      </c>
      <c r="H183" s="188">
        <f>VLOOKUP(D183,'[45]2015市本级年初预算'!D:G,4,FALSE)</f>
        <v>0</v>
      </c>
      <c r="I183" s="188">
        <f>VLOOKUP(D183,'[45]2015预算调整'!E:K,7,FALSE)</f>
        <v>0</v>
      </c>
      <c r="J183" s="188">
        <f>VLOOKUP(D183,'[45]2015年市本级决算'!A:C,3,FALSE)</f>
        <v>0</v>
      </c>
      <c r="K183" s="578">
        <f t="shared" si="18"/>
        <v>0</v>
      </c>
      <c r="L183" s="579">
        <f t="shared" si="19"/>
        <v>0</v>
      </c>
      <c r="M183" s="578">
        <f t="shared" si="20"/>
        <v>0</v>
      </c>
      <c r="N183" s="148" t="str">
        <f t="shared" si="23"/>
        <v/>
      </c>
      <c r="O183" s="194" t="str">
        <f t="shared" si="17"/>
        <v>否</v>
      </c>
      <c r="P183" s="194" t="str">
        <f t="shared" si="21"/>
        <v>否</v>
      </c>
      <c r="Q183" s="187" t="s">
        <v>458</v>
      </c>
      <c r="R183" s="175">
        <f t="shared" si="22"/>
        <v>7</v>
      </c>
    </row>
    <row r="184" s="175" customFormat="1" ht="18.95" customHeight="1" spans="1:18">
      <c r="A184" s="185" t="s">
        <v>165</v>
      </c>
      <c r="B184" s="186" t="s">
        <v>165</v>
      </c>
      <c r="C184" s="186" t="s">
        <v>455</v>
      </c>
      <c r="D184" s="574">
        <v>2012404</v>
      </c>
      <c r="E184" s="186" t="s">
        <v>176</v>
      </c>
      <c r="F184" s="52" t="s">
        <v>459</v>
      </c>
      <c r="G184" s="188">
        <f>VLOOKUP(D184,'[45]2014市本级决算'!A:C,3,FALSE)</f>
        <v>140</v>
      </c>
      <c r="H184" s="188">
        <f>VLOOKUP(D184,'[45]2015市本级年初预算'!D:G,4,FALSE)</f>
        <v>280</v>
      </c>
      <c r="I184" s="188">
        <f>VLOOKUP(D184,'[45]2015预算调整'!E:K,7,FALSE)</f>
        <v>280</v>
      </c>
      <c r="J184" s="188">
        <f>VLOOKUP(D184,'[45]2015年市本级决算'!A:C,3,FALSE)</f>
        <v>114</v>
      </c>
      <c r="K184" s="578">
        <f t="shared" si="18"/>
        <v>0.814</v>
      </c>
      <c r="L184" s="579">
        <f t="shared" si="19"/>
        <v>0.407</v>
      </c>
      <c r="M184" s="578">
        <f t="shared" si="20"/>
        <v>0.407</v>
      </c>
      <c r="N184" s="148">
        <f t="shared" si="23"/>
        <v>-0.186</v>
      </c>
      <c r="O184" s="194" t="str">
        <f t="shared" si="17"/>
        <v>是</v>
      </c>
      <c r="P184" s="194" t="str">
        <f t="shared" si="21"/>
        <v>否</v>
      </c>
      <c r="Q184" s="187" t="s">
        <v>460</v>
      </c>
      <c r="R184" s="175">
        <f t="shared" si="22"/>
        <v>7</v>
      </c>
    </row>
    <row r="185" s="175" customFormat="1" ht="18.95" customHeight="1" spans="1:18">
      <c r="A185" s="185" t="s">
        <v>165</v>
      </c>
      <c r="B185" s="186" t="s">
        <v>165</v>
      </c>
      <c r="C185" s="186" t="s">
        <v>455</v>
      </c>
      <c r="D185" s="574">
        <v>2012450</v>
      </c>
      <c r="E185" s="186" t="s">
        <v>176</v>
      </c>
      <c r="F185" s="52" t="s">
        <v>189</v>
      </c>
      <c r="G185" s="188">
        <f>VLOOKUP(D185,'[45]2014市本级决算'!A:C,3,FALSE)</f>
        <v>0</v>
      </c>
      <c r="H185" s="188">
        <f>VLOOKUP(D185,'[45]2015市本级年初预算'!D:G,4,FALSE)</f>
        <v>0</v>
      </c>
      <c r="I185" s="188">
        <f>VLOOKUP(D185,'[45]2015预算调整'!E:K,7,FALSE)</f>
        <v>0</v>
      </c>
      <c r="J185" s="188">
        <f>VLOOKUP(D185,'[45]2015年市本级决算'!A:C,3,FALSE)</f>
        <v>0</v>
      </c>
      <c r="K185" s="578">
        <f t="shared" si="18"/>
        <v>0</v>
      </c>
      <c r="L185" s="579">
        <f t="shared" si="19"/>
        <v>0</v>
      </c>
      <c r="M185" s="578">
        <f t="shared" si="20"/>
        <v>0</v>
      </c>
      <c r="N185" s="148" t="str">
        <f t="shared" si="23"/>
        <v/>
      </c>
      <c r="O185" s="194" t="str">
        <f t="shared" si="17"/>
        <v>否</v>
      </c>
      <c r="P185" s="194" t="str">
        <f t="shared" si="21"/>
        <v>否</v>
      </c>
      <c r="Q185" s="187" t="s">
        <v>461</v>
      </c>
      <c r="R185" s="175">
        <f t="shared" si="22"/>
        <v>7</v>
      </c>
    </row>
    <row r="186" s="175" customFormat="1" ht="18.95" customHeight="1" spans="1:18">
      <c r="A186" s="185" t="s">
        <v>165</v>
      </c>
      <c r="B186" s="186"/>
      <c r="C186" s="186" t="s">
        <v>455</v>
      </c>
      <c r="D186" s="574">
        <v>2012499</v>
      </c>
      <c r="E186" s="186" t="s">
        <v>176</v>
      </c>
      <c r="F186" s="52" t="s">
        <v>462</v>
      </c>
      <c r="G186" s="188">
        <f>VLOOKUP(D186,'[45]2014市本级决算'!A:C,3,FALSE)</f>
        <v>4</v>
      </c>
      <c r="H186" s="188">
        <f>VLOOKUP(D186,'[45]2015市本级年初预算'!D:G,4,FALSE)</f>
        <v>4</v>
      </c>
      <c r="I186" s="188">
        <f>VLOOKUP(D186,'[45]2015预算调整'!E:K,7,FALSE)</f>
        <v>4</v>
      </c>
      <c r="J186" s="188">
        <f>VLOOKUP(D186,'[45]2015年市本级决算'!A:C,3,FALSE)</f>
        <v>0</v>
      </c>
      <c r="K186" s="578">
        <f t="shared" si="18"/>
        <v>0</v>
      </c>
      <c r="L186" s="579">
        <f t="shared" si="19"/>
        <v>0</v>
      </c>
      <c r="M186" s="578">
        <f t="shared" si="20"/>
        <v>0</v>
      </c>
      <c r="N186" s="148">
        <f t="shared" si="23"/>
        <v>-1</v>
      </c>
      <c r="O186" s="194" t="str">
        <f t="shared" si="17"/>
        <v>是</v>
      </c>
      <c r="P186" s="194" t="str">
        <f t="shared" si="21"/>
        <v>否</v>
      </c>
      <c r="Q186" s="187" t="s">
        <v>463</v>
      </c>
      <c r="R186" s="175">
        <f t="shared" si="22"/>
        <v>7</v>
      </c>
    </row>
    <row r="187" s="175" customFormat="1" ht="18.95" customHeight="1" spans="1:18">
      <c r="A187" s="185" t="s">
        <v>165</v>
      </c>
      <c r="B187" s="690" t="s">
        <v>167</v>
      </c>
      <c r="C187" s="186"/>
      <c r="D187" s="574">
        <v>20125</v>
      </c>
      <c r="E187" s="186"/>
      <c r="F187" s="52" t="s">
        <v>464</v>
      </c>
      <c r="G187" s="188">
        <f>VLOOKUP(D187,'[45]2014市本级决算'!A:C,3,FALSE)</f>
        <v>57</v>
      </c>
      <c r="H187" s="188">
        <f>VLOOKUP(D187,'[45]2015市本级年初预算'!D:G,4,FALSE)</f>
        <v>79</v>
      </c>
      <c r="I187" s="188">
        <f>VLOOKUP(D187,'[45]2015预算调整'!E:K,7,FALSE)</f>
        <v>79</v>
      </c>
      <c r="J187" s="188">
        <f>VLOOKUP(D187,'[45]2015年市本级决算'!A:C,3,FALSE)</f>
        <v>97</v>
      </c>
      <c r="K187" s="578">
        <f t="shared" si="18"/>
        <v>1.702</v>
      </c>
      <c r="L187" s="579">
        <f t="shared" si="19"/>
        <v>1.228</v>
      </c>
      <c r="M187" s="578">
        <f t="shared" si="20"/>
        <v>1.228</v>
      </c>
      <c r="N187" s="148">
        <f t="shared" si="23"/>
        <v>0.702</v>
      </c>
      <c r="O187" s="194" t="str">
        <f t="shared" si="17"/>
        <v>是</v>
      </c>
      <c r="P187" s="194" t="str">
        <f t="shared" si="21"/>
        <v>是</v>
      </c>
      <c r="Q187" s="187" t="s">
        <v>465</v>
      </c>
      <c r="R187" s="175">
        <f t="shared" si="22"/>
        <v>5</v>
      </c>
    </row>
    <row r="188" s="175" customFormat="1" ht="18.95" customHeight="1" spans="1:18">
      <c r="A188" s="185" t="s">
        <v>165</v>
      </c>
      <c r="B188" s="186" t="s">
        <v>165</v>
      </c>
      <c r="C188" s="186" t="s">
        <v>465</v>
      </c>
      <c r="D188" s="574">
        <v>2012501</v>
      </c>
      <c r="E188" s="186" t="s">
        <v>176</v>
      </c>
      <c r="F188" s="52" t="s">
        <v>170</v>
      </c>
      <c r="G188" s="188">
        <f>VLOOKUP(D188,'[45]2014市本级决算'!A:C,3,FALSE)</f>
        <v>34</v>
      </c>
      <c r="H188" s="188">
        <f>VLOOKUP(D188,'[45]2015市本级年初预算'!D:G,4,FALSE)</f>
        <v>48</v>
      </c>
      <c r="I188" s="188">
        <f>VLOOKUP(D188,'[45]2015预算调整'!E:K,7,FALSE)</f>
        <v>48</v>
      </c>
      <c r="J188" s="188">
        <f>VLOOKUP(D188,'[45]2015年市本级决算'!A:C,3,FALSE)</f>
        <v>55</v>
      </c>
      <c r="K188" s="578">
        <f t="shared" si="18"/>
        <v>1.618</v>
      </c>
      <c r="L188" s="579">
        <f t="shared" si="19"/>
        <v>1.146</v>
      </c>
      <c r="M188" s="578">
        <f t="shared" si="20"/>
        <v>1.146</v>
      </c>
      <c r="N188" s="148">
        <f t="shared" si="23"/>
        <v>0.618</v>
      </c>
      <c r="O188" s="194" t="str">
        <f t="shared" si="17"/>
        <v>是</v>
      </c>
      <c r="P188" s="194" t="str">
        <f t="shared" si="21"/>
        <v>否</v>
      </c>
      <c r="Q188" s="187" t="s">
        <v>466</v>
      </c>
      <c r="R188" s="175">
        <f t="shared" si="22"/>
        <v>7</v>
      </c>
    </row>
    <row r="189" s="175" customFormat="1" ht="18.95" customHeight="1" spans="1:18">
      <c r="A189" s="185" t="s">
        <v>165</v>
      </c>
      <c r="B189" s="186" t="s">
        <v>165</v>
      </c>
      <c r="C189" s="186" t="s">
        <v>465</v>
      </c>
      <c r="D189" s="574">
        <v>2012502</v>
      </c>
      <c r="E189" s="186" t="s">
        <v>176</v>
      </c>
      <c r="F189" s="52" t="s">
        <v>172</v>
      </c>
      <c r="G189" s="188">
        <f>VLOOKUP(D189,'[45]2014市本级决算'!A:C,3,FALSE)</f>
        <v>17</v>
      </c>
      <c r="H189" s="188">
        <f>VLOOKUP(D189,'[45]2015市本级年初预算'!D:G,4,FALSE)</f>
        <v>25</v>
      </c>
      <c r="I189" s="188">
        <f>VLOOKUP(D189,'[45]2015预算调整'!E:K,7,FALSE)</f>
        <v>25</v>
      </c>
      <c r="J189" s="188">
        <f>VLOOKUP(D189,'[45]2015年市本级决算'!A:C,3,FALSE)</f>
        <v>10</v>
      </c>
      <c r="K189" s="578">
        <f t="shared" si="18"/>
        <v>0.588</v>
      </c>
      <c r="L189" s="579">
        <f t="shared" si="19"/>
        <v>0.4</v>
      </c>
      <c r="M189" s="578">
        <f t="shared" si="20"/>
        <v>0.4</v>
      </c>
      <c r="N189" s="148">
        <f t="shared" si="23"/>
        <v>-0.412</v>
      </c>
      <c r="O189" s="194" t="str">
        <f t="shared" si="17"/>
        <v>是</v>
      </c>
      <c r="P189" s="194" t="str">
        <f t="shared" si="21"/>
        <v>否</v>
      </c>
      <c r="Q189" s="187" t="s">
        <v>467</v>
      </c>
      <c r="R189" s="175">
        <f t="shared" si="22"/>
        <v>7</v>
      </c>
    </row>
    <row r="190" s="175" customFormat="1" ht="18.95" customHeight="1" spans="1:18">
      <c r="A190" s="185" t="s">
        <v>165</v>
      </c>
      <c r="B190" s="186" t="s">
        <v>165</v>
      </c>
      <c r="C190" s="186" t="s">
        <v>465</v>
      </c>
      <c r="D190" s="574">
        <v>2012503</v>
      </c>
      <c r="E190" s="186" t="s">
        <v>176</v>
      </c>
      <c r="F190" s="52" t="s">
        <v>174</v>
      </c>
      <c r="G190" s="188">
        <f>VLOOKUP(D190,'[45]2014市本级决算'!A:C,3,FALSE)</f>
        <v>0</v>
      </c>
      <c r="H190" s="188">
        <f>VLOOKUP(D190,'[45]2015市本级年初预算'!D:G,4,FALSE)</f>
        <v>0</v>
      </c>
      <c r="I190" s="188">
        <f>VLOOKUP(D190,'[45]2015预算调整'!E:K,7,FALSE)</f>
        <v>0</v>
      </c>
      <c r="J190" s="188">
        <f>VLOOKUP(D190,'[45]2015年市本级决算'!A:C,3,FALSE)</f>
        <v>0</v>
      </c>
      <c r="K190" s="578">
        <f t="shared" si="18"/>
        <v>0</v>
      </c>
      <c r="L190" s="579">
        <f t="shared" si="19"/>
        <v>0</v>
      </c>
      <c r="M190" s="578">
        <f t="shared" si="20"/>
        <v>0</v>
      </c>
      <c r="N190" s="148" t="str">
        <f t="shared" si="23"/>
        <v/>
      </c>
      <c r="O190" s="194" t="str">
        <f t="shared" si="17"/>
        <v>否</v>
      </c>
      <c r="P190" s="194" t="str">
        <f t="shared" si="21"/>
        <v>否</v>
      </c>
      <c r="Q190" s="187" t="s">
        <v>468</v>
      </c>
      <c r="R190" s="175">
        <f t="shared" si="22"/>
        <v>7</v>
      </c>
    </row>
    <row r="191" s="175" customFormat="1" ht="18.95" customHeight="1" spans="1:18">
      <c r="A191" s="185" t="s">
        <v>165</v>
      </c>
      <c r="B191" s="186" t="s">
        <v>165</v>
      </c>
      <c r="C191" s="186" t="s">
        <v>465</v>
      </c>
      <c r="D191" s="574">
        <v>2012504</v>
      </c>
      <c r="E191" s="186" t="s">
        <v>176</v>
      </c>
      <c r="F191" s="52" t="s">
        <v>469</v>
      </c>
      <c r="G191" s="188">
        <f>VLOOKUP(D191,'[45]2014市本级决算'!A:C,3,FALSE)</f>
        <v>0</v>
      </c>
      <c r="H191" s="188">
        <f>VLOOKUP(D191,'[45]2015市本级年初预算'!D:G,4,FALSE)</f>
        <v>0</v>
      </c>
      <c r="I191" s="188">
        <f>VLOOKUP(D191,'[45]2015预算调整'!E:K,7,FALSE)</f>
        <v>0</v>
      </c>
      <c r="J191" s="188">
        <f>VLOOKUP(D191,'[45]2015年市本级决算'!A:C,3,FALSE)</f>
        <v>0</v>
      </c>
      <c r="K191" s="578">
        <f t="shared" si="18"/>
        <v>0</v>
      </c>
      <c r="L191" s="579">
        <f t="shared" si="19"/>
        <v>0</v>
      </c>
      <c r="M191" s="578">
        <f t="shared" si="20"/>
        <v>0</v>
      </c>
      <c r="N191" s="148" t="str">
        <f t="shared" si="23"/>
        <v/>
      </c>
      <c r="O191" s="194" t="str">
        <f t="shared" si="17"/>
        <v>否</v>
      </c>
      <c r="P191" s="194" t="str">
        <f t="shared" si="21"/>
        <v>否</v>
      </c>
      <c r="Q191" s="187" t="s">
        <v>470</v>
      </c>
      <c r="R191" s="175">
        <f t="shared" si="22"/>
        <v>7</v>
      </c>
    </row>
    <row r="192" s="175" customFormat="1" ht="18.95" customHeight="1" spans="1:18">
      <c r="A192" s="185" t="s">
        <v>165</v>
      </c>
      <c r="B192" s="186" t="s">
        <v>165</v>
      </c>
      <c r="C192" s="186" t="s">
        <v>465</v>
      </c>
      <c r="D192" s="574">
        <v>2012505</v>
      </c>
      <c r="E192" s="186" t="s">
        <v>176</v>
      </c>
      <c r="F192" s="52" t="s">
        <v>471</v>
      </c>
      <c r="G192" s="188">
        <f>VLOOKUP(D192,'[45]2014市本级决算'!A:C,3,FALSE)</f>
        <v>0</v>
      </c>
      <c r="H192" s="188">
        <f>VLOOKUP(D192,'[45]2015市本级年初预算'!D:G,4,FALSE)</f>
        <v>0</v>
      </c>
      <c r="I192" s="188">
        <f>VLOOKUP(D192,'[45]2015预算调整'!E:K,7,FALSE)</f>
        <v>0</v>
      </c>
      <c r="J192" s="188">
        <f>VLOOKUP(D192,'[45]2015年市本级决算'!A:C,3,FALSE)</f>
        <v>0</v>
      </c>
      <c r="K192" s="578">
        <f t="shared" si="18"/>
        <v>0</v>
      </c>
      <c r="L192" s="579">
        <f t="shared" si="19"/>
        <v>0</v>
      </c>
      <c r="M192" s="578">
        <f t="shared" si="20"/>
        <v>0</v>
      </c>
      <c r="N192" s="148" t="str">
        <f t="shared" si="23"/>
        <v/>
      </c>
      <c r="O192" s="194" t="str">
        <f t="shared" si="17"/>
        <v>否</v>
      </c>
      <c r="P192" s="194" t="str">
        <f t="shared" si="21"/>
        <v>否</v>
      </c>
      <c r="Q192" s="187" t="s">
        <v>472</v>
      </c>
      <c r="R192" s="175">
        <f t="shared" si="22"/>
        <v>7</v>
      </c>
    </row>
    <row r="193" s="175" customFormat="1" ht="18.95" customHeight="1" spans="1:18">
      <c r="A193" s="185" t="s">
        <v>165</v>
      </c>
      <c r="B193" s="186" t="s">
        <v>165</v>
      </c>
      <c r="C193" s="186" t="s">
        <v>465</v>
      </c>
      <c r="D193" s="574">
        <v>2012506</v>
      </c>
      <c r="E193" s="186" t="s">
        <v>176</v>
      </c>
      <c r="F193" s="52" t="s">
        <v>473</v>
      </c>
      <c r="G193" s="188">
        <f>VLOOKUP(D193,'[45]2014市本级决算'!A:C,3,FALSE)</f>
        <v>6</v>
      </c>
      <c r="H193" s="188">
        <f>VLOOKUP(D193,'[45]2015市本级年初预算'!D:G,4,FALSE)</f>
        <v>6</v>
      </c>
      <c r="I193" s="188">
        <f>VLOOKUP(D193,'[45]2015预算调整'!E:K,7,FALSE)</f>
        <v>6</v>
      </c>
      <c r="J193" s="188">
        <f>VLOOKUP(D193,'[45]2015年市本级决算'!A:C,3,FALSE)</f>
        <v>32</v>
      </c>
      <c r="K193" s="578">
        <f t="shared" si="18"/>
        <v>5.333</v>
      </c>
      <c r="L193" s="579">
        <f t="shared" si="19"/>
        <v>5.333</v>
      </c>
      <c r="M193" s="578">
        <f t="shared" si="20"/>
        <v>5.333</v>
      </c>
      <c r="N193" s="148">
        <f t="shared" si="23"/>
        <v>4.333</v>
      </c>
      <c r="O193" s="194" t="str">
        <f t="shared" si="17"/>
        <v>是</v>
      </c>
      <c r="P193" s="194" t="str">
        <f t="shared" si="21"/>
        <v>否</v>
      </c>
      <c r="Q193" s="187" t="s">
        <v>474</v>
      </c>
      <c r="R193" s="175">
        <f t="shared" si="22"/>
        <v>7</v>
      </c>
    </row>
    <row r="194" s="175" customFormat="1" ht="18.95" customHeight="1" spans="1:18">
      <c r="A194" s="185" t="s">
        <v>165</v>
      </c>
      <c r="B194" s="186" t="s">
        <v>165</v>
      </c>
      <c r="C194" s="186" t="s">
        <v>465</v>
      </c>
      <c r="D194" s="574">
        <v>2012550</v>
      </c>
      <c r="E194" s="186" t="s">
        <v>176</v>
      </c>
      <c r="F194" s="52" t="s">
        <v>189</v>
      </c>
      <c r="G194" s="188">
        <f>VLOOKUP(D194,'[45]2014市本级决算'!A:C,3,FALSE)</f>
        <v>0</v>
      </c>
      <c r="H194" s="188">
        <f>VLOOKUP(D194,'[45]2015市本级年初预算'!D:G,4,FALSE)</f>
        <v>0</v>
      </c>
      <c r="I194" s="188">
        <f>VLOOKUP(D194,'[45]2015预算调整'!E:K,7,FALSE)</f>
        <v>0</v>
      </c>
      <c r="J194" s="188">
        <f>VLOOKUP(D194,'[45]2015年市本级决算'!A:C,3,FALSE)</f>
        <v>0</v>
      </c>
      <c r="K194" s="578">
        <f t="shared" si="18"/>
        <v>0</v>
      </c>
      <c r="L194" s="579">
        <f t="shared" si="19"/>
        <v>0</v>
      </c>
      <c r="M194" s="578">
        <f t="shared" si="20"/>
        <v>0</v>
      </c>
      <c r="N194" s="148" t="str">
        <f t="shared" si="23"/>
        <v/>
      </c>
      <c r="O194" s="194" t="str">
        <f t="shared" si="17"/>
        <v>否</v>
      </c>
      <c r="P194" s="194" t="str">
        <f t="shared" si="21"/>
        <v>否</v>
      </c>
      <c r="Q194" s="187" t="s">
        <v>475</v>
      </c>
      <c r="R194" s="175">
        <f t="shared" si="22"/>
        <v>7</v>
      </c>
    </row>
    <row r="195" s="176" customFormat="1" ht="18.95" customHeight="1" spans="1:18">
      <c r="A195" s="185" t="s">
        <v>165</v>
      </c>
      <c r="B195" s="186"/>
      <c r="C195" s="186" t="s">
        <v>465</v>
      </c>
      <c r="D195" s="574">
        <v>2012599</v>
      </c>
      <c r="E195" s="186" t="s">
        <v>176</v>
      </c>
      <c r="F195" s="52" t="s">
        <v>476</v>
      </c>
      <c r="G195" s="188">
        <f>VLOOKUP(D195,'[45]2014市本级决算'!A:C,3,FALSE)</f>
        <v>0</v>
      </c>
      <c r="H195" s="188">
        <f>VLOOKUP(D195,'[45]2015市本级年初预算'!D:G,4,FALSE)</f>
        <v>0</v>
      </c>
      <c r="I195" s="188">
        <f>VLOOKUP(D195,'[45]2015预算调整'!E:K,7,FALSE)</f>
        <v>0</v>
      </c>
      <c r="J195" s="188">
        <f>VLOOKUP(D195,'[45]2015年市本级决算'!A:C,3,FALSE)</f>
        <v>0</v>
      </c>
      <c r="K195" s="578">
        <f t="shared" si="18"/>
        <v>0</v>
      </c>
      <c r="L195" s="579">
        <f t="shared" si="19"/>
        <v>0</v>
      </c>
      <c r="M195" s="578">
        <f t="shared" si="20"/>
        <v>0</v>
      </c>
      <c r="N195" s="148" t="str">
        <f t="shared" si="23"/>
        <v/>
      </c>
      <c r="O195" s="194" t="str">
        <f t="shared" si="17"/>
        <v>否</v>
      </c>
      <c r="P195" s="194" t="str">
        <f t="shared" si="21"/>
        <v>否</v>
      </c>
      <c r="Q195" s="187" t="s">
        <v>477</v>
      </c>
      <c r="R195" s="175">
        <f t="shared" si="22"/>
        <v>7</v>
      </c>
    </row>
    <row r="196" s="176" customFormat="1" ht="18.95" customHeight="1" spans="1:18">
      <c r="A196" s="185" t="s">
        <v>165</v>
      </c>
      <c r="B196" s="690" t="s">
        <v>167</v>
      </c>
      <c r="C196" s="186"/>
      <c r="D196" s="574">
        <v>20126</v>
      </c>
      <c r="E196" s="186"/>
      <c r="F196" s="52" t="s">
        <v>478</v>
      </c>
      <c r="G196" s="188">
        <f>VLOOKUP(D196,'[45]2014市本级决算'!A:C,3,FALSE)</f>
        <v>310</v>
      </c>
      <c r="H196" s="188">
        <f>VLOOKUP(D196,'[45]2015市本级年初预算'!D:G,4,FALSE)</f>
        <v>496</v>
      </c>
      <c r="I196" s="188">
        <f>VLOOKUP(D196,'[45]2015预算调整'!E:K,7,FALSE)</f>
        <v>596</v>
      </c>
      <c r="J196" s="188">
        <f>VLOOKUP(D196,'[45]2015年市本级决算'!A:C,3,FALSE)</f>
        <v>366</v>
      </c>
      <c r="K196" s="578">
        <f t="shared" si="18"/>
        <v>1.181</v>
      </c>
      <c r="L196" s="579">
        <f t="shared" si="19"/>
        <v>0.738</v>
      </c>
      <c r="M196" s="578">
        <f t="shared" si="20"/>
        <v>0.614</v>
      </c>
      <c r="N196" s="148">
        <f t="shared" si="23"/>
        <v>0.181</v>
      </c>
      <c r="O196" s="194" t="str">
        <f t="shared" ref="O196:O259" si="24">IF(F196&lt;&gt;"",IF(SUM(G196:J196)&lt;&gt;0,"是","否"),"空")</f>
        <v>是</v>
      </c>
      <c r="P196" s="194" t="str">
        <f t="shared" si="21"/>
        <v>是</v>
      </c>
      <c r="Q196" s="187" t="s">
        <v>479</v>
      </c>
      <c r="R196" s="175">
        <f t="shared" si="22"/>
        <v>5</v>
      </c>
    </row>
    <row r="197" s="175" customFormat="1" ht="18.95" customHeight="1" spans="1:18">
      <c r="A197" s="185" t="s">
        <v>165</v>
      </c>
      <c r="B197" s="186" t="s">
        <v>165</v>
      </c>
      <c r="C197" s="186" t="s">
        <v>479</v>
      </c>
      <c r="D197" s="574">
        <v>2012601</v>
      </c>
      <c r="E197" s="186" t="s">
        <v>176</v>
      </c>
      <c r="F197" s="52" t="s">
        <v>170</v>
      </c>
      <c r="G197" s="188">
        <f>VLOOKUP(D197,'[45]2014市本级决算'!A:C,3,FALSE)</f>
        <v>146</v>
      </c>
      <c r="H197" s="188">
        <f>VLOOKUP(D197,'[45]2015市本级年初预算'!D:G,4,FALSE)</f>
        <v>196</v>
      </c>
      <c r="I197" s="188">
        <f>VLOOKUP(D197,'[45]2015预算调整'!E:K,7,FALSE)</f>
        <v>296</v>
      </c>
      <c r="J197" s="188">
        <f>VLOOKUP(D197,'[45]2015年市本级决算'!A:C,3,FALSE)</f>
        <v>233</v>
      </c>
      <c r="K197" s="578">
        <f t="shared" ref="K197:K260" si="25">IFERROR(J197/G197,0)</f>
        <v>1.596</v>
      </c>
      <c r="L197" s="579">
        <f t="shared" ref="L197:L260" si="26">IFERROR(J197/H197,0)</f>
        <v>1.189</v>
      </c>
      <c r="M197" s="578">
        <f t="shared" ref="M197:M260" si="27">IFERROR(J197/I197,0)</f>
        <v>0.787</v>
      </c>
      <c r="N197" s="148">
        <f t="shared" si="23"/>
        <v>0.596</v>
      </c>
      <c r="O197" s="194" t="str">
        <f t="shared" si="24"/>
        <v>是</v>
      </c>
      <c r="P197" s="194" t="str">
        <f t="shared" ref="P197:P260" si="28">IF(C197&lt;&gt;"",IF(OR(LEFT(D197,3)="205",LEFT(D197,3)="206",LEFT(D197,3)="207",LEFT(D197,3)="208",LEFT(D197,3)="210",LEFT(D197,3)="213"),"是","否"),"是")</f>
        <v>否</v>
      </c>
      <c r="Q197" s="187" t="s">
        <v>480</v>
      </c>
      <c r="R197" s="175">
        <f t="shared" ref="R197:R260" si="29">LEN(Q197)</f>
        <v>7</v>
      </c>
    </row>
    <row r="198" s="175" customFormat="1" ht="18.95" customHeight="1" spans="1:18">
      <c r="A198" s="185" t="s">
        <v>165</v>
      </c>
      <c r="B198" s="186" t="s">
        <v>165</v>
      </c>
      <c r="C198" s="186" t="s">
        <v>479</v>
      </c>
      <c r="D198" s="574">
        <v>2012602</v>
      </c>
      <c r="E198" s="186" t="s">
        <v>176</v>
      </c>
      <c r="F198" s="52" t="s">
        <v>172</v>
      </c>
      <c r="G198" s="188">
        <f>VLOOKUP(D198,'[45]2014市本级决算'!A:C,3,FALSE)</f>
        <v>159</v>
      </c>
      <c r="H198" s="188">
        <f>VLOOKUP(D198,'[45]2015市本级年初预算'!D:G,4,FALSE)</f>
        <v>220</v>
      </c>
      <c r="I198" s="188">
        <f>VLOOKUP(D198,'[45]2015预算调整'!E:K,7,FALSE)</f>
        <v>220</v>
      </c>
      <c r="J198" s="188">
        <f>VLOOKUP(D198,'[45]2015年市本级决算'!A:C,3,FALSE)</f>
        <v>128</v>
      </c>
      <c r="K198" s="578">
        <f t="shared" si="25"/>
        <v>0.805</v>
      </c>
      <c r="L198" s="579">
        <f t="shared" si="26"/>
        <v>0.582</v>
      </c>
      <c r="M198" s="578">
        <f t="shared" si="27"/>
        <v>0.582</v>
      </c>
      <c r="N198" s="148">
        <f t="shared" si="23"/>
        <v>-0.195</v>
      </c>
      <c r="O198" s="194" t="str">
        <f t="shared" si="24"/>
        <v>是</v>
      </c>
      <c r="P198" s="194" t="str">
        <f t="shared" si="28"/>
        <v>否</v>
      </c>
      <c r="Q198" s="187" t="s">
        <v>481</v>
      </c>
      <c r="R198" s="175">
        <f t="shared" si="29"/>
        <v>7</v>
      </c>
    </row>
    <row r="199" s="176" customFormat="1" ht="18.95" customHeight="1" spans="1:18">
      <c r="A199" s="185" t="s">
        <v>165</v>
      </c>
      <c r="B199" s="186" t="s">
        <v>165</v>
      </c>
      <c r="C199" s="186" t="s">
        <v>479</v>
      </c>
      <c r="D199" s="574">
        <v>2012603</v>
      </c>
      <c r="E199" s="186" t="s">
        <v>176</v>
      </c>
      <c r="F199" s="52" t="s">
        <v>174</v>
      </c>
      <c r="G199" s="188">
        <f>VLOOKUP(D199,'[45]2014市本级决算'!A:C,3,FALSE)</f>
        <v>0</v>
      </c>
      <c r="H199" s="188">
        <f>VLOOKUP(D199,'[45]2015市本级年初预算'!D:G,4,FALSE)</f>
        <v>0</v>
      </c>
      <c r="I199" s="188">
        <f>VLOOKUP(D199,'[45]2015预算调整'!E:K,7,FALSE)</f>
        <v>0</v>
      </c>
      <c r="J199" s="188">
        <f>VLOOKUP(D199,'[45]2015年市本级决算'!A:C,3,FALSE)</f>
        <v>0</v>
      </c>
      <c r="K199" s="578">
        <f t="shared" si="25"/>
        <v>0</v>
      </c>
      <c r="L199" s="579">
        <f t="shared" si="26"/>
        <v>0</v>
      </c>
      <c r="M199" s="578">
        <f t="shared" si="27"/>
        <v>0</v>
      </c>
      <c r="N199" s="148" t="str">
        <f t="shared" si="23"/>
        <v/>
      </c>
      <c r="O199" s="194" t="str">
        <f t="shared" si="24"/>
        <v>否</v>
      </c>
      <c r="P199" s="194" t="str">
        <f t="shared" si="28"/>
        <v>否</v>
      </c>
      <c r="Q199" s="187" t="s">
        <v>482</v>
      </c>
      <c r="R199" s="175">
        <f t="shared" si="29"/>
        <v>7</v>
      </c>
    </row>
    <row r="200" s="175" customFormat="1" ht="18.95" customHeight="1" spans="1:18">
      <c r="A200" s="185" t="s">
        <v>165</v>
      </c>
      <c r="B200" s="186" t="s">
        <v>165</v>
      </c>
      <c r="C200" s="186" t="s">
        <v>479</v>
      </c>
      <c r="D200" s="574">
        <v>2012604</v>
      </c>
      <c r="E200" s="186" t="s">
        <v>176</v>
      </c>
      <c r="F200" s="52" t="s">
        <v>483</v>
      </c>
      <c r="G200" s="188">
        <f>VLOOKUP(D200,'[45]2014市本级决算'!A:C,3,FALSE)</f>
        <v>5</v>
      </c>
      <c r="H200" s="188">
        <f>VLOOKUP(D200,'[45]2015市本级年初预算'!D:G,4,FALSE)</f>
        <v>80</v>
      </c>
      <c r="I200" s="188">
        <f>VLOOKUP(D200,'[45]2015预算调整'!E:K,7,FALSE)</f>
        <v>80</v>
      </c>
      <c r="J200" s="188">
        <f>VLOOKUP(D200,'[45]2015年市本级决算'!A:C,3,FALSE)</f>
        <v>5</v>
      </c>
      <c r="K200" s="578">
        <f t="shared" si="25"/>
        <v>1</v>
      </c>
      <c r="L200" s="579">
        <f t="shared" si="26"/>
        <v>0.063</v>
      </c>
      <c r="M200" s="578">
        <f t="shared" si="27"/>
        <v>0.063</v>
      </c>
      <c r="N200" s="148">
        <f t="shared" si="23"/>
        <v>0</v>
      </c>
      <c r="O200" s="194" t="str">
        <f t="shared" si="24"/>
        <v>是</v>
      </c>
      <c r="P200" s="194" t="str">
        <f t="shared" si="28"/>
        <v>否</v>
      </c>
      <c r="Q200" s="187" t="s">
        <v>484</v>
      </c>
      <c r="R200" s="175">
        <f t="shared" si="29"/>
        <v>7</v>
      </c>
    </row>
    <row r="201" s="175" customFormat="1" ht="18.95" customHeight="1" spans="1:18">
      <c r="A201" s="185" t="s">
        <v>165</v>
      </c>
      <c r="B201" s="186"/>
      <c r="C201" s="186" t="s">
        <v>479</v>
      </c>
      <c r="D201" s="574">
        <v>2012699</v>
      </c>
      <c r="E201" s="186" t="s">
        <v>176</v>
      </c>
      <c r="F201" s="52" t="s">
        <v>485</v>
      </c>
      <c r="G201" s="188">
        <f>VLOOKUP(D201,'[45]2014市本级决算'!A:C,3,FALSE)</f>
        <v>0</v>
      </c>
      <c r="H201" s="188">
        <f>VLOOKUP(D201,'[45]2015市本级年初预算'!D:G,4,FALSE)</f>
        <v>0</v>
      </c>
      <c r="I201" s="188">
        <f>VLOOKUP(D201,'[45]2015预算调整'!E:K,7,FALSE)</f>
        <v>0</v>
      </c>
      <c r="J201" s="188">
        <f>VLOOKUP(D201,'[45]2015年市本级决算'!A:C,3,FALSE)</f>
        <v>0</v>
      </c>
      <c r="K201" s="578">
        <f t="shared" si="25"/>
        <v>0</v>
      </c>
      <c r="L201" s="579">
        <f t="shared" si="26"/>
        <v>0</v>
      </c>
      <c r="M201" s="578">
        <f t="shared" si="27"/>
        <v>0</v>
      </c>
      <c r="N201" s="148" t="str">
        <f t="shared" si="23"/>
        <v/>
      </c>
      <c r="O201" s="194" t="str">
        <f t="shared" si="24"/>
        <v>否</v>
      </c>
      <c r="P201" s="194" t="str">
        <f t="shared" si="28"/>
        <v>否</v>
      </c>
      <c r="Q201" s="187" t="s">
        <v>486</v>
      </c>
      <c r="R201" s="175">
        <f t="shared" si="29"/>
        <v>7</v>
      </c>
    </row>
    <row r="202" s="175" customFormat="1" ht="18.95" customHeight="1" spans="1:18">
      <c r="A202" s="185" t="s">
        <v>165</v>
      </c>
      <c r="B202" s="690" t="s">
        <v>167</v>
      </c>
      <c r="C202" s="186"/>
      <c r="D202" s="574">
        <v>20128</v>
      </c>
      <c r="E202" s="186"/>
      <c r="F202" s="52" t="s">
        <v>487</v>
      </c>
      <c r="G202" s="188">
        <f>VLOOKUP(D202,'[45]2014市本级决算'!A:C,3,FALSE)</f>
        <v>410</v>
      </c>
      <c r="H202" s="188">
        <f>VLOOKUP(D202,'[45]2015市本级年初预算'!D:G,4,FALSE)</f>
        <v>555</v>
      </c>
      <c r="I202" s="188">
        <f>VLOOKUP(D202,'[45]2015预算调整'!E:K,7,FALSE)</f>
        <v>555</v>
      </c>
      <c r="J202" s="188">
        <f>VLOOKUP(D202,'[45]2015年市本级决算'!A:C,3,FALSE)</f>
        <v>558</v>
      </c>
      <c r="K202" s="578">
        <f t="shared" si="25"/>
        <v>1.361</v>
      </c>
      <c r="L202" s="579">
        <f t="shared" si="26"/>
        <v>1.005</v>
      </c>
      <c r="M202" s="578">
        <f t="shared" si="27"/>
        <v>1.005</v>
      </c>
      <c r="N202" s="148">
        <f t="shared" si="23"/>
        <v>0.361</v>
      </c>
      <c r="O202" s="194" t="str">
        <f t="shared" si="24"/>
        <v>是</v>
      </c>
      <c r="P202" s="194" t="str">
        <f t="shared" si="28"/>
        <v>是</v>
      </c>
      <c r="Q202" s="187" t="s">
        <v>488</v>
      </c>
      <c r="R202" s="175">
        <f t="shared" si="29"/>
        <v>5</v>
      </c>
    </row>
    <row r="203" s="175" customFormat="1" ht="18.95" customHeight="1" spans="1:18">
      <c r="A203" s="185" t="s">
        <v>165</v>
      </c>
      <c r="B203" s="186" t="s">
        <v>165</v>
      </c>
      <c r="C203" s="186" t="s">
        <v>488</v>
      </c>
      <c r="D203" s="574">
        <v>2012801</v>
      </c>
      <c r="E203" s="186" t="s">
        <v>176</v>
      </c>
      <c r="F203" s="52" t="s">
        <v>170</v>
      </c>
      <c r="G203" s="188">
        <f>VLOOKUP(D203,'[45]2014市本级决算'!A:C,3,FALSE)</f>
        <v>230</v>
      </c>
      <c r="H203" s="188">
        <f>VLOOKUP(D203,'[45]2015市本级年初预算'!D:G,4,FALSE)</f>
        <v>305</v>
      </c>
      <c r="I203" s="188">
        <f>VLOOKUP(D203,'[45]2015预算调整'!E:K,7,FALSE)</f>
        <v>305</v>
      </c>
      <c r="J203" s="188">
        <f>VLOOKUP(D203,'[45]2015年市本级决算'!A:C,3,FALSE)</f>
        <v>363</v>
      </c>
      <c r="K203" s="578">
        <f t="shared" si="25"/>
        <v>1.578</v>
      </c>
      <c r="L203" s="579">
        <f t="shared" si="26"/>
        <v>1.19</v>
      </c>
      <c r="M203" s="578">
        <f t="shared" si="27"/>
        <v>1.19</v>
      </c>
      <c r="N203" s="148">
        <f t="shared" si="23"/>
        <v>0.578</v>
      </c>
      <c r="O203" s="194" t="str">
        <f t="shared" si="24"/>
        <v>是</v>
      </c>
      <c r="P203" s="194" t="str">
        <f t="shared" si="28"/>
        <v>否</v>
      </c>
      <c r="Q203" s="187" t="s">
        <v>489</v>
      </c>
      <c r="R203" s="175">
        <f t="shared" si="29"/>
        <v>7</v>
      </c>
    </row>
    <row r="204" s="175" customFormat="1" ht="18.95" customHeight="1" spans="1:18">
      <c r="A204" s="185" t="s">
        <v>165</v>
      </c>
      <c r="B204" s="186" t="s">
        <v>165</v>
      </c>
      <c r="C204" s="186" t="s">
        <v>488</v>
      </c>
      <c r="D204" s="574">
        <v>2012802</v>
      </c>
      <c r="E204" s="186" t="s">
        <v>176</v>
      </c>
      <c r="F204" s="52" t="s">
        <v>172</v>
      </c>
      <c r="G204" s="188">
        <f>VLOOKUP(D204,'[45]2014市本级决算'!A:C,3,FALSE)</f>
        <v>170</v>
      </c>
      <c r="H204" s="188">
        <f>VLOOKUP(D204,'[45]2015市本级年初预算'!D:G,4,FALSE)</f>
        <v>240</v>
      </c>
      <c r="I204" s="188">
        <f>VLOOKUP(D204,'[45]2015预算调整'!E:K,7,FALSE)</f>
        <v>240</v>
      </c>
      <c r="J204" s="188">
        <f>VLOOKUP(D204,'[45]2015年市本级决算'!A:C,3,FALSE)</f>
        <v>172</v>
      </c>
      <c r="K204" s="578">
        <f t="shared" si="25"/>
        <v>1.012</v>
      </c>
      <c r="L204" s="579">
        <f t="shared" si="26"/>
        <v>0.717</v>
      </c>
      <c r="M204" s="578">
        <f t="shared" si="27"/>
        <v>0.717</v>
      </c>
      <c r="N204" s="148">
        <f t="shared" si="23"/>
        <v>0.012</v>
      </c>
      <c r="O204" s="194" t="str">
        <f t="shared" si="24"/>
        <v>是</v>
      </c>
      <c r="P204" s="194" t="str">
        <f t="shared" si="28"/>
        <v>否</v>
      </c>
      <c r="Q204" s="187" t="s">
        <v>490</v>
      </c>
      <c r="R204" s="175">
        <f t="shared" si="29"/>
        <v>7</v>
      </c>
    </row>
    <row r="205" s="175" customFormat="1" ht="18.95" customHeight="1" spans="1:18">
      <c r="A205" s="185" t="s">
        <v>165</v>
      </c>
      <c r="B205" s="186" t="s">
        <v>165</v>
      </c>
      <c r="C205" s="186" t="s">
        <v>488</v>
      </c>
      <c r="D205" s="574">
        <v>2012803</v>
      </c>
      <c r="E205" s="186" t="s">
        <v>176</v>
      </c>
      <c r="F205" s="52" t="s">
        <v>174</v>
      </c>
      <c r="G205" s="188">
        <f>VLOOKUP(D205,'[45]2014市本级决算'!A:C,3,FALSE)</f>
        <v>0</v>
      </c>
      <c r="H205" s="188">
        <f>VLOOKUP(D205,'[45]2015市本级年初预算'!D:G,4,FALSE)</f>
        <v>0</v>
      </c>
      <c r="I205" s="188">
        <f>VLOOKUP(D205,'[45]2015预算调整'!E:K,7,FALSE)</f>
        <v>0</v>
      </c>
      <c r="J205" s="188">
        <f>VLOOKUP(D205,'[45]2015年市本级决算'!A:C,3,FALSE)</f>
        <v>0</v>
      </c>
      <c r="K205" s="578">
        <f t="shared" si="25"/>
        <v>0</v>
      </c>
      <c r="L205" s="579">
        <f t="shared" si="26"/>
        <v>0</v>
      </c>
      <c r="M205" s="578">
        <f t="shared" si="27"/>
        <v>0</v>
      </c>
      <c r="N205" s="148" t="str">
        <f t="shared" si="23"/>
        <v/>
      </c>
      <c r="O205" s="194" t="str">
        <f t="shared" si="24"/>
        <v>否</v>
      </c>
      <c r="P205" s="194" t="str">
        <f t="shared" si="28"/>
        <v>否</v>
      </c>
      <c r="Q205" s="187" t="s">
        <v>491</v>
      </c>
      <c r="R205" s="175">
        <f t="shared" si="29"/>
        <v>7</v>
      </c>
    </row>
    <row r="206" s="175" customFormat="1" ht="18.95" customHeight="1" spans="1:18">
      <c r="A206" s="185" t="s">
        <v>165</v>
      </c>
      <c r="B206" s="186" t="s">
        <v>165</v>
      </c>
      <c r="C206" s="186" t="s">
        <v>488</v>
      </c>
      <c r="D206" s="574">
        <v>2012804</v>
      </c>
      <c r="E206" s="186" t="s">
        <v>176</v>
      </c>
      <c r="F206" s="52" t="s">
        <v>202</v>
      </c>
      <c r="G206" s="188">
        <f>VLOOKUP(D206,'[45]2014市本级决算'!A:C,3,FALSE)</f>
        <v>0</v>
      </c>
      <c r="H206" s="188">
        <f>VLOOKUP(D206,'[45]2015市本级年初预算'!D:G,4,FALSE)</f>
        <v>0</v>
      </c>
      <c r="I206" s="188">
        <f>VLOOKUP(D206,'[45]2015预算调整'!E:K,7,FALSE)</f>
        <v>0</v>
      </c>
      <c r="J206" s="188">
        <f>VLOOKUP(D206,'[45]2015年市本级决算'!A:C,3,FALSE)</f>
        <v>0</v>
      </c>
      <c r="K206" s="578">
        <f t="shared" si="25"/>
        <v>0</v>
      </c>
      <c r="L206" s="579">
        <f t="shared" si="26"/>
        <v>0</v>
      </c>
      <c r="M206" s="578">
        <f t="shared" si="27"/>
        <v>0</v>
      </c>
      <c r="N206" s="148" t="str">
        <f t="shared" si="23"/>
        <v/>
      </c>
      <c r="O206" s="194" t="str">
        <f t="shared" si="24"/>
        <v>否</v>
      </c>
      <c r="P206" s="194" t="str">
        <f t="shared" si="28"/>
        <v>否</v>
      </c>
      <c r="Q206" s="187" t="s">
        <v>492</v>
      </c>
      <c r="R206" s="175">
        <f t="shared" si="29"/>
        <v>7</v>
      </c>
    </row>
    <row r="207" s="175" customFormat="1" ht="18.95" customHeight="1" spans="1:18">
      <c r="A207" s="185" t="s">
        <v>165</v>
      </c>
      <c r="B207" s="186" t="s">
        <v>165</v>
      </c>
      <c r="C207" s="186" t="s">
        <v>488</v>
      </c>
      <c r="D207" s="574">
        <v>2012850</v>
      </c>
      <c r="E207" s="186" t="s">
        <v>176</v>
      </c>
      <c r="F207" s="52" t="s">
        <v>189</v>
      </c>
      <c r="G207" s="188">
        <f>VLOOKUP(D207,'[45]2014市本级决算'!A:C,3,FALSE)</f>
        <v>0</v>
      </c>
      <c r="H207" s="188">
        <f>VLOOKUP(D207,'[45]2015市本级年初预算'!D:G,4,FALSE)</f>
        <v>0</v>
      </c>
      <c r="I207" s="188">
        <f>VLOOKUP(D207,'[45]2015预算调整'!E:K,7,FALSE)</f>
        <v>0</v>
      </c>
      <c r="J207" s="188">
        <f>VLOOKUP(D207,'[45]2015年市本级决算'!A:C,3,FALSE)</f>
        <v>0</v>
      </c>
      <c r="K207" s="578">
        <f t="shared" si="25"/>
        <v>0</v>
      </c>
      <c r="L207" s="579">
        <f t="shared" si="26"/>
        <v>0</v>
      </c>
      <c r="M207" s="578">
        <f t="shared" si="27"/>
        <v>0</v>
      </c>
      <c r="N207" s="148" t="str">
        <f t="shared" si="23"/>
        <v/>
      </c>
      <c r="O207" s="194" t="str">
        <f t="shared" si="24"/>
        <v>否</v>
      </c>
      <c r="P207" s="194" t="str">
        <f t="shared" si="28"/>
        <v>否</v>
      </c>
      <c r="Q207" s="187" t="s">
        <v>493</v>
      </c>
      <c r="R207" s="175">
        <f t="shared" si="29"/>
        <v>7</v>
      </c>
    </row>
    <row r="208" s="175" customFormat="1" ht="18.95" customHeight="1" spans="1:18">
      <c r="A208" s="185" t="s">
        <v>165</v>
      </c>
      <c r="B208" s="186"/>
      <c r="C208" s="186" t="s">
        <v>488</v>
      </c>
      <c r="D208" s="574">
        <v>2012899</v>
      </c>
      <c r="E208" s="186" t="s">
        <v>176</v>
      </c>
      <c r="F208" s="52" t="s">
        <v>494</v>
      </c>
      <c r="G208" s="188">
        <f>VLOOKUP(D208,'[45]2014市本级决算'!A:C,3,FALSE)</f>
        <v>10</v>
      </c>
      <c r="H208" s="188">
        <f>VLOOKUP(D208,'[45]2015市本级年初预算'!D:G,4,FALSE)</f>
        <v>10</v>
      </c>
      <c r="I208" s="188">
        <f>VLOOKUP(D208,'[45]2015预算调整'!E:K,7,FALSE)</f>
        <v>10</v>
      </c>
      <c r="J208" s="188">
        <f>VLOOKUP(D208,'[45]2015年市本级决算'!A:C,3,FALSE)</f>
        <v>23</v>
      </c>
      <c r="K208" s="578">
        <f t="shared" si="25"/>
        <v>2.3</v>
      </c>
      <c r="L208" s="579">
        <f t="shared" si="26"/>
        <v>2.3</v>
      </c>
      <c r="M208" s="578">
        <f t="shared" si="27"/>
        <v>2.3</v>
      </c>
      <c r="N208" s="148">
        <f t="shared" si="23"/>
        <v>1.3</v>
      </c>
      <c r="O208" s="194" t="str">
        <f t="shared" si="24"/>
        <v>是</v>
      </c>
      <c r="P208" s="194" t="str">
        <f t="shared" si="28"/>
        <v>否</v>
      </c>
      <c r="Q208" s="187" t="s">
        <v>495</v>
      </c>
      <c r="R208" s="175">
        <f t="shared" si="29"/>
        <v>7</v>
      </c>
    </row>
    <row r="209" s="175" customFormat="1" ht="18.95" customHeight="1" spans="1:18">
      <c r="A209" s="185" t="s">
        <v>165</v>
      </c>
      <c r="B209" s="690" t="s">
        <v>167</v>
      </c>
      <c r="C209" s="186"/>
      <c r="D209" s="574">
        <v>20129</v>
      </c>
      <c r="E209" s="186"/>
      <c r="F209" s="52" t="s">
        <v>496</v>
      </c>
      <c r="G209" s="188">
        <f>VLOOKUP(D209,'[45]2014市本级决算'!A:C,3,FALSE)</f>
        <v>855</v>
      </c>
      <c r="H209" s="188">
        <f>VLOOKUP(D209,'[45]2015市本级年初预算'!D:G,4,FALSE)</f>
        <v>1042</v>
      </c>
      <c r="I209" s="188">
        <f>VLOOKUP(D209,'[45]2015预算调整'!E:K,7,FALSE)</f>
        <v>1042</v>
      </c>
      <c r="J209" s="188">
        <f>VLOOKUP(D209,'[45]2015年市本级决算'!A:C,3,FALSE)</f>
        <v>1072</v>
      </c>
      <c r="K209" s="578">
        <f t="shared" si="25"/>
        <v>1.254</v>
      </c>
      <c r="L209" s="579">
        <f t="shared" si="26"/>
        <v>1.029</v>
      </c>
      <c r="M209" s="578">
        <f t="shared" si="27"/>
        <v>1.029</v>
      </c>
      <c r="N209" s="148">
        <f t="shared" si="23"/>
        <v>0.254</v>
      </c>
      <c r="O209" s="194" t="str">
        <f t="shared" si="24"/>
        <v>是</v>
      </c>
      <c r="P209" s="194" t="str">
        <f t="shared" si="28"/>
        <v>是</v>
      </c>
      <c r="Q209" s="187" t="s">
        <v>497</v>
      </c>
      <c r="R209" s="175">
        <f t="shared" si="29"/>
        <v>5</v>
      </c>
    </row>
    <row r="210" s="175" customFormat="1" ht="18.95" customHeight="1" spans="1:18">
      <c r="A210" s="185" t="s">
        <v>165</v>
      </c>
      <c r="B210" s="186" t="s">
        <v>165</v>
      </c>
      <c r="C210" s="186" t="s">
        <v>497</v>
      </c>
      <c r="D210" s="574">
        <v>2012901</v>
      </c>
      <c r="E210" s="186" t="s">
        <v>176</v>
      </c>
      <c r="F210" s="52" t="s">
        <v>170</v>
      </c>
      <c r="G210" s="188">
        <f>VLOOKUP(D210,'[45]2014市本级决算'!A:C,3,FALSE)</f>
        <v>335</v>
      </c>
      <c r="H210" s="188">
        <f>VLOOKUP(D210,'[45]2015市本级年初预算'!D:G,4,FALSE)</f>
        <v>466</v>
      </c>
      <c r="I210" s="188">
        <f>VLOOKUP(D210,'[45]2015预算调整'!E:K,7,FALSE)</f>
        <v>466</v>
      </c>
      <c r="J210" s="188">
        <f>VLOOKUP(D210,'[45]2015年市本级决算'!A:C,3,FALSE)</f>
        <v>484</v>
      </c>
      <c r="K210" s="578">
        <f t="shared" si="25"/>
        <v>1.445</v>
      </c>
      <c r="L210" s="579">
        <f t="shared" si="26"/>
        <v>1.039</v>
      </c>
      <c r="M210" s="578">
        <f t="shared" si="27"/>
        <v>1.039</v>
      </c>
      <c r="N210" s="148">
        <f t="shared" si="23"/>
        <v>0.445</v>
      </c>
      <c r="O210" s="194" t="str">
        <f t="shared" si="24"/>
        <v>是</v>
      </c>
      <c r="P210" s="194" t="str">
        <f t="shared" si="28"/>
        <v>否</v>
      </c>
      <c r="Q210" s="187" t="s">
        <v>498</v>
      </c>
      <c r="R210" s="175">
        <f t="shared" si="29"/>
        <v>7</v>
      </c>
    </row>
    <row r="211" s="175" customFormat="1" ht="18.95" customHeight="1" spans="1:18">
      <c r="A211" s="185" t="s">
        <v>165</v>
      </c>
      <c r="B211" s="186" t="s">
        <v>165</v>
      </c>
      <c r="C211" s="186" t="s">
        <v>497</v>
      </c>
      <c r="D211" s="574">
        <v>2012902</v>
      </c>
      <c r="E211" s="186" t="s">
        <v>176</v>
      </c>
      <c r="F211" s="52" t="s">
        <v>172</v>
      </c>
      <c r="G211" s="188">
        <f>VLOOKUP(D211,'[45]2014市本级决算'!A:C,3,FALSE)</f>
        <v>162</v>
      </c>
      <c r="H211" s="188">
        <f>VLOOKUP(D211,'[45]2015市本级年初预算'!D:G,4,FALSE)</f>
        <v>206</v>
      </c>
      <c r="I211" s="188">
        <f>VLOOKUP(D211,'[45]2015预算调整'!E:K,7,FALSE)</f>
        <v>206</v>
      </c>
      <c r="J211" s="188">
        <f>VLOOKUP(D211,'[45]2015年市本级决算'!A:C,3,FALSE)</f>
        <v>177</v>
      </c>
      <c r="K211" s="578">
        <f t="shared" si="25"/>
        <v>1.093</v>
      </c>
      <c r="L211" s="579">
        <f t="shared" si="26"/>
        <v>0.859</v>
      </c>
      <c r="M211" s="578">
        <f t="shared" si="27"/>
        <v>0.859</v>
      </c>
      <c r="N211" s="148">
        <f t="shared" si="23"/>
        <v>0.093</v>
      </c>
      <c r="O211" s="194" t="str">
        <f t="shared" si="24"/>
        <v>是</v>
      </c>
      <c r="P211" s="194" t="str">
        <f t="shared" si="28"/>
        <v>否</v>
      </c>
      <c r="Q211" s="187" t="s">
        <v>499</v>
      </c>
      <c r="R211" s="175">
        <f t="shared" si="29"/>
        <v>7</v>
      </c>
    </row>
    <row r="212" s="175" customFormat="1" ht="18.95" customHeight="1" spans="1:18">
      <c r="A212" s="185" t="s">
        <v>165</v>
      </c>
      <c r="B212" s="186" t="s">
        <v>165</v>
      </c>
      <c r="C212" s="186" t="s">
        <v>497</v>
      </c>
      <c r="D212" s="574">
        <v>2012903</v>
      </c>
      <c r="E212" s="186" t="s">
        <v>176</v>
      </c>
      <c r="F212" s="52" t="s">
        <v>174</v>
      </c>
      <c r="G212" s="188">
        <f>VLOOKUP(D212,'[45]2014市本级决算'!A:C,3,FALSE)</f>
        <v>0</v>
      </c>
      <c r="H212" s="188">
        <f>VLOOKUP(D212,'[45]2015市本级年初预算'!D:G,4,FALSE)</f>
        <v>0</v>
      </c>
      <c r="I212" s="188">
        <f>VLOOKUP(D212,'[45]2015预算调整'!E:K,7,FALSE)</f>
        <v>0</v>
      </c>
      <c r="J212" s="188">
        <f>VLOOKUP(D212,'[45]2015年市本级决算'!A:C,3,FALSE)</f>
        <v>0</v>
      </c>
      <c r="K212" s="578">
        <f t="shared" si="25"/>
        <v>0</v>
      </c>
      <c r="L212" s="579">
        <f t="shared" si="26"/>
        <v>0</v>
      </c>
      <c r="M212" s="578">
        <f t="shared" si="27"/>
        <v>0</v>
      </c>
      <c r="N212" s="148" t="str">
        <f t="shared" si="23"/>
        <v/>
      </c>
      <c r="O212" s="194" t="str">
        <f t="shared" si="24"/>
        <v>否</v>
      </c>
      <c r="P212" s="194" t="str">
        <f t="shared" si="28"/>
        <v>否</v>
      </c>
      <c r="Q212" s="187" t="s">
        <v>500</v>
      </c>
      <c r="R212" s="175">
        <f t="shared" si="29"/>
        <v>7</v>
      </c>
    </row>
    <row r="213" s="175" customFormat="1" ht="18.95" customHeight="1" spans="1:18">
      <c r="A213" s="185" t="s">
        <v>165</v>
      </c>
      <c r="B213" s="186" t="s">
        <v>165</v>
      </c>
      <c r="C213" s="186" t="s">
        <v>497</v>
      </c>
      <c r="D213" s="574">
        <v>2012904</v>
      </c>
      <c r="E213" s="186" t="s">
        <v>176</v>
      </c>
      <c r="F213" s="52" t="s">
        <v>501</v>
      </c>
      <c r="G213" s="188">
        <f>VLOOKUP(D213,'[45]2014市本级决算'!A:C,3,FALSE)</f>
        <v>0</v>
      </c>
      <c r="H213" s="188">
        <f>VLOOKUP(D213,'[45]2015市本级年初预算'!D:G,4,FALSE)</f>
        <v>0</v>
      </c>
      <c r="I213" s="188">
        <f>VLOOKUP(D213,'[45]2015预算调整'!E:K,7,FALSE)</f>
        <v>0</v>
      </c>
      <c r="J213" s="188">
        <f>VLOOKUP(D213,'[45]2015年市本级决算'!A:C,3,FALSE)</f>
        <v>0</v>
      </c>
      <c r="K213" s="578">
        <f t="shared" si="25"/>
        <v>0</v>
      </c>
      <c r="L213" s="579">
        <f t="shared" si="26"/>
        <v>0</v>
      </c>
      <c r="M213" s="578">
        <f t="shared" si="27"/>
        <v>0</v>
      </c>
      <c r="N213" s="148" t="str">
        <f t="shared" si="23"/>
        <v/>
      </c>
      <c r="O213" s="194" t="str">
        <f t="shared" si="24"/>
        <v>否</v>
      </c>
      <c r="P213" s="194" t="str">
        <f t="shared" si="28"/>
        <v>否</v>
      </c>
      <c r="Q213" s="187" t="s">
        <v>502</v>
      </c>
      <c r="R213" s="175">
        <f t="shared" si="29"/>
        <v>7</v>
      </c>
    </row>
    <row r="214" s="175" customFormat="1" ht="18.95" customHeight="1" spans="1:18">
      <c r="A214" s="185" t="s">
        <v>165</v>
      </c>
      <c r="B214" s="186" t="s">
        <v>165</v>
      </c>
      <c r="C214" s="186" t="s">
        <v>497</v>
      </c>
      <c r="D214" s="574">
        <v>2012905</v>
      </c>
      <c r="E214" s="186" t="s">
        <v>176</v>
      </c>
      <c r="F214" s="52" t="s">
        <v>503</v>
      </c>
      <c r="G214" s="188">
        <f>VLOOKUP(D214,'[45]2014市本级决算'!A:C,3,FALSE)</f>
        <v>0</v>
      </c>
      <c r="H214" s="188">
        <f>VLOOKUP(D214,'[45]2015市本级年初预算'!D:G,4,FALSE)</f>
        <v>0</v>
      </c>
      <c r="I214" s="188">
        <f>VLOOKUP(D214,'[45]2015预算调整'!E:K,7,FALSE)</f>
        <v>0</v>
      </c>
      <c r="J214" s="188">
        <f>VLOOKUP(D214,'[45]2015年市本级决算'!A:C,3,FALSE)</f>
        <v>0</v>
      </c>
      <c r="K214" s="578">
        <f t="shared" si="25"/>
        <v>0</v>
      </c>
      <c r="L214" s="579">
        <f t="shared" si="26"/>
        <v>0</v>
      </c>
      <c r="M214" s="578">
        <f t="shared" si="27"/>
        <v>0</v>
      </c>
      <c r="N214" s="148" t="str">
        <f t="shared" si="23"/>
        <v/>
      </c>
      <c r="O214" s="194" t="str">
        <f t="shared" si="24"/>
        <v>否</v>
      </c>
      <c r="P214" s="194" t="str">
        <f t="shared" si="28"/>
        <v>否</v>
      </c>
      <c r="Q214" s="187" t="s">
        <v>504</v>
      </c>
      <c r="R214" s="175">
        <f t="shared" si="29"/>
        <v>7</v>
      </c>
    </row>
    <row r="215" s="175" customFormat="1" ht="18.95" customHeight="1" spans="1:18">
      <c r="A215" s="185" t="s">
        <v>165</v>
      </c>
      <c r="B215" s="186" t="s">
        <v>165</v>
      </c>
      <c r="C215" s="186" t="s">
        <v>497</v>
      </c>
      <c r="D215" s="574">
        <v>2012950</v>
      </c>
      <c r="E215" s="186" t="s">
        <v>176</v>
      </c>
      <c r="F215" s="52" t="s">
        <v>189</v>
      </c>
      <c r="G215" s="188">
        <f>VLOOKUP(D215,'[45]2014市本级决算'!A:C,3,FALSE)</f>
        <v>0</v>
      </c>
      <c r="H215" s="188">
        <f>VLOOKUP(D215,'[45]2015市本级年初预算'!D:G,4,FALSE)</f>
        <v>0</v>
      </c>
      <c r="I215" s="188">
        <f>VLOOKUP(D215,'[45]2015预算调整'!E:K,7,FALSE)</f>
        <v>0</v>
      </c>
      <c r="J215" s="188">
        <f>VLOOKUP(D215,'[45]2015年市本级决算'!A:C,3,FALSE)</f>
        <v>0</v>
      </c>
      <c r="K215" s="578">
        <f t="shared" si="25"/>
        <v>0</v>
      </c>
      <c r="L215" s="579">
        <f t="shared" si="26"/>
        <v>0</v>
      </c>
      <c r="M215" s="578">
        <f t="shared" si="27"/>
        <v>0</v>
      </c>
      <c r="N215" s="148" t="str">
        <f t="shared" si="23"/>
        <v/>
      </c>
      <c r="O215" s="194" t="str">
        <f t="shared" si="24"/>
        <v>否</v>
      </c>
      <c r="P215" s="194" t="str">
        <f t="shared" si="28"/>
        <v>否</v>
      </c>
      <c r="Q215" s="187" t="s">
        <v>505</v>
      </c>
      <c r="R215" s="175">
        <f t="shared" si="29"/>
        <v>7</v>
      </c>
    </row>
    <row r="216" s="175" customFormat="1" ht="18.95" customHeight="1" spans="1:18">
      <c r="A216" s="185" t="s">
        <v>165</v>
      </c>
      <c r="B216" s="186"/>
      <c r="C216" s="186" t="s">
        <v>497</v>
      </c>
      <c r="D216" s="574">
        <v>2012999</v>
      </c>
      <c r="E216" s="186" t="s">
        <v>176</v>
      </c>
      <c r="F216" s="52" t="s">
        <v>506</v>
      </c>
      <c r="G216" s="188">
        <f>VLOOKUP(D216,'[45]2014市本级决算'!A:C,3,FALSE)</f>
        <v>358</v>
      </c>
      <c r="H216" s="188">
        <f>VLOOKUP(D216,'[45]2015市本级年初预算'!D:G,4,FALSE)</f>
        <v>370</v>
      </c>
      <c r="I216" s="188">
        <f>VLOOKUP(D216,'[45]2015预算调整'!E:K,7,FALSE)</f>
        <v>370</v>
      </c>
      <c r="J216" s="188">
        <f>VLOOKUP(D216,'[45]2015年市本级决算'!A:C,3,FALSE)</f>
        <v>411</v>
      </c>
      <c r="K216" s="578">
        <f t="shared" si="25"/>
        <v>1.148</v>
      </c>
      <c r="L216" s="579">
        <f t="shared" si="26"/>
        <v>1.111</v>
      </c>
      <c r="M216" s="578">
        <f t="shared" si="27"/>
        <v>1.111</v>
      </c>
      <c r="N216" s="148">
        <f t="shared" si="23"/>
        <v>0.148</v>
      </c>
      <c r="O216" s="194" t="str">
        <f t="shared" si="24"/>
        <v>是</v>
      </c>
      <c r="P216" s="194" t="str">
        <f t="shared" si="28"/>
        <v>否</v>
      </c>
      <c r="Q216" s="187" t="s">
        <v>507</v>
      </c>
      <c r="R216" s="175">
        <f t="shared" si="29"/>
        <v>7</v>
      </c>
    </row>
    <row r="217" s="175" customFormat="1" ht="18.95" customHeight="1" spans="1:18">
      <c r="A217" s="185" t="s">
        <v>165</v>
      </c>
      <c r="B217" s="690" t="s">
        <v>167</v>
      </c>
      <c r="C217" s="186"/>
      <c r="D217" s="574">
        <v>20131</v>
      </c>
      <c r="E217" s="186"/>
      <c r="F217" s="52" t="s">
        <v>508</v>
      </c>
      <c r="G217" s="188">
        <f>VLOOKUP(D217,'[45]2014市本级决算'!A:C,3,FALSE)</f>
        <v>4261</v>
      </c>
      <c r="H217" s="188">
        <f>VLOOKUP(D217,'[45]2015市本级年初预算'!D:G,4,FALSE)</f>
        <v>4935</v>
      </c>
      <c r="I217" s="188">
        <f>VLOOKUP(D217,'[45]2015预算调整'!E:K,7,FALSE)</f>
        <v>4935</v>
      </c>
      <c r="J217" s="188">
        <f>VLOOKUP(D217,'[45]2015年市本级决算'!A:C,3,FALSE)</f>
        <v>4641</v>
      </c>
      <c r="K217" s="578">
        <f t="shared" si="25"/>
        <v>1.089</v>
      </c>
      <c r="L217" s="579">
        <f t="shared" si="26"/>
        <v>0.94</v>
      </c>
      <c r="M217" s="578">
        <f t="shared" si="27"/>
        <v>0.94</v>
      </c>
      <c r="N217" s="148">
        <f t="shared" si="23"/>
        <v>0.089</v>
      </c>
      <c r="O217" s="194" t="str">
        <f t="shared" si="24"/>
        <v>是</v>
      </c>
      <c r="P217" s="194" t="str">
        <f t="shared" si="28"/>
        <v>是</v>
      </c>
      <c r="Q217" s="187" t="s">
        <v>509</v>
      </c>
      <c r="R217" s="175">
        <f t="shared" si="29"/>
        <v>5</v>
      </c>
    </row>
    <row r="218" s="175" customFormat="1" ht="18.95" customHeight="1" spans="1:18">
      <c r="A218" s="185" t="s">
        <v>165</v>
      </c>
      <c r="B218" s="186" t="s">
        <v>165</v>
      </c>
      <c r="C218" s="186" t="s">
        <v>509</v>
      </c>
      <c r="D218" s="574">
        <v>2013101</v>
      </c>
      <c r="E218" s="186" t="s">
        <v>176</v>
      </c>
      <c r="F218" s="52" t="s">
        <v>170</v>
      </c>
      <c r="G218" s="188">
        <f>VLOOKUP(D218,'[45]2014市本级决算'!A:C,3,FALSE)</f>
        <v>1511</v>
      </c>
      <c r="H218" s="188">
        <f>VLOOKUP(D218,'[45]2015市本级年初预算'!D:G,4,FALSE)</f>
        <v>2050</v>
      </c>
      <c r="I218" s="188">
        <f>VLOOKUP(D218,'[45]2015预算调整'!E:K,7,FALSE)</f>
        <v>2050</v>
      </c>
      <c r="J218" s="188">
        <f>VLOOKUP(D218,'[45]2015年市本级决算'!A:C,3,FALSE)</f>
        <v>2542</v>
      </c>
      <c r="K218" s="578">
        <f t="shared" si="25"/>
        <v>1.682</v>
      </c>
      <c r="L218" s="579">
        <f t="shared" si="26"/>
        <v>1.24</v>
      </c>
      <c r="M218" s="578">
        <f t="shared" si="27"/>
        <v>1.24</v>
      </c>
      <c r="N218" s="148">
        <f t="shared" si="23"/>
        <v>0.682</v>
      </c>
      <c r="O218" s="194" t="str">
        <f t="shared" si="24"/>
        <v>是</v>
      </c>
      <c r="P218" s="194" t="str">
        <f t="shared" si="28"/>
        <v>否</v>
      </c>
      <c r="Q218" s="187" t="s">
        <v>510</v>
      </c>
      <c r="R218" s="175">
        <f t="shared" si="29"/>
        <v>7</v>
      </c>
    </row>
    <row r="219" s="175" customFormat="1" ht="18.95" customHeight="1" spans="1:18">
      <c r="A219" s="185" t="s">
        <v>165</v>
      </c>
      <c r="B219" s="186" t="s">
        <v>165</v>
      </c>
      <c r="C219" s="186" t="s">
        <v>509</v>
      </c>
      <c r="D219" s="574">
        <v>2013102</v>
      </c>
      <c r="E219" s="186" t="s">
        <v>176</v>
      </c>
      <c r="F219" s="52" t="s">
        <v>172</v>
      </c>
      <c r="G219" s="188">
        <f>VLOOKUP(D219,'[45]2014市本级决算'!A:C,3,FALSE)</f>
        <v>2667</v>
      </c>
      <c r="H219" s="188">
        <f>VLOOKUP(D219,'[45]2015市本级年初预算'!D:G,4,FALSE)</f>
        <v>2800</v>
      </c>
      <c r="I219" s="188">
        <f>VLOOKUP(D219,'[45]2015预算调整'!E:K,7,FALSE)</f>
        <v>2800</v>
      </c>
      <c r="J219" s="188">
        <f>VLOOKUP(D219,'[45]2015年市本级决算'!A:C,3,FALSE)</f>
        <v>2147</v>
      </c>
      <c r="K219" s="578">
        <f t="shared" si="25"/>
        <v>0.805</v>
      </c>
      <c r="L219" s="579">
        <f t="shared" si="26"/>
        <v>0.767</v>
      </c>
      <c r="M219" s="578">
        <f t="shared" si="27"/>
        <v>0.767</v>
      </c>
      <c r="N219" s="148">
        <f t="shared" si="23"/>
        <v>-0.195</v>
      </c>
      <c r="O219" s="194" t="str">
        <f t="shared" si="24"/>
        <v>是</v>
      </c>
      <c r="P219" s="194" t="str">
        <f t="shared" si="28"/>
        <v>否</v>
      </c>
      <c r="Q219" s="187" t="s">
        <v>511</v>
      </c>
      <c r="R219" s="175">
        <f t="shared" si="29"/>
        <v>7</v>
      </c>
    </row>
    <row r="220" s="175" customFormat="1" ht="18.95" customHeight="1" spans="1:18">
      <c r="A220" s="185" t="s">
        <v>165</v>
      </c>
      <c r="B220" s="186" t="s">
        <v>165</v>
      </c>
      <c r="C220" s="186" t="s">
        <v>509</v>
      </c>
      <c r="D220" s="574">
        <v>2013103</v>
      </c>
      <c r="E220" s="186" t="s">
        <v>176</v>
      </c>
      <c r="F220" s="52" t="s">
        <v>174</v>
      </c>
      <c r="G220" s="188">
        <f>VLOOKUP(D220,'[45]2014市本级决算'!A:C,3,FALSE)</f>
        <v>0</v>
      </c>
      <c r="H220" s="188">
        <f>VLOOKUP(D220,'[45]2015市本级年初预算'!D:G,4,FALSE)</f>
        <v>0</v>
      </c>
      <c r="I220" s="188">
        <f>VLOOKUP(D220,'[45]2015预算调整'!E:K,7,FALSE)</f>
        <v>0</v>
      </c>
      <c r="J220" s="188">
        <f>VLOOKUP(D220,'[45]2015年市本级决算'!A:C,3,FALSE)</f>
        <v>0</v>
      </c>
      <c r="K220" s="578">
        <f t="shared" si="25"/>
        <v>0</v>
      </c>
      <c r="L220" s="579">
        <f t="shared" si="26"/>
        <v>0</v>
      </c>
      <c r="M220" s="578">
        <f t="shared" si="27"/>
        <v>0</v>
      </c>
      <c r="N220" s="148" t="str">
        <f t="shared" si="23"/>
        <v/>
      </c>
      <c r="O220" s="194" t="str">
        <f t="shared" si="24"/>
        <v>否</v>
      </c>
      <c r="P220" s="194" t="str">
        <f t="shared" si="28"/>
        <v>否</v>
      </c>
      <c r="Q220" s="187" t="s">
        <v>512</v>
      </c>
      <c r="R220" s="175">
        <f t="shared" si="29"/>
        <v>7</v>
      </c>
    </row>
    <row r="221" s="175" customFormat="1" ht="18.95" customHeight="1" spans="1:18">
      <c r="A221" s="185" t="s">
        <v>165</v>
      </c>
      <c r="B221" s="186" t="s">
        <v>165</v>
      </c>
      <c r="C221" s="186" t="s">
        <v>509</v>
      </c>
      <c r="D221" s="574">
        <v>2013105</v>
      </c>
      <c r="E221" s="186" t="s">
        <v>176</v>
      </c>
      <c r="F221" s="52" t="s">
        <v>513</v>
      </c>
      <c r="G221" s="188">
        <f>VLOOKUP(D221,'[45]2014市本级决算'!A:C,3,FALSE)</f>
        <v>0</v>
      </c>
      <c r="H221" s="188">
        <f>VLOOKUP(D221,'[45]2015市本级年初预算'!D:G,4,FALSE)</f>
        <v>0</v>
      </c>
      <c r="I221" s="188">
        <f>VLOOKUP(D221,'[45]2015预算调整'!E:K,7,FALSE)</f>
        <v>0</v>
      </c>
      <c r="J221" s="188">
        <f>VLOOKUP(D221,'[45]2015年市本级决算'!A:C,3,FALSE)</f>
        <v>0</v>
      </c>
      <c r="K221" s="578">
        <f t="shared" si="25"/>
        <v>0</v>
      </c>
      <c r="L221" s="579">
        <f t="shared" si="26"/>
        <v>0</v>
      </c>
      <c r="M221" s="578">
        <f t="shared" si="27"/>
        <v>0</v>
      </c>
      <c r="N221" s="148" t="str">
        <f t="shared" si="23"/>
        <v/>
      </c>
      <c r="O221" s="194" t="str">
        <f t="shared" si="24"/>
        <v>否</v>
      </c>
      <c r="P221" s="194" t="str">
        <f t="shared" si="28"/>
        <v>否</v>
      </c>
      <c r="Q221" s="187" t="s">
        <v>514</v>
      </c>
      <c r="R221" s="175">
        <f t="shared" si="29"/>
        <v>7</v>
      </c>
    </row>
    <row r="222" s="175" customFormat="1" ht="18.95" customHeight="1" spans="1:18">
      <c r="A222" s="185" t="s">
        <v>165</v>
      </c>
      <c r="B222" s="186" t="s">
        <v>165</v>
      </c>
      <c r="C222" s="186" t="s">
        <v>509</v>
      </c>
      <c r="D222" s="574">
        <v>2013150</v>
      </c>
      <c r="E222" s="186" t="s">
        <v>176</v>
      </c>
      <c r="F222" s="52" t="s">
        <v>189</v>
      </c>
      <c r="G222" s="188">
        <f>VLOOKUP(D222,'[45]2014市本级决算'!A:C,3,FALSE)</f>
        <v>0</v>
      </c>
      <c r="H222" s="188">
        <f>VLOOKUP(D222,'[45]2015市本级年初预算'!D:G,4,FALSE)</f>
        <v>0</v>
      </c>
      <c r="I222" s="188">
        <f>VLOOKUP(D222,'[45]2015预算调整'!E:K,7,FALSE)</f>
        <v>0</v>
      </c>
      <c r="J222" s="188">
        <f>VLOOKUP(D222,'[45]2015年市本级决算'!A:C,3,FALSE)</f>
        <v>0</v>
      </c>
      <c r="K222" s="578">
        <f t="shared" si="25"/>
        <v>0</v>
      </c>
      <c r="L222" s="579">
        <f t="shared" si="26"/>
        <v>0</v>
      </c>
      <c r="M222" s="578">
        <f t="shared" si="27"/>
        <v>0</v>
      </c>
      <c r="N222" s="148" t="str">
        <f t="shared" si="23"/>
        <v/>
      </c>
      <c r="O222" s="194" t="str">
        <f t="shared" si="24"/>
        <v>否</v>
      </c>
      <c r="P222" s="194" t="str">
        <f t="shared" si="28"/>
        <v>否</v>
      </c>
      <c r="Q222" s="187" t="s">
        <v>515</v>
      </c>
      <c r="R222" s="175">
        <f t="shared" si="29"/>
        <v>7</v>
      </c>
    </row>
    <row r="223" s="175" customFormat="1" ht="18.95" customHeight="1" spans="1:18">
      <c r="A223" s="185" t="s">
        <v>165</v>
      </c>
      <c r="B223" s="186"/>
      <c r="C223" s="186" t="s">
        <v>509</v>
      </c>
      <c r="D223" s="574">
        <v>2013199</v>
      </c>
      <c r="E223" s="186" t="s">
        <v>176</v>
      </c>
      <c r="F223" s="580" t="s">
        <v>516</v>
      </c>
      <c r="G223" s="188">
        <f>VLOOKUP(D223,'[45]2014市本级决算'!A:C,3,FALSE)</f>
        <v>83</v>
      </c>
      <c r="H223" s="188">
        <f>VLOOKUP(D223,'[45]2015市本级年初预算'!D:G,4,FALSE)</f>
        <v>85</v>
      </c>
      <c r="I223" s="188">
        <f>VLOOKUP(D223,'[45]2015预算调整'!E:K,7,FALSE)</f>
        <v>85</v>
      </c>
      <c r="J223" s="188">
        <f>VLOOKUP(D223,'[45]2015年市本级决算'!A:C,3,FALSE)</f>
        <v>-48</v>
      </c>
      <c r="K223" s="578">
        <f t="shared" si="25"/>
        <v>-0.578</v>
      </c>
      <c r="L223" s="579">
        <f t="shared" si="26"/>
        <v>-0.565</v>
      </c>
      <c r="M223" s="578">
        <f t="shared" si="27"/>
        <v>-0.565</v>
      </c>
      <c r="N223" s="148">
        <f t="shared" si="23"/>
        <v>-1.578</v>
      </c>
      <c r="O223" s="194" t="str">
        <f t="shared" si="24"/>
        <v>是</v>
      </c>
      <c r="P223" s="194" t="str">
        <f t="shared" si="28"/>
        <v>否</v>
      </c>
      <c r="Q223" s="187" t="s">
        <v>517</v>
      </c>
      <c r="R223" s="175">
        <f t="shared" si="29"/>
        <v>7</v>
      </c>
    </row>
    <row r="224" s="175" customFormat="1" ht="18.95" customHeight="1" spans="1:18">
      <c r="A224" s="185" t="s">
        <v>165</v>
      </c>
      <c r="B224" s="690" t="s">
        <v>167</v>
      </c>
      <c r="C224" s="186"/>
      <c r="D224" s="574">
        <v>20132</v>
      </c>
      <c r="E224" s="186"/>
      <c r="F224" s="52" t="s">
        <v>518</v>
      </c>
      <c r="G224" s="188">
        <f>VLOOKUP(D224,'[45]2014市本级决算'!A:C,3,FALSE)</f>
        <v>1709</v>
      </c>
      <c r="H224" s="188">
        <f>VLOOKUP(D224,'[45]2015市本级年初预算'!D:G,4,FALSE)</f>
        <v>2820</v>
      </c>
      <c r="I224" s="188">
        <f>VLOOKUP(D224,'[45]2015预算调整'!E:K,7,FALSE)</f>
        <v>2820</v>
      </c>
      <c r="J224" s="188">
        <f>VLOOKUP(D224,'[45]2015年市本级决算'!A:C,3,FALSE)</f>
        <v>1812</v>
      </c>
      <c r="K224" s="578">
        <f t="shared" si="25"/>
        <v>1.06</v>
      </c>
      <c r="L224" s="579">
        <f t="shared" si="26"/>
        <v>0.643</v>
      </c>
      <c r="M224" s="578">
        <f t="shared" si="27"/>
        <v>0.643</v>
      </c>
      <c r="N224" s="148">
        <f t="shared" si="23"/>
        <v>0.06</v>
      </c>
      <c r="O224" s="194" t="str">
        <f t="shared" si="24"/>
        <v>是</v>
      </c>
      <c r="P224" s="194" t="str">
        <f t="shared" si="28"/>
        <v>是</v>
      </c>
      <c r="Q224" s="187" t="s">
        <v>519</v>
      </c>
      <c r="R224" s="175">
        <f t="shared" si="29"/>
        <v>5</v>
      </c>
    </row>
    <row r="225" s="175" customFormat="1" ht="18.95" customHeight="1" spans="1:18">
      <c r="A225" s="185" t="s">
        <v>165</v>
      </c>
      <c r="B225" s="186" t="s">
        <v>165</v>
      </c>
      <c r="C225" s="186" t="s">
        <v>519</v>
      </c>
      <c r="D225" s="574">
        <v>2013201</v>
      </c>
      <c r="E225" s="186" t="s">
        <v>176</v>
      </c>
      <c r="F225" s="52" t="s">
        <v>170</v>
      </c>
      <c r="G225" s="188">
        <f>VLOOKUP(D225,'[45]2014市本级决算'!A:C,3,FALSE)</f>
        <v>391</v>
      </c>
      <c r="H225" s="188">
        <f>VLOOKUP(D225,'[45]2015市本级年初预算'!D:G,4,FALSE)</f>
        <v>510</v>
      </c>
      <c r="I225" s="188">
        <f>VLOOKUP(D225,'[45]2015预算调整'!E:K,7,FALSE)</f>
        <v>510</v>
      </c>
      <c r="J225" s="188">
        <f>VLOOKUP(D225,'[45]2015年市本级决算'!A:C,3,FALSE)</f>
        <v>515</v>
      </c>
      <c r="K225" s="578">
        <f t="shared" si="25"/>
        <v>1.317</v>
      </c>
      <c r="L225" s="579">
        <f t="shared" si="26"/>
        <v>1.01</v>
      </c>
      <c r="M225" s="578">
        <f t="shared" si="27"/>
        <v>1.01</v>
      </c>
      <c r="N225" s="148">
        <f t="shared" si="23"/>
        <v>0.317</v>
      </c>
      <c r="O225" s="194" t="str">
        <f t="shared" si="24"/>
        <v>是</v>
      </c>
      <c r="P225" s="194" t="str">
        <f t="shared" si="28"/>
        <v>否</v>
      </c>
      <c r="Q225" s="187" t="s">
        <v>520</v>
      </c>
      <c r="R225" s="175">
        <f t="shared" si="29"/>
        <v>7</v>
      </c>
    </row>
    <row r="226" s="175" customFormat="1" ht="18.95" customHeight="1" spans="1:18">
      <c r="A226" s="185" t="s">
        <v>165</v>
      </c>
      <c r="B226" s="186" t="s">
        <v>165</v>
      </c>
      <c r="C226" s="186" t="s">
        <v>519</v>
      </c>
      <c r="D226" s="574">
        <v>2013202</v>
      </c>
      <c r="E226" s="186" t="s">
        <v>176</v>
      </c>
      <c r="F226" s="52" t="s">
        <v>172</v>
      </c>
      <c r="G226" s="188">
        <f>VLOOKUP(D226,'[45]2014市本级决算'!A:C,3,FALSE)</f>
        <v>1268</v>
      </c>
      <c r="H226" s="188">
        <f>VLOOKUP(D226,'[45]2015市本级年初预算'!D:G,4,FALSE)</f>
        <v>2260</v>
      </c>
      <c r="I226" s="188">
        <f>VLOOKUP(D226,'[45]2015预算调整'!E:K,7,FALSE)</f>
        <v>2260</v>
      </c>
      <c r="J226" s="188">
        <f>VLOOKUP(D226,'[45]2015年市本级决算'!A:C,3,FALSE)</f>
        <v>1336</v>
      </c>
      <c r="K226" s="578">
        <f t="shared" si="25"/>
        <v>1.054</v>
      </c>
      <c r="L226" s="579">
        <f t="shared" si="26"/>
        <v>0.591</v>
      </c>
      <c r="M226" s="578">
        <f t="shared" si="27"/>
        <v>0.591</v>
      </c>
      <c r="N226" s="148">
        <f t="shared" si="23"/>
        <v>0.054</v>
      </c>
      <c r="O226" s="194" t="str">
        <f t="shared" si="24"/>
        <v>是</v>
      </c>
      <c r="P226" s="194" t="str">
        <f t="shared" si="28"/>
        <v>否</v>
      </c>
      <c r="Q226" s="187" t="s">
        <v>521</v>
      </c>
      <c r="R226" s="175">
        <f t="shared" si="29"/>
        <v>7</v>
      </c>
    </row>
    <row r="227" s="175" customFormat="1" ht="18.95" customHeight="1" spans="1:18">
      <c r="A227" s="185" t="s">
        <v>165</v>
      </c>
      <c r="B227" s="186" t="s">
        <v>165</v>
      </c>
      <c r="C227" s="186" t="s">
        <v>519</v>
      </c>
      <c r="D227" s="574">
        <v>2013203</v>
      </c>
      <c r="E227" s="186" t="s">
        <v>176</v>
      </c>
      <c r="F227" s="52" t="s">
        <v>174</v>
      </c>
      <c r="G227" s="188">
        <f>VLOOKUP(D227,'[45]2014市本级决算'!A:C,3,FALSE)</f>
        <v>0</v>
      </c>
      <c r="H227" s="188">
        <f>VLOOKUP(D227,'[45]2015市本级年初预算'!D:G,4,FALSE)</f>
        <v>0</v>
      </c>
      <c r="I227" s="188">
        <f>VLOOKUP(D227,'[45]2015预算调整'!E:K,7,FALSE)</f>
        <v>0</v>
      </c>
      <c r="J227" s="188">
        <f>VLOOKUP(D227,'[45]2015年市本级决算'!A:C,3,FALSE)</f>
        <v>0</v>
      </c>
      <c r="K227" s="578">
        <f t="shared" si="25"/>
        <v>0</v>
      </c>
      <c r="L227" s="579">
        <f t="shared" si="26"/>
        <v>0</v>
      </c>
      <c r="M227" s="578">
        <f t="shared" si="27"/>
        <v>0</v>
      </c>
      <c r="N227" s="148" t="str">
        <f t="shared" si="23"/>
        <v/>
      </c>
      <c r="O227" s="194" t="str">
        <f t="shared" si="24"/>
        <v>否</v>
      </c>
      <c r="P227" s="194" t="str">
        <f t="shared" si="28"/>
        <v>否</v>
      </c>
      <c r="Q227" s="187" t="s">
        <v>522</v>
      </c>
      <c r="R227" s="175">
        <f t="shared" si="29"/>
        <v>7</v>
      </c>
    </row>
    <row r="228" s="175" customFormat="1" ht="18.95" customHeight="1" spans="1:18">
      <c r="A228" s="185" t="s">
        <v>165</v>
      </c>
      <c r="B228" s="186" t="s">
        <v>165</v>
      </c>
      <c r="C228" s="186" t="s">
        <v>519</v>
      </c>
      <c r="D228" s="574">
        <v>2013250</v>
      </c>
      <c r="E228" s="186" t="s">
        <v>176</v>
      </c>
      <c r="F228" s="52" t="s">
        <v>189</v>
      </c>
      <c r="G228" s="188">
        <f>VLOOKUP(D228,'[45]2014市本级决算'!A:C,3,FALSE)</f>
        <v>0</v>
      </c>
      <c r="H228" s="188">
        <f>VLOOKUP(D228,'[45]2015市本级年初预算'!D:G,4,FALSE)</f>
        <v>0</v>
      </c>
      <c r="I228" s="188">
        <f>VLOOKUP(D228,'[45]2015预算调整'!E:K,7,FALSE)</f>
        <v>0</v>
      </c>
      <c r="J228" s="188">
        <f>VLOOKUP(D228,'[45]2015年市本级决算'!A:C,3,FALSE)</f>
        <v>0</v>
      </c>
      <c r="K228" s="578">
        <f t="shared" si="25"/>
        <v>0</v>
      </c>
      <c r="L228" s="579">
        <f t="shared" si="26"/>
        <v>0</v>
      </c>
      <c r="M228" s="578">
        <f t="shared" si="27"/>
        <v>0</v>
      </c>
      <c r="N228" s="148" t="str">
        <f t="shared" si="23"/>
        <v/>
      </c>
      <c r="O228" s="194" t="str">
        <f t="shared" si="24"/>
        <v>否</v>
      </c>
      <c r="P228" s="194" t="str">
        <f t="shared" si="28"/>
        <v>否</v>
      </c>
      <c r="Q228" s="187" t="s">
        <v>523</v>
      </c>
      <c r="R228" s="175">
        <f t="shared" si="29"/>
        <v>7</v>
      </c>
    </row>
    <row r="229" s="175" customFormat="1" ht="18.95" customHeight="1" spans="1:18">
      <c r="A229" s="185" t="s">
        <v>165</v>
      </c>
      <c r="B229" s="186"/>
      <c r="C229" s="186" t="s">
        <v>519</v>
      </c>
      <c r="D229" s="574">
        <v>2013299</v>
      </c>
      <c r="E229" s="186" t="s">
        <v>176</v>
      </c>
      <c r="F229" s="52" t="s">
        <v>524</v>
      </c>
      <c r="G229" s="188">
        <f>VLOOKUP(D229,'[45]2014市本级决算'!A:C,3,FALSE)</f>
        <v>50</v>
      </c>
      <c r="H229" s="188">
        <f>VLOOKUP(D229,'[45]2015市本级年初预算'!D:G,4,FALSE)</f>
        <v>50</v>
      </c>
      <c r="I229" s="188">
        <f>VLOOKUP(D229,'[45]2015预算调整'!E:K,7,FALSE)</f>
        <v>50</v>
      </c>
      <c r="J229" s="188">
        <f>VLOOKUP(D229,'[45]2015年市本级决算'!A:C,3,FALSE)</f>
        <v>-39</v>
      </c>
      <c r="K229" s="578">
        <f t="shared" si="25"/>
        <v>-0.78</v>
      </c>
      <c r="L229" s="579">
        <f t="shared" si="26"/>
        <v>-0.78</v>
      </c>
      <c r="M229" s="578">
        <f t="shared" si="27"/>
        <v>-0.78</v>
      </c>
      <c r="N229" s="148">
        <f t="shared" si="23"/>
        <v>-1.78</v>
      </c>
      <c r="O229" s="194" t="str">
        <f t="shared" si="24"/>
        <v>是</v>
      </c>
      <c r="P229" s="194" t="str">
        <f t="shared" si="28"/>
        <v>否</v>
      </c>
      <c r="Q229" s="187" t="s">
        <v>525</v>
      </c>
      <c r="R229" s="175">
        <f t="shared" si="29"/>
        <v>7</v>
      </c>
    </row>
    <row r="230" s="175" customFormat="1" ht="18.95" customHeight="1" spans="1:18">
      <c r="A230" s="185" t="s">
        <v>165</v>
      </c>
      <c r="B230" s="690" t="s">
        <v>167</v>
      </c>
      <c r="C230" s="186"/>
      <c r="D230" s="574">
        <v>20133</v>
      </c>
      <c r="E230" s="186"/>
      <c r="F230" s="52" t="s">
        <v>526</v>
      </c>
      <c r="G230" s="188">
        <f>VLOOKUP(D230,'[45]2014市本级决算'!A:C,3,FALSE)</f>
        <v>1555</v>
      </c>
      <c r="H230" s="188">
        <f>VLOOKUP(D230,'[45]2015市本级年初预算'!D:G,4,FALSE)</f>
        <v>2095</v>
      </c>
      <c r="I230" s="188">
        <f>VLOOKUP(D230,'[45]2015预算调整'!E:K,7,FALSE)</f>
        <v>2095</v>
      </c>
      <c r="J230" s="188">
        <f>VLOOKUP(D230,'[45]2015年市本级决算'!A:C,3,FALSE)</f>
        <v>3186</v>
      </c>
      <c r="K230" s="578">
        <f t="shared" si="25"/>
        <v>2.049</v>
      </c>
      <c r="L230" s="579">
        <f t="shared" si="26"/>
        <v>1.521</v>
      </c>
      <c r="M230" s="578">
        <f t="shared" si="27"/>
        <v>1.521</v>
      </c>
      <c r="N230" s="148">
        <f t="shared" si="23"/>
        <v>1.049</v>
      </c>
      <c r="O230" s="194" t="str">
        <f t="shared" si="24"/>
        <v>是</v>
      </c>
      <c r="P230" s="194" t="str">
        <f t="shared" si="28"/>
        <v>是</v>
      </c>
      <c r="Q230" s="187" t="s">
        <v>527</v>
      </c>
      <c r="R230" s="175">
        <f t="shared" si="29"/>
        <v>5</v>
      </c>
    </row>
    <row r="231" s="175" customFormat="1" ht="18.95" customHeight="1" spans="1:18">
      <c r="A231" s="185" t="s">
        <v>165</v>
      </c>
      <c r="B231" s="186" t="s">
        <v>165</v>
      </c>
      <c r="C231" s="186" t="s">
        <v>527</v>
      </c>
      <c r="D231" s="574">
        <v>2013301</v>
      </c>
      <c r="E231" s="186" t="s">
        <v>176</v>
      </c>
      <c r="F231" s="52" t="s">
        <v>170</v>
      </c>
      <c r="G231" s="188">
        <f>VLOOKUP(D231,'[45]2014市本级决算'!A:C,3,FALSE)</f>
        <v>300</v>
      </c>
      <c r="H231" s="188">
        <f>VLOOKUP(D231,'[45]2015市本级年初预算'!D:G,4,FALSE)</f>
        <v>390</v>
      </c>
      <c r="I231" s="188">
        <f>VLOOKUP(D231,'[45]2015预算调整'!E:K,7,FALSE)</f>
        <v>390</v>
      </c>
      <c r="J231" s="188">
        <f>VLOOKUP(D231,'[45]2015年市本级决算'!A:C,3,FALSE)</f>
        <v>408</v>
      </c>
      <c r="K231" s="578">
        <f t="shared" si="25"/>
        <v>1.36</v>
      </c>
      <c r="L231" s="579">
        <f t="shared" si="26"/>
        <v>1.046</v>
      </c>
      <c r="M231" s="578">
        <f t="shared" si="27"/>
        <v>1.046</v>
      </c>
      <c r="N231" s="148">
        <f t="shared" si="23"/>
        <v>0.36</v>
      </c>
      <c r="O231" s="194" t="str">
        <f t="shared" si="24"/>
        <v>是</v>
      </c>
      <c r="P231" s="194" t="str">
        <f t="shared" si="28"/>
        <v>否</v>
      </c>
      <c r="Q231" s="187" t="s">
        <v>528</v>
      </c>
      <c r="R231" s="175">
        <f t="shared" si="29"/>
        <v>7</v>
      </c>
    </row>
    <row r="232" s="175" customFormat="1" ht="18.95" customHeight="1" spans="1:18">
      <c r="A232" s="185" t="s">
        <v>165</v>
      </c>
      <c r="B232" s="186" t="s">
        <v>165</v>
      </c>
      <c r="C232" s="186" t="s">
        <v>527</v>
      </c>
      <c r="D232" s="574">
        <v>2013302</v>
      </c>
      <c r="E232" s="186" t="s">
        <v>176</v>
      </c>
      <c r="F232" s="52" t="s">
        <v>172</v>
      </c>
      <c r="G232" s="188">
        <f>VLOOKUP(D232,'[45]2014市本级决算'!A:C,3,FALSE)</f>
        <v>1255</v>
      </c>
      <c r="H232" s="188">
        <f>VLOOKUP(D232,'[45]2015市本级年初预算'!D:G,4,FALSE)</f>
        <v>1705</v>
      </c>
      <c r="I232" s="188">
        <f>VLOOKUP(D232,'[45]2015预算调整'!E:K,7,FALSE)</f>
        <v>1705</v>
      </c>
      <c r="J232" s="188">
        <f>VLOOKUP(D232,'[45]2015年市本级决算'!A:C,3,FALSE)</f>
        <v>1664</v>
      </c>
      <c r="K232" s="578">
        <f t="shared" si="25"/>
        <v>1.326</v>
      </c>
      <c r="L232" s="579">
        <f t="shared" si="26"/>
        <v>0.976</v>
      </c>
      <c r="M232" s="578">
        <f t="shared" si="27"/>
        <v>0.976</v>
      </c>
      <c r="N232" s="148">
        <f t="shared" si="23"/>
        <v>0.326</v>
      </c>
      <c r="O232" s="194" t="str">
        <f t="shared" si="24"/>
        <v>是</v>
      </c>
      <c r="P232" s="194" t="str">
        <f t="shared" si="28"/>
        <v>否</v>
      </c>
      <c r="Q232" s="187" t="s">
        <v>529</v>
      </c>
      <c r="R232" s="175">
        <f t="shared" si="29"/>
        <v>7</v>
      </c>
    </row>
    <row r="233" s="175" customFormat="1" ht="18.95" customHeight="1" spans="1:18">
      <c r="A233" s="185" t="s">
        <v>165</v>
      </c>
      <c r="B233" s="186" t="s">
        <v>165</v>
      </c>
      <c r="C233" s="186" t="s">
        <v>527</v>
      </c>
      <c r="D233" s="574">
        <v>2013303</v>
      </c>
      <c r="E233" s="186" t="s">
        <v>176</v>
      </c>
      <c r="F233" s="52" t="s">
        <v>174</v>
      </c>
      <c r="G233" s="188">
        <f>VLOOKUP(D233,'[45]2014市本级决算'!A:C,3,FALSE)</f>
        <v>0</v>
      </c>
      <c r="H233" s="188">
        <f>VLOOKUP(D233,'[45]2015市本级年初预算'!D:G,4,FALSE)</f>
        <v>0</v>
      </c>
      <c r="I233" s="188">
        <f>VLOOKUP(D233,'[45]2015预算调整'!E:K,7,FALSE)</f>
        <v>0</v>
      </c>
      <c r="J233" s="188">
        <f>VLOOKUP(D233,'[45]2015年市本级决算'!A:C,3,FALSE)</f>
        <v>0</v>
      </c>
      <c r="K233" s="578">
        <f t="shared" si="25"/>
        <v>0</v>
      </c>
      <c r="L233" s="579">
        <f t="shared" si="26"/>
        <v>0</v>
      </c>
      <c r="M233" s="578">
        <f t="shared" si="27"/>
        <v>0</v>
      </c>
      <c r="N233" s="148" t="str">
        <f t="shared" si="23"/>
        <v/>
      </c>
      <c r="O233" s="194" t="str">
        <f t="shared" si="24"/>
        <v>否</v>
      </c>
      <c r="P233" s="194" t="str">
        <f t="shared" si="28"/>
        <v>否</v>
      </c>
      <c r="Q233" s="187" t="s">
        <v>530</v>
      </c>
      <c r="R233" s="175">
        <f t="shared" si="29"/>
        <v>7</v>
      </c>
    </row>
    <row r="234" s="175" customFormat="1" ht="18.95" customHeight="1" spans="1:18">
      <c r="A234" s="185" t="s">
        <v>165</v>
      </c>
      <c r="B234" s="186" t="s">
        <v>165</v>
      </c>
      <c r="C234" s="186" t="s">
        <v>527</v>
      </c>
      <c r="D234" s="574">
        <v>2013350</v>
      </c>
      <c r="E234" s="186" t="s">
        <v>176</v>
      </c>
      <c r="F234" s="52" t="s">
        <v>189</v>
      </c>
      <c r="G234" s="188">
        <f>VLOOKUP(D234,'[45]2014市本级决算'!A:C,3,FALSE)</f>
        <v>0</v>
      </c>
      <c r="H234" s="188">
        <f>VLOOKUP(D234,'[45]2015市本级年初预算'!D:G,4,FALSE)</f>
        <v>0</v>
      </c>
      <c r="I234" s="188">
        <f>VLOOKUP(D234,'[45]2015预算调整'!E:K,7,FALSE)</f>
        <v>0</v>
      </c>
      <c r="J234" s="188">
        <f>VLOOKUP(D234,'[45]2015年市本级决算'!A:C,3,FALSE)</f>
        <v>0</v>
      </c>
      <c r="K234" s="578">
        <f t="shared" si="25"/>
        <v>0</v>
      </c>
      <c r="L234" s="579">
        <f t="shared" si="26"/>
        <v>0</v>
      </c>
      <c r="M234" s="578">
        <f t="shared" si="27"/>
        <v>0</v>
      </c>
      <c r="N234" s="148" t="str">
        <f t="shared" si="23"/>
        <v/>
      </c>
      <c r="O234" s="194" t="str">
        <f t="shared" si="24"/>
        <v>否</v>
      </c>
      <c r="P234" s="194" t="str">
        <f t="shared" si="28"/>
        <v>否</v>
      </c>
      <c r="Q234" s="187" t="s">
        <v>531</v>
      </c>
      <c r="R234" s="175">
        <f t="shared" si="29"/>
        <v>7</v>
      </c>
    </row>
    <row r="235" s="175" customFormat="1" ht="18.95" customHeight="1" spans="1:18">
      <c r="A235" s="185" t="s">
        <v>165</v>
      </c>
      <c r="B235" s="186"/>
      <c r="C235" s="186" t="s">
        <v>527</v>
      </c>
      <c r="D235" s="574">
        <v>2013399</v>
      </c>
      <c r="E235" s="186" t="s">
        <v>176</v>
      </c>
      <c r="F235" s="52" t="s">
        <v>532</v>
      </c>
      <c r="G235" s="188">
        <f>VLOOKUP(D235,'[45]2014市本级决算'!A:C,3,FALSE)</f>
        <v>0</v>
      </c>
      <c r="H235" s="188">
        <f>VLOOKUP(D235,'[45]2015市本级年初预算'!D:G,4,FALSE)</f>
        <v>0</v>
      </c>
      <c r="I235" s="188">
        <f>VLOOKUP(D235,'[45]2015预算调整'!E:K,7,FALSE)</f>
        <v>0</v>
      </c>
      <c r="J235" s="188">
        <f>VLOOKUP(D235,'[45]2015年市本级决算'!A:C,3,FALSE)</f>
        <v>1114</v>
      </c>
      <c r="K235" s="578">
        <f t="shared" si="25"/>
        <v>0</v>
      </c>
      <c r="L235" s="579">
        <f t="shared" si="26"/>
        <v>0</v>
      </c>
      <c r="M235" s="578">
        <f t="shared" si="27"/>
        <v>0</v>
      </c>
      <c r="N235" s="148" t="str">
        <f t="shared" si="23"/>
        <v/>
      </c>
      <c r="O235" s="194" t="str">
        <f t="shared" si="24"/>
        <v>是</v>
      </c>
      <c r="P235" s="194" t="str">
        <f t="shared" si="28"/>
        <v>否</v>
      </c>
      <c r="Q235" s="187" t="s">
        <v>533</v>
      </c>
      <c r="R235" s="175">
        <f t="shared" si="29"/>
        <v>7</v>
      </c>
    </row>
    <row r="236" s="175" customFormat="1" ht="18.95" customHeight="1" spans="1:18">
      <c r="A236" s="185" t="s">
        <v>165</v>
      </c>
      <c r="B236" s="690" t="s">
        <v>167</v>
      </c>
      <c r="C236" s="186"/>
      <c r="D236" s="574">
        <v>20134</v>
      </c>
      <c r="E236" s="186"/>
      <c r="F236" s="52" t="s">
        <v>534</v>
      </c>
      <c r="G236" s="188">
        <f>VLOOKUP(D236,'[45]2014市本级决算'!A:C,3,FALSE)</f>
        <v>522</v>
      </c>
      <c r="H236" s="188">
        <f>VLOOKUP(D236,'[45]2015市本级年初预算'!D:G,4,FALSE)</f>
        <v>565</v>
      </c>
      <c r="I236" s="188">
        <f>VLOOKUP(D236,'[45]2015预算调整'!E:K,7,FALSE)</f>
        <v>765</v>
      </c>
      <c r="J236" s="188">
        <f>VLOOKUP(D236,'[45]2015年市本级决算'!A:C,3,FALSE)</f>
        <v>533</v>
      </c>
      <c r="K236" s="578">
        <f t="shared" si="25"/>
        <v>1.021</v>
      </c>
      <c r="L236" s="579">
        <f t="shared" si="26"/>
        <v>0.943</v>
      </c>
      <c r="M236" s="578">
        <f t="shared" si="27"/>
        <v>0.697</v>
      </c>
      <c r="N236" s="148">
        <f t="shared" si="23"/>
        <v>0.021</v>
      </c>
      <c r="O236" s="194" t="str">
        <f t="shared" si="24"/>
        <v>是</v>
      </c>
      <c r="P236" s="194" t="str">
        <f t="shared" si="28"/>
        <v>是</v>
      </c>
      <c r="Q236" s="187" t="s">
        <v>535</v>
      </c>
      <c r="R236" s="175">
        <f t="shared" si="29"/>
        <v>5</v>
      </c>
    </row>
    <row r="237" s="175" customFormat="1" ht="18.95" customHeight="1" spans="1:18">
      <c r="A237" s="185" t="s">
        <v>165</v>
      </c>
      <c r="B237" s="186" t="s">
        <v>165</v>
      </c>
      <c r="C237" s="186" t="s">
        <v>535</v>
      </c>
      <c r="D237" s="574">
        <v>2013401</v>
      </c>
      <c r="E237" s="186" t="s">
        <v>176</v>
      </c>
      <c r="F237" s="52" t="s">
        <v>170</v>
      </c>
      <c r="G237" s="188">
        <f>VLOOKUP(D237,'[45]2014市本级决算'!A:C,3,FALSE)</f>
        <v>140</v>
      </c>
      <c r="H237" s="188">
        <f>VLOOKUP(D237,'[45]2015市本级年初预算'!D:G,4,FALSE)</f>
        <v>180</v>
      </c>
      <c r="I237" s="188">
        <f>VLOOKUP(D237,'[45]2015预算调整'!E:K,7,FALSE)</f>
        <v>380</v>
      </c>
      <c r="J237" s="188">
        <f>VLOOKUP(D237,'[45]2015年市本级决算'!A:C,3,FALSE)</f>
        <v>221</v>
      </c>
      <c r="K237" s="578">
        <f t="shared" si="25"/>
        <v>1.579</v>
      </c>
      <c r="L237" s="579">
        <f t="shared" si="26"/>
        <v>1.228</v>
      </c>
      <c r="M237" s="578">
        <f t="shared" si="27"/>
        <v>0.582</v>
      </c>
      <c r="N237" s="148">
        <f t="shared" si="23"/>
        <v>0.579</v>
      </c>
      <c r="O237" s="194" t="str">
        <f t="shared" si="24"/>
        <v>是</v>
      </c>
      <c r="P237" s="194" t="str">
        <f t="shared" si="28"/>
        <v>否</v>
      </c>
      <c r="Q237" s="187" t="s">
        <v>536</v>
      </c>
      <c r="R237" s="175">
        <f t="shared" si="29"/>
        <v>7</v>
      </c>
    </row>
    <row r="238" s="175" customFormat="1" ht="18.95" customHeight="1" spans="1:18">
      <c r="A238" s="185" t="s">
        <v>165</v>
      </c>
      <c r="B238" s="186" t="s">
        <v>165</v>
      </c>
      <c r="C238" s="186" t="s">
        <v>535</v>
      </c>
      <c r="D238" s="574">
        <v>2013402</v>
      </c>
      <c r="E238" s="186" t="s">
        <v>176</v>
      </c>
      <c r="F238" s="52" t="s">
        <v>172</v>
      </c>
      <c r="G238" s="188">
        <f>VLOOKUP(D238,'[45]2014市本级决算'!A:C,3,FALSE)</f>
        <v>357</v>
      </c>
      <c r="H238" s="188">
        <f>VLOOKUP(D238,'[45]2015市本级年初预算'!D:G,4,FALSE)</f>
        <v>360</v>
      </c>
      <c r="I238" s="188">
        <f>VLOOKUP(D238,'[45]2015预算调整'!E:K,7,FALSE)</f>
        <v>360</v>
      </c>
      <c r="J238" s="188">
        <f>VLOOKUP(D238,'[45]2015年市本级决算'!A:C,3,FALSE)</f>
        <v>312</v>
      </c>
      <c r="K238" s="578">
        <f t="shared" si="25"/>
        <v>0.874</v>
      </c>
      <c r="L238" s="579">
        <f t="shared" si="26"/>
        <v>0.867</v>
      </c>
      <c r="M238" s="578">
        <f t="shared" si="27"/>
        <v>0.867</v>
      </c>
      <c r="N238" s="148">
        <f t="shared" si="23"/>
        <v>-0.126</v>
      </c>
      <c r="O238" s="194" t="str">
        <f t="shared" si="24"/>
        <v>是</v>
      </c>
      <c r="P238" s="194" t="str">
        <f t="shared" si="28"/>
        <v>否</v>
      </c>
      <c r="Q238" s="187" t="s">
        <v>537</v>
      </c>
      <c r="R238" s="175">
        <f t="shared" si="29"/>
        <v>7</v>
      </c>
    </row>
    <row r="239" s="175" customFormat="1" ht="18.95" customHeight="1" spans="1:18">
      <c r="A239" s="185" t="s">
        <v>165</v>
      </c>
      <c r="B239" s="186" t="s">
        <v>165</v>
      </c>
      <c r="C239" s="186" t="s">
        <v>535</v>
      </c>
      <c r="D239" s="574">
        <v>2013403</v>
      </c>
      <c r="E239" s="186" t="s">
        <v>176</v>
      </c>
      <c r="F239" s="52" t="s">
        <v>174</v>
      </c>
      <c r="G239" s="188">
        <f>VLOOKUP(D239,'[45]2014市本级决算'!A:C,3,FALSE)</f>
        <v>0</v>
      </c>
      <c r="H239" s="188">
        <f>VLOOKUP(D239,'[45]2015市本级年初预算'!D:G,4,FALSE)</f>
        <v>0</v>
      </c>
      <c r="I239" s="188">
        <f>VLOOKUP(D239,'[45]2015预算调整'!E:K,7,FALSE)</f>
        <v>0</v>
      </c>
      <c r="J239" s="188">
        <f>VLOOKUP(D239,'[45]2015年市本级决算'!A:C,3,FALSE)</f>
        <v>0</v>
      </c>
      <c r="K239" s="578">
        <f t="shared" si="25"/>
        <v>0</v>
      </c>
      <c r="L239" s="579">
        <f t="shared" si="26"/>
        <v>0</v>
      </c>
      <c r="M239" s="578">
        <f t="shared" si="27"/>
        <v>0</v>
      </c>
      <c r="N239" s="148" t="str">
        <f t="shared" si="23"/>
        <v/>
      </c>
      <c r="O239" s="194" t="str">
        <f t="shared" si="24"/>
        <v>否</v>
      </c>
      <c r="P239" s="194" t="str">
        <f t="shared" si="28"/>
        <v>否</v>
      </c>
      <c r="Q239" s="187" t="s">
        <v>538</v>
      </c>
      <c r="R239" s="175">
        <f t="shared" si="29"/>
        <v>7</v>
      </c>
    </row>
    <row r="240" s="175" customFormat="1" ht="18.95" customHeight="1" spans="1:18">
      <c r="A240" s="185" t="s">
        <v>165</v>
      </c>
      <c r="B240" s="186" t="s">
        <v>165</v>
      </c>
      <c r="C240" s="186" t="s">
        <v>535</v>
      </c>
      <c r="D240" s="574">
        <v>2013450</v>
      </c>
      <c r="E240" s="186" t="s">
        <v>176</v>
      </c>
      <c r="F240" s="52" t="s">
        <v>189</v>
      </c>
      <c r="G240" s="188">
        <f>VLOOKUP(D240,'[45]2014市本级决算'!A:C,3,FALSE)</f>
        <v>0</v>
      </c>
      <c r="H240" s="188">
        <f>VLOOKUP(D240,'[45]2015市本级年初预算'!D:G,4,FALSE)</f>
        <v>0</v>
      </c>
      <c r="I240" s="188">
        <f>VLOOKUP(D240,'[45]2015预算调整'!E:K,7,FALSE)</f>
        <v>0</v>
      </c>
      <c r="J240" s="188">
        <f>VLOOKUP(D240,'[45]2015年市本级决算'!A:C,3,FALSE)</f>
        <v>0</v>
      </c>
      <c r="K240" s="578">
        <f t="shared" si="25"/>
        <v>0</v>
      </c>
      <c r="L240" s="579">
        <f t="shared" si="26"/>
        <v>0</v>
      </c>
      <c r="M240" s="578">
        <f t="shared" si="27"/>
        <v>0</v>
      </c>
      <c r="N240" s="148" t="str">
        <f t="shared" si="23"/>
        <v/>
      </c>
      <c r="O240" s="194" t="str">
        <f t="shared" si="24"/>
        <v>否</v>
      </c>
      <c r="P240" s="194" t="str">
        <f t="shared" si="28"/>
        <v>否</v>
      </c>
      <c r="Q240" s="187" t="s">
        <v>539</v>
      </c>
      <c r="R240" s="175">
        <f t="shared" si="29"/>
        <v>7</v>
      </c>
    </row>
    <row r="241" s="175" customFormat="1" ht="18.95" customHeight="1" spans="1:18">
      <c r="A241" s="185" t="s">
        <v>165</v>
      </c>
      <c r="B241" s="186"/>
      <c r="C241" s="186" t="s">
        <v>535</v>
      </c>
      <c r="D241" s="574">
        <v>2013499</v>
      </c>
      <c r="E241" s="186" t="s">
        <v>176</v>
      </c>
      <c r="F241" s="52" t="s">
        <v>540</v>
      </c>
      <c r="G241" s="188">
        <f>VLOOKUP(D241,'[45]2014市本级决算'!A:C,3,FALSE)</f>
        <v>25</v>
      </c>
      <c r="H241" s="188">
        <f>VLOOKUP(D241,'[45]2015市本级年初预算'!D:G,4,FALSE)</f>
        <v>25</v>
      </c>
      <c r="I241" s="188">
        <f>VLOOKUP(D241,'[45]2015预算调整'!E:K,7,FALSE)</f>
        <v>25</v>
      </c>
      <c r="J241" s="188">
        <f>VLOOKUP(D241,'[45]2015年市本级决算'!A:C,3,FALSE)</f>
        <v>0</v>
      </c>
      <c r="K241" s="578">
        <f t="shared" si="25"/>
        <v>0</v>
      </c>
      <c r="L241" s="579">
        <f t="shared" si="26"/>
        <v>0</v>
      </c>
      <c r="M241" s="578">
        <f t="shared" si="27"/>
        <v>0</v>
      </c>
      <c r="N241" s="148">
        <f t="shared" si="23"/>
        <v>-1</v>
      </c>
      <c r="O241" s="194" t="str">
        <f t="shared" si="24"/>
        <v>是</v>
      </c>
      <c r="P241" s="194" t="str">
        <f t="shared" si="28"/>
        <v>否</v>
      </c>
      <c r="Q241" s="187" t="s">
        <v>541</v>
      </c>
      <c r="R241" s="175">
        <f t="shared" si="29"/>
        <v>7</v>
      </c>
    </row>
    <row r="242" s="175" customFormat="1" ht="18.95" customHeight="1" spans="1:18">
      <c r="A242" s="185" t="s">
        <v>165</v>
      </c>
      <c r="B242" s="690" t="s">
        <v>167</v>
      </c>
      <c r="C242" s="186"/>
      <c r="D242" s="574">
        <v>20135</v>
      </c>
      <c r="E242" s="186"/>
      <c r="F242" s="52" t="s">
        <v>542</v>
      </c>
      <c r="G242" s="188">
        <f>VLOOKUP(D242,'[45]2014市本级决算'!A:C,3,FALSE)</f>
        <v>0</v>
      </c>
      <c r="H242" s="188">
        <f>VLOOKUP(D242,'[45]2015市本级年初预算'!D:G,4,FALSE)</f>
        <v>0</v>
      </c>
      <c r="I242" s="188">
        <f>VLOOKUP(D242,'[45]2015预算调整'!E:K,7,FALSE)</f>
        <v>0</v>
      </c>
      <c r="J242" s="188">
        <f>VLOOKUP(D242,'[45]2015年市本级决算'!A:C,3,FALSE)</f>
        <v>0</v>
      </c>
      <c r="K242" s="578">
        <f t="shared" si="25"/>
        <v>0</v>
      </c>
      <c r="L242" s="579">
        <f t="shared" si="26"/>
        <v>0</v>
      </c>
      <c r="M242" s="578">
        <f t="shared" si="27"/>
        <v>0</v>
      </c>
      <c r="N242" s="146" t="str">
        <f t="shared" si="23"/>
        <v/>
      </c>
      <c r="O242" s="194" t="str">
        <f t="shared" si="24"/>
        <v>否</v>
      </c>
      <c r="P242" s="194" t="str">
        <f t="shared" si="28"/>
        <v>是</v>
      </c>
      <c r="Q242" s="187" t="s">
        <v>543</v>
      </c>
      <c r="R242" s="175">
        <f t="shared" si="29"/>
        <v>5</v>
      </c>
    </row>
    <row r="243" s="175" customFormat="1" ht="18.95" customHeight="1" spans="1:18">
      <c r="A243" s="185" t="s">
        <v>165</v>
      </c>
      <c r="B243" s="186" t="s">
        <v>165</v>
      </c>
      <c r="C243" s="186" t="s">
        <v>543</v>
      </c>
      <c r="D243" s="574">
        <v>2013501</v>
      </c>
      <c r="E243" s="186" t="s">
        <v>176</v>
      </c>
      <c r="F243" s="52" t="s">
        <v>170</v>
      </c>
      <c r="G243" s="188">
        <f>VLOOKUP(D243,'[45]2014市本级决算'!A:C,3,FALSE)</f>
        <v>0</v>
      </c>
      <c r="H243" s="188">
        <f>VLOOKUP(D243,'[45]2015市本级年初预算'!D:G,4,FALSE)</f>
        <v>0</v>
      </c>
      <c r="I243" s="188">
        <f>VLOOKUP(D243,'[45]2015预算调整'!E:K,7,FALSE)</f>
        <v>0</v>
      </c>
      <c r="J243" s="188">
        <f>VLOOKUP(D243,'[45]2015年市本级决算'!A:C,3,FALSE)</f>
        <v>0</v>
      </c>
      <c r="K243" s="578">
        <f t="shared" si="25"/>
        <v>0</v>
      </c>
      <c r="L243" s="579">
        <f t="shared" si="26"/>
        <v>0</v>
      </c>
      <c r="M243" s="578">
        <f t="shared" si="27"/>
        <v>0</v>
      </c>
      <c r="N243" s="148" t="str">
        <f t="shared" si="23"/>
        <v/>
      </c>
      <c r="O243" s="194" t="str">
        <f t="shared" si="24"/>
        <v>否</v>
      </c>
      <c r="P243" s="194" t="str">
        <f t="shared" si="28"/>
        <v>否</v>
      </c>
      <c r="Q243" s="187" t="s">
        <v>544</v>
      </c>
      <c r="R243" s="175">
        <f t="shared" si="29"/>
        <v>7</v>
      </c>
    </row>
    <row r="244" s="175" customFormat="1" ht="18.95" customHeight="1" spans="1:18">
      <c r="A244" s="185" t="s">
        <v>165</v>
      </c>
      <c r="B244" s="186" t="s">
        <v>165</v>
      </c>
      <c r="C244" s="186" t="s">
        <v>543</v>
      </c>
      <c r="D244" s="574">
        <v>2013502</v>
      </c>
      <c r="E244" s="186" t="s">
        <v>176</v>
      </c>
      <c r="F244" s="52" t="s">
        <v>172</v>
      </c>
      <c r="G244" s="188">
        <f>VLOOKUP(D244,'[45]2014市本级决算'!A:C,3,FALSE)</f>
        <v>0</v>
      </c>
      <c r="H244" s="188">
        <f>VLOOKUP(D244,'[45]2015市本级年初预算'!D:G,4,FALSE)</f>
        <v>0</v>
      </c>
      <c r="I244" s="188">
        <f>VLOOKUP(D244,'[45]2015预算调整'!E:K,7,FALSE)</f>
        <v>0</v>
      </c>
      <c r="J244" s="188">
        <f>VLOOKUP(D244,'[45]2015年市本级决算'!A:C,3,FALSE)</f>
        <v>0</v>
      </c>
      <c r="K244" s="578">
        <f t="shared" si="25"/>
        <v>0</v>
      </c>
      <c r="L244" s="579">
        <f t="shared" si="26"/>
        <v>0</v>
      </c>
      <c r="M244" s="578">
        <f t="shared" si="27"/>
        <v>0</v>
      </c>
      <c r="N244" s="148" t="str">
        <f t="shared" si="23"/>
        <v/>
      </c>
      <c r="O244" s="194" t="str">
        <f t="shared" si="24"/>
        <v>否</v>
      </c>
      <c r="P244" s="194" t="str">
        <f t="shared" si="28"/>
        <v>否</v>
      </c>
      <c r="Q244" s="187" t="s">
        <v>545</v>
      </c>
      <c r="R244" s="175">
        <f t="shared" si="29"/>
        <v>7</v>
      </c>
    </row>
    <row r="245" s="175" customFormat="1" ht="18.95" customHeight="1" spans="1:18">
      <c r="A245" s="185" t="s">
        <v>165</v>
      </c>
      <c r="B245" s="186" t="s">
        <v>165</v>
      </c>
      <c r="C245" s="186" t="s">
        <v>543</v>
      </c>
      <c r="D245" s="574">
        <v>2013503</v>
      </c>
      <c r="E245" s="186" t="s">
        <v>176</v>
      </c>
      <c r="F245" s="52" t="s">
        <v>174</v>
      </c>
      <c r="G245" s="188">
        <f>VLOOKUP(D245,'[45]2014市本级决算'!A:C,3,FALSE)</f>
        <v>0</v>
      </c>
      <c r="H245" s="188">
        <f>VLOOKUP(D245,'[45]2015市本级年初预算'!D:G,4,FALSE)</f>
        <v>0</v>
      </c>
      <c r="I245" s="188">
        <f>VLOOKUP(D245,'[45]2015预算调整'!E:K,7,FALSE)</f>
        <v>0</v>
      </c>
      <c r="J245" s="188">
        <f>VLOOKUP(D245,'[45]2015年市本级决算'!A:C,3,FALSE)</f>
        <v>0</v>
      </c>
      <c r="K245" s="578">
        <f t="shared" si="25"/>
        <v>0</v>
      </c>
      <c r="L245" s="579">
        <f t="shared" si="26"/>
        <v>0</v>
      </c>
      <c r="M245" s="578">
        <f t="shared" si="27"/>
        <v>0</v>
      </c>
      <c r="N245" s="148" t="str">
        <f t="shared" ref="N245:N308" si="30">IF(ISERROR(J245/G245-1),"",J245/G245-1)</f>
        <v/>
      </c>
      <c r="O245" s="194" t="str">
        <f t="shared" si="24"/>
        <v>否</v>
      </c>
      <c r="P245" s="194" t="str">
        <f t="shared" si="28"/>
        <v>否</v>
      </c>
      <c r="Q245" s="187" t="s">
        <v>546</v>
      </c>
      <c r="R245" s="175">
        <f t="shared" si="29"/>
        <v>7</v>
      </c>
    </row>
    <row r="246" s="175" customFormat="1" ht="18.95" customHeight="1" spans="1:18">
      <c r="A246" s="185" t="s">
        <v>165</v>
      </c>
      <c r="B246" s="186" t="s">
        <v>165</v>
      </c>
      <c r="C246" s="186" t="s">
        <v>543</v>
      </c>
      <c r="D246" s="574">
        <v>2013550</v>
      </c>
      <c r="E246" s="186" t="s">
        <v>176</v>
      </c>
      <c r="F246" s="52" t="s">
        <v>189</v>
      </c>
      <c r="G246" s="188">
        <f>VLOOKUP(D246,'[45]2014市本级决算'!A:C,3,FALSE)</f>
        <v>0</v>
      </c>
      <c r="H246" s="188">
        <f>VLOOKUP(D246,'[45]2015市本级年初预算'!D:G,4,FALSE)</f>
        <v>0</v>
      </c>
      <c r="I246" s="188">
        <f>VLOOKUP(D246,'[45]2015预算调整'!E:K,7,FALSE)</f>
        <v>0</v>
      </c>
      <c r="J246" s="188">
        <f>VLOOKUP(D246,'[45]2015年市本级决算'!A:C,3,FALSE)</f>
        <v>0</v>
      </c>
      <c r="K246" s="578">
        <f t="shared" si="25"/>
        <v>0</v>
      </c>
      <c r="L246" s="579">
        <f t="shared" si="26"/>
        <v>0</v>
      </c>
      <c r="M246" s="578">
        <f t="shared" si="27"/>
        <v>0</v>
      </c>
      <c r="N246" s="148" t="str">
        <f t="shared" si="30"/>
        <v/>
      </c>
      <c r="O246" s="194" t="str">
        <f t="shared" si="24"/>
        <v>否</v>
      </c>
      <c r="P246" s="194" t="str">
        <f t="shared" si="28"/>
        <v>否</v>
      </c>
      <c r="Q246" s="187" t="s">
        <v>547</v>
      </c>
      <c r="R246" s="175">
        <f t="shared" si="29"/>
        <v>7</v>
      </c>
    </row>
    <row r="247" s="175" customFormat="1" ht="18.95" customHeight="1" spans="1:18">
      <c r="A247" s="185" t="s">
        <v>165</v>
      </c>
      <c r="B247" s="186"/>
      <c r="C247" s="186" t="s">
        <v>543</v>
      </c>
      <c r="D247" s="574">
        <v>2013599</v>
      </c>
      <c r="E247" s="186" t="s">
        <v>176</v>
      </c>
      <c r="F247" s="52" t="s">
        <v>548</v>
      </c>
      <c r="G247" s="188">
        <f>VLOOKUP(D247,'[45]2014市本级决算'!A:C,3,FALSE)</f>
        <v>0</v>
      </c>
      <c r="H247" s="188">
        <f>VLOOKUP(D247,'[45]2015市本级年初预算'!D:G,4,FALSE)</f>
        <v>0</v>
      </c>
      <c r="I247" s="188">
        <f>VLOOKUP(D247,'[45]2015预算调整'!E:K,7,FALSE)</f>
        <v>0</v>
      </c>
      <c r="J247" s="188">
        <f>VLOOKUP(D247,'[45]2015年市本级决算'!A:C,3,FALSE)</f>
        <v>0</v>
      </c>
      <c r="K247" s="578">
        <f t="shared" si="25"/>
        <v>0</v>
      </c>
      <c r="L247" s="579">
        <f t="shared" si="26"/>
        <v>0</v>
      </c>
      <c r="M247" s="578">
        <f t="shared" si="27"/>
        <v>0</v>
      </c>
      <c r="N247" s="148" t="str">
        <f t="shared" si="30"/>
        <v/>
      </c>
      <c r="O247" s="194" t="str">
        <f t="shared" si="24"/>
        <v>否</v>
      </c>
      <c r="P247" s="194" t="str">
        <f t="shared" si="28"/>
        <v>否</v>
      </c>
      <c r="Q247" s="187" t="s">
        <v>549</v>
      </c>
      <c r="R247" s="175">
        <f t="shared" si="29"/>
        <v>7</v>
      </c>
    </row>
    <row r="248" s="175" customFormat="1" ht="18.95" customHeight="1" spans="1:18">
      <c r="A248" s="185" t="s">
        <v>165</v>
      </c>
      <c r="B248" s="186" t="s">
        <v>167</v>
      </c>
      <c r="C248" s="186"/>
      <c r="D248" s="574">
        <v>20136</v>
      </c>
      <c r="E248" s="186"/>
      <c r="F248" s="52" t="s">
        <v>550</v>
      </c>
      <c r="G248" s="188">
        <f>VLOOKUP(D248,'[45]2014市本级决算'!A:C,3,FALSE)</f>
        <v>100</v>
      </c>
      <c r="H248" s="188">
        <f>VLOOKUP(D248,'[45]2015市本级年初预算'!D:G,4,FALSE)</f>
        <v>100</v>
      </c>
      <c r="I248" s="188">
        <f>VLOOKUP(D248,'[45]2015预算调整'!E:K,7,FALSE)</f>
        <v>100</v>
      </c>
      <c r="J248" s="188">
        <f>VLOOKUP(D248,'[45]2015年市本级决算'!A:C,3,FALSE)</f>
        <v>15</v>
      </c>
      <c r="K248" s="578">
        <f t="shared" si="25"/>
        <v>0.15</v>
      </c>
      <c r="L248" s="579">
        <f t="shared" si="26"/>
        <v>0.15</v>
      </c>
      <c r="M248" s="578">
        <f t="shared" si="27"/>
        <v>0.15</v>
      </c>
      <c r="N248" s="148">
        <f t="shared" si="30"/>
        <v>-0.85</v>
      </c>
      <c r="O248" s="194" t="str">
        <f t="shared" si="24"/>
        <v>是</v>
      </c>
      <c r="P248" s="194" t="str">
        <f t="shared" si="28"/>
        <v>是</v>
      </c>
      <c r="Q248" s="187" t="s">
        <v>551</v>
      </c>
      <c r="R248" s="175">
        <f t="shared" si="29"/>
        <v>5</v>
      </c>
    </row>
    <row r="249" s="175" customFormat="1" ht="18.95" customHeight="1" spans="1:18">
      <c r="A249" s="185" t="s">
        <v>165</v>
      </c>
      <c r="B249" s="186" t="s">
        <v>165</v>
      </c>
      <c r="C249" s="186" t="s">
        <v>551</v>
      </c>
      <c r="D249" s="574">
        <v>2013601</v>
      </c>
      <c r="E249" s="186" t="s">
        <v>176</v>
      </c>
      <c r="F249" s="52" t="s">
        <v>170</v>
      </c>
      <c r="G249" s="188">
        <f>VLOOKUP(D249,'[45]2014市本级决算'!A:C,3,FALSE)</f>
        <v>0</v>
      </c>
      <c r="H249" s="188">
        <f>VLOOKUP(D249,'[45]2015市本级年初预算'!D:G,4,FALSE)</f>
        <v>0</v>
      </c>
      <c r="I249" s="188">
        <f>VLOOKUP(D249,'[45]2015预算调整'!E:K,7,FALSE)</f>
        <v>0</v>
      </c>
      <c r="J249" s="188">
        <f>VLOOKUP(D249,'[45]2015年市本级决算'!A:C,3,FALSE)</f>
        <v>0</v>
      </c>
      <c r="K249" s="578">
        <f t="shared" si="25"/>
        <v>0</v>
      </c>
      <c r="L249" s="579">
        <f t="shared" si="26"/>
        <v>0</v>
      </c>
      <c r="M249" s="578">
        <f t="shared" si="27"/>
        <v>0</v>
      </c>
      <c r="N249" s="148" t="str">
        <f t="shared" si="30"/>
        <v/>
      </c>
      <c r="O249" s="194" t="str">
        <f t="shared" si="24"/>
        <v>否</v>
      </c>
      <c r="P249" s="194" t="str">
        <f t="shared" si="28"/>
        <v>否</v>
      </c>
      <c r="Q249" s="187" t="s">
        <v>552</v>
      </c>
      <c r="R249" s="175">
        <f t="shared" si="29"/>
        <v>7</v>
      </c>
    </row>
    <row r="250" s="175" customFormat="1" ht="18.95" customHeight="1" spans="1:18">
      <c r="A250" s="185" t="s">
        <v>165</v>
      </c>
      <c r="B250" s="186" t="s">
        <v>165</v>
      </c>
      <c r="C250" s="186" t="s">
        <v>551</v>
      </c>
      <c r="D250" s="574">
        <v>2013602</v>
      </c>
      <c r="E250" s="186" t="s">
        <v>176</v>
      </c>
      <c r="F250" s="52" t="s">
        <v>172</v>
      </c>
      <c r="G250" s="188">
        <f>VLOOKUP(D250,'[45]2014市本级决算'!A:C,3,FALSE)</f>
        <v>0</v>
      </c>
      <c r="H250" s="188">
        <f>VLOOKUP(D250,'[45]2015市本级年初预算'!D:G,4,FALSE)</f>
        <v>0</v>
      </c>
      <c r="I250" s="188">
        <f>VLOOKUP(D250,'[45]2015预算调整'!E:K,7,FALSE)</f>
        <v>0</v>
      </c>
      <c r="J250" s="188">
        <f>VLOOKUP(D250,'[45]2015年市本级决算'!A:C,3,FALSE)</f>
        <v>0</v>
      </c>
      <c r="K250" s="578">
        <f t="shared" si="25"/>
        <v>0</v>
      </c>
      <c r="L250" s="579">
        <f t="shared" si="26"/>
        <v>0</v>
      </c>
      <c r="M250" s="578">
        <f t="shared" si="27"/>
        <v>0</v>
      </c>
      <c r="N250" s="148" t="str">
        <f t="shared" si="30"/>
        <v/>
      </c>
      <c r="O250" s="194" t="str">
        <f t="shared" si="24"/>
        <v>否</v>
      </c>
      <c r="P250" s="194" t="str">
        <f t="shared" si="28"/>
        <v>否</v>
      </c>
      <c r="Q250" s="187" t="s">
        <v>553</v>
      </c>
      <c r="R250" s="175">
        <f t="shared" si="29"/>
        <v>7</v>
      </c>
    </row>
    <row r="251" s="175" customFormat="1" ht="18.95" customHeight="1" spans="1:18">
      <c r="A251" s="185" t="s">
        <v>165</v>
      </c>
      <c r="B251" s="186" t="s">
        <v>165</v>
      </c>
      <c r="C251" s="186" t="s">
        <v>551</v>
      </c>
      <c r="D251" s="574">
        <v>2013603</v>
      </c>
      <c r="E251" s="186" t="s">
        <v>176</v>
      </c>
      <c r="F251" s="52" t="s">
        <v>174</v>
      </c>
      <c r="G251" s="188">
        <f>VLOOKUP(D251,'[45]2014市本级决算'!A:C,3,FALSE)</f>
        <v>0</v>
      </c>
      <c r="H251" s="188">
        <f>VLOOKUP(D251,'[45]2015市本级年初预算'!D:G,4,FALSE)</f>
        <v>0</v>
      </c>
      <c r="I251" s="188">
        <f>VLOOKUP(D251,'[45]2015预算调整'!E:K,7,FALSE)</f>
        <v>0</v>
      </c>
      <c r="J251" s="188">
        <f>VLOOKUP(D251,'[45]2015年市本级决算'!A:C,3,FALSE)</f>
        <v>0</v>
      </c>
      <c r="K251" s="578">
        <f t="shared" si="25"/>
        <v>0</v>
      </c>
      <c r="L251" s="579">
        <f t="shared" si="26"/>
        <v>0</v>
      </c>
      <c r="M251" s="578">
        <f t="shared" si="27"/>
        <v>0</v>
      </c>
      <c r="N251" s="148" t="str">
        <f t="shared" si="30"/>
        <v/>
      </c>
      <c r="O251" s="194" t="str">
        <f t="shared" si="24"/>
        <v>否</v>
      </c>
      <c r="P251" s="194" t="str">
        <f t="shared" si="28"/>
        <v>否</v>
      </c>
      <c r="Q251" s="187" t="s">
        <v>554</v>
      </c>
      <c r="R251" s="175">
        <f t="shared" si="29"/>
        <v>7</v>
      </c>
    </row>
    <row r="252" s="175" customFormat="1" ht="18.95" customHeight="1" spans="1:18">
      <c r="A252" s="185" t="s">
        <v>165</v>
      </c>
      <c r="B252" s="186" t="s">
        <v>165</v>
      </c>
      <c r="C252" s="186" t="s">
        <v>551</v>
      </c>
      <c r="D252" s="574">
        <v>2013650</v>
      </c>
      <c r="E252" s="186" t="s">
        <v>176</v>
      </c>
      <c r="F252" s="52" t="s">
        <v>189</v>
      </c>
      <c r="G252" s="188">
        <f>VLOOKUP(D252,'[45]2014市本级决算'!A:C,3,FALSE)</f>
        <v>0</v>
      </c>
      <c r="H252" s="188">
        <f>VLOOKUP(D252,'[45]2015市本级年初预算'!D:G,4,FALSE)</f>
        <v>0</v>
      </c>
      <c r="I252" s="188">
        <f>VLOOKUP(D252,'[45]2015预算调整'!E:K,7,FALSE)</f>
        <v>0</v>
      </c>
      <c r="J252" s="188">
        <f>VLOOKUP(D252,'[45]2015年市本级决算'!A:C,3,FALSE)</f>
        <v>0</v>
      </c>
      <c r="K252" s="578">
        <f t="shared" si="25"/>
        <v>0</v>
      </c>
      <c r="L252" s="579">
        <f t="shared" si="26"/>
        <v>0</v>
      </c>
      <c r="M252" s="578">
        <f t="shared" si="27"/>
        <v>0</v>
      </c>
      <c r="N252" s="148" t="str">
        <f t="shared" si="30"/>
        <v/>
      </c>
      <c r="O252" s="194" t="str">
        <f t="shared" si="24"/>
        <v>否</v>
      </c>
      <c r="P252" s="194" t="str">
        <f t="shared" si="28"/>
        <v>否</v>
      </c>
      <c r="Q252" s="187" t="s">
        <v>555</v>
      </c>
      <c r="R252" s="175">
        <f t="shared" si="29"/>
        <v>7</v>
      </c>
    </row>
    <row r="253" s="175" customFormat="1" ht="18.95" customHeight="1" spans="1:18">
      <c r="A253" s="185" t="s">
        <v>165</v>
      </c>
      <c r="B253" s="186"/>
      <c r="C253" s="186" t="s">
        <v>551</v>
      </c>
      <c r="D253" s="574">
        <v>2013699</v>
      </c>
      <c r="E253" s="186" t="s">
        <v>176</v>
      </c>
      <c r="F253" s="52" t="s">
        <v>556</v>
      </c>
      <c r="G253" s="188">
        <f>VLOOKUP(D253,'[45]2014市本级决算'!A:C,3,FALSE)</f>
        <v>100</v>
      </c>
      <c r="H253" s="188">
        <f>VLOOKUP(D253,'[45]2015市本级年初预算'!D:G,4,FALSE)</f>
        <v>100</v>
      </c>
      <c r="I253" s="188">
        <f>VLOOKUP(D253,'[45]2015预算调整'!E:K,7,FALSE)</f>
        <v>100</v>
      </c>
      <c r="J253" s="188">
        <f>VLOOKUP(D253,'[45]2015年市本级决算'!A:C,3,FALSE)</f>
        <v>15</v>
      </c>
      <c r="K253" s="578">
        <f t="shared" si="25"/>
        <v>0.15</v>
      </c>
      <c r="L253" s="579">
        <f t="shared" si="26"/>
        <v>0.15</v>
      </c>
      <c r="M253" s="578">
        <f t="shared" si="27"/>
        <v>0.15</v>
      </c>
      <c r="N253" s="148">
        <f t="shared" si="30"/>
        <v>-0.85</v>
      </c>
      <c r="O253" s="194" t="str">
        <f t="shared" si="24"/>
        <v>是</v>
      </c>
      <c r="P253" s="194" t="str">
        <f t="shared" si="28"/>
        <v>否</v>
      </c>
      <c r="Q253" s="187" t="s">
        <v>557</v>
      </c>
      <c r="R253" s="175">
        <f t="shared" si="29"/>
        <v>7</v>
      </c>
    </row>
    <row r="254" s="175" customFormat="1" ht="18.95" customHeight="1" spans="1:18">
      <c r="A254" s="185" t="s">
        <v>165</v>
      </c>
      <c r="B254" s="186" t="s">
        <v>167</v>
      </c>
      <c r="C254" s="186"/>
      <c r="D254" s="574">
        <v>20199</v>
      </c>
      <c r="E254" s="186"/>
      <c r="F254" s="52" t="s">
        <v>558</v>
      </c>
      <c r="G254" s="188">
        <f>VLOOKUP(D254,'[45]2014市本级决算'!A:C,3,FALSE)</f>
        <v>20629</v>
      </c>
      <c r="H254" s="188">
        <f>VLOOKUP(D254,'[45]2015市本级年初预算'!D:G,4,FALSE)</f>
        <v>22000</v>
      </c>
      <c r="I254" s="188">
        <f>VLOOKUP(D254,'[45]2015预算调整'!E:K,7,FALSE)</f>
        <v>22000</v>
      </c>
      <c r="J254" s="188">
        <f>VLOOKUP(D254,'[45]2015年市本级决算'!A:C,3,FALSE)</f>
        <v>922</v>
      </c>
      <c r="K254" s="578">
        <f t="shared" si="25"/>
        <v>0.045</v>
      </c>
      <c r="L254" s="579">
        <f t="shared" si="26"/>
        <v>0.042</v>
      </c>
      <c r="M254" s="578">
        <f t="shared" si="27"/>
        <v>0.042</v>
      </c>
      <c r="N254" s="148">
        <f t="shared" si="30"/>
        <v>-0.955</v>
      </c>
      <c r="O254" s="194" t="str">
        <f t="shared" si="24"/>
        <v>是</v>
      </c>
      <c r="P254" s="194" t="str">
        <f t="shared" si="28"/>
        <v>是</v>
      </c>
      <c r="Q254" s="187" t="s">
        <v>559</v>
      </c>
      <c r="R254" s="175">
        <f t="shared" si="29"/>
        <v>5</v>
      </c>
    </row>
    <row r="255" s="175" customFormat="1" ht="18.95" customHeight="1" spans="1:18">
      <c r="A255" s="185" t="s">
        <v>165</v>
      </c>
      <c r="B255" s="186"/>
      <c r="C255" s="186" t="s">
        <v>559</v>
      </c>
      <c r="D255" s="574">
        <v>2019901</v>
      </c>
      <c r="E255" s="186" t="s">
        <v>176</v>
      </c>
      <c r="F255" s="52" t="s">
        <v>560</v>
      </c>
      <c r="G255" s="188">
        <f>VLOOKUP(D255,'[45]2014市本级决算'!A:C,3,FALSE)</f>
        <v>0</v>
      </c>
      <c r="H255" s="188">
        <f>VLOOKUP(D255,'[45]2015市本级年初预算'!D:G,4,FALSE)</f>
        <v>0</v>
      </c>
      <c r="I255" s="188">
        <f>VLOOKUP(D255,'[45]2015预算调整'!E:K,7,FALSE)</f>
        <v>0</v>
      </c>
      <c r="J255" s="188">
        <f>VLOOKUP(D255,'[45]2015年市本级决算'!A:C,3,FALSE)</f>
        <v>0</v>
      </c>
      <c r="K255" s="578">
        <f t="shared" si="25"/>
        <v>0</v>
      </c>
      <c r="L255" s="579">
        <f t="shared" si="26"/>
        <v>0</v>
      </c>
      <c r="M255" s="578">
        <f t="shared" si="27"/>
        <v>0</v>
      </c>
      <c r="N255" s="148" t="str">
        <f t="shared" si="30"/>
        <v/>
      </c>
      <c r="O255" s="194" t="str">
        <f t="shared" si="24"/>
        <v>否</v>
      </c>
      <c r="P255" s="194" t="str">
        <f t="shared" si="28"/>
        <v>否</v>
      </c>
      <c r="Q255" s="187" t="s">
        <v>561</v>
      </c>
      <c r="R255" s="175">
        <f t="shared" si="29"/>
        <v>7</v>
      </c>
    </row>
    <row r="256" s="175" customFormat="1" ht="18.95" customHeight="1" spans="1:18">
      <c r="A256" s="185"/>
      <c r="B256" s="186" t="s">
        <v>165</v>
      </c>
      <c r="C256" s="186" t="s">
        <v>559</v>
      </c>
      <c r="D256" s="574">
        <v>2019999</v>
      </c>
      <c r="E256" s="186" t="s">
        <v>176</v>
      </c>
      <c r="F256" s="52" t="s">
        <v>562</v>
      </c>
      <c r="G256" s="188">
        <f>VLOOKUP(D256,'[45]2014市本级决算'!A:C,3,FALSE)</f>
        <v>20629</v>
      </c>
      <c r="H256" s="188">
        <f>VLOOKUP(D256,'[45]2015市本级年初预算'!D:G,4,FALSE)</f>
        <v>22000</v>
      </c>
      <c r="I256" s="188">
        <f>VLOOKUP(D256,'[45]2015预算调整'!E:K,7,FALSE)</f>
        <v>22000</v>
      </c>
      <c r="J256" s="188">
        <f>VLOOKUP(D256,'[45]2015年市本级决算'!A:C,3,FALSE)</f>
        <v>922</v>
      </c>
      <c r="K256" s="578">
        <f t="shared" si="25"/>
        <v>0.045</v>
      </c>
      <c r="L256" s="579">
        <f t="shared" si="26"/>
        <v>0.042</v>
      </c>
      <c r="M256" s="578">
        <f t="shared" si="27"/>
        <v>0.042</v>
      </c>
      <c r="N256" s="148">
        <f t="shared" si="30"/>
        <v>-0.955</v>
      </c>
      <c r="O256" s="194" t="str">
        <f t="shared" si="24"/>
        <v>是</v>
      </c>
      <c r="P256" s="194" t="str">
        <f t="shared" si="28"/>
        <v>否</v>
      </c>
      <c r="Q256" s="187" t="s">
        <v>563</v>
      </c>
      <c r="R256" s="175">
        <f t="shared" si="29"/>
        <v>7</v>
      </c>
    </row>
    <row r="257" s="175" customFormat="1" ht="18.95" customHeight="1" spans="1:18">
      <c r="A257" s="185" t="s">
        <v>164</v>
      </c>
      <c r="B257" s="186"/>
      <c r="C257" s="186" t="s">
        <v>165</v>
      </c>
      <c r="D257" s="574">
        <v>202</v>
      </c>
      <c r="E257" s="186"/>
      <c r="F257" s="54" t="s">
        <v>564</v>
      </c>
      <c r="G257" s="188">
        <f>VLOOKUP(D257,'[45]2014市本级决算'!A:C,3,FALSE)</f>
        <v>0</v>
      </c>
      <c r="H257" s="188">
        <f>VLOOKUP(D257,'[45]2015市本级年初预算'!D:G,4,FALSE)</f>
        <v>0</v>
      </c>
      <c r="I257" s="188">
        <f>VLOOKUP(D257,'[45]2015预算调整'!E:K,7,FALSE)</f>
        <v>0</v>
      </c>
      <c r="J257" s="188">
        <f>VLOOKUP(D257,'[45]2015年市本级决算'!A:C,3,FALSE)</f>
        <v>0</v>
      </c>
      <c r="K257" s="578">
        <f t="shared" si="25"/>
        <v>0</v>
      </c>
      <c r="L257" s="579">
        <f t="shared" si="26"/>
        <v>0</v>
      </c>
      <c r="M257" s="578">
        <f t="shared" si="27"/>
        <v>0</v>
      </c>
      <c r="N257" s="146" t="str">
        <f t="shared" si="30"/>
        <v/>
      </c>
      <c r="O257" s="194" t="str">
        <f t="shared" si="24"/>
        <v>否</v>
      </c>
      <c r="P257" s="194" t="str">
        <f t="shared" si="28"/>
        <v>是</v>
      </c>
      <c r="Q257" s="187" t="s">
        <v>565</v>
      </c>
      <c r="R257" s="175">
        <f t="shared" si="29"/>
        <v>3</v>
      </c>
    </row>
    <row r="258" s="175" customFormat="1" ht="18.95" customHeight="1" spans="1:18">
      <c r="A258" s="185"/>
      <c r="B258" s="186" t="s">
        <v>565</v>
      </c>
      <c r="C258" s="186" t="s">
        <v>165</v>
      </c>
      <c r="D258" s="574">
        <v>20205</v>
      </c>
      <c r="E258" s="186" t="s">
        <v>176</v>
      </c>
      <c r="F258" s="52" t="s">
        <v>566</v>
      </c>
      <c r="G258" s="188">
        <f>VLOOKUP(D258,'[45]2014市本级决算'!A:C,3,FALSE)</f>
        <v>0</v>
      </c>
      <c r="H258" s="188">
        <f>VLOOKUP(D258,'[45]2015市本级年初预算'!D:G,4,FALSE)</f>
        <v>0</v>
      </c>
      <c r="I258" s="188">
        <f>VLOOKUP(D258,'[45]2015预算调整'!E:K,7,FALSE)</f>
        <v>0</v>
      </c>
      <c r="J258" s="188">
        <f>VLOOKUP(D258,'[45]2015年市本级决算'!A:C,3,FALSE)</f>
        <v>0</v>
      </c>
      <c r="K258" s="578">
        <f t="shared" si="25"/>
        <v>0</v>
      </c>
      <c r="L258" s="579">
        <f t="shared" si="26"/>
        <v>0</v>
      </c>
      <c r="M258" s="578">
        <f t="shared" si="27"/>
        <v>0</v>
      </c>
      <c r="N258" s="146" t="str">
        <f t="shared" si="30"/>
        <v/>
      </c>
      <c r="O258" s="194" t="str">
        <f t="shared" si="24"/>
        <v>否</v>
      </c>
      <c r="P258" s="194" t="str">
        <f t="shared" si="28"/>
        <v>是</v>
      </c>
      <c r="Q258" s="187" t="s">
        <v>567</v>
      </c>
      <c r="R258" s="175">
        <f t="shared" si="29"/>
        <v>5</v>
      </c>
    </row>
    <row r="259" s="175" customFormat="1" ht="18.95" customHeight="1" spans="1:18">
      <c r="A259" s="185"/>
      <c r="B259" s="690" t="s">
        <v>565</v>
      </c>
      <c r="C259" s="186" t="s">
        <v>165</v>
      </c>
      <c r="D259" s="574">
        <v>20299</v>
      </c>
      <c r="E259" s="186" t="s">
        <v>176</v>
      </c>
      <c r="F259" s="52" t="s">
        <v>568</v>
      </c>
      <c r="G259" s="188">
        <f>VLOOKUP(D259,'[45]2014市本级决算'!A:C,3,FALSE)</f>
        <v>0</v>
      </c>
      <c r="H259" s="188">
        <f>VLOOKUP(D259,'[45]2015市本级年初预算'!D:G,4,FALSE)</f>
        <v>0</v>
      </c>
      <c r="I259" s="188">
        <f>VLOOKUP(D259,'[45]2015预算调整'!E:K,7,FALSE)</f>
        <v>0</v>
      </c>
      <c r="J259" s="188">
        <f>VLOOKUP(D259,'[45]2015年市本级决算'!A:C,3,FALSE)</f>
        <v>0</v>
      </c>
      <c r="K259" s="578">
        <f t="shared" si="25"/>
        <v>0</v>
      </c>
      <c r="L259" s="579">
        <f t="shared" si="26"/>
        <v>0</v>
      </c>
      <c r="M259" s="578">
        <f t="shared" si="27"/>
        <v>0</v>
      </c>
      <c r="N259" s="148" t="str">
        <f t="shared" si="30"/>
        <v/>
      </c>
      <c r="O259" s="194" t="str">
        <f t="shared" si="24"/>
        <v>否</v>
      </c>
      <c r="P259" s="194" t="str">
        <f t="shared" si="28"/>
        <v>是</v>
      </c>
      <c r="Q259" s="187" t="s">
        <v>569</v>
      </c>
      <c r="R259" s="175">
        <f t="shared" si="29"/>
        <v>5</v>
      </c>
    </row>
    <row r="260" s="175" customFormat="1" ht="18.95" customHeight="1" spans="1:18">
      <c r="A260" s="185" t="s">
        <v>164</v>
      </c>
      <c r="B260" s="186"/>
      <c r="C260" s="186" t="s">
        <v>165</v>
      </c>
      <c r="D260" s="574">
        <v>203</v>
      </c>
      <c r="E260" s="186"/>
      <c r="F260" s="54" t="s">
        <v>570</v>
      </c>
      <c r="G260" s="188">
        <f>VLOOKUP(D260,'[45]2014市本级决算'!A:C,3,FALSE)</f>
        <v>1089</v>
      </c>
      <c r="H260" s="188">
        <f>VLOOKUP(D260,'[45]2015市本级年初预算'!D:G,4,FALSE)</f>
        <v>1132</v>
      </c>
      <c r="I260" s="188">
        <f>VLOOKUP(D260,'[45]2015预算调整'!E:K,7,FALSE)</f>
        <v>1432</v>
      </c>
      <c r="J260" s="188">
        <f>VLOOKUP(D260,'[45]2015年市本级决算'!A:C,3,FALSE)</f>
        <v>1311</v>
      </c>
      <c r="K260" s="578">
        <f t="shared" si="25"/>
        <v>1.204</v>
      </c>
      <c r="L260" s="579">
        <f t="shared" si="26"/>
        <v>1.158</v>
      </c>
      <c r="M260" s="578">
        <f t="shared" si="27"/>
        <v>0.916</v>
      </c>
      <c r="N260" s="146">
        <f t="shared" si="30"/>
        <v>0.204</v>
      </c>
      <c r="O260" s="194" t="str">
        <f t="shared" ref="O260:O323" si="31">IF(F260&lt;&gt;"",IF(SUM(G260:J260)&lt;&gt;0,"是","否"),"空")</f>
        <v>是</v>
      </c>
      <c r="P260" s="194" t="str">
        <f t="shared" si="28"/>
        <v>是</v>
      </c>
      <c r="Q260" s="689" t="s">
        <v>571</v>
      </c>
      <c r="R260" s="175">
        <f t="shared" si="29"/>
        <v>3</v>
      </c>
    </row>
    <row r="261" s="175" customFormat="1" ht="18.95" customHeight="1" spans="1:18">
      <c r="A261" s="185" t="s">
        <v>165</v>
      </c>
      <c r="B261" s="186" t="s">
        <v>571</v>
      </c>
      <c r="C261" s="186" t="s">
        <v>165</v>
      </c>
      <c r="D261" s="574">
        <v>20306</v>
      </c>
      <c r="E261" s="186"/>
      <c r="F261" s="52" t="s">
        <v>572</v>
      </c>
      <c r="G261" s="188">
        <f>VLOOKUP(D261,'[45]2014市本级决算'!A:C,3,FALSE)</f>
        <v>482</v>
      </c>
      <c r="H261" s="188">
        <f>VLOOKUP(D261,'[45]2015市本级年初预算'!D:G,4,FALSE)</f>
        <v>502</v>
      </c>
      <c r="I261" s="188">
        <f>VLOOKUP(D261,'[45]2015预算调整'!E:K,7,FALSE)</f>
        <v>802</v>
      </c>
      <c r="J261" s="188">
        <f>VLOOKUP(D261,'[45]2015年市本级决算'!A:C,3,FALSE)</f>
        <v>723</v>
      </c>
      <c r="K261" s="578">
        <f t="shared" ref="K261:K324" si="32">IFERROR(J261/G261,0)</f>
        <v>1.5</v>
      </c>
      <c r="L261" s="579">
        <f t="shared" ref="L261:L324" si="33">IFERROR(J261/H261,0)</f>
        <v>1.44</v>
      </c>
      <c r="M261" s="578">
        <f t="shared" ref="M261:M324" si="34">IFERROR(J261/I261,0)</f>
        <v>0.901</v>
      </c>
      <c r="N261" s="148">
        <f t="shared" si="30"/>
        <v>0.5</v>
      </c>
      <c r="O261" s="194" t="str">
        <f t="shared" si="31"/>
        <v>是</v>
      </c>
      <c r="P261" s="194" t="str">
        <f t="shared" ref="P261:P324" si="35">IF(C261&lt;&gt;"",IF(OR(LEFT(D261,3)="205",LEFT(D261,3)="206",LEFT(D261,3)="207",LEFT(D261,3)="208",LEFT(D261,3)="210",LEFT(D261,3)="213"),"是","否"),"是")</f>
        <v>是</v>
      </c>
      <c r="Q261" s="187" t="s">
        <v>573</v>
      </c>
      <c r="R261" s="175">
        <f t="shared" ref="R261:R324" si="36">LEN(Q261)</f>
        <v>5</v>
      </c>
    </row>
    <row r="262" s="175" customFormat="1" ht="18.95" customHeight="1" spans="1:18">
      <c r="A262" s="185" t="s">
        <v>165</v>
      </c>
      <c r="B262" s="186"/>
      <c r="C262" s="690" t="s">
        <v>573</v>
      </c>
      <c r="D262" s="574">
        <v>2030601</v>
      </c>
      <c r="E262" s="186" t="s">
        <v>176</v>
      </c>
      <c r="F262" s="52" t="s">
        <v>574</v>
      </c>
      <c r="G262" s="188">
        <f>VLOOKUP(D262,'[45]2014市本级决算'!A:C,3,FALSE)</f>
        <v>26</v>
      </c>
      <c r="H262" s="188">
        <f>VLOOKUP(D262,'[45]2015市本级年初预算'!D:G,4,FALSE)</f>
        <v>26</v>
      </c>
      <c r="I262" s="188">
        <f>VLOOKUP(D262,'[45]2015预算调整'!E:K,7,FALSE)</f>
        <v>26</v>
      </c>
      <c r="J262" s="188">
        <f>VLOOKUP(D262,'[45]2015年市本级决算'!A:C,3,FALSE)</f>
        <v>28</v>
      </c>
      <c r="K262" s="578">
        <f t="shared" si="32"/>
        <v>1.077</v>
      </c>
      <c r="L262" s="579">
        <f t="shared" si="33"/>
        <v>1.077</v>
      </c>
      <c r="M262" s="578">
        <f t="shared" si="34"/>
        <v>1.077</v>
      </c>
      <c r="N262" s="148">
        <f t="shared" si="30"/>
        <v>0.077</v>
      </c>
      <c r="O262" s="194" t="str">
        <f t="shared" si="31"/>
        <v>是</v>
      </c>
      <c r="P262" s="194" t="str">
        <f t="shared" si="35"/>
        <v>否</v>
      </c>
      <c r="Q262" s="187" t="s">
        <v>575</v>
      </c>
      <c r="R262" s="175">
        <f t="shared" si="36"/>
        <v>7</v>
      </c>
    </row>
    <row r="263" s="175" customFormat="1" ht="18.95" customHeight="1" spans="1:18">
      <c r="A263" s="185" t="s">
        <v>165</v>
      </c>
      <c r="B263" s="186" t="s">
        <v>165</v>
      </c>
      <c r="C263" s="186" t="s">
        <v>573</v>
      </c>
      <c r="D263" s="574">
        <v>2030602</v>
      </c>
      <c r="E263" s="186" t="s">
        <v>176</v>
      </c>
      <c r="F263" s="52" t="s">
        <v>576</v>
      </c>
      <c r="G263" s="188">
        <f>VLOOKUP(D263,'[45]2014市本级决算'!A:C,3,FALSE)</f>
        <v>0</v>
      </c>
      <c r="H263" s="188">
        <f>VLOOKUP(D263,'[45]2015市本级年初预算'!D:G,4,FALSE)</f>
        <v>0</v>
      </c>
      <c r="I263" s="188">
        <f>VLOOKUP(D263,'[45]2015预算调整'!E:K,7,FALSE)</f>
        <v>0</v>
      </c>
      <c r="J263" s="188">
        <f>VLOOKUP(D263,'[45]2015年市本级决算'!A:C,3,FALSE)</f>
        <v>0</v>
      </c>
      <c r="K263" s="578">
        <f t="shared" si="32"/>
        <v>0</v>
      </c>
      <c r="L263" s="579">
        <f t="shared" si="33"/>
        <v>0</v>
      </c>
      <c r="M263" s="578">
        <f t="shared" si="34"/>
        <v>0</v>
      </c>
      <c r="N263" s="148" t="str">
        <f t="shared" si="30"/>
        <v/>
      </c>
      <c r="O263" s="194" t="str">
        <f t="shared" si="31"/>
        <v>否</v>
      </c>
      <c r="P263" s="194" t="str">
        <f t="shared" si="35"/>
        <v>否</v>
      </c>
      <c r="Q263" s="187" t="s">
        <v>577</v>
      </c>
      <c r="R263" s="175">
        <f t="shared" si="36"/>
        <v>7</v>
      </c>
    </row>
    <row r="264" s="175" customFormat="1" ht="18.95" customHeight="1" spans="1:18">
      <c r="A264" s="185" t="s">
        <v>165</v>
      </c>
      <c r="B264" s="186" t="s">
        <v>165</v>
      </c>
      <c r="C264" s="186" t="s">
        <v>573</v>
      </c>
      <c r="D264" s="574">
        <v>2030603</v>
      </c>
      <c r="E264" s="186" t="s">
        <v>176</v>
      </c>
      <c r="F264" s="52" t="s">
        <v>578</v>
      </c>
      <c r="G264" s="188">
        <f>VLOOKUP(D264,'[45]2014市本级决算'!A:C,3,FALSE)</f>
        <v>0</v>
      </c>
      <c r="H264" s="188">
        <f>VLOOKUP(D264,'[45]2015市本级年初预算'!D:G,4,FALSE)</f>
        <v>0</v>
      </c>
      <c r="I264" s="188">
        <f>VLOOKUP(D264,'[45]2015预算调整'!E:K,7,FALSE)</f>
        <v>0</v>
      </c>
      <c r="J264" s="188">
        <f>VLOOKUP(D264,'[45]2015年市本级决算'!A:C,3,FALSE)</f>
        <v>180</v>
      </c>
      <c r="K264" s="578">
        <f t="shared" si="32"/>
        <v>0</v>
      </c>
      <c r="L264" s="579">
        <f t="shared" si="33"/>
        <v>0</v>
      </c>
      <c r="M264" s="578">
        <f t="shared" si="34"/>
        <v>0</v>
      </c>
      <c r="N264" s="148" t="str">
        <f t="shared" si="30"/>
        <v/>
      </c>
      <c r="O264" s="194" t="str">
        <f t="shared" si="31"/>
        <v>是</v>
      </c>
      <c r="P264" s="194" t="str">
        <f t="shared" si="35"/>
        <v>否</v>
      </c>
      <c r="Q264" s="187" t="s">
        <v>579</v>
      </c>
      <c r="R264" s="175">
        <f t="shared" si="36"/>
        <v>7</v>
      </c>
    </row>
    <row r="265" s="175" customFormat="1" ht="18.95" customHeight="1" spans="1:18">
      <c r="A265" s="185" t="s">
        <v>165</v>
      </c>
      <c r="B265" s="186" t="s">
        <v>165</v>
      </c>
      <c r="C265" s="186" t="s">
        <v>573</v>
      </c>
      <c r="D265" s="574">
        <v>2030604</v>
      </c>
      <c r="E265" s="186" t="s">
        <v>176</v>
      </c>
      <c r="F265" s="52" t="s">
        <v>580</v>
      </c>
      <c r="G265" s="188">
        <f>VLOOKUP(D265,'[45]2014市本级决算'!A:C,3,FALSE)</f>
        <v>0</v>
      </c>
      <c r="H265" s="188">
        <f>VLOOKUP(D265,'[45]2015市本级年初预算'!D:G,4,FALSE)</f>
        <v>0</v>
      </c>
      <c r="I265" s="188">
        <f>VLOOKUP(D265,'[45]2015预算调整'!E:K,7,FALSE)</f>
        <v>0</v>
      </c>
      <c r="J265" s="188">
        <f>VLOOKUP(D265,'[45]2015年市本级决算'!A:C,3,FALSE)</f>
        <v>0</v>
      </c>
      <c r="K265" s="578">
        <f t="shared" si="32"/>
        <v>0</v>
      </c>
      <c r="L265" s="579">
        <f t="shared" si="33"/>
        <v>0</v>
      </c>
      <c r="M265" s="578">
        <f t="shared" si="34"/>
        <v>0</v>
      </c>
      <c r="N265" s="148" t="str">
        <f t="shared" si="30"/>
        <v/>
      </c>
      <c r="O265" s="194" t="str">
        <f t="shared" si="31"/>
        <v>否</v>
      </c>
      <c r="P265" s="194" t="str">
        <f t="shared" si="35"/>
        <v>否</v>
      </c>
      <c r="Q265" s="187" t="s">
        <v>581</v>
      </c>
      <c r="R265" s="175">
        <f t="shared" si="36"/>
        <v>7</v>
      </c>
    </row>
    <row r="266" s="175" customFormat="1" ht="18.95" customHeight="1" spans="1:18">
      <c r="A266" s="185" t="s">
        <v>165</v>
      </c>
      <c r="B266" s="186" t="s">
        <v>165</v>
      </c>
      <c r="C266" s="186" t="s">
        <v>573</v>
      </c>
      <c r="D266" s="574">
        <v>2030605</v>
      </c>
      <c r="E266" s="186" t="s">
        <v>176</v>
      </c>
      <c r="F266" s="52" t="s">
        <v>582</v>
      </c>
      <c r="G266" s="188">
        <f>VLOOKUP(D266,'[45]2014市本级决算'!A:C,3,FALSE)</f>
        <v>0</v>
      </c>
      <c r="H266" s="188">
        <f>VLOOKUP(D266,'[45]2015市本级年初预算'!D:G,4,FALSE)</f>
        <v>0</v>
      </c>
      <c r="I266" s="188">
        <f>VLOOKUP(D266,'[45]2015预算调整'!E:K,7,FALSE)</f>
        <v>0</v>
      </c>
      <c r="J266" s="188">
        <f>VLOOKUP(D266,'[45]2015年市本级决算'!A:C,3,FALSE)</f>
        <v>0</v>
      </c>
      <c r="K266" s="578">
        <f t="shared" si="32"/>
        <v>0</v>
      </c>
      <c r="L266" s="579">
        <f t="shared" si="33"/>
        <v>0</v>
      </c>
      <c r="M266" s="578">
        <f t="shared" si="34"/>
        <v>0</v>
      </c>
      <c r="N266" s="148" t="str">
        <f t="shared" si="30"/>
        <v/>
      </c>
      <c r="O266" s="194" t="str">
        <f t="shared" si="31"/>
        <v>否</v>
      </c>
      <c r="P266" s="194" t="str">
        <f t="shared" si="35"/>
        <v>否</v>
      </c>
      <c r="Q266" s="187" t="s">
        <v>583</v>
      </c>
      <c r="R266" s="175">
        <f t="shared" si="36"/>
        <v>7</v>
      </c>
    </row>
    <row r="267" s="175" customFormat="1" ht="18.95" customHeight="1" spans="1:18">
      <c r="A267" s="185" t="s">
        <v>165</v>
      </c>
      <c r="B267" s="186" t="s">
        <v>165</v>
      </c>
      <c r="C267" s="186" t="s">
        <v>573</v>
      </c>
      <c r="D267" s="574">
        <v>2030606</v>
      </c>
      <c r="E267" s="186" t="s">
        <v>176</v>
      </c>
      <c r="F267" s="52" t="s">
        <v>584</v>
      </c>
      <c r="G267" s="188">
        <f>VLOOKUP(D267,'[45]2014市本级决算'!A:C,3,FALSE)</f>
        <v>260</v>
      </c>
      <c r="H267" s="188">
        <f>VLOOKUP(D267,'[45]2015市本级年初预算'!D:G,4,FALSE)</f>
        <v>280</v>
      </c>
      <c r="I267" s="188">
        <f>VLOOKUP(D267,'[45]2015预算调整'!E:K,7,FALSE)</f>
        <v>280</v>
      </c>
      <c r="J267" s="188">
        <f>VLOOKUP(D267,'[45]2015年市本级决算'!A:C,3,FALSE)</f>
        <v>280</v>
      </c>
      <c r="K267" s="578">
        <f t="shared" si="32"/>
        <v>1.077</v>
      </c>
      <c r="L267" s="579">
        <f t="shared" si="33"/>
        <v>1</v>
      </c>
      <c r="M267" s="578">
        <f t="shared" si="34"/>
        <v>1</v>
      </c>
      <c r="N267" s="148">
        <f t="shared" si="30"/>
        <v>0.077</v>
      </c>
      <c r="O267" s="194" t="str">
        <f t="shared" si="31"/>
        <v>是</v>
      </c>
      <c r="P267" s="194" t="str">
        <f t="shared" si="35"/>
        <v>否</v>
      </c>
      <c r="Q267" s="187" t="s">
        <v>585</v>
      </c>
      <c r="R267" s="175">
        <f t="shared" si="36"/>
        <v>7</v>
      </c>
    </row>
    <row r="268" s="175" customFormat="1" ht="18.95" customHeight="1" spans="1:18">
      <c r="A268" s="185" t="s">
        <v>165</v>
      </c>
      <c r="B268" s="186" t="s">
        <v>165</v>
      </c>
      <c r="C268" s="186" t="s">
        <v>573</v>
      </c>
      <c r="D268" s="574">
        <v>2030607</v>
      </c>
      <c r="E268" s="186" t="s">
        <v>176</v>
      </c>
      <c r="F268" s="52" t="s">
        <v>586</v>
      </c>
      <c r="G268" s="188">
        <f>VLOOKUP(D268,'[45]2014市本级决算'!A:C,3,FALSE)</f>
        <v>186</v>
      </c>
      <c r="H268" s="188">
        <f>VLOOKUP(D268,'[45]2015市本级年初预算'!D:G,4,FALSE)</f>
        <v>186</v>
      </c>
      <c r="I268" s="188">
        <f>VLOOKUP(D268,'[45]2015预算调整'!E:K,7,FALSE)</f>
        <v>186</v>
      </c>
      <c r="J268" s="188">
        <f>VLOOKUP(D268,'[45]2015年市本级决算'!A:C,3,FALSE)</f>
        <v>225</v>
      </c>
      <c r="K268" s="578">
        <f t="shared" si="32"/>
        <v>1.21</v>
      </c>
      <c r="L268" s="579">
        <f t="shared" si="33"/>
        <v>1.21</v>
      </c>
      <c r="M268" s="578">
        <f t="shared" si="34"/>
        <v>1.21</v>
      </c>
      <c r="N268" s="148">
        <f t="shared" si="30"/>
        <v>0.21</v>
      </c>
      <c r="O268" s="194" t="str">
        <f t="shared" si="31"/>
        <v>是</v>
      </c>
      <c r="P268" s="194" t="str">
        <f t="shared" si="35"/>
        <v>否</v>
      </c>
      <c r="Q268" s="187" t="s">
        <v>587</v>
      </c>
      <c r="R268" s="175">
        <f t="shared" si="36"/>
        <v>7</v>
      </c>
    </row>
    <row r="269" s="175" customFormat="1" ht="18.95" customHeight="1" spans="1:18">
      <c r="A269" s="185" t="s">
        <v>165</v>
      </c>
      <c r="B269" s="186"/>
      <c r="C269" s="186" t="s">
        <v>573</v>
      </c>
      <c r="D269" s="574">
        <v>2030699</v>
      </c>
      <c r="E269" s="186" t="s">
        <v>176</v>
      </c>
      <c r="F269" s="52" t="s">
        <v>588</v>
      </c>
      <c r="G269" s="188">
        <f>VLOOKUP(D269,'[45]2014市本级决算'!A:C,3,FALSE)</f>
        <v>10</v>
      </c>
      <c r="H269" s="188">
        <f>VLOOKUP(D269,'[45]2015市本级年初预算'!D:G,4,FALSE)</f>
        <v>10</v>
      </c>
      <c r="I269" s="188">
        <f>VLOOKUP(D269,'[45]2015预算调整'!E:K,7,FALSE)</f>
        <v>310</v>
      </c>
      <c r="J269" s="188">
        <f>VLOOKUP(D269,'[45]2015年市本级决算'!A:C,3,FALSE)</f>
        <v>10</v>
      </c>
      <c r="K269" s="578">
        <f t="shared" si="32"/>
        <v>1</v>
      </c>
      <c r="L269" s="579">
        <f t="shared" si="33"/>
        <v>1</v>
      </c>
      <c r="M269" s="578">
        <f t="shared" si="34"/>
        <v>0.032</v>
      </c>
      <c r="N269" s="148">
        <f t="shared" si="30"/>
        <v>0</v>
      </c>
      <c r="O269" s="194" t="str">
        <f t="shared" si="31"/>
        <v>是</v>
      </c>
      <c r="P269" s="194" t="str">
        <f t="shared" si="35"/>
        <v>否</v>
      </c>
      <c r="Q269" s="187" t="s">
        <v>589</v>
      </c>
      <c r="R269" s="175">
        <f t="shared" si="36"/>
        <v>7</v>
      </c>
    </row>
    <row r="270" s="175" customFormat="1" ht="18.95" customHeight="1" spans="1:18">
      <c r="A270" s="185"/>
      <c r="B270" s="690" t="s">
        <v>571</v>
      </c>
      <c r="C270" s="186" t="s">
        <v>165</v>
      </c>
      <c r="D270" s="574">
        <v>20399</v>
      </c>
      <c r="E270" s="186" t="s">
        <v>176</v>
      </c>
      <c r="F270" s="52" t="s">
        <v>590</v>
      </c>
      <c r="G270" s="188">
        <f>VLOOKUP(D270,'[45]2014市本级决算'!A:C,3,FALSE)</f>
        <v>607</v>
      </c>
      <c r="H270" s="188">
        <f>VLOOKUP(D270,'[45]2015市本级年初预算'!D:G,4,FALSE)</f>
        <v>630</v>
      </c>
      <c r="I270" s="188">
        <f>VLOOKUP(D270,'[45]2015预算调整'!E:K,7,FALSE)</f>
        <v>630</v>
      </c>
      <c r="J270" s="188">
        <f>VLOOKUP(D270,'[45]2015年市本级决算'!A:C,3,FALSE)</f>
        <v>588</v>
      </c>
      <c r="K270" s="578">
        <f t="shared" si="32"/>
        <v>0.969</v>
      </c>
      <c r="L270" s="579">
        <f t="shared" si="33"/>
        <v>0.933</v>
      </c>
      <c r="M270" s="578">
        <f t="shared" si="34"/>
        <v>0.933</v>
      </c>
      <c r="N270" s="148">
        <f t="shared" si="30"/>
        <v>-0.031</v>
      </c>
      <c r="O270" s="194" t="str">
        <f t="shared" si="31"/>
        <v>是</v>
      </c>
      <c r="P270" s="194" t="str">
        <f t="shared" si="35"/>
        <v>是</v>
      </c>
      <c r="Q270" s="187" t="s">
        <v>591</v>
      </c>
      <c r="R270" s="175">
        <f t="shared" si="36"/>
        <v>5</v>
      </c>
    </row>
    <row r="271" s="175" customFormat="1" ht="18.95" customHeight="1" spans="1:18">
      <c r="A271" s="185" t="s">
        <v>164</v>
      </c>
      <c r="B271" s="186"/>
      <c r="C271" s="186" t="s">
        <v>165</v>
      </c>
      <c r="D271" s="574">
        <v>204</v>
      </c>
      <c r="E271" s="186" t="s">
        <v>165</v>
      </c>
      <c r="F271" s="54" t="s">
        <v>592</v>
      </c>
      <c r="G271" s="188">
        <f>VLOOKUP(D271,'[45]2014市本级决算'!A:C,3,FALSE)</f>
        <v>32807</v>
      </c>
      <c r="H271" s="188">
        <f>VLOOKUP(D271,'[45]2015市本级年初预算'!D:G,4,FALSE)</f>
        <v>36433</v>
      </c>
      <c r="I271" s="188">
        <f>VLOOKUP(D271,'[45]2015预算调整'!E:K,7,FALSE)</f>
        <v>36670</v>
      </c>
      <c r="J271" s="188">
        <f>VLOOKUP(D271,'[45]2015年市本级决算'!A:C,3,FALSE)</f>
        <v>36983</v>
      </c>
      <c r="K271" s="578">
        <f t="shared" si="32"/>
        <v>1.127</v>
      </c>
      <c r="L271" s="579">
        <f t="shared" si="33"/>
        <v>1.015</v>
      </c>
      <c r="M271" s="578">
        <f t="shared" si="34"/>
        <v>1.009</v>
      </c>
      <c r="N271" s="146">
        <f t="shared" si="30"/>
        <v>0.127</v>
      </c>
      <c r="O271" s="194" t="str">
        <f t="shared" si="31"/>
        <v>是</v>
      </c>
      <c r="P271" s="194" t="str">
        <f t="shared" si="35"/>
        <v>是</v>
      </c>
      <c r="Q271" s="187" t="s">
        <v>593</v>
      </c>
      <c r="R271" s="175">
        <f t="shared" si="36"/>
        <v>3</v>
      </c>
    </row>
    <row r="272" s="175" customFormat="1" ht="18.95" customHeight="1" spans="1:18">
      <c r="A272" s="185" t="s">
        <v>165</v>
      </c>
      <c r="B272" s="690" t="s">
        <v>593</v>
      </c>
      <c r="C272" s="186"/>
      <c r="D272" s="574">
        <v>20401</v>
      </c>
      <c r="E272" s="186"/>
      <c r="F272" s="52" t="s">
        <v>594</v>
      </c>
      <c r="G272" s="188">
        <f>VLOOKUP(D272,'[45]2014市本级决算'!A:C,3,FALSE)</f>
        <v>2440</v>
      </c>
      <c r="H272" s="188">
        <f>VLOOKUP(D272,'[45]2015市本级年初预算'!D:G,4,FALSE)</f>
        <v>2530</v>
      </c>
      <c r="I272" s="188">
        <f>VLOOKUP(D272,'[45]2015预算调整'!E:K,7,FALSE)</f>
        <v>2595</v>
      </c>
      <c r="J272" s="188">
        <f>VLOOKUP(D272,'[45]2015年市本级决算'!A:C,3,FALSE)</f>
        <v>2159</v>
      </c>
      <c r="K272" s="578">
        <f t="shared" si="32"/>
        <v>0.885</v>
      </c>
      <c r="L272" s="579">
        <f t="shared" si="33"/>
        <v>0.853</v>
      </c>
      <c r="M272" s="578">
        <f t="shared" si="34"/>
        <v>0.832</v>
      </c>
      <c r="N272" s="148">
        <f t="shared" si="30"/>
        <v>-0.115</v>
      </c>
      <c r="O272" s="194" t="str">
        <f t="shared" si="31"/>
        <v>是</v>
      </c>
      <c r="P272" s="194" t="str">
        <f t="shared" si="35"/>
        <v>是</v>
      </c>
      <c r="Q272" s="187" t="s">
        <v>595</v>
      </c>
      <c r="R272" s="175">
        <f t="shared" si="36"/>
        <v>5</v>
      </c>
    </row>
    <row r="273" s="175" customFormat="1" ht="18.95" customHeight="1" spans="1:18">
      <c r="A273" s="185" t="s">
        <v>165</v>
      </c>
      <c r="B273" s="186" t="s">
        <v>165</v>
      </c>
      <c r="C273" s="186" t="s">
        <v>595</v>
      </c>
      <c r="D273" s="574">
        <v>2040101</v>
      </c>
      <c r="E273" s="186" t="s">
        <v>176</v>
      </c>
      <c r="F273" s="35" t="s">
        <v>596</v>
      </c>
      <c r="G273" s="188">
        <f>VLOOKUP(D273,'[45]2014市本级决算'!A:C,3,FALSE)</f>
        <v>1065</v>
      </c>
      <c r="H273" s="188">
        <f>VLOOKUP(D273,'[45]2015市本级年初预算'!D:G,4,FALSE)</f>
        <v>1200</v>
      </c>
      <c r="I273" s="188">
        <f>VLOOKUP(D273,'[45]2015预算调整'!E:K,7,FALSE)</f>
        <v>1200</v>
      </c>
      <c r="J273" s="188">
        <f>VLOOKUP(D273,'[45]2015年市本级决算'!A:C,3,FALSE)</f>
        <v>972</v>
      </c>
      <c r="K273" s="578">
        <f t="shared" si="32"/>
        <v>0.913</v>
      </c>
      <c r="L273" s="579">
        <f t="shared" si="33"/>
        <v>0.81</v>
      </c>
      <c r="M273" s="578">
        <f t="shared" si="34"/>
        <v>0.81</v>
      </c>
      <c r="N273" s="148">
        <f t="shared" si="30"/>
        <v>-0.087</v>
      </c>
      <c r="O273" s="194" t="str">
        <f t="shared" si="31"/>
        <v>是</v>
      </c>
      <c r="P273" s="194" t="str">
        <f t="shared" si="35"/>
        <v>否</v>
      </c>
      <c r="Q273" s="187" t="s">
        <v>597</v>
      </c>
      <c r="R273" s="175">
        <f t="shared" si="36"/>
        <v>7</v>
      </c>
    </row>
    <row r="274" s="175" customFormat="1" ht="18.95" customHeight="1" spans="1:18">
      <c r="A274" s="185" t="s">
        <v>165</v>
      </c>
      <c r="B274" s="186" t="s">
        <v>165</v>
      </c>
      <c r="C274" s="186" t="s">
        <v>595</v>
      </c>
      <c r="D274" s="574">
        <v>2040102</v>
      </c>
      <c r="E274" s="186" t="s">
        <v>176</v>
      </c>
      <c r="F274" s="52" t="s">
        <v>598</v>
      </c>
      <c r="G274" s="188">
        <f>VLOOKUP(D274,'[45]2014市本级决算'!A:C,3,FALSE)</f>
        <v>0</v>
      </c>
      <c r="H274" s="188">
        <f>VLOOKUP(D274,'[45]2015市本级年初预算'!D:G,4,FALSE)</f>
        <v>0</v>
      </c>
      <c r="I274" s="188">
        <f>VLOOKUP(D274,'[45]2015预算调整'!E:K,7,FALSE)</f>
        <v>0</v>
      </c>
      <c r="J274" s="188">
        <f>VLOOKUP(D274,'[45]2015年市本级决算'!A:C,3,FALSE)</f>
        <v>0</v>
      </c>
      <c r="K274" s="578">
        <f t="shared" si="32"/>
        <v>0</v>
      </c>
      <c r="L274" s="579">
        <f t="shared" si="33"/>
        <v>0</v>
      </c>
      <c r="M274" s="578">
        <f t="shared" si="34"/>
        <v>0</v>
      </c>
      <c r="N274" s="148" t="str">
        <f t="shared" si="30"/>
        <v/>
      </c>
      <c r="O274" s="194" t="str">
        <f t="shared" si="31"/>
        <v>否</v>
      </c>
      <c r="P274" s="194" t="str">
        <f t="shared" si="35"/>
        <v>否</v>
      </c>
      <c r="Q274" s="187" t="s">
        <v>599</v>
      </c>
      <c r="R274" s="175">
        <f t="shared" si="36"/>
        <v>7</v>
      </c>
    </row>
    <row r="275" s="175" customFormat="1" ht="18.95" customHeight="1" spans="1:18">
      <c r="A275" s="185" t="s">
        <v>165</v>
      </c>
      <c r="B275" s="186" t="s">
        <v>165</v>
      </c>
      <c r="C275" s="186" t="s">
        <v>595</v>
      </c>
      <c r="D275" s="574">
        <v>2040103</v>
      </c>
      <c r="E275" s="186" t="s">
        <v>176</v>
      </c>
      <c r="F275" s="52" t="s">
        <v>600</v>
      </c>
      <c r="G275" s="188">
        <f>VLOOKUP(D275,'[45]2014市本级决算'!A:C,3,FALSE)</f>
        <v>1375</v>
      </c>
      <c r="H275" s="188">
        <f>VLOOKUP(D275,'[45]2015市本级年初预算'!D:G,4,FALSE)</f>
        <v>1330</v>
      </c>
      <c r="I275" s="188">
        <f>VLOOKUP(D275,'[45]2015预算调整'!E:K,7,FALSE)</f>
        <v>1330</v>
      </c>
      <c r="J275" s="188">
        <f>VLOOKUP(D275,'[45]2015年市本级决算'!A:C,3,FALSE)</f>
        <v>1182</v>
      </c>
      <c r="K275" s="578">
        <f t="shared" si="32"/>
        <v>0.86</v>
      </c>
      <c r="L275" s="579">
        <f t="shared" si="33"/>
        <v>0.889</v>
      </c>
      <c r="M275" s="578">
        <f t="shared" si="34"/>
        <v>0.889</v>
      </c>
      <c r="N275" s="148">
        <f t="shared" si="30"/>
        <v>-0.14</v>
      </c>
      <c r="O275" s="194" t="str">
        <f t="shared" si="31"/>
        <v>是</v>
      </c>
      <c r="P275" s="194" t="str">
        <f t="shared" si="35"/>
        <v>否</v>
      </c>
      <c r="Q275" s="187" t="s">
        <v>601</v>
      </c>
      <c r="R275" s="175">
        <f t="shared" si="36"/>
        <v>7</v>
      </c>
    </row>
    <row r="276" s="175" customFormat="1" ht="18.95" customHeight="1" spans="1:18">
      <c r="A276" s="185" t="s">
        <v>165</v>
      </c>
      <c r="B276" s="186" t="s">
        <v>165</v>
      </c>
      <c r="C276" s="186" t="s">
        <v>595</v>
      </c>
      <c r="D276" s="574">
        <v>2040104</v>
      </c>
      <c r="E276" s="186" t="s">
        <v>176</v>
      </c>
      <c r="F276" s="35" t="s">
        <v>602</v>
      </c>
      <c r="G276" s="188">
        <f>VLOOKUP(D276,'[45]2014市本级决算'!A:C,3,FALSE)</f>
        <v>0</v>
      </c>
      <c r="H276" s="188">
        <f>VLOOKUP(D276,'[45]2015市本级年初预算'!D:G,4,FALSE)</f>
        <v>0</v>
      </c>
      <c r="I276" s="188">
        <f>VLOOKUP(D276,'[45]2015预算调整'!E:K,7,FALSE)</f>
        <v>0</v>
      </c>
      <c r="J276" s="188">
        <f>VLOOKUP(D276,'[45]2015年市本级决算'!A:C,3,FALSE)</f>
        <v>0</v>
      </c>
      <c r="K276" s="578">
        <f t="shared" si="32"/>
        <v>0</v>
      </c>
      <c r="L276" s="579">
        <f t="shared" si="33"/>
        <v>0</v>
      </c>
      <c r="M276" s="578">
        <f t="shared" si="34"/>
        <v>0</v>
      </c>
      <c r="N276" s="148" t="str">
        <f t="shared" si="30"/>
        <v/>
      </c>
      <c r="O276" s="194" t="str">
        <f t="shared" si="31"/>
        <v>否</v>
      </c>
      <c r="P276" s="194" t="str">
        <f t="shared" si="35"/>
        <v>否</v>
      </c>
      <c r="Q276" s="187" t="s">
        <v>603</v>
      </c>
      <c r="R276" s="175">
        <f t="shared" si="36"/>
        <v>7</v>
      </c>
    </row>
    <row r="277" s="175" customFormat="1" ht="18.95" customHeight="1" spans="1:18">
      <c r="A277" s="185" t="s">
        <v>165</v>
      </c>
      <c r="B277" s="186" t="s">
        <v>165</v>
      </c>
      <c r="C277" s="186" t="s">
        <v>595</v>
      </c>
      <c r="D277" s="574">
        <v>2040105</v>
      </c>
      <c r="E277" s="186" t="s">
        <v>176</v>
      </c>
      <c r="F277" s="52" t="s">
        <v>604</v>
      </c>
      <c r="G277" s="188">
        <f>VLOOKUP(D277,'[45]2014市本级决算'!A:C,3,FALSE)</f>
        <v>0</v>
      </c>
      <c r="H277" s="188">
        <f>VLOOKUP(D277,'[45]2015市本级年初预算'!D:G,4,FALSE)</f>
        <v>0</v>
      </c>
      <c r="I277" s="188">
        <f>VLOOKUP(D277,'[45]2015预算调整'!E:K,7,FALSE)</f>
        <v>0</v>
      </c>
      <c r="J277" s="188">
        <f>VLOOKUP(D277,'[45]2015年市本级决算'!A:C,3,FALSE)</f>
        <v>0</v>
      </c>
      <c r="K277" s="578">
        <f t="shared" si="32"/>
        <v>0</v>
      </c>
      <c r="L277" s="579">
        <f t="shared" si="33"/>
        <v>0</v>
      </c>
      <c r="M277" s="578">
        <f t="shared" si="34"/>
        <v>0</v>
      </c>
      <c r="N277" s="148" t="str">
        <f t="shared" si="30"/>
        <v/>
      </c>
      <c r="O277" s="194" t="str">
        <f t="shared" si="31"/>
        <v>否</v>
      </c>
      <c r="P277" s="194" t="str">
        <f t="shared" si="35"/>
        <v>否</v>
      </c>
      <c r="Q277" s="187" t="s">
        <v>605</v>
      </c>
      <c r="R277" s="175">
        <f t="shared" si="36"/>
        <v>7</v>
      </c>
    </row>
    <row r="278" s="175" customFormat="1" ht="18.95" customHeight="1" spans="1:18">
      <c r="A278" s="185" t="s">
        <v>165</v>
      </c>
      <c r="B278" s="186" t="s">
        <v>165</v>
      </c>
      <c r="C278" s="186" t="s">
        <v>595</v>
      </c>
      <c r="D278" s="574">
        <v>2040106</v>
      </c>
      <c r="E278" s="186" t="s">
        <v>176</v>
      </c>
      <c r="F278" s="52" t="s">
        <v>606</v>
      </c>
      <c r="G278" s="188">
        <f>VLOOKUP(D278,'[45]2014市本级决算'!A:C,3,FALSE)</f>
        <v>0</v>
      </c>
      <c r="H278" s="188">
        <f>VLOOKUP(D278,'[45]2015市本级年初预算'!D:G,4,FALSE)</f>
        <v>0</v>
      </c>
      <c r="I278" s="188">
        <f>VLOOKUP(D278,'[45]2015预算调整'!E:K,7,FALSE)</f>
        <v>0</v>
      </c>
      <c r="J278" s="188">
        <f>VLOOKUP(D278,'[45]2015年市本级决算'!A:C,3,FALSE)</f>
        <v>0</v>
      </c>
      <c r="K278" s="578">
        <f t="shared" si="32"/>
        <v>0</v>
      </c>
      <c r="L278" s="579">
        <f t="shared" si="33"/>
        <v>0</v>
      </c>
      <c r="M278" s="578">
        <f t="shared" si="34"/>
        <v>0</v>
      </c>
      <c r="N278" s="148" t="str">
        <f t="shared" si="30"/>
        <v/>
      </c>
      <c r="O278" s="194" t="str">
        <f t="shared" si="31"/>
        <v>否</v>
      </c>
      <c r="P278" s="194" t="str">
        <f t="shared" si="35"/>
        <v>否</v>
      </c>
      <c r="Q278" s="187" t="s">
        <v>607</v>
      </c>
      <c r="R278" s="175">
        <f t="shared" si="36"/>
        <v>7</v>
      </c>
    </row>
    <row r="279" s="175" customFormat="1" ht="18.95" customHeight="1" spans="1:18">
      <c r="A279" s="185" t="s">
        <v>165</v>
      </c>
      <c r="B279" s="186" t="s">
        <v>165</v>
      </c>
      <c r="C279" s="186" t="s">
        <v>595</v>
      </c>
      <c r="D279" s="574">
        <v>2040107</v>
      </c>
      <c r="E279" s="186" t="s">
        <v>176</v>
      </c>
      <c r="F279" s="52" t="s">
        <v>608</v>
      </c>
      <c r="G279" s="188">
        <f>VLOOKUP(D279,'[45]2014市本级决算'!A:C,3,FALSE)</f>
        <v>0</v>
      </c>
      <c r="H279" s="188">
        <f>VLOOKUP(D279,'[45]2015市本级年初预算'!D:G,4,FALSE)</f>
        <v>0</v>
      </c>
      <c r="I279" s="188">
        <f>VLOOKUP(D279,'[45]2015预算调整'!E:K,7,FALSE)</f>
        <v>0</v>
      </c>
      <c r="J279" s="188">
        <f>VLOOKUP(D279,'[45]2015年市本级决算'!A:C,3,FALSE)</f>
        <v>0</v>
      </c>
      <c r="K279" s="578">
        <f t="shared" si="32"/>
        <v>0</v>
      </c>
      <c r="L279" s="579">
        <f t="shared" si="33"/>
        <v>0</v>
      </c>
      <c r="M279" s="578">
        <f t="shared" si="34"/>
        <v>0</v>
      </c>
      <c r="N279" s="148" t="str">
        <f t="shared" si="30"/>
        <v/>
      </c>
      <c r="O279" s="194" t="str">
        <f t="shared" si="31"/>
        <v>否</v>
      </c>
      <c r="P279" s="194" t="str">
        <f t="shared" si="35"/>
        <v>否</v>
      </c>
      <c r="Q279" s="187" t="s">
        <v>609</v>
      </c>
      <c r="R279" s="175">
        <f t="shared" si="36"/>
        <v>7</v>
      </c>
    </row>
    <row r="280" s="175" customFormat="1" ht="18.95" customHeight="1" spans="1:18">
      <c r="A280" s="185" t="s">
        <v>165</v>
      </c>
      <c r="B280" s="186" t="s">
        <v>165</v>
      </c>
      <c r="C280" s="186" t="s">
        <v>595</v>
      </c>
      <c r="D280" s="574">
        <v>2040108</v>
      </c>
      <c r="E280" s="186" t="s">
        <v>176</v>
      </c>
      <c r="F280" s="52" t="s">
        <v>610</v>
      </c>
      <c r="G280" s="188">
        <f>VLOOKUP(D280,'[45]2014市本级决算'!A:C,3,FALSE)</f>
        <v>0</v>
      </c>
      <c r="H280" s="188">
        <f>VLOOKUP(D280,'[45]2015市本级年初预算'!D:G,4,FALSE)</f>
        <v>0</v>
      </c>
      <c r="I280" s="188">
        <f>VLOOKUP(D280,'[45]2015预算调整'!E:K,7,FALSE)</f>
        <v>0</v>
      </c>
      <c r="J280" s="188">
        <f>VLOOKUP(D280,'[45]2015年市本级决算'!A:C,3,FALSE)</f>
        <v>0</v>
      </c>
      <c r="K280" s="578">
        <f t="shared" si="32"/>
        <v>0</v>
      </c>
      <c r="L280" s="579">
        <f t="shared" si="33"/>
        <v>0</v>
      </c>
      <c r="M280" s="578">
        <f t="shared" si="34"/>
        <v>0</v>
      </c>
      <c r="N280" s="148" t="str">
        <f t="shared" si="30"/>
        <v/>
      </c>
      <c r="O280" s="194" t="str">
        <f t="shared" si="31"/>
        <v>否</v>
      </c>
      <c r="P280" s="194" t="str">
        <f t="shared" si="35"/>
        <v>否</v>
      </c>
      <c r="Q280" s="187" t="s">
        <v>611</v>
      </c>
      <c r="R280" s="175">
        <f t="shared" si="36"/>
        <v>7</v>
      </c>
    </row>
    <row r="281" s="175" customFormat="1" ht="18.95" customHeight="1" spans="1:18">
      <c r="A281" s="185" t="s">
        <v>165</v>
      </c>
      <c r="B281" s="186"/>
      <c r="C281" s="186" t="s">
        <v>595</v>
      </c>
      <c r="D281" s="574">
        <v>2040109</v>
      </c>
      <c r="E281" s="186" t="s">
        <v>176</v>
      </c>
      <c r="F281" s="52" t="s">
        <v>612</v>
      </c>
      <c r="G281" s="45"/>
      <c r="H281" s="188">
        <f>VLOOKUP(D281,'[45]2015市本级年初预算'!D:G,4,FALSE)</f>
        <v>0</v>
      </c>
      <c r="I281" s="188">
        <f>VLOOKUP(D281,'[45]2015预算调整'!E:K,7,FALSE)</f>
        <v>0</v>
      </c>
      <c r="J281" s="188">
        <f>VLOOKUP(D281,'[45]2015年市本级决算'!A:C,3,FALSE)</f>
        <v>0</v>
      </c>
      <c r="K281" s="578">
        <f t="shared" si="32"/>
        <v>0</v>
      </c>
      <c r="L281" s="579">
        <f t="shared" si="33"/>
        <v>0</v>
      </c>
      <c r="M281" s="578">
        <f t="shared" si="34"/>
        <v>0</v>
      </c>
      <c r="N281" s="148" t="str">
        <f t="shared" si="30"/>
        <v/>
      </c>
      <c r="O281" s="194" t="str">
        <f t="shared" si="31"/>
        <v>否</v>
      </c>
      <c r="P281" s="194" t="str">
        <f t="shared" si="35"/>
        <v>否</v>
      </c>
      <c r="Q281" s="689" t="s">
        <v>613</v>
      </c>
      <c r="R281" s="175">
        <f t="shared" si="36"/>
        <v>7</v>
      </c>
    </row>
    <row r="282" s="175" customFormat="1" ht="18.95" customHeight="1" spans="1:18">
      <c r="A282" s="185" t="s">
        <v>165</v>
      </c>
      <c r="B282" s="186"/>
      <c r="C282" s="186" t="s">
        <v>595</v>
      </c>
      <c r="D282" s="574">
        <v>2040199</v>
      </c>
      <c r="E282" s="186" t="s">
        <v>176</v>
      </c>
      <c r="F282" s="52" t="s">
        <v>614</v>
      </c>
      <c r="G282" s="188">
        <f>VLOOKUP(D282,'[45]2014市本级决算'!A:C,3,FALSE)</f>
        <v>0</v>
      </c>
      <c r="H282" s="188">
        <f>VLOOKUP(D282,'[45]2015市本级年初预算'!D:G,4,FALSE)</f>
        <v>0</v>
      </c>
      <c r="I282" s="188">
        <f>VLOOKUP(D282,'[45]2015预算调整'!E:K,7,FALSE)</f>
        <v>0</v>
      </c>
      <c r="J282" s="188">
        <f>VLOOKUP(D282,'[45]2015年市本级决算'!A:C,3,FALSE)</f>
        <v>5</v>
      </c>
      <c r="K282" s="578">
        <f t="shared" si="32"/>
        <v>0</v>
      </c>
      <c r="L282" s="579">
        <f t="shared" si="33"/>
        <v>0</v>
      </c>
      <c r="M282" s="578">
        <f t="shared" si="34"/>
        <v>0</v>
      </c>
      <c r="N282" s="148" t="str">
        <f t="shared" si="30"/>
        <v/>
      </c>
      <c r="O282" s="194" t="str">
        <f t="shared" si="31"/>
        <v>是</v>
      </c>
      <c r="P282" s="194" t="str">
        <f t="shared" si="35"/>
        <v>否</v>
      </c>
      <c r="Q282" s="689" t="s">
        <v>615</v>
      </c>
      <c r="R282" s="175">
        <f t="shared" si="36"/>
        <v>7</v>
      </c>
    </row>
    <row r="283" s="175" customFormat="1" ht="18.95" customHeight="1" spans="1:18">
      <c r="A283" s="185" t="s">
        <v>165</v>
      </c>
      <c r="B283" s="690" t="s">
        <v>593</v>
      </c>
      <c r="C283" s="186"/>
      <c r="D283" s="574">
        <v>20402</v>
      </c>
      <c r="E283" s="186"/>
      <c r="F283" s="52" t="s">
        <v>616</v>
      </c>
      <c r="G283" s="188">
        <f>VLOOKUP(D283,'[45]2014市本级决算'!A:C,3,FALSE)</f>
        <v>23674</v>
      </c>
      <c r="H283" s="188">
        <f>VLOOKUP(D283,'[45]2015市本级年初预算'!D:G,4,FALSE)</f>
        <v>26424</v>
      </c>
      <c r="I283" s="188">
        <f>VLOOKUP(D283,'[45]2015预算调整'!E:K,7,FALSE)</f>
        <v>26496</v>
      </c>
      <c r="J283" s="188">
        <f>VLOOKUP(D283,'[45]2015年市本级决算'!A:C,3,FALSE)</f>
        <v>27193</v>
      </c>
      <c r="K283" s="578">
        <f t="shared" si="32"/>
        <v>1.149</v>
      </c>
      <c r="L283" s="579">
        <f t="shared" si="33"/>
        <v>1.029</v>
      </c>
      <c r="M283" s="578">
        <f t="shared" si="34"/>
        <v>1.026</v>
      </c>
      <c r="N283" s="148">
        <f t="shared" si="30"/>
        <v>0.149</v>
      </c>
      <c r="O283" s="194" t="str">
        <f t="shared" si="31"/>
        <v>是</v>
      </c>
      <c r="P283" s="194" t="str">
        <f t="shared" si="35"/>
        <v>是</v>
      </c>
      <c r="Q283" s="187" t="s">
        <v>617</v>
      </c>
      <c r="R283" s="175">
        <f t="shared" si="36"/>
        <v>5</v>
      </c>
    </row>
    <row r="284" s="175" customFormat="1" ht="18.95" customHeight="1" spans="1:18">
      <c r="A284" s="185" t="s">
        <v>165</v>
      </c>
      <c r="B284" s="186" t="s">
        <v>165</v>
      </c>
      <c r="C284" s="186" t="s">
        <v>617</v>
      </c>
      <c r="D284" s="574">
        <v>2040201</v>
      </c>
      <c r="E284" s="186" t="s">
        <v>176</v>
      </c>
      <c r="F284" s="52" t="s">
        <v>170</v>
      </c>
      <c r="G284" s="188">
        <f>VLOOKUP(D284,'[45]2014市本级决算'!A:C,3,FALSE)</f>
        <v>6581</v>
      </c>
      <c r="H284" s="188">
        <f>VLOOKUP(D284,'[45]2015市本级年初预算'!D:G,4,FALSE)</f>
        <v>7880</v>
      </c>
      <c r="I284" s="188">
        <f>VLOOKUP(D284,'[45]2015预算调整'!E:K,7,FALSE)</f>
        <v>7880</v>
      </c>
      <c r="J284" s="188">
        <f>VLOOKUP(D284,'[45]2015年市本级决算'!A:C,3,FALSE)</f>
        <v>9258</v>
      </c>
      <c r="K284" s="578">
        <f t="shared" si="32"/>
        <v>1.407</v>
      </c>
      <c r="L284" s="579">
        <f t="shared" si="33"/>
        <v>1.175</v>
      </c>
      <c r="M284" s="578">
        <f t="shared" si="34"/>
        <v>1.175</v>
      </c>
      <c r="N284" s="148">
        <f t="shared" si="30"/>
        <v>0.407</v>
      </c>
      <c r="O284" s="194" t="str">
        <f t="shared" si="31"/>
        <v>是</v>
      </c>
      <c r="P284" s="194" t="str">
        <f t="shared" si="35"/>
        <v>否</v>
      </c>
      <c r="Q284" s="187" t="s">
        <v>618</v>
      </c>
      <c r="R284" s="175">
        <f t="shared" si="36"/>
        <v>7</v>
      </c>
    </row>
    <row r="285" s="175" customFormat="1" ht="18.95" customHeight="1" spans="1:18">
      <c r="A285" s="185" t="s">
        <v>165</v>
      </c>
      <c r="B285" s="186" t="s">
        <v>165</v>
      </c>
      <c r="C285" s="186" t="s">
        <v>617</v>
      </c>
      <c r="D285" s="574">
        <v>2040202</v>
      </c>
      <c r="E285" s="186" t="s">
        <v>176</v>
      </c>
      <c r="F285" s="52" t="s">
        <v>172</v>
      </c>
      <c r="G285" s="188">
        <f>VLOOKUP(D285,'[45]2014市本级决算'!A:C,3,FALSE)</f>
        <v>2052</v>
      </c>
      <c r="H285" s="188">
        <f>VLOOKUP(D285,'[45]2015市本级年初预算'!D:G,4,FALSE)</f>
        <v>2253</v>
      </c>
      <c r="I285" s="188">
        <f>VLOOKUP(D285,'[45]2015预算调整'!E:K,7,FALSE)</f>
        <v>2325</v>
      </c>
      <c r="J285" s="188">
        <f>VLOOKUP(D285,'[45]2015年市本级决算'!A:C,3,FALSE)</f>
        <v>2372</v>
      </c>
      <c r="K285" s="578">
        <f t="shared" si="32"/>
        <v>1.156</v>
      </c>
      <c r="L285" s="579">
        <f t="shared" si="33"/>
        <v>1.053</v>
      </c>
      <c r="M285" s="578">
        <f t="shared" si="34"/>
        <v>1.02</v>
      </c>
      <c r="N285" s="148">
        <f t="shared" si="30"/>
        <v>0.156</v>
      </c>
      <c r="O285" s="194" t="str">
        <f t="shared" si="31"/>
        <v>是</v>
      </c>
      <c r="P285" s="194" t="str">
        <f t="shared" si="35"/>
        <v>否</v>
      </c>
      <c r="Q285" s="187" t="s">
        <v>619</v>
      </c>
      <c r="R285" s="175">
        <f t="shared" si="36"/>
        <v>7</v>
      </c>
    </row>
    <row r="286" s="175" customFormat="1" ht="18.95" customHeight="1" spans="1:18">
      <c r="A286" s="185" t="s">
        <v>165</v>
      </c>
      <c r="B286" s="186" t="s">
        <v>165</v>
      </c>
      <c r="C286" s="186" t="s">
        <v>617</v>
      </c>
      <c r="D286" s="574">
        <v>2040203</v>
      </c>
      <c r="E286" s="186" t="s">
        <v>176</v>
      </c>
      <c r="F286" s="52" t="s">
        <v>174</v>
      </c>
      <c r="G286" s="188">
        <f>VLOOKUP(D286,'[45]2014市本级决算'!A:C,3,FALSE)</f>
        <v>0</v>
      </c>
      <c r="H286" s="188">
        <f>VLOOKUP(D286,'[45]2015市本级年初预算'!D:G,4,FALSE)</f>
        <v>0</v>
      </c>
      <c r="I286" s="188">
        <f>VLOOKUP(D286,'[45]2015预算调整'!E:K,7,FALSE)</f>
        <v>0</v>
      </c>
      <c r="J286" s="188">
        <f>VLOOKUP(D286,'[45]2015年市本级决算'!A:C,3,FALSE)</f>
        <v>0</v>
      </c>
      <c r="K286" s="578">
        <f t="shared" si="32"/>
        <v>0</v>
      </c>
      <c r="L286" s="579">
        <f t="shared" si="33"/>
        <v>0</v>
      </c>
      <c r="M286" s="578">
        <f t="shared" si="34"/>
        <v>0</v>
      </c>
      <c r="N286" s="148" t="str">
        <f t="shared" si="30"/>
        <v/>
      </c>
      <c r="O286" s="194" t="str">
        <f t="shared" si="31"/>
        <v>否</v>
      </c>
      <c r="P286" s="194" t="str">
        <f t="shared" si="35"/>
        <v>否</v>
      </c>
      <c r="Q286" s="187" t="s">
        <v>620</v>
      </c>
      <c r="R286" s="175">
        <f t="shared" si="36"/>
        <v>7</v>
      </c>
    </row>
    <row r="287" s="175" customFormat="1" ht="18.95" customHeight="1" spans="1:18">
      <c r="A287" s="185" t="s">
        <v>165</v>
      </c>
      <c r="B287" s="186" t="s">
        <v>165</v>
      </c>
      <c r="C287" s="186" t="s">
        <v>617</v>
      </c>
      <c r="D287" s="574">
        <v>2040204</v>
      </c>
      <c r="E287" s="186" t="s">
        <v>176</v>
      </c>
      <c r="F287" s="35" t="s">
        <v>621</v>
      </c>
      <c r="G287" s="188">
        <f>VLOOKUP(D287,'[45]2014市本级决算'!A:C,3,FALSE)</f>
        <v>254</v>
      </c>
      <c r="H287" s="188">
        <f>VLOOKUP(D287,'[45]2015市本级年初预算'!D:G,4,FALSE)</f>
        <v>255</v>
      </c>
      <c r="I287" s="188">
        <f>VLOOKUP(D287,'[45]2015预算调整'!E:K,7,FALSE)</f>
        <v>255</v>
      </c>
      <c r="J287" s="188">
        <f>VLOOKUP(D287,'[45]2015年市本级决算'!A:C,3,FALSE)</f>
        <v>580</v>
      </c>
      <c r="K287" s="578">
        <f t="shared" si="32"/>
        <v>2.283</v>
      </c>
      <c r="L287" s="579">
        <f t="shared" si="33"/>
        <v>2.275</v>
      </c>
      <c r="M287" s="578">
        <f t="shared" si="34"/>
        <v>2.275</v>
      </c>
      <c r="N287" s="148">
        <f t="shared" si="30"/>
        <v>1.283</v>
      </c>
      <c r="O287" s="194" t="str">
        <f t="shared" si="31"/>
        <v>是</v>
      </c>
      <c r="P287" s="194" t="str">
        <f t="shared" si="35"/>
        <v>否</v>
      </c>
      <c r="Q287" s="187" t="s">
        <v>622</v>
      </c>
      <c r="R287" s="175">
        <f t="shared" si="36"/>
        <v>7</v>
      </c>
    </row>
    <row r="288" s="175" customFormat="1" ht="18.95" customHeight="1" spans="1:18">
      <c r="A288" s="185" t="s">
        <v>165</v>
      </c>
      <c r="B288" s="186" t="s">
        <v>165</v>
      </c>
      <c r="C288" s="186" t="s">
        <v>617</v>
      </c>
      <c r="D288" s="574">
        <v>2040205</v>
      </c>
      <c r="E288" s="186" t="s">
        <v>176</v>
      </c>
      <c r="F288" s="52" t="s">
        <v>623</v>
      </c>
      <c r="G288" s="188">
        <f>VLOOKUP(D288,'[45]2014市本级决算'!A:C,3,FALSE)</f>
        <v>15</v>
      </c>
      <c r="H288" s="188">
        <f>VLOOKUP(D288,'[45]2015市本级年初预算'!D:G,4,FALSE)</f>
        <v>15</v>
      </c>
      <c r="I288" s="188">
        <f>VLOOKUP(D288,'[45]2015预算调整'!E:K,7,FALSE)</f>
        <v>15</v>
      </c>
      <c r="J288" s="188">
        <f>VLOOKUP(D288,'[45]2015年市本级决算'!A:C,3,FALSE)</f>
        <v>21</v>
      </c>
      <c r="K288" s="578">
        <f t="shared" si="32"/>
        <v>1.4</v>
      </c>
      <c r="L288" s="579">
        <f t="shared" si="33"/>
        <v>1.4</v>
      </c>
      <c r="M288" s="578">
        <f t="shared" si="34"/>
        <v>1.4</v>
      </c>
      <c r="N288" s="148">
        <f t="shared" si="30"/>
        <v>0.4</v>
      </c>
      <c r="O288" s="194" t="str">
        <f t="shared" si="31"/>
        <v>是</v>
      </c>
      <c r="P288" s="194" t="str">
        <f t="shared" si="35"/>
        <v>否</v>
      </c>
      <c r="Q288" s="187" t="s">
        <v>624</v>
      </c>
      <c r="R288" s="175">
        <f t="shared" si="36"/>
        <v>7</v>
      </c>
    </row>
    <row r="289" s="175" customFormat="1" ht="18.95" customHeight="1" spans="1:18">
      <c r="A289" s="185" t="s">
        <v>165</v>
      </c>
      <c r="B289" s="186" t="s">
        <v>165</v>
      </c>
      <c r="C289" s="186" t="s">
        <v>617</v>
      </c>
      <c r="D289" s="574">
        <v>2040206</v>
      </c>
      <c r="E289" s="186" t="s">
        <v>176</v>
      </c>
      <c r="F289" s="52" t="s">
        <v>625</v>
      </c>
      <c r="G289" s="188">
        <f>VLOOKUP(D289,'[45]2014市本级决算'!A:C,3,FALSE)</f>
        <v>453</v>
      </c>
      <c r="H289" s="188">
        <f>VLOOKUP(D289,'[45]2015市本级年初预算'!D:G,4,FALSE)</f>
        <v>453</v>
      </c>
      <c r="I289" s="188">
        <f>VLOOKUP(D289,'[45]2015预算调整'!E:K,7,FALSE)</f>
        <v>453</v>
      </c>
      <c r="J289" s="188">
        <f>VLOOKUP(D289,'[45]2015年市本级决算'!A:C,3,FALSE)</f>
        <v>364</v>
      </c>
      <c r="K289" s="578">
        <f t="shared" si="32"/>
        <v>0.804</v>
      </c>
      <c r="L289" s="579">
        <f t="shared" si="33"/>
        <v>0.804</v>
      </c>
      <c r="M289" s="578">
        <f t="shared" si="34"/>
        <v>0.804</v>
      </c>
      <c r="N289" s="148">
        <f t="shared" si="30"/>
        <v>-0.196</v>
      </c>
      <c r="O289" s="194" t="str">
        <f t="shared" si="31"/>
        <v>是</v>
      </c>
      <c r="P289" s="194" t="str">
        <f t="shared" si="35"/>
        <v>否</v>
      </c>
      <c r="Q289" s="187" t="s">
        <v>626</v>
      </c>
      <c r="R289" s="175">
        <f t="shared" si="36"/>
        <v>7</v>
      </c>
    </row>
    <row r="290" s="175" customFormat="1" ht="18.95" customHeight="1" spans="1:18">
      <c r="A290" s="185" t="s">
        <v>165</v>
      </c>
      <c r="B290" s="186" t="s">
        <v>165</v>
      </c>
      <c r="C290" s="186" t="s">
        <v>617</v>
      </c>
      <c r="D290" s="574">
        <v>2040207</v>
      </c>
      <c r="E290" s="186" t="s">
        <v>176</v>
      </c>
      <c r="F290" s="52" t="s">
        <v>627</v>
      </c>
      <c r="G290" s="188">
        <f>VLOOKUP(D290,'[45]2014市本级决算'!A:C,3,FALSE)</f>
        <v>7</v>
      </c>
      <c r="H290" s="188">
        <f>VLOOKUP(D290,'[45]2015市本级年初预算'!D:G,4,FALSE)</f>
        <v>10</v>
      </c>
      <c r="I290" s="188">
        <f>VLOOKUP(D290,'[45]2015预算调整'!E:K,7,FALSE)</f>
        <v>10</v>
      </c>
      <c r="J290" s="188">
        <f>VLOOKUP(D290,'[45]2015年市本级决算'!A:C,3,FALSE)</f>
        <v>7</v>
      </c>
      <c r="K290" s="578">
        <f t="shared" si="32"/>
        <v>1</v>
      </c>
      <c r="L290" s="579">
        <f t="shared" si="33"/>
        <v>0.7</v>
      </c>
      <c r="M290" s="578">
        <f t="shared" si="34"/>
        <v>0.7</v>
      </c>
      <c r="N290" s="148">
        <f t="shared" si="30"/>
        <v>0</v>
      </c>
      <c r="O290" s="194" t="str">
        <f t="shared" si="31"/>
        <v>是</v>
      </c>
      <c r="P290" s="194" t="str">
        <f t="shared" si="35"/>
        <v>否</v>
      </c>
      <c r="Q290" s="187" t="s">
        <v>628</v>
      </c>
      <c r="R290" s="175">
        <f t="shared" si="36"/>
        <v>7</v>
      </c>
    </row>
    <row r="291" s="175" customFormat="1" ht="18.95" customHeight="1" spans="1:18">
      <c r="A291" s="185" t="s">
        <v>165</v>
      </c>
      <c r="B291" s="186" t="s">
        <v>165</v>
      </c>
      <c r="C291" s="186" t="s">
        <v>617</v>
      </c>
      <c r="D291" s="574">
        <v>2040208</v>
      </c>
      <c r="E291" s="186" t="s">
        <v>176</v>
      </c>
      <c r="F291" s="52" t="s">
        <v>629</v>
      </c>
      <c r="G291" s="188">
        <f>VLOOKUP(D291,'[45]2014市本级决算'!A:C,3,FALSE)</f>
        <v>201</v>
      </c>
      <c r="H291" s="188">
        <f>VLOOKUP(D291,'[45]2015市本级年初预算'!D:G,4,FALSE)</f>
        <v>201</v>
      </c>
      <c r="I291" s="188">
        <f>VLOOKUP(D291,'[45]2015预算调整'!E:K,7,FALSE)</f>
        <v>201</v>
      </c>
      <c r="J291" s="188">
        <f>VLOOKUP(D291,'[45]2015年市本级决算'!A:C,3,FALSE)</f>
        <v>42</v>
      </c>
      <c r="K291" s="578">
        <f t="shared" si="32"/>
        <v>0.209</v>
      </c>
      <c r="L291" s="579">
        <f t="shared" si="33"/>
        <v>0.209</v>
      </c>
      <c r="M291" s="578">
        <f t="shared" si="34"/>
        <v>0.209</v>
      </c>
      <c r="N291" s="148">
        <f t="shared" si="30"/>
        <v>-0.791</v>
      </c>
      <c r="O291" s="194" t="str">
        <f t="shared" si="31"/>
        <v>是</v>
      </c>
      <c r="P291" s="194" t="str">
        <f t="shared" si="35"/>
        <v>否</v>
      </c>
      <c r="Q291" s="187" t="s">
        <v>630</v>
      </c>
      <c r="R291" s="175">
        <f t="shared" si="36"/>
        <v>7</v>
      </c>
    </row>
    <row r="292" s="175" customFormat="1" ht="18.95" customHeight="1" spans="1:18">
      <c r="A292" s="185" t="s">
        <v>165</v>
      </c>
      <c r="B292" s="186" t="s">
        <v>165</v>
      </c>
      <c r="C292" s="186" t="s">
        <v>617</v>
      </c>
      <c r="D292" s="574">
        <v>2040209</v>
      </c>
      <c r="E292" s="186" t="s">
        <v>176</v>
      </c>
      <c r="F292" s="52" t="s">
        <v>631</v>
      </c>
      <c r="G292" s="188">
        <f>VLOOKUP(D292,'[45]2014市本级决算'!A:C,3,FALSE)</f>
        <v>50</v>
      </c>
      <c r="H292" s="188">
        <f>VLOOKUP(D292,'[45]2015市本级年初预算'!D:G,4,FALSE)</f>
        <v>50</v>
      </c>
      <c r="I292" s="188">
        <f>VLOOKUP(D292,'[45]2015预算调整'!E:K,7,FALSE)</f>
        <v>50</v>
      </c>
      <c r="J292" s="188">
        <f>VLOOKUP(D292,'[45]2015年市本级决算'!A:C,3,FALSE)</f>
        <v>270</v>
      </c>
      <c r="K292" s="578">
        <f t="shared" si="32"/>
        <v>5.4</v>
      </c>
      <c r="L292" s="579">
        <f t="shared" si="33"/>
        <v>5.4</v>
      </c>
      <c r="M292" s="578">
        <f t="shared" si="34"/>
        <v>5.4</v>
      </c>
      <c r="N292" s="148">
        <f t="shared" si="30"/>
        <v>4.4</v>
      </c>
      <c r="O292" s="194" t="str">
        <f t="shared" si="31"/>
        <v>是</v>
      </c>
      <c r="P292" s="194" t="str">
        <f t="shared" si="35"/>
        <v>否</v>
      </c>
      <c r="Q292" s="187" t="s">
        <v>632</v>
      </c>
      <c r="R292" s="175">
        <f t="shared" si="36"/>
        <v>7</v>
      </c>
    </row>
    <row r="293" s="175" customFormat="1" ht="18.95" customHeight="1" spans="1:18">
      <c r="A293" s="185" t="s">
        <v>165</v>
      </c>
      <c r="B293" s="186" t="s">
        <v>165</v>
      </c>
      <c r="C293" s="186" t="s">
        <v>617</v>
      </c>
      <c r="D293" s="574">
        <v>2040210</v>
      </c>
      <c r="E293" s="186" t="s">
        <v>176</v>
      </c>
      <c r="F293" s="52" t="s">
        <v>633</v>
      </c>
      <c r="G293" s="188">
        <f>VLOOKUP(D293,'[45]2014市本级决算'!A:C,3,FALSE)</f>
        <v>2</v>
      </c>
      <c r="H293" s="188">
        <f>VLOOKUP(D293,'[45]2015市本级年初预算'!D:G,4,FALSE)</f>
        <v>2</v>
      </c>
      <c r="I293" s="188">
        <f>VLOOKUP(D293,'[45]2015预算调整'!E:K,7,FALSE)</f>
        <v>2</v>
      </c>
      <c r="J293" s="188">
        <f>VLOOKUP(D293,'[45]2015年市本级决算'!A:C,3,FALSE)</f>
        <v>3</v>
      </c>
      <c r="K293" s="578">
        <f t="shared" si="32"/>
        <v>1.5</v>
      </c>
      <c r="L293" s="579">
        <f t="shared" si="33"/>
        <v>1.5</v>
      </c>
      <c r="M293" s="578">
        <f t="shared" si="34"/>
        <v>1.5</v>
      </c>
      <c r="N293" s="148">
        <f t="shared" si="30"/>
        <v>0.5</v>
      </c>
      <c r="O293" s="194" t="str">
        <f t="shared" si="31"/>
        <v>是</v>
      </c>
      <c r="P293" s="194" t="str">
        <f t="shared" si="35"/>
        <v>否</v>
      </c>
      <c r="Q293" s="187" t="s">
        <v>634</v>
      </c>
      <c r="R293" s="175">
        <f t="shared" si="36"/>
        <v>7</v>
      </c>
    </row>
    <row r="294" s="175" customFormat="1" ht="18.95" customHeight="1" spans="1:18">
      <c r="A294" s="185" t="s">
        <v>165</v>
      </c>
      <c r="B294" s="186" t="s">
        <v>165</v>
      </c>
      <c r="C294" s="186" t="s">
        <v>617</v>
      </c>
      <c r="D294" s="574">
        <v>2040211</v>
      </c>
      <c r="E294" s="186" t="s">
        <v>176</v>
      </c>
      <c r="F294" s="52" t="s">
        <v>635</v>
      </c>
      <c r="G294" s="188">
        <f>VLOOKUP(D294,'[45]2014市本级决算'!A:C,3,FALSE)</f>
        <v>1185</v>
      </c>
      <c r="H294" s="188">
        <f>VLOOKUP(D294,'[45]2015市本级年初预算'!D:G,4,FALSE)</f>
        <v>1190</v>
      </c>
      <c r="I294" s="188">
        <f>VLOOKUP(D294,'[45]2015预算调整'!E:K,7,FALSE)</f>
        <v>1190</v>
      </c>
      <c r="J294" s="188">
        <f>VLOOKUP(D294,'[45]2015年市本级决算'!A:C,3,FALSE)</f>
        <v>546</v>
      </c>
      <c r="K294" s="578">
        <f t="shared" si="32"/>
        <v>0.461</v>
      </c>
      <c r="L294" s="579">
        <f t="shared" si="33"/>
        <v>0.459</v>
      </c>
      <c r="M294" s="578">
        <f t="shared" si="34"/>
        <v>0.459</v>
      </c>
      <c r="N294" s="148">
        <f t="shared" si="30"/>
        <v>-0.539</v>
      </c>
      <c r="O294" s="194" t="str">
        <f t="shared" si="31"/>
        <v>是</v>
      </c>
      <c r="P294" s="194" t="str">
        <f t="shared" si="35"/>
        <v>否</v>
      </c>
      <c r="Q294" s="187" t="s">
        <v>636</v>
      </c>
      <c r="R294" s="175">
        <f t="shared" si="36"/>
        <v>7</v>
      </c>
    </row>
    <row r="295" s="175" customFormat="1" ht="18.95" customHeight="1" spans="1:18">
      <c r="A295" s="185" t="s">
        <v>165</v>
      </c>
      <c r="B295" s="186" t="s">
        <v>165</v>
      </c>
      <c r="C295" s="186" t="s">
        <v>617</v>
      </c>
      <c r="D295" s="574">
        <v>2040212</v>
      </c>
      <c r="E295" s="186" t="s">
        <v>176</v>
      </c>
      <c r="F295" s="52" t="s">
        <v>637</v>
      </c>
      <c r="G295" s="188">
        <f>VLOOKUP(D295,'[45]2014市本级决算'!A:C,3,FALSE)</f>
        <v>6806</v>
      </c>
      <c r="H295" s="188">
        <f>VLOOKUP(D295,'[45]2015市本级年初预算'!D:G,4,FALSE)</f>
        <v>6800</v>
      </c>
      <c r="I295" s="188">
        <f>VLOOKUP(D295,'[45]2015预算调整'!E:K,7,FALSE)</f>
        <v>6800</v>
      </c>
      <c r="J295" s="188">
        <f>VLOOKUP(D295,'[45]2015年市本级决算'!A:C,3,FALSE)</f>
        <v>5623</v>
      </c>
      <c r="K295" s="578">
        <f t="shared" si="32"/>
        <v>0.826</v>
      </c>
      <c r="L295" s="579">
        <f t="shared" si="33"/>
        <v>0.827</v>
      </c>
      <c r="M295" s="578">
        <f t="shared" si="34"/>
        <v>0.827</v>
      </c>
      <c r="N295" s="148">
        <f t="shared" si="30"/>
        <v>-0.174</v>
      </c>
      <c r="O295" s="194" t="str">
        <f t="shared" si="31"/>
        <v>是</v>
      </c>
      <c r="P295" s="194" t="str">
        <f t="shared" si="35"/>
        <v>否</v>
      </c>
      <c r="Q295" s="187" t="s">
        <v>638</v>
      </c>
      <c r="R295" s="175">
        <f t="shared" si="36"/>
        <v>7</v>
      </c>
    </row>
    <row r="296" s="175" customFormat="1" ht="18.95" customHeight="1" spans="1:18">
      <c r="A296" s="185" t="s">
        <v>165</v>
      </c>
      <c r="B296" s="186" t="s">
        <v>165</v>
      </c>
      <c r="C296" s="186" t="s">
        <v>617</v>
      </c>
      <c r="D296" s="574">
        <v>2040213</v>
      </c>
      <c r="E296" s="186" t="s">
        <v>176</v>
      </c>
      <c r="F296" s="52" t="s">
        <v>639</v>
      </c>
      <c r="G296" s="188">
        <f>VLOOKUP(D296,'[45]2014市本级决算'!A:C,3,FALSE)</f>
        <v>3</v>
      </c>
      <c r="H296" s="188">
        <f>VLOOKUP(D296,'[45]2015市本级年初预算'!D:G,4,FALSE)</f>
        <v>5</v>
      </c>
      <c r="I296" s="188">
        <f>VLOOKUP(D296,'[45]2015预算调整'!E:K,7,FALSE)</f>
        <v>5</v>
      </c>
      <c r="J296" s="188">
        <f>VLOOKUP(D296,'[45]2015年市本级决算'!A:C,3,FALSE)</f>
        <v>330</v>
      </c>
      <c r="K296" s="578">
        <f t="shared" si="32"/>
        <v>110</v>
      </c>
      <c r="L296" s="579">
        <f t="shared" si="33"/>
        <v>66</v>
      </c>
      <c r="M296" s="578">
        <f t="shared" si="34"/>
        <v>66</v>
      </c>
      <c r="N296" s="148">
        <f t="shared" si="30"/>
        <v>109</v>
      </c>
      <c r="O296" s="194" t="str">
        <f t="shared" si="31"/>
        <v>是</v>
      </c>
      <c r="P296" s="194" t="str">
        <f t="shared" si="35"/>
        <v>否</v>
      </c>
      <c r="Q296" s="187" t="s">
        <v>640</v>
      </c>
      <c r="R296" s="175">
        <f t="shared" si="36"/>
        <v>7</v>
      </c>
    </row>
    <row r="297" s="175" customFormat="1" ht="18.95" customHeight="1" spans="1:18">
      <c r="A297" s="185" t="s">
        <v>165</v>
      </c>
      <c r="B297" s="186" t="s">
        <v>165</v>
      </c>
      <c r="C297" s="186" t="s">
        <v>617</v>
      </c>
      <c r="D297" s="574">
        <v>2040214</v>
      </c>
      <c r="E297" s="186" t="s">
        <v>176</v>
      </c>
      <c r="F297" s="52" t="s">
        <v>641</v>
      </c>
      <c r="G297" s="188">
        <f>VLOOKUP(D297,'[45]2014市本级决算'!A:C,3,FALSE)</f>
        <v>790</v>
      </c>
      <c r="H297" s="188">
        <f>VLOOKUP(D297,'[45]2015市本级年初预算'!D:G,4,FALSE)</f>
        <v>1090</v>
      </c>
      <c r="I297" s="188">
        <f>VLOOKUP(D297,'[45]2015预算调整'!E:K,7,FALSE)</f>
        <v>1090</v>
      </c>
      <c r="J297" s="188">
        <f>VLOOKUP(D297,'[45]2015年市本级决算'!A:C,3,FALSE)</f>
        <v>1230</v>
      </c>
      <c r="K297" s="578">
        <f t="shared" si="32"/>
        <v>1.557</v>
      </c>
      <c r="L297" s="579">
        <f t="shared" si="33"/>
        <v>1.128</v>
      </c>
      <c r="M297" s="578">
        <f t="shared" si="34"/>
        <v>1.128</v>
      </c>
      <c r="N297" s="148">
        <f t="shared" si="30"/>
        <v>0.557</v>
      </c>
      <c r="O297" s="194" t="str">
        <f t="shared" si="31"/>
        <v>是</v>
      </c>
      <c r="P297" s="194" t="str">
        <f t="shared" si="35"/>
        <v>否</v>
      </c>
      <c r="Q297" s="187" t="s">
        <v>642</v>
      </c>
      <c r="R297" s="175">
        <f t="shared" si="36"/>
        <v>7</v>
      </c>
    </row>
    <row r="298" s="175" customFormat="1" ht="18.95" customHeight="1" spans="1:18">
      <c r="A298" s="185" t="s">
        <v>165</v>
      </c>
      <c r="B298" s="186" t="s">
        <v>165</v>
      </c>
      <c r="C298" s="186" t="s">
        <v>617</v>
      </c>
      <c r="D298" s="574">
        <v>2040215</v>
      </c>
      <c r="E298" s="186" t="s">
        <v>176</v>
      </c>
      <c r="F298" s="52" t="s">
        <v>643</v>
      </c>
      <c r="G298" s="188">
        <f>VLOOKUP(D298,'[45]2014市本级决算'!A:C,3,FALSE)</f>
        <v>10</v>
      </c>
      <c r="H298" s="188">
        <f>VLOOKUP(D298,'[45]2015市本级年初预算'!D:G,4,FALSE)</f>
        <v>10</v>
      </c>
      <c r="I298" s="188">
        <f>VLOOKUP(D298,'[45]2015预算调整'!E:K,7,FALSE)</f>
        <v>10</v>
      </c>
      <c r="J298" s="188">
        <f>VLOOKUP(D298,'[45]2015年市本级决算'!A:C,3,FALSE)</f>
        <v>0</v>
      </c>
      <c r="K298" s="578">
        <f t="shared" si="32"/>
        <v>0</v>
      </c>
      <c r="L298" s="579">
        <f t="shared" si="33"/>
        <v>0</v>
      </c>
      <c r="M298" s="578">
        <f t="shared" si="34"/>
        <v>0</v>
      </c>
      <c r="N298" s="148">
        <f t="shared" si="30"/>
        <v>-1</v>
      </c>
      <c r="O298" s="194" t="str">
        <f t="shared" si="31"/>
        <v>是</v>
      </c>
      <c r="P298" s="194" t="str">
        <f t="shared" si="35"/>
        <v>否</v>
      </c>
      <c r="Q298" s="187" t="s">
        <v>644</v>
      </c>
      <c r="R298" s="175">
        <f t="shared" si="36"/>
        <v>7</v>
      </c>
    </row>
    <row r="299" s="175" customFormat="1" ht="18.95" customHeight="1" spans="1:18">
      <c r="A299" s="185" t="s">
        <v>165</v>
      </c>
      <c r="B299" s="186" t="s">
        <v>165</v>
      </c>
      <c r="C299" s="186" t="s">
        <v>617</v>
      </c>
      <c r="D299" s="574">
        <v>2040216</v>
      </c>
      <c r="E299" s="186" t="s">
        <v>176</v>
      </c>
      <c r="F299" s="52" t="s">
        <v>645</v>
      </c>
      <c r="G299" s="188">
        <f>VLOOKUP(D299,'[45]2014市本级决算'!A:C,3,FALSE)</f>
        <v>441</v>
      </c>
      <c r="H299" s="188">
        <f>VLOOKUP(D299,'[45]2015市本级年初预算'!D:G,4,FALSE)</f>
        <v>440</v>
      </c>
      <c r="I299" s="188">
        <f>VLOOKUP(D299,'[45]2015预算调整'!E:K,7,FALSE)</f>
        <v>440</v>
      </c>
      <c r="J299" s="188">
        <f>VLOOKUP(D299,'[45]2015年市本级决算'!A:C,3,FALSE)</f>
        <v>703</v>
      </c>
      <c r="K299" s="578">
        <f t="shared" si="32"/>
        <v>1.594</v>
      </c>
      <c r="L299" s="579">
        <f t="shared" si="33"/>
        <v>1.598</v>
      </c>
      <c r="M299" s="578">
        <f t="shared" si="34"/>
        <v>1.598</v>
      </c>
      <c r="N299" s="148">
        <f t="shared" si="30"/>
        <v>0.594</v>
      </c>
      <c r="O299" s="194" t="str">
        <f t="shared" si="31"/>
        <v>是</v>
      </c>
      <c r="P299" s="194" t="str">
        <f t="shared" si="35"/>
        <v>否</v>
      </c>
      <c r="Q299" s="187" t="s">
        <v>646</v>
      </c>
      <c r="R299" s="175">
        <f t="shared" si="36"/>
        <v>7</v>
      </c>
    </row>
    <row r="300" s="175" customFormat="1" ht="18.95" customHeight="1" spans="1:18">
      <c r="A300" s="185" t="s">
        <v>165</v>
      </c>
      <c r="B300" s="186" t="s">
        <v>165</v>
      </c>
      <c r="C300" s="186" t="s">
        <v>617</v>
      </c>
      <c r="D300" s="574">
        <v>2040217</v>
      </c>
      <c r="E300" s="186" t="s">
        <v>176</v>
      </c>
      <c r="F300" s="52" t="s">
        <v>647</v>
      </c>
      <c r="G300" s="188">
        <f>VLOOKUP(D300,'[45]2014市本级决算'!A:C,3,FALSE)</f>
        <v>394</v>
      </c>
      <c r="H300" s="188">
        <f>VLOOKUP(D300,'[45]2015市本级年初预算'!D:G,4,FALSE)</f>
        <v>400</v>
      </c>
      <c r="I300" s="188">
        <f>VLOOKUP(D300,'[45]2015预算调整'!E:K,7,FALSE)</f>
        <v>400</v>
      </c>
      <c r="J300" s="188">
        <f>VLOOKUP(D300,'[45]2015年市本级决算'!A:C,3,FALSE)</f>
        <v>324</v>
      </c>
      <c r="K300" s="578">
        <f t="shared" si="32"/>
        <v>0.822</v>
      </c>
      <c r="L300" s="579">
        <f t="shared" si="33"/>
        <v>0.81</v>
      </c>
      <c r="M300" s="578">
        <f t="shared" si="34"/>
        <v>0.81</v>
      </c>
      <c r="N300" s="148">
        <f t="shared" si="30"/>
        <v>-0.178</v>
      </c>
      <c r="O300" s="194" t="str">
        <f t="shared" si="31"/>
        <v>是</v>
      </c>
      <c r="P300" s="194" t="str">
        <f t="shared" si="35"/>
        <v>否</v>
      </c>
      <c r="Q300" s="187" t="s">
        <v>648</v>
      </c>
      <c r="R300" s="175">
        <f t="shared" si="36"/>
        <v>7</v>
      </c>
    </row>
    <row r="301" s="175" customFormat="1" ht="18.95" customHeight="1" spans="1:18">
      <c r="A301" s="185" t="s">
        <v>165</v>
      </c>
      <c r="B301" s="186" t="s">
        <v>165</v>
      </c>
      <c r="C301" s="186" t="s">
        <v>617</v>
      </c>
      <c r="D301" s="574">
        <v>2040218</v>
      </c>
      <c r="E301" s="186" t="s">
        <v>176</v>
      </c>
      <c r="F301" s="52" t="s">
        <v>649</v>
      </c>
      <c r="G301" s="188">
        <f>VLOOKUP(D301,'[45]2014市本级决算'!A:C,3,FALSE)</f>
        <v>45</v>
      </c>
      <c r="H301" s="188">
        <f>VLOOKUP(D301,'[45]2015市本级年初预算'!D:G,4,FALSE)</f>
        <v>50</v>
      </c>
      <c r="I301" s="188">
        <f>VLOOKUP(D301,'[45]2015预算调整'!E:K,7,FALSE)</f>
        <v>50</v>
      </c>
      <c r="J301" s="188">
        <f>VLOOKUP(D301,'[45]2015年市本级决算'!A:C,3,FALSE)</f>
        <v>45</v>
      </c>
      <c r="K301" s="578">
        <f t="shared" si="32"/>
        <v>1</v>
      </c>
      <c r="L301" s="579">
        <f t="shared" si="33"/>
        <v>0.9</v>
      </c>
      <c r="M301" s="578">
        <f t="shared" si="34"/>
        <v>0.9</v>
      </c>
      <c r="N301" s="148">
        <f t="shared" si="30"/>
        <v>0</v>
      </c>
      <c r="O301" s="194" t="str">
        <f t="shared" si="31"/>
        <v>是</v>
      </c>
      <c r="P301" s="194" t="str">
        <f t="shared" si="35"/>
        <v>否</v>
      </c>
      <c r="Q301" s="187" t="s">
        <v>650</v>
      </c>
      <c r="R301" s="175">
        <f t="shared" si="36"/>
        <v>7</v>
      </c>
    </row>
    <row r="302" s="175" customFormat="1" ht="18.95" customHeight="1" spans="1:18">
      <c r="A302" s="185" t="s">
        <v>165</v>
      </c>
      <c r="B302" s="186" t="s">
        <v>165</v>
      </c>
      <c r="C302" s="186" t="s">
        <v>617</v>
      </c>
      <c r="D302" s="574">
        <v>2040219</v>
      </c>
      <c r="E302" s="186" t="s">
        <v>176</v>
      </c>
      <c r="F302" s="52" t="s">
        <v>276</v>
      </c>
      <c r="G302" s="188">
        <f>VLOOKUP(D302,'[45]2014市本级决算'!A:C,3,FALSE)</f>
        <v>850</v>
      </c>
      <c r="H302" s="188">
        <f>VLOOKUP(D302,'[45]2015市本级年初预算'!D:G,4,FALSE)</f>
        <v>850</v>
      </c>
      <c r="I302" s="188">
        <f>VLOOKUP(D302,'[45]2015预算调整'!E:K,7,FALSE)</f>
        <v>850</v>
      </c>
      <c r="J302" s="188">
        <f>VLOOKUP(D302,'[45]2015年市本级决算'!A:C,3,FALSE)</f>
        <v>1972</v>
      </c>
      <c r="K302" s="578">
        <f t="shared" si="32"/>
        <v>2.32</v>
      </c>
      <c r="L302" s="579">
        <f t="shared" si="33"/>
        <v>2.32</v>
      </c>
      <c r="M302" s="578">
        <f t="shared" si="34"/>
        <v>2.32</v>
      </c>
      <c r="N302" s="148">
        <f t="shared" si="30"/>
        <v>1.32</v>
      </c>
      <c r="O302" s="194" t="str">
        <f t="shared" si="31"/>
        <v>是</v>
      </c>
      <c r="P302" s="194" t="str">
        <f t="shared" si="35"/>
        <v>否</v>
      </c>
      <c r="Q302" s="187" t="s">
        <v>651</v>
      </c>
      <c r="R302" s="175">
        <f t="shared" si="36"/>
        <v>7</v>
      </c>
    </row>
    <row r="303" s="175" customFormat="1" ht="18.95" customHeight="1" spans="1:18">
      <c r="A303" s="185" t="s">
        <v>165</v>
      </c>
      <c r="B303" s="186" t="s">
        <v>165</v>
      </c>
      <c r="C303" s="186" t="s">
        <v>617</v>
      </c>
      <c r="D303" s="574">
        <v>2040250</v>
      </c>
      <c r="E303" s="186" t="s">
        <v>176</v>
      </c>
      <c r="F303" s="52" t="s">
        <v>189</v>
      </c>
      <c r="G303" s="188">
        <f>VLOOKUP(D303,'[45]2014市本级决算'!A:C,3,FALSE)</f>
        <v>0</v>
      </c>
      <c r="H303" s="188">
        <f>VLOOKUP(D303,'[45]2015市本级年初预算'!D:G,4,FALSE)</f>
        <v>0</v>
      </c>
      <c r="I303" s="188">
        <f>VLOOKUP(D303,'[45]2015预算调整'!E:K,7,FALSE)</f>
        <v>0</v>
      </c>
      <c r="J303" s="188">
        <f>VLOOKUP(D303,'[45]2015年市本级决算'!A:C,3,FALSE)</f>
        <v>0</v>
      </c>
      <c r="K303" s="578">
        <f t="shared" si="32"/>
        <v>0</v>
      </c>
      <c r="L303" s="579">
        <f t="shared" si="33"/>
        <v>0</v>
      </c>
      <c r="M303" s="578">
        <f t="shared" si="34"/>
        <v>0</v>
      </c>
      <c r="N303" s="148" t="str">
        <f t="shared" si="30"/>
        <v/>
      </c>
      <c r="O303" s="194" t="str">
        <f t="shared" si="31"/>
        <v>否</v>
      </c>
      <c r="P303" s="194" t="str">
        <f t="shared" si="35"/>
        <v>否</v>
      </c>
      <c r="Q303" s="187" t="s">
        <v>652</v>
      </c>
      <c r="R303" s="175">
        <f t="shared" si="36"/>
        <v>7</v>
      </c>
    </row>
    <row r="304" s="175" customFormat="1" ht="18.95" customHeight="1" spans="1:18">
      <c r="A304" s="185" t="s">
        <v>165</v>
      </c>
      <c r="B304" s="186"/>
      <c r="C304" s="186" t="s">
        <v>617</v>
      </c>
      <c r="D304" s="574">
        <v>2040299</v>
      </c>
      <c r="E304" s="186" t="s">
        <v>176</v>
      </c>
      <c r="F304" s="52" t="s">
        <v>653</v>
      </c>
      <c r="G304" s="188">
        <f>VLOOKUP(D304,'[45]2014市本级决算'!A:C,3,FALSE)</f>
        <v>3535</v>
      </c>
      <c r="H304" s="188">
        <f>VLOOKUP(D304,'[45]2015市本级年初预算'!D:G,4,FALSE)</f>
        <v>4470</v>
      </c>
      <c r="I304" s="188">
        <f>VLOOKUP(D304,'[45]2015预算调整'!E:K,7,FALSE)</f>
        <v>4470</v>
      </c>
      <c r="J304" s="188">
        <f>VLOOKUP(D304,'[45]2015年市本级决算'!A:C,3,FALSE)</f>
        <v>3503</v>
      </c>
      <c r="K304" s="578">
        <f t="shared" si="32"/>
        <v>0.991</v>
      </c>
      <c r="L304" s="579">
        <f t="shared" si="33"/>
        <v>0.784</v>
      </c>
      <c r="M304" s="578">
        <f t="shared" si="34"/>
        <v>0.784</v>
      </c>
      <c r="N304" s="148">
        <f t="shared" si="30"/>
        <v>-0.009</v>
      </c>
      <c r="O304" s="194" t="str">
        <f t="shared" si="31"/>
        <v>是</v>
      </c>
      <c r="P304" s="194" t="str">
        <f t="shared" si="35"/>
        <v>否</v>
      </c>
      <c r="Q304" s="187" t="s">
        <v>654</v>
      </c>
      <c r="R304" s="175">
        <f t="shared" si="36"/>
        <v>7</v>
      </c>
    </row>
    <row r="305" s="175" customFormat="1" ht="18.95" customHeight="1" spans="1:18">
      <c r="A305" s="185" t="s">
        <v>165</v>
      </c>
      <c r="B305" s="690" t="s">
        <v>593</v>
      </c>
      <c r="C305" s="186"/>
      <c r="D305" s="574">
        <v>20403</v>
      </c>
      <c r="E305" s="186"/>
      <c r="F305" s="52" t="s">
        <v>655</v>
      </c>
      <c r="G305" s="188">
        <f>VLOOKUP(D305,'[45]2014市本级决算'!A:C,3,FALSE)</f>
        <v>0</v>
      </c>
      <c r="H305" s="188">
        <f>VLOOKUP(D305,'[45]2015市本级年初预算'!D:G,4,FALSE)</f>
        <v>0</v>
      </c>
      <c r="I305" s="188">
        <f>VLOOKUP(D305,'[45]2015预算调整'!E:K,7,FALSE)</f>
        <v>0</v>
      </c>
      <c r="J305" s="188">
        <f>VLOOKUP(D305,'[45]2015年市本级决算'!A:C,3,FALSE)</f>
        <v>0</v>
      </c>
      <c r="K305" s="578">
        <f t="shared" si="32"/>
        <v>0</v>
      </c>
      <c r="L305" s="579">
        <f t="shared" si="33"/>
        <v>0</v>
      </c>
      <c r="M305" s="578">
        <f t="shared" si="34"/>
        <v>0</v>
      </c>
      <c r="N305" s="148" t="str">
        <f t="shared" si="30"/>
        <v/>
      </c>
      <c r="O305" s="194" t="str">
        <f t="shared" si="31"/>
        <v>否</v>
      </c>
      <c r="P305" s="194" t="str">
        <f t="shared" si="35"/>
        <v>是</v>
      </c>
      <c r="Q305" s="187" t="s">
        <v>656</v>
      </c>
      <c r="R305" s="175">
        <f t="shared" si="36"/>
        <v>5</v>
      </c>
    </row>
    <row r="306" s="175" customFormat="1" ht="18.95" customHeight="1" spans="1:18">
      <c r="A306" s="185" t="s">
        <v>165</v>
      </c>
      <c r="B306" s="186" t="s">
        <v>165</v>
      </c>
      <c r="C306" s="186" t="s">
        <v>656</v>
      </c>
      <c r="D306" s="574">
        <v>2040301</v>
      </c>
      <c r="E306" s="186" t="s">
        <v>176</v>
      </c>
      <c r="F306" s="52" t="s">
        <v>170</v>
      </c>
      <c r="G306" s="188">
        <f>VLOOKUP(D306,'[45]2014市本级决算'!A:C,3,FALSE)</f>
        <v>0</v>
      </c>
      <c r="H306" s="188">
        <f>VLOOKUP(D306,'[45]2015市本级年初预算'!D:G,4,FALSE)</f>
        <v>0</v>
      </c>
      <c r="I306" s="188">
        <f>VLOOKUP(D306,'[45]2015预算调整'!E:K,7,FALSE)</f>
        <v>0</v>
      </c>
      <c r="J306" s="188">
        <f>VLOOKUP(D306,'[45]2015年市本级决算'!A:C,3,FALSE)</f>
        <v>0</v>
      </c>
      <c r="K306" s="578">
        <f t="shared" si="32"/>
        <v>0</v>
      </c>
      <c r="L306" s="579">
        <f t="shared" si="33"/>
        <v>0</v>
      </c>
      <c r="M306" s="578">
        <f t="shared" si="34"/>
        <v>0</v>
      </c>
      <c r="N306" s="148" t="str">
        <f t="shared" si="30"/>
        <v/>
      </c>
      <c r="O306" s="194" t="str">
        <f t="shared" si="31"/>
        <v>否</v>
      </c>
      <c r="P306" s="194" t="str">
        <f t="shared" si="35"/>
        <v>否</v>
      </c>
      <c r="Q306" s="187" t="s">
        <v>657</v>
      </c>
      <c r="R306" s="175">
        <f t="shared" si="36"/>
        <v>7</v>
      </c>
    </row>
    <row r="307" s="175" customFormat="1" ht="18.95" customHeight="1" spans="1:18">
      <c r="A307" s="185" t="s">
        <v>165</v>
      </c>
      <c r="B307" s="186" t="s">
        <v>165</v>
      </c>
      <c r="C307" s="186" t="s">
        <v>656</v>
      </c>
      <c r="D307" s="574">
        <v>2040302</v>
      </c>
      <c r="E307" s="186" t="s">
        <v>176</v>
      </c>
      <c r="F307" s="52" t="s">
        <v>172</v>
      </c>
      <c r="G307" s="188">
        <f>VLOOKUP(D307,'[45]2014市本级决算'!A:C,3,FALSE)</f>
        <v>0</v>
      </c>
      <c r="H307" s="188">
        <f>VLOOKUP(D307,'[45]2015市本级年初预算'!D:G,4,FALSE)</f>
        <v>0</v>
      </c>
      <c r="I307" s="188">
        <f>VLOOKUP(D307,'[45]2015预算调整'!E:K,7,FALSE)</f>
        <v>0</v>
      </c>
      <c r="J307" s="188">
        <f>VLOOKUP(D307,'[45]2015年市本级决算'!A:C,3,FALSE)</f>
        <v>0</v>
      </c>
      <c r="K307" s="578">
        <f t="shared" si="32"/>
        <v>0</v>
      </c>
      <c r="L307" s="579">
        <f t="shared" si="33"/>
        <v>0</v>
      </c>
      <c r="M307" s="578">
        <f t="shared" si="34"/>
        <v>0</v>
      </c>
      <c r="N307" s="148" t="str">
        <f t="shared" si="30"/>
        <v/>
      </c>
      <c r="O307" s="194" t="str">
        <f t="shared" si="31"/>
        <v>否</v>
      </c>
      <c r="P307" s="194" t="str">
        <f t="shared" si="35"/>
        <v>否</v>
      </c>
      <c r="Q307" s="187" t="s">
        <v>658</v>
      </c>
      <c r="R307" s="175">
        <f t="shared" si="36"/>
        <v>7</v>
      </c>
    </row>
    <row r="308" s="175" customFormat="1" ht="18.95" customHeight="1" spans="1:18">
      <c r="A308" s="185" t="s">
        <v>165</v>
      </c>
      <c r="B308" s="186" t="s">
        <v>165</v>
      </c>
      <c r="C308" s="186" t="s">
        <v>656</v>
      </c>
      <c r="D308" s="574">
        <v>2040303</v>
      </c>
      <c r="E308" s="186" t="s">
        <v>176</v>
      </c>
      <c r="F308" s="52" t="s">
        <v>174</v>
      </c>
      <c r="G308" s="188">
        <f>VLOOKUP(D308,'[45]2014市本级决算'!A:C,3,FALSE)</f>
        <v>0</v>
      </c>
      <c r="H308" s="188">
        <f>VLOOKUP(D308,'[45]2015市本级年初预算'!D:G,4,FALSE)</f>
        <v>0</v>
      </c>
      <c r="I308" s="188">
        <f>VLOOKUP(D308,'[45]2015预算调整'!E:K,7,FALSE)</f>
        <v>0</v>
      </c>
      <c r="J308" s="188">
        <f>VLOOKUP(D308,'[45]2015年市本级决算'!A:C,3,FALSE)</f>
        <v>0</v>
      </c>
      <c r="K308" s="578">
        <f t="shared" si="32"/>
        <v>0</v>
      </c>
      <c r="L308" s="579">
        <f t="shared" si="33"/>
        <v>0</v>
      </c>
      <c r="M308" s="578">
        <f t="shared" si="34"/>
        <v>0</v>
      </c>
      <c r="N308" s="148" t="str">
        <f t="shared" si="30"/>
        <v/>
      </c>
      <c r="O308" s="194" t="str">
        <f t="shared" si="31"/>
        <v>否</v>
      </c>
      <c r="P308" s="194" t="str">
        <f t="shared" si="35"/>
        <v>否</v>
      </c>
      <c r="Q308" s="187" t="s">
        <v>659</v>
      </c>
      <c r="R308" s="175">
        <f t="shared" si="36"/>
        <v>7</v>
      </c>
    </row>
    <row r="309" s="175" customFormat="1" ht="18.95" customHeight="1" spans="1:18">
      <c r="A309" s="185" t="s">
        <v>165</v>
      </c>
      <c r="B309" s="186" t="s">
        <v>165</v>
      </c>
      <c r="C309" s="186" t="s">
        <v>656</v>
      </c>
      <c r="D309" s="574">
        <v>2040304</v>
      </c>
      <c r="E309" s="186" t="s">
        <v>176</v>
      </c>
      <c r="F309" s="52" t="s">
        <v>660</v>
      </c>
      <c r="G309" s="188">
        <f>VLOOKUP(D309,'[45]2014市本级决算'!A:C,3,FALSE)</f>
        <v>0</v>
      </c>
      <c r="H309" s="188">
        <f>VLOOKUP(D309,'[45]2015市本级年初预算'!D:G,4,FALSE)</f>
        <v>0</v>
      </c>
      <c r="I309" s="188">
        <f>VLOOKUP(D309,'[45]2015预算调整'!E:K,7,FALSE)</f>
        <v>0</v>
      </c>
      <c r="J309" s="188">
        <f>VLOOKUP(D309,'[45]2015年市本级决算'!A:C,3,FALSE)</f>
        <v>0</v>
      </c>
      <c r="K309" s="578">
        <f t="shared" si="32"/>
        <v>0</v>
      </c>
      <c r="L309" s="579">
        <f t="shared" si="33"/>
        <v>0</v>
      </c>
      <c r="M309" s="578">
        <f t="shared" si="34"/>
        <v>0</v>
      </c>
      <c r="N309" s="148" t="str">
        <f t="shared" ref="N309:N375" si="37">IF(ISERROR(J309/G309-1),"",J309/G309-1)</f>
        <v/>
      </c>
      <c r="O309" s="194" t="str">
        <f t="shared" si="31"/>
        <v>否</v>
      </c>
      <c r="P309" s="194" t="str">
        <f t="shared" si="35"/>
        <v>否</v>
      </c>
      <c r="Q309" s="187" t="s">
        <v>661</v>
      </c>
      <c r="R309" s="175">
        <f t="shared" si="36"/>
        <v>7</v>
      </c>
    </row>
    <row r="310" s="175" customFormat="1" ht="18.95" customHeight="1" spans="1:18">
      <c r="A310" s="185" t="s">
        <v>165</v>
      </c>
      <c r="B310" s="186" t="s">
        <v>165</v>
      </c>
      <c r="C310" s="186" t="s">
        <v>656</v>
      </c>
      <c r="D310" s="574">
        <v>2040350</v>
      </c>
      <c r="E310" s="186" t="s">
        <v>176</v>
      </c>
      <c r="F310" s="52" t="s">
        <v>189</v>
      </c>
      <c r="G310" s="188">
        <f>VLOOKUP(D310,'[45]2014市本级决算'!A:C,3,FALSE)</f>
        <v>0</v>
      </c>
      <c r="H310" s="188">
        <f>VLOOKUP(D310,'[45]2015市本级年初预算'!D:G,4,FALSE)</f>
        <v>0</v>
      </c>
      <c r="I310" s="188">
        <f>VLOOKUP(D310,'[45]2015预算调整'!E:K,7,FALSE)</f>
        <v>0</v>
      </c>
      <c r="J310" s="188">
        <f>VLOOKUP(D310,'[45]2015年市本级决算'!A:C,3,FALSE)</f>
        <v>0</v>
      </c>
      <c r="K310" s="578">
        <f t="shared" si="32"/>
        <v>0</v>
      </c>
      <c r="L310" s="579">
        <f t="shared" si="33"/>
        <v>0</v>
      </c>
      <c r="M310" s="578">
        <f t="shared" si="34"/>
        <v>0</v>
      </c>
      <c r="N310" s="148" t="str">
        <f t="shared" si="37"/>
        <v/>
      </c>
      <c r="O310" s="194" t="str">
        <f t="shared" si="31"/>
        <v>否</v>
      </c>
      <c r="P310" s="194" t="str">
        <f t="shared" si="35"/>
        <v>否</v>
      </c>
      <c r="Q310" s="187" t="s">
        <v>662</v>
      </c>
      <c r="R310" s="175">
        <f t="shared" si="36"/>
        <v>7</v>
      </c>
    </row>
    <row r="311" s="175" customFormat="1" ht="18.95" customHeight="1" spans="1:18">
      <c r="A311" s="185" t="s">
        <v>165</v>
      </c>
      <c r="B311" s="186"/>
      <c r="C311" s="186" t="s">
        <v>656</v>
      </c>
      <c r="D311" s="574">
        <v>2040399</v>
      </c>
      <c r="E311" s="186" t="s">
        <v>176</v>
      </c>
      <c r="F311" s="52" t="s">
        <v>663</v>
      </c>
      <c r="G311" s="188">
        <f>VLOOKUP(D311,'[45]2014市本级决算'!A:C,3,FALSE)</f>
        <v>0</v>
      </c>
      <c r="H311" s="188">
        <f>VLOOKUP(D311,'[45]2015市本级年初预算'!D:G,4,FALSE)</f>
        <v>0</v>
      </c>
      <c r="I311" s="188">
        <f>VLOOKUP(D311,'[45]2015预算调整'!E:K,7,FALSE)</f>
        <v>0</v>
      </c>
      <c r="J311" s="188">
        <f>VLOOKUP(D311,'[45]2015年市本级决算'!A:C,3,FALSE)</f>
        <v>0</v>
      </c>
      <c r="K311" s="578">
        <f t="shared" si="32"/>
        <v>0</v>
      </c>
      <c r="L311" s="579">
        <f t="shared" si="33"/>
        <v>0</v>
      </c>
      <c r="M311" s="578">
        <f t="shared" si="34"/>
        <v>0</v>
      </c>
      <c r="N311" s="148" t="str">
        <f t="shared" si="37"/>
        <v/>
      </c>
      <c r="O311" s="194" t="str">
        <f t="shared" si="31"/>
        <v>否</v>
      </c>
      <c r="P311" s="194" t="str">
        <f t="shared" si="35"/>
        <v>否</v>
      </c>
      <c r="Q311" s="187" t="s">
        <v>664</v>
      </c>
      <c r="R311" s="175">
        <f t="shared" si="36"/>
        <v>7</v>
      </c>
    </row>
    <row r="312" s="175" customFormat="1" ht="18.95" customHeight="1" spans="1:18">
      <c r="A312" s="185" t="s">
        <v>165</v>
      </c>
      <c r="B312" s="690" t="s">
        <v>593</v>
      </c>
      <c r="C312" s="186"/>
      <c r="D312" s="574">
        <v>20404</v>
      </c>
      <c r="E312" s="186"/>
      <c r="F312" s="52" t="s">
        <v>665</v>
      </c>
      <c r="G312" s="188">
        <f>VLOOKUP(D312,'[45]2014市本级决算'!A:C,3,FALSE)</f>
        <v>2516</v>
      </c>
      <c r="H312" s="188">
        <f>VLOOKUP(D312,'[45]2015市本级年初预算'!D:G,4,FALSE)</f>
        <v>2890</v>
      </c>
      <c r="I312" s="188">
        <f>VLOOKUP(D312,'[45]2015预算调整'!E:K,7,FALSE)</f>
        <v>2990</v>
      </c>
      <c r="J312" s="188">
        <f>VLOOKUP(D312,'[45]2015年市本级决算'!A:C,3,FALSE)</f>
        <v>2637</v>
      </c>
      <c r="K312" s="578">
        <f t="shared" si="32"/>
        <v>1.048</v>
      </c>
      <c r="L312" s="579">
        <f t="shared" si="33"/>
        <v>0.912</v>
      </c>
      <c r="M312" s="578">
        <f t="shared" si="34"/>
        <v>0.882</v>
      </c>
      <c r="N312" s="148">
        <f t="shared" si="37"/>
        <v>0.048</v>
      </c>
      <c r="O312" s="194" t="str">
        <f t="shared" si="31"/>
        <v>是</v>
      </c>
      <c r="P312" s="194" t="str">
        <f t="shared" si="35"/>
        <v>是</v>
      </c>
      <c r="Q312" s="187" t="s">
        <v>666</v>
      </c>
      <c r="R312" s="175">
        <f t="shared" si="36"/>
        <v>5</v>
      </c>
    </row>
    <row r="313" s="175" customFormat="1" ht="18.95" customHeight="1" spans="1:18">
      <c r="A313" s="185" t="s">
        <v>165</v>
      </c>
      <c r="B313" s="186" t="s">
        <v>165</v>
      </c>
      <c r="C313" s="186" t="s">
        <v>666</v>
      </c>
      <c r="D313" s="574">
        <v>2040401</v>
      </c>
      <c r="E313" s="186" t="s">
        <v>176</v>
      </c>
      <c r="F313" s="52" t="s">
        <v>170</v>
      </c>
      <c r="G313" s="188">
        <f>VLOOKUP(D313,'[45]2014市本级决算'!A:C,3,FALSE)</f>
        <v>1324</v>
      </c>
      <c r="H313" s="188">
        <f>VLOOKUP(D313,'[45]2015市本级年初预算'!D:G,4,FALSE)</f>
        <v>1640</v>
      </c>
      <c r="I313" s="188">
        <f>VLOOKUP(D313,'[45]2015预算调整'!E:K,7,FALSE)</f>
        <v>1640</v>
      </c>
      <c r="J313" s="188">
        <f>VLOOKUP(D313,'[45]2015年市本级决算'!A:C,3,FALSE)</f>
        <v>1729</v>
      </c>
      <c r="K313" s="578">
        <f t="shared" si="32"/>
        <v>1.306</v>
      </c>
      <c r="L313" s="579">
        <f t="shared" si="33"/>
        <v>1.054</v>
      </c>
      <c r="M313" s="578">
        <f t="shared" si="34"/>
        <v>1.054</v>
      </c>
      <c r="N313" s="148">
        <f t="shared" si="37"/>
        <v>0.306</v>
      </c>
      <c r="O313" s="194" t="str">
        <f t="shared" si="31"/>
        <v>是</v>
      </c>
      <c r="P313" s="194" t="str">
        <f t="shared" si="35"/>
        <v>否</v>
      </c>
      <c r="Q313" s="187" t="s">
        <v>667</v>
      </c>
      <c r="R313" s="175">
        <f t="shared" si="36"/>
        <v>7</v>
      </c>
    </row>
    <row r="314" s="175" customFormat="1" ht="18.95" customHeight="1" spans="1:18">
      <c r="A314" s="185" t="s">
        <v>165</v>
      </c>
      <c r="B314" s="186" t="s">
        <v>165</v>
      </c>
      <c r="C314" s="186" t="s">
        <v>666</v>
      </c>
      <c r="D314" s="574">
        <v>2040402</v>
      </c>
      <c r="E314" s="186" t="s">
        <v>176</v>
      </c>
      <c r="F314" s="52" t="s">
        <v>172</v>
      </c>
      <c r="G314" s="188">
        <f>VLOOKUP(D314,'[45]2014市本级决算'!A:C,3,FALSE)</f>
        <v>259</v>
      </c>
      <c r="H314" s="188">
        <f>VLOOKUP(D314,'[45]2015市本级年初预算'!D:G,4,FALSE)</f>
        <v>320</v>
      </c>
      <c r="I314" s="188">
        <f>VLOOKUP(D314,'[45]2015预算调整'!E:K,7,FALSE)</f>
        <v>420</v>
      </c>
      <c r="J314" s="188">
        <f>VLOOKUP(D314,'[45]2015年市本级决算'!A:C,3,FALSE)</f>
        <v>262</v>
      </c>
      <c r="K314" s="578">
        <f t="shared" si="32"/>
        <v>1.012</v>
      </c>
      <c r="L314" s="579">
        <f t="shared" si="33"/>
        <v>0.819</v>
      </c>
      <c r="M314" s="578">
        <f t="shared" si="34"/>
        <v>0.624</v>
      </c>
      <c r="N314" s="148">
        <f t="shared" si="37"/>
        <v>0.012</v>
      </c>
      <c r="O314" s="194" t="str">
        <f t="shared" si="31"/>
        <v>是</v>
      </c>
      <c r="P314" s="194" t="str">
        <f t="shared" si="35"/>
        <v>否</v>
      </c>
      <c r="Q314" s="187" t="s">
        <v>668</v>
      </c>
      <c r="R314" s="175">
        <f t="shared" si="36"/>
        <v>7</v>
      </c>
    </row>
    <row r="315" s="175" customFormat="1" ht="18.95" customHeight="1" spans="1:18">
      <c r="A315" s="185" t="s">
        <v>165</v>
      </c>
      <c r="B315" s="186" t="s">
        <v>165</v>
      </c>
      <c r="C315" s="186" t="s">
        <v>666</v>
      </c>
      <c r="D315" s="574">
        <v>2040403</v>
      </c>
      <c r="E315" s="186" t="s">
        <v>176</v>
      </c>
      <c r="F315" s="52" t="s">
        <v>174</v>
      </c>
      <c r="G315" s="188">
        <f>VLOOKUP(D315,'[45]2014市本级决算'!A:C,3,FALSE)</f>
        <v>0</v>
      </c>
      <c r="H315" s="188">
        <f>VLOOKUP(D315,'[45]2015市本级年初预算'!D:G,4,FALSE)</f>
        <v>0</v>
      </c>
      <c r="I315" s="188">
        <f>VLOOKUP(D315,'[45]2015预算调整'!E:K,7,FALSE)</f>
        <v>0</v>
      </c>
      <c r="J315" s="188">
        <f>VLOOKUP(D315,'[45]2015年市本级决算'!A:C,3,FALSE)</f>
        <v>0</v>
      </c>
      <c r="K315" s="578">
        <f t="shared" si="32"/>
        <v>0</v>
      </c>
      <c r="L315" s="579">
        <f t="shared" si="33"/>
        <v>0</v>
      </c>
      <c r="M315" s="578">
        <f t="shared" si="34"/>
        <v>0</v>
      </c>
      <c r="N315" s="148" t="str">
        <f t="shared" si="37"/>
        <v/>
      </c>
      <c r="O315" s="194" t="str">
        <f t="shared" si="31"/>
        <v>否</v>
      </c>
      <c r="P315" s="194" t="str">
        <f t="shared" si="35"/>
        <v>否</v>
      </c>
      <c r="Q315" s="187" t="s">
        <v>669</v>
      </c>
      <c r="R315" s="175">
        <f t="shared" si="36"/>
        <v>7</v>
      </c>
    </row>
    <row r="316" s="175" customFormat="1" ht="18.95" customHeight="1" spans="1:18">
      <c r="A316" s="185" t="s">
        <v>165</v>
      </c>
      <c r="B316" s="186" t="s">
        <v>165</v>
      </c>
      <c r="C316" s="186" t="s">
        <v>666</v>
      </c>
      <c r="D316" s="574">
        <v>2040404</v>
      </c>
      <c r="E316" s="186" t="s">
        <v>176</v>
      </c>
      <c r="F316" s="52" t="s">
        <v>670</v>
      </c>
      <c r="G316" s="188">
        <f>VLOOKUP(D316,'[45]2014市本级决算'!A:C,3,FALSE)</f>
        <v>763</v>
      </c>
      <c r="H316" s="188">
        <f>VLOOKUP(D316,'[45]2015市本级年初预算'!D:G,4,FALSE)</f>
        <v>760</v>
      </c>
      <c r="I316" s="188">
        <f>VLOOKUP(D316,'[45]2015预算调整'!E:K,7,FALSE)</f>
        <v>760</v>
      </c>
      <c r="J316" s="188">
        <f>VLOOKUP(D316,'[45]2015年市本级决算'!A:C,3,FALSE)</f>
        <v>491</v>
      </c>
      <c r="K316" s="578">
        <f t="shared" si="32"/>
        <v>0.644</v>
      </c>
      <c r="L316" s="579">
        <f t="shared" si="33"/>
        <v>0.646</v>
      </c>
      <c r="M316" s="578">
        <f t="shared" si="34"/>
        <v>0.646</v>
      </c>
      <c r="N316" s="148">
        <f t="shared" si="37"/>
        <v>-0.356</v>
      </c>
      <c r="O316" s="194" t="str">
        <f t="shared" si="31"/>
        <v>是</v>
      </c>
      <c r="P316" s="194" t="str">
        <f t="shared" si="35"/>
        <v>否</v>
      </c>
      <c r="Q316" s="187" t="s">
        <v>671</v>
      </c>
      <c r="R316" s="175">
        <f t="shared" si="36"/>
        <v>7</v>
      </c>
    </row>
    <row r="317" s="175" customFormat="1" ht="18.95" customHeight="1" spans="1:18">
      <c r="A317" s="185" t="s">
        <v>165</v>
      </c>
      <c r="B317" s="186" t="s">
        <v>165</v>
      </c>
      <c r="C317" s="186" t="s">
        <v>666</v>
      </c>
      <c r="D317" s="574">
        <v>2040405</v>
      </c>
      <c r="E317" s="186" t="s">
        <v>176</v>
      </c>
      <c r="F317" s="52" t="s">
        <v>672</v>
      </c>
      <c r="G317" s="188">
        <f>VLOOKUP(D317,'[45]2014市本级决算'!A:C,3,FALSE)</f>
        <v>30</v>
      </c>
      <c r="H317" s="188">
        <f>VLOOKUP(D317,'[45]2015市本级年初预算'!D:G,4,FALSE)</f>
        <v>30</v>
      </c>
      <c r="I317" s="188">
        <f>VLOOKUP(D317,'[45]2015预算调整'!E:K,7,FALSE)</f>
        <v>30</v>
      </c>
      <c r="J317" s="188">
        <f>VLOOKUP(D317,'[45]2015年市本级决算'!A:C,3,FALSE)</f>
        <v>82</v>
      </c>
      <c r="K317" s="578">
        <f t="shared" si="32"/>
        <v>2.733</v>
      </c>
      <c r="L317" s="579">
        <f t="shared" si="33"/>
        <v>2.733</v>
      </c>
      <c r="M317" s="578">
        <f t="shared" si="34"/>
        <v>2.733</v>
      </c>
      <c r="N317" s="148">
        <f t="shared" si="37"/>
        <v>1.733</v>
      </c>
      <c r="O317" s="194" t="str">
        <f t="shared" si="31"/>
        <v>是</v>
      </c>
      <c r="P317" s="194" t="str">
        <f t="shared" si="35"/>
        <v>否</v>
      </c>
      <c r="Q317" s="187" t="s">
        <v>673</v>
      </c>
      <c r="R317" s="175">
        <f t="shared" si="36"/>
        <v>7</v>
      </c>
    </row>
    <row r="318" s="175" customFormat="1" ht="18.95" customHeight="1" spans="1:18">
      <c r="A318" s="185" t="s">
        <v>165</v>
      </c>
      <c r="B318" s="186" t="s">
        <v>165</v>
      </c>
      <c r="C318" s="186" t="s">
        <v>666</v>
      </c>
      <c r="D318" s="574">
        <v>2040406</v>
      </c>
      <c r="E318" s="186" t="s">
        <v>176</v>
      </c>
      <c r="F318" s="52" t="s">
        <v>674</v>
      </c>
      <c r="G318" s="188">
        <f>VLOOKUP(D318,'[45]2014市本级决算'!A:C,3,FALSE)</f>
        <v>10</v>
      </c>
      <c r="H318" s="188">
        <f>VLOOKUP(D318,'[45]2015市本级年初预算'!D:G,4,FALSE)</f>
        <v>10</v>
      </c>
      <c r="I318" s="188">
        <f>VLOOKUP(D318,'[45]2015预算调整'!E:K,7,FALSE)</f>
        <v>10</v>
      </c>
      <c r="J318" s="188">
        <f>VLOOKUP(D318,'[45]2015年市本级决算'!A:C,3,FALSE)</f>
        <v>10</v>
      </c>
      <c r="K318" s="578">
        <f t="shared" si="32"/>
        <v>1</v>
      </c>
      <c r="L318" s="579">
        <f t="shared" si="33"/>
        <v>1</v>
      </c>
      <c r="M318" s="578">
        <f t="shared" si="34"/>
        <v>1</v>
      </c>
      <c r="N318" s="148">
        <f t="shared" si="37"/>
        <v>0</v>
      </c>
      <c r="O318" s="194" t="str">
        <f t="shared" si="31"/>
        <v>是</v>
      </c>
      <c r="P318" s="194" t="str">
        <f t="shared" si="35"/>
        <v>否</v>
      </c>
      <c r="Q318" s="187" t="s">
        <v>675</v>
      </c>
      <c r="R318" s="175">
        <f t="shared" si="36"/>
        <v>7</v>
      </c>
    </row>
    <row r="319" s="175" customFormat="1" ht="18.95" customHeight="1" spans="1:18">
      <c r="A319" s="185" t="s">
        <v>165</v>
      </c>
      <c r="B319" s="186" t="s">
        <v>165</v>
      </c>
      <c r="C319" s="186" t="s">
        <v>666</v>
      </c>
      <c r="D319" s="574">
        <v>2040407</v>
      </c>
      <c r="E319" s="186" t="s">
        <v>176</v>
      </c>
      <c r="F319" s="52" t="s">
        <v>676</v>
      </c>
      <c r="G319" s="188">
        <f>VLOOKUP(D319,'[45]2014市本级决算'!A:C,3,FALSE)</f>
        <v>10</v>
      </c>
      <c r="H319" s="188">
        <f>VLOOKUP(D319,'[45]2015市本级年初预算'!D:G,4,FALSE)</f>
        <v>10</v>
      </c>
      <c r="I319" s="188">
        <f>VLOOKUP(D319,'[45]2015预算调整'!E:K,7,FALSE)</f>
        <v>10</v>
      </c>
      <c r="J319" s="188">
        <f>VLOOKUP(D319,'[45]2015年市本级决算'!A:C,3,FALSE)</f>
        <v>10</v>
      </c>
      <c r="K319" s="578">
        <f t="shared" si="32"/>
        <v>1</v>
      </c>
      <c r="L319" s="579">
        <f t="shared" si="33"/>
        <v>1</v>
      </c>
      <c r="M319" s="578">
        <f t="shared" si="34"/>
        <v>1</v>
      </c>
      <c r="N319" s="148">
        <f t="shared" si="37"/>
        <v>0</v>
      </c>
      <c r="O319" s="194" t="str">
        <f t="shared" si="31"/>
        <v>是</v>
      </c>
      <c r="P319" s="194" t="str">
        <f t="shared" si="35"/>
        <v>否</v>
      </c>
      <c r="Q319" s="187" t="s">
        <v>677</v>
      </c>
      <c r="R319" s="175">
        <f t="shared" si="36"/>
        <v>7</v>
      </c>
    </row>
    <row r="320" s="175" customFormat="1" ht="18.95" customHeight="1" spans="1:18">
      <c r="A320" s="185" t="s">
        <v>165</v>
      </c>
      <c r="B320" s="186" t="s">
        <v>165</v>
      </c>
      <c r="C320" s="186" t="s">
        <v>666</v>
      </c>
      <c r="D320" s="574">
        <v>2040408</v>
      </c>
      <c r="E320" s="186" t="s">
        <v>176</v>
      </c>
      <c r="F320" s="52" t="s">
        <v>678</v>
      </c>
      <c r="G320" s="188">
        <f>VLOOKUP(D320,'[45]2014市本级决算'!A:C,3,FALSE)</f>
        <v>10</v>
      </c>
      <c r="H320" s="188">
        <f>VLOOKUP(D320,'[45]2015市本级年初预算'!D:G,4,FALSE)</f>
        <v>10</v>
      </c>
      <c r="I320" s="188">
        <f>VLOOKUP(D320,'[45]2015预算调整'!E:K,7,FALSE)</f>
        <v>10</v>
      </c>
      <c r="J320" s="188">
        <f>VLOOKUP(D320,'[45]2015年市本级决算'!A:C,3,FALSE)</f>
        <v>10</v>
      </c>
      <c r="K320" s="578">
        <f t="shared" si="32"/>
        <v>1</v>
      </c>
      <c r="L320" s="579">
        <f t="shared" si="33"/>
        <v>1</v>
      </c>
      <c r="M320" s="578">
        <f t="shared" si="34"/>
        <v>1</v>
      </c>
      <c r="N320" s="148">
        <f t="shared" si="37"/>
        <v>0</v>
      </c>
      <c r="O320" s="194" t="str">
        <f t="shared" si="31"/>
        <v>是</v>
      </c>
      <c r="P320" s="194" t="str">
        <f t="shared" si="35"/>
        <v>否</v>
      </c>
      <c r="Q320" s="187" t="s">
        <v>679</v>
      </c>
      <c r="R320" s="175">
        <f t="shared" si="36"/>
        <v>7</v>
      </c>
    </row>
    <row r="321" s="175" customFormat="1" ht="18.95" customHeight="1" spans="1:18">
      <c r="A321" s="185" t="s">
        <v>165</v>
      </c>
      <c r="B321" s="186" t="s">
        <v>165</v>
      </c>
      <c r="C321" s="186" t="s">
        <v>666</v>
      </c>
      <c r="D321" s="574">
        <v>2040409</v>
      </c>
      <c r="E321" s="186" t="s">
        <v>176</v>
      </c>
      <c r="F321" s="52" t="s">
        <v>680</v>
      </c>
      <c r="G321" s="188">
        <f>VLOOKUP(D321,'[45]2014市本级决算'!A:C,3,FALSE)</f>
        <v>0</v>
      </c>
      <c r="H321" s="188">
        <f>VLOOKUP(D321,'[45]2015市本级年初预算'!D:G,4,FALSE)</f>
        <v>0</v>
      </c>
      <c r="I321" s="188">
        <f>VLOOKUP(D321,'[45]2015预算调整'!E:K,7,FALSE)</f>
        <v>0</v>
      </c>
      <c r="J321" s="188">
        <f>VLOOKUP(D321,'[45]2015年市本级决算'!A:C,3,FALSE)</f>
        <v>0</v>
      </c>
      <c r="K321" s="578">
        <f t="shared" si="32"/>
        <v>0</v>
      </c>
      <c r="L321" s="579">
        <f t="shared" si="33"/>
        <v>0</v>
      </c>
      <c r="M321" s="578">
        <f t="shared" si="34"/>
        <v>0</v>
      </c>
      <c r="N321" s="148" t="str">
        <f t="shared" si="37"/>
        <v/>
      </c>
      <c r="O321" s="194" t="str">
        <f t="shared" si="31"/>
        <v>否</v>
      </c>
      <c r="P321" s="194" t="str">
        <f t="shared" si="35"/>
        <v>否</v>
      </c>
      <c r="Q321" s="187" t="s">
        <v>681</v>
      </c>
      <c r="R321" s="175">
        <f t="shared" si="36"/>
        <v>7</v>
      </c>
    </row>
    <row r="322" s="175" customFormat="1" ht="18.95" customHeight="1" spans="1:18">
      <c r="A322" s="185" t="s">
        <v>165</v>
      </c>
      <c r="B322" s="186" t="s">
        <v>165</v>
      </c>
      <c r="C322" s="186" t="s">
        <v>666</v>
      </c>
      <c r="D322" s="574">
        <v>2040450</v>
      </c>
      <c r="E322" s="186" t="s">
        <v>176</v>
      </c>
      <c r="F322" s="52" t="s">
        <v>189</v>
      </c>
      <c r="G322" s="188">
        <f>VLOOKUP(D322,'[45]2014市本级决算'!A:C,3,FALSE)</f>
        <v>0</v>
      </c>
      <c r="H322" s="188">
        <f>VLOOKUP(D322,'[45]2015市本级年初预算'!D:G,4,FALSE)</f>
        <v>0</v>
      </c>
      <c r="I322" s="188">
        <f>VLOOKUP(D322,'[45]2015预算调整'!E:K,7,FALSE)</f>
        <v>0</v>
      </c>
      <c r="J322" s="188">
        <f>VLOOKUP(D322,'[45]2015年市本级决算'!A:C,3,FALSE)</f>
        <v>0</v>
      </c>
      <c r="K322" s="578">
        <f t="shared" si="32"/>
        <v>0</v>
      </c>
      <c r="L322" s="579">
        <f t="shared" si="33"/>
        <v>0</v>
      </c>
      <c r="M322" s="578">
        <f t="shared" si="34"/>
        <v>0</v>
      </c>
      <c r="N322" s="148" t="str">
        <f t="shared" si="37"/>
        <v/>
      </c>
      <c r="O322" s="194" t="str">
        <f t="shared" si="31"/>
        <v>否</v>
      </c>
      <c r="P322" s="194" t="str">
        <f t="shared" si="35"/>
        <v>否</v>
      </c>
      <c r="Q322" s="187" t="s">
        <v>682</v>
      </c>
      <c r="R322" s="175">
        <f t="shared" si="36"/>
        <v>7</v>
      </c>
    </row>
    <row r="323" s="175" customFormat="1" ht="18.95" customHeight="1" spans="1:18">
      <c r="A323" s="185" t="s">
        <v>165</v>
      </c>
      <c r="B323" s="186"/>
      <c r="C323" s="186" t="s">
        <v>666</v>
      </c>
      <c r="D323" s="574">
        <v>2040499</v>
      </c>
      <c r="E323" s="186" t="s">
        <v>176</v>
      </c>
      <c r="F323" s="52" t="s">
        <v>683</v>
      </c>
      <c r="G323" s="188">
        <f>VLOOKUP(D323,'[45]2014市本级决算'!A:C,3,FALSE)</f>
        <v>110</v>
      </c>
      <c r="H323" s="188">
        <f>VLOOKUP(D323,'[45]2015市本级年初预算'!D:G,4,FALSE)</f>
        <v>110</v>
      </c>
      <c r="I323" s="188">
        <f>VLOOKUP(D323,'[45]2015预算调整'!E:K,7,FALSE)</f>
        <v>110</v>
      </c>
      <c r="J323" s="188">
        <f>VLOOKUP(D323,'[45]2015年市本级决算'!A:C,3,FALSE)</f>
        <v>43</v>
      </c>
      <c r="K323" s="578">
        <f t="shared" si="32"/>
        <v>0.391</v>
      </c>
      <c r="L323" s="579">
        <f t="shared" si="33"/>
        <v>0.391</v>
      </c>
      <c r="M323" s="578">
        <f t="shared" si="34"/>
        <v>0.391</v>
      </c>
      <c r="N323" s="148">
        <f t="shared" si="37"/>
        <v>-0.609</v>
      </c>
      <c r="O323" s="194" t="str">
        <f t="shared" si="31"/>
        <v>是</v>
      </c>
      <c r="P323" s="194" t="str">
        <f t="shared" si="35"/>
        <v>否</v>
      </c>
      <c r="Q323" s="187" t="s">
        <v>684</v>
      </c>
      <c r="R323" s="175">
        <f t="shared" si="36"/>
        <v>7</v>
      </c>
    </row>
    <row r="324" s="175" customFormat="1" ht="18.95" customHeight="1" spans="1:18">
      <c r="A324" s="185" t="s">
        <v>165</v>
      </c>
      <c r="B324" s="690" t="s">
        <v>593</v>
      </c>
      <c r="C324" s="186"/>
      <c r="D324" s="574">
        <v>20405</v>
      </c>
      <c r="E324" s="186"/>
      <c r="F324" s="52" t="s">
        <v>685</v>
      </c>
      <c r="G324" s="188">
        <f>VLOOKUP(D324,'[45]2014市本级决算'!A:C,3,FALSE)</f>
        <v>3284</v>
      </c>
      <c r="H324" s="188">
        <f>VLOOKUP(D324,'[45]2015市本级年初预算'!D:G,4,FALSE)</f>
        <v>3606</v>
      </c>
      <c r="I324" s="188">
        <f>VLOOKUP(D324,'[45]2015预算调整'!E:K,7,FALSE)</f>
        <v>3606</v>
      </c>
      <c r="J324" s="188">
        <f>VLOOKUP(D324,'[45]2015年市本级决算'!A:C,3,FALSE)</f>
        <v>4049</v>
      </c>
      <c r="K324" s="578">
        <f t="shared" si="32"/>
        <v>1.233</v>
      </c>
      <c r="L324" s="579">
        <f t="shared" si="33"/>
        <v>1.123</v>
      </c>
      <c r="M324" s="578">
        <f t="shared" si="34"/>
        <v>1.123</v>
      </c>
      <c r="N324" s="148">
        <f t="shared" si="37"/>
        <v>0.233</v>
      </c>
      <c r="O324" s="194" t="str">
        <f t="shared" ref="O324:O387" si="38">IF(F324&lt;&gt;"",IF(SUM(G324:J324)&lt;&gt;0,"是","否"),"空")</f>
        <v>是</v>
      </c>
      <c r="P324" s="194" t="str">
        <f t="shared" si="35"/>
        <v>是</v>
      </c>
      <c r="Q324" s="187" t="s">
        <v>686</v>
      </c>
      <c r="R324" s="175">
        <f t="shared" si="36"/>
        <v>5</v>
      </c>
    </row>
    <row r="325" s="175" customFormat="1" ht="18.95" customHeight="1" spans="1:18">
      <c r="A325" s="185" t="s">
        <v>165</v>
      </c>
      <c r="B325" s="186" t="s">
        <v>165</v>
      </c>
      <c r="C325" s="186" t="s">
        <v>686</v>
      </c>
      <c r="D325" s="574">
        <v>2040501</v>
      </c>
      <c r="E325" s="186" t="s">
        <v>176</v>
      </c>
      <c r="F325" s="52" t="s">
        <v>170</v>
      </c>
      <c r="G325" s="188">
        <f>VLOOKUP(D325,'[45]2014市本级决算'!A:C,3,FALSE)</f>
        <v>1550</v>
      </c>
      <c r="H325" s="188">
        <f>VLOOKUP(D325,'[45]2015市本级年初预算'!D:G,4,FALSE)</f>
        <v>1850</v>
      </c>
      <c r="I325" s="188">
        <f>VLOOKUP(D325,'[45]2015预算调整'!E:K,7,FALSE)</f>
        <v>1850</v>
      </c>
      <c r="J325" s="188">
        <f>VLOOKUP(D325,'[45]2015年市本级决算'!A:C,3,FALSE)</f>
        <v>2075</v>
      </c>
      <c r="K325" s="578">
        <f t="shared" ref="K325:K388" si="39">IFERROR(J325/G325,0)</f>
        <v>1.339</v>
      </c>
      <c r="L325" s="579">
        <f t="shared" ref="L325:L388" si="40">IFERROR(J325/H325,0)</f>
        <v>1.122</v>
      </c>
      <c r="M325" s="578">
        <f t="shared" ref="M325:M388" si="41">IFERROR(J325/I325,0)</f>
        <v>1.122</v>
      </c>
      <c r="N325" s="148">
        <f t="shared" si="37"/>
        <v>0.339</v>
      </c>
      <c r="O325" s="194" t="str">
        <f t="shared" si="38"/>
        <v>是</v>
      </c>
      <c r="P325" s="194" t="str">
        <f t="shared" ref="P325:P388" si="42">IF(C325&lt;&gt;"",IF(OR(LEFT(D325,3)="205",LEFT(D325,3)="206",LEFT(D325,3)="207",LEFT(D325,3)="208",LEFT(D325,3)="210",LEFT(D325,3)="213"),"是","否"),"是")</f>
        <v>否</v>
      </c>
      <c r="Q325" s="187" t="s">
        <v>687</v>
      </c>
      <c r="R325" s="175">
        <f t="shared" ref="R325:R388" si="43">LEN(Q325)</f>
        <v>7</v>
      </c>
    </row>
    <row r="326" s="175" customFormat="1" ht="18.95" customHeight="1" spans="1:18">
      <c r="A326" s="185" t="s">
        <v>165</v>
      </c>
      <c r="B326" s="186" t="s">
        <v>165</v>
      </c>
      <c r="C326" s="186" t="s">
        <v>686</v>
      </c>
      <c r="D326" s="574">
        <v>2040502</v>
      </c>
      <c r="E326" s="186" t="s">
        <v>176</v>
      </c>
      <c r="F326" s="52" t="s">
        <v>172</v>
      </c>
      <c r="G326" s="188">
        <f>VLOOKUP(D326,'[45]2014市本级决算'!A:C,3,FALSE)</f>
        <v>134</v>
      </c>
      <c r="H326" s="188">
        <f>VLOOKUP(D326,'[45]2015市本级年初预算'!D:G,4,FALSE)</f>
        <v>166</v>
      </c>
      <c r="I326" s="188">
        <f>VLOOKUP(D326,'[45]2015预算调整'!E:K,7,FALSE)</f>
        <v>166</v>
      </c>
      <c r="J326" s="188">
        <f>VLOOKUP(D326,'[45]2015年市本级决算'!A:C,3,FALSE)</f>
        <v>101</v>
      </c>
      <c r="K326" s="578">
        <f t="shared" si="39"/>
        <v>0.754</v>
      </c>
      <c r="L326" s="579">
        <f t="shared" si="40"/>
        <v>0.608</v>
      </c>
      <c r="M326" s="578">
        <f t="shared" si="41"/>
        <v>0.608</v>
      </c>
      <c r="N326" s="148">
        <f t="shared" si="37"/>
        <v>-0.246</v>
      </c>
      <c r="O326" s="194" t="str">
        <f t="shared" si="38"/>
        <v>是</v>
      </c>
      <c r="P326" s="194" t="str">
        <f t="shared" si="42"/>
        <v>否</v>
      </c>
      <c r="Q326" s="187" t="s">
        <v>688</v>
      </c>
      <c r="R326" s="175">
        <f t="shared" si="43"/>
        <v>7</v>
      </c>
    </row>
    <row r="327" s="175" customFormat="1" ht="18.95" customHeight="1" spans="1:18">
      <c r="A327" s="185" t="s">
        <v>165</v>
      </c>
      <c r="B327" s="186" t="s">
        <v>165</v>
      </c>
      <c r="C327" s="186" t="s">
        <v>686</v>
      </c>
      <c r="D327" s="574">
        <v>2040503</v>
      </c>
      <c r="E327" s="186" t="s">
        <v>176</v>
      </c>
      <c r="F327" s="52" t="s">
        <v>174</v>
      </c>
      <c r="G327" s="188">
        <f>VLOOKUP(D327,'[45]2014市本级决算'!A:C,3,FALSE)</f>
        <v>0</v>
      </c>
      <c r="H327" s="188">
        <f>VLOOKUP(D327,'[45]2015市本级年初预算'!D:G,4,FALSE)</f>
        <v>0</v>
      </c>
      <c r="I327" s="188">
        <f>VLOOKUP(D327,'[45]2015预算调整'!E:K,7,FALSE)</f>
        <v>0</v>
      </c>
      <c r="J327" s="188">
        <f>VLOOKUP(D327,'[45]2015年市本级决算'!A:C,3,FALSE)</f>
        <v>0</v>
      </c>
      <c r="K327" s="578">
        <f t="shared" si="39"/>
        <v>0</v>
      </c>
      <c r="L327" s="579">
        <f t="shared" si="40"/>
        <v>0</v>
      </c>
      <c r="M327" s="578">
        <f t="shared" si="41"/>
        <v>0</v>
      </c>
      <c r="N327" s="148" t="str">
        <f t="shared" si="37"/>
        <v/>
      </c>
      <c r="O327" s="194" t="str">
        <f t="shared" si="38"/>
        <v>否</v>
      </c>
      <c r="P327" s="194" t="str">
        <f t="shared" si="42"/>
        <v>否</v>
      </c>
      <c r="Q327" s="187" t="s">
        <v>689</v>
      </c>
      <c r="R327" s="175">
        <f t="shared" si="43"/>
        <v>7</v>
      </c>
    </row>
    <row r="328" s="175" customFormat="1" ht="18.95" customHeight="1" spans="1:18">
      <c r="A328" s="185" t="s">
        <v>165</v>
      </c>
      <c r="B328" s="186" t="s">
        <v>165</v>
      </c>
      <c r="C328" s="186" t="s">
        <v>686</v>
      </c>
      <c r="D328" s="574">
        <v>2040504</v>
      </c>
      <c r="E328" s="186" t="s">
        <v>176</v>
      </c>
      <c r="F328" s="52" t="s">
        <v>690</v>
      </c>
      <c r="G328" s="188">
        <f>VLOOKUP(D328,'[45]2014市本级决算'!A:C,3,FALSE)</f>
        <v>1412</v>
      </c>
      <c r="H328" s="188">
        <f>VLOOKUP(D328,'[45]2015市本级年初预算'!D:G,4,FALSE)</f>
        <v>1400</v>
      </c>
      <c r="I328" s="188">
        <f>VLOOKUP(D328,'[45]2015预算调整'!E:K,7,FALSE)</f>
        <v>1400</v>
      </c>
      <c r="J328" s="188">
        <f>VLOOKUP(D328,'[45]2015年市本级决算'!A:C,3,FALSE)</f>
        <v>1453</v>
      </c>
      <c r="K328" s="578">
        <f t="shared" si="39"/>
        <v>1.029</v>
      </c>
      <c r="L328" s="579">
        <f t="shared" si="40"/>
        <v>1.038</v>
      </c>
      <c r="M328" s="578">
        <f t="shared" si="41"/>
        <v>1.038</v>
      </c>
      <c r="N328" s="148">
        <f t="shared" si="37"/>
        <v>0.029</v>
      </c>
      <c r="O328" s="194" t="str">
        <f t="shared" si="38"/>
        <v>是</v>
      </c>
      <c r="P328" s="194" t="str">
        <f t="shared" si="42"/>
        <v>否</v>
      </c>
      <c r="Q328" s="187" t="s">
        <v>691</v>
      </c>
      <c r="R328" s="175">
        <f t="shared" si="43"/>
        <v>7</v>
      </c>
    </row>
    <row r="329" s="175" customFormat="1" ht="18.95" customHeight="1" spans="1:18">
      <c r="A329" s="185" t="s">
        <v>165</v>
      </c>
      <c r="B329" s="186" t="s">
        <v>165</v>
      </c>
      <c r="C329" s="186" t="s">
        <v>686</v>
      </c>
      <c r="D329" s="574">
        <v>2040505</v>
      </c>
      <c r="E329" s="186" t="s">
        <v>176</v>
      </c>
      <c r="F329" s="52" t="s">
        <v>692</v>
      </c>
      <c r="G329" s="188">
        <f>VLOOKUP(D329,'[45]2014市本级决算'!A:C,3,FALSE)</f>
        <v>10</v>
      </c>
      <c r="H329" s="188">
        <f>VLOOKUP(D329,'[45]2015市本级年初预算'!D:G,4,FALSE)</f>
        <v>10</v>
      </c>
      <c r="I329" s="188">
        <f>VLOOKUP(D329,'[45]2015预算调整'!E:K,7,FALSE)</f>
        <v>10</v>
      </c>
      <c r="J329" s="188">
        <f>VLOOKUP(D329,'[45]2015年市本级决算'!A:C,3,FALSE)</f>
        <v>10</v>
      </c>
      <c r="K329" s="578">
        <f t="shared" si="39"/>
        <v>1</v>
      </c>
      <c r="L329" s="579">
        <f t="shared" si="40"/>
        <v>1</v>
      </c>
      <c r="M329" s="578">
        <f t="shared" si="41"/>
        <v>1</v>
      </c>
      <c r="N329" s="148">
        <f t="shared" si="37"/>
        <v>0</v>
      </c>
      <c r="O329" s="194" t="str">
        <f t="shared" si="38"/>
        <v>是</v>
      </c>
      <c r="P329" s="194" t="str">
        <f t="shared" si="42"/>
        <v>否</v>
      </c>
      <c r="Q329" s="187" t="s">
        <v>693</v>
      </c>
      <c r="R329" s="175">
        <f t="shared" si="43"/>
        <v>7</v>
      </c>
    </row>
    <row r="330" s="175" customFormat="1" ht="18.95" customHeight="1" spans="1:18">
      <c r="A330" s="185" t="s">
        <v>165</v>
      </c>
      <c r="B330" s="186" t="s">
        <v>165</v>
      </c>
      <c r="C330" s="186" t="s">
        <v>686</v>
      </c>
      <c r="D330" s="574">
        <v>2040506</v>
      </c>
      <c r="E330" s="186" t="s">
        <v>176</v>
      </c>
      <c r="F330" s="52" t="s">
        <v>694</v>
      </c>
      <c r="G330" s="188">
        <f>VLOOKUP(D330,'[45]2014市本级决算'!A:C,3,FALSE)</f>
        <v>0</v>
      </c>
      <c r="H330" s="188">
        <f>VLOOKUP(D330,'[45]2015市本级年初预算'!D:G,4,FALSE)</f>
        <v>0</v>
      </c>
      <c r="I330" s="188">
        <f>VLOOKUP(D330,'[45]2015预算调整'!E:K,7,FALSE)</f>
        <v>0</v>
      </c>
      <c r="J330" s="188">
        <f>VLOOKUP(D330,'[45]2015年市本级决算'!A:C,3,FALSE)</f>
        <v>0</v>
      </c>
      <c r="K330" s="578">
        <f t="shared" si="39"/>
        <v>0</v>
      </c>
      <c r="L330" s="579">
        <f t="shared" si="40"/>
        <v>0</v>
      </c>
      <c r="M330" s="578">
        <f t="shared" si="41"/>
        <v>0</v>
      </c>
      <c r="N330" s="148" t="str">
        <f t="shared" si="37"/>
        <v/>
      </c>
      <c r="O330" s="194" t="str">
        <f t="shared" si="38"/>
        <v>否</v>
      </c>
      <c r="P330" s="194" t="str">
        <f t="shared" si="42"/>
        <v>否</v>
      </c>
      <c r="Q330" s="187" t="s">
        <v>695</v>
      </c>
      <c r="R330" s="175">
        <f t="shared" si="43"/>
        <v>7</v>
      </c>
    </row>
    <row r="331" s="175" customFormat="1" ht="18.95" customHeight="1" spans="1:18">
      <c r="A331" s="185" t="s">
        <v>165</v>
      </c>
      <c r="B331" s="186" t="s">
        <v>165</v>
      </c>
      <c r="C331" s="186" t="s">
        <v>686</v>
      </c>
      <c r="D331" s="574">
        <v>2040550</v>
      </c>
      <c r="E331" s="186" t="s">
        <v>176</v>
      </c>
      <c r="F331" s="52" t="s">
        <v>189</v>
      </c>
      <c r="G331" s="188">
        <f>VLOOKUP(D331,'[45]2014市本级决算'!A:C,3,FALSE)</f>
        <v>0</v>
      </c>
      <c r="H331" s="188">
        <f>VLOOKUP(D331,'[45]2015市本级年初预算'!D:G,4,FALSE)</f>
        <v>0</v>
      </c>
      <c r="I331" s="188">
        <f>VLOOKUP(D331,'[45]2015预算调整'!E:K,7,FALSE)</f>
        <v>0</v>
      </c>
      <c r="J331" s="188">
        <f>VLOOKUP(D331,'[45]2015年市本级决算'!A:C,3,FALSE)</f>
        <v>0</v>
      </c>
      <c r="K331" s="578">
        <f t="shared" si="39"/>
        <v>0</v>
      </c>
      <c r="L331" s="579">
        <f t="shared" si="40"/>
        <v>0</v>
      </c>
      <c r="M331" s="578">
        <f t="shared" si="41"/>
        <v>0</v>
      </c>
      <c r="N331" s="148" t="str">
        <f t="shared" si="37"/>
        <v/>
      </c>
      <c r="O331" s="194" t="str">
        <f t="shared" si="38"/>
        <v>否</v>
      </c>
      <c r="P331" s="194" t="str">
        <f t="shared" si="42"/>
        <v>否</v>
      </c>
      <c r="Q331" s="187" t="s">
        <v>696</v>
      </c>
      <c r="R331" s="175">
        <f t="shared" si="43"/>
        <v>7</v>
      </c>
    </row>
    <row r="332" s="175" customFormat="1" ht="18.95" customHeight="1" spans="1:18">
      <c r="A332" s="185" t="s">
        <v>165</v>
      </c>
      <c r="B332" s="186"/>
      <c r="C332" s="186" t="s">
        <v>686</v>
      </c>
      <c r="D332" s="574">
        <v>2040599</v>
      </c>
      <c r="E332" s="186" t="s">
        <v>176</v>
      </c>
      <c r="F332" s="52" t="s">
        <v>697</v>
      </c>
      <c r="G332" s="188">
        <f>VLOOKUP(D332,'[45]2014市本级决算'!A:C,3,FALSE)</f>
        <v>178</v>
      </c>
      <c r="H332" s="188">
        <f>VLOOKUP(D332,'[45]2015市本级年初预算'!D:G,4,FALSE)</f>
        <v>180</v>
      </c>
      <c r="I332" s="188">
        <f>VLOOKUP(D332,'[45]2015预算调整'!E:K,7,FALSE)</f>
        <v>180</v>
      </c>
      <c r="J332" s="188">
        <f>VLOOKUP(D332,'[45]2015年市本级决算'!A:C,3,FALSE)</f>
        <v>410</v>
      </c>
      <c r="K332" s="578">
        <f t="shared" si="39"/>
        <v>2.303</v>
      </c>
      <c r="L332" s="579">
        <f t="shared" si="40"/>
        <v>2.278</v>
      </c>
      <c r="M332" s="578">
        <f t="shared" si="41"/>
        <v>2.278</v>
      </c>
      <c r="N332" s="148">
        <f t="shared" si="37"/>
        <v>1.303</v>
      </c>
      <c r="O332" s="194" t="str">
        <f t="shared" si="38"/>
        <v>是</v>
      </c>
      <c r="P332" s="194" t="str">
        <f t="shared" si="42"/>
        <v>否</v>
      </c>
      <c r="Q332" s="187" t="s">
        <v>698</v>
      </c>
      <c r="R332" s="175">
        <f t="shared" si="43"/>
        <v>7</v>
      </c>
    </row>
    <row r="333" s="175" customFormat="1" ht="18.95" customHeight="1" spans="1:18">
      <c r="A333" s="185" t="s">
        <v>165</v>
      </c>
      <c r="B333" s="690" t="s">
        <v>593</v>
      </c>
      <c r="C333" s="186"/>
      <c r="D333" s="574">
        <v>20406</v>
      </c>
      <c r="E333" s="186"/>
      <c r="F333" s="52" t="s">
        <v>699</v>
      </c>
      <c r="G333" s="188">
        <f>VLOOKUP(D333,'[45]2014市本级决算'!A:C,3,FALSE)</f>
        <v>868</v>
      </c>
      <c r="H333" s="188">
        <f>VLOOKUP(D333,'[45]2015市本级年初预算'!D:G,4,FALSE)</f>
        <v>953</v>
      </c>
      <c r="I333" s="188">
        <f>VLOOKUP(D333,'[45]2015预算调整'!E:K,7,FALSE)</f>
        <v>953</v>
      </c>
      <c r="J333" s="188">
        <f>VLOOKUP(D333,'[45]2015年市本级决算'!A:C,3,FALSE)</f>
        <v>793</v>
      </c>
      <c r="K333" s="578">
        <f t="shared" si="39"/>
        <v>0.914</v>
      </c>
      <c r="L333" s="579">
        <f t="shared" si="40"/>
        <v>0.832</v>
      </c>
      <c r="M333" s="578">
        <f t="shared" si="41"/>
        <v>0.832</v>
      </c>
      <c r="N333" s="148">
        <f t="shared" si="37"/>
        <v>-0.086</v>
      </c>
      <c r="O333" s="194" t="str">
        <f t="shared" si="38"/>
        <v>是</v>
      </c>
      <c r="P333" s="194" t="str">
        <f t="shared" si="42"/>
        <v>是</v>
      </c>
      <c r="Q333" s="187" t="s">
        <v>700</v>
      </c>
      <c r="R333" s="175">
        <f t="shared" si="43"/>
        <v>5</v>
      </c>
    </row>
    <row r="334" s="175" customFormat="1" ht="18.95" customHeight="1" spans="1:18">
      <c r="A334" s="185" t="s">
        <v>165</v>
      </c>
      <c r="B334" s="186" t="s">
        <v>165</v>
      </c>
      <c r="C334" s="186" t="s">
        <v>700</v>
      </c>
      <c r="D334" s="574">
        <v>2040601</v>
      </c>
      <c r="E334" s="186" t="s">
        <v>176</v>
      </c>
      <c r="F334" s="52" t="s">
        <v>170</v>
      </c>
      <c r="G334" s="188">
        <f>VLOOKUP(D334,'[45]2014市本级决算'!A:C,3,FALSE)</f>
        <v>350</v>
      </c>
      <c r="H334" s="188">
        <f>VLOOKUP(D334,'[45]2015市本级年初预算'!D:G,4,FALSE)</f>
        <v>405</v>
      </c>
      <c r="I334" s="188">
        <f>VLOOKUP(D334,'[45]2015预算调整'!E:K,7,FALSE)</f>
        <v>405</v>
      </c>
      <c r="J334" s="188">
        <f>VLOOKUP(D334,'[45]2015年市本级决算'!A:C,3,FALSE)</f>
        <v>590</v>
      </c>
      <c r="K334" s="578">
        <f t="shared" si="39"/>
        <v>1.686</v>
      </c>
      <c r="L334" s="579">
        <f t="shared" si="40"/>
        <v>1.457</v>
      </c>
      <c r="M334" s="578">
        <f t="shared" si="41"/>
        <v>1.457</v>
      </c>
      <c r="N334" s="148">
        <f t="shared" si="37"/>
        <v>0.686</v>
      </c>
      <c r="O334" s="194" t="str">
        <f t="shared" si="38"/>
        <v>是</v>
      </c>
      <c r="P334" s="194" t="str">
        <f t="shared" si="42"/>
        <v>否</v>
      </c>
      <c r="Q334" s="187" t="s">
        <v>701</v>
      </c>
      <c r="R334" s="175">
        <f t="shared" si="43"/>
        <v>7</v>
      </c>
    </row>
    <row r="335" s="175" customFormat="1" ht="18.95" customHeight="1" spans="1:18">
      <c r="A335" s="185" t="s">
        <v>165</v>
      </c>
      <c r="B335" s="186" t="s">
        <v>165</v>
      </c>
      <c r="C335" s="186" t="s">
        <v>700</v>
      </c>
      <c r="D335" s="574">
        <v>2040602</v>
      </c>
      <c r="E335" s="186" t="s">
        <v>176</v>
      </c>
      <c r="F335" s="52" t="s">
        <v>172</v>
      </c>
      <c r="G335" s="188">
        <f>VLOOKUP(D335,'[45]2014市本级决算'!A:C,3,FALSE)</f>
        <v>222</v>
      </c>
      <c r="H335" s="188">
        <f>VLOOKUP(D335,'[45]2015市本级年初预算'!D:G,4,FALSE)</f>
        <v>260</v>
      </c>
      <c r="I335" s="188">
        <f>VLOOKUP(D335,'[45]2015预算调整'!E:K,7,FALSE)</f>
        <v>260</v>
      </c>
      <c r="J335" s="188">
        <f>VLOOKUP(D335,'[45]2015年市本级决算'!A:C,3,FALSE)</f>
        <v>118</v>
      </c>
      <c r="K335" s="578">
        <f t="shared" si="39"/>
        <v>0.532</v>
      </c>
      <c r="L335" s="579">
        <f t="shared" si="40"/>
        <v>0.454</v>
      </c>
      <c r="M335" s="578">
        <f t="shared" si="41"/>
        <v>0.454</v>
      </c>
      <c r="N335" s="148">
        <f t="shared" si="37"/>
        <v>-0.468</v>
      </c>
      <c r="O335" s="194" t="str">
        <f t="shared" si="38"/>
        <v>是</v>
      </c>
      <c r="P335" s="194" t="str">
        <f t="shared" si="42"/>
        <v>否</v>
      </c>
      <c r="Q335" s="187" t="s">
        <v>702</v>
      </c>
      <c r="R335" s="175">
        <f t="shared" si="43"/>
        <v>7</v>
      </c>
    </row>
    <row r="336" s="175" customFormat="1" ht="18.95" customHeight="1" spans="1:18">
      <c r="A336" s="185" t="s">
        <v>165</v>
      </c>
      <c r="B336" s="186" t="s">
        <v>165</v>
      </c>
      <c r="C336" s="186" t="s">
        <v>700</v>
      </c>
      <c r="D336" s="574">
        <v>2040603</v>
      </c>
      <c r="E336" s="186" t="s">
        <v>176</v>
      </c>
      <c r="F336" s="52" t="s">
        <v>174</v>
      </c>
      <c r="G336" s="188">
        <f>VLOOKUP(D336,'[45]2014市本级决算'!A:C,3,FALSE)</f>
        <v>0</v>
      </c>
      <c r="H336" s="188">
        <f>VLOOKUP(D336,'[45]2015市本级年初预算'!D:G,4,FALSE)</f>
        <v>0</v>
      </c>
      <c r="I336" s="188">
        <f>VLOOKUP(D336,'[45]2015预算调整'!E:K,7,FALSE)</f>
        <v>0</v>
      </c>
      <c r="J336" s="188">
        <f>VLOOKUP(D336,'[45]2015年市本级决算'!A:C,3,FALSE)</f>
        <v>0</v>
      </c>
      <c r="K336" s="578">
        <f t="shared" si="39"/>
        <v>0</v>
      </c>
      <c r="L336" s="579">
        <f t="shared" si="40"/>
        <v>0</v>
      </c>
      <c r="M336" s="578">
        <f t="shared" si="41"/>
        <v>0</v>
      </c>
      <c r="N336" s="148" t="str">
        <f t="shared" si="37"/>
        <v/>
      </c>
      <c r="O336" s="194" t="str">
        <f t="shared" si="38"/>
        <v>否</v>
      </c>
      <c r="P336" s="194" t="str">
        <f t="shared" si="42"/>
        <v>否</v>
      </c>
      <c r="Q336" s="187" t="s">
        <v>703</v>
      </c>
      <c r="R336" s="175">
        <f t="shared" si="43"/>
        <v>7</v>
      </c>
    </row>
    <row r="337" s="175" customFormat="1" ht="18.95" customHeight="1" spans="1:18">
      <c r="A337" s="185" t="s">
        <v>165</v>
      </c>
      <c r="B337" s="186" t="s">
        <v>165</v>
      </c>
      <c r="C337" s="186" t="s">
        <v>700</v>
      </c>
      <c r="D337" s="574">
        <v>2040604</v>
      </c>
      <c r="E337" s="186" t="s">
        <v>176</v>
      </c>
      <c r="F337" s="52" t="s">
        <v>704</v>
      </c>
      <c r="G337" s="188">
        <f>VLOOKUP(D337,'[45]2014市本级决算'!A:C,3,FALSE)</f>
        <v>204</v>
      </c>
      <c r="H337" s="188">
        <f>VLOOKUP(D337,'[45]2015市本级年初预算'!D:G,4,FALSE)</f>
        <v>200</v>
      </c>
      <c r="I337" s="188">
        <f>VLOOKUP(D337,'[45]2015预算调整'!E:K,7,FALSE)</f>
        <v>200</v>
      </c>
      <c r="J337" s="188">
        <f>VLOOKUP(D337,'[45]2015年市本级决算'!A:C,3,FALSE)</f>
        <v>-23</v>
      </c>
      <c r="K337" s="578">
        <f t="shared" si="39"/>
        <v>-0.113</v>
      </c>
      <c r="L337" s="579">
        <f t="shared" si="40"/>
        <v>-0.115</v>
      </c>
      <c r="M337" s="578">
        <f t="shared" si="41"/>
        <v>-0.115</v>
      </c>
      <c r="N337" s="148">
        <f t="shared" si="37"/>
        <v>-1.113</v>
      </c>
      <c r="O337" s="194" t="str">
        <f t="shared" si="38"/>
        <v>是</v>
      </c>
      <c r="P337" s="194" t="str">
        <f t="shared" si="42"/>
        <v>否</v>
      </c>
      <c r="Q337" s="187" t="s">
        <v>705</v>
      </c>
      <c r="R337" s="175">
        <f t="shared" si="43"/>
        <v>7</v>
      </c>
    </row>
    <row r="338" s="175" customFormat="1" ht="18.95" customHeight="1" spans="1:18">
      <c r="A338" s="185" t="s">
        <v>165</v>
      </c>
      <c r="B338" s="186" t="s">
        <v>165</v>
      </c>
      <c r="C338" s="186" t="s">
        <v>700</v>
      </c>
      <c r="D338" s="574">
        <v>2040605</v>
      </c>
      <c r="E338" s="186" t="s">
        <v>176</v>
      </c>
      <c r="F338" s="52" t="s">
        <v>706</v>
      </c>
      <c r="G338" s="188">
        <f>VLOOKUP(D338,'[45]2014市本级决算'!A:C,3,FALSE)</f>
        <v>54</v>
      </c>
      <c r="H338" s="188">
        <f>VLOOKUP(D338,'[45]2015市本级年初预算'!D:G,4,FALSE)</f>
        <v>50</v>
      </c>
      <c r="I338" s="188">
        <f>VLOOKUP(D338,'[45]2015预算调整'!E:K,7,FALSE)</f>
        <v>50</v>
      </c>
      <c r="J338" s="188">
        <f>VLOOKUP(D338,'[45]2015年市本级决算'!A:C,3,FALSE)</f>
        <v>57</v>
      </c>
      <c r="K338" s="578">
        <f t="shared" si="39"/>
        <v>1.056</v>
      </c>
      <c r="L338" s="579">
        <f t="shared" si="40"/>
        <v>1.14</v>
      </c>
      <c r="M338" s="578">
        <f t="shared" si="41"/>
        <v>1.14</v>
      </c>
      <c r="N338" s="148">
        <f t="shared" si="37"/>
        <v>0.056</v>
      </c>
      <c r="O338" s="194" t="str">
        <f t="shared" si="38"/>
        <v>是</v>
      </c>
      <c r="P338" s="194" t="str">
        <f t="shared" si="42"/>
        <v>否</v>
      </c>
      <c r="Q338" s="187" t="s">
        <v>707</v>
      </c>
      <c r="R338" s="175">
        <f t="shared" si="43"/>
        <v>7</v>
      </c>
    </row>
    <row r="339" s="175" customFormat="1" ht="18.95" customHeight="1" spans="1:18">
      <c r="A339" s="185" t="s">
        <v>165</v>
      </c>
      <c r="B339" s="186" t="s">
        <v>165</v>
      </c>
      <c r="C339" s="186" t="s">
        <v>700</v>
      </c>
      <c r="D339" s="574">
        <v>2040606</v>
      </c>
      <c r="E339" s="186" t="s">
        <v>176</v>
      </c>
      <c r="F339" s="52" t="s">
        <v>708</v>
      </c>
      <c r="G339" s="188">
        <f>VLOOKUP(D339,'[45]2014市本级决算'!A:C,3,FALSE)</f>
        <v>10</v>
      </c>
      <c r="H339" s="188">
        <f>VLOOKUP(D339,'[45]2015市本级年初预算'!D:G,4,FALSE)</f>
        <v>10</v>
      </c>
      <c r="I339" s="188">
        <f>VLOOKUP(D339,'[45]2015预算调整'!E:K,7,FALSE)</f>
        <v>10</v>
      </c>
      <c r="J339" s="188">
        <f>VLOOKUP(D339,'[45]2015年市本级决算'!A:C,3,FALSE)</f>
        <v>10</v>
      </c>
      <c r="K339" s="578">
        <f t="shared" si="39"/>
        <v>1</v>
      </c>
      <c r="L339" s="579">
        <f t="shared" si="40"/>
        <v>1</v>
      </c>
      <c r="M339" s="578">
        <f t="shared" si="41"/>
        <v>1</v>
      </c>
      <c r="N339" s="148">
        <f t="shared" si="37"/>
        <v>0</v>
      </c>
      <c r="O339" s="194" t="str">
        <f t="shared" si="38"/>
        <v>是</v>
      </c>
      <c r="P339" s="194" t="str">
        <f t="shared" si="42"/>
        <v>否</v>
      </c>
      <c r="Q339" s="187" t="s">
        <v>709</v>
      </c>
      <c r="R339" s="175">
        <f t="shared" si="43"/>
        <v>7</v>
      </c>
    </row>
    <row r="340" s="175" customFormat="1" ht="18.95" customHeight="1" spans="1:18">
      <c r="A340" s="185" t="s">
        <v>165</v>
      </c>
      <c r="B340" s="186" t="s">
        <v>165</v>
      </c>
      <c r="C340" s="186" t="s">
        <v>700</v>
      </c>
      <c r="D340" s="574">
        <v>2040607</v>
      </c>
      <c r="E340" s="186" t="s">
        <v>176</v>
      </c>
      <c r="F340" s="52" t="s">
        <v>710</v>
      </c>
      <c r="G340" s="188">
        <f>VLOOKUP(D340,'[45]2014市本级决算'!A:C,3,FALSE)</f>
        <v>26</v>
      </c>
      <c r="H340" s="188">
        <f>VLOOKUP(D340,'[45]2015市本级年初预算'!D:G,4,FALSE)</f>
        <v>26</v>
      </c>
      <c r="I340" s="188">
        <f>VLOOKUP(D340,'[45]2015预算调整'!E:K,7,FALSE)</f>
        <v>26</v>
      </c>
      <c r="J340" s="188">
        <f>VLOOKUP(D340,'[45]2015年市本级决算'!A:C,3,FALSE)</f>
        <v>41</v>
      </c>
      <c r="K340" s="578">
        <f t="shared" si="39"/>
        <v>1.577</v>
      </c>
      <c r="L340" s="579">
        <f t="shared" si="40"/>
        <v>1.577</v>
      </c>
      <c r="M340" s="578">
        <f t="shared" si="41"/>
        <v>1.577</v>
      </c>
      <c r="N340" s="148">
        <f t="shared" si="37"/>
        <v>0.577</v>
      </c>
      <c r="O340" s="194" t="str">
        <f t="shared" si="38"/>
        <v>是</v>
      </c>
      <c r="P340" s="194" t="str">
        <f t="shared" si="42"/>
        <v>否</v>
      </c>
      <c r="Q340" s="187" t="s">
        <v>711</v>
      </c>
      <c r="R340" s="175">
        <f t="shared" si="43"/>
        <v>7</v>
      </c>
    </row>
    <row r="341" s="175" customFormat="1" ht="18.95" customHeight="1" spans="1:18">
      <c r="A341" s="185" t="s">
        <v>165</v>
      </c>
      <c r="B341" s="186" t="s">
        <v>165</v>
      </c>
      <c r="C341" s="186" t="s">
        <v>700</v>
      </c>
      <c r="D341" s="574">
        <v>2040608</v>
      </c>
      <c r="E341" s="186" t="s">
        <v>176</v>
      </c>
      <c r="F341" s="52" t="s">
        <v>712</v>
      </c>
      <c r="G341" s="188">
        <f>VLOOKUP(D341,'[45]2014市本级决算'!A:C,3,FALSE)</f>
        <v>2</v>
      </c>
      <c r="H341" s="188">
        <f>VLOOKUP(D341,'[45]2015市本级年初预算'!D:G,4,FALSE)</f>
        <v>2</v>
      </c>
      <c r="I341" s="188">
        <f>VLOOKUP(D341,'[45]2015预算调整'!E:K,7,FALSE)</f>
        <v>2</v>
      </c>
      <c r="J341" s="188">
        <f>VLOOKUP(D341,'[45]2015年市本级决算'!A:C,3,FALSE)</f>
        <v>0</v>
      </c>
      <c r="K341" s="578">
        <f t="shared" si="39"/>
        <v>0</v>
      </c>
      <c r="L341" s="579">
        <f t="shared" si="40"/>
        <v>0</v>
      </c>
      <c r="M341" s="578">
        <f t="shared" si="41"/>
        <v>0</v>
      </c>
      <c r="N341" s="148">
        <f t="shared" si="37"/>
        <v>-1</v>
      </c>
      <c r="O341" s="194" t="str">
        <f t="shared" si="38"/>
        <v>是</v>
      </c>
      <c r="P341" s="194" t="str">
        <f t="shared" si="42"/>
        <v>否</v>
      </c>
      <c r="Q341" s="187" t="s">
        <v>713</v>
      </c>
      <c r="R341" s="175">
        <f t="shared" si="43"/>
        <v>7</v>
      </c>
    </row>
    <row r="342" s="175" customFormat="1" ht="18.95" customHeight="1" spans="1:18">
      <c r="A342" s="185" t="s">
        <v>165</v>
      </c>
      <c r="B342" s="186" t="s">
        <v>165</v>
      </c>
      <c r="C342" s="186" t="s">
        <v>700</v>
      </c>
      <c r="D342" s="574">
        <v>2040609</v>
      </c>
      <c r="E342" s="186" t="s">
        <v>176</v>
      </c>
      <c r="F342" s="52" t="s">
        <v>714</v>
      </c>
      <c r="G342" s="188">
        <f>VLOOKUP(D342,'[45]2014市本级决算'!A:C,3,FALSE)</f>
        <v>0</v>
      </c>
      <c r="H342" s="188">
        <f>VLOOKUP(D342,'[45]2015市本级年初预算'!D:G,4,FALSE)</f>
        <v>0</v>
      </c>
      <c r="I342" s="188">
        <f>VLOOKUP(D342,'[45]2015预算调整'!E:K,7,FALSE)</f>
        <v>0</v>
      </c>
      <c r="J342" s="188">
        <f>VLOOKUP(D342,'[45]2015年市本级决算'!A:C,3,FALSE)</f>
        <v>0</v>
      </c>
      <c r="K342" s="578">
        <f t="shared" si="39"/>
        <v>0</v>
      </c>
      <c r="L342" s="579">
        <f t="shared" si="40"/>
        <v>0</v>
      </c>
      <c r="M342" s="578">
        <f t="shared" si="41"/>
        <v>0</v>
      </c>
      <c r="N342" s="148" t="str">
        <f t="shared" si="37"/>
        <v/>
      </c>
      <c r="O342" s="194" t="str">
        <f t="shared" si="38"/>
        <v>否</v>
      </c>
      <c r="P342" s="194" t="str">
        <f t="shared" si="42"/>
        <v>否</v>
      </c>
      <c r="Q342" s="187" t="s">
        <v>715</v>
      </c>
      <c r="R342" s="175">
        <f t="shared" si="43"/>
        <v>7</v>
      </c>
    </row>
    <row r="343" s="175" customFormat="1" ht="18.95" customHeight="1" spans="1:18">
      <c r="A343" s="185" t="s">
        <v>165</v>
      </c>
      <c r="B343" s="186" t="s">
        <v>165</v>
      </c>
      <c r="C343" s="186" t="s">
        <v>700</v>
      </c>
      <c r="D343" s="574">
        <v>2040650</v>
      </c>
      <c r="E343" s="186" t="s">
        <v>176</v>
      </c>
      <c r="F343" s="52" t="s">
        <v>189</v>
      </c>
      <c r="G343" s="188">
        <f>VLOOKUP(D343,'[45]2014市本级决算'!A:C,3,FALSE)</f>
        <v>0</v>
      </c>
      <c r="H343" s="188">
        <f>VLOOKUP(D343,'[45]2015市本级年初预算'!D:G,4,FALSE)</f>
        <v>0</v>
      </c>
      <c r="I343" s="188">
        <f>VLOOKUP(D343,'[45]2015预算调整'!E:K,7,FALSE)</f>
        <v>0</v>
      </c>
      <c r="J343" s="188">
        <f>VLOOKUP(D343,'[45]2015年市本级决算'!A:C,3,FALSE)</f>
        <v>0</v>
      </c>
      <c r="K343" s="578">
        <f t="shared" si="39"/>
        <v>0</v>
      </c>
      <c r="L343" s="579">
        <f t="shared" si="40"/>
        <v>0</v>
      </c>
      <c r="M343" s="578">
        <f t="shared" si="41"/>
        <v>0</v>
      </c>
      <c r="N343" s="148" t="str">
        <f t="shared" si="37"/>
        <v/>
      </c>
      <c r="O343" s="194" t="str">
        <f t="shared" si="38"/>
        <v>否</v>
      </c>
      <c r="P343" s="194" t="str">
        <f t="shared" si="42"/>
        <v>否</v>
      </c>
      <c r="Q343" s="187" t="s">
        <v>716</v>
      </c>
      <c r="R343" s="175">
        <f t="shared" si="43"/>
        <v>7</v>
      </c>
    </row>
    <row r="344" s="175" customFormat="1" ht="18.95" customHeight="1" spans="1:18">
      <c r="A344" s="185" t="s">
        <v>165</v>
      </c>
      <c r="B344" s="186"/>
      <c r="C344" s="186" t="s">
        <v>700</v>
      </c>
      <c r="D344" s="574">
        <v>2040699</v>
      </c>
      <c r="E344" s="186" t="s">
        <v>176</v>
      </c>
      <c r="F344" s="52" t="s">
        <v>717</v>
      </c>
      <c r="G344" s="188">
        <f>VLOOKUP(D344,'[45]2014市本级决算'!A:C,3,FALSE)</f>
        <v>0</v>
      </c>
      <c r="H344" s="188">
        <f>VLOOKUP(D344,'[45]2015市本级年初预算'!D:G,4,FALSE)</f>
        <v>0</v>
      </c>
      <c r="I344" s="188">
        <f>VLOOKUP(D344,'[45]2015预算调整'!E:K,7,FALSE)</f>
        <v>0</v>
      </c>
      <c r="J344" s="188">
        <f>VLOOKUP(D344,'[45]2015年市本级决算'!A:C,3,FALSE)</f>
        <v>0</v>
      </c>
      <c r="K344" s="578">
        <f t="shared" si="39"/>
        <v>0</v>
      </c>
      <c r="L344" s="579">
        <f t="shared" si="40"/>
        <v>0</v>
      </c>
      <c r="M344" s="578">
        <f t="shared" si="41"/>
        <v>0</v>
      </c>
      <c r="N344" s="148" t="str">
        <f t="shared" si="37"/>
        <v/>
      </c>
      <c r="O344" s="194" t="str">
        <f t="shared" si="38"/>
        <v>否</v>
      </c>
      <c r="P344" s="194" t="str">
        <f t="shared" si="42"/>
        <v>否</v>
      </c>
      <c r="Q344" s="187" t="s">
        <v>718</v>
      </c>
      <c r="R344" s="175">
        <f t="shared" si="43"/>
        <v>7</v>
      </c>
    </row>
    <row r="345" s="175" customFormat="1" ht="18.95" customHeight="1" spans="1:18">
      <c r="A345" s="185" t="s">
        <v>165</v>
      </c>
      <c r="B345" s="690" t="s">
        <v>593</v>
      </c>
      <c r="C345" s="186"/>
      <c r="D345" s="574">
        <v>20407</v>
      </c>
      <c r="E345" s="186"/>
      <c r="F345" s="52" t="s">
        <v>719</v>
      </c>
      <c r="G345" s="188">
        <f>VLOOKUP(D345,'[45]2014市本级决算'!A:C,3,FALSE)</f>
        <v>0</v>
      </c>
      <c r="H345" s="188">
        <f>VLOOKUP(D345,'[45]2015市本级年初预算'!D:G,4,FALSE)</f>
        <v>0</v>
      </c>
      <c r="I345" s="188">
        <f>VLOOKUP(D345,'[45]2015预算调整'!E:K,7,FALSE)</f>
        <v>0</v>
      </c>
      <c r="J345" s="188">
        <f>VLOOKUP(D345,'[45]2015年市本级决算'!A:C,3,FALSE)</f>
        <v>0</v>
      </c>
      <c r="K345" s="578">
        <f t="shared" si="39"/>
        <v>0</v>
      </c>
      <c r="L345" s="579">
        <f t="shared" si="40"/>
        <v>0</v>
      </c>
      <c r="M345" s="578">
        <f t="shared" si="41"/>
        <v>0</v>
      </c>
      <c r="N345" s="148" t="str">
        <f t="shared" si="37"/>
        <v/>
      </c>
      <c r="O345" s="194" t="str">
        <f t="shared" si="38"/>
        <v>否</v>
      </c>
      <c r="P345" s="194" t="str">
        <f t="shared" si="42"/>
        <v>是</v>
      </c>
      <c r="Q345" s="187" t="s">
        <v>720</v>
      </c>
      <c r="R345" s="175">
        <f t="shared" si="43"/>
        <v>5</v>
      </c>
    </row>
    <row r="346" s="175" customFormat="1" ht="18.95" customHeight="1" spans="1:18">
      <c r="A346" s="185" t="s">
        <v>165</v>
      </c>
      <c r="B346" s="186" t="s">
        <v>165</v>
      </c>
      <c r="C346" s="186" t="s">
        <v>720</v>
      </c>
      <c r="D346" s="574">
        <v>2040701</v>
      </c>
      <c r="E346" s="186" t="s">
        <v>176</v>
      </c>
      <c r="F346" s="52" t="s">
        <v>170</v>
      </c>
      <c r="G346" s="188">
        <f>VLOOKUP(D346,'[45]2014市本级决算'!A:C,3,FALSE)</f>
        <v>0</v>
      </c>
      <c r="H346" s="188">
        <f>VLOOKUP(D346,'[45]2015市本级年初预算'!D:G,4,FALSE)</f>
        <v>0</v>
      </c>
      <c r="I346" s="188">
        <f>VLOOKUP(D346,'[45]2015预算调整'!E:K,7,FALSE)</f>
        <v>0</v>
      </c>
      <c r="J346" s="188">
        <f>VLOOKUP(D346,'[45]2015年市本级决算'!A:C,3,FALSE)</f>
        <v>0</v>
      </c>
      <c r="K346" s="578">
        <f t="shared" si="39"/>
        <v>0</v>
      </c>
      <c r="L346" s="579">
        <f t="shared" si="40"/>
        <v>0</v>
      </c>
      <c r="M346" s="578">
        <f t="shared" si="41"/>
        <v>0</v>
      </c>
      <c r="N346" s="148" t="str">
        <f t="shared" si="37"/>
        <v/>
      </c>
      <c r="O346" s="194" t="str">
        <f t="shared" si="38"/>
        <v>否</v>
      </c>
      <c r="P346" s="194" t="str">
        <f t="shared" si="42"/>
        <v>否</v>
      </c>
      <c r="Q346" s="187" t="s">
        <v>721</v>
      </c>
      <c r="R346" s="175">
        <f t="shared" si="43"/>
        <v>7</v>
      </c>
    </row>
    <row r="347" s="175" customFormat="1" ht="18.95" customHeight="1" spans="1:18">
      <c r="A347" s="185" t="s">
        <v>165</v>
      </c>
      <c r="B347" s="186" t="s">
        <v>165</v>
      </c>
      <c r="C347" s="186" t="s">
        <v>720</v>
      </c>
      <c r="D347" s="574">
        <v>2040702</v>
      </c>
      <c r="E347" s="186" t="s">
        <v>176</v>
      </c>
      <c r="F347" s="52" t="s">
        <v>172</v>
      </c>
      <c r="G347" s="188">
        <f>VLOOKUP(D347,'[45]2014市本级决算'!A:C,3,FALSE)</f>
        <v>0</v>
      </c>
      <c r="H347" s="188">
        <f>VLOOKUP(D347,'[45]2015市本级年初预算'!D:G,4,FALSE)</f>
        <v>0</v>
      </c>
      <c r="I347" s="188">
        <f>VLOOKUP(D347,'[45]2015预算调整'!E:K,7,FALSE)</f>
        <v>0</v>
      </c>
      <c r="J347" s="188">
        <f>VLOOKUP(D347,'[45]2015年市本级决算'!A:C,3,FALSE)</f>
        <v>0</v>
      </c>
      <c r="K347" s="578">
        <f t="shared" si="39"/>
        <v>0</v>
      </c>
      <c r="L347" s="579">
        <f t="shared" si="40"/>
        <v>0</v>
      </c>
      <c r="M347" s="578">
        <f t="shared" si="41"/>
        <v>0</v>
      </c>
      <c r="N347" s="148" t="str">
        <f t="shared" si="37"/>
        <v/>
      </c>
      <c r="O347" s="194" t="str">
        <f t="shared" si="38"/>
        <v>否</v>
      </c>
      <c r="P347" s="194" t="str">
        <f t="shared" si="42"/>
        <v>否</v>
      </c>
      <c r="Q347" s="187" t="s">
        <v>722</v>
      </c>
      <c r="R347" s="175">
        <f t="shared" si="43"/>
        <v>7</v>
      </c>
    </row>
    <row r="348" s="175" customFormat="1" ht="18.95" customHeight="1" spans="1:18">
      <c r="A348" s="185" t="s">
        <v>165</v>
      </c>
      <c r="B348" s="186" t="s">
        <v>165</v>
      </c>
      <c r="C348" s="186" t="s">
        <v>720</v>
      </c>
      <c r="D348" s="574">
        <v>2040703</v>
      </c>
      <c r="E348" s="186" t="s">
        <v>176</v>
      </c>
      <c r="F348" s="52" t="s">
        <v>174</v>
      </c>
      <c r="G348" s="188">
        <f>VLOOKUP(D348,'[45]2014市本级决算'!A:C,3,FALSE)</f>
        <v>0</v>
      </c>
      <c r="H348" s="188">
        <f>VLOOKUP(D348,'[45]2015市本级年初预算'!D:G,4,FALSE)</f>
        <v>0</v>
      </c>
      <c r="I348" s="188">
        <f>VLOOKUP(D348,'[45]2015预算调整'!E:K,7,FALSE)</f>
        <v>0</v>
      </c>
      <c r="J348" s="188">
        <f>VLOOKUP(D348,'[45]2015年市本级决算'!A:C,3,FALSE)</f>
        <v>0</v>
      </c>
      <c r="K348" s="578">
        <f t="shared" si="39"/>
        <v>0</v>
      </c>
      <c r="L348" s="579">
        <f t="shared" si="40"/>
        <v>0</v>
      </c>
      <c r="M348" s="578">
        <f t="shared" si="41"/>
        <v>0</v>
      </c>
      <c r="N348" s="148" t="str">
        <f t="shared" si="37"/>
        <v/>
      </c>
      <c r="O348" s="194" t="str">
        <f t="shared" si="38"/>
        <v>否</v>
      </c>
      <c r="P348" s="194" t="str">
        <f t="shared" si="42"/>
        <v>否</v>
      </c>
      <c r="Q348" s="187" t="s">
        <v>723</v>
      </c>
      <c r="R348" s="175">
        <f t="shared" si="43"/>
        <v>7</v>
      </c>
    </row>
    <row r="349" s="175" customFormat="1" ht="18.95" customHeight="1" spans="1:18">
      <c r="A349" s="185" t="s">
        <v>165</v>
      </c>
      <c r="B349" s="186" t="s">
        <v>165</v>
      </c>
      <c r="C349" s="186" t="s">
        <v>720</v>
      </c>
      <c r="D349" s="574">
        <v>2040704</v>
      </c>
      <c r="E349" s="186" t="s">
        <v>176</v>
      </c>
      <c r="F349" s="52" t="s">
        <v>724</v>
      </c>
      <c r="G349" s="188">
        <f>VLOOKUP(D349,'[45]2014市本级决算'!A:C,3,FALSE)</f>
        <v>0</v>
      </c>
      <c r="H349" s="188">
        <f>VLOOKUP(D349,'[45]2015市本级年初预算'!D:G,4,FALSE)</f>
        <v>0</v>
      </c>
      <c r="I349" s="188">
        <f>VLOOKUP(D349,'[45]2015预算调整'!E:K,7,FALSE)</f>
        <v>0</v>
      </c>
      <c r="J349" s="188">
        <f>VLOOKUP(D349,'[45]2015年市本级决算'!A:C,3,FALSE)</f>
        <v>0</v>
      </c>
      <c r="K349" s="578">
        <f t="shared" si="39"/>
        <v>0</v>
      </c>
      <c r="L349" s="579">
        <f t="shared" si="40"/>
        <v>0</v>
      </c>
      <c r="M349" s="578">
        <f t="shared" si="41"/>
        <v>0</v>
      </c>
      <c r="N349" s="148" t="str">
        <f t="shared" si="37"/>
        <v/>
      </c>
      <c r="O349" s="194" t="str">
        <f t="shared" si="38"/>
        <v>否</v>
      </c>
      <c r="P349" s="194" t="str">
        <f t="shared" si="42"/>
        <v>否</v>
      </c>
      <c r="Q349" s="187" t="s">
        <v>725</v>
      </c>
      <c r="R349" s="175">
        <f t="shared" si="43"/>
        <v>7</v>
      </c>
    </row>
    <row r="350" s="175" customFormat="1" ht="18.95" customHeight="1" spans="1:18">
      <c r="A350" s="185" t="s">
        <v>165</v>
      </c>
      <c r="B350" s="186" t="s">
        <v>165</v>
      </c>
      <c r="C350" s="186" t="s">
        <v>720</v>
      </c>
      <c r="D350" s="574">
        <v>2040705</v>
      </c>
      <c r="E350" s="186" t="s">
        <v>176</v>
      </c>
      <c r="F350" s="52" t="s">
        <v>726</v>
      </c>
      <c r="G350" s="188">
        <f>VLOOKUP(D350,'[45]2014市本级决算'!A:C,3,FALSE)</f>
        <v>0</v>
      </c>
      <c r="H350" s="188">
        <f>VLOOKUP(D350,'[45]2015市本级年初预算'!D:G,4,FALSE)</f>
        <v>0</v>
      </c>
      <c r="I350" s="188">
        <f>VLOOKUP(D350,'[45]2015预算调整'!E:K,7,FALSE)</f>
        <v>0</v>
      </c>
      <c r="J350" s="188">
        <f>VLOOKUP(D350,'[45]2015年市本级决算'!A:C,3,FALSE)</f>
        <v>0</v>
      </c>
      <c r="K350" s="578">
        <f t="shared" si="39"/>
        <v>0</v>
      </c>
      <c r="L350" s="579">
        <f t="shared" si="40"/>
        <v>0</v>
      </c>
      <c r="M350" s="578">
        <f t="shared" si="41"/>
        <v>0</v>
      </c>
      <c r="N350" s="148" t="str">
        <f t="shared" si="37"/>
        <v/>
      </c>
      <c r="O350" s="194" t="str">
        <f t="shared" si="38"/>
        <v>否</v>
      </c>
      <c r="P350" s="194" t="str">
        <f t="shared" si="42"/>
        <v>否</v>
      </c>
      <c r="Q350" s="187" t="s">
        <v>727</v>
      </c>
      <c r="R350" s="175">
        <f t="shared" si="43"/>
        <v>7</v>
      </c>
    </row>
    <row r="351" s="175" customFormat="1" ht="18.95" customHeight="1" spans="1:18">
      <c r="A351" s="185" t="s">
        <v>165</v>
      </c>
      <c r="B351" s="186" t="s">
        <v>165</v>
      </c>
      <c r="C351" s="186" t="s">
        <v>720</v>
      </c>
      <c r="D351" s="574">
        <v>2040706</v>
      </c>
      <c r="E351" s="186" t="s">
        <v>176</v>
      </c>
      <c r="F351" s="52" t="s">
        <v>728</v>
      </c>
      <c r="G351" s="188">
        <f>VLOOKUP(D351,'[45]2014市本级决算'!A:C,3,FALSE)</f>
        <v>0</v>
      </c>
      <c r="H351" s="188">
        <f>VLOOKUP(D351,'[45]2015市本级年初预算'!D:G,4,FALSE)</f>
        <v>0</v>
      </c>
      <c r="I351" s="188">
        <f>VLOOKUP(D351,'[45]2015预算调整'!E:K,7,FALSE)</f>
        <v>0</v>
      </c>
      <c r="J351" s="188">
        <f>VLOOKUP(D351,'[45]2015年市本级决算'!A:C,3,FALSE)</f>
        <v>0</v>
      </c>
      <c r="K351" s="578">
        <f t="shared" si="39"/>
        <v>0</v>
      </c>
      <c r="L351" s="579">
        <f t="shared" si="40"/>
        <v>0</v>
      </c>
      <c r="M351" s="578">
        <f t="shared" si="41"/>
        <v>0</v>
      </c>
      <c r="N351" s="148" t="str">
        <f t="shared" si="37"/>
        <v/>
      </c>
      <c r="O351" s="194" t="str">
        <f t="shared" si="38"/>
        <v>否</v>
      </c>
      <c r="P351" s="194" t="str">
        <f t="shared" si="42"/>
        <v>否</v>
      </c>
      <c r="Q351" s="187" t="s">
        <v>729</v>
      </c>
      <c r="R351" s="175">
        <f t="shared" si="43"/>
        <v>7</v>
      </c>
    </row>
    <row r="352" s="175" customFormat="1" ht="18.95" customHeight="1" spans="1:18">
      <c r="A352" s="185" t="s">
        <v>165</v>
      </c>
      <c r="B352" s="186" t="s">
        <v>165</v>
      </c>
      <c r="C352" s="186" t="s">
        <v>720</v>
      </c>
      <c r="D352" s="574">
        <v>2040750</v>
      </c>
      <c r="E352" s="186" t="s">
        <v>176</v>
      </c>
      <c r="F352" s="52" t="s">
        <v>189</v>
      </c>
      <c r="G352" s="188">
        <f>VLOOKUP(D352,'[45]2014市本级决算'!A:C,3,FALSE)</f>
        <v>0</v>
      </c>
      <c r="H352" s="188">
        <f>VLOOKUP(D352,'[45]2015市本级年初预算'!D:G,4,FALSE)</f>
        <v>0</v>
      </c>
      <c r="I352" s="188">
        <f>VLOOKUP(D352,'[45]2015预算调整'!E:K,7,FALSE)</f>
        <v>0</v>
      </c>
      <c r="J352" s="188">
        <f>VLOOKUP(D352,'[45]2015年市本级决算'!A:C,3,FALSE)</f>
        <v>0</v>
      </c>
      <c r="K352" s="578">
        <f t="shared" si="39"/>
        <v>0</v>
      </c>
      <c r="L352" s="579">
        <f t="shared" si="40"/>
        <v>0</v>
      </c>
      <c r="M352" s="578">
        <f t="shared" si="41"/>
        <v>0</v>
      </c>
      <c r="N352" s="148" t="str">
        <f t="shared" si="37"/>
        <v/>
      </c>
      <c r="O352" s="194" t="str">
        <f t="shared" si="38"/>
        <v>否</v>
      </c>
      <c r="P352" s="194" t="str">
        <f t="shared" si="42"/>
        <v>否</v>
      </c>
      <c r="Q352" s="187" t="s">
        <v>730</v>
      </c>
      <c r="R352" s="175">
        <f t="shared" si="43"/>
        <v>7</v>
      </c>
    </row>
    <row r="353" s="175" customFormat="1" ht="18.95" customHeight="1" spans="1:18">
      <c r="A353" s="185" t="s">
        <v>165</v>
      </c>
      <c r="B353" s="186"/>
      <c r="C353" s="186" t="s">
        <v>720</v>
      </c>
      <c r="D353" s="574">
        <v>2040799</v>
      </c>
      <c r="E353" s="186" t="s">
        <v>176</v>
      </c>
      <c r="F353" s="52" t="s">
        <v>731</v>
      </c>
      <c r="G353" s="188">
        <f>VLOOKUP(D353,'[45]2014市本级决算'!A:C,3,FALSE)</f>
        <v>0</v>
      </c>
      <c r="H353" s="188">
        <f>VLOOKUP(D353,'[45]2015市本级年初预算'!D:G,4,FALSE)</f>
        <v>0</v>
      </c>
      <c r="I353" s="188">
        <f>VLOOKUP(D353,'[45]2015预算调整'!E:K,7,FALSE)</f>
        <v>0</v>
      </c>
      <c r="J353" s="188">
        <f>VLOOKUP(D353,'[45]2015年市本级决算'!A:C,3,FALSE)</f>
        <v>0</v>
      </c>
      <c r="K353" s="578">
        <f t="shared" si="39"/>
        <v>0</v>
      </c>
      <c r="L353" s="579">
        <f t="shared" si="40"/>
        <v>0</v>
      </c>
      <c r="M353" s="578">
        <f t="shared" si="41"/>
        <v>0</v>
      </c>
      <c r="N353" s="148" t="str">
        <f t="shared" si="37"/>
        <v/>
      </c>
      <c r="O353" s="194" t="str">
        <f t="shared" si="38"/>
        <v>否</v>
      </c>
      <c r="P353" s="194" t="str">
        <f t="shared" si="42"/>
        <v>否</v>
      </c>
      <c r="Q353" s="187" t="s">
        <v>732</v>
      </c>
      <c r="R353" s="175">
        <f t="shared" si="43"/>
        <v>7</v>
      </c>
    </row>
    <row r="354" s="175" customFormat="1" ht="18.95" customHeight="1" spans="1:18">
      <c r="A354" s="185" t="s">
        <v>165</v>
      </c>
      <c r="B354" s="690" t="s">
        <v>593</v>
      </c>
      <c r="C354" s="186"/>
      <c r="D354" s="574">
        <v>20408</v>
      </c>
      <c r="E354" s="186"/>
      <c r="F354" s="52" t="s">
        <v>733</v>
      </c>
      <c r="G354" s="188">
        <f>VLOOKUP(D354,'[45]2014市本级决算'!A:C,3,FALSE)</f>
        <v>0</v>
      </c>
      <c r="H354" s="188">
        <f>VLOOKUP(D354,'[45]2015市本级年初预算'!D:G,4,FALSE)</f>
        <v>0</v>
      </c>
      <c r="I354" s="188">
        <f>VLOOKUP(D354,'[45]2015预算调整'!E:K,7,FALSE)</f>
        <v>0</v>
      </c>
      <c r="J354" s="188">
        <f>VLOOKUP(D354,'[45]2015年市本级决算'!A:C,3,FALSE)</f>
        <v>0</v>
      </c>
      <c r="K354" s="578">
        <f t="shared" si="39"/>
        <v>0</v>
      </c>
      <c r="L354" s="579">
        <f t="shared" si="40"/>
        <v>0</v>
      </c>
      <c r="M354" s="578">
        <f t="shared" si="41"/>
        <v>0</v>
      </c>
      <c r="N354" s="148" t="str">
        <f t="shared" si="37"/>
        <v/>
      </c>
      <c r="O354" s="194" t="str">
        <f t="shared" si="38"/>
        <v>否</v>
      </c>
      <c r="P354" s="194" t="str">
        <f t="shared" si="42"/>
        <v>是</v>
      </c>
      <c r="Q354" s="187" t="s">
        <v>734</v>
      </c>
      <c r="R354" s="175">
        <f t="shared" si="43"/>
        <v>5</v>
      </c>
    </row>
    <row r="355" s="175" customFormat="1" ht="18.95" customHeight="1" spans="1:18">
      <c r="A355" s="185" t="s">
        <v>165</v>
      </c>
      <c r="B355" s="186" t="s">
        <v>165</v>
      </c>
      <c r="C355" s="186" t="s">
        <v>734</v>
      </c>
      <c r="D355" s="574">
        <v>2040801</v>
      </c>
      <c r="E355" s="186" t="s">
        <v>176</v>
      </c>
      <c r="F355" s="52" t="s">
        <v>170</v>
      </c>
      <c r="G355" s="188">
        <f>VLOOKUP(D355,'[45]2014市本级决算'!A:C,3,FALSE)</f>
        <v>0</v>
      </c>
      <c r="H355" s="188">
        <f>VLOOKUP(D355,'[45]2015市本级年初预算'!D:G,4,FALSE)</f>
        <v>0</v>
      </c>
      <c r="I355" s="188">
        <f>VLOOKUP(D355,'[45]2015预算调整'!E:K,7,FALSE)</f>
        <v>0</v>
      </c>
      <c r="J355" s="188">
        <f>VLOOKUP(D355,'[45]2015年市本级决算'!A:C,3,FALSE)</f>
        <v>0</v>
      </c>
      <c r="K355" s="578">
        <f t="shared" si="39"/>
        <v>0</v>
      </c>
      <c r="L355" s="579">
        <f t="shared" si="40"/>
        <v>0</v>
      </c>
      <c r="M355" s="578">
        <f t="shared" si="41"/>
        <v>0</v>
      </c>
      <c r="N355" s="148" t="str">
        <f t="shared" si="37"/>
        <v/>
      </c>
      <c r="O355" s="194" t="str">
        <f t="shared" si="38"/>
        <v>否</v>
      </c>
      <c r="P355" s="194" t="str">
        <f t="shared" si="42"/>
        <v>否</v>
      </c>
      <c r="Q355" s="187" t="s">
        <v>735</v>
      </c>
      <c r="R355" s="175">
        <f t="shared" si="43"/>
        <v>7</v>
      </c>
    </row>
    <row r="356" s="175" customFormat="1" ht="18.95" customHeight="1" spans="1:18">
      <c r="A356" s="185" t="s">
        <v>165</v>
      </c>
      <c r="B356" s="186" t="s">
        <v>165</v>
      </c>
      <c r="C356" s="186" t="s">
        <v>734</v>
      </c>
      <c r="D356" s="574">
        <v>2040802</v>
      </c>
      <c r="E356" s="186" t="s">
        <v>176</v>
      </c>
      <c r="F356" s="52" t="s">
        <v>172</v>
      </c>
      <c r="G356" s="188">
        <f>VLOOKUP(D356,'[45]2014市本级决算'!A:C,3,FALSE)</f>
        <v>0</v>
      </c>
      <c r="H356" s="188">
        <f>VLOOKUP(D356,'[45]2015市本级年初预算'!D:G,4,FALSE)</f>
        <v>0</v>
      </c>
      <c r="I356" s="188">
        <f>VLOOKUP(D356,'[45]2015预算调整'!E:K,7,FALSE)</f>
        <v>0</v>
      </c>
      <c r="J356" s="188">
        <f>VLOOKUP(D356,'[45]2015年市本级决算'!A:C,3,FALSE)</f>
        <v>0</v>
      </c>
      <c r="K356" s="578">
        <f t="shared" si="39"/>
        <v>0</v>
      </c>
      <c r="L356" s="579">
        <f t="shared" si="40"/>
        <v>0</v>
      </c>
      <c r="M356" s="578">
        <f t="shared" si="41"/>
        <v>0</v>
      </c>
      <c r="N356" s="148" t="str">
        <f t="shared" si="37"/>
        <v/>
      </c>
      <c r="O356" s="194" t="str">
        <f t="shared" si="38"/>
        <v>否</v>
      </c>
      <c r="P356" s="194" t="str">
        <f t="shared" si="42"/>
        <v>否</v>
      </c>
      <c r="Q356" s="187" t="s">
        <v>736</v>
      </c>
      <c r="R356" s="175">
        <f t="shared" si="43"/>
        <v>7</v>
      </c>
    </row>
    <row r="357" s="175" customFormat="1" ht="18.95" customHeight="1" spans="1:18">
      <c r="A357" s="185" t="s">
        <v>165</v>
      </c>
      <c r="B357" s="186" t="s">
        <v>165</v>
      </c>
      <c r="C357" s="186" t="s">
        <v>734</v>
      </c>
      <c r="D357" s="574">
        <v>2040803</v>
      </c>
      <c r="E357" s="186" t="s">
        <v>176</v>
      </c>
      <c r="F357" s="52" t="s">
        <v>174</v>
      </c>
      <c r="G357" s="188">
        <f>VLOOKUP(D357,'[45]2014市本级决算'!A:C,3,FALSE)</f>
        <v>0</v>
      </c>
      <c r="H357" s="188">
        <f>VLOOKUP(D357,'[45]2015市本级年初预算'!D:G,4,FALSE)</f>
        <v>0</v>
      </c>
      <c r="I357" s="188">
        <f>VLOOKUP(D357,'[45]2015预算调整'!E:K,7,FALSE)</f>
        <v>0</v>
      </c>
      <c r="J357" s="188">
        <f>VLOOKUP(D357,'[45]2015年市本级决算'!A:C,3,FALSE)</f>
        <v>0</v>
      </c>
      <c r="K357" s="578">
        <f t="shared" si="39"/>
        <v>0</v>
      </c>
      <c r="L357" s="579">
        <f t="shared" si="40"/>
        <v>0</v>
      </c>
      <c r="M357" s="578">
        <f t="shared" si="41"/>
        <v>0</v>
      </c>
      <c r="N357" s="148" t="str">
        <f t="shared" si="37"/>
        <v/>
      </c>
      <c r="O357" s="194" t="str">
        <f t="shared" si="38"/>
        <v>否</v>
      </c>
      <c r="P357" s="194" t="str">
        <f t="shared" si="42"/>
        <v>否</v>
      </c>
      <c r="Q357" s="187" t="s">
        <v>737</v>
      </c>
      <c r="R357" s="175">
        <f t="shared" si="43"/>
        <v>7</v>
      </c>
    </row>
    <row r="358" s="175" customFormat="1" ht="18.95" customHeight="1" spans="1:18">
      <c r="A358" s="185" t="s">
        <v>165</v>
      </c>
      <c r="B358" s="186" t="s">
        <v>165</v>
      </c>
      <c r="C358" s="186" t="s">
        <v>734</v>
      </c>
      <c r="D358" s="574">
        <v>2040804</v>
      </c>
      <c r="E358" s="186" t="s">
        <v>176</v>
      </c>
      <c r="F358" s="52" t="s">
        <v>738</v>
      </c>
      <c r="G358" s="188">
        <f>VLOOKUP(D358,'[45]2014市本级决算'!A:C,3,FALSE)</f>
        <v>0</v>
      </c>
      <c r="H358" s="188">
        <f>VLOOKUP(D358,'[45]2015市本级年初预算'!D:G,4,FALSE)</f>
        <v>0</v>
      </c>
      <c r="I358" s="188">
        <f>VLOOKUP(D358,'[45]2015预算调整'!E:K,7,FALSE)</f>
        <v>0</v>
      </c>
      <c r="J358" s="188">
        <f>VLOOKUP(D358,'[45]2015年市本级决算'!A:C,3,FALSE)</f>
        <v>0</v>
      </c>
      <c r="K358" s="578">
        <f t="shared" si="39"/>
        <v>0</v>
      </c>
      <c r="L358" s="579">
        <f t="shared" si="40"/>
        <v>0</v>
      </c>
      <c r="M358" s="578">
        <f t="shared" si="41"/>
        <v>0</v>
      </c>
      <c r="N358" s="148" t="str">
        <f t="shared" si="37"/>
        <v/>
      </c>
      <c r="O358" s="194" t="str">
        <f t="shared" si="38"/>
        <v>否</v>
      </c>
      <c r="P358" s="194" t="str">
        <f t="shared" si="42"/>
        <v>否</v>
      </c>
      <c r="Q358" s="187" t="s">
        <v>739</v>
      </c>
      <c r="R358" s="175">
        <f t="shared" si="43"/>
        <v>7</v>
      </c>
    </row>
    <row r="359" s="175" customFormat="1" ht="18.95" customHeight="1" spans="1:18">
      <c r="A359" s="185" t="s">
        <v>165</v>
      </c>
      <c r="B359" s="186" t="s">
        <v>165</v>
      </c>
      <c r="C359" s="186" t="s">
        <v>734</v>
      </c>
      <c r="D359" s="574">
        <v>2040805</v>
      </c>
      <c r="E359" s="186" t="s">
        <v>176</v>
      </c>
      <c r="F359" s="52" t="s">
        <v>740</v>
      </c>
      <c r="G359" s="188">
        <f>VLOOKUP(D359,'[45]2014市本级决算'!A:C,3,FALSE)</f>
        <v>0</v>
      </c>
      <c r="H359" s="188">
        <f>VLOOKUP(D359,'[45]2015市本级年初预算'!D:G,4,FALSE)</f>
        <v>0</v>
      </c>
      <c r="I359" s="188">
        <f>VLOOKUP(D359,'[45]2015预算调整'!E:K,7,FALSE)</f>
        <v>0</v>
      </c>
      <c r="J359" s="188">
        <f>VLOOKUP(D359,'[45]2015年市本级决算'!A:C,3,FALSE)</f>
        <v>0</v>
      </c>
      <c r="K359" s="578">
        <f t="shared" si="39"/>
        <v>0</v>
      </c>
      <c r="L359" s="579">
        <f t="shared" si="40"/>
        <v>0</v>
      </c>
      <c r="M359" s="578">
        <f t="shared" si="41"/>
        <v>0</v>
      </c>
      <c r="N359" s="148" t="str">
        <f t="shared" si="37"/>
        <v/>
      </c>
      <c r="O359" s="194" t="str">
        <f t="shared" si="38"/>
        <v>否</v>
      </c>
      <c r="P359" s="194" t="str">
        <f t="shared" si="42"/>
        <v>否</v>
      </c>
      <c r="Q359" s="187" t="s">
        <v>741</v>
      </c>
      <c r="R359" s="175">
        <f t="shared" si="43"/>
        <v>7</v>
      </c>
    </row>
    <row r="360" s="175" customFormat="1" ht="18.95" customHeight="1" spans="1:18">
      <c r="A360" s="185" t="s">
        <v>165</v>
      </c>
      <c r="B360" s="186" t="s">
        <v>165</v>
      </c>
      <c r="C360" s="186" t="s">
        <v>734</v>
      </c>
      <c r="D360" s="574">
        <v>2040806</v>
      </c>
      <c r="E360" s="186" t="s">
        <v>176</v>
      </c>
      <c r="F360" s="52" t="s">
        <v>742</v>
      </c>
      <c r="G360" s="188">
        <f>VLOOKUP(D360,'[45]2014市本级决算'!A:C,3,FALSE)</f>
        <v>0</v>
      </c>
      <c r="H360" s="188">
        <f>VLOOKUP(D360,'[45]2015市本级年初预算'!D:G,4,FALSE)</f>
        <v>0</v>
      </c>
      <c r="I360" s="188">
        <f>VLOOKUP(D360,'[45]2015预算调整'!E:K,7,FALSE)</f>
        <v>0</v>
      </c>
      <c r="J360" s="188">
        <f>VLOOKUP(D360,'[45]2015年市本级决算'!A:C,3,FALSE)</f>
        <v>0</v>
      </c>
      <c r="K360" s="578">
        <f t="shared" si="39"/>
        <v>0</v>
      </c>
      <c r="L360" s="579">
        <f t="shared" si="40"/>
        <v>0</v>
      </c>
      <c r="M360" s="578">
        <f t="shared" si="41"/>
        <v>0</v>
      </c>
      <c r="N360" s="148" t="str">
        <f t="shared" si="37"/>
        <v/>
      </c>
      <c r="O360" s="194" t="str">
        <f t="shared" si="38"/>
        <v>否</v>
      </c>
      <c r="P360" s="194" t="str">
        <f t="shared" si="42"/>
        <v>否</v>
      </c>
      <c r="Q360" s="187" t="s">
        <v>743</v>
      </c>
      <c r="R360" s="175">
        <f t="shared" si="43"/>
        <v>7</v>
      </c>
    </row>
    <row r="361" s="175" customFormat="1" ht="18.95" customHeight="1" spans="1:18">
      <c r="A361" s="185" t="s">
        <v>165</v>
      </c>
      <c r="B361" s="186" t="s">
        <v>165</v>
      </c>
      <c r="C361" s="186" t="s">
        <v>734</v>
      </c>
      <c r="D361" s="574">
        <v>2040850</v>
      </c>
      <c r="E361" s="186" t="s">
        <v>176</v>
      </c>
      <c r="F361" s="52" t="s">
        <v>189</v>
      </c>
      <c r="G361" s="188">
        <f>VLOOKUP(D361,'[45]2014市本级决算'!A:C,3,FALSE)</f>
        <v>0</v>
      </c>
      <c r="H361" s="188">
        <f>VLOOKUP(D361,'[45]2015市本级年初预算'!D:G,4,FALSE)</f>
        <v>0</v>
      </c>
      <c r="I361" s="188">
        <f>VLOOKUP(D361,'[45]2015预算调整'!E:K,7,FALSE)</f>
        <v>0</v>
      </c>
      <c r="J361" s="188">
        <f>VLOOKUP(D361,'[45]2015年市本级决算'!A:C,3,FALSE)</f>
        <v>0</v>
      </c>
      <c r="K361" s="578">
        <f t="shared" si="39"/>
        <v>0</v>
      </c>
      <c r="L361" s="579">
        <f t="shared" si="40"/>
        <v>0</v>
      </c>
      <c r="M361" s="578">
        <f t="shared" si="41"/>
        <v>0</v>
      </c>
      <c r="N361" s="148" t="str">
        <f t="shared" si="37"/>
        <v/>
      </c>
      <c r="O361" s="194" t="str">
        <f t="shared" si="38"/>
        <v>否</v>
      </c>
      <c r="P361" s="194" t="str">
        <f t="shared" si="42"/>
        <v>否</v>
      </c>
      <c r="Q361" s="187" t="s">
        <v>744</v>
      </c>
      <c r="R361" s="175">
        <f t="shared" si="43"/>
        <v>7</v>
      </c>
    </row>
    <row r="362" s="175" customFormat="1" ht="18.95" customHeight="1" spans="1:18">
      <c r="A362" s="185" t="s">
        <v>165</v>
      </c>
      <c r="B362" s="186"/>
      <c r="C362" s="186" t="s">
        <v>734</v>
      </c>
      <c r="D362" s="574">
        <v>2040899</v>
      </c>
      <c r="E362" s="186" t="s">
        <v>176</v>
      </c>
      <c r="F362" s="52" t="s">
        <v>745</v>
      </c>
      <c r="G362" s="188">
        <f>VLOOKUP(D362,'[45]2014市本级决算'!A:C,3,FALSE)</f>
        <v>0</v>
      </c>
      <c r="H362" s="188">
        <f>VLOOKUP(D362,'[45]2015市本级年初预算'!D:G,4,FALSE)</f>
        <v>0</v>
      </c>
      <c r="I362" s="188">
        <f>VLOOKUP(D362,'[45]2015预算调整'!E:K,7,FALSE)</f>
        <v>0</v>
      </c>
      <c r="J362" s="188">
        <f>VLOOKUP(D362,'[45]2015年市本级决算'!A:C,3,FALSE)</f>
        <v>0</v>
      </c>
      <c r="K362" s="578">
        <f t="shared" si="39"/>
        <v>0</v>
      </c>
      <c r="L362" s="579">
        <f t="shared" si="40"/>
        <v>0</v>
      </c>
      <c r="M362" s="578">
        <f t="shared" si="41"/>
        <v>0</v>
      </c>
      <c r="N362" s="148" t="str">
        <f t="shared" si="37"/>
        <v/>
      </c>
      <c r="O362" s="194" t="str">
        <f t="shared" si="38"/>
        <v>否</v>
      </c>
      <c r="P362" s="194" t="str">
        <f t="shared" si="42"/>
        <v>否</v>
      </c>
      <c r="Q362" s="187" t="s">
        <v>746</v>
      </c>
      <c r="R362" s="175">
        <f t="shared" si="43"/>
        <v>7</v>
      </c>
    </row>
    <row r="363" s="175" customFormat="1" ht="18.95" customHeight="1" spans="1:18">
      <c r="A363" s="185" t="s">
        <v>165</v>
      </c>
      <c r="B363" s="690" t="s">
        <v>593</v>
      </c>
      <c r="C363" s="186"/>
      <c r="D363" s="574">
        <v>20409</v>
      </c>
      <c r="E363" s="186"/>
      <c r="F363" s="52" t="s">
        <v>747</v>
      </c>
      <c r="G363" s="188">
        <f>VLOOKUP(D363,'[45]2014市本级决算'!A:C,3,FALSE)</f>
        <v>0</v>
      </c>
      <c r="H363" s="188">
        <f>VLOOKUP(D363,'[45]2015市本级年初预算'!D:G,4,FALSE)</f>
        <v>0</v>
      </c>
      <c r="I363" s="188">
        <f>VLOOKUP(D363,'[45]2015预算调整'!E:K,7,FALSE)</f>
        <v>0</v>
      </c>
      <c r="J363" s="188">
        <f>VLOOKUP(D363,'[45]2015年市本级决算'!A:C,3,FALSE)</f>
        <v>0</v>
      </c>
      <c r="K363" s="578">
        <f t="shared" si="39"/>
        <v>0</v>
      </c>
      <c r="L363" s="579">
        <f t="shared" si="40"/>
        <v>0</v>
      </c>
      <c r="M363" s="578">
        <f t="shared" si="41"/>
        <v>0</v>
      </c>
      <c r="N363" s="148" t="str">
        <f t="shared" si="37"/>
        <v/>
      </c>
      <c r="O363" s="194" t="str">
        <f t="shared" si="38"/>
        <v>否</v>
      </c>
      <c r="P363" s="194" t="str">
        <f t="shared" si="42"/>
        <v>是</v>
      </c>
      <c r="Q363" s="187" t="s">
        <v>748</v>
      </c>
      <c r="R363" s="175">
        <f t="shared" si="43"/>
        <v>5</v>
      </c>
    </row>
    <row r="364" s="175" customFormat="1" ht="18.95" customHeight="1" spans="1:18">
      <c r="A364" s="185" t="s">
        <v>165</v>
      </c>
      <c r="B364" s="186" t="s">
        <v>165</v>
      </c>
      <c r="C364" s="186" t="s">
        <v>748</v>
      </c>
      <c r="D364" s="574">
        <v>2040901</v>
      </c>
      <c r="E364" s="186" t="s">
        <v>176</v>
      </c>
      <c r="F364" s="52" t="s">
        <v>170</v>
      </c>
      <c r="G364" s="188">
        <f>VLOOKUP(D364,'[45]2014市本级决算'!A:C,3,FALSE)</f>
        <v>0</v>
      </c>
      <c r="H364" s="188">
        <f>VLOOKUP(D364,'[45]2015市本级年初预算'!D:G,4,FALSE)</f>
        <v>0</v>
      </c>
      <c r="I364" s="188">
        <f>VLOOKUP(D364,'[45]2015预算调整'!E:K,7,FALSE)</f>
        <v>0</v>
      </c>
      <c r="J364" s="188">
        <f>VLOOKUP(D364,'[45]2015年市本级决算'!A:C,3,FALSE)</f>
        <v>0</v>
      </c>
      <c r="K364" s="578">
        <f t="shared" si="39"/>
        <v>0</v>
      </c>
      <c r="L364" s="579">
        <f t="shared" si="40"/>
        <v>0</v>
      </c>
      <c r="M364" s="578">
        <f t="shared" si="41"/>
        <v>0</v>
      </c>
      <c r="N364" s="148" t="str">
        <f t="shared" si="37"/>
        <v/>
      </c>
      <c r="O364" s="194" t="str">
        <f t="shared" si="38"/>
        <v>否</v>
      </c>
      <c r="P364" s="194" t="str">
        <f t="shared" si="42"/>
        <v>否</v>
      </c>
      <c r="Q364" s="187" t="s">
        <v>749</v>
      </c>
      <c r="R364" s="175">
        <f t="shared" si="43"/>
        <v>7</v>
      </c>
    </row>
    <row r="365" s="175" customFormat="1" ht="18.95" customHeight="1" spans="1:18">
      <c r="A365" s="185" t="s">
        <v>165</v>
      </c>
      <c r="B365" s="186" t="s">
        <v>165</v>
      </c>
      <c r="C365" s="186" t="s">
        <v>748</v>
      </c>
      <c r="D365" s="574">
        <v>2040902</v>
      </c>
      <c r="E365" s="186" t="s">
        <v>176</v>
      </c>
      <c r="F365" s="52" t="s">
        <v>172</v>
      </c>
      <c r="G365" s="188">
        <f>VLOOKUP(D365,'[45]2014市本级决算'!A:C,3,FALSE)</f>
        <v>0</v>
      </c>
      <c r="H365" s="188">
        <f>VLOOKUP(D365,'[45]2015市本级年初预算'!D:G,4,FALSE)</f>
        <v>0</v>
      </c>
      <c r="I365" s="188">
        <f>VLOOKUP(D365,'[45]2015预算调整'!E:K,7,FALSE)</f>
        <v>0</v>
      </c>
      <c r="J365" s="188">
        <f>VLOOKUP(D365,'[45]2015年市本级决算'!A:C,3,FALSE)</f>
        <v>0</v>
      </c>
      <c r="K365" s="578">
        <f t="shared" si="39"/>
        <v>0</v>
      </c>
      <c r="L365" s="579">
        <f t="shared" si="40"/>
        <v>0</v>
      </c>
      <c r="M365" s="578">
        <f t="shared" si="41"/>
        <v>0</v>
      </c>
      <c r="N365" s="148" t="str">
        <f t="shared" si="37"/>
        <v/>
      </c>
      <c r="O365" s="194" t="str">
        <f t="shared" si="38"/>
        <v>否</v>
      </c>
      <c r="P365" s="194" t="str">
        <f t="shared" si="42"/>
        <v>否</v>
      </c>
      <c r="Q365" s="187" t="s">
        <v>750</v>
      </c>
      <c r="R365" s="175">
        <f t="shared" si="43"/>
        <v>7</v>
      </c>
    </row>
    <row r="366" s="175" customFormat="1" ht="18.95" customHeight="1" spans="1:18">
      <c r="A366" s="185" t="s">
        <v>165</v>
      </c>
      <c r="B366" s="186" t="s">
        <v>165</v>
      </c>
      <c r="C366" s="186" t="s">
        <v>748</v>
      </c>
      <c r="D366" s="574">
        <v>2040903</v>
      </c>
      <c r="E366" s="186" t="s">
        <v>176</v>
      </c>
      <c r="F366" s="52" t="s">
        <v>174</v>
      </c>
      <c r="G366" s="188">
        <f>VLOOKUP(D366,'[45]2014市本级决算'!A:C,3,FALSE)</f>
        <v>0</v>
      </c>
      <c r="H366" s="188">
        <f>VLOOKUP(D366,'[45]2015市本级年初预算'!D:G,4,FALSE)</f>
        <v>0</v>
      </c>
      <c r="I366" s="188">
        <f>VLOOKUP(D366,'[45]2015预算调整'!E:K,7,FALSE)</f>
        <v>0</v>
      </c>
      <c r="J366" s="188">
        <f>VLOOKUP(D366,'[45]2015年市本级决算'!A:C,3,FALSE)</f>
        <v>0</v>
      </c>
      <c r="K366" s="578">
        <f t="shared" si="39"/>
        <v>0</v>
      </c>
      <c r="L366" s="579">
        <f t="shared" si="40"/>
        <v>0</v>
      </c>
      <c r="M366" s="578">
        <f t="shared" si="41"/>
        <v>0</v>
      </c>
      <c r="N366" s="148" t="str">
        <f t="shared" si="37"/>
        <v/>
      </c>
      <c r="O366" s="194" t="str">
        <f t="shared" si="38"/>
        <v>否</v>
      </c>
      <c r="P366" s="194" t="str">
        <f t="shared" si="42"/>
        <v>否</v>
      </c>
      <c r="Q366" s="187" t="s">
        <v>751</v>
      </c>
      <c r="R366" s="175">
        <f t="shared" si="43"/>
        <v>7</v>
      </c>
    </row>
    <row r="367" s="175" customFormat="1" ht="18.95" customHeight="1" spans="1:18">
      <c r="A367" s="185" t="s">
        <v>165</v>
      </c>
      <c r="B367" s="186" t="s">
        <v>165</v>
      </c>
      <c r="C367" s="186" t="s">
        <v>748</v>
      </c>
      <c r="D367" s="574">
        <v>2040904</v>
      </c>
      <c r="E367" s="186" t="s">
        <v>176</v>
      </c>
      <c r="F367" s="52" t="s">
        <v>752</v>
      </c>
      <c r="G367" s="188">
        <f>VLOOKUP(D367,'[45]2014市本级决算'!A:C,3,FALSE)</f>
        <v>0</v>
      </c>
      <c r="H367" s="188">
        <f>VLOOKUP(D367,'[45]2015市本级年初预算'!D:G,4,FALSE)</f>
        <v>0</v>
      </c>
      <c r="I367" s="188">
        <f>VLOOKUP(D367,'[45]2015预算调整'!E:K,7,FALSE)</f>
        <v>0</v>
      </c>
      <c r="J367" s="188">
        <f>VLOOKUP(D367,'[45]2015年市本级决算'!A:C,3,FALSE)</f>
        <v>0</v>
      </c>
      <c r="K367" s="578">
        <f t="shared" si="39"/>
        <v>0</v>
      </c>
      <c r="L367" s="579">
        <f t="shared" si="40"/>
        <v>0</v>
      </c>
      <c r="M367" s="578">
        <f t="shared" si="41"/>
        <v>0</v>
      </c>
      <c r="N367" s="148" t="str">
        <f t="shared" si="37"/>
        <v/>
      </c>
      <c r="O367" s="194" t="str">
        <f t="shared" si="38"/>
        <v>否</v>
      </c>
      <c r="P367" s="194" t="str">
        <f t="shared" si="42"/>
        <v>否</v>
      </c>
      <c r="Q367" s="187" t="s">
        <v>753</v>
      </c>
      <c r="R367" s="175">
        <f t="shared" si="43"/>
        <v>7</v>
      </c>
    </row>
    <row r="368" s="175" customFormat="1" ht="18.95" customHeight="1" spans="1:18">
      <c r="A368" s="185" t="s">
        <v>165</v>
      </c>
      <c r="B368" s="186" t="s">
        <v>165</v>
      </c>
      <c r="C368" s="186" t="s">
        <v>748</v>
      </c>
      <c r="D368" s="574">
        <v>2040905</v>
      </c>
      <c r="E368" s="186" t="s">
        <v>176</v>
      </c>
      <c r="F368" s="52" t="s">
        <v>754</v>
      </c>
      <c r="G368" s="188">
        <f>VLOOKUP(D368,'[45]2014市本级决算'!A:C,3,FALSE)</f>
        <v>0</v>
      </c>
      <c r="H368" s="188">
        <f>VLOOKUP(D368,'[45]2015市本级年初预算'!D:G,4,FALSE)</f>
        <v>0</v>
      </c>
      <c r="I368" s="188">
        <f>VLOOKUP(D368,'[45]2015预算调整'!E:K,7,FALSE)</f>
        <v>0</v>
      </c>
      <c r="J368" s="188">
        <f>VLOOKUP(D368,'[45]2015年市本级决算'!A:C,3,FALSE)</f>
        <v>0</v>
      </c>
      <c r="K368" s="578">
        <f t="shared" si="39"/>
        <v>0</v>
      </c>
      <c r="L368" s="579">
        <f t="shared" si="40"/>
        <v>0</v>
      </c>
      <c r="M368" s="578">
        <f t="shared" si="41"/>
        <v>0</v>
      </c>
      <c r="N368" s="148" t="str">
        <f t="shared" si="37"/>
        <v/>
      </c>
      <c r="O368" s="194" t="str">
        <f t="shared" si="38"/>
        <v>否</v>
      </c>
      <c r="P368" s="194" t="str">
        <f t="shared" si="42"/>
        <v>否</v>
      </c>
      <c r="Q368" s="187" t="s">
        <v>755</v>
      </c>
      <c r="R368" s="175">
        <f t="shared" si="43"/>
        <v>7</v>
      </c>
    </row>
    <row r="369" s="175" customFormat="1" ht="18.95" customHeight="1" spans="1:18">
      <c r="A369" s="185" t="s">
        <v>165</v>
      </c>
      <c r="B369" s="186" t="s">
        <v>165</v>
      </c>
      <c r="C369" s="186" t="s">
        <v>748</v>
      </c>
      <c r="D369" s="574">
        <v>2040950</v>
      </c>
      <c r="E369" s="186" t="s">
        <v>176</v>
      </c>
      <c r="F369" s="52" t="s">
        <v>189</v>
      </c>
      <c r="G369" s="188">
        <f>VLOOKUP(D369,'[45]2014市本级决算'!A:C,3,FALSE)</f>
        <v>0</v>
      </c>
      <c r="H369" s="188">
        <f>VLOOKUP(D369,'[45]2015市本级年初预算'!D:G,4,FALSE)</f>
        <v>0</v>
      </c>
      <c r="I369" s="188">
        <f>VLOOKUP(D369,'[45]2015预算调整'!E:K,7,FALSE)</f>
        <v>0</v>
      </c>
      <c r="J369" s="188">
        <f>VLOOKUP(D369,'[45]2015年市本级决算'!A:C,3,FALSE)</f>
        <v>0</v>
      </c>
      <c r="K369" s="578">
        <f t="shared" si="39"/>
        <v>0</v>
      </c>
      <c r="L369" s="579">
        <f t="shared" si="40"/>
        <v>0</v>
      </c>
      <c r="M369" s="578">
        <f t="shared" si="41"/>
        <v>0</v>
      </c>
      <c r="N369" s="148" t="str">
        <f t="shared" si="37"/>
        <v/>
      </c>
      <c r="O369" s="194" t="str">
        <f t="shared" si="38"/>
        <v>否</v>
      </c>
      <c r="P369" s="194" t="str">
        <f t="shared" si="42"/>
        <v>否</v>
      </c>
      <c r="Q369" s="187" t="s">
        <v>756</v>
      </c>
      <c r="R369" s="175">
        <f t="shared" si="43"/>
        <v>7</v>
      </c>
    </row>
    <row r="370" s="175" customFormat="1" ht="18.95" customHeight="1" spans="1:18">
      <c r="A370" s="185" t="s">
        <v>165</v>
      </c>
      <c r="B370" s="186"/>
      <c r="C370" s="186" t="s">
        <v>748</v>
      </c>
      <c r="D370" s="574">
        <v>2040999</v>
      </c>
      <c r="E370" s="186" t="s">
        <v>176</v>
      </c>
      <c r="F370" s="52" t="s">
        <v>757</v>
      </c>
      <c r="G370" s="188">
        <f>VLOOKUP(D370,'[45]2014市本级决算'!A:C,3,FALSE)</f>
        <v>0</v>
      </c>
      <c r="H370" s="188">
        <f>VLOOKUP(D370,'[45]2015市本级年初预算'!D:G,4,FALSE)</f>
        <v>0</v>
      </c>
      <c r="I370" s="188">
        <f>VLOOKUP(D370,'[45]2015预算调整'!E:K,7,FALSE)</f>
        <v>0</v>
      </c>
      <c r="J370" s="188">
        <f>VLOOKUP(D370,'[45]2015年市本级决算'!A:C,3,FALSE)</f>
        <v>0</v>
      </c>
      <c r="K370" s="578">
        <f t="shared" si="39"/>
        <v>0</v>
      </c>
      <c r="L370" s="579">
        <f t="shared" si="40"/>
        <v>0</v>
      </c>
      <c r="M370" s="578">
        <f t="shared" si="41"/>
        <v>0</v>
      </c>
      <c r="N370" s="148" t="str">
        <f t="shared" si="37"/>
        <v/>
      </c>
      <c r="O370" s="194" t="str">
        <f t="shared" si="38"/>
        <v>否</v>
      </c>
      <c r="P370" s="194" t="str">
        <f t="shared" si="42"/>
        <v>否</v>
      </c>
      <c r="Q370" s="187" t="s">
        <v>758</v>
      </c>
      <c r="R370" s="175">
        <f t="shared" si="43"/>
        <v>7</v>
      </c>
    </row>
    <row r="371" s="175" customFormat="1" ht="18.95" customHeight="1" spans="1:18">
      <c r="A371" s="185" t="s">
        <v>165</v>
      </c>
      <c r="B371" s="690" t="s">
        <v>593</v>
      </c>
      <c r="C371" s="186"/>
      <c r="D371" s="574">
        <v>20410</v>
      </c>
      <c r="E371" s="186"/>
      <c r="F371" s="52" t="s">
        <v>759</v>
      </c>
      <c r="G371" s="188">
        <f>VLOOKUP(D371,'[45]2014市本级决算'!A:C,3,FALSE)</f>
        <v>0</v>
      </c>
      <c r="H371" s="188">
        <f>VLOOKUP(D371,'[45]2015市本级年初预算'!D:G,4,FALSE)</f>
        <v>0</v>
      </c>
      <c r="I371" s="188">
        <f>VLOOKUP(D371,'[45]2015预算调整'!E:K,7,FALSE)</f>
        <v>0</v>
      </c>
      <c r="J371" s="188">
        <f>VLOOKUP(D371,'[45]2015年市本级决算'!A:C,3,FALSE)</f>
        <v>0</v>
      </c>
      <c r="K371" s="578">
        <f t="shared" si="39"/>
        <v>0</v>
      </c>
      <c r="L371" s="579">
        <f t="shared" si="40"/>
        <v>0</v>
      </c>
      <c r="M371" s="578">
        <f t="shared" si="41"/>
        <v>0</v>
      </c>
      <c r="N371" s="146" t="str">
        <f t="shared" si="37"/>
        <v/>
      </c>
      <c r="O371" s="194" t="str">
        <f t="shared" si="38"/>
        <v>否</v>
      </c>
      <c r="P371" s="194" t="str">
        <f t="shared" si="42"/>
        <v>是</v>
      </c>
      <c r="Q371" s="187" t="s">
        <v>760</v>
      </c>
      <c r="R371" s="175">
        <f t="shared" si="43"/>
        <v>5</v>
      </c>
    </row>
    <row r="372" s="175" customFormat="1" ht="18.95" customHeight="1" spans="1:18">
      <c r="A372" s="185" t="s">
        <v>165</v>
      </c>
      <c r="B372" s="186" t="s">
        <v>165</v>
      </c>
      <c r="C372" s="186" t="s">
        <v>760</v>
      </c>
      <c r="D372" s="574">
        <v>2041001</v>
      </c>
      <c r="E372" s="186" t="s">
        <v>176</v>
      </c>
      <c r="F372" s="52" t="s">
        <v>170</v>
      </c>
      <c r="G372" s="188">
        <f>VLOOKUP(D372,'[45]2014市本级决算'!A:C,3,FALSE)</f>
        <v>0</v>
      </c>
      <c r="H372" s="188">
        <f>VLOOKUP(D372,'[45]2015市本级年初预算'!D:G,4,FALSE)</f>
        <v>0</v>
      </c>
      <c r="I372" s="188">
        <f>VLOOKUP(D372,'[45]2015预算调整'!E:K,7,FALSE)</f>
        <v>0</v>
      </c>
      <c r="J372" s="188">
        <f>VLOOKUP(D372,'[45]2015年市本级决算'!A:C,3,FALSE)</f>
        <v>0</v>
      </c>
      <c r="K372" s="578">
        <f t="shared" si="39"/>
        <v>0</v>
      </c>
      <c r="L372" s="579">
        <f t="shared" si="40"/>
        <v>0</v>
      </c>
      <c r="M372" s="578">
        <f t="shared" si="41"/>
        <v>0</v>
      </c>
      <c r="N372" s="148" t="str">
        <f t="shared" si="37"/>
        <v/>
      </c>
      <c r="O372" s="194" t="str">
        <f t="shared" si="38"/>
        <v>否</v>
      </c>
      <c r="P372" s="194" t="str">
        <f t="shared" si="42"/>
        <v>否</v>
      </c>
      <c r="Q372" s="187" t="s">
        <v>761</v>
      </c>
      <c r="R372" s="175">
        <f t="shared" si="43"/>
        <v>7</v>
      </c>
    </row>
    <row r="373" s="175" customFormat="1" ht="18.95" customHeight="1" spans="1:18">
      <c r="A373" s="185" t="s">
        <v>165</v>
      </c>
      <c r="B373" s="186" t="s">
        <v>165</v>
      </c>
      <c r="C373" s="186" t="s">
        <v>760</v>
      </c>
      <c r="D373" s="574">
        <v>2041002</v>
      </c>
      <c r="E373" s="186" t="s">
        <v>176</v>
      </c>
      <c r="F373" s="52" t="s">
        <v>172</v>
      </c>
      <c r="G373" s="188">
        <f>VLOOKUP(D373,'[45]2014市本级决算'!A:C,3,FALSE)</f>
        <v>0</v>
      </c>
      <c r="H373" s="188">
        <f>VLOOKUP(D373,'[45]2015市本级年初预算'!D:G,4,FALSE)</f>
        <v>0</v>
      </c>
      <c r="I373" s="188">
        <f>VLOOKUP(D373,'[45]2015预算调整'!E:K,7,FALSE)</f>
        <v>0</v>
      </c>
      <c r="J373" s="188">
        <f>VLOOKUP(D373,'[45]2015年市本级决算'!A:C,3,FALSE)</f>
        <v>0</v>
      </c>
      <c r="K373" s="578">
        <f t="shared" si="39"/>
        <v>0</v>
      </c>
      <c r="L373" s="579">
        <f t="shared" si="40"/>
        <v>0</v>
      </c>
      <c r="M373" s="578">
        <f t="shared" si="41"/>
        <v>0</v>
      </c>
      <c r="N373" s="148" t="str">
        <f t="shared" si="37"/>
        <v/>
      </c>
      <c r="O373" s="194" t="str">
        <f t="shared" si="38"/>
        <v>否</v>
      </c>
      <c r="P373" s="194" t="str">
        <f t="shared" si="42"/>
        <v>否</v>
      </c>
      <c r="Q373" s="187" t="s">
        <v>762</v>
      </c>
      <c r="R373" s="175">
        <f t="shared" si="43"/>
        <v>7</v>
      </c>
    </row>
    <row r="374" s="175" customFormat="1" ht="18.95" customHeight="1" spans="1:18">
      <c r="A374" s="185" t="s">
        <v>165</v>
      </c>
      <c r="B374" s="186" t="s">
        <v>165</v>
      </c>
      <c r="C374" s="186" t="s">
        <v>760</v>
      </c>
      <c r="D374" s="574">
        <v>2041003</v>
      </c>
      <c r="E374" s="186" t="s">
        <v>176</v>
      </c>
      <c r="F374" s="52" t="s">
        <v>763</v>
      </c>
      <c r="G374" s="188">
        <f>VLOOKUP(D374,'[45]2014市本级决算'!A:C,3,FALSE)</f>
        <v>0</v>
      </c>
      <c r="H374" s="188">
        <f>VLOOKUP(D374,'[45]2015市本级年初预算'!D:G,4,FALSE)</f>
        <v>0</v>
      </c>
      <c r="I374" s="188">
        <f>VLOOKUP(D374,'[45]2015预算调整'!E:K,7,FALSE)</f>
        <v>0</v>
      </c>
      <c r="J374" s="188">
        <f>VLOOKUP(D374,'[45]2015年市本级决算'!A:C,3,FALSE)</f>
        <v>0</v>
      </c>
      <c r="K374" s="578">
        <f t="shared" si="39"/>
        <v>0</v>
      </c>
      <c r="L374" s="579">
        <f t="shared" si="40"/>
        <v>0</v>
      </c>
      <c r="M374" s="578">
        <f t="shared" si="41"/>
        <v>0</v>
      </c>
      <c r="N374" s="148" t="str">
        <f t="shared" si="37"/>
        <v/>
      </c>
      <c r="O374" s="194" t="str">
        <f t="shared" si="38"/>
        <v>否</v>
      </c>
      <c r="P374" s="194" t="str">
        <f t="shared" si="42"/>
        <v>否</v>
      </c>
      <c r="Q374" s="187" t="s">
        <v>764</v>
      </c>
      <c r="R374" s="175">
        <f t="shared" si="43"/>
        <v>7</v>
      </c>
    </row>
    <row r="375" s="175" customFormat="1" ht="18.95" customHeight="1" spans="1:18">
      <c r="A375" s="185" t="s">
        <v>165</v>
      </c>
      <c r="B375" s="186" t="s">
        <v>165</v>
      </c>
      <c r="C375" s="186" t="s">
        <v>760</v>
      </c>
      <c r="D375" s="574">
        <v>2041004</v>
      </c>
      <c r="E375" s="186" t="s">
        <v>176</v>
      </c>
      <c r="F375" s="52" t="s">
        <v>765</v>
      </c>
      <c r="G375" s="188">
        <f>VLOOKUP(D375,'[45]2014市本级决算'!A:C,3,FALSE)</f>
        <v>0</v>
      </c>
      <c r="H375" s="188">
        <f>VLOOKUP(D375,'[45]2015市本级年初预算'!D:G,4,FALSE)</f>
        <v>0</v>
      </c>
      <c r="I375" s="188">
        <f>VLOOKUP(D375,'[45]2015预算调整'!E:K,7,FALSE)</f>
        <v>0</v>
      </c>
      <c r="J375" s="188">
        <f>VLOOKUP(D375,'[45]2015年市本级决算'!A:C,3,FALSE)</f>
        <v>0</v>
      </c>
      <c r="K375" s="578">
        <f t="shared" si="39"/>
        <v>0</v>
      </c>
      <c r="L375" s="579">
        <f t="shared" si="40"/>
        <v>0</v>
      </c>
      <c r="M375" s="578">
        <f t="shared" si="41"/>
        <v>0</v>
      </c>
      <c r="N375" s="148" t="str">
        <f t="shared" si="37"/>
        <v/>
      </c>
      <c r="O375" s="194" t="str">
        <f t="shared" si="38"/>
        <v>否</v>
      </c>
      <c r="P375" s="194" t="str">
        <f t="shared" si="42"/>
        <v>否</v>
      </c>
      <c r="Q375" s="187" t="s">
        <v>766</v>
      </c>
      <c r="R375" s="175">
        <f t="shared" si="43"/>
        <v>7</v>
      </c>
    </row>
    <row r="376" s="175" customFormat="1" ht="18.95" customHeight="1" spans="1:18">
      <c r="A376" s="185" t="s">
        <v>165</v>
      </c>
      <c r="B376" s="186" t="s">
        <v>165</v>
      </c>
      <c r="C376" s="186" t="s">
        <v>760</v>
      </c>
      <c r="D376" s="574">
        <v>2041005</v>
      </c>
      <c r="E376" s="186" t="s">
        <v>176</v>
      </c>
      <c r="F376" s="52" t="s">
        <v>767</v>
      </c>
      <c r="G376" s="188">
        <f>VLOOKUP(D376,'[45]2014市本级决算'!A:C,3,FALSE)</f>
        <v>0</v>
      </c>
      <c r="H376" s="188">
        <f>VLOOKUP(D376,'[45]2015市本级年初预算'!D:G,4,FALSE)</f>
        <v>0</v>
      </c>
      <c r="I376" s="188">
        <f>VLOOKUP(D376,'[45]2015预算调整'!E:K,7,FALSE)</f>
        <v>0</v>
      </c>
      <c r="J376" s="188">
        <f>VLOOKUP(D376,'[45]2015年市本级决算'!A:C,3,FALSE)</f>
        <v>0</v>
      </c>
      <c r="K376" s="578">
        <f t="shared" si="39"/>
        <v>0</v>
      </c>
      <c r="L376" s="579">
        <f t="shared" si="40"/>
        <v>0</v>
      </c>
      <c r="M376" s="578">
        <f t="shared" si="41"/>
        <v>0</v>
      </c>
      <c r="N376" s="148" t="str">
        <f t="shared" ref="N376:N439" si="44">IF(ISERROR(J376/G376-1),"",J376/G376-1)</f>
        <v/>
      </c>
      <c r="O376" s="194" t="str">
        <f t="shared" si="38"/>
        <v>否</v>
      </c>
      <c r="P376" s="194" t="str">
        <f t="shared" si="42"/>
        <v>否</v>
      </c>
      <c r="Q376" s="187" t="s">
        <v>768</v>
      </c>
      <c r="R376" s="175">
        <f t="shared" si="43"/>
        <v>7</v>
      </c>
    </row>
    <row r="377" s="175" customFormat="1" ht="18.95" customHeight="1" spans="1:18">
      <c r="A377" s="185" t="s">
        <v>165</v>
      </c>
      <c r="B377" s="186" t="s">
        <v>165</v>
      </c>
      <c r="C377" s="186" t="s">
        <v>760</v>
      </c>
      <c r="D377" s="574">
        <v>2041006</v>
      </c>
      <c r="E377" s="186" t="s">
        <v>176</v>
      </c>
      <c r="F377" s="52" t="s">
        <v>645</v>
      </c>
      <c r="G377" s="188">
        <f>VLOOKUP(D377,'[45]2014市本级决算'!A:C,3,FALSE)</f>
        <v>0</v>
      </c>
      <c r="H377" s="188">
        <f>VLOOKUP(D377,'[45]2015市本级年初预算'!D:G,4,FALSE)</f>
        <v>0</v>
      </c>
      <c r="I377" s="188">
        <f>VLOOKUP(D377,'[45]2015预算调整'!E:K,7,FALSE)</f>
        <v>0</v>
      </c>
      <c r="J377" s="188">
        <f>VLOOKUP(D377,'[45]2015年市本级决算'!A:C,3,FALSE)</f>
        <v>0</v>
      </c>
      <c r="K377" s="578">
        <f t="shared" si="39"/>
        <v>0</v>
      </c>
      <c r="L377" s="579">
        <f t="shared" si="40"/>
        <v>0</v>
      </c>
      <c r="M377" s="578">
        <f t="shared" si="41"/>
        <v>0</v>
      </c>
      <c r="N377" s="148" t="str">
        <f t="shared" si="44"/>
        <v/>
      </c>
      <c r="O377" s="194" t="str">
        <f t="shared" si="38"/>
        <v>否</v>
      </c>
      <c r="P377" s="194" t="str">
        <f t="shared" si="42"/>
        <v>否</v>
      </c>
      <c r="Q377" s="187" t="s">
        <v>769</v>
      </c>
      <c r="R377" s="175">
        <f t="shared" si="43"/>
        <v>7</v>
      </c>
    </row>
    <row r="378" s="175" customFormat="1" ht="18.95" customHeight="1" spans="1:18">
      <c r="A378" s="185" t="s">
        <v>165</v>
      </c>
      <c r="B378" s="186" t="s">
        <v>165</v>
      </c>
      <c r="C378" s="186" t="s">
        <v>760</v>
      </c>
      <c r="D378" s="574">
        <v>2041099</v>
      </c>
      <c r="E378" s="186" t="s">
        <v>176</v>
      </c>
      <c r="F378" s="52" t="s">
        <v>770</v>
      </c>
      <c r="G378" s="188">
        <f>VLOOKUP(D378,'[45]2014市本级决算'!A:C,3,FALSE)</f>
        <v>0</v>
      </c>
      <c r="H378" s="188">
        <f>VLOOKUP(D378,'[45]2015市本级年初预算'!D:G,4,FALSE)</f>
        <v>0</v>
      </c>
      <c r="I378" s="188">
        <f>VLOOKUP(D378,'[45]2015预算调整'!E:K,7,FALSE)</f>
        <v>0</v>
      </c>
      <c r="J378" s="188">
        <f>VLOOKUP(D378,'[45]2015年市本级决算'!A:C,3,FALSE)</f>
        <v>0</v>
      </c>
      <c r="K378" s="578">
        <f t="shared" si="39"/>
        <v>0</v>
      </c>
      <c r="L378" s="579">
        <f t="shared" si="40"/>
        <v>0</v>
      </c>
      <c r="M378" s="578">
        <f t="shared" si="41"/>
        <v>0</v>
      </c>
      <c r="N378" s="148" t="str">
        <f t="shared" si="44"/>
        <v/>
      </c>
      <c r="O378" s="194" t="str">
        <f t="shared" si="38"/>
        <v>否</v>
      </c>
      <c r="P378" s="194" t="str">
        <f t="shared" si="42"/>
        <v>否</v>
      </c>
      <c r="Q378" s="187" t="s">
        <v>771</v>
      </c>
      <c r="R378" s="175">
        <f t="shared" si="43"/>
        <v>7</v>
      </c>
    </row>
    <row r="379" s="175" customFormat="1" ht="18.95" customHeight="1" spans="1:18">
      <c r="A379" s="185" t="s">
        <v>165</v>
      </c>
      <c r="B379" s="186" t="s">
        <v>593</v>
      </c>
      <c r="C379" s="186"/>
      <c r="D379" s="574">
        <v>20499</v>
      </c>
      <c r="E379" s="186" t="s">
        <v>176</v>
      </c>
      <c r="F379" s="52" t="s">
        <v>772</v>
      </c>
      <c r="G379" s="188">
        <f>VLOOKUP(D379,'[45]2014市本级决算'!A:C,3,FALSE)</f>
        <v>25</v>
      </c>
      <c r="H379" s="188">
        <f>VLOOKUP(D379,'[45]2015市本级年初预算'!D:G,4,FALSE)</f>
        <v>30</v>
      </c>
      <c r="I379" s="188">
        <f>VLOOKUP(D379,'[45]2015预算调整'!E:K,7,FALSE)</f>
        <v>30</v>
      </c>
      <c r="J379" s="188">
        <f>VLOOKUP(D379,'[45]2015年市本级决算'!A:C,3,FALSE)</f>
        <v>152</v>
      </c>
      <c r="K379" s="578">
        <f t="shared" si="39"/>
        <v>6.08</v>
      </c>
      <c r="L379" s="579">
        <f t="shared" si="40"/>
        <v>5.067</v>
      </c>
      <c r="M379" s="578">
        <f t="shared" si="41"/>
        <v>5.067</v>
      </c>
      <c r="N379" s="148">
        <f t="shared" si="44"/>
        <v>5.08</v>
      </c>
      <c r="O379" s="194" t="str">
        <f t="shared" si="38"/>
        <v>是</v>
      </c>
      <c r="P379" s="194" t="str">
        <f t="shared" si="42"/>
        <v>是</v>
      </c>
      <c r="Q379" s="187" t="s">
        <v>773</v>
      </c>
      <c r="R379" s="175">
        <f t="shared" si="43"/>
        <v>5</v>
      </c>
    </row>
    <row r="380" s="175" customFormat="1" ht="18.95" customHeight="1" spans="1:18">
      <c r="A380" s="185" t="s">
        <v>164</v>
      </c>
      <c r="B380" s="186" t="s">
        <v>165</v>
      </c>
      <c r="C380" s="186" t="s">
        <v>165</v>
      </c>
      <c r="D380" s="574">
        <v>205</v>
      </c>
      <c r="E380" s="186" t="s">
        <v>165</v>
      </c>
      <c r="F380" s="54" t="s">
        <v>774</v>
      </c>
      <c r="G380" s="188">
        <f>VLOOKUP(D380,'[45]2014市本级决算'!A:C,3,FALSE)</f>
        <v>53079</v>
      </c>
      <c r="H380" s="188">
        <f>VLOOKUP(D380,'[45]2015市本级年初预算'!D:G,4,FALSE)</f>
        <v>59706</v>
      </c>
      <c r="I380" s="188">
        <f>VLOOKUP(D380,'[45]2015预算调整'!E:K,7,FALSE)</f>
        <v>62706</v>
      </c>
      <c r="J380" s="188">
        <f>VLOOKUP(D380,'[45]2015年市本级决算'!A:C,3,FALSE)</f>
        <v>65256</v>
      </c>
      <c r="K380" s="578">
        <f t="shared" si="39"/>
        <v>1.229</v>
      </c>
      <c r="L380" s="579">
        <f t="shared" si="40"/>
        <v>1.093</v>
      </c>
      <c r="M380" s="578">
        <f t="shared" si="41"/>
        <v>1.041</v>
      </c>
      <c r="N380" s="146">
        <f t="shared" si="44"/>
        <v>0.229</v>
      </c>
      <c r="O380" s="194" t="str">
        <f t="shared" si="38"/>
        <v>是</v>
      </c>
      <c r="P380" s="194" t="str">
        <f t="shared" si="42"/>
        <v>是</v>
      </c>
      <c r="Q380" s="187" t="s">
        <v>775</v>
      </c>
      <c r="R380" s="175">
        <f t="shared" si="43"/>
        <v>3</v>
      </c>
    </row>
    <row r="381" s="175" customFormat="1" ht="18.95" customHeight="1" spans="1:18">
      <c r="A381" s="185" t="s">
        <v>165</v>
      </c>
      <c r="B381" s="186" t="s">
        <v>775</v>
      </c>
      <c r="C381" s="186" t="s">
        <v>165</v>
      </c>
      <c r="D381" s="574">
        <v>20501</v>
      </c>
      <c r="E381" s="186" t="s">
        <v>165</v>
      </c>
      <c r="F381" s="52" t="s">
        <v>776</v>
      </c>
      <c r="G381" s="188">
        <f>VLOOKUP(D381,'[45]2014市本级决算'!A:C,3,FALSE)</f>
        <v>1030</v>
      </c>
      <c r="H381" s="188">
        <f>VLOOKUP(D381,'[45]2015市本级年初预算'!D:G,4,FALSE)</f>
        <v>2500</v>
      </c>
      <c r="I381" s="188">
        <f>VLOOKUP(D381,'[45]2015预算调整'!E:K,7,FALSE)</f>
        <v>2500</v>
      </c>
      <c r="J381" s="188">
        <f>VLOOKUP(D381,'[45]2015年市本级决算'!A:C,3,FALSE)</f>
        <v>1496</v>
      </c>
      <c r="K381" s="578">
        <f t="shared" si="39"/>
        <v>1.452</v>
      </c>
      <c r="L381" s="579">
        <f t="shared" si="40"/>
        <v>0.598</v>
      </c>
      <c r="M381" s="578">
        <f t="shared" si="41"/>
        <v>0.598</v>
      </c>
      <c r="N381" s="146">
        <f t="shared" si="44"/>
        <v>0.452</v>
      </c>
      <c r="O381" s="194" t="str">
        <f t="shared" si="38"/>
        <v>是</v>
      </c>
      <c r="P381" s="194" t="str">
        <f t="shared" si="42"/>
        <v>是</v>
      </c>
      <c r="Q381" s="187" t="s">
        <v>777</v>
      </c>
      <c r="R381" s="175">
        <f t="shared" si="43"/>
        <v>5</v>
      </c>
    </row>
    <row r="382" s="175" customFormat="1" ht="18.95" customHeight="1" spans="1:18">
      <c r="A382" s="185" t="s">
        <v>165</v>
      </c>
      <c r="B382" s="186" t="s">
        <v>165</v>
      </c>
      <c r="C382" s="186" t="s">
        <v>777</v>
      </c>
      <c r="D382" s="574">
        <v>2050101</v>
      </c>
      <c r="E382" s="186" t="s">
        <v>176</v>
      </c>
      <c r="F382" s="52" t="s">
        <v>170</v>
      </c>
      <c r="G382" s="188">
        <f>VLOOKUP(D382,'[45]2014市本级决算'!A:C,3,FALSE)</f>
        <v>678</v>
      </c>
      <c r="H382" s="188">
        <f>VLOOKUP(D382,'[45]2015市本级年初预算'!D:G,4,FALSE)</f>
        <v>1300</v>
      </c>
      <c r="I382" s="188">
        <f>VLOOKUP(D382,'[45]2015预算调整'!E:K,7,FALSE)</f>
        <v>1300</v>
      </c>
      <c r="J382" s="188">
        <f>VLOOKUP(D382,'[45]2015年市本级决算'!A:C,3,FALSE)</f>
        <v>471</v>
      </c>
      <c r="K382" s="578">
        <f t="shared" si="39"/>
        <v>0.695</v>
      </c>
      <c r="L382" s="579">
        <f t="shared" si="40"/>
        <v>0.362</v>
      </c>
      <c r="M382" s="578">
        <f t="shared" si="41"/>
        <v>0.362</v>
      </c>
      <c r="N382" s="148">
        <f t="shared" si="44"/>
        <v>-0.305</v>
      </c>
      <c r="O382" s="194" t="str">
        <f t="shared" si="38"/>
        <v>是</v>
      </c>
      <c r="P382" s="194" t="str">
        <f t="shared" si="42"/>
        <v>是</v>
      </c>
      <c r="Q382" s="187" t="s">
        <v>778</v>
      </c>
      <c r="R382" s="175">
        <f t="shared" si="43"/>
        <v>7</v>
      </c>
    </row>
    <row r="383" s="175" customFormat="1" ht="18.95" customHeight="1" spans="1:18">
      <c r="A383" s="185" t="s">
        <v>165</v>
      </c>
      <c r="B383" s="186" t="s">
        <v>165</v>
      </c>
      <c r="C383" s="186" t="s">
        <v>777</v>
      </c>
      <c r="D383" s="574">
        <v>2050102</v>
      </c>
      <c r="E383" s="186" t="s">
        <v>176</v>
      </c>
      <c r="F383" s="52" t="s">
        <v>172</v>
      </c>
      <c r="G383" s="188">
        <f>VLOOKUP(D383,'[45]2014市本级决算'!A:C,3,FALSE)</f>
        <v>0</v>
      </c>
      <c r="H383" s="188">
        <f>VLOOKUP(D383,'[45]2015市本级年初预算'!D:G,4,FALSE)</f>
        <v>850</v>
      </c>
      <c r="I383" s="188">
        <f>VLOOKUP(D383,'[45]2015预算调整'!E:K,7,FALSE)</f>
        <v>850</v>
      </c>
      <c r="J383" s="188">
        <f>VLOOKUP(D383,'[45]2015年市本级决算'!A:C,3,FALSE)</f>
        <v>499</v>
      </c>
      <c r="K383" s="578">
        <f t="shared" si="39"/>
        <v>0</v>
      </c>
      <c r="L383" s="579">
        <f t="shared" si="40"/>
        <v>0.587</v>
      </c>
      <c r="M383" s="578">
        <f t="shared" si="41"/>
        <v>0.587</v>
      </c>
      <c r="N383" s="148" t="str">
        <f t="shared" si="44"/>
        <v/>
      </c>
      <c r="O383" s="194" t="str">
        <f t="shared" si="38"/>
        <v>是</v>
      </c>
      <c r="P383" s="194" t="str">
        <f t="shared" si="42"/>
        <v>是</v>
      </c>
      <c r="Q383" s="187" t="s">
        <v>779</v>
      </c>
      <c r="R383" s="175">
        <f t="shared" si="43"/>
        <v>7</v>
      </c>
    </row>
    <row r="384" s="175" customFormat="1" ht="18.95" customHeight="1" spans="1:18">
      <c r="A384" s="185" t="s">
        <v>165</v>
      </c>
      <c r="B384" s="186" t="s">
        <v>165</v>
      </c>
      <c r="C384" s="186" t="s">
        <v>777</v>
      </c>
      <c r="D384" s="574">
        <v>2050103</v>
      </c>
      <c r="E384" s="186" t="s">
        <v>176</v>
      </c>
      <c r="F384" s="52" t="s">
        <v>174</v>
      </c>
      <c r="G384" s="188">
        <f>VLOOKUP(D384,'[45]2014市本级决算'!A:C,3,FALSE)</f>
        <v>0</v>
      </c>
      <c r="H384" s="188">
        <f>VLOOKUP(D384,'[45]2015市本级年初预算'!D:G,4,FALSE)</f>
        <v>0</v>
      </c>
      <c r="I384" s="188">
        <f>VLOOKUP(D384,'[45]2015预算调整'!E:K,7,FALSE)</f>
        <v>0</v>
      </c>
      <c r="J384" s="188">
        <f>VLOOKUP(D384,'[45]2015年市本级决算'!A:C,3,FALSE)</f>
        <v>0</v>
      </c>
      <c r="K384" s="578">
        <f t="shared" si="39"/>
        <v>0</v>
      </c>
      <c r="L384" s="579">
        <f t="shared" si="40"/>
        <v>0</v>
      </c>
      <c r="M384" s="578">
        <f t="shared" si="41"/>
        <v>0</v>
      </c>
      <c r="N384" s="148" t="str">
        <f t="shared" si="44"/>
        <v/>
      </c>
      <c r="O384" s="194" t="str">
        <f t="shared" si="38"/>
        <v>否</v>
      </c>
      <c r="P384" s="194" t="str">
        <f t="shared" si="42"/>
        <v>是</v>
      </c>
      <c r="Q384" s="187" t="s">
        <v>780</v>
      </c>
      <c r="R384" s="175">
        <f t="shared" si="43"/>
        <v>7</v>
      </c>
    </row>
    <row r="385" s="175" customFormat="1" ht="18.95" customHeight="1" spans="1:18">
      <c r="A385" s="185" t="s">
        <v>165</v>
      </c>
      <c r="B385" s="186" t="s">
        <v>165</v>
      </c>
      <c r="C385" s="186" t="s">
        <v>777</v>
      </c>
      <c r="D385" s="574">
        <v>2050199</v>
      </c>
      <c r="E385" s="186" t="s">
        <v>176</v>
      </c>
      <c r="F385" s="52" t="s">
        <v>781</v>
      </c>
      <c r="G385" s="188">
        <f>VLOOKUP(D385,'[45]2014市本级决算'!A:C,3,FALSE)</f>
        <v>352</v>
      </c>
      <c r="H385" s="188">
        <f>VLOOKUP(D385,'[45]2015市本级年初预算'!D:G,4,FALSE)</f>
        <v>350</v>
      </c>
      <c r="I385" s="188">
        <f>VLOOKUP(D385,'[45]2015预算调整'!E:K,7,FALSE)</f>
        <v>350</v>
      </c>
      <c r="J385" s="188">
        <f>VLOOKUP(D385,'[45]2015年市本级决算'!A:C,3,FALSE)</f>
        <v>526</v>
      </c>
      <c r="K385" s="578">
        <f t="shared" si="39"/>
        <v>1.494</v>
      </c>
      <c r="L385" s="579">
        <f t="shared" si="40"/>
        <v>1.503</v>
      </c>
      <c r="M385" s="578">
        <f t="shared" si="41"/>
        <v>1.503</v>
      </c>
      <c r="N385" s="148">
        <f t="shared" si="44"/>
        <v>0.494</v>
      </c>
      <c r="O385" s="194" t="str">
        <f t="shared" si="38"/>
        <v>是</v>
      </c>
      <c r="P385" s="194" t="str">
        <f t="shared" si="42"/>
        <v>是</v>
      </c>
      <c r="Q385" s="187" t="s">
        <v>782</v>
      </c>
      <c r="R385" s="175">
        <f t="shared" si="43"/>
        <v>7</v>
      </c>
    </row>
    <row r="386" s="175" customFormat="1" ht="18.95" customHeight="1" spans="1:18">
      <c r="A386" s="185" t="s">
        <v>165</v>
      </c>
      <c r="B386" s="186" t="s">
        <v>775</v>
      </c>
      <c r="C386" s="186" t="s">
        <v>165</v>
      </c>
      <c r="D386" s="574">
        <v>20502</v>
      </c>
      <c r="E386" s="186" t="s">
        <v>165</v>
      </c>
      <c r="F386" s="52" t="s">
        <v>783</v>
      </c>
      <c r="G386" s="188">
        <f>VLOOKUP(D386,'[45]2014市本级决算'!A:C,3,FALSE)</f>
        <v>28969</v>
      </c>
      <c r="H386" s="188">
        <f>VLOOKUP(D386,'[45]2015市本级年初预算'!D:G,4,FALSE)</f>
        <v>33003</v>
      </c>
      <c r="I386" s="188">
        <f>VLOOKUP(D386,'[45]2015预算调整'!E:K,7,FALSE)</f>
        <v>33003</v>
      </c>
      <c r="J386" s="188">
        <f>VLOOKUP(D386,'[45]2015年市本级决算'!A:C,3,FALSE)</f>
        <v>26834</v>
      </c>
      <c r="K386" s="578">
        <f t="shared" si="39"/>
        <v>0.926</v>
      </c>
      <c r="L386" s="579">
        <f t="shared" si="40"/>
        <v>0.813</v>
      </c>
      <c r="M386" s="578">
        <f t="shared" si="41"/>
        <v>0.813</v>
      </c>
      <c r="N386" s="146">
        <f t="shared" si="44"/>
        <v>-0.074</v>
      </c>
      <c r="O386" s="194" t="str">
        <f t="shared" si="38"/>
        <v>是</v>
      </c>
      <c r="P386" s="194" t="str">
        <f t="shared" si="42"/>
        <v>是</v>
      </c>
      <c r="Q386" s="187" t="s">
        <v>784</v>
      </c>
      <c r="R386" s="175">
        <f t="shared" si="43"/>
        <v>5</v>
      </c>
    </row>
    <row r="387" s="175" customFormat="1" ht="18.95" customHeight="1" spans="1:18">
      <c r="A387" s="185" t="s">
        <v>165</v>
      </c>
      <c r="B387" s="186" t="s">
        <v>165</v>
      </c>
      <c r="C387" s="186" t="s">
        <v>784</v>
      </c>
      <c r="D387" s="574">
        <v>2050201</v>
      </c>
      <c r="E387" s="186" t="s">
        <v>176</v>
      </c>
      <c r="F387" s="52" t="s">
        <v>785</v>
      </c>
      <c r="G387" s="188">
        <f>VLOOKUP(D387,'[45]2014市本级决算'!A:C,3,FALSE)</f>
        <v>7189</v>
      </c>
      <c r="H387" s="188">
        <f>VLOOKUP(D387,'[45]2015市本级年初预算'!D:G,4,FALSE)</f>
        <v>7200</v>
      </c>
      <c r="I387" s="188">
        <f>VLOOKUP(D387,'[45]2015预算调整'!E:K,7,FALSE)</f>
        <v>7200</v>
      </c>
      <c r="J387" s="188">
        <f>VLOOKUP(D387,'[45]2015年市本级决算'!A:C,3,FALSE)</f>
        <v>2249</v>
      </c>
      <c r="K387" s="578">
        <f t="shared" si="39"/>
        <v>0.313</v>
      </c>
      <c r="L387" s="579">
        <f t="shared" si="40"/>
        <v>0.312</v>
      </c>
      <c r="M387" s="578">
        <f t="shared" si="41"/>
        <v>0.312</v>
      </c>
      <c r="N387" s="148">
        <f t="shared" si="44"/>
        <v>-0.687</v>
      </c>
      <c r="O387" s="194" t="str">
        <f t="shared" si="38"/>
        <v>是</v>
      </c>
      <c r="P387" s="194" t="str">
        <f t="shared" si="42"/>
        <v>是</v>
      </c>
      <c r="Q387" s="187" t="s">
        <v>786</v>
      </c>
      <c r="R387" s="175">
        <f t="shared" si="43"/>
        <v>7</v>
      </c>
    </row>
    <row r="388" s="175" customFormat="1" ht="18.95" customHeight="1" spans="1:18">
      <c r="A388" s="185" t="s">
        <v>165</v>
      </c>
      <c r="B388" s="186" t="s">
        <v>165</v>
      </c>
      <c r="C388" s="186" t="s">
        <v>784</v>
      </c>
      <c r="D388" s="574">
        <v>2050202</v>
      </c>
      <c r="E388" s="186" t="s">
        <v>176</v>
      </c>
      <c r="F388" s="52" t="s">
        <v>787</v>
      </c>
      <c r="G388" s="188">
        <f>VLOOKUP(D388,'[45]2014市本级决算'!A:C,3,FALSE)</f>
        <v>3</v>
      </c>
      <c r="H388" s="188">
        <f>VLOOKUP(D388,'[45]2015市本级年初预算'!D:G,4,FALSE)</f>
        <v>3</v>
      </c>
      <c r="I388" s="188">
        <f>VLOOKUP(D388,'[45]2015预算调整'!E:K,7,FALSE)</f>
        <v>3</v>
      </c>
      <c r="J388" s="188">
        <f>VLOOKUP(D388,'[45]2015年市本级决算'!A:C,3,FALSE)</f>
        <v>-1</v>
      </c>
      <c r="K388" s="578">
        <f t="shared" si="39"/>
        <v>-0.333</v>
      </c>
      <c r="L388" s="579">
        <f t="shared" si="40"/>
        <v>-0.333</v>
      </c>
      <c r="M388" s="578">
        <f t="shared" si="41"/>
        <v>-0.333</v>
      </c>
      <c r="N388" s="148">
        <f t="shared" si="44"/>
        <v>-1.333</v>
      </c>
      <c r="O388" s="194" t="str">
        <f t="shared" ref="O388:O451" si="45">IF(F388&lt;&gt;"",IF(SUM(G388:J388)&lt;&gt;0,"是","否"),"空")</f>
        <v>是</v>
      </c>
      <c r="P388" s="194" t="str">
        <f t="shared" si="42"/>
        <v>是</v>
      </c>
      <c r="Q388" s="187" t="s">
        <v>788</v>
      </c>
      <c r="R388" s="175">
        <f t="shared" si="43"/>
        <v>7</v>
      </c>
    </row>
    <row r="389" s="175" customFormat="1" ht="18.95" customHeight="1" spans="1:18">
      <c r="A389" s="185" t="s">
        <v>165</v>
      </c>
      <c r="B389" s="186" t="s">
        <v>165</v>
      </c>
      <c r="C389" s="186" t="s">
        <v>784</v>
      </c>
      <c r="D389" s="574">
        <v>2050203</v>
      </c>
      <c r="E389" s="186" t="s">
        <v>176</v>
      </c>
      <c r="F389" s="52" t="s">
        <v>789</v>
      </c>
      <c r="G389" s="188">
        <f>VLOOKUP(D389,'[45]2014市本级决算'!A:C,3,FALSE)</f>
        <v>0</v>
      </c>
      <c r="H389" s="188">
        <f>VLOOKUP(D389,'[45]2015市本级年初预算'!D:G,4,FALSE)</f>
        <v>0</v>
      </c>
      <c r="I389" s="188">
        <f>VLOOKUP(D389,'[45]2015预算调整'!E:K,7,FALSE)</f>
        <v>0</v>
      </c>
      <c r="J389" s="188">
        <f>VLOOKUP(D389,'[45]2015年市本级决算'!A:C,3,FALSE)</f>
        <v>15</v>
      </c>
      <c r="K389" s="578">
        <f t="shared" ref="K389:K452" si="46">IFERROR(J389/G389,0)</f>
        <v>0</v>
      </c>
      <c r="L389" s="579">
        <f t="shared" ref="L389:L452" si="47">IFERROR(J389/H389,0)</f>
        <v>0</v>
      </c>
      <c r="M389" s="578">
        <f t="shared" ref="M389:M452" si="48">IFERROR(J389/I389,0)</f>
        <v>0</v>
      </c>
      <c r="N389" s="148" t="str">
        <f t="shared" si="44"/>
        <v/>
      </c>
      <c r="O389" s="194" t="str">
        <f t="shared" si="45"/>
        <v>是</v>
      </c>
      <c r="P389" s="194" t="str">
        <f t="shared" ref="P389:P452" si="49">IF(C389&lt;&gt;"",IF(OR(LEFT(D389,3)="205",LEFT(D389,3)="206",LEFT(D389,3)="207",LEFT(D389,3)="208",LEFT(D389,3)="210",LEFT(D389,3)="213"),"是","否"),"是")</f>
        <v>是</v>
      </c>
      <c r="Q389" s="187" t="s">
        <v>790</v>
      </c>
      <c r="R389" s="175">
        <f t="shared" ref="R389:R452" si="50">LEN(Q389)</f>
        <v>7</v>
      </c>
    </row>
    <row r="390" s="175" customFormat="1" ht="18.95" customHeight="1" spans="1:18">
      <c r="A390" s="185" t="s">
        <v>165</v>
      </c>
      <c r="B390" s="186" t="s">
        <v>165</v>
      </c>
      <c r="C390" s="186" t="s">
        <v>784</v>
      </c>
      <c r="D390" s="574">
        <v>2050204</v>
      </c>
      <c r="E390" s="186" t="s">
        <v>176</v>
      </c>
      <c r="F390" s="52" t="s">
        <v>791</v>
      </c>
      <c r="G390" s="188">
        <f>VLOOKUP(D390,'[45]2014市本级决算'!A:C,3,FALSE)</f>
        <v>7037</v>
      </c>
      <c r="H390" s="188">
        <f>VLOOKUP(D390,'[45]2015市本级年初预算'!D:G,4,FALSE)</f>
        <v>9040</v>
      </c>
      <c r="I390" s="188">
        <f>VLOOKUP(D390,'[45]2015预算调整'!E:K,7,FALSE)</f>
        <v>9040</v>
      </c>
      <c r="J390" s="188">
        <f>VLOOKUP(D390,'[45]2015年市本级决算'!A:C,3,FALSE)</f>
        <v>7481</v>
      </c>
      <c r="K390" s="578">
        <f t="shared" si="46"/>
        <v>1.063</v>
      </c>
      <c r="L390" s="579">
        <f t="shared" si="47"/>
        <v>0.828</v>
      </c>
      <c r="M390" s="578">
        <f t="shared" si="48"/>
        <v>0.828</v>
      </c>
      <c r="N390" s="148">
        <f t="shared" si="44"/>
        <v>0.063</v>
      </c>
      <c r="O390" s="194" t="str">
        <f t="shared" si="45"/>
        <v>是</v>
      </c>
      <c r="P390" s="194" t="str">
        <f t="shared" si="49"/>
        <v>是</v>
      </c>
      <c r="Q390" s="187" t="s">
        <v>792</v>
      </c>
      <c r="R390" s="175">
        <f t="shared" si="50"/>
        <v>7</v>
      </c>
    </row>
    <row r="391" s="175" customFormat="1" ht="18.95" customHeight="1" spans="1:18">
      <c r="A391" s="195" t="s">
        <v>165</v>
      </c>
      <c r="B391" s="196" t="s">
        <v>165</v>
      </c>
      <c r="C391" s="196" t="s">
        <v>784</v>
      </c>
      <c r="D391" s="581">
        <v>2050205</v>
      </c>
      <c r="E391" s="196" t="s">
        <v>176</v>
      </c>
      <c r="F391" s="52" t="s">
        <v>793</v>
      </c>
      <c r="G391" s="188">
        <f>VLOOKUP(D391,'[45]2014市本级决算'!A:C,3,FALSE)</f>
        <v>14682</v>
      </c>
      <c r="H391" s="188">
        <f>VLOOKUP(D391,'[45]2015市本级年初预算'!D:G,4,FALSE)</f>
        <v>16700</v>
      </c>
      <c r="I391" s="188">
        <f>VLOOKUP(D391,'[45]2015预算调整'!E:K,7,FALSE)</f>
        <v>16700</v>
      </c>
      <c r="J391" s="188">
        <f>VLOOKUP(D391,'[45]2015年市本级决算'!A:C,3,FALSE)</f>
        <v>16611</v>
      </c>
      <c r="K391" s="578">
        <f t="shared" si="46"/>
        <v>1.131</v>
      </c>
      <c r="L391" s="579">
        <f t="shared" si="47"/>
        <v>0.995</v>
      </c>
      <c r="M391" s="578">
        <f t="shared" si="48"/>
        <v>0.995</v>
      </c>
      <c r="N391" s="148">
        <f t="shared" si="44"/>
        <v>0.131</v>
      </c>
      <c r="O391" s="194" t="str">
        <f t="shared" si="45"/>
        <v>是</v>
      </c>
      <c r="P391" s="194" t="str">
        <f t="shared" si="49"/>
        <v>是</v>
      </c>
      <c r="Q391" s="197" t="s">
        <v>794</v>
      </c>
      <c r="R391" s="175">
        <f t="shared" si="50"/>
        <v>7</v>
      </c>
    </row>
    <row r="392" s="175" customFormat="1" ht="18.95" customHeight="1" spans="1:18">
      <c r="A392" s="185" t="s">
        <v>165</v>
      </c>
      <c r="B392" s="186" t="s">
        <v>165</v>
      </c>
      <c r="C392" s="186" t="s">
        <v>784</v>
      </c>
      <c r="D392" s="574">
        <v>2050206</v>
      </c>
      <c r="E392" s="186" t="s">
        <v>176</v>
      </c>
      <c r="F392" s="52" t="s">
        <v>795</v>
      </c>
      <c r="G392" s="188">
        <f>VLOOKUP(D392,'[45]2014市本级决算'!A:C,3,FALSE)</f>
        <v>0</v>
      </c>
      <c r="H392" s="188">
        <f>VLOOKUP(D392,'[45]2015市本级年初预算'!D:G,4,FALSE)</f>
        <v>0</v>
      </c>
      <c r="I392" s="188">
        <f>VLOOKUP(D392,'[45]2015预算调整'!E:K,7,FALSE)</f>
        <v>0</v>
      </c>
      <c r="J392" s="188">
        <f>VLOOKUP(D392,'[45]2015年市本级决算'!A:C,3,FALSE)</f>
        <v>0</v>
      </c>
      <c r="K392" s="578">
        <f t="shared" si="46"/>
        <v>0</v>
      </c>
      <c r="L392" s="579">
        <f t="shared" si="47"/>
        <v>0</v>
      </c>
      <c r="M392" s="578">
        <f t="shared" si="48"/>
        <v>0</v>
      </c>
      <c r="N392" s="148" t="str">
        <f t="shared" si="44"/>
        <v/>
      </c>
      <c r="O392" s="194" t="str">
        <f t="shared" si="45"/>
        <v>否</v>
      </c>
      <c r="P392" s="194" t="str">
        <f t="shared" si="49"/>
        <v>是</v>
      </c>
      <c r="Q392" s="187" t="s">
        <v>796</v>
      </c>
      <c r="R392" s="175">
        <f t="shared" si="50"/>
        <v>7</v>
      </c>
    </row>
    <row r="393" s="175" customFormat="1" ht="18.95" customHeight="1" spans="1:18">
      <c r="A393" s="185" t="s">
        <v>165</v>
      </c>
      <c r="B393" s="186" t="s">
        <v>165</v>
      </c>
      <c r="C393" s="186" t="s">
        <v>784</v>
      </c>
      <c r="D393" s="574">
        <v>2050207</v>
      </c>
      <c r="E393" s="186" t="s">
        <v>176</v>
      </c>
      <c r="F393" s="52" t="s">
        <v>797</v>
      </c>
      <c r="G393" s="188">
        <f>VLOOKUP(D393,'[45]2014市本级决算'!A:C,3,FALSE)</f>
        <v>0</v>
      </c>
      <c r="H393" s="188">
        <f>VLOOKUP(D393,'[45]2015市本级年初预算'!D:G,4,FALSE)</f>
        <v>0</v>
      </c>
      <c r="I393" s="188">
        <f>VLOOKUP(D393,'[45]2015预算调整'!E:K,7,FALSE)</f>
        <v>0</v>
      </c>
      <c r="J393" s="188">
        <f>VLOOKUP(D393,'[45]2015年市本级决算'!A:C,3,FALSE)</f>
        <v>0</v>
      </c>
      <c r="K393" s="578">
        <f t="shared" si="46"/>
        <v>0</v>
      </c>
      <c r="L393" s="579">
        <f t="shared" si="47"/>
        <v>0</v>
      </c>
      <c r="M393" s="578">
        <f t="shared" si="48"/>
        <v>0</v>
      </c>
      <c r="N393" s="148" t="str">
        <f t="shared" si="44"/>
        <v/>
      </c>
      <c r="O393" s="194" t="str">
        <f t="shared" si="45"/>
        <v>否</v>
      </c>
      <c r="P393" s="194" t="str">
        <f t="shared" si="49"/>
        <v>是</v>
      </c>
      <c r="Q393" s="187" t="s">
        <v>798</v>
      </c>
      <c r="R393" s="175">
        <f t="shared" si="50"/>
        <v>7</v>
      </c>
    </row>
    <row r="394" s="175" customFormat="1" ht="18.95" customHeight="1" spans="1:18">
      <c r="A394" s="195" t="s">
        <v>165</v>
      </c>
      <c r="B394" s="196"/>
      <c r="C394" s="196" t="s">
        <v>784</v>
      </c>
      <c r="D394" s="581">
        <v>2050299</v>
      </c>
      <c r="E394" s="196" t="s">
        <v>176</v>
      </c>
      <c r="F394" s="52" t="s">
        <v>799</v>
      </c>
      <c r="G394" s="188">
        <f>VLOOKUP(D394,'[45]2014市本级决算'!A:C,3,FALSE)</f>
        <v>58</v>
      </c>
      <c r="H394" s="188">
        <f>VLOOKUP(D394,'[45]2015市本级年初预算'!D:G,4,FALSE)</f>
        <v>60</v>
      </c>
      <c r="I394" s="188">
        <f>VLOOKUP(D394,'[45]2015预算调整'!E:K,7,FALSE)</f>
        <v>60</v>
      </c>
      <c r="J394" s="188">
        <f>VLOOKUP(D394,'[45]2015年市本级决算'!A:C,3,FALSE)</f>
        <v>479</v>
      </c>
      <c r="K394" s="578">
        <f t="shared" si="46"/>
        <v>8.259</v>
      </c>
      <c r="L394" s="579">
        <f t="shared" si="47"/>
        <v>7.983</v>
      </c>
      <c r="M394" s="578">
        <f t="shared" si="48"/>
        <v>7.983</v>
      </c>
      <c r="N394" s="148">
        <f t="shared" si="44"/>
        <v>7.259</v>
      </c>
      <c r="O394" s="194" t="str">
        <f t="shared" si="45"/>
        <v>是</v>
      </c>
      <c r="P394" s="194" t="str">
        <f t="shared" si="49"/>
        <v>是</v>
      </c>
      <c r="Q394" s="197" t="s">
        <v>800</v>
      </c>
      <c r="R394" s="175">
        <f t="shared" si="50"/>
        <v>7</v>
      </c>
    </row>
    <row r="395" s="175" customFormat="1" ht="18.95" customHeight="1" spans="1:18">
      <c r="A395" s="185" t="s">
        <v>165</v>
      </c>
      <c r="B395" s="690" t="s">
        <v>775</v>
      </c>
      <c r="C395" s="186"/>
      <c r="D395" s="574">
        <v>20503</v>
      </c>
      <c r="E395" s="186"/>
      <c r="F395" s="39" t="s">
        <v>801</v>
      </c>
      <c r="G395" s="188">
        <f>VLOOKUP(D395,'[45]2014市本级决算'!A:C,3,FALSE)</f>
        <v>11086</v>
      </c>
      <c r="H395" s="188">
        <f>VLOOKUP(D395,'[45]2015市本级年初预算'!D:G,4,FALSE)</f>
        <v>12068</v>
      </c>
      <c r="I395" s="188">
        <f>VLOOKUP(D395,'[45]2015预算调整'!E:K,7,FALSE)</f>
        <v>15068</v>
      </c>
      <c r="J395" s="188">
        <f>VLOOKUP(D395,'[45]2015年市本级决算'!A:C,3,FALSE)</f>
        <v>22630</v>
      </c>
      <c r="K395" s="578">
        <f t="shared" si="46"/>
        <v>2.041</v>
      </c>
      <c r="L395" s="579">
        <f t="shared" si="47"/>
        <v>1.875</v>
      </c>
      <c r="M395" s="578">
        <f t="shared" si="48"/>
        <v>1.502</v>
      </c>
      <c r="N395" s="146">
        <f t="shared" si="44"/>
        <v>1.041</v>
      </c>
      <c r="O395" s="194" t="str">
        <f t="shared" si="45"/>
        <v>是</v>
      </c>
      <c r="P395" s="194" t="str">
        <f t="shared" si="49"/>
        <v>是</v>
      </c>
      <c r="Q395" s="187" t="s">
        <v>802</v>
      </c>
      <c r="R395" s="175">
        <f t="shared" si="50"/>
        <v>5</v>
      </c>
    </row>
    <row r="396" s="175" customFormat="1" ht="18.95" customHeight="1" spans="1:18">
      <c r="A396" s="185" t="s">
        <v>165</v>
      </c>
      <c r="B396" s="186" t="s">
        <v>165</v>
      </c>
      <c r="C396" s="186" t="s">
        <v>802</v>
      </c>
      <c r="D396" s="574">
        <v>2050301</v>
      </c>
      <c r="E396" s="186" t="s">
        <v>176</v>
      </c>
      <c r="F396" s="52" t="s">
        <v>803</v>
      </c>
      <c r="G396" s="188">
        <f>VLOOKUP(D396,'[45]2014市本级决算'!A:C,3,FALSE)</f>
        <v>0</v>
      </c>
      <c r="H396" s="188">
        <f>VLOOKUP(D396,'[45]2015市本级年初预算'!D:G,4,FALSE)</f>
        <v>0</v>
      </c>
      <c r="I396" s="188">
        <f>VLOOKUP(D396,'[45]2015预算调整'!E:K,7,FALSE)</f>
        <v>0</v>
      </c>
      <c r="J396" s="188">
        <f>VLOOKUP(D396,'[45]2015年市本级决算'!A:C,3,FALSE)</f>
        <v>0</v>
      </c>
      <c r="K396" s="578">
        <f t="shared" si="46"/>
        <v>0</v>
      </c>
      <c r="L396" s="579">
        <f t="shared" si="47"/>
        <v>0</v>
      </c>
      <c r="M396" s="578">
        <f t="shared" si="48"/>
        <v>0</v>
      </c>
      <c r="N396" s="148" t="str">
        <f t="shared" si="44"/>
        <v/>
      </c>
      <c r="O396" s="194" t="str">
        <f t="shared" si="45"/>
        <v>否</v>
      </c>
      <c r="P396" s="194" t="str">
        <f t="shared" si="49"/>
        <v>是</v>
      </c>
      <c r="Q396" s="187" t="s">
        <v>804</v>
      </c>
      <c r="R396" s="175">
        <f t="shared" si="50"/>
        <v>7</v>
      </c>
    </row>
    <row r="397" s="175" customFormat="1" ht="18.95" customHeight="1" spans="1:18">
      <c r="A397" s="185" t="s">
        <v>165</v>
      </c>
      <c r="B397" s="186" t="s">
        <v>165</v>
      </c>
      <c r="C397" s="186" t="s">
        <v>802</v>
      </c>
      <c r="D397" s="574">
        <v>2050302</v>
      </c>
      <c r="E397" s="186" t="s">
        <v>176</v>
      </c>
      <c r="F397" s="60" t="s">
        <v>805</v>
      </c>
      <c r="G397" s="188">
        <f>VLOOKUP(D397,'[45]2014市本级决算'!A:C,3,FALSE)</f>
        <v>8433</v>
      </c>
      <c r="H397" s="188">
        <f>VLOOKUP(D397,'[45]2015市本级年初预算'!D:G,4,FALSE)</f>
        <v>8900</v>
      </c>
      <c r="I397" s="188">
        <f>VLOOKUP(D397,'[45]2015预算调整'!E:K,7,FALSE)</f>
        <v>8900</v>
      </c>
      <c r="J397" s="188">
        <f>VLOOKUP(D397,'[45]2015年市本级决算'!A:C,3,FALSE)</f>
        <v>13383</v>
      </c>
      <c r="K397" s="578">
        <f t="shared" si="46"/>
        <v>1.587</v>
      </c>
      <c r="L397" s="579">
        <f t="shared" si="47"/>
        <v>1.504</v>
      </c>
      <c r="M397" s="578">
        <f t="shared" si="48"/>
        <v>1.504</v>
      </c>
      <c r="N397" s="148">
        <f t="shared" si="44"/>
        <v>0.587</v>
      </c>
      <c r="O397" s="194" t="str">
        <f t="shared" si="45"/>
        <v>是</v>
      </c>
      <c r="P397" s="194" t="str">
        <f t="shared" si="49"/>
        <v>是</v>
      </c>
      <c r="Q397" s="187" t="s">
        <v>806</v>
      </c>
      <c r="R397" s="175">
        <f t="shared" si="50"/>
        <v>7</v>
      </c>
    </row>
    <row r="398" s="175" customFormat="1" ht="18.95" customHeight="1" spans="1:18">
      <c r="A398" s="185" t="s">
        <v>165</v>
      </c>
      <c r="B398" s="186" t="s">
        <v>165</v>
      </c>
      <c r="C398" s="186" t="s">
        <v>802</v>
      </c>
      <c r="D398" s="574">
        <v>2050303</v>
      </c>
      <c r="E398" s="186" t="s">
        <v>176</v>
      </c>
      <c r="F398" s="60" t="s">
        <v>807</v>
      </c>
      <c r="G398" s="188">
        <f>VLOOKUP(D398,'[45]2014市本级决算'!A:C,3,FALSE)</f>
        <v>1045</v>
      </c>
      <c r="H398" s="188">
        <f>VLOOKUP(D398,'[45]2015市本级年初预算'!D:G,4,FALSE)</f>
        <v>1550</v>
      </c>
      <c r="I398" s="188">
        <f>VLOOKUP(D398,'[45]2015预算调整'!E:K,7,FALSE)</f>
        <v>1550</v>
      </c>
      <c r="J398" s="188">
        <f>VLOOKUP(D398,'[45]2015年市本级决算'!A:C,3,FALSE)</f>
        <v>1100</v>
      </c>
      <c r="K398" s="578">
        <f t="shared" si="46"/>
        <v>1.053</v>
      </c>
      <c r="L398" s="579">
        <f t="shared" si="47"/>
        <v>0.71</v>
      </c>
      <c r="M398" s="578">
        <f t="shared" si="48"/>
        <v>0.71</v>
      </c>
      <c r="N398" s="148">
        <f t="shared" si="44"/>
        <v>0.053</v>
      </c>
      <c r="O398" s="194" t="str">
        <f t="shared" si="45"/>
        <v>是</v>
      </c>
      <c r="P398" s="194" t="str">
        <f t="shared" si="49"/>
        <v>是</v>
      </c>
      <c r="Q398" s="187" t="s">
        <v>808</v>
      </c>
      <c r="R398" s="175">
        <f t="shared" si="50"/>
        <v>7</v>
      </c>
    </row>
    <row r="399" s="175" customFormat="1" ht="18.95" customHeight="1" spans="1:18">
      <c r="A399" s="185" t="s">
        <v>165</v>
      </c>
      <c r="B399" s="186" t="s">
        <v>165</v>
      </c>
      <c r="C399" s="186" t="s">
        <v>802</v>
      </c>
      <c r="D399" s="574">
        <v>2050304</v>
      </c>
      <c r="E399" s="186" t="s">
        <v>176</v>
      </c>
      <c r="F399" s="60" t="s">
        <v>809</v>
      </c>
      <c r="G399" s="188">
        <f>VLOOKUP(D399,'[45]2014市本级决算'!A:C,3,FALSE)</f>
        <v>108</v>
      </c>
      <c r="H399" s="188">
        <f>VLOOKUP(D399,'[45]2015市本级年初预算'!D:G,4,FALSE)</f>
        <v>108</v>
      </c>
      <c r="I399" s="188">
        <f>VLOOKUP(D399,'[45]2015预算调整'!E:K,7,FALSE)</f>
        <v>108</v>
      </c>
      <c r="J399" s="188">
        <f>VLOOKUP(D399,'[45]2015年市本级决算'!A:C,3,FALSE)</f>
        <v>245</v>
      </c>
      <c r="K399" s="578">
        <f t="shared" si="46"/>
        <v>2.269</v>
      </c>
      <c r="L399" s="579">
        <f t="shared" si="47"/>
        <v>2.269</v>
      </c>
      <c r="M399" s="578">
        <f t="shared" si="48"/>
        <v>2.269</v>
      </c>
      <c r="N399" s="148">
        <f t="shared" si="44"/>
        <v>1.269</v>
      </c>
      <c r="O399" s="194" t="str">
        <f t="shared" si="45"/>
        <v>是</v>
      </c>
      <c r="P399" s="194" t="str">
        <f t="shared" si="49"/>
        <v>是</v>
      </c>
      <c r="Q399" s="187" t="s">
        <v>810</v>
      </c>
      <c r="R399" s="175">
        <f t="shared" si="50"/>
        <v>7</v>
      </c>
    </row>
    <row r="400" s="175" customFormat="1" ht="18.95" customHeight="1" spans="1:18">
      <c r="A400" s="185" t="s">
        <v>165</v>
      </c>
      <c r="B400" s="186" t="s">
        <v>165</v>
      </c>
      <c r="C400" s="186" t="s">
        <v>802</v>
      </c>
      <c r="D400" s="574">
        <v>2050305</v>
      </c>
      <c r="E400" s="186" t="s">
        <v>176</v>
      </c>
      <c r="F400" s="60" t="s">
        <v>811</v>
      </c>
      <c r="G400" s="188">
        <f>VLOOKUP(D400,'[45]2014市本级决算'!A:C,3,FALSE)</f>
        <v>1414</v>
      </c>
      <c r="H400" s="188">
        <f>VLOOKUP(D400,'[45]2015市本级年初预算'!D:G,4,FALSE)</f>
        <v>1420</v>
      </c>
      <c r="I400" s="188">
        <f>VLOOKUP(D400,'[45]2015预算调整'!E:K,7,FALSE)</f>
        <v>1420</v>
      </c>
      <c r="J400" s="188">
        <f>VLOOKUP(D400,'[45]2015年市本级决算'!A:C,3,FALSE)</f>
        <v>6364</v>
      </c>
      <c r="K400" s="578">
        <f t="shared" si="46"/>
        <v>4.501</v>
      </c>
      <c r="L400" s="579">
        <f t="shared" si="47"/>
        <v>4.482</v>
      </c>
      <c r="M400" s="578">
        <f t="shared" si="48"/>
        <v>4.482</v>
      </c>
      <c r="N400" s="148">
        <f t="shared" si="44"/>
        <v>3.501</v>
      </c>
      <c r="O400" s="194" t="str">
        <f t="shared" si="45"/>
        <v>是</v>
      </c>
      <c r="P400" s="194" t="str">
        <f t="shared" si="49"/>
        <v>是</v>
      </c>
      <c r="Q400" s="187" t="s">
        <v>812</v>
      </c>
      <c r="R400" s="175">
        <f t="shared" si="50"/>
        <v>7</v>
      </c>
    </row>
    <row r="401" s="175" customFormat="1" ht="18.95" customHeight="1" spans="1:18">
      <c r="A401" s="185" t="s">
        <v>165</v>
      </c>
      <c r="B401" s="186"/>
      <c r="C401" s="186" t="s">
        <v>802</v>
      </c>
      <c r="D401" s="574">
        <v>2050399</v>
      </c>
      <c r="E401" s="186" t="s">
        <v>176</v>
      </c>
      <c r="F401" s="60" t="s">
        <v>813</v>
      </c>
      <c r="G401" s="188">
        <f>VLOOKUP(D401,'[45]2014市本级决算'!A:C,3,FALSE)</f>
        <v>86</v>
      </c>
      <c r="H401" s="188">
        <f>VLOOKUP(D401,'[45]2015市本级年初预算'!D:G,4,FALSE)</f>
        <v>90</v>
      </c>
      <c r="I401" s="188">
        <f>VLOOKUP(D401,'[45]2015预算调整'!E:K,7,FALSE)</f>
        <v>3090</v>
      </c>
      <c r="J401" s="188">
        <f>VLOOKUP(D401,'[45]2015年市本级决算'!A:C,3,FALSE)</f>
        <v>1538</v>
      </c>
      <c r="K401" s="578">
        <f t="shared" si="46"/>
        <v>17.884</v>
      </c>
      <c r="L401" s="579">
        <f t="shared" si="47"/>
        <v>17.089</v>
      </c>
      <c r="M401" s="578">
        <f t="shared" si="48"/>
        <v>0.498</v>
      </c>
      <c r="N401" s="148">
        <f t="shared" si="44"/>
        <v>16.884</v>
      </c>
      <c r="O401" s="194" t="str">
        <f t="shared" si="45"/>
        <v>是</v>
      </c>
      <c r="P401" s="194" t="str">
        <f t="shared" si="49"/>
        <v>是</v>
      </c>
      <c r="Q401" s="187" t="s">
        <v>814</v>
      </c>
      <c r="R401" s="175">
        <f t="shared" si="50"/>
        <v>7</v>
      </c>
    </row>
    <row r="402" s="175" customFormat="1" ht="18.95" customHeight="1" spans="1:18">
      <c r="A402" s="185" t="s">
        <v>165</v>
      </c>
      <c r="B402" s="690" t="s">
        <v>775</v>
      </c>
      <c r="C402" s="186"/>
      <c r="D402" s="574">
        <v>20504</v>
      </c>
      <c r="E402" s="186"/>
      <c r="F402" s="60" t="s">
        <v>815</v>
      </c>
      <c r="G402" s="188">
        <f>VLOOKUP(D402,'[45]2014市本级决算'!A:C,3,FALSE)</f>
        <v>511</v>
      </c>
      <c r="H402" s="188">
        <f>VLOOKUP(D402,'[45]2015市本级年初预算'!D:G,4,FALSE)</f>
        <v>510</v>
      </c>
      <c r="I402" s="188">
        <f>VLOOKUP(D402,'[45]2015预算调整'!E:K,7,FALSE)</f>
        <v>510</v>
      </c>
      <c r="J402" s="188">
        <f>VLOOKUP(D402,'[45]2015年市本级决算'!A:C,3,FALSE)</f>
        <v>576</v>
      </c>
      <c r="K402" s="578">
        <f t="shared" si="46"/>
        <v>1.127</v>
      </c>
      <c r="L402" s="579">
        <f t="shared" si="47"/>
        <v>1.129</v>
      </c>
      <c r="M402" s="578">
        <f t="shared" si="48"/>
        <v>1.129</v>
      </c>
      <c r="N402" s="146">
        <f t="shared" si="44"/>
        <v>0.127</v>
      </c>
      <c r="O402" s="194" t="str">
        <f t="shared" si="45"/>
        <v>是</v>
      </c>
      <c r="P402" s="194" t="str">
        <f t="shared" si="49"/>
        <v>是</v>
      </c>
      <c r="Q402" s="187" t="s">
        <v>816</v>
      </c>
      <c r="R402" s="175">
        <f t="shared" si="50"/>
        <v>5</v>
      </c>
    </row>
    <row r="403" s="175" customFormat="1" ht="18.95" customHeight="1" spans="1:18">
      <c r="A403" s="185" t="s">
        <v>165</v>
      </c>
      <c r="B403" s="186" t="s">
        <v>165</v>
      </c>
      <c r="C403" s="186" t="s">
        <v>816</v>
      </c>
      <c r="D403" s="574">
        <v>2050401</v>
      </c>
      <c r="E403" s="186" t="s">
        <v>176</v>
      </c>
      <c r="F403" s="60" t="s">
        <v>817</v>
      </c>
      <c r="G403" s="188">
        <f>VLOOKUP(D403,'[45]2014市本级决算'!A:C,3,FALSE)</f>
        <v>0</v>
      </c>
      <c r="H403" s="188">
        <f>VLOOKUP(D403,'[45]2015市本级年初预算'!D:G,4,FALSE)</f>
        <v>0</v>
      </c>
      <c r="I403" s="188">
        <f>VLOOKUP(D403,'[45]2015预算调整'!E:K,7,FALSE)</f>
        <v>0</v>
      </c>
      <c r="J403" s="188">
        <f>VLOOKUP(D403,'[45]2015年市本级决算'!A:C,3,FALSE)</f>
        <v>0</v>
      </c>
      <c r="K403" s="578">
        <f t="shared" si="46"/>
        <v>0</v>
      </c>
      <c r="L403" s="579">
        <f t="shared" si="47"/>
        <v>0</v>
      </c>
      <c r="M403" s="578">
        <f t="shared" si="48"/>
        <v>0</v>
      </c>
      <c r="N403" s="148" t="str">
        <f t="shared" si="44"/>
        <v/>
      </c>
      <c r="O403" s="194" t="str">
        <f t="shared" si="45"/>
        <v>否</v>
      </c>
      <c r="P403" s="194" t="str">
        <f t="shared" si="49"/>
        <v>是</v>
      </c>
      <c r="Q403" s="187" t="s">
        <v>818</v>
      </c>
      <c r="R403" s="175">
        <f t="shared" si="50"/>
        <v>7</v>
      </c>
    </row>
    <row r="404" s="175" customFormat="1" ht="18.95" customHeight="1" spans="1:18">
      <c r="A404" s="185" t="s">
        <v>165</v>
      </c>
      <c r="B404" s="186" t="s">
        <v>165</v>
      </c>
      <c r="C404" s="186" t="s">
        <v>816</v>
      </c>
      <c r="D404" s="574">
        <v>2050402</v>
      </c>
      <c r="E404" s="186" t="s">
        <v>176</v>
      </c>
      <c r="F404" s="60" t="s">
        <v>819</v>
      </c>
      <c r="G404" s="188">
        <f>VLOOKUP(D404,'[45]2014市本级决算'!A:C,3,FALSE)</f>
        <v>0</v>
      </c>
      <c r="H404" s="188">
        <f>VLOOKUP(D404,'[45]2015市本级年初预算'!D:G,4,FALSE)</f>
        <v>0</v>
      </c>
      <c r="I404" s="188">
        <f>VLOOKUP(D404,'[45]2015预算调整'!E:K,7,FALSE)</f>
        <v>0</v>
      </c>
      <c r="J404" s="188">
        <f>VLOOKUP(D404,'[45]2015年市本级决算'!A:C,3,FALSE)</f>
        <v>0</v>
      </c>
      <c r="K404" s="578">
        <f t="shared" si="46"/>
        <v>0</v>
      </c>
      <c r="L404" s="579">
        <f t="shared" si="47"/>
        <v>0</v>
      </c>
      <c r="M404" s="578">
        <f t="shared" si="48"/>
        <v>0</v>
      </c>
      <c r="N404" s="148" t="str">
        <f t="shared" si="44"/>
        <v/>
      </c>
      <c r="O404" s="194" t="str">
        <f t="shared" si="45"/>
        <v>否</v>
      </c>
      <c r="P404" s="194" t="str">
        <f t="shared" si="49"/>
        <v>是</v>
      </c>
      <c r="Q404" s="187" t="s">
        <v>820</v>
      </c>
      <c r="R404" s="175">
        <f t="shared" si="50"/>
        <v>7</v>
      </c>
    </row>
    <row r="405" s="175" customFormat="1" ht="18.95" customHeight="1" spans="1:18">
      <c r="A405" s="185" t="s">
        <v>165</v>
      </c>
      <c r="B405" s="186" t="s">
        <v>165</v>
      </c>
      <c r="C405" s="186" t="s">
        <v>816</v>
      </c>
      <c r="D405" s="574">
        <v>2050403</v>
      </c>
      <c r="E405" s="186" t="s">
        <v>176</v>
      </c>
      <c r="F405" s="60" t="s">
        <v>821</v>
      </c>
      <c r="G405" s="188">
        <f>VLOOKUP(D405,'[45]2014市本级决算'!A:C,3,FALSE)</f>
        <v>281</v>
      </c>
      <c r="H405" s="188">
        <f>VLOOKUP(D405,'[45]2015市本级年初预算'!D:G,4,FALSE)</f>
        <v>280</v>
      </c>
      <c r="I405" s="188">
        <f>VLOOKUP(D405,'[45]2015预算调整'!E:K,7,FALSE)</f>
        <v>280</v>
      </c>
      <c r="J405" s="188">
        <f>VLOOKUP(D405,'[45]2015年市本级决算'!A:C,3,FALSE)</f>
        <v>261</v>
      </c>
      <c r="K405" s="578">
        <f t="shared" si="46"/>
        <v>0.929</v>
      </c>
      <c r="L405" s="579">
        <f t="shared" si="47"/>
        <v>0.932</v>
      </c>
      <c r="M405" s="578">
        <f t="shared" si="48"/>
        <v>0.932</v>
      </c>
      <c r="N405" s="148">
        <f t="shared" si="44"/>
        <v>-0.071</v>
      </c>
      <c r="O405" s="194" t="str">
        <f t="shared" si="45"/>
        <v>是</v>
      </c>
      <c r="P405" s="194" t="str">
        <f t="shared" si="49"/>
        <v>是</v>
      </c>
      <c r="Q405" s="187" t="s">
        <v>822</v>
      </c>
      <c r="R405" s="175">
        <f t="shared" si="50"/>
        <v>7</v>
      </c>
    </row>
    <row r="406" s="175" customFormat="1" ht="18.95" customHeight="1" spans="1:18">
      <c r="A406" s="185" t="s">
        <v>165</v>
      </c>
      <c r="B406" s="186" t="s">
        <v>165</v>
      </c>
      <c r="C406" s="186" t="s">
        <v>816</v>
      </c>
      <c r="D406" s="574">
        <v>2050404</v>
      </c>
      <c r="E406" s="186" t="s">
        <v>176</v>
      </c>
      <c r="F406" s="60" t="s">
        <v>823</v>
      </c>
      <c r="G406" s="188">
        <f>VLOOKUP(D406,'[45]2014市本级决算'!A:C,3,FALSE)</f>
        <v>230</v>
      </c>
      <c r="H406" s="188">
        <f>VLOOKUP(D406,'[45]2015市本级年初预算'!D:G,4,FALSE)</f>
        <v>230</v>
      </c>
      <c r="I406" s="188">
        <f>VLOOKUP(D406,'[45]2015预算调整'!E:K,7,FALSE)</f>
        <v>230</v>
      </c>
      <c r="J406" s="188">
        <f>VLOOKUP(D406,'[45]2015年市本级决算'!A:C,3,FALSE)</f>
        <v>315</v>
      </c>
      <c r="K406" s="578">
        <f t="shared" si="46"/>
        <v>1.37</v>
      </c>
      <c r="L406" s="579">
        <f t="shared" si="47"/>
        <v>1.37</v>
      </c>
      <c r="M406" s="578">
        <f t="shared" si="48"/>
        <v>1.37</v>
      </c>
      <c r="N406" s="148">
        <f t="shared" si="44"/>
        <v>0.37</v>
      </c>
      <c r="O406" s="194" t="str">
        <f t="shared" si="45"/>
        <v>是</v>
      </c>
      <c r="P406" s="194" t="str">
        <f t="shared" si="49"/>
        <v>是</v>
      </c>
      <c r="Q406" s="187" t="s">
        <v>824</v>
      </c>
      <c r="R406" s="175">
        <f t="shared" si="50"/>
        <v>7</v>
      </c>
    </row>
    <row r="407" s="175" customFormat="1" ht="18.95" customHeight="1" spans="1:18">
      <c r="A407" s="185" t="s">
        <v>165</v>
      </c>
      <c r="B407" s="186"/>
      <c r="C407" s="186" t="s">
        <v>816</v>
      </c>
      <c r="D407" s="574">
        <v>2050499</v>
      </c>
      <c r="E407" s="186" t="s">
        <v>176</v>
      </c>
      <c r="F407" s="60" t="s">
        <v>825</v>
      </c>
      <c r="G407" s="188">
        <f>VLOOKUP(D407,'[45]2014市本级决算'!A:C,3,FALSE)</f>
        <v>0</v>
      </c>
      <c r="H407" s="188">
        <f>VLOOKUP(D407,'[45]2015市本级年初预算'!D:G,4,FALSE)</f>
        <v>0</v>
      </c>
      <c r="I407" s="188">
        <f>VLOOKUP(D407,'[45]2015预算调整'!E:K,7,FALSE)</f>
        <v>0</v>
      </c>
      <c r="J407" s="188">
        <f>VLOOKUP(D407,'[45]2015年市本级决算'!A:C,3,FALSE)</f>
        <v>0</v>
      </c>
      <c r="K407" s="578">
        <f t="shared" si="46"/>
        <v>0</v>
      </c>
      <c r="L407" s="579">
        <f t="shared" si="47"/>
        <v>0</v>
      </c>
      <c r="M407" s="578">
        <f t="shared" si="48"/>
        <v>0</v>
      </c>
      <c r="N407" s="148" t="str">
        <f t="shared" si="44"/>
        <v/>
      </c>
      <c r="O407" s="194" t="str">
        <f t="shared" si="45"/>
        <v>否</v>
      </c>
      <c r="P407" s="194" t="str">
        <f t="shared" si="49"/>
        <v>是</v>
      </c>
      <c r="Q407" s="187" t="s">
        <v>826</v>
      </c>
      <c r="R407" s="175">
        <f t="shared" si="50"/>
        <v>7</v>
      </c>
    </row>
    <row r="408" s="175" customFormat="1" ht="18.95" customHeight="1" spans="1:18">
      <c r="A408" s="185" t="s">
        <v>165</v>
      </c>
      <c r="B408" s="690" t="s">
        <v>775</v>
      </c>
      <c r="C408" s="186"/>
      <c r="D408" s="574">
        <v>20505</v>
      </c>
      <c r="E408" s="186"/>
      <c r="F408" s="60" t="s">
        <v>827</v>
      </c>
      <c r="G408" s="188">
        <f>VLOOKUP(D408,'[45]2014市本级决算'!A:C,3,FALSE)</f>
        <v>0</v>
      </c>
      <c r="H408" s="188">
        <f>VLOOKUP(D408,'[45]2015市本级年初预算'!D:G,4,FALSE)</f>
        <v>0</v>
      </c>
      <c r="I408" s="188">
        <f>VLOOKUP(D408,'[45]2015预算调整'!E:K,7,FALSE)</f>
        <v>0</v>
      </c>
      <c r="J408" s="188">
        <f>VLOOKUP(D408,'[45]2015年市本级决算'!A:C,3,FALSE)</f>
        <v>0</v>
      </c>
      <c r="K408" s="578">
        <f t="shared" si="46"/>
        <v>0</v>
      </c>
      <c r="L408" s="579">
        <f t="shared" si="47"/>
        <v>0</v>
      </c>
      <c r="M408" s="578">
        <f t="shared" si="48"/>
        <v>0</v>
      </c>
      <c r="N408" s="146" t="str">
        <f t="shared" si="44"/>
        <v/>
      </c>
      <c r="O408" s="194" t="str">
        <f t="shared" si="45"/>
        <v>否</v>
      </c>
      <c r="P408" s="194" t="str">
        <f t="shared" si="49"/>
        <v>是</v>
      </c>
      <c r="Q408" s="187" t="s">
        <v>828</v>
      </c>
      <c r="R408" s="175">
        <f t="shared" si="50"/>
        <v>5</v>
      </c>
    </row>
    <row r="409" s="175" customFormat="1" ht="18.95" customHeight="1" spans="1:18">
      <c r="A409" s="185" t="s">
        <v>165</v>
      </c>
      <c r="B409" s="186" t="s">
        <v>165</v>
      </c>
      <c r="C409" s="186" t="s">
        <v>828</v>
      </c>
      <c r="D409" s="574">
        <v>2050501</v>
      </c>
      <c r="E409" s="186" t="s">
        <v>176</v>
      </c>
      <c r="F409" s="60" t="s">
        <v>829</v>
      </c>
      <c r="G409" s="188">
        <f>VLOOKUP(D409,'[45]2014市本级决算'!A:C,3,FALSE)</f>
        <v>0</v>
      </c>
      <c r="H409" s="188">
        <f>VLOOKUP(D409,'[45]2015市本级年初预算'!D:G,4,FALSE)</f>
        <v>0</v>
      </c>
      <c r="I409" s="188">
        <f>VLOOKUP(D409,'[45]2015预算调整'!E:K,7,FALSE)</f>
        <v>0</v>
      </c>
      <c r="J409" s="188">
        <f>VLOOKUP(D409,'[45]2015年市本级决算'!A:C,3,FALSE)</f>
        <v>0</v>
      </c>
      <c r="K409" s="578">
        <f t="shared" si="46"/>
        <v>0</v>
      </c>
      <c r="L409" s="579">
        <f t="shared" si="47"/>
        <v>0</v>
      </c>
      <c r="M409" s="578">
        <f t="shared" si="48"/>
        <v>0</v>
      </c>
      <c r="N409" s="148" t="str">
        <f t="shared" si="44"/>
        <v/>
      </c>
      <c r="O409" s="194" t="str">
        <f t="shared" si="45"/>
        <v>否</v>
      </c>
      <c r="P409" s="194" t="str">
        <f t="shared" si="49"/>
        <v>是</v>
      </c>
      <c r="Q409" s="187" t="s">
        <v>830</v>
      </c>
      <c r="R409" s="175">
        <f t="shared" si="50"/>
        <v>7</v>
      </c>
    </row>
    <row r="410" s="175" customFormat="1" ht="18.95" customHeight="1" spans="1:18">
      <c r="A410" s="185" t="s">
        <v>165</v>
      </c>
      <c r="B410" s="186" t="s">
        <v>165</v>
      </c>
      <c r="C410" s="186" t="s">
        <v>828</v>
      </c>
      <c r="D410" s="574">
        <v>2050502</v>
      </c>
      <c r="E410" s="186" t="s">
        <v>176</v>
      </c>
      <c r="F410" s="60" t="s">
        <v>831</v>
      </c>
      <c r="G410" s="188">
        <f>VLOOKUP(D410,'[45]2014市本级决算'!A:C,3,FALSE)</f>
        <v>0</v>
      </c>
      <c r="H410" s="188">
        <f>VLOOKUP(D410,'[45]2015市本级年初预算'!D:G,4,FALSE)</f>
        <v>0</v>
      </c>
      <c r="I410" s="188">
        <f>VLOOKUP(D410,'[45]2015预算调整'!E:K,7,FALSE)</f>
        <v>0</v>
      </c>
      <c r="J410" s="188">
        <f>VLOOKUP(D410,'[45]2015年市本级决算'!A:C,3,FALSE)</f>
        <v>0</v>
      </c>
      <c r="K410" s="578">
        <f t="shared" si="46"/>
        <v>0</v>
      </c>
      <c r="L410" s="579">
        <f t="shared" si="47"/>
        <v>0</v>
      </c>
      <c r="M410" s="578">
        <f t="shared" si="48"/>
        <v>0</v>
      </c>
      <c r="N410" s="148" t="str">
        <f t="shared" si="44"/>
        <v/>
      </c>
      <c r="O410" s="194" t="str">
        <f t="shared" si="45"/>
        <v>否</v>
      </c>
      <c r="P410" s="194" t="str">
        <f t="shared" si="49"/>
        <v>是</v>
      </c>
      <c r="Q410" s="187" t="s">
        <v>832</v>
      </c>
      <c r="R410" s="175">
        <f t="shared" si="50"/>
        <v>7</v>
      </c>
    </row>
    <row r="411" s="175" customFormat="1" ht="18.95" customHeight="1" spans="1:18">
      <c r="A411" s="185" t="s">
        <v>165</v>
      </c>
      <c r="B411" s="186"/>
      <c r="C411" s="186" t="s">
        <v>828</v>
      </c>
      <c r="D411" s="574">
        <v>2050599</v>
      </c>
      <c r="E411" s="186" t="s">
        <v>176</v>
      </c>
      <c r="F411" s="60" t="s">
        <v>833</v>
      </c>
      <c r="G411" s="188">
        <f>VLOOKUP(D411,'[45]2014市本级决算'!A:C,3,FALSE)</f>
        <v>0</v>
      </c>
      <c r="H411" s="188">
        <f>VLOOKUP(D411,'[45]2015市本级年初预算'!D:G,4,FALSE)</f>
        <v>0</v>
      </c>
      <c r="I411" s="188">
        <f>VLOOKUP(D411,'[45]2015预算调整'!E:K,7,FALSE)</f>
        <v>0</v>
      </c>
      <c r="J411" s="188">
        <f>VLOOKUP(D411,'[45]2015年市本级决算'!A:C,3,FALSE)</f>
        <v>0</v>
      </c>
      <c r="K411" s="578">
        <f t="shared" si="46"/>
        <v>0</v>
      </c>
      <c r="L411" s="579">
        <f t="shared" si="47"/>
        <v>0</v>
      </c>
      <c r="M411" s="578">
        <f t="shared" si="48"/>
        <v>0</v>
      </c>
      <c r="N411" s="148" t="str">
        <f t="shared" si="44"/>
        <v/>
      </c>
      <c r="O411" s="194" t="str">
        <f t="shared" si="45"/>
        <v>否</v>
      </c>
      <c r="P411" s="194" t="str">
        <f t="shared" si="49"/>
        <v>是</v>
      </c>
      <c r="Q411" s="187" t="s">
        <v>834</v>
      </c>
      <c r="R411" s="175">
        <f t="shared" si="50"/>
        <v>7</v>
      </c>
    </row>
    <row r="412" s="175" customFormat="1" ht="18.95" customHeight="1" spans="1:18">
      <c r="A412" s="185" t="s">
        <v>165</v>
      </c>
      <c r="B412" s="690" t="s">
        <v>775</v>
      </c>
      <c r="C412" s="186"/>
      <c r="D412" s="574">
        <v>20506</v>
      </c>
      <c r="E412" s="186"/>
      <c r="F412" s="60" t="s">
        <v>835</v>
      </c>
      <c r="G412" s="188">
        <f>VLOOKUP(D412,'[45]2014市本级决算'!A:C,3,FALSE)</f>
        <v>0</v>
      </c>
      <c r="H412" s="188">
        <f>VLOOKUP(D412,'[45]2015市本级年初预算'!D:G,4,FALSE)</f>
        <v>0</v>
      </c>
      <c r="I412" s="188">
        <f>VLOOKUP(D412,'[45]2015预算调整'!E:K,7,FALSE)</f>
        <v>0</v>
      </c>
      <c r="J412" s="188">
        <f>VLOOKUP(D412,'[45]2015年市本级决算'!A:C,3,FALSE)</f>
        <v>0</v>
      </c>
      <c r="K412" s="578">
        <f t="shared" si="46"/>
        <v>0</v>
      </c>
      <c r="L412" s="579">
        <f t="shared" si="47"/>
        <v>0</v>
      </c>
      <c r="M412" s="578">
        <f t="shared" si="48"/>
        <v>0</v>
      </c>
      <c r="N412" s="146" t="str">
        <f t="shared" si="44"/>
        <v/>
      </c>
      <c r="O412" s="194" t="str">
        <f t="shared" si="45"/>
        <v>否</v>
      </c>
      <c r="P412" s="194" t="str">
        <f t="shared" si="49"/>
        <v>是</v>
      </c>
      <c r="Q412" s="187" t="s">
        <v>836</v>
      </c>
      <c r="R412" s="175">
        <f t="shared" si="50"/>
        <v>5</v>
      </c>
    </row>
    <row r="413" s="175" customFormat="1" ht="18.95" customHeight="1" spans="1:18">
      <c r="A413" s="185" t="s">
        <v>165</v>
      </c>
      <c r="B413" s="186" t="s">
        <v>165</v>
      </c>
      <c r="C413" s="186" t="s">
        <v>836</v>
      </c>
      <c r="D413" s="574">
        <v>2050601</v>
      </c>
      <c r="E413" s="186" t="s">
        <v>176</v>
      </c>
      <c r="F413" s="60" t="s">
        <v>837</v>
      </c>
      <c r="G413" s="188">
        <f>VLOOKUP(D413,'[45]2014市本级决算'!A:C,3,FALSE)</f>
        <v>0</v>
      </c>
      <c r="H413" s="188">
        <f>VLOOKUP(D413,'[45]2015市本级年初预算'!D:G,4,FALSE)</f>
        <v>0</v>
      </c>
      <c r="I413" s="188">
        <f>VLOOKUP(D413,'[45]2015预算调整'!E:K,7,FALSE)</f>
        <v>0</v>
      </c>
      <c r="J413" s="188">
        <f>VLOOKUP(D413,'[45]2015年市本级决算'!A:C,3,FALSE)</f>
        <v>0</v>
      </c>
      <c r="K413" s="578">
        <f t="shared" si="46"/>
        <v>0</v>
      </c>
      <c r="L413" s="579">
        <f t="shared" si="47"/>
        <v>0</v>
      </c>
      <c r="M413" s="578">
        <f t="shared" si="48"/>
        <v>0</v>
      </c>
      <c r="N413" s="148" t="str">
        <f t="shared" si="44"/>
        <v/>
      </c>
      <c r="O413" s="194" t="str">
        <f t="shared" si="45"/>
        <v>否</v>
      </c>
      <c r="P413" s="194" t="str">
        <f t="shared" si="49"/>
        <v>是</v>
      </c>
      <c r="Q413" s="187" t="s">
        <v>838</v>
      </c>
      <c r="R413" s="175">
        <f t="shared" si="50"/>
        <v>7</v>
      </c>
    </row>
    <row r="414" s="175" customFormat="1" ht="18.95" customHeight="1" spans="1:18">
      <c r="A414" s="185" t="s">
        <v>165</v>
      </c>
      <c r="B414" s="186" t="s">
        <v>165</v>
      </c>
      <c r="C414" s="186" t="s">
        <v>836</v>
      </c>
      <c r="D414" s="574">
        <v>2050602</v>
      </c>
      <c r="E414" s="186" t="s">
        <v>176</v>
      </c>
      <c r="F414" s="60" t="s">
        <v>839</v>
      </c>
      <c r="G414" s="188">
        <f>VLOOKUP(D414,'[45]2014市本级决算'!A:C,3,FALSE)</f>
        <v>0</v>
      </c>
      <c r="H414" s="188">
        <f>VLOOKUP(D414,'[45]2015市本级年初预算'!D:G,4,FALSE)</f>
        <v>0</v>
      </c>
      <c r="I414" s="188">
        <f>VLOOKUP(D414,'[45]2015预算调整'!E:K,7,FALSE)</f>
        <v>0</v>
      </c>
      <c r="J414" s="188">
        <f>VLOOKUP(D414,'[45]2015年市本级决算'!A:C,3,FALSE)</f>
        <v>0</v>
      </c>
      <c r="K414" s="578">
        <f t="shared" si="46"/>
        <v>0</v>
      </c>
      <c r="L414" s="579">
        <f t="shared" si="47"/>
        <v>0</v>
      </c>
      <c r="M414" s="578">
        <f t="shared" si="48"/>
        <v>0</v>
      </c>
      <c r="N414" s="148" t="str">
        <f t="shared" si="44"/>
        <v/>
      </c>
      <c r="O414" s="194" t="str">
        <f t="shared" si="45"/>
        <v>否</v>
      </c>
      <c r="P414" s="194" t="str">
        <f t="shared" si="49"/>
        <v>是</v>
      </c>
      <c r="Q414" s="187" t="s">
        <v>840</v>
      </c>
      <c r="R414" s="175">
        <f t="shared" si="50"/>
        <v>7</v>
      </c>
    </row>
    <row r="415" s="175" customFormat="1" ht="18.95" customHeight="1" spans="1:18">
      <c r="A415" s="185" t="s">
        <v>165</v>
      </c>
      <c r="B415" s="186"/>
      <c r="C415" s="186" t="s">
        <v>836</v>
      </c>
      <c r="D415" s="574">
        <v>2050699</v>
      </c>
      <c r="E415" s="186" t="s">
        <v>176</v>
      </c>
      <c r="F415" s="60" t="s">
        <v>841</v>
      </c>
      <c r="G415" s="188">
        <f>VLOOKUP(D415,'[45]2014市本级决算'!A:C,3,FALSE)</f>
        <v>0</v>
      </c>
      <c r="H415" s="188">
        <f>VLOOKUP(D415,'[45]2015市本级年初预算'!D:G,4,FALSE)</f>
        <v>0</v>
      </c>
      <c r="I415" s="188">
        <f>VLOOKUP(D415,'[45]2015预算调整'!E:K,7,FALSE)</f>
        <v>0</v>
      </c>
      <c r="J415" s="188">
        <f>VLOOKUP(D415,'[45]2015年市本级决算'!A:C,3,FALSE)</f>
        <v>0</v>
      </c>
      <c r="K415" s="578">
        <f t="shared" si="46"/>
        <v>0</v>
      </c>
      <c r="L415" s="579">
        <f t="shared" si="47"/>
        <v>0</v>
      </c>
      <c r="M415" s="578">
        <f t="shared" si="48"/>
        <v>0</v>
      </c>
      <c r="N415" s="148" t="str">
        <f t="shared" si="44"/>
        <v/>
      </c>
      <c r="O415" s="194" t="str">
        <f t="shared" si="45"/>
        <v>否</v>
      </c>
      <c r="P415" s="194" t="str">
        <f t="shared" si="49"/>
        <v>是</v>
      </c>
      <c r="Q415" s="187" t="s">
        <v>842</v>
      </c>
      <c r="R415" s="175">
        <f t="shared" si="50"/>
        <v>7</v>
      </c>
    </row>
    <row r="416" s="175" customFormat="1" ht="18.95" customHeight="1" spans="1:18">
      <c r="A416" s="185" t="s">
        <v>165</v>
      </c>
      <c r="B416" s="690" t="s">
        <v>775</v>
      </c>
      <c r="C416" s="186"/>
      <c r="D416" s="574">
        <v>20507</v>
      </c>
      <c r="E416" s="186"/>
      <c r="F416" s="60" t="s">
        <v>843</v>
      </c>
      <c r="G416" s="188">
        <f>VLOOKUP(D416,'[45]2014市本级决算'!A:C,3,FALSE)</f>
        <v>838</v>
      </c>
      <c r="H416" s="188">
        <f>VLOOKUP(D416,'[45]2015市本级年初预算'!D:G,4,FALSE)</f>
        <v>840</v>
      </c>
      <c r="I416" s="188">
        <f>VLOOKUP(D416,'[45]2015预算调整'!E:K,7,FALSE)</f>
        <v>840</v>
      </c>
      <c r="J416" s="188">
        <f>VLOOKUP(D416,'[45]2015年市本级决算'!A:C,3,FALSE)</f>
        <v>981</v>
      </c>
      <c r="K416" s="578">
        <f t="shared" si="46"/>
        <v>1.171</v>
      </c>
      <c r="L416" s="579">
        <f t="shared" si="47"/>
        <v>1.168</v>
      </c>
      <c r="M416" s="578">
        <f t="shared" si="48"/>
        <v>1.168</v>
      </c>
      <c r="N416" s="146">
        <f t="shared" si="44"/>
        <v>0.171</v>
      </c>
      <c r="O416" s="194" t="str">
        <f t="shared" si="45"/>
        <v>是</v>
      </c>
      <c r="P416" s="194" t="str">
        <f t="shared" si="49"/>
        <v>是</v>
      </c>
      <c r="Q416" s="187" t="s">
        <v>844</v>
      </c>
      <c r="R416" s="175">
        <f t="shared" si="50"/>
        <v>5</v>
      </c>
    </row>
    <row r="417" s="175" customFormat="1" ht="18.95" customHeight="1" spans="1:18">
      <c r="A417" s="185" t="s">
        <v>165</v>
      </c>
      <c r="B417" s="186" t="s">
        <v>165</v>
      </c>
      <c r="C417" s="186" t="s">
        <v>844</v>
      </c>
      <c r="D417" s="574">
        <v>2050701</v>
      </c>
      <c r="E417" s="186" t="s">
        <v>176</v>
      </c>
      <c r="F417" s="60" t="s">
        <v>845</v>
      </c>
      <c r="G417" s="188">
        <f>VLOOKUP(D417,'[45]2014市本级决算'!A:C,3,FALSE)</f>
        <v>838</v>
      </c>
      <c r="H417" s="188">
        <f>VLOOKUP(D417,'[45]2015市本级年初预算'!D:G,4,FALSE)</f>
        <v>840</v>
      </c>
      <c r="I417" s="188">
        <f>VLOOKUP(D417,'[45]2015预算调整'!E:K,7,FALSE)</f>
        <v>840</v>
      </c>
      <c r="J417" s="188">
        <f>VLOOKUP(D417,'[45]2015年市本级决算'!A:C,3,FALSE)</f>
        <v>981</v>
      </c>
      <c r="K417" s="578">
        <f t="shared" si="46"/>
        <v>1.171</v>
      </c>
      <c r="L417" s="579">
        <f t="shared" si="47"/>
        <v>1.168</v>
      </c>
      <c r="M417" s="578">
        <f t="shared" si="48"/>
        <v>1.168</v>
      </c>
      <c r="N417" s="148">
        <f t="shared" si="44"/>
        <v>0.171</v>
      </c>
      <c r="O417" s="194" t="str">
        <f t="shared" si="45"/>
        <v>是</v>
      </c>
      <c r="P417" s="194" t="str">
        <f t="shared" si="49"/>
        <v>是</v>
      </c>
      <c r="Q417" s="187" t="s">
        <v>846</v>
      </c>
      <c r="R417" s="175">
        <f t="shared" si="50"/>
        <v>7</v>
      </c>
    </row>
    <row r="418" s="175" customFormat="1" ht="18.95" customHeight="1" spans="1:18">
      <c r="A418" s="185" t="s">
        <v>165</v>
      </c>
      <c r="B418" s="186" t="s">
        <v>165</v>
      </c>
      <c r="C418" s="186" t="s">
        <v>844</v>
      </c>
      <c r="D418" s="574">
        <v>2050702</v>
      </c>
      <c r="E418" s="186" t="s">
        <v>176</v>
      </c>
      <c r="F418" s="60" t="s">
        <v>847</v>
      </c>
      <c r="G418" s="188">
        <f>VLOOKUP(D418,'[45]2014市本级决算'!A:C,3,FALSE)</f>
        <v>0</v>
      </c>
      <c r="H418" s="188">
        <f>VLOOKUP(D418,'[45]2015市本级年初预算'!D:G,4,FALSE)</f>
        <v>0</v>
      </c>
      <c r="I418" s="188">
        <f>VLOOKUP(D418,'[45]2015预算调整'!E:K,7,FALSE)</f>
        <v>0</v>
      </c>
      <c r="J418" s="188">
        <f>VLOOKUP(D418,'[45]2015年市本级决算'!A:C,3,FALSE)</f>
        <v>0</v>
      </c>
      <c r="K418" s="578">
        <f t="shared" si="46"/>
        <v>0</v>
      </c>
      <c r="L418" s="579">
        <f t="shared" si="47"/>
        <v>0</v>
      </c>
      <c r="M418" s="578">
        <f t="shared" si="48"/>
        <v>0</v>
      </c>
      <c r="N418" s="148" t="str">
        <f t="shared" si="44"/>
        <v/>
      </c>
      <c r="O418" s="194" t="str">
        <f t="shared" si="45"/>
        <v>否</v>
      </c>
      <c r="P418" s="194" t="str">
        <f t="shared" si="49"/>
        <v>是</v>
      </c>
      <c r="Q418" s="187" t="s">
        <v>848</v>
      </c>
      <c r="R418" s="175">
        <f t="shared" si="50"/>
        <v>7</v>
      </c>
    </row>
    <row r="419" s="175" customFormat="1" ht="18.95" customHeight="1" spans="1:18">
      <c r="A419" s="185" t="s">
        <v>165</v>
      </c>
      <c r="B419" s="186"/>
      <c r="C419" s="186" t="s">
        <v>844</v>
      </c>
      <c r="D419" s="574">
        <v>2050799</v>
      </c>
      <c r="E419" s="186" t="s">
        <v>176</v>
      </c>
      <c r="F419" s="60" t="s">
        <v>849</v>
      </c>
      <c r="G419" s="188">
        <f>VLOOKUP(D419,'[45]2014市本级决算'!A:C,3,FALSE)</f>
        <v>0</v>
      </c>
      <c r="H419" s="188">
        <f>VLOOKUP(D419,'[45]2015市本级年初预算'!D:G,4,FALSE)</f>
        <v>0</v>
      </c>
      <c r="I419" s="188">
        <f>VLOOKUP(D419,'[45]2015预算调整'!E:K,7,FALSE)</f>
        <v>0</v>
      </c>
      <c r="J419" s="188">
        <f>VLOOKUP(D419,'[45]2015年市本级决算'!A:C,3,FALSE)</f>
        <v>0</v>
      </c>
      <c r="K419" s="578">
        <f t="shared" si="46"/>
        <v>0</v>
      </c>
      <c r="L419" s="579">
        <f t="shared" si="47"/>
        <v>0</v>
      </c>
      <c r="M419" s="578">
        <f t="shared" si="48"/>
        <v>0</v>
      </c>
      <c r="N419" s="148" t="str">
        <f t="shared" si="44"/>
        <v/>
      </c>
      <c r="O419" s="194" t="str">
        <f t="shared" si="45"/>
        <v>否</v>
      </c>
      <c r="P419" s="194" t="str">
        <f t="shared" si="49"/>
        <v>是</v>
      </c>
      <c r="Q419" s="187" t="s">
        <v>850</v>
      </c>
      <c r="R419" s="175">
        <f t="shared" si="50"/>
        <v>7</v>
      </c>
    </row>
    <row r="420" s="175" customFormat="1" ht="18.95" customHeight="1" spans="1:18">
      <c r="A420" s="185" t="s">
        <v>165</v>
      </c>
      <c r="B420" s="690" t="s">
        <v>775</v>
      </c>
      <c r="C420" s="186"/>
      <c r="D420" s="574">
        <v>20508</v>
      </c>
      <c r="E420" s="186"/>
      <c r="F420" s="60" t="s">
        <v>851</v>
      </c>
      <c r="G420" s="188">
        <f>VLOOKUP(D420,'[45]2014市本级决算'!A:C,3,FALSE)</f>
        <v>922</v>
      </c>
      <c r="H420" s="188">
        <f>VLOOKUP(D420,'[45]2015市本级年初预算'!D:G,4,FALSE)</f>
        <v>925</v>
      </c>
      <c r="I420" s="188">
        <f>VLOOKUP(D420,'[45]2015预算调整'!E:K,7,FALSE)</f>
        <v>925</v>
      </c>
      <c r="J420" s="188">
        <f>VLOOKUP(D420,'[45]2015年市本级决算'!A:C,3,FALSE)</f>
        <v>1049</v>
      </c>
      <c r="K420" s="578">
        <f t="shared" si="46"/>
        <v>1.138</v>
      </c>
      <c r="L420" s="579">
        <f t="shared" si="47"/>
        <v>1.134</v>
      </c>
      <c r="M420" s="578">
        <f t="shared" si="48"/>
        <v>1.134</v>
      </c>
      <c r="N420" s="146">
        <f t="shared" si="44"/>
        <v>0.138</v>
      </c>
      <c r="O420" s="194" t="str">
        <f t="shared" si="45"/>
        <v>是</v>
      </c>
      <c r="P420" s="194" t="str">
        <f t="shared" si="49"/>
        <v>是</v>
      </c>
      <c r="Q420" s="187" t="s">
        <v>852</v>
      </c>
      <c r="R420" s="175">
        <f t="shared" si="50"/>
        <v>5</v>
      </c>
    </row>
    <row r="421" s="175" customFormat="1" ht="18.95" customHeight="1" spans="1:18">
      <c r="A421" s="185" t="s">
        <v>165</v>
      </c>
      <c r="B421" s="186" t="s">
        <v>165</v>
      </c>
      <c r="C421" s="186" t="s">
        <v>852</v>
      </c>
      <c r="D421" s="574">
        <v>2050801</v>
      </c>
      <c r="E421" s="186" t="s">
        <v>176</v>
      </c>
      <c r="F421" s="60" t="s">
        <v>853</v>
      </c>
      <c r="G421" s="188">
        <f>VLOOKUP(D421,'[45]2014市本级决算'!A:C,3,FALSE)</f>
        <v>4</v>
      </c>
      <c r="H421" s="188">
        <f>VLOOKUP(D421,'[45]2015市本级年初预算'!D:G,4,FALSE)</f>
        <v>5</v>
      </c>
      <c r="I421" s="188">
        <f>VLOOKUP(D421,'[45]2015预算调整'!E:K,7,FALSE)</f>
        <v>5</v>
      </c>
      <c r="J421" s="188">
        <f>VLOOKUP(D421,'[45]2015年市本级决算'!A:C,3,FALSE)</f>
        <v>0</v>
      </c>
      <c r="K421" s="578">
        <f t="shared" si="46"/>
        <v>0</v>
      </c>
      <c r="L421" s="579">
        <f t="shared" si="47"/>
        <v>0</v>
      </c>
      <c r="M421" s="578">
        <f t="shared" si="48"/>
        <v>0</v>
      </c>
      <c r="N421" s="148">
        <f t="shared" si="44"/>
        <v>-1</v>
      </c>
      <c r="O421" s="194" t="str">
        <f t="shared" si="45"/>
        <v>是</v>
      </c>
      <c r="P421" s="194" t="str">
        <f t="shared" si="49"/>
        <v>是</v>
      </c>
      <c r="Q421" s="187" t="s">
        <v>854</v>
      </c>
      <c r="R421" s="175">
        <f t="shared" si="50"/>
        <v>7</v>
      </c>
    </row>
    <row r="422" s="175" customFormat="1" ht="18.95" customHeight="1" spans="1:18">
      <c r="A422" s="185" t="s">
        <v>165</v>
      </c>
      <c r="B422" s="186" t="s">
        <v>165</v>
      </c>
      <c r="C422" s="186" t="s">
        <v>852</v>
      </c>
      <c r="D422" s="574">
        <v>2050802</v>
      </c>
      <c r="E422" s="186" t="s">
        <v>176</v>
      </c>
      <c r="F422" s="60" t="s">
        <v>855</v>
      </c>
      <c r="G422" s="188">
        <f>VLOOKUP(D422,'[45]2014市本级决算'!A:C,3,FALSE)</f>
        <v>918</v>
      </c>
      <c r="H422" s="188">
        <f>VLOOKUP(D422,'[45]2015市本级年初预算'!D:G,4,FALSE)</f>
        <v>920</v>
      </c>
      <c r="I422" s="188">
        <f>VLOOKUP(D422,'[45]2015预算调整'!E:K,7,FALSE)</f>
        <v>920</v>
      </c>
      <c r="J422" s="188">
        <f>VLOOKUP(D422,'[45]2015年市本级决算'!A:C,3,FALSE)</f>
        <v>1018</v>
      </c>
      <c r="K422" s="578">
        <f t="shared" si="46"/>
        <v>1.109</v>
      </c>
      <c r="L422" s="579">
        <f t="shared" si="47"/>
        <v>1.107</v>
      </c>
      <c r="M422" s="578">
        <f t="shared" si="48"/>
        <v>1.107</v>
      </c>
      <c r="N422" s="148">
        <f t="shared" si="44"/>
        <v>0.109</v>
      </c>
      <c r="O422" s="194" t="str">
        <f t="shared" si="45"/>
        <v>是</v>
      </c>
      <c r="P422" s="194" t="str">
        <f t="shared" si="49"/>
        <v>是</v>
      </c>
      <c r="Q422" s="187" t="s">
        <v>856</v>
      </c>
      <c r="R422" s="175">
        <f t="shared" si="50"/>
        <v>7</v>
      </c>
    </row>
    <row r="423" s="175" customFormat="1" ht="18.95" customHeight="1" spans="1:18">
      <c r="A423" s="185" t="s">
        <v>165</v>
      </c>
      <c r="B423" s="186"/>
      <c r="C423" s="186" t="s">
        <v>852</v>
      </c>
      <c r="D423" s="574">
        <v>2050803</v>
      </c>
      <c r="E423" s="186" t="s">
        <v>176</v>
      </c>
      <c r="F423" s="60" t="s">
        <v>857</v>
      </c>
      <c r="G423" s="188">
        <f>VLOOKUP(D423,'[45]2014市本级决算'!A:C,3,FALSE)</f>
        <v>0</v>
      </c>
      <c r="H423" s="188">
        <f>VLOOKUP(D423,'[45]2015市本级年初预算'!D:G,4,FALSE)</f>
        <v>0</v>
      </c>
      <c r="I423" s="188">
        <f>VLOOKUP(D423,'[45]2015预算调整'!E:K,7,FALSE)</f>
        <v>0</v>
      </c>
      <c r="J423" s="188">
        <f>VLOOKUP(D423,'[45]2015年市本级决算'!A:C,3,FALSE)</f>
        <v>31</v>
      </c>
      <c r="K423" s="578">
        <f t="shared" si="46"/>
        <v>0</v>
      </c>
      <c r="L423" s="579">
        <f t="shared" si="47"/>
        <v>0</v>
      </c>
      <c r="M423" s="578">
        <f t="shared" si="48"/>
        <v>0</v>
      </c>
      <c r="N423" s="148" t="str">
        <f t="shared" si="44"/>
        <v/>
      </c>
      <c r="O423" s="194" t="str">
        <f t="shared" si="45"/>
        <v>是</v>
      </c>
      <c r="P423" s="194" t="str">
        <f t="shared" si="49"/>
        <v>是</v>
      </c>
      <c r="Q423" s="187" t="s">
        <v>858</v>
      </c>
      <c r="R423" s="175">
        <f t="shared" si="50"/>
        <v>7</v>
      </c>
    </row>
    <row r="424" s="175" customFormat="1" ht="18.95" customHeight="1" spans="1:18">
      <c r="A424" s="185" t="s">
        <v>165</v>
      </c>
      <c r="B424" s="186" t="s">
        <v>165</v>
      </c>
      <c r="C424" s="186" t="s">
        <v>852</v>
      </c>
      <c r="D424" s="574">
        <v>2050804</v>
      </c>
      <c r="E424" s="186" t="s">
        <v>176</v>
      </c>
      <c r="F424" s="60" t="s">
        <v>859</v>
      </c>
      <c r="G424" s="188">
        <f>VLOOKUP(D424,'[45]2014市本级决算'!A:C,3,FALSE)</f>
        <v>0</v>
      </c>
      <c r="H424" s="188">
        <f>VLOOKUP(D424,'[45]2015市本级年初预算'!D:G,4,FALSE)</f>
        <v>0</v>
      </c>
      <c r="I424" s="188">
        <f>VLOOKUP(D424,'[45]2015预算调整'!E:K,7,FALSE)</f>
        <v>0</v>
      </c>
      <c r="J424" s="188">
        <f>VLOOKUP(D424,'[45]2015年市本级决算'!A:C,3,FALSE)</f>
        <v>0</v>
      </c>
      <c r="K424" s="578">
        <f t="shared" si="46"/>
        <v>0</v>
      </c>
      <c r="L424" s="579">
        <f t="shared" si="47"/>
        <v>0</v>
      </c>
      <c r="M424" s="578">
        <f t="shared" si="48"/>
        <v>0</v>
      </c>
      <c r="N424" s="148" t="str">
        <f t="shared" si="44"/>
        <v/>
      </c>
      <c r="O424" s="194" t="str">
        <f t="shared" si="45"/>
        <v>否</v>
      </c>
      <c r="P424" s="194" t="str">
        <f t="shared" si="49"/>
        <v>是</v>
      </c>
      <c r="Q424" s="187" t="s">
        <v>860</v>
      </c>
      <c r="R424" s="175">
        <f t="shared" si="50"/>
        <v>7</v>
      </c>
    </row>
    <row r="425" s="175" customFormat="1" ht="18.95" customHeight="1" spans="1:18">
      <c r="A425" s="185" t="s">
        <v>165</v>
      </c>
      <c r="B425" s="186" t="s">
        <v>165</v>
      </c>
      <c r="C425" s="186" t="s">
        <v>852</v>
      </c>
      <c r="D425" s="574">
        <v>2050899</v>
      </c>
      <c r="E425" s="186" t="s">
        <v>176</v>
      </c>
      <c r="F425" s="60" t="s">
        <v>861</v>
      </c>
      <c r="G425" s="188">
        <f>VLOOKUP(D425,'[45]2014市本级决算'!A:C,3,FALSE)</f>
        <v>0</v>
      </c>
      <c r="H425" s="188">
        <f>VLOOKUP(D425,'[45]2015市本级年初预算'!D:G,4,FALSE)</f>
        <v>0</v>
      </c>
      <c r="I425" s="188">
        <f>VLOOKUP(D425,'[45]2015预算调整'!E:K,7,FALSE)</f>
        <v>0</v>
      </c>
      <c r="J425" s="188">
        <f>VLOOKUP(D425,'[45]2015年市本级决算'!A:C,3,FALSE)</f>
        <v>0</v>
      </c>
      <c r="K425" s="578">
        <f t="shared" si="46"/>
        <v>0</v>
      </c>
      <c r="L425" s="579">
        <f t="shared" si="47"/>
        <v>0</v>
      </c>
      <c r="M425" s="578">
        <f t="shared" si="48"/>
        <v>0</v>
      </c>
      <c r="N425" s="148" t="str">
        <f t="shared" si="44"/>
        <v/>
      </c>
      <c r="O425" s="194" t="str">
        <f t="shared" si="45"/>
        <v>否</v>
      </c>
      <c r="P425" s="194" t="str">
        <f t="shared" si="49"/>
        <v>是</v>
      </c>
      <c r="Q425" s="187" t="s">
        <v>862</v>
      </c>
      <c r="R425" s="175">
        <f t="shared" si="50"/>
        <v>7</v>
      </c>
    </row>
    <row r="426" s="175" customFormat="1" ht="18.95" customHeight="1" spans="1:18">
      <c r="A426" s="185" t="s">
        <v>165</v>
      </c>
      <c r="B426" s="690" t="s">
        <v>775</v>
      </c>
      <c r="C426" s="186"/>
      <c r="D426" s="574">
        <v>20509</v>
      </c>
      <c r="E426" s="186"/>
      <c r="F426" s="60" t="s">
        <v>863</v>
      </c>
      <c r="G426" s="188">
        <f>VLOOKUP(D426,'[45]2014市本级决算'!A:C,3,FALSE)</f>
        <v>9698</v>
      </c>
      <c r="H426" s="188">
        <f>VLOOKUP(D426,'[45]2015市本级年初预算'!D:G,4,FALSE)</f>
        <v>9830</v>
      </c>
      <c r="I426" s="188">
        <f>VLOOKUP(D426,'[45]2015预算调整'!E:K,7,FALSE)</f>
        <v>9830</v>
      </c>
      <c r="J426" s="188">
        <f>VLOOKUP(D426,'[45]2015年市本级决算'!A:C,3,FALSE)</f>
        <v>8473</v>
      </c>
      <c r="K426" s="578">
        <f t="shared" si="46"/>
        <v>0.874</v>
      </c>
      <c r="L426" s="579">
        <f t="shared" si="47"/>
        <v>0.862</v>
      </c>
      <c r="M426" s="578">
        <f t="shared" si="48"/>
        <v>0.862</v>
      </c>
      <c r="N426" s="146">
        <f t="shared" si="44"/>
        <v>-0.126</v>
      </c>
      <c r="O426" s="194" t="str">
        <f t="shared" si="45"/>
        <v>是</v>
      </c>
      <c r="P426" s="194" t="str">
        <f t="shared" si="49"/>
        <v>是</v>
      </c>
      <c r="Q426" s="187" t="s">
        <v>864</v>
      </c>
      <c r="R426" s="175">
        <f t="shared" si="50"/>
        <v>5</v>
      </c>
    </row>
    <row r="427" s="175" customFormat="1" ht="18.95" customHeight="1" spans="1:18">
      <c r="A427" s="185" t="s">
        <v>165</v>
      </c>
      <c r="B427" s="186" t="s">
        <v>165</v>
      </c>
      <c r="C427" s="186" t="s">
        <v>864</v>
      </c>
      <c r="D427" s="574">
        <v>2050901</v>
      </c>
      <c r="E427" s="186" t="s">
        <v>176</v>
      </c>
      <c r="F427" s="60" t="s">
        <v>865</v>
      </c>
      <c r="G427" s="188">
        <f>VLOOKUP(D427,'[45]2014市本级决算'!A:C,3,FALSE)</f>
        <v>0</v>
      </c>
      <c r="H427" s="188">
        <f>VLOOKUP(D427,'[45]2015市本级年初预算'!D:G,4,FALSE)</f>
        <v>0</v>
      </c>
      <c r="I427" s="188">
        <f>VLOOKUP(D427,'[45]2015预算调整'!E:K,7,FALSE)</f>
        <v>0</v>
      </c>
      <c r="J427" s="188">
        <f>VLOOKUP(D427,'[45]2015年市本级决算'!A:C,3,FALSE)</f>
        <v>0</v>
      </c>
      <c r="K427" s="578">
        <f t="shared" si="46"/>
        <v>0</v>
      </c>
      <c r="L427" s="579">
        <f t="shared" si="47"/>
        <v>0</v>
      </c>
      <c r="M427" s="578">
        <f t="shared" si="48"/>
        <v>0</v>
      </c>
      <c r="N427" s="148" t="str">
        <f t="shared" si="44"/>
        <v/>
      </c>
      <c r="O427" s="194" t="str">
        <f t="shared" si="45"/>
        <v>否</v>
      </c>
      <c r="P427" s="194" t="str">
        <f t="shared" si="49"/>
        <v>是</v>
      </c>
      <c r="Q427" s="187" t="s">
        <v>866</v>
      </c>
      <c r="R427" s="175">
        <f t="shared" si="50"/>
        <v>7</v>
      </c>
    </row>
    <row r="428" s="175" customFormat="1" ht="18.95" customHeight="1" spans="1:18">
      <c r="A428" s="185" t="s">
        <v>165</v>
      </c>
      <c r="B428" s="186" t="s">
        <v>165</v>
      </c>
      <c r="C428" s="186" t="s">
        <v>864</v>
      </c>
      <c r="D428" s="574">
        <v>2050902</v>
      </c>
      <c r="E428" s="186" t="s">
        <v>176</v>
      </c>
      <c r="F428" s="60" t="s">
        <v>867</v>
      </c>
      <c r="G428" s="188">
        <f>VLOOKUP(D428,'[45]2014市本级决算'!A:C,3,FALSE)</f>
        <v>27</v>
      </c>
      <c r="H428" s="188">
        <f>VLOOKUP(D428,'[45]2015市本级年初预算'!D:G,4,FALSE)</f>
        <v>0</v>
      </c>
      <c r="I428" s="188">
        <f>VLOOKUP(D428,'[45]2015预算调整'!E:K,7,FALSE)</f>
        <v>0</v>
      </c>
      <c r="J428" s="188">
        <f>VLOOKUP(D428,'[45]2015年市本级决算'!A:C,3,FALSE)</f>
        <v>0</v>
      </c>
      <c r="K428" s="578">
        <f t="shared" si="46"/>
        <v>0</v>
      </c>
      <c r="L428" s="579">
        <f t="shared" si="47"/>
        <v>0</v>
      </c>
      <c r="M428" s="578">
        <f t="shared" si="48"/>
        <v>0</v>
      </c>
      <c r="N428" s="148">
        <f t="shared" si="44"/>
        <v>-1</v>
      </c>
      <c r="O428" s="194" t="str">
        <f t="shared" si="45"/>
        <v>是</v>
      </c>
      <c r="P428" s="194" t="str">
        <f t="shared" si="49"/>
        <v>是</v>
      </c>
      <c r="Q428" s="187" t="s">
        <v>868</v>
      </c>
      <c r="R428" s="175">
        <f t="shared" si="50"/>
        <v>7</v>
      </c>
    </row>
    <row r="429" s="175" customFormat="1" ht="18.95" customHeight="1" spans="1:18">
      <c r="A429" s="185" t="s">
        <v>165</v>
      </c>
      <c r="B429" s="186" t="s">
        <v>165</v>
      </c>
      <c r="C429" s="186" t="s">
        <v>864</v>
      </c>
      <c r="D429" s="574">
        <v>2050903</v>
      </c>
      <c r="E429" s="186" t="s">
        <v>176</v>
      </c>
      <c r="F429" s="60" t="s">
        <v>869</v>
      </c>
      <c r="G429" s="188">
        <f>VLOOKUP(D429,'[45]2014市本级决算'!A:C,3,FALSE)</f>
        <v>0</v>
      </c>
      <c r="H429" s="188">
        <f>VLOOKUP(D429,'[45]2015市本级年初预算'!D:G,4,FALSE)</f>
        <v>30</v>
      </c>
      <c r="I429" s="188">
        <f>VLOOKUP(D429,'[45]2015预算调整'!E:K,7,FALSE)</f>
        <v>30</v>
      </c>
      <c r="J429" s="188">
        <f>VLOOKUP(D429,'[45]2015年市本级决算'!A:C,3,FALSE)</f>
        <v>0</v>
      </c>
      <c r="K429" s="578">
        <f t="shared" si="46"/>
        <v>0</v>
      </c>
      <c r="L429" s="579">
        <f t="shared" si="47"/>
        <v>0</v>
      </c>
      <c r="M429" s="578">
        <f t="shared" si="48"/>
        <v>0</v>
      </c>
      <c r="N429" s="148" t="str">
        <f t="shared" si="44"/>
        <v/>
      </c>
      <c r="O429" s="194" t="str">
        <f t="shared" si="45"/>
        <v>是</v>
      </c>
      <c r="P429" s="194" t="str">
        <f t="shared" si="49"/>
        <v>是</v>
      </c>
      <c r="Q429" s="187" t="s">
        <v>870</v>
      </c>
      <c r="R429" s="175">
        <f t="shared" si="50"/>
        <v>7</v>
      </c>
    </row>
    <row r="430" s="175" customFormat="1" ht="18.95" customHeight="1" spans="1:18">
      <c r="A430" s="185" t="s">
        <v>165</v>
      </c>
      <c r="B430" s="186"/>
      <c r="C430" s="186" t="s">
        <v>864</v>
      </c>
      <c r="D430" s="574">
        <v>2050904</v>
      </c>
      <c r="E430" s="186" t="s">
        <v>176</v>
      </c>
      <c r="F430" s="60" t="s">
        <v>871</v>
      </c>
      <c r="G430" s="188">
        <f>VLOOKUP(D430,'[45]2014市本级决算'!A:C,3,FALSE)</f>
        <v>0</v>
      </c>
      <c r="H430" s="188">
        <f>VLOOKUP(D430,'[45]2015市本级年初预算'!D:G,4,FALSE)</f>
        <v>0</v>
      </c>
      <c r="I430" s="188">
        <f>VLOOKUP(D430,'[45]2015预算调整'!E:K,7,FALSE)</f>
        <v>0</v>
      </c>
      <c r="J430" s="188">
        <f>VLOOKUP(D430,'[45]2015年市本级决算'!A:C,3,FALSE)</f>
        <v>0</v>
      </c>
      <c r="K430" s="578">
        <f t="shared" si="46"/>
        <v>0</v>
      </c>
      <c r="L430" s="579">
        <f t="shared" si="47"/>
        <v>0</v>
      </c>
      <c r="M430" s="578">
        <f t="shared" si="48"/>
        <v>0</v>
      </c>
      <c r="N430" s="148" t="str">
        <f t="shared" si="44"/>
        <v/>
      </c>
      <c r="O430" s="194" t="str">
        <f t="shared" si="45"/>
        <v>否</v>
      </c>
      <c r="P430" s="194" t="str">
        <f t="shared" si="49"/>
        <v>是</v>
      </c>
      <c r="Q430" s="187" t="s">
        <v>872</v>
      </c>
      <c r="R430" s="175">
        <f t="shared" si="50"/>
        <v>7</v>
      </c>
    </row>
    <row r="431" s="175" customFormat="1" ht="18.95" customHeight="1" spans="1:18">
      <c r="A431" s="185"/>
      <c r="B431" s="186" t="s">
        <v>165</v>
      </c>
      <c r="C431" s="186" t="s">
        <v>864</v>
      </c>
      <c r="D431" s="574">
        <v>2050905</v>
      </c>
      <c r="E431" s="186" t="s">
        <v>176</v>
      </c>
      <c r="F431" s="60" t="s">
        <v>873</v>
      </c>
      <c r="G431" s="188">
        <f>VLOOKUP(D431,'[45]2014市本级决算'!A:C,3,FALSE)</f>
        <v>0</v>
      </c>
      <c r="H431" s="188">
        <f>VLOOKUP(D431,'[45]2015市本级年初预算'!D:G,4,FALSE)</f>
        <v>0</v>
      </c>
      <c r="I431" s="188">
        <f>VLOOKUP(D431,'[45]2015预算调整'!E:K,7,FALSE)</f>
        <v>0</v>
      </c>
      <c r="J431" s="188">
        <f>VLOOKUP(D431,'[45]2015年市本级决算'!A:C,3,FALSE)</f>
        <v>0</v>
      </c>
      <c r="K431" s="578">
        <f t="shared" si="46"/>
        <v>0</v>
      </c>
      <c r="L431" s="579">
        <f t="shared" si="47"/>
        <v>0</v>
      </c>
      <c r="M431" s="578">
        <f t="shared" si="48"/>
        <v>0</v>
      </c>
      <c r="N431" s="148" t="str">
        <f t="shared" si="44"/>
        <v/>
      </c>
      <c r="O431" s="194" t="str">
        <f t="shared" si="45"/>
        <v>否</v>
      </c>
      <c r="P431" s="194" t="str">
        <f t="shared" si="49"/>
        <v>是</v>
      </c>
      <c r="Q431" s="187" t="s">
        <v>874</v>
      </c>
      <c r="R431" s="175">
        <f t="shared" si="50"/>
        <v>7</v>
      </c>
    </row>
    <row r="432" s="175" customFormat="1" ht="18.95" customHeight="1" spans="1:18">
      <c r="A432" s="185" t="s">
        <v>165</v>
      </c>
      <c r="B432" s="186"/>
      <c r="C432" s="186" t="s">
        <v>864</v>
      </c>
      <c r="D432" s="574">
        <v>2050999</v>
      </c>
      <c r="E432" s="186" t="s">
        <v>176</v>
      </c>
      <c r="F432" s="60" t="s">
        <v>875</v>
      </c>
      <c r="G432" s="188">
        <f>VLOOKUP(D432,'[45]2014市本级决算'!A:C,3,FALSE)</f>
        <v>9671</v>
      </c>
      <c r="H432" s="188">
        <f>VLOOKUP(D432,'[45]2015市本级年初预算'!D:G,4,FALSE)</f>
        <v>9800</v>
      </c>
      <c r="I432" s="188">
        <f>VLOOKUP(D432,'[45]2015预算调整'!E:K,7,FALSE)</f>
        <v>9800</v>
      </c>
      <c r="J432" s="188">
        <f>VLOOKUP(D432,'[45]2015年市本级决算'!A:C,3,FALSE)</f>
        <v>8473</v>
      </c>
      <c r="K432" s="578">
        <f t="shared" si="46"/>
        <v>0.876</v>
      </c>
      <c r="L432" s="579">
        <f t="shared" si="47"/>
        <v>0.865</v>
      </c>
      <c r="M432" s="578">
        <f t="shared" si="48"/>
        <v>0.865</v>
      </c>
      <c r="N432" s="148">
        <f t="shared" si="44"/>
        <v>-0.124</v>
      </c>
      <c r="O432" s="194" t="str">
        <f t="shared" si="45"/>
        <v>是</v>
      </c>
      <c r="P432" s="194" t="str">
        <f t="shared" si="49"/>
        <v>是</v>
      </c>
      <c r="Q432" s="187" t="s">
        <v>876</v>
      </c>
      <c r="R432" s="175">
        <f t="shared" si="50"/>
        <v>7</v>
      </c>
    </row>
    <row r="433" s="175" customFormat="1" ht="18.95" customHeight="1" spans="1:18">
      <c r="A433" s="185" t="s">
        <v>165</v>
      </c>
      <c r="B433" s="690" t="s">
        <v>775</v>
      </c>
      <c r="C433" s="186"/>
      <c r="D433" s="574">
        <v>20599</v>
      </c>
      <c r="E433" s="186" t="s">
        <v>176</v>
      </c>
      <c r="F433" s="60" t="s">
        <v>877</v>
      </c>
      <c r="G433" s="188">
        <f>VLOOKUP(D433,'[45]2014市本级决算'!A:C,3,FALSE)</f>
        <v>25</v>
      </c>
      <c r="H433" s="188">
        <f>VLOOKUP(D433,'[45]2015市本级年初预算'!D:G,4,FALSE)</f>
        <v>30</v>
      </c>
      <c r="I433" s="188">
        <f>VLOOKUP(D433,'[45]2015预算调整'!E:K,7,FALSE)</f>
        <v>30</v>
      </c>
      <c r="J433" s="188">
        <f>VLOOKUP(D433,'[45]2015年市本级决算'!A:C,3,FALSE)</f>
        <v>3217</v>
      </c>
      <c r="K433" s="578">
        <f t="shared" si="46"/>
        <v>128.68</v>
      </c>
      <c r="L433" s="579">
        <f t="shared" si="47"/>
        <v>107.233</v>
      </c>
      <c r="M433" s="578">
        <f t="shared" si="48"/>
        <v>107.233</v>
      </c>
      <c r="N433" s="146">
        <f t="shared" si="44"/>
        <v>127.68</v>
      </c>
      <c r="O433" s="194" t="str">
        <f t="shared" si="45"/>
        <v>是</v>
      </c>
      <c r="P433" s="194" t="str">
        <f t="shared" si="49"/>
        <v>是</v>
      </c>
      <c r="Q433" s="187" t="s">
        <v>878</v>
      </c>
      <c r="R433" s="175">
        <f t="shared" si="50"/>
        <v>5</v>
      </c>
    </row>
    <row r="434" s="175" customFormat="1" ht="18.95" customHeight="1" spans="1:18">
      <c r="A434" s="185" t="s">
        <v>164</v>
      </c>
      <c r="B434" s="186" t="s">
        <v>165</v>
      </c>
      <c r="C434" s="186"/>
      <c r="D434" s="574">
        <v>206</v>
      </c>
      <c r="E434" s="186"/>
      <c r="F434" s="61" t="s">
        <v>879</v>
      </c>
      <c r="G434" s="188">
        <f>VLOOKUP(D434,'[45]2014市本级决算'!A:C,3,FALSE)</f>
        <v>4053</v>
      </c>
      <c r="H434" s="188">
        <f>VLOOKUP(D434,'[45]2015市本级年初预算'!D:G,4,FALSE)</f>
        <v>4458</v>
      </c>
      <c r="I434" s="188">
        <f>VLOOKUP(D434,'[45]2015预算调整'!E:K,7,FALSE)</f>
        <v>4458</v>
      </c>
      <c r="J434" s="188">
        <f>VLOOKUP(D434,'[45]2015年市本级决算'!A:C,3,FALSE)</f>
        <v>5467</v>
      </c>
      <c r="K434" s="578">
        <f t="shared" si="46"/>
        <v>1.349</v>
      </c>
      <c r="L434" s="579">
        <f t="shared" si="47"/>
        <v>1.226</v>
      </c>
      <c r="M434" s="578">
        <f t="shared" si="48"/>
        <v>1.226</v>
      </c>
      <c r="N434" s="146">
        <f t="shared" si="44"/>
        <v>0.349</v>
      </c>
      <c r="O434" s="194" t="str">
        <f t="shared" si="45"/>
        <v>是</v>
      </c>
      <c r="P434" s="194" t="str">
        <f t="shared" si="49"/>
        <v>是</v>
      </c>
      <c r="Q434" s="187" t="s">
        <v>880</v>
      </c>
      <c r="R434" s="175">
        <f t="shared" si="50"/>
        <v>3</v>
      </c>
    </row>
    <row r="435" s="175" customFormat="1" ht="18.95" customHeight="1" spans="1:18">
      <c r="A435" s="185" t="s">
        <v>165</v>
      </c>
      <c r="B435" s="690" t="s">
        <v>880</v>
      </c>
      <c r="C435" s="186"/>
      <c r="D435" s="574">
        <v>20601</v>
      </c>
      <c r="E435" s="186"/>
      <c r="F435" s="35" t="s">
        <v>881</v>
      </c>
      <c r="G435" s="188">
        <f>VLOOKUP(D435,'[45]2014市本级决算'!A:C,3,FALSE)</f>
        <v>439</v>
      </c>
      <c r="H435" s="188">
        <f>VLOOKUP(D435,'[45]2015市本级年初预算'!D:G,4,FALSE)</f>
        <v>515</v>
      </c>
      <c r="I435" s="188">
        <f>VLOOKUP(D435,'[45]2015预算调整'!E:K,7,FALSE)</f>
        <v>515</v>
      </c>
      <c r="J435" s="188">
        <f>VLOOKUP(D435,'[45]2015年市本级决算'!A:C,3,FALSE)</f>
        <v>551</v>
      </c>
      <c r="K435" s="578">
        <f t="shared" si="46"/>
        <v>1.255</v>
      </c>
      <c r="L435" s="579">
        <f t="shared" si="47"/>
        <v>1.07</v>
      </c>
      <c r="M435" s="578">
        <f t="shared" si="48"/>
        <v>1.07</v>
      </c>
      <c r="N435" s="146">
        <f t="shared" si="44"/>
        <v>0.255</v>
      </c>
      <c r="O435" s="194" t="str">
        <f t="shared" si="45"/>
        <v>是</v>
      </c>
      <c r="P435" s="194" t="str">
        <f t="shared" si="49"/>
        <v>是</v>
      </c>
      <c r="Q435" s="187" t="s">
        <v>882</v>
      </c>
      <c r="R435" s="175">
        <f t="shared" si="50"/>
        <v>5</v>
      </c>
    </row>
    <row r="436" s="175" customFormat="1" ht="18.95" customHeight="1" spans="1:18">
      <c r="A436" s="185" t="s">
        <v>165</v>
      </c>
      <c r="B436" s="186" t="s">
        <v>165</v>
      </c>
      <c r="C436" s="186" t="s">
        <v>882</v>
      </c>
      <c r="D436" s="574">
        <v>2060101</v>
      </c>
      <c r="E436" s="186" t="s">
        <v>176</v>
      </c>
      <c r="F436" s="60" t="s">
        <v>170</v>
      </c>
      <c r="G436" s="188">
        <f>VLOOKUP(D436,'[45]2014市本级决算'!A:C,3,FALSE)</f>
        <v>281</v>
      </c>
      <c r="H436" s="188">
        <f>VLOOKUP(D436,'[45]2015市本级年初预算'!D:G,4,FALSE)</f>
        <v>320</v>
      </c>
      <c r="I436" s="188">
        <f>VLOOKUP(D436,'[45]2015预算调整'!E:K,7,FALSE)</f>
        <v>320</v>
      </c>
      <c r="J436" s="188">
        <f>VLOOKUP(D436,'[45]2015年市本级决算'!A:C,3,FALSE)</f>
        <v>454</v>
      </c>
      <c r="K436" s="578">
        <f t="shared" si="46"/>
        <v>1.616</v>
      </c>
      <c r="L436" s="579">
        <f t="shared" si="47"/>
        <v>1.419</v>
      </c>
      <c r="M436" s="578">
        <f t="shared" si="48"/>
        <v>1.419</v>
      </c>
      <c r="N436" s="148">
        <f t="shared" si="44"/>
        <v>0.616</v>
      </c>
      <c r="O436" s="194" t="str">
        <f t="shared" si="45"/>
        <v>是</v>
      </c>
      <c r="P436" s="194" t="str">
        <f t="shared" si="49"/>
        <v>是</v>
      </c>
      <c r="Q436" s="187" t="s">
        <v>883</v>
      </c>
      <c r="R436" s="175">
        <f t="shared" si="50"/>
        <v>7</v>
      </c>
    </row>
    <row r="437" s="175" customFormat="1" ht="18.95" customHeight="1" spans="1:18">
      <c r="A437" s="185" t="s">
        <v>165</v>
      </c>
      <c r="B437" s="186"/>
      <c r="C437" s="186" t="s">
        <v>882</v>
      </c>
      <c r="D437" s="574">
        <v>2060102</v>
      </c>
      <c r="E437" s="186" t="s">
        <v>176</v>
      </c>
      <c r="F437" s="60" t="s">
        <v>172</v>
      </c>
      <c r="G437" s="188">
        <f>VLOOKUP(D437,'[45]2014市本级决算'!A:C,3,FALSE)</f>
        <v>146</v>
      </c>
      <c r="H437" s="188">
        <f>VLOOKUP(D437,'[45]2015市本级年初预算'!D:G,4,FALSE)</f>
        <v>180</v>
      </c>
      <c r="I437" s="188">
        <f>VLOOKUP(D437,'[45]2015预算调整'!E:K,7,FALSE)</f>
        <v>180</v>
      </c>
      <c r="J437" s="188">
        <f>VLOOKUP(D437,'[45]2015年市本级决算'!A:C,3,FALSE)</f>
        <v>97</v>
      </c>
      <c r="K437" s="578">
        <f t="shared" si="46"/>
        <v>0.664</v>
      </c>
      <c r="L437" s="579">
        <f t="shared" si="47"/>
        <v>0.539</v>
      </c>
      <c r="M437" s="578">
        <f t="shared" si="48"/>
        <v>0.539</v>
      </c>
      <c r="N437" s="148">
        <f t="shared" si="44"/>
        <v>-0.336</v>
      </c>
      <c r="O437" s="194" t="str">
        <f t="shared" si="45"/>
        <v>是</v>
      </c>
      <c r="P437" s="194" t="str">
        <f t="shared" si="49"/>
        <v>是</v>
      </c>
      <c r="Q437" s="187" t="s">
        <v>884</v>
      </c>
      <c r="R437" s="175">
        <f t="shared" si="50"/>
        <v>7</v>
      </c>
    </row>
    <row r="438" s="175" customFormat="1" ht="18.95" customHeight="1" spans="1:18">
      <c r="A438" s="185" t="s">
        <v>165</v>
      </c>
      <c r="B438" s="186" t="s">
        <v>165</v>
      </c>
      <c r="C438" s="186" t="s">
        <v>882</v>
      </c>
      <c r="D438" s="574">
        <v>2060103</v>
      </c>
      <c r="E438" s="186" t="s">
        <v>176</v>
      </c>
      <c r="F438" s="35" t="s">
        <v>174</v>
      </c>
      <c r="G438" s="188">
        <f>VLOOKUP(D438,'[45]2014市本级决算'!A:C,3,FALSE)</f>
        <v>0</v>
      </c>
      <c r="H438" s="188">
        <f>VLOOKUP(D438,'[45]2015市本级年初预算'!D:G,4,FALSE)</f>
        <v>0</v>
      </c>
      <c r="I438" s="188">
        <f>VLOOKUP(D438,'[45]2015预算调整'!E:K,7,FALSE)</f>
        <v>0</v>
      </c>
      <c r="J438" s="188">
        <f>VLOOKUP(D438,'[45]2015年市本级决算'!A:C,3,FALSE)</f>
        <v>0</v>
      </c>
      <c r="K438" s="578">
        <f t="shared" si="46"/>
        <v>0</v>
      </c>
      <c r="L438" s="579">
        <f t="shared" si="47"/>
        <v>0</v>
      </c>
      <c r="M438" s="578">
        <f t="shared" si="48"/>
        <v>0</v>
      </c>
      <c r="N438" s="148" t="str">
        <f t="shared" si="44"/>
        <v/>
      </c>
      <c r="O438" s="194" t="str">
        <f t="shared" si="45"/>
        <v>否</v>
      </c>
      <c r="P438" s="194" t="str">
        <f t="shared" si="49"/>
        <v>是</v>
      </c>
      <c r="Q438" s="187" t="s">
        <v>885</v>
      </c>
      <c r="R438" s="175">
        <f t="shared" si="50"/>
        <v>7</v>
      </c>
    </row>
    <row r="439" s="175" customFormat="1" ht="18.95" customHeight="1" spans="1:18">
      <c r="A439" s="185" t="s">
        <v>165</v>
      </c>
      <c r="B439" s="186" t="s">
        <v>165</v>
      </c>
      <c r="C439" s="186" t="s">
        <v>882</v>
      </c>
      <c r="D439" s="574">
        <v>2060199</v>
      </c>
      <c r="E439" s="186" t="s">
        <v>176</v>
      </c>
      <c r="F439" s="60" t="s">
        <v>886</v>
      </c>
      <c r="G439" s="188">
        <f>VLOOKUP(D439,'[45]2014市本级决算'!A:C,3,FALSE)</f>
        <v>12</v>
      </c>
      <c r="H439" s="188">
        <f>VLOOKUP(D439,'[45]2015市本级年初预算'!D:G,4,FALSE)</f>
        <v>15</v>
      </c>
      <c r="I439" s="188">
        <f>VLOOKUP(D439,'[45]2015预算调整'!E:K,7,FALSE)</f>
        <v>15</v>
      </c>
      <c r="J439" s="188">
        <f>VLOOKUP(D439,'[45]2015年市本级决算'!A:C,3,FALSE)</f>
        <v>0</v>
      </c>
      <c r="K439" s="578">
        <f t="shared" si="46"/>
        <v>0</v>
      </c>
      <c r="L439" s="579">
        <f t="shared" si="47"/>
        <v>0</v>
      </c>
      <c r="M439" s="578">
        <f t="shared" si="48"/>
        <v>0</v>
      </c>
      <c r="N439" s="148">
        <f t="shared" si="44"/>
        <v>-1</v>
      </c>
      <c r="O439" s="194" t="str">
        <f t="shared" si="45"/>
        <v>是</v>
      </c>
      <c r="P439" s="194" t="str">
        <f t="shared" si="49"/>
        <v>是</v>
      </c>
      <c r="Q439" s="187" t="s">
        <v>887</v>
      </c>
      <c r="R439" s="175">
        <f t="shared" si="50"/>
        <v>7</v>
      </c>
    </row>
    <row r="440" s="175" customFormat="1" ht="18.95" customHeight="1" spans="1:18">
      <c r="A440" s="185" t="s">
        <v>165</v>
      </c>
      <c r="B440" s="690" t="s">
        <v>880</v>
      </c>
      <c r="C440" s="186"/>
      <c r="D440" s="574">
        <v>20602</v>
      </c>
      <c r="E440" s="186"/>
      <c r="F440" s="35" t="s">
        <v>888</v>
      </c>
      <c r="G440" s="188">
        <f>VLOOKUP(D440,'[45]2014市本级决算'!A:C,3,FALSE)</f>
        <v>11</v>
      </c>
      <c r="H440" s="188">
        <f>VLOOKUP(D440,'[45]2015市本级年初预算'!D:G,4,FALSE)</f>
        <v>15</v>
      </c>
      <c r="I440" s="188">
        <f>VLOOKUP(D440,'[45]2015预算调整'!E:K,7,FALSE)</f>
        <v>15</v>
      </c>
      <c r="J440" s="188">
        <f>VLOOKUP(D440,'[45]2015年市本级决算'!A:C,3,FALSE)</f>
        <v>0</v>
      </c>
      <c r="K440" s="578">
        <f t="shared" si="46"/>
        <v>0</v>
      </c>
      <c r="L440" s="579">
        <f t="shared" si="47"/>
        <v>0</v>
      </c>
      <c r="M440" s="578">
        <f t="shared" si="48"/>
        <v>0</v>
      </c>
      <c r="N440" s="146">
        <f t="shared" ref="N440:N503" si="51">IF(ISERROR(J440/G440-1),"",J440/G440-1)</f>
        <v>-1</v>
      </c>
      <c r="O440" s="194" t="str">
        <f t="shared" si="45"/>
        <v>是</v>
      </c>
      <c r="P440" s="194" t="str">
        <f t="shared" si="49"/>
        <v>是</v>
      </c>
      <c r="Q440" s="187" t="s">
        <v>889</v>
      </c>
      <c r="R440" s="175">
        <f t="shared" si="50"/>
        <v>5</v>
      </c>
    </row>
    <row r="441" s="175" customFormat="1" ht="18.95" customHeight="1" spans="1:18">
      <c r="A441" s="185" t="s">
        <v>165</v>
      </c>
      <c r="B441" s="186" t="s">
        <v>165</v>
      </c>
      <c r="C441" s="186" t="s">
        <v>889</v>
      </c>
      <c r="D441" s="574">
        <v>2060201</v>
      </c>
      <c r="E441" s="186" t="s">
        <v>176</v>
      </c>
      <c r="F441" s="60" t="s">
        <v>890</v>
      </c>
      <c r="G441" s="188">
        <f>VLOOKUP(D441,'[45]2014市本级决算'!A:C,3,FALSE)</f>
        <v>0</v>
      </c>
      <c r="H441" s="188">
        <f>VLOOKUP(D441,'[45]2015市本级年初预算'!D:G,4,FALSE)</f>
        <v>0</v>
      </c>
      <c r="I441" s="188">
        <f>VLOOKUP(D441,'[45]2015预算调整'!E:K,7,FALSE)</f>
        <v>0</v>
      </c>
      <c r="J441" s="188">
        <f>VLOOKUP(D441,'[45]2015年市本级决算'!A:C,3,FALSE)</f>
        <v>0</v>
      </c>
      <c r="K441" s="578">
        <f t="shared" si="46"/>
        <v>0</v>
      </c>
      <c r="L441" s="579">
        <f t="shared" si="47"/>
        <v>0</v>
      </c>
      <c r="M441" s="578">
        <f t="shared" si="48"/>
        <v>0</v>
      </c>
      <c r="N441" s="148" t="str">
        <f t="shared" si="51"/>
        <v/>
      </c>
      <c r="O441" s="194" t="str">
        <f t="shared" si="45"/>
        <v>否</v>
      </c>
      <c r="P441" s="194" t="str">
        <f t="shared" si="49"/>
        <v>是</v>
      </c>
      <c r="Q441" s="187" t="s">
        <v>891</v>
      </c>
      <c r="R441" s="175">
        <f t="shared" si="50"/>
        <v>7</v>
      </c>
    </row>
    <row r="442" s="175" customFormat="1" ht="18.95" customHeight="1" spans="1:18">
      <c r="A442" s="185" t="s">
        <v>165</v>
      </c>
      <c r="B442" s="186" t="s">
        <v>165</v>
      </c>
      <c r="C442" s="186" t="s">
        <v>889</v>
      </c>
      <c r="D442" s="574">
        <v>2060202</v>
      </c>
      <c r="E442" s="186" t="s">
        <v>176</v>
      </c>
      <c r="F442" s="60" t="s">
        <v>892</v>
      </c>
      <c r="G442" s="188">
        <f>VLOOKUP(D442,'[45]2014市本级决算'!A:C,3,FALSE)</f>
        <v>0</v>
      </c>
      <c r="H442" s="188">
        <f>VLOOKUP(D442,'[45]2015市本级年初预算'!D:G,4,FALSE)</f>
        <v>0</v>
      </c>
      <c r="I442" s="188">
        <f>VLOOKUP(D442,'[45]2015预算调整'!E:K,7,FALSE)</f>
        <v>0</v>
      </c>
      <c r="J442" s="188">
        <f>VLOOKUP(D442,'[45]2015年市本级决算'!A:C,3,FALSE)</f>
        <v>0</v>
      </c>
      <c r="K442" s="578">
        <f t="shared" si="46"/>
        <v>0</v>
      </c>
      <c r="L442" s="579">
        <f t="shared" si="47"/>
        <v>0</v>
      </c>
      <c r="M442" s="578">
        <f t="shared" si="48"/>
        <v>0</v>
      </c>
      <c r="N442" s="148" t="str">
        <f t="shared" si="51"/>
        <v/>
      </c>
      <c r="O442" s="194" t="str">
        <f t="shared" si="45"/>
        <v>否</v>
      </c>
      <c r="P442" s="194" t="str">
        <f t="shared" si="49"/>
        <v>是</v>
      </c>
      <c r="Q442" s="187" t="s">
        <v>893</v>
      </c>
      <c r="R442" s="175">
        <f t="shared" si="50"/>
        <v>7</v>
      </c>
    </row>
    <row r="443" s="175" customFormat="1" ht="18.95" customHeight="1" spans="1:18">
      <c r="A443" s="185" t="s">
        <v>165</v>
      </c>
      <c r="B443" s="186" t="s">
        <v>165</v>
      </c>
      <c r="C443" s="186" t="s">
        <v>889</v>
      </c>
      <c r="D443" s="574">
        <v>2060203</v>
      </c>
      <c r="E443" s="186" t="s">
        <v>176</v>
      </c>
      <c r="F443" s="60" t="s">
        <v>894</v>
      </c>
      <c r="G443" s="188">
        <f>VLOOKUP(D443,'[45]2014市本级决算'!A:C,3,FALSE)</f>
        <v>0</v>
      </c>
      <c r="H443" s="188">
        <f>VLOOKUP(D443,'[45]2015市本级年初预算'!D:G,4,FALSE)</f>
        <v>0</v>
      </c>
      <c r="I443" s="188">
        <f>VLOOKUP(D443,'[45]2015预算调整'!E:K,7,FALSE)</f>
        <v>0</v>
      </c>
      <c r="J443" s="188">
        <f>VLOOKUP(D443,'[45]2015年市本级决算'!A:C,3,FALSE)</f>
        <v>0</v>
      </c>
      <c r="K443" s="578">
        <f t="shared" si="46"/>
        <v>0</v>
      </c>
      <c r="L443" s="579">
        <f t="shared" si="47"/>
        <v>0</v>
      </c>
      <c r="M443" s="578">
        <f t="shared" si="48"/>
        <v>0</v>
      </c>
      <c r="N443" s="148" t="str">
        <f t="shared" si="51"/>
        <v/>
      </c>
      <c r="O443" s="194" t="str">
        <f t="shared" si="45"/>
        <v>否</v>
      </c>
      <c r="P443" s="194" t="str">
        <f t="shared" si="49"/>
        <v>是</v>
      </c>
      <c r="Q443" s="187" t="s">
        <v>895</v>
      </c>
      <c r="R443" s="175">
        <f t="shared" si="50"/>
        <v>7</v>
      </c>
    </row>
    <row r="444" s="175" customFormat="1" ht="18.95" customHeight="1" spans="1:18">
      <c r="A444" s="185" t="s">
        <v>165</v>
      </c>
      <c r="B444" s="186" t="s">
        <v>165</v>
      </c>
      <c r="C444" s="186" t="s">
        <v>889</v>
      </c>
      <c r="D444" s="574">
        <v>2060204</v>
      </c>
      <c r="E444" s="186" t="s">
        <v>176</v>
      </c>
      <c r="F444" s="60" t="s">
        <v>896</v>
      </c>
      <c r="G444" s="188">
        <f>VLOOKUP(D444,'[45]2014市本级决算'!A:C,3,FALSE)</f>
        <v>0</v>
      </c>
      <c r="H444" s="188">
        <f>VLOOKUP(D444,'[45]2015市本级年初预算'!D:G,4,FALSE)</f>
        <v>0</v>
      </c>
      <c r="I444" s="188">
        <f>VLOOKUP(D444,'[45]2015预算调整'!E:K,7,FALSE)</f>
        <v>0</v>
      </c>
      <c r="J444" s="188">
        <f>VLOOKUP(D444,'[45]2015年市本级决算'!A:C,3,FALSE)</f>
        <v>0</v>
      </c>
      <c r="K444" s="578">
        <f t="shared" si="46"/>
        <v>0</v>
      </c>
      <c r="L444" s="579">
        <f t="shared" si="47"/>
        <v>0</v>
      </c>
      <c r="M444" s="578">
        <f t="shared" si="48"/>
        <v>0</v>
      </c>
      <c r="N444" s="148" t="str">
        <f t="shared" si="51"/>
        <v/>
      </c>
      <c r="O444" s="194" t="str">
        <f t="shared" si="45"/>
        <v>否</v>
      </c>
      <c r="P444" s="194" t="str">
        <f t="shared" si="49"/>
        <v>是</v>
      </c>
      <c r="Q444" s="187" t="s">
        <v>897</v>
      </c>
      <c r="R444" s="175">
        <f t="shared" si="50"/>
        <v>7</v>
      </c>
    </row>
    <row r="445" s="175" customFormat="1" ht="18.95" customHeight="1" spans="1:18">
      <c r="A445" s="185" t="s">
        <v>165</v>
      </c>
      <c r="B445" s="186" t="s">
        <v>165</v>
      </c>
      <c r="C445" s="186" t="s">
        <v>889</v>
      </c>
      <c r="D445" s="574">
        <v>2060205</v>
      </c>
      <c r="E445" s="186" t="s">
        <v>176</v>
      </c>
      <c r="F445" s="60" t="s">
        <v>898</v>
      </c>
      <c r="G445" s="188">
        <f>VLOOKUP(D445,'[45]2014市本级决算'!A:C,3,FALSE)</f>
        <v>0</v>
      </c>
      <c r="H445" s="188">
        <f>VLOOKUP(D445,'[45]2015市本级年初预算'!D:G,4,FALSE)</f>
        <v>0</v>
      </c>
      <c r="I445" s="188">
        <f>VLOOKUP(D445,'[45]2015预算调整'!E:K,7,FALSE)</f>
        <v>0</v>
      </c>
      <c r="J445" s="188">
        <f>VLOOKUP(D445,'[45]2015年市本级决算'!A:C,3,FALSE)</f>
        <v>0</v>
      </c>
      <c r="K445" s="578">
        <f t="shared" si="46"/>
        <v>0</v>
      </c>
      <c r="L445" s="579">
        <f t="shared" si="47"/>
        <v>0</v>
      </c>
      <c r="M445" s="578">
        <f t="shared" si="48"/>
        <v>0</v>
      </c>
      <c r="N445" s="148" t="str">
        <f t="shared" si="51"/>
        <v/>
      </c>
      <c r="O445" s="194" t="str">
        <f t="shared" si="45"/>
        <v>否</v>
      </c>
      <c r="P445" s="194" t="str">
        <f t="shared" si="49"/>
        <v>是</v>
      </c>
      <c r="Q445" s="187" t="s">
        <v>899</v>
      </c>
      <c r="R445" s="175">
        <f t="shared" si="50"/>
        <v>7</v>
      </c>
    </row>
    <row r="446" s="175" customFormat="1" ht="18.95" customHeight="1" spans="1:18">
      <c r="A446" s="185" t="s">
        <v>165</v>
      </c>
      <c r="B446" s="186"/>
      <c r="C446" s="186" t="s">
        <v>889</v>
      </c>
      <c r="D446" s="574">
        <v>2060206</v>
      </c>
      <c r="E446" s="186" t="s">
        <v>176</v>
      </c>
      <c r="F446" s="60" t="s">
        <v>900</v>
      </c>
      <c r="G446" s="188">
        <f>VLOOKUP(D446,'[45]2014市本级决算'!A:C,3,FALSE)</f>
        <v>11</v>
      </c>
      <c r="H446" s="188">
        <f>VLOOKUP(D446,'[45]2015市本级年初预算'!D:G,4,FALSE)</f>
        <v>15</v>
      </c>
      <c r="I446" s="188">
        <f>VLOOKUP(D446,'[45]2015预算调整'!E:K,7,FALSE)</f>
        <v>15</v>
      </c>
      <c r="J446" s="188">
        <f>VLOOKUP(D446,'[45]2015年市本级决算'!A:C,3,FALSE)</f>
        <v>0</v>
      </c>
      <c r="K446" s="578">
        <f t="shared" si="46"/>
        <v>0</v>
      </c>
      <c r="L446" s="579">
        <f t="shared" si="47"/>
        <v>0</v>
      </c>
      <c r="M446" s="578">
        <f t="shared" si="48"/>
        <v>0</v>
      </c>
      <c r="N446" s="148">
        <f t="shared" si="51"/>
        <v>-1</v>
      </c>
      <c r="O446" s="194" t="str">
        <f t="shared" si="45"/>
        <v>是</v>
      </c>
      <c r="P446" s="194" t="str">
        <f t="shared" si="49"/>
        <v>是</v>
      </c>
      <c r="Q446" s="187" t="s">
        <v>901</v>
      </c>
      <c r="R446" s="175">
        <f t="shared" si="50"/>
        <v>7</v>
      </c>
    </row>
    <row r="447" s="175" customFormat="1" ht="18.95" customHeight="1" spans="1:18">
      <c r="A447" s="185" t="s">
        <v>165</v>
      </c>
      <c r="B447" s="186" t="s">
        <v>165</v>
      </c>
      <c r="C447" s="186" t="s">
        <v>889</v>
      </c>
      <c r="D447" s="574">
        <v>2060207</v>
      </c>
      <c r="E447" s="186" t="s">
        <v>176</v>
      </c>
      <c r="F447" s="60" t="s">
        <v>902</v>
      </c>
      <c r="G447" s="188">
        <f>VLOOKUP(D447,'[45]2014市本级决算'!A:C,3,FALSE)</f>
        <v>0</v>
      </c>
      <c r="H447" s="188">
        <f>VLOOKUP(D447,'[45]2015市本级年初预算'!D:G,4,FALSE)</f>
        <v>0</v>
      </c>
      <c r="I447" s="188">
        <f>VLOOKUP(D447,'[45]2015预算调整'!E:K,7,FALSE)</f>
        <v>0</v>
      </c>
      <c r="J447" s="188">
        <f>VLOOKUP(D447,'[45]2015年市本级决算'!A:C,3,FALSE)</f>
        <v>0</v>
      </c>
      <c r="K447" s="578">
        <f t="shared" si="46"/>
        <v>0</v>
      </c>
      <c r="L447" s="579">
        <f t="shared" si="47"/>
        <v>0</v>
      </c>
      <c r="M447" s="578">
        <f t="shared" si="48"/>
        <v>0</v>
      </c>
      <c r="N447" s="148" t="str">
        <f t="shared" si="51"/>
        <v/>
      </c>
      <c r="O447" s="194" t="str">
        <f t="shared" si="45"/>
        <v>否</v>
      </c>
      <c r="P447" s="194" t="str">
        <f t="shared" si="49"/>
        <v>是</v>
      </c>
      <c r="Q447" s="187" t="s">
        <v>903</v>
      </c>
      <c r="R447" s="175">
        <f t="shared" si="50"/>
        <v>7</v>
      </c>
    </row>
    <row r="448" s="175" customFormat="1" ht="18.95" customHeight="1" spans="1:18">
      <c r="A448" s="185" t="s">
        <v>165</v>
      </c>
      <c r="B448" s="186" t="s">
        <v>165</v>
      </c>
      <c r="C448" s="186" t="s">
        <v>889</v>
      </c>
      <c r="D448" s="574">
        <v>2060299</v>
      </c>
      <c r="E448" s="186" t="s">
        <v>176</v>
      </c>
      <c r="F448" s="60" t="s">
        <v>904</v>
      </c>
      <c r="G448" s="188">
        <f>VLOOKUP(D448,'[45]2014市本级决算'!A:C,3,FALSE)</f>
        <v>0</v>
      </c>
      <c r="H448" s="188">
        <f>VLOOKUP(D448,'[45]2015市本级年初预算'!D:G,4,FALSE)</f>
        <v>0</v>
      </c>
      <c r="I448" s="188">
        <f>VLOOKUP(D448,'[45]2015预算调整'!E:K,7,FALSE)</f>
        <v>0</v>
      </c>
      <c r="J448" s="188">
        <f>VLOOKUP(D448,'[45]2015年市本级决算'!A:C,3,FALSE)</f>
        <v>0</v>
      </c>
      <c r="K448" s="578">
        <f t="shared" si="46"/>
        <v>0</v>
      </c>
      <c r="L448" s="579">
        <f t="shared" si="47"/>
        <v>0</v>
      </c>
      <c r="M448" s="578">
        <f t="shared" si="48"/>
        <v>0</v>
      </c>
      <c r="N448" s="148" t="str">
        <f t="shared" si="51"/>
        <v/>
      </c>
      <c r="O448" s="194" t="str">
        <f t="shared" si="45"/>
        <v>否</v>
      </c>
      <c r="P448" s="194" t="str">
        <f t="shared" si="49"/>
        <v>是</v>
      </c>
      <c r="Q448" s="187" t="s">
        <v>905</v>
      </c>
      <c r="R448" s="175">
        <f t="shared" si="50"/>
        <v>7</v>
      </c>
    </row>
    <row r="449" s="175" customFormat="1" ht="18.95" customHeight="1" spans="1:18">
      <c r="A449" s="185" t="s">
        <v>165</v>
      </c>
      <c r="B449" s="690" t="s">
        <v>880</v>
      </c>
      <c r="C449" s="186"/>
      <c r="D449" s="574">
        <v>20603</v>
      </c>
      <c r="E449" s="186"/>
      <c r="F449" s="39" t="s">
        <v>906</v>
      </c>
      <c r="G449" s="188">
        <f>VLOOKUP(D449,'[45]2014市本级决算'!A:C,3,FALSE)</f>
        <v>472</v>
      </c>
      <c r="H449" s="188">
        <f>VLOOKUP(D449,'[45]2015市本级年初预算'!D:G,4,FALSE)</f>
        <v>475</v>
      </c>
      <c r="I449" s="188">
        <f>VLOOKUP(D449,'[45]2015预算调整'!E:K,7,FALSE)</f>
        <v>475</v>
      </c>
      <c r="J449" s="188">
        <f>VLOOKUP(D449,'[45]2015年市本级决算'!A:C,3,FALSE)</f>
        <v>604</v>
      </c>
      <c r="K449" s="578">
        <f t="shared" si="46"/>
        <v>1.28</v>
      </c>
      <c r="L449" s="579">
        <f t="shared" si="47"/>
        <v>1.272</v>
      </c>
      <c r="M449" s="578">
        <f t="shared" si="48"/>
        <v>1.272</v>
      </c>
      <c r="N449" s="146">
        <f t="shared" si="51"/>
        <v>0.28</v>
      </c>
      <c r="O449" s="194" t="str">
        <f t="shared" si="45"/>
        <v>是</v>
      </c>
      <c r="P449" s="194" t="str">
        <f t="shared" si="49"/>
        <v>是</v>
      </c>
      <c r="Q449" s="187" t="s">
        <v>907</v>
      </c>
      <c r="R449" s="175">
        <f t="shared" si="50"/>
        <v>5</v>
      </c>
    </row>
    <row r="450" s="175" customFormat="1" ht="18.95" customHeight="1" spans="1:18">
      <c r="A450" s="185" t="s">
        <v>165</v>
      </c>
      <c r="B450" s="186" t="s">
        <v>165</v>
      </c>
      <c r="C450" s="186" t="s">
        <v>907</v>
      </c>
      <c r="D450" s="574">
        <v>2060301</v>
      </c>
      <c r="E450" s="186" t="s">
        <v>176</v>
      </c>
      <c r="F450" s="60" t="s">
        <v>890</v>
      </c>
      <c r="G450" s="188">
        <f>VLOOKUP(D450,'[45]2014市本级决算'!A:C,3,FALSE)</f>
        <v>65</v>
      </c>
      <c r="H450" s="188">
        <f>VLOOKUP(D450,'[45]2015市本级年初预算'!D:G,4,FALSE)</f>
        <v>65</v>
      </c>
      <c r="I450" s="188">
        <f>VLOOKUP(D450,'[45]2015预算调整'!E:K,7,FALSE)</f>
        <v>65</v>
      </c>
      <c r="J450" s="188">
        <f>VLOOKUP(D450,'[45]2015年市本级决算'!A:C,3,FALSE)</f>
        <v>85</v>
      </c>
      <c r="K450" s="578">
        <f t="shared" si="46"/>
        <v>1.308</v>
      </c>
      <c r="L450" s="579">
        <f t="shared" si="47"/>
        <v>1.308</v>
      </c>
      <c r="M450" s="578">
        <f t="shared" si="48"/>
        <v>1.308</v>
      </c>
      <c r="N450" s="148">
        <f t="shared" si="51"/>
        <v>0.308</v>
      </c>
      <c r="O450" s="194" t="str">
        <f t="shared" si="45"/>
        <v>是</v>
      </c>
      <c r="P450" s="194" t="str">
        <f t="shared" si="49"/>
        <v>是</v>
      </c>
      <c r="Q450" s="187" t="s">
        <v>908</v>
      </c>
      <c r="R450" s="175">
        <f t="shared" si="50"/>
        <v>7</v>
      </c>
    </row>
    <row r="451" s="175" customFormat="1" ht="18.95" customHeight="1" spans="1:18">
      <c r="A451" s="185" t="s">
        <v>165</v>
      </c>
      <c r="B451" s="186" t="s">
        <v>165</v>
      </c>
      <c r="C451" s="186" t="s">
        <v>907</v>
      </c>
      <c r="D451" s="574">
        <v>2060302</v>
      </c>
      <c r="E451" s="186" t="s">
        <v>176</v>
      </c>
      <c r="F451" s="60" t="s">
        <v>909</v>
      </c>
      <c r="G451" s="188">
        <f>VLOOKUP(D451,'[45]2014市本级决算'!A:C,3,FALSE)</f>
        <v>407</v>
      </c>
      <c r="H451" s="188">
        <f>VLOOKUP(D451,'[45]2015市本级年初预算'!D:G,4,FALSE)</f>
        <v>410</v>
      </c>
      <c r="I451" s="188">
        <f>VLOOKUP(D451,'[45]2015预算调整'!E:K,7,FALSE)</f>
        <v>410</v>
      </c>
      <c r="J451" s="188">
        <f>VLOOKUP(D451,'[45]2015年市本级决算'!A:C,3,FALSE)</f>
        <v>519</v>
      </c>
      <c r="K451" s="578">
        <f t="shared" si="46"/>
        <v>1.275</v>
      </c>
      <c r="L451" s="579">
        <f t="shared" si="47"/>
        <v>1.266</v>
      </c>
      <c r="M451" s="578">
        <f t="shared" si="48"/>
        <v>1.266</v>
      </c>
      <c r="N451" s="148">
        <f t="shared" si="51"/>
        <v>0.275</v>
      </c>
      <c r="O451" s="194" t="str">
        <f t="shared" si="45"/>
        <v>是</v>
      </c>
      <c r="P451" s="194" t="str">
        <f t="shared" si="49"/>
        <v>是</v>
      </c>
      <c r="Q451" s="187" t="s">
        <v>910</v>
      </c>
      <c r="R451" s="175">
        <f t="shared" si="50"/>
        <v>7</v>
      </c>
    </row>
    <row r="452" s="175" customFormat="1" ht="18.95" customHeight="1" spans="1:18">
      <c r="A452" s="185" t="s">
        <v>165</v>
      </c>
      <c r="B452" s="186"/>
      <c r="C452" s="186" t="s">
        <v>907</v>
      </c>
      <c r="D452" s="574">
        <v>2060303</v>
      </c>
      <c r="E452" s="186" t="s">
        <v>176</v>
      </c>
      <c r="F452" s="60" t="s">
        <v>911</v>
      </c>
      <c r="G452" s="188">
        <f>VLOOKUP(D452,'[45]2014市本级决算'!A:C,3,FALSE)</f>
        <v>0</v>
      </c>
      <c r="H452" s="188">
        <f>VLOOKUP(D452,'[45]2015市本级年初预算'!D:G,4,FALSE)</f>
        <v>0</v>
      </c>
      <c r="I452" s="188">
        <f>VLOOKUP(D452,'[45]2015预算调整'!E:K,7,FALSE)</f>
        <v>0</v>
      </c>
      <c r="J452" s="188">
        <f>VLOOKUP(D452,'[45]2015年市本级决算'!A:C,3,FALSE)</f>
        <v>0</v>
      </c>
      <c r="K452" s="578">
        <f t="shared" si="46"/>
        <v>0</v>
      </c>
      <c r="L452" s="579">
        <f t="shared" si="47"/>
        <v>0</v>
      </c>
      <c r="M452" s="578">
        <f t="shared" si="48"/>
        <v>0</v>
      </c>
      <c r="N452" s="148" t="str">
        <f t="shared" si="51"/>
        <v/>
      </c>
      <c r="O452" s="194" t="str">
        <f t="shared" ref="O452:O515" si="52">IF(F452&lt;&gt;"",IF(SUM(G452:J452)&lt;&gt;0,"是","否"),"空")</f>
        <v>否</v>
      </c>
      <c r="P452" s="194" t="str">
        <f t="shared" si="49"/>
        <v>是</v>
      </c>
      <c r="Q452" s="187" t="s">
        <v>912</v>
      </c>
      <c r="R452" s="175">
        <f t="shared" si="50"/>
        <v>7</v>
      </c>
    </row>
    <row r="453" s="175" customFormat="1" ht="18.95" customHeight="1" spans="1:18">
      <c r="A453" s="185" t="s">
        <v>165</v>
      </c>
      <c r="B453" s="186" t="s">
        <v>165</v>
      </c>
      <c r="C453" s="186" t="s">
        <v>907</v>
      </c>
      <c r="D453" s="574">
        <v>2060304</v>
      </c>
      <c r="E453" s="186" t="s">
        <v>176</v>
      </c>
      <c r="F453" s="60" t="s">
        <v>913</v>
      </c>
      <c r="G453" s="188">
        <f>VLOOKUP(D453,'[45]2014市本级决算'!A:C,3,FALSE)</f>
        <v>0</v>
      </c>
      <c r="H453" s="188">
        <f>VLOOKUP(D453,'[45]2015市本级年初预算'!D:G,4,FALSE)</f>
        <v>0</v>
      </c>
      <c r="I453" s="188">
        <f>VLOOKUP(D453,'[45]2015预算调整'!E:K,7,FALSE)</f>
        <v>0</v>
      </c>
      <c r="J453" s="188">
        <f>VLOOKUP(D453,'[45]2015年市本级决算'!A:C,3,FALSE)</f>
        <v>0</v>
      </c>
      <c r="K453" s="578">
        <f t="shared" ref="K453:K516" si="53">IFERROR(J453/G453,0)</f>
        <v>0</v>
      </c>
      <c r="L453" s="579">
        <f t="shared" ref="L453:L516" si="54">IFERROR(J453/H453,0)</f>
        <v>0</v>
      </c>
      <c r="M453" s="578">
        <f t="shared" ref="M453:M516" si="55">IFERROR(J453/I453,0)</f>
        <v>0</v>
      </c>
      <c r="N453" s="148" t="str">
        <f t="shared" si="51"/>
        <v/>
      </c>
      <c r="O453" s="194" t="str">
        <f t="shared" si="52"/>
        <v>否</v>
      </c>
      <c r="P453" s="194" t="str">
        <f t="shared" ref="P453:P516" si="56">IF(C453&lt;&gt;"",IF(OR(LEFT(D453,3)="205",LEFT(D453,3)="206",LEFT(D453,3)="207",LEFT(D453,3)="208",LEFT(D453,3)="210",LEFT(D453,3)="213"),"是","否"),"是")</f>
        <v>是</v>
      </c>
      <c r="Q453" s="187" t="s">
        <v>914</v>
      </c>
      <c r="R453" s="175">
        <f t="shared" ref="R453:R516" si="57">LEN(Q453)</f>
        <v>7</v>
      </c>
    </row>
    <row r="454" s="175" customFormat="1" ht="18.95" customHeight="1" spans="1:18">
      <c r="A454" s="185" t="s">
        <v>165</v>
      </c>
      <c r="B454" s="186" t="s">
        <v>165</v>
      </c>
      <c r="C454" s="186" t="s">
        <v>907</v>
      </c>
      <c r="D454" s="574">
        <v>2060399</v>
      </c>
      <c r="E454" s="186" t="s">
        <v>176</v>
      </c>
      <c r="F454" s="60" t="s">
        <v>915</v>
      </c>
      <c r="G454" s="188">
        <f>VLOOKUP(D454,'[45]2014市本级决算'!A:C,3,FALSE)</f>
        <v>0</v>
      </c>
      <c r="H454" s="188">
        <f>VLOOKUP(D454,'[45]2015市本级年初预算'!D:G,4,FALSE)</f>
        <v>0</v>
      </c>
      <c r="I454" s="188">
        <f>VLOOKUP(D454,'[45]2015预算调整'!E:K,7,FALSE)</f>
        <v>0</v>
      </c>
      <c r="J454" s="188">
        <f>VLOOKUP(D454,'[45]2015年市本级决算'!A:C,3,FALSE)</f>
        <v>0</v>
      </c>
      <c r="K454" s="578">
        <f t="shared" si="53"/>
        <v>0</v>
      </c>
      <c r="L454" s="579">
        <f t="shared" si="54"/>
        <v>0</v>
      </c>
      <c r="M454" s="578">
        <f t="shared" si="55"/>
        <v>0</v>
      </c>
      <c r="N454" s="148" t="str">
        <f t="shared" si="51"/>
        <v/>
      </c>
      <c r="O454" s="194" t="str">
        <f t="shared" si="52"/>
        <v>否</v>
      </c>
      <c r="P454" s="194" t="str">
        <f t="shared" si="56"/>
        <v>是</v>
      </c>
      <c r="Q454" s="187" t="s">
        <v>916</v>
      </c>
      <c r="R454" s="175">
        <f t="shared" si="57"/>
        <v>7</v>
      </c>
    </row>
    <row r="455" s="175" customFormat="1" ht="18.95" customHeight="1" spans="1:18">
      <c r="A455" s="185" t="s">
        <v>165</v>
      </c>
      <c r="B455" s="690" t="s">
        <v>880</v>
      </c>
      <c r="C455" s="186"/>
      <c r="D455" s="574">
        <v>20604</v>
      </c>
      <c r="E455" s="186"/>
      <c r="F455" s="60" t="s">
        <v>917</v>
      </c>
      <c r="G455" s="188">
        <f>VLOOKUP(D455,'[45]2014市本级决算'!A:C,3,FALSE)</f>
        <v>401</v>
      </c>
      <c r="H455" s="188">
        <f>VLOOKUP(D455,'[45]2015市本级年初预算'!D:G,4,FALSE)</f>
        <v>480</v>
      </c>
      <c r="I455" s="188">
        <f>VLOOKUP(D455,'[45]2015预算调整'!E:K,7,FALSE)</f>
        <v>480</v>
      </c>
      <c r="J455" s="188">
        <f>VLOOKUP(D455,'[45]2015年市本级决算'!A:C,3,FALSE)</f>
        <v>267</v>
      </c>
      <c r="K455" s="578">
        <f t="shared" si="53"/>
        <v>0.666</v>
      </c>
      <c r="L455" s="579">
        <f t="shared" si="54"/>
        <v>0.556</v>
      </c>
      <c r="M455" s="578">
        <f t="shared" si="55"/>
        <v>0.556</v>
      </c>
      <c r="N455" s="146">
        <f t="shared" si="51"/>
        <v>-0.334</v>
      </c>
      <c r="O455" s="194" t="str">
        <f t="shared" si="52"/>
        <v>是</v>
      </c>
      <c r="P455" s="194" t="str">
        <f t="shared" si="56"/>
        <v>是</v>
      </c>
      <c r="Q455" s="187" t="s">
        <v>918</v>
      </c>
      <c r="R455" s="175">
        <f t="shared" si="57"/>
        <v>5</v>
      </c>
    </row>
    <row r="456" s="175" customFormat="1" ht="18.95" customHeight="1" spans="1:18">
      <c r="A456" s="185" t="s">
        <v>165</v>
      </c>
      <c r="B456" s="186" t="s">
        <v>165</v>
      </c>
      <c r="C456" s="186" t="s">
        <v>918</v>
      </c>
      <c r="D456" s="574">
        <v>2060401</v>
      </c>
      <c r="E456" s="186" t="s">
        <v>176</v>
      </c>
      <c r="F456" s="60" t="s">
        <v>890</v>
      </c>
      <c r="G456" s="188">
        <f>VLOOKUP(D456,'[45]2014市本级决算'!A:C,3,FALSE)</f>
        <v>46</v>
      </c>
      <c r="H456" s="188">
        <f>VLOOKUP(D456,'[45]2015市本级年初预算'!D:G,4,FALSE)</f>
        <v>50</v>
      </c>
      <c r="I456" s="188">
        <f>VLOOKUP(D456,'[45]2015预算调整'!E:K,7,FALSE)</f>
        <v>50</v>
      </c>
      <c r="J456" s="188">
        <f>VLOOKUP(D456,'[45]2015年市本级决算'!A:C,3,FALSE)</f>
        <v>71</v>
      </c>
      <c r="K456" s="578">
        <f t="shared" si="53"/>
        <v>1.543</v>
      </c>
      <c r="L456" s="579">
        <f t="shared" si="54"/>
        <v>1.42</v>
      </c>
      <c r="M456" s="578">
        <f t="shared" si="55"/>
        <v>1.42</v>
      </c>
      <c r="N456" s="148">
        <f t="shared" si="51"/>
        <v>0.543</v>
      </c>
      <c r="O456" s="194" t="str">
        <f t="shared" si="52"/>
        <v>是</v>
      </c>
      <c r="P456" s="194" t="str">
        <f t="shared" si="56"/>
        <v>是</v>
      </c>
      <c r="Q456" s="187" t="s">
        <v>919</v>
      </c>
      <c r="R456" s="175">
        <f t="shared" si="57"/>
        <v>7</v>
      </c>
    </row>
    <row r="457" s="175" customFormat="1" ht="18.95" customHeight="1" spans="1:18">
      <c r="A457" s="185" t="s">
        <v>165</v>
      </c>
      <c r="B457" s="186" t="s">
        <v>165</v>
      </c>
      <c r="C457" s="186" t="s">
        <v>918</v>
      </c>
      <c r="D457" s="574">
        <v>2060402</v>
      </c>
      <c r="E457" s="186" t="s">
        <v>176</v>
      </c>
      <c r="F457" s="60" t="s">
        <v>920</v>
      </c>
      <c r="G457" s="188">
        <f>VLOOKUP(D457,'[45]2014市本级决算'!A:C,3,FALSE)</f>
        <v>40</v>
      </c>
      <c r="H457" s="188">
        <f>VLOOKUP(D457,'[45]2015市本级年初预算'!D:G,4,FALSE)</f>
        <v>50</v>
      </c>
      <c r="I457" s="188">
        <f>VLOOKUP(D457,'[45]2015预算调整'!E:K,7,FALSE)</f>
        <v>50</v>
      </c>
      <c r="J457" s="188">
        <f>VLOOKUP(D457,'[45]2015年市本级决算'!A:C,3,FALSE)</f>
        <v>26</v>
      </c>
      <c r="K457" s="578">
        <f t="shared" si="53"/>
        <v>0.65</v>
      </c>
      <c r="L457" s="579">
        <f t="shared" si="54"/>
        <v>0.52</v>
      </c>
      <c r="M457" s="578">
        <f t="shared" si="55"/>
        <v>0.52</v>
      </c>
      <c r="N457" s="148">
        <f t="shared" si="51"/>
        <v>-0.35</v>
      </c>
      <c r="O457" s="194" t="str">
        <f t="shared" si="52"/>
        <v>是</v>
      </c>
      <c r="P457" s="194" t="str">
        <f t="shared" si="56"/>
        <v>是</v>
      </c>
      <c r="Q457" s="187" t="s">
        <v>921</v>
      </c>
      <c r="R457" s="175">
        <f t="shared" si="57"/>
        <v>7</v>
      </c>
    </row>
    <row r="458" s="175" customFormat="1" ht="18.95" customHeight="1" spans="1:18">
      <c r="A458" s="185" t="s">
        <v>165</v>
      </c>
      <c r="B458" s="186"/>
      <c r="C458" s="186" t="s">
        <v>918</v>
      </c>
      <c r="D458" s="574">
        <v>2060403</v>
      </c>
      <c r="E458" s="186" t="s">
        <v>176</v>
      </c>
      <c r="F458" s="60" t="s">
        <v>922</v>
      </c>
      <c r="G458" s="188">
        <f>VLOOKUP(D458,'[45]2014市本级决算'!A:C,3,FALSE)</f>
        <v>65</v>
      </c>
      <c r="H458" s="188">
        <f>VLOOKUP(D458,'[45]2015市本级年初预算'!D:G,4,FALSE)</f>
        <v>100</v>
      </c>
      <c r="I458" s="188">
        <f>VLOOKUP(D458,'[45]2015预算调整'!E:K,7,FALSE)</f>
        <v>100</v>
      </c>
      <c r="J458" s="188">
        <f>VLOOKUP(D458,'[45]2015年市本级决算'!A:C,3,FALSE)</f>
        <v>50</v>
      </c>
      <c r="K458" s="578">
        <f t="shared" si="53"/>
        <v>0.769</v>
      </c>
      <c r="L458" s="579">
        <f t="shared" si="54"/>
        <v>0.5</v>
      </c>
      <c r="M458" s="578">
        <f t="shared" si="55"/>
        <v>0.5</v>
      </c>
      <c r="N458" s="148">
        <f t="shared" si="51"/>
        <v>-0.231</v>
      </c>
      <c r="O458" s="194" t="str">
        <f t="shared" si="52"/>
        <v>是</v>
      </c>
      <c r="P458" s="194" t="str">
        <f t="shared" si="56"/>
        <v>是</v>
      </c>
      <c r="Q458" s="187" t="s">
        <v>923</v>
      </c>
      <c r="R458" s="175">
        <f t="shared" si="57"/>
        <v>7</v>
      </c>
    </row>
    <row r="459" s="175" customFormat="1" ht="18.95" customHeight="1" spans="1:18">
      <c r="A459" s="185" t="s">
        <v>165</v>
      </c>
      <c r="B459" s="186" t="s">
        <v>165</v>
      </c>
      <c r="C459" s="186" t="s">
        <v>918</v>
      </c>
      <c r="D459" s="574">
        <v>2060404</v>
      </c>
      <c r="E459" s="186" t="s">
        <v>176</v>
      </c>
      <c r="F459" s="60" t="s">
        <v>924</v>
      </c>
      <c r="G459" s="188">
        <f>VLOOKUP(D459,'[45]2014市本级决算'!A:C,3,FALSE)</f>
        <v>29</v>
      </c>
      <c r="H459" s="188">
        <f>VLOOKUP(D459,'[45]2015市本级年初预算'!D:G,4,FALSE)</f>
        <v>40</v>
      </c>
      <c r="I459" s="188">
        <f>VLOOKUP(D459,'[45]2015预算调整'!E:K,7,FALSE)</f>
        <v>40</v>
      </c>
      <c r="J459" s="188">
        <f>VLOOKUP(D459,'[45]2015年市本级决算'!A:C,3,FALSE)</f>
        <v>120</v>
      </c>
      <c r="K459" s="578">
        <f t="shared" si="53"/>
        <v>4.138</v>
      </c>
      <c r="L459" s="579">
        <f t="shared" si="54"/>
        <v>3</v>
      </c>
      <c r="M459" s="578">
        <f t="shared" si="55"/>
        <v>3</v>
      </c>
      <c r="N459" s="148">
        <f t="shared" si="51"/>
        <v>3.138</v>
      </c>
      <c r="O459" s="194" t="str">
        <f t="shared" si="52"/>
        <v>是</v>
      </c>
      <c r="P459" s="194" t="str">
        <f t="shared" si="56"/>
        <v>是</v>
      </c>
      <c r="Q459" s="187" t="s">
        <v>925</v>
      </c>
      <c r="R459" s="175">
        <f t="shared" si="57"/>
        <v>7</v>
      </c>
    </row>
    <row r="460" s="175" customFormat="1" ht="18.95" customHeight="1" spans="1:18">
      <c r="A460" s="185" t="s">
        <v>165</v>
      </c>
      <c r="B460" s="186" t="s">
        <v>165</v>
      </c>
      <c r="C460" s="186" t="s">
        <v>918</v>
      </c>
      <c r="D460" s="574">
        <v>2060499</v>
      </c>
      <c r="E460" s="186" t="s">
        <v>176</v>
      </c>
      <c r="F460" s="60" t="s">
        <v>926</v>
      </c>
      <c r="G460" s="188">
        <f>VLOOKUP(D460,'[45]2014市本级决算'!A:C,3,FALSE)</f>
        <v>221</v>
      </c>
      <c r="H460" s="188">
        <f>VLOOKUP(D460,'[45]2015市本级年初预算'!D:G,4,FALSE)</f>
        <v>240</v>
      </c>
      <c r="I460" s="188">
        <f>VLOOKUP(D460,'[45]2015预算调整'!E:K,7,FALSE)</f>
        <v>240</v>
      </c>
      <c r="J460" s="188">
        <f>VLOOKUP(D460,'[45]2015年市本级决算'!A:C,3,FALSE)</f>
        <v>0</v>
      </c>
      <c r="K460" s="578">
        <f t="shared" si="53"/>
        <v>0</v>
      </c>
      <c r="L460" s="579">
        <f t="shared" si="54"/>
        <v>0</v>
      </c>
      <c r="M460" s="578">
        <f t="shared" si="55"/>
        <v>0</v>
      </c>
      <c r="N460" s="148">
        <f t="shared" si="51"/>
        <v>-1</v>
      </c>
      <c r="O460" s="194" t="str">
        <f t="shared" si="52"/>
        <v>是</v>
      </c>
      <c r="P460" s="194" t="str">
        <f t="shared" si="56"/>
        <v>是</v>
      </c>
      <c r="Q460" s="187" t="s">
        <v>927</v>
      </c>
      <c r="R460" s="175">
        <f t="shared" si="57"/>
        <v>7</v>
      </c>
    </row>
    <row r="461" s="175" customFormat="1" ht="18.95" customHeight="1" spans="1:18">
      <c r="A461" s="185" t="s">
        <v>165</v>
      </c>
      <c r="B461" s="690" t="s">
        <v>880</v>
      </c>
      <c r="C461" s="186"/>
      <c r="D461" s="574">
        <v>20605</v>
      </c>
      <c r="E461" s="186"/>
      <c r="F461" s="60" t="s">
        <v>928</v>
      </c>
      <c r="G461" s="188">
        <f>VLOOKUP(D461,'[45]2014市本级决算'!A:C,3,FALSE)</f>
        <v>50</v>
      </c>
      <c r="H461" s="188">
        <f>VLOOKUP(D461,'[45]2015市本级年初预算'!D:G,4,FALSE)</f>
        <v>50</v>
      </c>
      <c r="I461" s="188">
        <f>VLOOKUP(D461,'[45]2015预算调整'!E:K,7,FALSE)</f>
        <v>50</v>
      </c>
      <c r="J461" s="188">
        <f>VLOOKUP(D461,'[45]2015年市本级决算'!A:C,3,FALSE)</f>
        <v>100</v>
      </c>
      <c r="K461" s="578">
        <f t="shared" si="53"/>
        <v>2</v>
      </c>
      <c r="L461" s="579">
        <f t="shared" si="54"/>
        <v>2</v>
      </c>
      <c r="M461" s="578">
        <f t="shared" si="55"/>
        <v>2</v>
      </c>
      <c r="N461" s="146">
        <f t="shared" si="51"/>
        <v>1</v>
      </c>
      <c r="O461" s="194" t="str">
        <f t="shared" si="52"/>
        <v>是</v>
      </c>
      <c r="P461" s="194" t="str">
        <f t="shared" si="56"/>
        <v>是</v>
      </c>
      <c r="Q461" s="187" t="s">
        <v>929</v>
      </c>
      <c r="R461" s="175">
        <f t="shared" si="57"/>
        <v>5</v>
      </c>
    </row>
    <row r="462" s="175" customFormat="1" ht="18.95" customHeight="1" spans="1:18">
      <c r="A462" s="185" t="s">
        <v>165</v>
      </c>
      <c r="B462" s="186" t="s">
        <v>165</v>
      </c>
      <c r="C462" s="186" t="s">
        <v>929</v>
      </c>
      <c r="D462" s="574">
        <v>2060501</v>
      </c>
      <c r="E462" s="186" t="s">
        <v>176</v>
      </c>
      <c r="F462" s="60" t="s">
        <v>890</v>
      </c>
      <c r="G462" s="188">
        <f>VLOOKUP(D462,'[45]2014市本级决算'!A:C,3,FALSE)</f>
        <v>0</v>
      </c>
      <c r="H462" s="188">
        <f>VLOOKUP(D462,'[45]2015市本级年初预算'!D:G,4,FALSE)</f>
        <v>0</v>
      </c>
      <c r="I462" s="188">
        <f>VLOOKUP(D462,'[45]2015预算调整'!E:K,7,FALSE)</f>
        <v>0</v>
      </c>
      <c r="J462" s="188">
        <f>VLOOKUP(D462,'[45]2015年市本级决算'!A:C,3,FALSE)</f>
        <v>0</v>
      </c>
      <c r="K462" s="578">
        <f t="shared" si="53"/>
        <v>0</v>
      </c>
      <c r="L462" s="579">
        <f t="shared" si="54"/>
        <v>0</v>
      </c>
      <c r="M462" s="578">
        <f t="shared" si="55"/>
        <v>0</v>
      </c>
      <c r="N462" s="148" t="str">
        <f t="shared" si="51"/>
        <v/>
      </c>
      <c r="O462" s="194" t="str">
        <f t="shared" si="52"/>
        <v>否</v>
      </c>
      <c r="P462" s="194" t="str">
        <f t="shared" si="56"/>
        <v>是</v>
      </c>
      <c r="Q462" s="187" t="s">
        <v>930</v>
      </c>
      <c r="R462" s="175">
        <f t="shared" si="57"/>
        <v>7</v>
      </c>
    </row>
    <row r="463" s="175" customFormat="1" ht="18.95" customHeight="1" spans="1:18">
      <c r="A463" s="185" t="s">
        <v>165</v>
      </c>
      <c r="B463" s="186"/>
      <c r="C463" s="186" t="s">
        <v>929</v>
      </c>
      <c r="D463" s="574">
        <v>2060502</v>
      </c>
      <c r="E463" s="186" t="s">
        <v>176</v>
      </c>
      <c r="F463" s="60" t="s">
        <v>931</v>
      </c>
      <c r="G463" s="188">
        <f>VLOOKUP(D463,'[45]2014市本级决算'!A:C,3,FALSE)</f>
        <v>0</v>
      </c>
      <c r="H463" s="188">
        <f>VLOOKUP(D463,'[45]2015市本级年初预算'!D:G,4,FALSE)</f>
        <v>0</v>
      </c>
      <c r="I463" s="188">
        <f>VLOOKUP(D463,'[45]2015预算调整'!E:K,7,FALSE)</f>
        <v>0</v>
      </c>
      <c r="J463" s="188">
        <f>VLOOKUP(D463,'[45]2015年市本级决算'!A:C,3,FALSE)</f>
        <v>100</v>
      </c>
      <c r="K463" s="578">
        <f t="shared" si="53"/>
        <v>0</v>
      </c>
      <c r="L463" s="579">
        <f t="shared" si="54"/>
        <v>0</v>
      </c>
      <c r="M463" s="578">
        <f t="shared" si="55"/>
        <v>0</v>
      </c>
      <c r="N463" s="148" t="str">
        <f t="shared" si="51"/>
        <v/>
      </c>
      <c r="O463" s="194" t="str">
        <f t="shared" si="52"/>
        <v>是</v>
      </c>
      <c r="P463" s="194" t="str">
        <f t="shared" si="56"/>
        <v>是</v>
      </c>
      <c r="Q463" s="187" t="s">
        <v>932</v>
      </c>
      <c r="R463" s="175">
        <f t="shared" si="57"/>
        <v>7</v>
      </c>
    </row>
    <row r="464" s="175" customFormat="1" ht="18.95" customHeight="1" spans="1:18">
      <c r="A464" s="185" t="s">
        <v>165</v>
      </c>
      <c r="B464" s="186" t="s">
        <v>165</v>
      </c>
      <c r="C464" s="186" t="s">
        <v>929</v>
      </c>
      <c r="D464" s="574">
        <v>2060503</v>
      </c>
      <c r="E464" s="186" t="s">
        <v>176</v>
      </c>
      <c r="F464" s="60" t="s">
        <v>933</v>
      </c>
      <c r="G464" s="188">
        <f>VLOOKUP(D464,'[45]2014市本级决算'!A:C,3,FALSE)</f>
        <v>0</v>
      </c>
      <c r="H464" s="188">
        <f>VLOOKUP(D464,'[45]2015市本级年初预算'!D:G,4,FALSE)</f>
        <v>0</v>
      </c>
      <c r="I464" s="188">
        <f>VLOOKUP(D464,'[45]2015预算调整'!E:K,7,FALSE)</f>
        <v>0</v>
      </c>
      <c r="J464" s="188">
        <f>VLOOKUP(D464,'[45]2015年市本级决算'!A:C,3,FALSE)</f>
        <v>0</v>
      </c>
      <c r="K464" s="578">
        <f t="shared" si="53"/>
        <v>0</v>
      </c>
      <c r="L464" s="579">
        <f t="shared" si="54"/>
        <v>0</v>
      </c>
      <c r="M464" s="578">
        <f t="shared" si="55"/>
        <v>0</v>
      </c>
      <c r="N464" s="148" t="str">
        <f t="shared" si="51"/>
        <v/>
      </c>
      <c r="O464" s="194" t="str">
        <f t="shared" si="52"/>
        <v>否</v>
      </c>
      <c r="P464" s="194" t="str">
        <f t="shared" si="56"/>
        <v>是</v>
      </c>
      <c r="Q464" s="187" t="s">
        <v>934</v>
      </c>
      <c r="R464" s="175">
        <f t="shared" si="57"/>
        <v>7</v>
      </c>
    </row>
    <row r="465" s="175" customFormat="1" ht="18.95" customHeight="1" spans="1:18">
      <c r="A465" s="185" t="s">
        <v>165</v>
      </c>
      <c r="B465" s="186" t="s">
        <v>165</v>
      </c>
      <c r="C465" s="186" t="s">
        <v>929</v>
      </c>
      <c r="D465" s="574">
        <v>2060599</v>
      </c>
      <c r="E465" s="186" t="s">
        <v>176</v>
      </c>
      <c r="F465" s="60" t="s">
        <v>935</v>
      </c>
      <c r="G465" s="188">
        <f>VLOOKUP(D465,'[45]2014市本级决算'!A:C,3,FALSE)</f>
        <v>50</v>
      </c>
      <c r="H465" s="188">
        <f>VLOOKUP(D465,'[45]2015市本级年初预算'!D:G,4,FALSE)</f>
        <v>50</v>
      </c>
      <c r="I465" s="188">
        <f>VLOOKUP(D465,'[45]2015预算调整'!E:K,7,FALSE)</f>
        <v>50</v>
      </c>
      <c r="J465" s="188">
        <f>VLOOKUP(D465,'[45]2015年市本级决算'!A:C,3,FALSE)</f>
        <v>0</v>
      </c>
      <c r="K465" s="578">
        <f t="shared" si="53"/>
        <v>0</v>
      </c>
      <c r="L465" s="579">
        <f t="shared" si="54"/>
        <v>0</v>
      </c>
      <c r="M465" s="578">
        <f t="shared" si="55"/>
        <v>0</v>
      </c>
      <c r="N465" s="148">
        <f t="shared" si="51"/>
        <v>-1</v>
      </c>
      <c r="O465" s="194" t="str">
        <f t="shared" si="52"/>
        <v>是</v>
      </c>
      <c r="P465" s="194" t="str">
        <f t="shared" si="56"/>
        <v>是</v>
      </c>
      <c r="Q465" s="187" t="s">
        <v>936</v>
      </c>
      <c r="R465" s="175">
        <f t="shared" si="57"/>
        <v>7</v>
      </c>
    </row>
    <row r="466" s="175" customFormat="1" ht="18.95" customHeight="1" spans="1:18">
      <c r="A466" s="185" t="s">
        <v>165</v>
      </c>
      <c r="B466" s="690" t="s">
        <v>880</v>
      </c>
      <c r="C466" s="186"/>
      <c r="D466" s="574">
        <v>20606</v>
      </c>
      <c r="E466" s="186"/>
      <c r="F466" s="60" t="s">
        <v>937</v>
      </c>
      <c r="G466" s="188">
        <f>VLOOKUP(D466,'[45]2014市本级决算'!A:C,3,FALSE)</f>
        <v>108</v>
      </c>
      <c r="H466" s="188">
        <f>VLOOKUP(D466,'[45]2015市本级年初预算'!D:G,4,FALSE)</f>
        <v>110</v>
      </c>
      <c r="I466" s="188">
        <f>VLOOKUP(D466,'[45]2015预算调整'!E:K,7,FALSE)</f>
        <v>110</v>
      </c>
      <c r="J466" s="188">
        <f>VLOOKUP(D466,'[45]2015年市本级决算'!A:C,3,FALSE)</f>
        <v>122</v>
      </c>
      <c r="K466" s="578">
        <f t="shared" si="53"/>
        <v>1.13</v>
      </c>
      <c r="L466" s="579">
        <f t="shared" si="54"/>
        <v>1.109</v>
      </c>
      <c r="M466" s="578">
        <f t="shared" si="55"/>
        <v>1.109</v>
      </c>
      <c r="N466" s="146">
        <f t="shared" si="51"/>
        <v>0.13</v>
      </c>
      <c r="O466" s="194" t="str">
        <f t="shared" si="52"/>
        <v>是</v>
      </c>
      <c r="P466" s="194" t="str">
        <f t="shared" si="56"/>
        <v>是</v>
      </c>
      <c r="Q466" s="187" t="s">
        <v>938</v>
      </c>
      <c r="R466" s="175">
        <f t="shared" si="57"/>
        <v>5</v>
      </c>
    </row>
    <row r="467" s="175" customFormat="1" ht="18.95" customHeight="1" spans="1:18">
      <c r="A467" s="185" t="s">
        <v>165</v>
      </c>
      <c r="B467" s="186" t="s">
        <v>165</v>
      </c>
      <c r="C467" s="186" t="s">
        <v>938</v>
      </c>
      <c r="D467" s="574">
        <v>2060601</v>
      </c>
      <c r="E467" s="186" t="s">
        <v>176</v>
      </c>
      <c r="F467" s="60" t="s">
        <v>939</v>
      </c>
      <c r="G467" s="188">
        <f>VLOOKUP(D467,'[45]2014市本级决算'!A:C,3,FALSE)</f>
        <v>44</v>
      </c>
      <c r="H467" s="188">
        <f>VLOOKUP(D467,'[45]2015市本级年初预算'!D:G,4,FALSE)</f>
        <v>45</v>
      </c>
      <c r="I467" s="188">
        <f>VLOOKUP(D467,'[45]2015预算调整'!E:K,7,FALSE)</f>
        <v>45</v>
      </c>
      <c r="J467" s="188">
        <f>VLOOKUP(D467,'[45]2015年市本级决算'!A:C,3,FALSE)</f>
        <v>84</v>
      </c>
      <c r="K467" s="578">
        <f t="shared" si="53"/>
        <v>1.909</v>
      </c>
      <c r="L467" s="579">
        <f t="shared" si="54"/>
        <v>1.867</v>
      </c>
      <c r="M467" s="578">
        <f t="shared" si="55"/>
        <v>1.867</v>
      </c>
      <c r="N467" s="148">
        <f t="shared" si="51"/>
        <v>0.909</v>
      </c>
      <c r="O467" s="194" t="str">
        <f t="shared" si="52"/>
        <v>是</v>
      </c>
      <c r="P467" s="194" t="str">
        <f t="shared" si="56"/>
        <v>是</v>
      </c>
      <c r="Q467" s="187" t="s">
        <v>940</v>
      </c>
      <c r="R467" s="175">
        <f t="shared" si="57"/>
        <v>7</v>
      </c>
    </row>
    <row r="468" s="175" customFormat="1" ht="18.95" customHeight="1" spans="1:18">
      <c r="A468" s="185" t="s">
        <v>165</v>
      </c>
      <c r="B468" s="186"/>
      <c r="C468" s="186" t="s">
        <v>938</v>
      </c>
      <c r="D468" s="574">
        <v>2060602</v>
      </c>
      <c r="E468" s="186" t="s">
        <v>176</v>
      </c>
      <c r="F468" s="60" t="s">
        <v>941</v>
      </c>
      <c r="G468" s="188">
        <f>VLOOKUP(D468,'[45]2014市本级决算'!A:C,3,FALSE)</f>
        <v>50</v>
      </c>
      <c r="H468" s="188">
        <f>VLOOKUP(D468,'[45]2015市本级年初预算'!D:G,4,FALSE)</f>
        <v>50</v>
      </c>
      <c r="I468" s="188">
        <f>VLOOKUP(D468,'[45]2015预算调整'!E:K,7,FALSE)</f>
        <v>50</v>
      </c>
      <c r="J468" s="188">
        <f>VLOOKUP(D468,'[45]2015年市本级决算'!A:C,3,FALSE)</f>
        <v>38</v>
      </c>
      <c r="K468" s="578">
        <f t="shared" si="53"/>
        <v>0.76</v>
      </c>
      <c r="L468" s="579">
        <f t="shared" si="54"/>
        <v>0.76</v>
      </c>
      <c r="M468" s="578">
        <f t="shared" si="55"/>
        <v>0.76</v>
      </c>
      <c r="N468" s="148">
        <f t="shared" si="51"/>
        <v>-0.24</v>
      </c>
      <c r="O468" s="194" t="str">
        <f t="shared" si="52"/>
        <v>是</v>
      </c>
      <c r="P468" s="194" t="str">
        <f t="shared" si="56"/>
        <v>是</v>
      </c>
      <c r="Q468" s="187" t="s">
        <v>942</v>
      </c>
      <c r="R468" s="175">
        <f t="shared" si="57"/>
        <v>7</v>
      </c>
    </row>
    <row r="469" s="175" customFormat="1" ht="18.95" customHeight="1" spans="1:18">
      <c r="A469" s="185" t="s">
        <v>165</v>
      </c>
      <c r="B469" s="186" t="s">
        <v>165</v>
      </c>
      <c r="C469" s="186" t="s">
        <v>938</v>
      </c>
      <c r="D469" s="574">
        <v>2060603</v>
      </c>
      <c r="E469" s="186" t="s">
        <v>176</v>
      </c>
      <c r="F469" s="60" t="s">
        <v>943</v>
      </c>
      <c r="G469" s="188">
        <f>VLOOKUP(D469,'[45]2014市本级决算'!A:C,3,FALSE)</f>
        <v>0</v>
      </c>
      <c r="H469" s="188">
        <f>VLOOKUP(D469,'[45]2015市本级年初预算'!D:G,4,FALSE)</f>
        <v>0</v>
      </c>
      <c r="I469" s="188">
        <f>VLOOKUP(D469,'[45]2015预算调整'!E:K,7,FALSE)</f>
        <v>0</v>
      </c>
      <c r="J469" s="188">
        <f>VLOOKUP(D469,'[45]2015年市本级决算'!A:C,3,FALSE)</f>
        <v>0</v>
      </c>
      <c r="K469" s="578">
        <f t="shared" si="53"/>
        <v>0</v>
      </c>
      <c r="L469" s="579">
        <f t="shared" si="54"/>
        <v>0</v>
      </c>
      <c r="M469" s="578">
        <f t="shared" si="55"/>
        <v>0</v>
      </c>
      <c r="N469" s="148" t="str">
        <f t="shared" si="51"/>
        <v/>
      </c>
      <c r="O469" s="194" t="str">
        <f t="shared" si="52"/>
        <v>否</v>
      </c>
      <c r="P469" s="194" t="str">
        <f t="shared" si="56"/>
        <v>是</v>
      </c>
      <c r="Q469" s="187" t="s">
        <v>944</v>
      </c>
      <c r="R469" s="175">
        <f t="shared" si="57"/>
        <v>7</v>
      </c>
    </row>
    <row r="470" s="175" customFormat="1" ht="18.95" customHeight="1" spans="1:18">
      <c r="A470" s="185" t="s">
        <v>165</v>
      </c>
      <c r="B470" s="186" t="s">
        <v>165</v>
      </c>
      <c r="C470" s="186" t="s">
        <v>938</v>
      </c>
      <c r="D470" s="574">
        <v>2060699</v>
      </c>
      <c r="E470" s="186" t="s">
        <v>176</v>
      </c>
      <c r="F470" s="60" t="s">
        <v>945</v>
      </c>
      <c r="G470" s="188">
        <f>VLOOKUP(D470,'[45]2014市本级决算'!A:C,3,FALSE)</f>
        <v>14</v>
      </c>
      <c r="H470" s="188">
        <f>VLOOKUP(D470,'[45]2015市本级年初预算'!D:G,4,FALSE)</f>
        <v>15</v>
      </c>
      <c r="I470" s="188">
        <f>VLOOKUP(D470,'[45]2015预算调整'!E:K,7,FALSE)</f>
        <v>15</v>
      </c>
      <c r="J470" s="188">
        <f>VLOOKUP(D470,'[45]2015年市本级决算'!A:C,3,FALSE)</f>
        <v>0</v>
      </c>
      <c r="K470" s="578">
        <f t="shared" si="53"/>
        <v>0</v>
      </c>
      <c r="L470" s="579">
        <f t="shared" si="54"/>
        <v>0</v>
      </c>
      <c r="M470" s="578">
        <f t="shared" si="55"/>
        <v>0</v>
      </c>
      <c r="N470" s="148">
        <f t="shared" si="51"/>
        <v>-1</v>
      </c>
      <c r="O470" s="194" t="str">
        <f t="shared" si="52"/>
        <v>是</v>
      </c>
      <c r="P470" s="194" t="str">
        <f t="shared" si="56"/>
        <v>是</v>
      </c>
      <c r="Q470" s="187" t="s">
        <v>946</v>
      </c>
      <c r="R470" s="175">
        <f t="shared" si="57"/>
        <v>7</v>
      </c>
    </row>
    <row r="471" s="175" customFormat="1" ht="18.95" customHeight="1" spans="1:18">
      <c r="A471" s="185" t="s">
        <v>165</v>
      </c>
      <c r="B471" s="690" t="s">
        <v>880</v>
      </c>
      <c r="C471" s="186"/>
      <c r="D471" s="574">
        <v>20607</v>
      </c>
      <c r="E471" s="186"/>
      <c r="F471" s="60" t="s">
        <v>947</v>
      </c>
      <c r="G471" s="188">
        <f>VLOOKUP(D471,'[45]2014市本级决算'!A:C,3,FALSE)</f>
        <v>228</v>
      </c>
      <c r="H471" s="188">
        <f>VLOOKUP(D471,'[45]2015市本级年初预算'!D:G,4,FALSE)</f>
        <v>240</v>
      </c>
      <c r="I471" s="188">
        <f>VLOOKUP(D471,'[45]2015预算调整'!E:K,7,FALSE)</f>
        <v>240</v>
      </c>
      <c r="J471" s="188">
        <f>VLOOKUP(D471,'[45]2015年市本级决算'!A:C,3,FALSE)</f>
        <v>165</v>
      </c>
      <c r="K471" s="578">
        <f t="shared" si="53"/>
        <v>0.724</v>
      </c>
      <c r="L471" s="579">
        <f t="shared" si="54"/>
        <v>0.688</v>
      </c>
      <c r="M471" s="578">
        <f t="shared" si="55"/>
        <v>0.688</v>
      </c>
      <c r="N471" s="146">
        <f t="shared" si="51"/>
        <v>-0.276</v>
      </c>
      <c r="O471" s="194" t="str">
        <f t="shared" si="52"/>
        <v>是</v>
      </c>
      <c r="P471" s="194" t="str">
        <f t="shared" si="56"/>
        <v>是</v>
      </c>
      <c r="Q471" s="187" t="s">
        <v>948</v>
      </c>
      <c r="R471" s="175">
        <f t="shared" si="57"/>
        <v>5</v>
      </c>
    </row>
    <row r="472" s="175" customFormat="1" ht="18.95" customHeight="1" spans="1:18">
      <c r="A472" s="185" t="s">
        <v>165</v>
      </c>
      <c r="B472" s="186" t="s">
        <v>165</v>
      </c>
      <c r="C472" s="186" t="s">
        <v>948</v>
      </c>
      <c r="D472" s="574">
        <v>2060701</v>
      </c>
      <c r="E472" s="186" t="s">
        <v>176</v>
      </c>
      <c r="F472" s="60" t="s">
        <v>890</v>
      </c>
      <c r="G472" s="188">
        <f>VLOOKUP(D472,'[45]2014市本级决算'!A:C,3,FALSE)</f>
        <v>0</v>
      </c>
      <c r="H472" s="188">
        <f>VLOOKUP(D472,'[45]2015市本级年初预算'!D:G,4,FALSE)</f>
        <v>0</v>
      </c>
      <c r="I472" s="188">
        <f>VLOOKUP(D472,'[45]2015预算调整'!E:K,7,FALSE)</f>
        <v>0</v>
      </c>
      <c r="J472" s="188">
        <f>VLOOKUP(D472,'[45]2015年市本级决算'!A:C,3,FALSE)</f>
        <v>0</v>
      </c>
      <c r="K472" s="578">
        <f t="shared" si="53"/>
        <v>0</v>
      </c>
      <c r="L472" s="579">
        <f t="shared" si="54"/>
        <v>0</v>
      </c>
      <c r="M472" s="578">
        <f t="shared" si="55"/>
        <v>0</v>
      </c>
      <c r="N472" s="148" t="str">
        <f t="shared" si="51"/>
        <v/>
      </c>
      <c r="O472" s="194" t="str">
        <f t="shared" si="52"/>
        <v>否</v>
      </c>
      <c r="P472" s="194" t="str">
        <f t="shared" si="56"/>
        <v>是</v>
      </c>
      <c r="Q472" s="187" t="s">
        <v>949</v>
      </c>
      <c r="R472" s="175">
        <f t="shared" si="57"/>
        <v>7</v>
      </c>
    </row>
    <row r="473" s="175" customFormat="1" ht="18.95" customHeight="1" spans="1:18">
      <c r="A473" s="185" t="s">
        <v>165</v>
      </c>
      <c r="B473" s="186" t="s">
        <v>165</v>
      </c>
      <c r="C473" s="186" t="s">
        <v>948</v>
      </c>
      <c r="D473" s="574">
        <v>2060702</v>
      </c>
      <c r="E473" s="186" t="s">
        <v>176</v>
      </c>
      <c r="F473" s="60" t="s">
        <v>950</v>
      </c>
      <c r="G473" s="188">
        <f>VLOOKUP(D473,'[45]2014市本级决算'!A:C,3,FALSE)</f>
        <v>196</v>
      </c>
      <c r="H473" s="188">
        <f>VLOOKUP(D473,'[45]2015市本级年初预算'!D:G,4,FALSE)</f>
        <v>200</v>
      </c>
      <c r="I473" s="188">
        <f>VLOOKUP(D473,'[45]2015预算调整'!E:K,7,FALSE)</f>
        <v>200</v>
      </c>
      <c r="J473" s="188">
        <f>VLOOKUP(D473,'[45]2015年市本级决算'!A:C,3,FALSE)</f>
        <v>132</v>
      </c>
      <c r="K473" s="578">
        <f t="shared" si="53"/>
        <v>0.673</v>
      </c>
      <c r="L473" s="579">
        <f t="shared" si="54"/>
        <v>0.66</v>
      </c>
      <c r="M473" s="578">
        <f t="shared" si="55"/>
        <v>0.66</v>
      </c>
      <c r="N473" s="148">
        <f t="shared" si="51"/>
        <v>-0.327</v>
      </c>
      <c r="O473" s="194" t="str">
        <f t="shared" si="52"/>
        <v>是</v>
      </c>
      <c r="P473" s="194" t="str">
        <f t="shared" si="56"/>
        <v>是</v>
      </c>
      <c r="Q473" s="187" t="s">
        <v>951</v>
      </c>
      <c r="R473" s="175">
        <f t="shared" si="57"/>
        <v>7</v>
      </c>
    </row>
    <row r="474" s="175" customFormat="1" ht="18.95" customHeight="1" spans="1:18">
      <c r="A474" s="185" t="s">
        <v>165</v>
      </c>
      <c r="B474" s="186" t="s">
        <v>165</v>
      </c>
      <c r="C474" s="186" t="s">
        <v>948</v>
      </c>
      <c r="D474" s="574">
        <v>2060703</v>
      </c>
      <c r="E474" s="186" t="s">
        <v>176</v>
      </c>
      <c r="F474" s="60" t="s">
        <v>952</v>
      </c>
      <c r="G474" s="188">
        <f>VLOOKUP(D474,'[45]2014市本级决算'!A:C,3,FALSE)</f>
        <v>5</v>
      </c>
      <c r="H474" s="188">
        <f>VLOOKUP(D474,'[45]2015市本级年初预算'!D:G,4,FALSE)</f>
        <v>10</v>
      </c>
      <c r="I474" s="188">
        <f>VLOOKUP(D474,'[45]2015预算调整'!E:K,7,FALSE)</f>
        <v>10</v>
      </c>
      <c r="J474" s="188">
        <f>VLOOKUP(D474,'[45]2015年市本级决算'!A:C,3,FALSE)</f>
        <v>5</v>
      </c>
      <c r="K474" s="578">
        <f t="shared" si="53"/>
        <v>1</v>
      </c>
      <c r="L474" s="579">
        <f t="shared" si="54"/>
        <v>0.5</v>
      </c>
      <c r="M474" s="578">
        <f t="shared" si="55"/>
        <v>0.5</v>
      </c>
      <c r="N474" s="148">
        <f t="shared" si="51"/>
        <v>0</v>
      </c>
      <c r="O474" s="194" t="str">
        <f t="shared" si="52"/>
        <v>是</v>
      </c>
      <c r="P474" s="194" t="str">
        <f t="shared" si="56"/>
        <v>是</v>
      </c>
      <c r="Q474" s="187" t="s">
        <v>953</v>
      </c>
      <c r="R474" s="175">
        <f t="shared" si="57"/>
        <v>7</v>
      </c>
    </row>
    <row r="475" s="175" customFormat="1" ht="18.95" customHeight="1" spans="1:18">
      <c r="A475" s="185" t="s">
        <v>165</v>
      </c>
      <c r="B475" s="186"/>
      <c r="C475" s="186" t="s">
        <v>948</v>
      </c>
      <c r="D475" s="574">
        <v>2060704</v>
      </c>
      <c r="E475" s="186" t="s">
        <v>176</v>
      </c>
      <c r="F475" s="60" t="s">
        <v>954</v>
      </c>
      <c r="G475" s="188">
        <f>VLOOKUP(D475,'[45]2014市本级决算'!A:C,3,FALSE)</f>
        <v>17</v>
      </c>
      <c r="H475" s="188">
        <f>VLOOKUP(D475,'[45]2015市本级年初预算'!D:G,4,FALSE)</f>
        <v>20</v>
      </c>
      <c r="I475" s="188">
        <f>VLOOKUP(D475,'[45]2015预算调整'!E:K,7,FALSE)</f>
        <v>20</v>
      </c>
      <c r="J475" s="188">
        <f>VLOOKUP(D475,'[45]2015年市本级决算'!A:C,3,FALSE)</f>
        <v>20</v>
      </c>
      <c r="K475" s="578">
        <f t="shared" si="53"/>
        <v>1.176</v>
      </c>
      <c r="L475" s="579">
        <f t="shared" si="54"/>
        <v>1</v>
      </c>
      <c r="M475" s="578">
        <f t="shared" si="55"/>
        <v>1</v>
      </c>
      <c r="N475" s="148">
        <f t="shared" si="51"/>
        <v>0.176</v>
      </c>
      <c r="O475" s="194" t="str">
        <f t="shared" si="52"/>
        <v>是</v>
      </c>
      <c r="P475" s="194" t="str">
        <f t="shared" si="56"/>
        <v>是</v>
      </c>
      <c r="Q475" s="187" t="s">
        <v>955</v>
      </c>
      <c r="R475" s="175">
        <f t="shared" si="57"/>
        <v>7</v>
      </c>
    </row>
    <row r="476" s="175" customFormat="1" ht="18.95" customHeight="1" spans="1:18">
      <c r="A476" s="185" t="s">
        <v>165</v>
      </c>
      <c r="B476" s="186" t="s">
        <v>165</v>
      </c>
      <c r="C476" s="186" t="s">
        <v>948</v>
      </c>
      <c r="D476" s="574">
        <v>2060705</v>
      </c>
      <c r="E476" s="186" t="s">
        <v>176</v>
      </c>
      <c r="F476" s="60" t="s">
        <v>956</v>
      </c>
      <c r="G476" s="188">
        <f>VLOOKUP(D476,'[45]2014市本级决算'!A:C,3,FALSE)</f>
        <v>0</v>
      </c>
      <c r="H476" s="188">
        <f>VLOOKUP(D476,'[45]2015市本级年初预算'!D:G,4,FALSE)</f>
        <v>0</v>
      </c>
      <c r="I476" s="188">
        <f>VLOOKUP(D476,'[45]2015预算调整'!E:K,7,FALSE)</f>
        <v>0</v>
      </c>
      <c r="J476" s="188">
        <f>VLOOKUP(D476,'[45]2015年市本级决算'!A:C,3,FALSE)</f>
        <v>0</v>
      </c>
      <c r="K476" s="578">
        <f t="shared" si="53"/>
        <v>0</v>
      </c>
      <c r="L476" s="579">
        <f t="shared" si="54"/>
        <v>0</v>
      </c>
      <c r="M476" s="578">
        <f t="shared" si="55"/>
        <v>0</v>
      </c>
      <c r="N476" s="148" t="str">
        <f t="shared" si="51"/>
        <v/>
      </c>
      <c r="O476" s="194" t="str">
        <f t="shared" si="52"/>
        <v>否</v>
      </c>
      <c r="P476" s="194" t="str">
        <f t="shared" si="56"/>
        <v>是</v>
      </c>
      <c r="Q476" s="187" t="s">
        <v>957</v>
      </c>
      <c r="R476" s="175">
        <f t="shared" si="57"/>
        <v>7</v>
      </c>
    </row>
    <row r="477" s="175" customFormat="1" ht="18.95" customHeight="1" spans="1:18">
      <c r="A477" s="185" t="s">
        <v>165</v>
      </c>
      <c r="B477" s="186" t="s">
        <v>165</v>
      </c>
      <c r="C477" s="186" t="s">
        <v>948</v>
      </c>
      <c r="D477" s="574">
        <v>2060799</v>
      </c>
      <c r="E477" s="186" t="s">
        <v>176</v>
      </c>
      <c r="F477" s="60" t="s">
        <v>958</v>
      </c>
      <c r="G477" s="188">
        <f>VLOOKUP(D477,'[45]2014市本级决算'!A:C,3,FALSE)</f>
        <v>10</v>
      </c>
      <c r="H477" s="188">
        <f>VLOOKUP(D477,'[45]2015市本级年初预算'!D:G,4,FALSE)</f>
        <v>10</v>
      </c>
      <c r="I477" s="188">
        <f>VLOOKUP(D477,'[45]2015预算调整'!E:K,7,FALSE)</f>
        <v>10</v>
      </c>
      <c r="J477" s="188">
        <f>VLOOKUP(D477,'[45]2015年市本级决算'!A:C,3,FALSE)</f>
        <v>8</v>
      </c>
      <c r="K477" s="578">
        <f t="shared" si="53"/>
        <v>0.8</v>
      </c>
      <c r="L477" s="579">
        <f t="shared" si="54"/>
        <v>0.8</v>
      </c>
      <c r="M477" s="578">
        <f t="shared" si="55"/>
        <v>0.8</v>
      </c>
      <c r="N477" s="148">
        <f t="shared" si="51"/>
        <v>-0.2</v>
      </c>
      <c r="O477" s="194" t="str">
        <f t="shared" si="52"/>
        <v>是</v>
      </c>
      <c r="P477" s="194" t="str">
        <f t="shared" si="56"/>
        <v>是</v>
      </c>
      <c r="Q477" s="187" t="s">
        <v>959</v>
      </c>
      <c r="R477" s="175">
        <f t="shared" si="57"/>
        <v>7</v>
      </c>
    </row>
    <row r="478" s="175" customFormat="1" ht="18.95" customHeight="1" spans="1:18">
      <c r="A478" s="185" t="s">
        <v>165</v>
      </c>
      <c r="B478" s="690" t="s">
        <v>880</v>
      </c>
      <c r="C478" s="186"/>
      <c r="D478" s="574">
        <v>20608</v>
      </c>
      <c r="E478" s="186"/>
      <c r="F478" s="60" t="s">
        <v>960</v>
      </c>
      <c r="G478" s="188">
        <f>VLOOKUP(D478,'[45]2014市本级决算'!A:C,3,FALSE)</f>
        <v>26</v>
      </c>
      <c r="H478" s="188">
        <f>VLOOKUP(D478,'[45]2015市本级年初预算'!D:G,4,FALSE)</f>
        <v>26</v>
      </c>
      <c r="I478" s="188">
        <f>VLOOKUP(D478,'[45]2015预算调整'!E:K,7,FALSE)</f>
        <v>26</v>
      </c>
      <c r="J478" s="188">
        <f>VLOOKUP(D478,'[45]2015年市本级决算'!A:C,3,FALSE)</f>
        <v>35</v>
      </c>
      <c r="K478" s="578">
        <f t="shared" si="53"/>
        <v>1.346</v>
      </c>
      <c r="L478" s="579">
        <f t="shared" si="54"/>
        <v>1.346</v>
      </c>
      <c r="M478" s="578">
        <f t="shared" si="55"/>
        <v>1.346</v>
      </c>
      <c r="N478" s="146">
        <f t="shared" si="51"/>
        <v>0.346</v>
      </c>
      <c r="O478" s="194" t="str">
        <f t="shared" si="52"/>
        <v>是</v>
      </c>
      <c r="P478" s="194" t="str">
        <f t="shared" si="56"/>
        <v>是</v>
      </c>
      <c r="Q478" s="187" t="s">
        <v>961</v>
      </c>
      <c r="R478" s="175">
        <f t="shared" si="57"/>
        <v>5</v>
      </c>
    </row>
    <row r="479" s="175" customFormat="1" ht="18.95" customHeight="1" spans="1:18">
      <c r="A479" s="185" t="s">
        <v>165</v>
      </c>
      <c r="B479" s="186"/>
      <c r="C479" s="690" t="s">
        <v>961</v>
      </c>
      <c r="D479" s="574">
        <v>2060801</v>
      </c>
      <c r="E479" s="186" t="s">
        <v>176</v>
      </c>
      <c r="F479" s="60" t="s">
        <v>962</v>
      </c>
      <c r="G479" s="188">
        <f>VLOOKUP(D479,'[45]2014市本级决算'!A:C,3,FALSE)</f>
        <v>0</v>
      </c>
      <c r="H479" s="188">
        <f>VLOOKUP(D479,'[45]2015市本级年初预算'!D:G,4,FALSE)</f>
        <v>0</v>
      </c>
      <c r="I479" s="188">
        <f>VLOOKUP(D479,'[45]2015预算调整'!E:K,7,FALSE)</f>
        <v>0</v>
      </c>
      <c r="J479" s="188">
        <f>VLOOKUP(D479,'[45]2015年市本级决算'!A:C,3,FALSE)</f>
        <v>0</v>
      </c>
      <c r="K479" s="578">
        <f t="shared" si="53"/>
        <v>0</v>
      </c>
      <c r="L479" s="579">
        <f t="shared" si="54"/>
        <v>0</v>
      </c>
      <c r="M479" s="578">
        <f t="shared" si="55"/>
        <v>0</v>
      </c>
      <c r="N479" s="148" t="str">
        <f t="shared" si="51"/>
        <v/>
      </c>
      <c r="O479" s="194" t="str">
        <f t="shared" si="52"/>
        <v>否</v>
      </c>
      <c r="P479" s="194" t="str">
        <f t="shared" si="56"/>
        <v>是</v>
      </c>
      <c r="Q479" s="187" t="s">
        <v>963</v>
      </c>
      <c r="R479" s="175">
        <f t="shared" si="57"/>
        <v>7</v>
      </c>
    </row>
    <row r="480" s="175" customFormat="1" ht="18.95" customHeight="1" spans="1:18">
      <c r="A480" s="185" t="s">
        <v>165</v>
      </c>
      <c r="B480" s="186"/>
      <c r="C480" s="690" t="s">
        <v>961</v>
      </c>
      <c r="D480" s="574">
        <v>2060802</v>
      </c>
      <c r="E480" s="186" t="s">
        <v>176</v>
      </c>
      <c r="F480" s="60" t="s">
        <v>964</v>
      </c>
      <c r="G480" s="188">
        <f>VLOOKUP(D480,'[45]2014市本级决算'!A:C,3,FALSE)</f>
        <v>20</v>
      </c>
      <c r="H480" s="188">
        <f>VLOOKUP(D480,'[45]2015市本级年初预算'!D:G,4,FALSE)</f>
        <v>20</v>
      </c>
      <c r="I480" s="188">
        <f>VLOOKUP(D480,'[45]2015预算调整'!E:K,7,FALSE)</f>
        <v>20</v>
      </c>
      <c r="J480" s="188">
        <f>VLOOKUP(D480,'[45]2015年市本级决算'!A:C,3,FALSE)</f>
        <v>35</v>
      </c>
      <c r="K480" s="578">
        <f t="shared" si="53"/>
        <v>1.75</v>
      </c>
      <c r="L480" s="579">
        <f t="shared" si="54"/>
        <v>1.75</v>
      </c>
      <c r="M480" s="578">
        <f t="shared" si="55"/>
        <v>1.75</v>
      </c>
      <c r="N480" s="148">
        <f t="shared" si="51"/>
        <v>0.75</v>
      </c>
      <c r="O480" s="194" t="str">
        <f t="shared" si="52"/>
        <v>是</v>
      </c>
      <c r="P480" s="194" t="str">
        <f t="shared" si="56"/>
        <v>是</v>
      </c>
      <c r="Q480" s="187" t="s">
        <v>965</v>
      </c>
      <c r="R480" s="175">
        <f t="shared" si="57"/>
        <v>7</v>
      </c>
    </row>
    <row r="481" s="175" customFormat="1" ht="18.95" customHeight="1" spans="1:18">
      <c r="A481" s="185" t="s">
        <v>165</v>
      </c>
      <c r="B481" s="186" t="s">
        <v>165</v>
      </c>
      <c r="C481" s="690" t="s">
        <v>961</v>
      </c>
      <c r="D481" s="574">
        <v>2060899</v>
      </c>
      <c r="E481" s="186" t="s">
        <v>176</v>
      </c>
      <c r="F481" s="60" t="s">
        <v>966</v>
      </c>
      <c r="G481" s="188">
        <f>VLOOKUP(D481,'[45]2014市本级决算'!A:C,3,FALSE)</f>
        <v>6</v>
      </c>
      <c r="H481" s="188">
        <f>VLOOKUP(D481,'[45]2015市本级年初预算'!D:G,4,FALSE)</f>
        <v>6</v>
      </c>
      <c r="I481" s="188">
        <f>VLOOKUP(D481,'[45]2015预算调整'!E:K,7,FALSE)</f>
        <v>6</v>
      </c>
      <c r="J481" s="188">
        <f>VLOOKUP(D481,'[45]2015年市本级决算'!A:C,3,FALSE)</f>
        <v>0</v>
      </c>
      <c r="K481" s="578">
        <f t="shared" si="53"/>
        <v>0</v>
      </c>
      <c r="L481" s="579">
        <f t="shared" si="54"/>
        <v>0</v>
      </c>
      <c r="M481" s="578">
        <f t="shared" si="55"/>
        <v>0</v>
      </c>
      <c r="N481" s="148">
        <f t="shared" si="51"/>
        <v>-1</v>
      </c>
      <c r="O481" s="194" t="str">
        <f t="shared" si="52"/>
        <v>是</v>
      </c>
      <c r="P481" s="194" t="str">
        <f t="shared" si="56"/>
        <v>是</v>
      </c>
      <c r="Q481" s="187" t="s">
        <v>967</v>
      </c>
      <c r="R481" s="175">
        <f t="shared" si="57"/>
        <v>7</v>
      </c>
    </row>
    <row r="482" s="175" customFormat="1" ht="18.95" customHeight="1" spans="1:18">
      <c r="A482" s="185" t="s">
        <v>165</v>
      </c>
      <c r="B482" s="690" t="s">
        <v>880</v>
      </c>
      <c r="C482" s="186"/>
      <c r="D482" s="574">
        <v>20609</v>
      </c>
      <c r="E482" s="186" t="s">
        <v>176</v>
      </c>
      <c r="F482" s="60" t="s">
        <v>968</v>
      </c>
      <c r="G482" s="188">
        <f>VLOOKUP(D482,'[45]2014市本级决算'!A:C,3,FALSE)</f>
        <v>0</v>
      </c>
      <c r="H482" s="188">
        <f>VLOOKUP(D482,'[45]2015市本级年初预算'!D:G,4,FALSE)</f>
        <v>0</v>
      </c>
      <c r="I482" s="188">
        <f>VLOOKUP(D482,'[45]2015预算调整'!E:K,7,FALSE)</f>
        <v>0</v>
      </c>
      <c r="J482" s="188">
        <f>VLOOKUP(D482,'[45]2015年市本级决算'!A:C,3,FALSE)</f>
        <v>0</v>
      </c>
      <c r="K482" s="578">
        <f t="shared" si="53"/>
        <v>0</v>
      </c>
      <c r="L482" s="579">
        <f t="shared" si="54"/>
        <v>0</v>
      </c>
      <c r="M482" s="578">
        <f t="shared" si="55"/>
        <v>0</v>
      </c>
      <c r="N482" s="146" t="str">
        <f t="shared" si="51"/>
        <v/>
      </c>
      <c r="O482" s="194" t="str">
        <f t="shared" si="52"/>
        <v>否</v>
      </c>
      <c r="P482" s="194" t="str">
        <f t="shared" si="56"/>
        <v>是</v>
      </c>
      <c r="Q482" s="187" t="s">
        <v>969</v>
      </c>
      <c r="R482" s="175">
        <f t="shared" si="57"/>
        <v>5</v>
      </c>
    </row>
    <row r="483" s="175" customFormat="1" ht="18.95" customHeight="1" spans="1:18">
      <c r="A483" s="185" t="s">
        <v>165</v>
      </c>
      <c r="B483" s="690" t="s">
        <v>880</v>
      </c>
      <c r="C483" s="186"/>
      <c r="D483" s="574">
        <v>20699</v>
      </c>
      <c r="E483" s="186"/>
      <c r="F483" s="60" t="s">
        <v>970</v>
      </c>
      <c r="G483" s="188">
        <f>VLOOKUP(D483,'[45]2014市本级决算'!A:C,3,FALSE)</f>
        <v>2318</v>
      </c>
      <c r="H483" s="188">
        <f>VLOOKUP(D483,'[45]2015市本级年初预算'!D:G,4,FALSE)</f>
        <v>2547</v>
      </c>
      <c r="I483" s="188">
        <f>VLOOKUP(D483,'[45]2015预算调整'!E:K,7,FALSE)</f>
        <v>2547</v>
      </c>
      <c r="J483" s="188">
        <f>VLOOKUP(D483,'[45]2015年市本级决算'!A:C,3,FALSE)</f>
        <v>3623</v>
      </c>
      <c r="K483" s="578">
        <f t="shared" si="53"/>
        <v>1.563</v>
      </c>
      <c r="L483" s="579">
        <f t="shared" si="54"/>
        <v>1.422</v>
      </c>
      <c r="M483" s="578">
        <f t="shared" si="55"/>
        <v>1.422</v>
      </c>
      <c r="N483" s="146">
        <f t="shared" si="51"/>
        <v>0.563</v>
      </c>
      <c r="O483" s="194" t="str">
        <f t="shared" si="52"/>
        <v>是</v>
      </c>
      <c r="P483" s="194" t="str">
        <f t="shared" si="56"/>
        <v>是</v>
      </c>
      <c r="Q483" s="187" t="s">
        <v>971</v>
      </c>
      <c r="R483" s="175">
        <f t="shared" si="57"/>
        <v>5</v>
      </c>
    </row>
    <row r="484" s="175" customFormat="1" ht="18.95" customHeight="1" spans="1:18">
      <c r="A484" s="185" t="s">
        <v>165</v>
      </c>
      <c r="B484" s="186" t="s">
        <v>165</v>
      </c>
      <c r="C484" s="186" t="s">
        <v>971</v>
      </c>
      <c r="D484" s="574">
        <v>2069901</v>
      </c>
      <c r="E484" s="186" t="s">
        <v>176</v>
      </c>
      <c r="F484" s="60" t="s">
        <v>972</v>
      </c>
      <c r="G484" s="188">
        <f>VLOOKUP(D484,'[45]2014市本级决算'!A:C,3,FALSE)</f>
        <v>199</v>
      </c>
      <c r="H484" s="188">
        <f>VLOOKUP(D484,'[45]2015市本级年初预算'!D:G,4,FALSE)</f>
        <v>200</v>
      </c>
      <c r="I484" s="188">
        <f>VLOOKUP(D484,'[45]2015预算调整'!E:K,7,FALSE)</f>
        <v>200</v>
      </c>
      <c r="J484" s="188">
        <f>VLOOKUP(D484,'[45]2015年市本级决算'!A:C,3,FALSE)</f>
        <v>298</v>
      </c>
      <c r="K484" s="578">
        <f t="shared" si="53"/>
        <v>1.497</v>
      </c>
      <c r="L484" s="579">
        <f t="shared" si="54"/>
        <v>1.49</v>
      </c>
      <c r="M484" s="578">
        <f t="shared" si="55"/>
        <v>1.49</v>
      </c>
      <c r="N484" s="148">
        <f t="shared" si="51"/>
        <v>0.497</v>
      </c>
      <c r="O484" s="194" t="str">
        <f t="shared" si="52"/>
        <v>是</v>
      </c>
      <c r="P484" s="194" t="str">
        <f t="shared" si="56"/>
        <v>是</v>
      </c>
      <c r="Q484" s="187" t="s">
        <v>973</v>
      </c>
      <c r="R484" s="175">
        <f t="shared" si="57"/>
        <v>7</v>
      </c>
    </row>
    <row r="485" s="175" customFormat="1" ht="18.95" customHeight="1" spans="1:18">
      <c r="A485" s="185"/>
      <c r="B485" s="186" t="s">
        <v>165</v>
      </c>
      <c r="C485" s="186" t="s">
        <v>971</v>
      </c>
      <c r="D485" s="574">
        <v>2069902</v>
      </c>
      <c r="E485" s="186" t="s">
        <v>176</v>
      </c>
      <c r="F485" s="60" t="s">
        <v>974</v>
      </c>
      <c r="G485" s="188">
        <f>VLOOKUP(D485,'[45]2014市本级决算'!A:C,3,FALSE)</f>
        <v>0</v>
      </c>
      <c r="H485" s="188">
        <f>VLOOKUP(D485,'[45]2015市本级年初预算'!D:G,4,FALSE)</f>
        <v>0</v>
      </c>
      <c r="I485" s="188">
        <f>VLOOKUP(D485,'[45]2015预算调整'!E:K,7,FALSE)</f>
        <v>0</v>
      </c>
      <c r="J485" s="188">
        <f>VLOOKUP(D485,'[45]2015年市本级决算'!A:C,3,FALSE)</f>
        <v>0</v>
      </c>
      <c r="K485" s="578">
        <f t="shared" si="53"/>
        <v>0</v>
      </c>
      <c r="L485" s="579">
        <f t="shared" si="54"/>
        <v>0</v>
      </c>
      <c r="M485" s="578">
        <f t="shared" si="55"/>
        <v>0</v>
      </c>
      <c r="N485" s="148" t="str">
        <f t="shared" si="51"/>
        <v/>
      </c>
      <c r="O485" s="194" t="str">
        <f t="shared" si="52"/>
        <v>否</v>
      </c>
      <c r="P485" s="194" t="str">
        <f t="shared" si="56"/>
        <v>是</v>
      </c>
      <c r="Q485" s="187" t="s">
        <v>975</v>
      </c>
      <c r="R485" s="175">
        <f t="shared" si="57"/>
        <v>7</v>
      </c>
    </row>
    <row r="486" s="175" customFormat="1" ht="18.95" customHeight="1" spans="1:18">
      <c r="A486" s="185" t="s">
        <v>165</v>
      </c>
      <c r="B486" s="186"/>
      <c r="C486" s="186" t="s">
        <v>971</v>
      </c>
      <c r="D486" s="574">
        <v>2069903</v>
      </c>
      <c r="E486" s="186" t="s">
        <v>176</v>
      </c>
      <c r="F486" s="60" t="s">
        <v>976</v>
      </c>
      <c r="G486" s="188">
        <f>VLOOKUP(D486,'[45]2014市本级决算'!A:C,3,FALSE)</f>
        <v>0</v>
      </c>
      <c r="H486" s="188">
        <f>VLOOKUP(D486,'[45]2015市本级年初预算'!D:G,4,FALSE)</f>
        <v>0</v>
      </c>
      <c r="I486" s="188">
        <f>VLOOKUP(D486,'[45]2015预算调整'!E:K,7,FALSE)</f>
        <v>0</v>
      </c>
      <c r="J486" s="188">
        <f>VLOOKUP(D486,'[45]2015年市本级决算'!A:C,3,FALSE)</f>
        <v>0</v>
      </c>
      <c r="K486" s="578">
        <f t="shared" si="53"/>
        <v>0</v>
      </c>
      <c r="L486" s="579">
        <f t="shared" si="54"/>
        <v>0</v>
      </c>
      <c r="M486" s="578">
        <f t="shared" si="55"/>
        <v>0</v>
      </c>
      <c r="N486" s="148" t="str">
        <f t="shared" si="51"/>
        <v/>
      </c>
      <c r="O486" s="194" t="str">
        <f t="shared" si="52"/>
        <v>否</v>
      </c>
      <c r="P486" s="194" t="str">
        <f t="shared" si="56"/>
        <v>是</v>
      </c>
      <c r="Q486" s="187" t="s">
        <v>977</v>
      </c>
      <c r="R486" s="175">
        <f t="shared" si="57"/>
        <v>7</v>
      </c>
    </row>
    <row r="487" s="175" customFormat="1" ht="18.95" customHeight="1" spans="1:18">
      <c r="A487" s="185" t="s">
        <v>165</v>
      </c>
      <c r="B487" s="186" t="s">
        <v>165</v>
      </c>
      <c r="C487" s="186" t="s">
        <v>971</v>
      </c>
      <c r="D487" s="574">
        <v>2069999</v>
      </c>
      <c r="E487" s="186" t="s">
        <v>176</v>
      </c>
      <c r="F487" s="60" t="s">
        <v>978</v>
      </c>
      <c r="G487" s="188">
        <f>VLOOKUP(D487,'[45]2014市本级决算'!A:C,3,FALSE)</f>
        <v>2119</v>
      </c>
      <c r="H487" s="188">
        <f>VLOOKUP(D487,'[45]2015市本级年初预算'!D:G,4,FALSE)</f>
        <v>2347</v>
      </c>
      <c r="I487" s="188">
        <f>VLOOKUP(D487,'[45]2015预算调整'!E:K,7,FALSE)</f>
        <v>2347</v>
      </c>
      <c r="J487" s="188">
        <f>VLOOKUP(D487,'[45]2015年市本级决算'!A:C,3,FALSE)</f>
        <v>3325</v>
      </c>
      <c r="K487" s="578">
        <f t="shared" si="53"/>
        <v>1.569</v>
      </c>
      <c r="L487" s="579">
        <f t="shared" si="54"/>
        <v>1.417</v>
      </c>
      <c r="M487" s="578">
        <f t="shared" si="55"/>
        <v>1.417</v>
      </c>
      <c r="N487" s="148">
        <f t="shared" si="51"/>
        <v>0.569</v>
      </c>
      <c r="O487" s="194" t="str">
        <f t="shared" si="52"/>
        <v>是</v>
      </c>
      <c r="P487" s="194" t="str">
        <f t="shared" si="56"/>
        <v>是</v>
      </c>
      <c r="Q487" s="187" t="s">
        <v>979</v>
      </c>
      <c r="R487" s="175">
        <f t="shared" si="57"/>
        <v>7</v>
      </c>
    </row>
    <row r="488" s="175" customFormat="1" ht="18.95" customHeight="1" spans="1:18">
      <c r="A488" s="185" t="s">
        <v>164</v>
      </c>
      <c r="B488" s="186" t="s">
        <v>165</v>
      </c>
      <c r="C488" s="186"/>
      <c r="D488" s="574">
        <v>207</v>
      </c>
      <c r="E488" s="186"/>
      <c r="F488" s="61" t="s">
        <v>980</v>
      </c>
      <c r="G488" s="188">
        <f>VLOOKUP(D488,'[45]2014市本级决算'!A:C,3,FALSE)</f>
        <v>11778</v>
      </c>
      <c r="H488" s="188">
        <f>VLOOKUP(D488,'[45]2015市本级年初预算'!D:G,4,FALSE)</f>
        <v>12280</v>
      </c>
      <c r="I488" s="188">
        <f>VLOOKUP(D488,'[45]2015预算调整'!E:K,7,FALSE)</f>
        <v>12280</v>
      </c>
      <c r="J488" s="188">
        <f>VLOOKUP(D488,'[45]2015年市本级决算'!A:C,3,FALSE)</f>
        <v>11943</v>
      </c>
      <c r="K488" s="578">
        <f t="shared" si="53"/>
        <v>1.014</v>
      </c>
      <c r="L488" s="579">
        <f t="shared" si="54"/>
        <v>0.973</v>
      </c>
      <c r="M488" s="578">
        <f t="shared" si="55"/>
        <v>0.973</v>
      </c>
      <c r="N488" s="146">
        <f t="shared" si="51"/>
        <v>0.014</v>
      </c>
      <c r="O488" s="194" t="str">
        <f t="shared" si="52"/>
        <v>是</v>
      </c>
      <c r="P488" s="194" t="str">
        <f t="shared" si="56"/>
        <v>是</v>
      </c>
      <c r="Q488" s="187" t="s">
        <v>981</v>
      </c>
      <c r="R488" s="175">
        <f t="shared" si="57"/>
        <v>3</v>
      </c>
    </row>
    <row r="489" s="175" customFormat="1" ht="18.95" customHeight="1" spans="1:18">
      <c r="A489" s="185" t="s">
        <v>165</v>
      </c>
      <c r="B489" s="690" t="s">
        <v>981</v>
      </c>
      <c r="C489" s="186"/>
      <c r="D489" s="574">
        <v>20701</v>
      </c>
      <c r="E489" s="186"/>
      <c r="F489" s="60" t="s">
        <v>982</v>
      </c>
      <c r="G489" s="188">
        <f>VLOOKUP(D489,'[45]2014市本级决算'!A:C,3,FALSE)</f>
        <v>3601</v>
      </c>
      <c r="H489" s="188">
        <f>VLOOKUP(D489,'[45]2015市本级年初预算'!D:G,4,FALSE)</f>
        <v>3860</v>
      </c>
      <c r="I489" s="188">
        <f>VLOOKUP(D489,'[45]2015预算调整'!E:K,7,FALSE)</f>
        <v>3860</v>
      </c>
      <c r="J489" s="188">
        <f>VLOOKUP(D489,'[45]2015年市本级决算'!A:C,3,FALSE)</f>
        <v>3968</v>
      </c>
      <c r="K489" s="578">
        <f t="shared" si="53"/>
        <v>1.102</v>
      </c>
      <c r="L489" s="579">
        <f t="shared" si="54"/>
        <v>1.028</v>
      </c>
      <c r="M489" s="578">
        <f t="shared" si="55"/>
        <v>1.028</v>
      </c>
      <c r="N489" s="146">
        <f t="shared" si="51"/>
        <v>0.102</v>
      </c>
      <c r="O489" s="194" t="str">
        <f t="shared" si="52"/>
        <v>是</v>
      </c>
      <c r="P489" s="194" t="str">
        <f t="shared" si="56"/>
        <v>是</v>
      </c>
      <c r="Q489" s="187" t="s">
        <v>983</v>
      </c>
      <c r="R489" s="175">
        <f t="shared" si="57"/>
        <v>5</v>
      </c>
    </row>
    <row r="490" s="175" customFormat="1" ht="18.95" customHeight="1" spans="1:18">
      <c r="A490" s="185" t="s">
        <v>165</v>
      </c>
      <c r="B490" s="186" t="s">
        <v>165</v>
      </c>
      <c r="C490" s="186" t="s">
        <v>983</v>
      </c>
      <c r="D490" s="574">
        <v>2070101</v>
      </c>
      <c r="E490" s="186" t="s">
        <v>176</v>
      </c>
      <c r="F490" s="60" t="s">
        <v>170</v>
      </c>
      <c r="G490" s="188">
        <f>VLOOKUP(D490,'[45]2014市本级决算'!A:C,3,FALSE)</f>
        <v>269</v>
      </c>
      <c r="H490" s="188">
        <f>VLOOKUP(D490,'[45]2015市本级年初预算'!D:G,4,FALSE)</f>
        <v>320</v>
      </c>
      <c r="I490" s="188">
        <f>VLOOKUP(D490,'[45]2015预算调整'!E:K,7,FALSE)</f>
        <v>320</v>
      </c>
      <c r="J490" s="188">
        <f>VLOOKUP(D490,'[45]2015年市本级决算'!A:C,3,FALSE)</f>
        <v>383</v>
      </c>
      <c r="K490" s="578">
        <f t="shared" si="53"/>
        <v>1.424</v>
      </c>
      <c r="L490" s="579">
        <f t="shared" si="54"/>
        <v>1.197</v>
      </c>
      <c r="M490" s="578">
        <f t="shared" si="55"/>
        <v>1.197</v>
      </c>
      <c r="N490" s="148">
        <f t="shared" si="51"/>
        <v>0.424</v>
      </c>
      <c r="O490" s="194" t="str">
        <f t="shared" si="52"/>
        <v>是</v>
      </c>
      <c r="P490" s="194" t="str">
        <f t="shared" si="56"/>
        <v>是</v>
      </c>
      <c r="Q490" s="187" t="s">
        <v>984</v>
      </c>
      <c r="R490" s="175">
        <f t="shared" si="57"/>
        <v>7</v>
      </c>
    </row>
    <row r="491" s="175" customFormat="1" ht="18.95" customHeight="1" spans="1:18">
      <c r="A491" s="185" t="s">
        <v>165</v>
      </c>
      <c r="B491" s="186" t="s">
        <v>165</v>
      </c>
      <c r="C491" s="186" t="s">
        <v>983</v>
      </c>
      <c r="D491" s="574">
        <v>2070102</v>
      </c>
      <c r="E491" s="186" t="s">
        <v>176</v>
      </c>
      <c r="F491" s="60" t="s">
        <v>172</v>
      </c>
      <c r="G491" s="188">
        <f>VLOOKUP(D491,'[45]2014市本级决算'!A:C,3,FALSE)</f>
        <v>742</v>
      </c>
      <c r="H491" s="188">
        <f>VLOOKUP(D491,'[45]2015市本级年初预算'!D:G,4,FALSE)</f>
        <v>950</v>
      </c>
      <c r="I491" s="188">
        <f>VLOOKUP(D491,'[45]2015预算调整'!E:K,7,FALSE)</f>
        <v>950</v>
      </c>
      <c r="J491" s="188">
        <f>VLOOKUP(D491,'[45]2015年市本级决算'!A:C,3,FALSE)</f>
        <v>441</v>
      </c>
      <c r="K491" s="578">
        <f t="shared" si="53"/>
        <v>0.594</v>
      </c>
      <c r="L491" s="579">
        <f t="shared" si="54"/>
        <v>0.464</v>
      </c>
      <c r="M491" s="578">
        <f t="shared" si="55"/>
        <v>0.464</v>
      </c>
      <c r="N491" s="148">
        <f t="shared" si="51"/>
        <v>-0.406</v>
      </c>
      <c r="O491" s="194" t="str">
        <f t="shared" si="52"/>
        <v>是</v>
      </c>
      <c r="P491" s="194" t="str">
        <f t="shared" si="56"/>
        <v>是</v>
      </c>
      <c r="Q491" s="187" t="s">
        <v>985</v>
      </c>
      <c r="R491" s="175">
        <f t="shared" si="57"/>
        <v>7</v>
      </c>
    </row>
    <row r="492" s="175" customFormat="1" ht="18.95" customHeight="1" spans="1:18">
      <c r="A492" s="185" t="s">
        <v>165</v>
      </c>
      <c r="B492" s="186" t="s">
        <v>165</v>
      </c>
      <c r="C492" s="186" t="s">
        <v>983</v>
      </c>
      <c r="D492" s="574">
        <v>2070103</v>
      </c>
      <c r="E492" s="186" t="s">
        <v>176</v>
      </c>
      <c r="F492" s="60" t="s">
        <v>174</v>
      </c>
      <c r="G492" s="188">
        <f>VLOOKUP(D492,'[45]2014市本级决算'!A:C,3,FALSE)</f>
        <v>0</v>
      </c>
      <c r="H492" s="188">
        <f>VLOOKUP(D492,'[45]2015市本级年初预算'!D:G,4,FALSE)</f>
        <v>0</v>
      </c>
      <c r="I492" s="188">
        <f>VLOOKUP(D492,'[45]2015预算调整'!E:K,7,FALSE)</f>
        <v>0</v>
      </c>
      <c r="J492" s="188">
        <f>VLOOKUP(D492,'[45]2015年市本级决算'!A:C,3,FALSE)</f>
        <v>0</v>
      </c>
      <c r="K492" s="578">
        <f t="shared" si="53"/>
        <v>0</v>
      </c>
      <c r="L492" s="579">
        <f t="shared" si="54"/>
        <v>0</v>
      </c>
      <c r="M492" s="578">
        <f t="shared" si="55"/>
        <v>0</v>
      </c>
      <c r="N492" s="148" t="str">
        <f t="shared" si="51"/>
        <v/>
      </c>
      <c r="O492" s="194" t="str">
        <f t="shared" si="52"/>
        <v>否</v>
      </c>
      <c r="P492" s="194" t="str">
        <f t="shared" si="56"/>
        <v>是</v>
      </c>
      <c r="Q492" s="187" t="s">
        <v>986</v>
      </c>
      <c r="R492" s="175">
        <f t="shared" si="57"/>
        <v>7</v>
      </c>
    </row>
    <row r="493" s="175" customFormat="1" ht="18.95" customHeight="1" spans="1:18">
      <c r="A493" s="185" t="s">
        <v>165</v>
      </c>
      <c r="B493" s="186" t="s">
        <v>165</v>
      </c>
      <c r="C493" s="186" t="s">
        <v>983</v>
      </c>
      <c r="D493" s="574">
        <v>2070104</v>
      </c>
      <c r="E493" s="186" t="s">
        <v>176</v>
      </c>
      <c r="F493" s="60" t="s">
        <v>987</v>
      </c>
      <c r="G493" s="188">
        <f>VLOOKUP(D493,'[45]2014市本级决算'!A:C,3,FALSE)</f>
        <v>353</v>
      </c>
      <c r="H493" s="188">
        <f>VLOOKUP(D493,'[45]2015市本级年初预算'!D:G,4,FALSE)</f>
        <v>350</v>
      </c>
      <c r="I493" s="188">
        <f>VLOOKUP(D493,'[45]2015预算调整'!E:K,7,FALSE)</f>
        <v>350</v>
      </c>
      <c r="J493" s="188">
        <f>VLOOKUP(D493,'[45]2015年市本级决算'!A:C,3,FALSE)</f>
        <v>444</v>
      </c>
      <c r="K493" s="578">
        <f t="shared" si="53"/>
        <v>1.258</v>
      </c>
      <c r="L493" s="579">
        <f t="shared" si="54"/>
        <v>1.269</v>
      </c>
      <c r="M493" s="578">
        <f t="shared" si="55"/>
        <v>1.269</v>
      </c>
      <c r="N493" s="148">
        <f t="shared" si="51"/>
        <v>0.258</v>
      </c>
      <c r="O493" s="194" t="str">
        <f t="shared" si="52"/>
        <v>是</v>
      </c>
      <c r="P493" s="194" t="str">
        <f t="shared" si="56"/>
        <v>是</v>
      </c>
      <c r="Q493" s="187" t="s">
        <v>988</v>
      </c>
      <c r="R493" s="175">
        <f t="shared" si="57"/>
        <v>7</v>
      </c>
    </row>
    <row r="494" s="175" customFormat="1" ht="18.95" customHeight="1" spans="1:18">
      <c r="A494" s="185" t="s">
        <v>165</v>
      </c>
      <c r="B494" s="186" t="s">
        <v>165</v>
      </c>
      <c r="C494" s="186" t="s">
        <v>983</v>
      </c>
      <c r="D494" s="574">
        <v>2070105</v>
      </c>
      <c r="E494" s="186" t="s">
        <v>176</v>
      </c>
      <c r="F494" s="60" t="s">
        <v>989</v>
      </c>
      <c r="G494" s="188">
        <f>VLOOKUP(D494,'[45]2014市本级决算'!A:C,3,FALSE)</f>
        <v>0</v>
      </c>
      <c r="H494" s="188">
        <f>VLOOKUP(D494,'[45]2015市本级年初预算'!D:G,4,FALSE)</f>
        <v>0</v>
      </c>
      <c r="I494" s="188">
        <f>VLOOKUP(D494,'[45]2015预算调整'!E:K,7,FALSE)</f>
        <v>0</v>
      </c>
      <c r="J494" s="188">
        <f>VLOOKUP(D494,'[45]2015年市本级决算'!A:C,3,FALSE)</f>
        <v>0</v>
      </c>
      <c r="K494" s="578">
        <f t="shared" si="53"/>
        <v>0</v>
      </c>
      <c r="L494" s="579">
        <f t="shared" si="54"/>
        <v>0</v>
      </c>
      <c r="M494" s="578">
        <f t="shared" si="55"/>
        <v>0</v>
      </c>
      <c r="N494" s="148" t="str">
        <f t="shared" si="51"/>
        <v/>
      </c>
      <c r="O494" s="194" t="str">
        <f t="shared" si="52"/>
        <v>否</v>
      </c>
      <c r="P494" s="194" t="str">
        <f t="shared" si="56"/>
        <v>是</v>
      </c>
      <c r="Q494" s="187" t="s">
        <v>990</v>
      </c>
      <c r="R494" s="175">
        <f t="shared" si="57"/>
        <v>7</v>
      </c>
    </row>
    <row r="495" s="175" customFormat="1" ht="18.95" customHeight="1" spans="1:18">
      <c r="A495" s="185" t="s">
        <v>165</v>
      </c>
      <c r="B495" s="186" t="s">
        <v>165</v>
      </c>
      <c r="C495" s="186" t="s">
        <v>983</v>
      </c>
      <c r="D495" s="574">
        <v>2070106</v>
      </c>
      <c r="E495" s="186" t="s">
        <v>176</v>
      </c>
      <c r="F495" s="60" t="s">
        <v>991</v>
      </c>
      <c r="G495" s="188">
        <f>VLOOKUP(D495,'[45]2014市本级决算'!A:C,3,FALSE)</f>
        <v>0</v>
      </c>
      <c r="H495" s="188">
        <f>VLOOKUP(D495,'[45]2015市本级年初预算'!D:G,4,FALSE)</f>
        <v>0</v>
      </c>
      <c r="I495" s="188">
        <f>VLOOKUP(D495,'[45]2015预算调整'!E:K,7,FALSE)</f>
        <v>0</v>
      </c>
      <c r="J495" s="188">
        <f>VLOOKUP(D495,'[45]2015年市本级决算'!A:C,3,FALSE)</f>
        <v>0</v>
      </c>
      <c r="K495" s="578">
        <f t="shared" si="53"/>
        <v>0</v>
      </c>
      <c r="L495" s="579">
        <f t="shared" si="54"/>
        <v>0</v>
      </c>
      <c r="M495" s="578">
        <f t="shared" si="55"/>
        <v>0</v>
      </c>
      <c r="N495" s="148" t="str">
        <f t="shared" si="51"/>
        <v/>
      </c>
      <c r="O495" s="194" t="str">
        <f t="shared" si="52"/>
        <v>否</v>
      </c>
      <c r="P495" s="194" t="str">
        <f t="shared" si="56"/>
        <v>是</v>
      </c>
      <c r="Q495" s="187" t="s">
        <v>992</v>
      </c>
      <c r="R495" s="175">
        <f t="shared" si="57"/>
        <v>7</v>
      </c>
    </row>
    <row r="496" s="175" customFormat="1" ht="18.95" customHeight="1" spans="1:18">
      <c r="A496" s="185" t="s">
        <v>165</v>
      </c>
      <c r="B496" s="186" t="s">
        <v>165</v>
      </c>
      <c r="C496" s="186" t="s">
        <v>983</v>
      </c>
      <c r="D496" s="574">
        <v>2070107</v>
      </c>
      <c r="E496" s="186" t="s">
        <v>176</v>
      </c>
      <c r="F496" s="60" t="s">
        <v>993</v>
      </c>
      <c r="G496" s="188">
        <f>VLOOKUP(D496,'[45]2014市本级决算'!A:C,3,FALSE)</f>
        <v>1058</v>
      </c>
      <c r="H496" s="188">
        <f>VLOOKUP(D496,'[45]2015市本级年初预算'!D:G,4,FALSE)</f>
        <v>1060</v>
      </c>
      <c r="I496" s="188">
        <f>VLOOKUP(D496,'[45]2015预算调整'!E:K,7,FALSE)</f>
        <v>1060</v>
      </c>
      <c r="J496" s="188">
        <f>VLOOKUP(D496,'[45]2015年市本级决算'!A:C,3,FALSE)</f>
        <v>1452</v>
      </c>
      <c r="K496" s="578">
        <f t="shared" si="53"/>
        <v>1.372</v>
      </c>
      <c r="L496" s="579">
        <f t="shared" si="54"/>
        <v>1.37</v>
      </c>
      <c r="M496" s="578">
        <f t="shared" si="55"/>
        <v>1.37</v>
      </c>
      <c r="N496" s="148">
        <f t="shared" si="51"/>
        <v>0.372</v>
      </c>
      <c r="O496" s="194" t="str">
        <f t="shared" si="52"/>
        <v>是</v>
      </c>
      <c r="P496" s="194" t="str">
        <f t="shared" si="56"/>
        <v>是</v>
      </c>
      <c r="Q496" s="187" t="s">
        <v>994</v>
      </c>
      <c r="R496" s="175">
        <f t="shared" si="57"/>
        <v>7</v>
      </c>
    </row>
    <row r="497" s="175" customFormat="1" ht="18.95" customHeight="1" spans="1:18">
      <c r="A497" s="185" t="s">
        <v>165</v>
      </c>
      <c r="B497" s="186" t="s">
        <v>165</v>
      </c>
      <c r="C497" s="186" t="s">
        <v>983</v>
      </c>
      <c r="D497" s="574">
        <v>2070108</v>
      </c>
      <c r="E497" s="186" t="s">
        <v>176</v>
      </c>
      <c r="F497" s="60" t="s">
        <v>995</v>
      </c>
      <c r="G497" s="188">
        <f>VLOOKUP(D497,'[45]2014市本级决算'!A:C,3,FALSE)</f>
        <v>25</v>
      </c>
      <c r="H497" s="188">
        <f>VLOOKUP(D497,'[45]2015市本级年初预算'!D:G,4,FALSE)</f>
        <v>25</v>
      </c>
      <c r="I497" s="188">
        <f>VLOOKUP(D497,'[45]2015预算调整'!E:K,7,FALSE)</f>
        <v>25</v>
      </c>
      <c r="J497" s="188">
        <f>VLOOKUP(D497,'[45]2015年市本级决算'!A:C,3,FALSE)</f>
        <v>25</v>
      </c>
      <c r="K497" s="578">
        <f t="shared" si="53"/>
        <v>1</v>
      </c>
      <c r="L497" s="579">
        <f t="shared" si="54"/>
        <v>1</v>
      </c>
      <c r="M497" s="578">
        <f t="shared" si="55"/>
        <v>1</v>
      </c>
      <c r="N497" s="148">
        <f t="shared" si="51"/>
        <v>0</v>
      </c>
      <c r="O497" s="194" t="str">
        <f t="shared" si="52"/>
        <v>是</v>
      </c>
      <c r="P497" s="194" t="str">
        <f t="shared" si="56"/>
        <v>是</v>
      </c>
      <c r="Q497" s="187" t="s">
        <v>996</v>
      </c>
      <c r="R497" s="175">
        <f t="shared" si="57"/>
        <v>7</v>
      </c>
    </row>
    <row r="498" s="175" customFormat="1" ht="18.95" customHeight="1" spans="1:18">
      <c r="A498" s="185" t="s">
        <v>165</v>
      </c>
      <c r="B498" s="186" t="s">
        <v>165</v>
      </c>
      <c r="C498" s="186" t="s">
        <v>983</v>
      </c>
      <c r="D498" s="574">
        <v>2070109</v>
      </c>
      <c r="E498" s="186" t="s">
        <v>176</v>
      </c>
      <c r="F498" s="60" t="s">
        <v>997</v>
      </c>
      <c r="G498" s="188">
        <f>VLOOKUP(D498,'[45]2014市本级决算'!A:C,3,FALSE)</f>
        <v>403</v>
      </c>
      <c r="H498" s="188">
        <f>VLOOKUP(D498,'[45]2015市本级年初预算'!D:G,4,FALSE)</f>
        <v>400</v>
      </c>
      <c r="I498" s="188">
        <f>VLOOKUP(D498,'[45]2015预算调整'!E:K,7,FALSE)</f>
        <v>400</v>
      </c>
      <c r="J498" s="188">
        <f>VLOOKUP(D498,'[45]2015年市本级决算'!A:C,3,FALSE)</f>
        <v>367</v>
      </c>
      <c r="K498" s="578">
        <f t="shared" si="53"/>
        <v>0.911</v>
      </c>
      <c r="L498" s="579">
        <f t="shared" si="54"/>
        <v>0.918</v>
      </c>
      <c r="M498" s="578">
        <f t="shared" si="55"/>
        <v>0.918</v>
      </c>
      <c r="N498" s="148">
        <f t="shared" si="51"/>
        <v>-0.089</v>
      </c>
      <c r="O498" s="194" t="str">
        <f t="shared" si="52"/>
        <v>是</v>
      </c>
      <c r="P498" s="194" t="str">
        <f t="shared" si="56"/>
        <v>是</v>
      </c>
      <c r="Q498" s="187" t="s">
        <v>998</v>
      </c>
      <c r="R498" s="175">
        <f t="shared" si="57"/>
        <v>7</v>
      </c>
    </row>
    <row r="499" s="175" customFormat="1" ht="18.95" customHeight="1" spans="1:18">
      <c r="A499" s="185" t="s">
        <v>165</v>
      </c>
      <c r="B499" s="186" t="s">
        <v>165</v>
      </c>
      <c r="C499" s="186" t="s">
        <v>983</v>
      </c>
      <c r="D499" s="574">
        <v>2070110</v>
      </c>
      <c r="E499" s="186" t="s">
        <v>176</v>
      </c>
      <c r="F499" s="60" t="s">
        <v>999</v>
      </c>
      <c r="G499" s="188">
        <f>VLOOKUP(D499,'[45]2014市本级决算'!A:C,3,FALSE)</f>
        <v>0</v>
      </c>
      <c r="H499" s="188">
        <f>VLOOKUP(D499,'[45]2015市本级年初预算'!D:G,4,FALSE)</f>
        <v>0</v>
      </c>
      <c r="I499" s="188">
        <f>VLOOKUP(D499,'[45]2015预算调整'!E:K,7,FALSE)</f>
        <v>0</v>
      </c>
      <c r="J499" s="188">
        <f>VLOOKUP(D499,'[45]2015年市本级决算'!A:C,3,FALSE)</f>
        <v>0</v>
      </c>
      <c r="K499" s="578">
        <f t="shared" si="53"/>
        <v>0</v>
      </c>
      <c r="L499" s="579">
        <f t="shared" si="54"/>
        <v>0</v>
      </c>
      <c r="M499" s="578">
        <f t="shared" si="55"/>
        <v>0</v>
      </c>
      <c r="N499" s="148" t="str">
        <f t="shared" si="51"/>
        <v/>
      </c>
      <c r="O499" s="194" t="str">
        <f t="shared" si="52"/>
        <v>否</v>
      </c>
      <c r="P499" s="194" t="str">
        <f t="shared" si="56"/>
        <v>是</v>
      </c>
      <c r="Q499" s="187" t="s">
        <v>1000</v>
      </c>
      <c r="R499" s="175">
        <f t="shared" si="57"/>
        <v>7</v>
      </c>
    </row>
    <row r="500" s="175" customFormat="1" ht="18.95" customHeight="1" spans="1:18">
      <c r="A500" s="185" t="s">
        <v>165</v>
      </c>
      <c r="B500" s="186"/>
      <c r="C500" s="186" t="s">
        <v>983</v>
      </c>
      <c r="D500" s="574">
        <v>2070111</v>
      </c>
      <c r="E500" s="186" t="s">
        <v>176</v>
      </c>
      <c r="F500" s="60" t="s">
        <v>1001</v>
      </c>
      <c r="G500" s="188">
        <f>VLOOKUP(D500,'[45]2014市本级决算'!A:C,3,FALSE)</f>
        <v>210</v>
      </c>
      <c r="H500" s="188">
        <f>VLOOKUP(D500,'[45]2015市本级年初预算'!D:G,4,FALSE)</f>
        <v>210</v>
      </c>
      <c r="I500" s="188">
        <f>VLOOKUP(D500,'[45]2015预算调整'!E:K,7,FALSE)</f>
        <v>210</v>
      </c>
      <c r="J500" s="188">
        <f>VLOOKUP(D500,'[45]2015年市本级决算'!A:C,3,FALSE)</f>
        <v>253</v>
      </c>
      <c r="K500" s="578">
        <f t="shared" si="53"/>
        <v>1.205</v>
      </c>
      <c r="L500" s="579">
        <f t="shared" si="54"/>
        <v>1.205</v>
      </c>
      <c r="M500" s="578">
        <f t="shared" si="55"/>
        <v>1.205</v>
      </c>
      <c r="N500" s="148">
        <f t="shared" si="51"/>
        <v>0.205</v>
      </c>
      <c r="O500" s="194" t="str">
        <f t="shared" si="52"/>
        <v>是</v>
      </c>
      <c r="P500" s="194" t="str">
        <f t="shared" si="56"/>
        <v>是</v>
      </c>
      <c r="Q500" s="187" t="s">
        <v>1002</v>
      </c>
      <c r="R500" s="175">
        <f t="shared" si="57"/>
        <v>7</v>
      </c>
    </row>
    <row r="501" s="175" customFormat="1" ht="18.95" customHeight="1" spans="1:18">
      <c r="A501" s="185" t="s">
        <v>165</v>
      </c>
      <c r="B501" s="186" t="s">
        <v>165</v>
      </c>
      <c r="C501" s="186" t="s">
        <v>983</v>
      </c>
      <c r="D501" s="574">
        <v>2070112</v>
      </c>
      <c r="E501" s="186" t="s">
        <v>176</v>
      </c>
      <c r="F501" s="60" t="s">
        <v>1003</v>
      </c>
      <c r="G501" s="188">
        <f>VLOOKUP(D501,'[45]2014市本级决算'!A:C,3,FALSE)</f>
        <v>14</v>
      </c>
      <c r="H501" s="188">
        <f>VLOOKUP(D501,'[45]2015市本级年初预算'!D:G,4,FALSE)</f>
        <v>15</v>
      </c>
      <c r="I501" s="188">
        <f>VLOOKUP(D501,'[45]2015预算调整'!E:K,7,FALSE)</f>
        <v>15</v>
      </c>
      <c r="J501" s="188">
        <f>VLOOKUP(D501,'[45]2015年市本级决算'!A:C,3,FALSE)</f>
        <v>14</v>
      </c>
      <c r="K501" s="578">
        <f t="shared" si="53"/>
        <v>1</v>
      </c>
      <c r="L501" s="579">
        <f t="shared" si="54"/>
        <v>0.933</v>
      </c>
      <c r="M501" s="578">
        <f t="shared" si="55"/>
        <v>0.933</v>
      </c>
      <c r="N501" s="148">
        <f t="shared" si="51"/>
        <v>0</v>
      </c>
      <c r="O501" s="194" t="str">
        <f t="shared" si="52"/>
        <v>是</v>
      </c>
      <c r="P501" s="194" t="str">
        <f t="shared" si="56"/>
        <v>是</v>
      </c>
      <c r="Q501" s="187" t="s">
        <v>1004</v>
      </c>
      <c r="R501" s="175">
        <f t="shared" si="57"/>
        <v>7</v>
      </c>
    </row>
    <row r="502" s="175" customFormat="1" ht="18.95" customHeight="1" spans="1:18">
      <c r="A502" s="185" t="s">
        <v>165</v>
      </c>
      <c r="B502" s="186" t="s">
        <v>165</v>
      </c>
      <c r="C502" s="186" t="s">
        <v>983</v>
      </c>
      <c r="D502" s="574">
        <v>2070199</v>
      </c>
      <c r="E502" s="186" t="s">
        <v>176</v>
      </c>
      <c r="F502" s="60" t="s">
        <v>1005</v>
      </c>
      <c r="G502" s="188">
        <f>VLOOKUP(D502,'[45]2014市本级决算'!A:C,3,FALSE)</f>
        <v>527</v>
      </c>
      <c r="H502" s="188">
        <f>VLOOKUP(D502,'[45]2015市本级年初预算'!D:G,4,FALSE)</f>
        <v>530</v>
      </c>
      <c r="I502" s="188">
        <f>VLOOKUP(D502,'[45]2015预算调整'!E:K,7,FALSE)</f>
        <v>530</v>
      </c>
      <c r="J502" s="188">
        <f>VLOOKUP(D502,'[45]2015年市本级决算'!A:C,3,FALSE)</f>
        <v>589</v>
      </c>
      <c r="K502" s="578">
        <f t="shared" si="53"/>
        <v>1.118</v>
      </c>
      <c r="L502" s="579">
        <f t="shared" si="54"/>
        <v>1.111</v>
      </c>
      <c r="M502" s="578">
        <f t="shared" si="55"/>
        <v>1.111</v>
      </c>
      <c r="N502" s="148">
        <f t="shared" si="51"/>
        <v>0.118</v>
      </c>
      <c r="O502" s="194" t="str">
        <f t="shared" si="52"/>
        <v>是</v>
      </c>
      <c r="P502" s="194" t="str">
        <f t="shared" si="56"/>
        <v>是</v>
      </c>
      <c r="Q502" s="187" t="s">
        <v>1006</v>
      </c>
      <c r="R502" s="175">
        <f t="shared" si="57"/>
        <v>7</v>
      </c>
    </row>
    <row r="503" s="175" customFormat="1" ht="18.95" customHeight="1" spans="1:18">
      <c r="A503" s="185" t="s">
        <v>165</v>
      </c>
      <c r="B503" s="690" t="s">
        <v>981</v>
      </c>
      <c r="C503" s="186"/>
      <c r="D503" s="574">
        <v>20702</v>
      </c>
      <c r="E503" s="186"/>
      <c r="F503" s="39" t="s">
        <v>1007</v>
      </c>
      <c r="G503" s="188">
        <f>VLOOKUP(D503,'[45]2014市本级决算'!A:C,3,FALSE)</f>
        <v>2029</v>
      </c>
      <c r="H503" s="188">
        <f>VLOOKUP(D503,'[45]2015市本级年初预算'!D:G,4,FALSE)</f>
        <v>2030</v>
      </c>
      <c r="I503" s="188">
        <f>VLOOKUP(D503,'[45]2015预算调整'!E:K,7,FALSE)</f>
        <v>2030</v>
      </c>
      <c r="J503" s="188">
        <f>VLOOKUP(D503,'[45]2015年市本级决算'!A:C,3,FALSE)</f>
        <v>757</v>
      </c>
      <c r="K503" s="578">
        <f t="shared" si="53"/>
        <v>0.373</v>
      </c>
      <c r="L503" s="579">
        <f t="shared" si="54"/>
        <v>0.373</v>
      </c>
      <c r="M503" s="578">
        <f t="shared" si="55"/>
        <v>0.373</v>
      </c>
      <c r="N503" s="146">
        <f t="shared" si="51"/>
        <v>-0.627</v>
      </c>
      <c r="O503" s="194" t="str">
        <f t="shared" si="52"/>
        <v>是</v>
      </c>
      <c r="P503" s="194" t="str">
        <f t="shared" si="56"/>
        <v>是</v>
      </c>
      <c r="Q503" s="187" t="s">
        <v>1008</v>
      </c>
      <c r="R503" s="175">
        <f t="shared" si="57"/>
        <v>5</v>
      </c>
    </row>
    <row r="504" s="175" customFormat="1" ht="18.95" customHeight="1" spans="1:18">
      <c r="A504" s="185" t="s">
        <v>165</v>
      </c>
      <c r="B504" s="186" t="s">
        <v>165</v>
      </c>
      <c r="C504" s="186" t="s">
        <v>1008</v>
      </c>
      <c r="D504" s="574">
        <v>2070201</v>
      </c>
      <c r="E504" s="186" t="s">
        <v>176</v>
      </c>
      <c r="F504" s="60" t="s">
        <v>170</v>
      </c>
      <c r="G504" s="188">
        <f>VLOOKUP(D504,'[45]2014市本级决算'!A:C,3,FALSE)</f>
        <v>0</v>
      </c>
      <c r="H504" s="188">
        <f>VLOOKUP(D504,'[45]2015市本级年初预算'!D:G,4,FALSE)</f>
        <v>0</v>
      </c>
      <c r="I504" s="188">
        <f>VLOOKUP(D504,'[45]2015预算调整'!E:K,7,FALSE)</f>
        <v>0</v>
      </c>
      <c r="J504" s="188">
        <f>VLOOKUP(D504,'[45]2015年市本级决算'!A:C,3,FALSE)</f>
        <v>0</v>
      </c>
      <c r="K504" s="578">
        <f t="shared" si="53"/>
        <v>0</v>
      </c>
      <c r="L504" s="579">
        <f t="shared" si="54"/>
        <v>0</v>
      </c>
      <c r="M504" s="578">
        <f t="shared" si="55"/>
        <v>0</v>
      </c>
      <c r="N504" s="148" t="str">
        <f t="shared" ref="N504:N567" si="58">IF(ISERROR(J504/G504-1),"",J504/G504-1)</f>
        <v/>
      </c>
      <c r="O504" s="194" t="str">
        <f t="shared" si="52"/>
        <v>否</v>
      </c>
      <c r="P504" s="194" t="str">
        <f t="shared" si="56"/>
        <v>是</v>
      </c>
      <c r="Q504" s="187" t="s">
        <v>1009</v>
      </c>
      <c r="R504" s="175">
        <f t="shared" si="57"/>
        <v>7</v>
      </c>
    </row>
    <row r="505" s="175" customFormat="1" ht="18.95" customHeight="1" spans="1:18">
      <c r="A505" s="185" t="s">
        <v>165</v>
      </c>
      <c r="B505" s="186" t="s">
        <v>165</v>
      </c>
      <c r="C505" s="186" t="s">
        <v>1008</v>
      </c>
      <c r="D505" s="574">
        <v>2070202</v>
      </c>
      <c r="E505" s="186" t="s">
        <v>176</v>
      </c>
      <c r="F505" s="60" t="s">
        <v>172</v>
      </c>
      <c r="G505" s="188">
        <f>VLOOKUP(D505,'[45]2014市本级决算'!A:C,3,FALSE)</f>
        <v>0</v>
      </c>
      <c r="H505" s="188">
        <f>VLOOKUP(D505,'[45]2015市本级年初预算'!D:G,4,FALSE)</f>
        <v>0</v>
      </c>
      <c r="I505" s="188">
        <f>VLOOKUP(D505,'[45]2015预算调整'!E:K,7,FALSE)</f>
        <v>0</v>
      </c>
      <c r="J505" s="188">
        <f>VLOOKUP(D505,'[45]2015年市本级决算'!A:C,3,FALSE)</f>
        <v>0</v>
      </c>
      <c r="K505" s="578">
        <f t="shared" si="53"/>
        <v>0</v>
      </c>
      <c r="L505" s="579">
        <f t="shared" si="54"/>
        <v>0</v>
      </c>
      <c r="M505" s="578">
        <f t="shared" si="55"/>
        <v>0</v>
      </c>
      <c r="N505" s="148" t="str">
        <f t="shared" si="58"/>
        <v/>
      </c>
      <c r="O505" s="194" t="str">
        <f t="shared" si="52"/>
        <v>否</v>
      </c>
      <c r="P505" s="194" t="str">
        <f t="shared" si="56"/>
        <v>是</v>
      </c>
      <c r="Q505" s="187" t="s">
        <v>1010</v>
      </c>
      <c r="R505" s="175">
        <f t="shared" si="57"/>
        <v>7</v>
      </c>
    </row>
    <row r="506" s="175" customFormat="1" ht="18.95" customHeight="1" spans="1:18">
      <c r="A506" s="185" t="s">
        <v>165</v>
      </c>
      <c r="B506" s="186" t="s">
        <v>165</v>
      </c>
      <c r="C506" s="186" t="s">
        <v>1008</v>
      </c>
      <c r="D506" s="574">
        <v>2070203</v>
      </c>
      <c r="E506" s="186" t="s">
        <v>176</v>
      </c>
      <c r="F506" s="60" t="s">
        <v>174</v>
      </c>
      <c r="G506" s="188">
        <f>VLOOKUP(D506,'[45]2014市本级决算'!A:C,3,FALSE)</f>
        <v>0</v>
      </c>
      <c r="H506" s="188">
        <f>VLOOKUP(D506,'[45]2015市本级年初预算'!D:G,4,FALSE)</f>
        <v>0</v>
      </c>
      <c r="I506" s="188">
        <f>VLOOKUP(D506,'[45]2015预算调整'!E:K,7,FALSE)</f>
        <v>0</v>
      </c>
      <c r="J506" s="188">
        <f>VLOOKUP(D506,'[45]2015年市本级决算'!A:C,3,FALSE)</f>
        <v>0</v>
      </c>
      <c r="K506" s="578">
        <f t="shared" si="53"/>
        <v>0</v>
      </c>
      <c r="L506" s="579">
        <f t="shared" si="54"/>
        <v>0</v>
      </c>
      <c r="M506" s="578">
        <f t="shared" si="55"/>
        <v>0</v>
      </c>
      <c r="N506" s="148" t="str">
        <f t="shared" si="58"/>
        <v/>
      </c>
      <c r="O506" s="194" t="str">
        <f t="shared" si="52"/>
        <v>否</v>
      </c>
      <c r="P506" s="194" t="str">
        <f t="shared" si="56"/>
        <v>是</v>
      </c>
      <c r="Q506" s="187" t="s">
        <v>1011</v>
      </c>
      <c r="R506" s="175">
        <f t="shared" si="57"/>
        <v>7</v>
      </c>
    </row>
    <row r="507" s="175" customFormat="1" ht="18.95" customHeight="1" spans="1:18">
      <c r="A507" s="185" t="s">
        <v>165</v>
      </c>
      <c r="B507" s="186" t="s">
        <v>165</v>
      </c>
      <c r="C507" s="186" t="s">
        <v>1008</v>
      </c>
      <c r="D507" s="574">
        <v>2070204</v>
      </c>
      <c r="E507" s="186" t="s">
        <v>176</v>
      </c>
      <c r="F507" s="60" t="s">
        <v>1012</v>
      </c>
      <c r="G507" s="188">
        <f>VLOOKUP(D507,'[45]2014市本级决算'!A:C,3,FALSE)</f>
        <v>1275</v>
      </c>
      <c r="H507" s="188">
        <f>VLOOKUP(D507,'[45]2015市本级年初预算'!D:G,4,FALSE)</f>
        <v>1280</v>
      </c>
      <c r="I507" s="188">
        <f>VLOOKUP(D507,'[45]2015预算调整'!E:K,7,FALSE)</f>
        <v>1280</v>
      </c>
      <c r="J507" s="188">
        <f>VLOOKUP(D507,'[45]2015年市本级决算'!A:C,3,FALSE)</f>
        <v>116</v>
      </c>
      <c r="K507" s="578">
        <f t="shared" si="53"/>
        <v>0.091</v>
      </c>
      <c r="L507" s="579">
        <f t="shared" si="54"/>
        <v>0.091</v>
      </c>
      <c r="M507" s="578">
        <f t="shared" si="55"/>
        <v>0.091</v>
      </c>
      <c r="N507" s="148">
        <f t="shared" si="58"/>
        <v>-0.909</v>
      </c>
      <c r="O507" s="194" t="str">
        <f t="shared" si="52"/>
        <v>是</v>
      </c>
      <c r="P507" s="194" t="str">
        <f t="shared" si="56"/>
        <v>是</v>
      </c>
      <c r="Q507" s="187" t="s">
        <v>1013</v>
      </c>
      <c r="R507" s="175">
        <f t="shared" si="57"/>
        <v>7</v>
      </c>
    </row>
    <row r="508" s="175" customFormat="1" ht="18.95" customHeight="1" spans="1:18">
      <c r="A508" s="185" t="s">
        <v>165</v>
      </c>
      <c r="B508" s="186"/>
      <c r="C508" s="186" t="s">
        <v>1008</v>
      </c>
      <c r="D508" s="574">
        <v>2070205</v>
      </c>
      <c r="E508" s="186" t="s">
        <v>176</v>
      </c>
      <c r="F508" s="60" t="s">
        <v>1014</v>
      </c>
      <c r="G508" s="188">
        <f>VLOOKUP(D508,'[45]2014市本级决算'!A:C,3,FALSE)</f>
        <v>650</v>
      </c>
      <c r="H508" s="188">
        <f>VLOOKUP(D508,'[45]2015市本级年初预算'!D:G,4,FALSE)</f>
        <v>650</v>
      </c>
      <c r="I508" s="188">
        <f>VLOOKUP(D508,'[45]2015预算调整'!E:K,7,FALSE)</f>
        <v>650</v>
      </c>
      <c r="J508" s="188">
        <f>VLOOKUP(D508,'[45]2015年市本级决算'!A:C,3,FALSE)</f>
        <v>503</v>
      </c>
      <c r="K508" s="578">
        <f t="shared" si="53"/>
        <v>0.774</v>
      </c>
      <c r="L508" s="579">
        <f t="shared" si="54"/>
        <v>0.774</v>
      </c>
      <c r="M508" s="578">
        <f t="shared" si="55"/>
        <v>0.774</v>
      </c>
      <c r="N508" s="148">
        <f t="shared" si="58"/>
        <v>-0.226</v>
      </c>
      <c r="O508" s="194" t="str">
        <f t="shared" si="52"/>
        <v>是</v>
      </c>
      <c r="P508" s="194" t="str">
        <f t="shared" si="56"/>
        <v>是</v>
      </c>
      <c r="Q508" s="187" t="s">
        <v>1015</v>
      </c>
      <c r="R508" s="175">
        <f t="shared" si="57"/>
        <v>7</v>
      </c>
    </row>
    <row r="509" s="175" customFormat="1" ht="18.95" customHeight="1" spans="1:18">
      <c r="A509" s="185" t="s">
        <v>165</v>
      </c>
      <c r="B509" s="186" t="s">
        <v>165</v>
      </c>
      <c r="C509" s="186" t="s">
        <v>1008</v>
      </c>
      <c r="D509" s="574">
        <v>2070206</v>
      </c>
      <c r="E509" s="186" t="s">
        <v>176</v>
      </c>
      <c r="F509" s="60" t="s">
        <v>1016</v>
      </c>
      <c r="G509" s="188">
        <f>VLOOKUP(D509,'[45]2014市本级决算'!A:C,3,FALSE)</f>
        <v>0</v>
      </c>
      <c r="H509" s="188">
        <f>VLOOKUP(D509,'[45]2015市本级年初预算'!D:G,4,FALSE)</f>
        <v>0</v>
      </c>
      <c r="I509" s="188">
        <f>VLOOKUP(D509,'[45]2015预算调整'!E:K,7,FALSE)</f>
        <v>0</v>
      </c>
      <c r="J509" s="188">
        <f>VLOOKUP(D509,'[45]2015年市本级决算'!A:C,3,FALSE)</f>
        <v>0</v>
      </c>
      <c r="K509" s="578">
        <f t="shared" si="53"/>
        <v>0</v>
      </c>
      <c r="L509" s="579">
        <f t="shared" si="54"/>
        <v>0</v>
      </c>
      <c r="M509" s="578">
        <f t="shared" si="55"/>
        <v>0</v>
      </c>
      <c r="N509" s="148" t="str">
        <f t="shared" si="58"/>
        <v/>
      </c>
      <c r="O509" s="194" t="str">
        <f t="shared" si="52"/>
        <v>否</v>
      </c>
      <c r="P509" s="194" t="str">
        <f t="shared" si="56"/>
        <v>是</v>
      </c>
      <c r="Q509" s="187" t="s">
        <v>1017</v>
      </c>
      <c r="R509" s="175">
        <f t="shared" si="57"/>
        <v>7</v>
      </c>
    </row>
    <row r="510" s="175" customFormat="1" ht="18.95" customHeight="1" spans="1:18">
      <c r="A510" s="185" t="s">
        <v>165</v>
      </c>
      <c r="B510" s="186" t="s">
        <v>165</v>
      </c>
      <c r="C510" s="186" t="s">
        <v>1008</v>
      </c>
      <c r="D510" s="574">
        <v>2070299</v>
      </c>
      <c r="E510" s="186" t="s">
        <v>176</v>
      </c>
      <c r="F510" s="60" t="s">
        <v>1018</v>
      </c>
      <c r="G510" s="188">
        <f>VLOOKUP(D510,'[45]2014市本级决算'!A:C,3,FALSE)</f>
        <v>104</v>
      </c>
      <c r="H510" s="188">
        <f>VLOOKUP(D510,'[45]2015市本级年初预算'!D:G,4,FALSE)</f>
        <v>100</v>
      </c>
      <c r="I510" s="188">
        <f>VLOOKUP(D510,'[45]2015预算调整'!E:K,7,FALSE)</f>
        <v>100</v>
      </c>
      <c r="J510" s="188">
        <f>VLOOKUP(D510,'[45]2015年市本级决算'!A:C,3,FALSE)</f>
        <v>138</v>
      </c>
      <c r="K510" s="578">
        <f t="shared" si="53"/>
        <v>1.327</v>
      </c>
      <c r="L510" s="579">
        <f t="shared" si="54"/>
        <v>1.38</v>
      </c>
      <c r="M510" s="578">
        <f t="shared" si="55"/>
        <v>1.38</v>
      </c>
      <c r="N510" s="148">
        <f t="shared" si="58"/>
        <v>0.327</v>
      </c>
      <c r="O510" s="194" t="str">
        <f t="shared" si="52"/>
        <v>是</v>
      </c>
      <c r="P510" s="194" t="str">
        <f t="shared" si="56"/>
        <v>是</v>
      </c>
      <c r="Q510" s="187" t="s">
        <v>1019</v>
      </c>
      <c r="R510" s="175">
        <f t="shared" si="57"/>
        <v>7</v>
      </c>
    </row>
    <row r="511" s="175" customFormat="1" ht="18.95" customHeight="1" spans="1:18">
      <c r="A511" s="185" t="s">
        <v>165</v>
      </c>
      <c r="B511" s="690" t="s">
        <v>981</v>
      </c>
      <c r="C511" s="186"/>
      <c r="D511" s="574">
        <v>20703</v>
      </c>
      <c r="E511" s="186"/>
      <c r="F511" s="60" t="s">
        <v>1020</v>
      </c>
      <c r="G511" s="188">
        <f>VLOOKUP(D511,'[45]2014市本级决算'!A:C,3,FALSE)</f>
        <v>668</v>
      </c>
      <c r="H511" s="188">
        <f>VLOOKUP(D511,'[45]2015市本级年初预算'!D:G,4,FALSE)</f>
        <v>725</v>
      </c>
      <c r="I511" s="188">
        <f>VLOOKUP(D511,'[45]2015预算调整'!E:K,7,FALSE)</f>
        <v>725</v>
      </c>
      <c r="J511" s="188">
        <f>VLOOKUP(D511,'[45]2015年市本级决算'!A:C,3,FALSE)</f>
        <v>883</v>
      </c>
      <c r="K511" s="578">
        <f t="shared" si="53"/>
        <v>1.322</v>
      </c>
      <c r="L511" s="579">
        <f t="shared" si="54"/>
        <v>1.218</v>
      </c>
      <c r="M511" s="578">
        <f t="shared" si="55"/>
        <v>1.218</v>
      </c>
      <c r="N511" s="146">
        <f t="shared" si="58"/>
        <v>0.322</v>
      </c>
      <c r="O511" s="194" t="str">
        <f t="shared" si="52"/>
        <v>是</v>
      </c>
      <c r="P511" s="194" t="str">
        <f t="shared" si="56"/>
        <v>是</v>
      </c>
      <c r="Q511" s="187" t="s">
        <v>1021</v>
      </c>
      <c r="R511" s="175">
        <f t="shared" si="57"/>
        <v>5</v>
      </c>
    </row>
    <row r="512" s="175" customFormat="1" ht="18.95" customHeight="1" spans="1:18">
      <c r="A512" s="185" t="s">
        <v>165</v>
      </c>
      <c r="B512" s="186" t="s">
        <v>165</v>
      </c>
      <c r="C512" s="186" t="s">
        <v>1021</v>
      </c>
      <c r="D512" s="574">
        <v>2070301</v>
      </c>
      <c r="E512" s="186" t="s">
        <v>176</v>
      </c>
      <c r="F512" s="60" t="s">
        <v>170</v>
      </c>
      <c r="G512" s="188">
        <f>VLOOKUP(D512,'[45]2014市本级决算'!A:C,3,FALSE)</f>
        <v>210</v>
      </c>
      <c r="H512" s="188">
        <f>VLOOKUP(D512,'[45]2015市本级年初预算'!D:G,4,FALSE)</f>
        <v>260</v>
      </c>
      <c r="I512" s="188">
        <f>VLOOKUP(D512,'[45]2015预算调整'!E:K,7,FALSE)</f>
        <v>260</v>
      </c>
      <c r="J512" s="188">
        <f>VLOOKUP(D512,'[45]2015年市本级决算'!A:C,3,FALSE)</f>
        <v>283</v>
      </c>
      <c r="K512" s="578">
        <f t="shared" si="53"/>
        <v>1.348</v>
      </c>
      <c r="L512" s="579">
        <f t="shared" si="54"/>
        <v>1.088</v>
      </c>
      <c r="M512" s="578">
        <f t="shared" si="55"/>
        <v>1.088</v>
      </c>
      <c r="N512" s="148">
        <f t="shared" si="58"/>
        <v>0.348</v>
      </c>
      <c r="O512" s="194" t="str">
        <f t="shared" si="52"/>
        <v>是</v>
      </c>
      <c r="P512" s="194" t="str">
        <f t="shared" si="56"/>
        <v>是</v>
      </c>
      <c r="Q512" s="187" t="s">
        <v>1022</v>
      </c>
      <c r="R512" s="175">
        <f t="shared" si="57"/>
        <v>7</v>
      </c>
    </row>
    <row r="513" s="175" customFormat="1" ht="18.95" customHeight="1" spans="1:18">
      <c r="A513" s="185" t="s">
        <v>165</v>
      </c>
      <c r="B513" s="186" t="s">
        <v>165</v>
      </c>
      <c r="C513" s="186" t="s">
        <v>1021</v>
      </c>
      <c r="D513" s="574">
        <v>2070302</v>
      </c>
      <c r="E513" s="186" t="s">
        <v>176</v>
      </c>
      <c r="F513" s="60" t="s">
        <v>172</v>
      </c>
      <c r="G513" s="188">
        <f>VLOOKUP(D513,'[45]2014市本级决算'!A:C,3,FALSE)</f>
        <v>89</v>
      </c>
      <c r="H513" s="188">
        <f>VLOOKUP(D513,'[45]2015市本级年初预算'!D:G,4,FALSE)</f>
        <v>95</v>
      </c>
      <c r="I513" s="188">
        <f>VLOOKUP(D513,'[45]2015预算调整'!E:K,7,FALSE)</f>
        <v>95</v>
      </c>
      <c r="J513" s="188">
        <f>VLOOKUP(D513,'[45]2015年市本级决算'!A:C,3,FALSE)</f>
        <v>29</v>
      </c>
      <c r="K513" s="578">
        <f t="shared" si="53"/>
        <v>0.326</v>
      </c>
      <c r="L513" s="579">
        <f t="shared" si="54"/>
        <v>0.305</v>
      </c>
      <c r="M513" s="578">
        <f t="shared" si="55"/>
        <v>0.305</v>
      </c>
      <c r="N513" s="148">
        <f t="shared" si="58"/>
        <v>-0.674</v>
      </c>
      <c r="O513" s="194" t="str">
        <f t="shared" si="52"/>
        <v>是</v>
      </c>
      <c r="P513" s="194" t="str">
        <f t="shared" si="56"/>
        <v>是</v>
      </c>
      <c r="Q513" s="187" t="s">
        <v>1023</v>
      </c>
      <c r="R513" s="175">
        <f t="shared" si="57"/>
        <v>7</v>
      </c>
    </row>
    <row r="514" s="175" customFormat="1" ht="18.95" customHeight="1" spans="1:18">
      <c r="A514" s="185" t="s">
        <v>165</v>
      </c>
      <c r="B514" s="186" t="s">
        <v>165</v>
      </c>
      <c r="C514" s="186" t="s">
        <v>1021</v>
      </c>
      <c r="D514" s="574">
        <v>2070303</v>
      </c>
      <c r="E514" s="186" t="s">
        <v>176</v>
      </c>
      <c r="F514" s="60" t="s">
        <v>174</v>
      </c>
      <c r="G514" s="188">
        <f>VLOOKUP(D514,'[45]2014市本级决算'!A:C,3,FALSE)</f>
        <v>0</v>
      </c>
      <c r="H514" s="188">
        <f>VLOOKUP(D514,'[45]2015市本级年初预算'!D:G,4,FALSE)</f>
        <v>0</v>
      </c>
      <c r="I514" s="188">
        <f>VLOOKUP(D514,'[45]2015预算调整'!E:K,7,FALSE)</f>
        <v>0</v>
      </c>
      <c r="J514" s="188">
        <f>VLOOKUP(D514,'[45]2015年市本级决算'!A:C,3,FALSE)</f>
        <v>0</v>
      </c>
      <c r="K514" s="578">
        <f t="shared" si="53"/>
        <v>0</v>
      </c>
      <c r="L514" s="579">
        <f t="shared" si="54"/>
        <v>0</v>
      </c>
      <c r="M514" s="578">
        <f t="shared" si="55"/>
        <v>0</v>
      </c>
      <c r="N514" s="148" t="str">
        <f t="shared" si="58"/>
        <v/>
      </c>
      <c r="O514" s="194" t="str">
        <f t="shared" si="52"/>
        <v>否</v>
      </c>
      <c r="P514" s="194" t="str">
        <f t="shared" si="56"/>
        <v>是</v>
      </c>
      <c r="Q514" s="187" t="s">
        <v>1024</v>
      </c>
      <c r="R514" s="175">
        <f t="shared" si="57"/>
        <v>7</v>
      </c>
    </row>
    <row r="515" s="175" customFormat="1" ht="18.95" customHeight="1" spans="1:18">
      <c r="A515" s="185" t="s">
        <v>165</v>
      </c>
      <c r="B515" s="186" t="s">
        <v>165</v>
      </c>
      <c r="C515" s="186" t="s">
        <v>1021</v>
      </c>
      <c r="D515" s="574">
        <v>2070304</v>
      </c>
      <c r="E515" s="186" t="s">
        <v>176</v>
      </c>
      <c r="F515" s="60" t="s">
        <v>1025</v>
      </c>
      <c r="G515" s="188">
        <f>VLOOKUP(D515,'[45]2014市本级决算'!A:C,3,FALSE)</f>
        <v>0</v>
      </c>
      <c r="H515" s="188">
        <f>VLOOKUP(D515,'[45]2015市本级年初预算'!D:G,4,FALSE)</f>
        <v>0</v>
      </c>
      <c r="I515" s="188">
        <f>VLOOKUP(D515,'[45]2015预算调整'!E:K,7,FALSE)</f>
        <v>0</v>
      </c>
      <c r="J515" s="188">
        <f>VLOOKUP(D515,'[45]2015年市本级决算'!A:C,3,FALSE)</f>
        <v>0</v>
      </c>
      <c r="K515" s="578">
        <f t="shared" si="53"/>
        <v>0</v>
      </c>
      <c r="L515" s="579">
        <f t="shared" si="54"/>
        <v>0</v>
      </c>
      <c r="M515" s="578">
        <f t="shared" si="55"/>
        <v>0</v>
      </c>
      <c r="N515" s="148" t="str">
        <f t="shared" si="58"/>
        <v/>
      </c>
      <c r="O515" s="194" t="str">
        <f t="shared" si="52"/>
        <v>否</v>
      </c>
      <c r="P515" s="194" t="str">
        <f t="shared" si="56"/>
        <v>是</v>
      </c>
      <c r="Q515" s="187" t="s">
        <v>1026</v>
      </c>
      <c r="R515" s="175">
        <f t="shared" si="57"/>
        <v>7</v>
      </c>
    </row>
    <row r="516" s="175" customFormat="1" ht="18.95" customHeight="1" spans="1:18">
      <c r="A516" s="185" t="s">
        <v>165</v>
      </c>
      <c r="B516" s="186" t="s">
        <v>165</v>
      </c>
      <c r="C516" s="186" t="s">
        <v>1021</v>
      </c>
      <c r="D516" s="574">
        <v>2070305</v>
      </c>
      <c r="E516" s="186" t="s">
        <v>176</v>
      </c>
      <c r="F516" s="60" t="s">
        <v>1027</v>
      </c>
      <c r="G516" s="188">
        <f>VLOOKUP(D516,'[45]2014市本级决算'!A:C,3,FALSE)</f>
        <v>47</v>
      </c>
      <c r="H516" s="188">
        <f>VLOOKUP(D516,'[45]2015市本级年初预算'!D:G,4,FALSE)</f>
        <v>50</v>
      </c>
      <c r="I516" s="188">
        <f>VLOOKUP(D516,'[45]2015预算调整'!E:K,7,FALSE)</f>
        <v>50</v>
      </c>
      <c r="J516" s="188">
        <f>VLOOKUP(D516,'[45]2015年市本级决算'!A:C,3,FALSE)</f>
        <v>62</v>
      </c>
      <c r="K516" s="578">
        <f t="shared" si="53"/>
        <v>1.319</v>
      </c>
      <c r="L516" s="579">
        <f t="shared" si="54"/>
        <v>1.24</v>
      </c>
      <c r="M516" s="578">
        <f t="shared" si="55"/>
        <v>1.24</v>
      </c>
      <c r="N516" s="148">
        <f t="shared" si="58"/>
        <v>0.319</v>
      </c>
      <c r="O516" s="194" t="str">
        <f t="shared" ref="O516:O579" si="59">IF(F516&lt;&gt;"",IF(SUM(G516:J516)&lt;&gt;0,"是","否"),"空")</f>
        <v>是</v>
      </c>
      <c r="P516" s="194" t="str">
        <f t="shared" si="56"/>
        <v>是</v>
      </c>
      <c r="Q516" s="187" t="s">
        <v>1028</v>
      </c>
      <c r="R516" s="175">
        <f t="shared" si="57"/>
        <v>7</v>
      </c>
    </row>
    <row r="517" s="175" customFormat="1" ht="18.95" customHeight="1" spans="1:18">
      <c r="A517" s="185" t="s">
        <v>165</v>
      </c>
      <c r="B517" s="186" t="s">
        <v>165</v>
      </c>
      <c r="C517" s="186" t="s">
        <v>1021</v>
      </c>
      <c r="D517" s="574">
        <v>2070306</v>
      </c>
      <c r="E517" s="186" t="s">
        <v>176</v>
      </c>
      <c r="F517" s="60" t="s">
        <v>1029</v>
      </c>
      <c r="G517" s="188">
        <f>VLOOKUP(D517,'[45]2014市本级决算'!A:C,3,FALSE)</f>
        <v>0</v>
      </c>
      <c r="H517" s="188">
        <f>VLOOKUP(D517,'[45]2015市本级年初预算'!D:G,4,FALSE)</f>
        <v>0</v>
      </c>
      <c r="I517" s="188">
        <f>VLOOKUP(D517,'[45]2015预算调整'!E:K,7,FALSE)</f>
        <v>0</v>
      </c>
      <c r="J517" s="188">
        <f>VLOOKUP(D517,'[45]2015年市本级决算'!A:C,3,FALSE)</f>
        <v>0</v>
      </c>
      <c r="K517" s="578">
        <f t="shared" ref="K517:K580" si="60">IFERROR(J517/G517,0)</f>
        <v>0</v>
      </c>
      <c r="L517" s="579">
        <f t="shared" ref="L517:L580" si="61">IFERROR(J517/H517,0)</f>
        <v>0</v>
      </c>
      <c r="M517" s="578">
        <f t="shared" ref="M517:M580" si="62">IFERROR(J517/I517,0)</f>
        <v>0</v>
      </c>
      <c r="N517" s="148" t="str">
        <f t="shared" si="58"/>
        <v/>
      </c>
      <c r="O517" s="194" t="str">
        <f t="shared" si="59"/>
        <v>否</v>
      </c>
      <c r="P517" s="194" t="str">
        <f t="shared" ref="P517:P580" si="63">IF(C517&lt;&gt;"",IF(OR(LEFT(D517,3)="205",LEFT(D517,3)="206",LEFT(D517,3)="207",LEFT(D517,3)="208",LEFT(D517,3)="210",LEFT(D517,3)="213"),"是","否"),"是")</f>
        <v>是</v>
      </c>
      <c r="Q517" s="187" t="s">
        <v>1030</v>
      </c>
      <c r="R517" s="175">
        <f t="shared" ref="R517:R580" si="64">LEN(Q517)</f>
        <v>7</v>
      </c>
    </row>
    <row r="518" s="175" customFormat="1" ht="18.95" customHeight="1" spans="1:18">
      <c r="A518" s="185" t="s">
        <v>165</v>
      </c>
      <c r="B518" s="186" t="s">
        <v>165</v>
      </c>
      <c r="C518" s="186" t="s">
        <v>1021</v>
      </c>
      <c r="D518" s="574">
        <v>2070307</v>
      </c>
      <c r="E518" s="186" t="s">
        <v>176</v>
      </c>
      <c r="F518" s="60" t="s">
        <v>1031</v>
      </c>
      <c r="G518" s="188">
        <f>VLOOKUP(D518,'[45]2014市本级决算'!A:C,3,FALSE)</f>
        <v>170</v>
      </c>
      <c r="H518" s="188">
        <f>VLOOKUP(D518,'[45]2015市本级年初预算'!D:G,4,FALSE)</f>
        <v>170</v>
      </c>
      <c r="I518" s="188">
        <f>VLOOKUP(D518,'[45]2015预算调整'!E:K,7,FALSE)</f>
        <v>170</v>
      </c>
      <c r="J518" s="188">
        <f>VLOOKUP(D518,'[45]2015年市本级决算'!A:C,3,FALSE)</f>
        <v>248</v>
      </c>
      <c r="K518" s="578">
        <f t="shared" si="60"/>
        <v>1.459</v>
      </c>
      <c r="L518" s="579">
        <f t="shared" si="61"/>
        <v>1.459</v>
      </c>
      <c r="M518" s="578">
        <f t="shared" si="62"/>
        <v>1.459</v>
      </c>
      <c r="N518" s="148">
        <f t="shared" si="58"/>
        <v>0.459</v>
      </c>
      <c r="O518" s="194" t="str">
        <f t="shared" si="59"/>
        <v>是</v>
      </c>
      <c r="P518" s="194" t="str">
        <f t="shared" si="63"/>
        <v>是</v>
      </c>
      <c r="Q518" s="187" t="s">
        <v>1032</v>
      </c>
      <c r="R518" s="175">
        <f t="shared" si="64"/>
        <v>7</v>
      </c>
    </row>
    <row r="519" s="175" customFormat="1" ht="18.95" customHeight="1" spans="1:18">
      <c r="A519" s="185" t="s">
        <v>165</v>
      </c>
      <c r="B519" s="186"/>
      <c r="C519" s="186" t="s">
        <v>1021</v>
      </c>
      <c r="D519" s="574">
        <v>2070308</v>
      </c>
      <c r="E519" s="186" t="s">
        <v>176</v>
      </c>
      <c r="F519" s="60" t="s">
        <v>1033</v>
      </c>
      <c r="G519" s="188">
        <f>VLOOKUP(D519,'[45]2014市本级决算'!A:C,3,FALSE)</f>
        <v>152</v>
      </c>
      <c r="H519" s="188">
        <f>VLOOKUP(D519,'[45]2015市本级年初预算'!D:G,4,FALSE)</f>
        <v>150</v>
      </c>
      <c r="I519" s="188">
        <f>VLOOKUP(D519,'[45]2015预算调整'!E:K,7,FALSE)</f>
        <v>150</v>
      </c>
      <c r="J519" s="188">
        <f>VLOOKUP(D519,'[45]2015年市本级决算'!A:C,3,FALSE)</f>
        <v>261</v>
      </c>
      <c r="K519" s="578">
        <f t="shared" si="60"/>
        <v>1.717</v>
      </c>
      <c r="L519" s="579">
        <f t="shared" si="61"/>
        <v>1.74</v>
      </c>
      <c r="M519" s="578">
        <f t="shared" si="62"/>
        <v>1.74</v>
      </c>
      <c r="N519" s="148">
        <f t="shared" si="58"/>
        <v>0.717</v>
      </c>
      <c r="O519" s="194" t="str">
        <f t="shared" si="59"/>
        <v>是</v>
      </c>
      <c r="P519" s="194" t="str">
        <f t="shared" si="63"/>
        <v>是</v>
      </c>
      <c r="Q519" s="187" t="s">
        <v>1034</v>
      </c>
      <c r="R519" s="175">
        <f t="shared" si="64"/>
        <v>7</v>
      </c>
    </row>
    <row r="520" s="175" customFormat="1" ht="18.95" customHeight="1" spans="1:18">
      <c r="A520" s="185" t="s">
        <v>165</v>
      </c>
      <c r="B520" s="186" t="s">
        <v>165</v>
      </c>
      <c r="C520" s="186" t="s">
        <v>1021</v>
      </c>
      <c r="D520" s="574">
        <v>2070309</v>
      </c>
      <c r="E520" s="186" t="s">
        <v>176</v>
      </c>
      <c r="F520" s="60" t="s">
        <v>1035</v>
      </c>
      <c r="G520" s="188">
        <f>VLOOKUP(D520,'[45]2014市本级决算'!A:C,3,FALSE)</f>
        <v>0</v>
      </c>
      <c r="H520" s="188">
        <f>VLOOKUP(D520,'[45]2015市本级年初预算'!D:G,4,FALSE)</f>
        <v>0</v>
      </c>
      <c r="I520" s="188">
        <f>VLOOKUP(D520,'[45]2015预算调整'!E:K,7,FALSE)</f>
        <v>0</v>
      </c>
      <c r="J520" s="188">
        <f>VLOOKUP(D520,'[45]2015年市本级决算'!A:C,3,FALSE)</f>
        <v>0</v>
      </c>
      <c r="K520" s="578">
        <f t="shared" si="60"/>
        <v>0</v>
      </c>
      <c r="L520" s="579">
        <f t="shared" si="61"/>
        <v>0</v>
      </c>
      <c r="M520" s="578">
        <f t="shared" si="62"/>
        <v>0</v>
      </c>
      <c r="N520" s="148" t="str">
        <f t="shared" si="58"/>
        <v/>
      </c>
      <c r="O520" s="194" t="str">
        <f t="shared" si="59"/>
        <v>否</v>
      </c>
      <c r="P520" s="194" t="str">
        <f t="shared" si="63"/>
        <v>是</v>
      </c>
      <c r="Q520" s="187" t="s">
        <v>1036</v>
      </c>
      <c r="R520" s="175">
        <f t="shared" si="64"/>
        <v>7</v>
      </c>
    </row>
    <row r="521" s="175" customFormat="1" ht="18.95" customHeight="1" spans="1:18">
      <c r="A521" s="185" t="s">
        <v>165</v>
      </c>
      <c r="B521" s="186" t="s">
        <v>165</v>
      </c>
      <c r="C521" s="186" t="s">
        <v>1021</v>
      </c>
      <c r="D521" s="574">
        <v>2070399</v>
      </c>
      <c r="E521" s="186" t="s">
        <v>176</v>
      </c>
      <c r="F521" s="60" t="s">
        <v>1037</v>
      </c>
      <c r="G521" s="188">
        <f>VLOOKUP(D521,'[45]2014市本级决算'!A:C,3,FALSE)</f>
        <v>0</v>
      </c>
      <c r="H521" s="188">
        <f>VLOOKUP(D521,'[45]2015市本级年初预算'!D:G,4,FALSE)</f>
        <v>0</v>
      </c>
      <c r="I521" s="188">
        <f>VLOOKUP(D521,'[45]2015预算调整'!E:K,7,FALSE)</f>
        <v>0</v>
      </c>
      <c r="J521" s="188">
        <f>VLOOKUP(D521,'[45]2015年市本级决算'!A:C,3,FALSE)</f>
        <v>0</v>
      </c>
      <c r="K521" s="578">
        <f t="shared" si="60"/>
        <v>0</v>
      </c>
      <c r="L521" s="579">
        <f t="shared" si="61"/>
        <v>0</v>
      </c>
      <c r="M521" s="578">
        <f t="shared" si="62"/>
        <v>0</v>
      </c>
      <c r="N521" s="148" t="str">
        <f t="shared" si="58"/>
        <v/>
      </c>
      <c r="O521" s="194" t="str">
        <f t="shared" si="59"/>
        <v>否</v>
      </c>
      <c r="P521" s="194" t="str">
        <f t="shared" si="63"/>
        <v>是</v>
      </c>
      <c r="Q521" s="187" t="s">
        <v>1038</v>
      </c>
      <c r="R521" s="175">
        <f t="shared" si="64"/>
        <v>7</v>
      </c>
    </row>
    <row r="522" s="175" customFormat="1" ht="18.95" customHeight="1" spans="1:18">
      <c r="A522" s="185" t="s">
        <v>165</v>
      </c>
      <c r="B522" s="690" t="s">
        <v>981</v>
      </c>
      <c r="C522" s="186"/>
      <c r="D522" s="574">
        <v>20704</v>
      </c>
      <c r="E522" s="186"/>
      <c r="F522" s="60" t="s">
        <v>1039</v>
      </c>
      <c r="G522" s="188">
        <f>VLOOKUP(D522,'[45]2014市本级决算'!A:C,3,FALSE)</f>
        <v>2918</v>
      </c>
      <c r="H522" s="188">
        <f>VLOOKUP(D522,'[45]2015市本级年初预算'!D:G,4,FALSE)</f>
        <v>2765</v>
      </c>
      <c r="I522" s="188">
        <f>VLOOKUP(D522,'[45]2015预算调整'!E:K,7,FALSE)</f>
        <v>2765</v>
      </c>
      <c r="J522" s="188">
        <f>VLOOKUP(D522,'[45]2015年市本级决算'!A:C,3,FALSE)</f>
        <v>3589</v>
      </c>
      <c r="K522" s="578">
        <f t="shared" si="60"/>
        <v>1.23</v>
      </c>
      <c r="L522" s="579">
        <f t="shared" si="61"/>
        <v>1.298</v>
      </c>
      <c r="M522" s="578">
        <f t="shared" si="62"/>
        <v>1.298</v>
      </c>
      <c r="N522" s="146">
        <f t="shared" si="58"/>
        <v>0.23</v>
      </c>
      <c r="O522" s="194" t="str">
        <f t="shared" si="59"/>
        <v>是</v>
      </c>
      <c r="P522" s="194" t="str">
        <f t="shared" si="63"/>
        <v>是</v>
      </c>
      <c r="Q522" s="187" t="s">
        <v>1040</v>
      </c>
      <c r="R522" s="175">
        <f t="shared" si="64"/>
        <v>5</v>
      </c>
    </row>
    <row r="523" s="175" customFormat="1" ht="18.95" customHeight="1" spans="1:18">
      <c r="A523" s="185" t="s">
        <v>165</v>
      </c>
      <c r="B523" s="186" t="s">
        <v>165</v>
      </c>
      <c r="C523" s="186" t="s">
        <v>1040</v>
      </c>
      <c r="D523" s="574">
        <v>2070401</v>
      </c>
      <c r="E523" s="186" t="s">
        <v>176</v>
      </c>
      <c r="F523" s="60" t="s">
        <v>170</v>
      </c>
      <c r="G523" s="188">
        <f>VLOOKUP(D523,'[45]2014市本级决算'!A:C,3,FALSE)</f>
        <v>192</v>
      </c>
      <c r="H523" s="188">
        <f>VLOOKUP(D523,'[45]2015市本级年初预算'!D:G,4,FALSE)</f>
        <v>190</v>
      </c>
      <c r="I523" s="188">
        <f>VLOOKUP(D523,'[45]2015预算调整'!E:K,7,FALSE)</f>
        <v>190</v>
      </c>
      <c r="J523" s="188">
        <f>VLOOKUP(D523,'[45]2015年市本级决算'!A:C,3,FALSE)</f>
        <v>293</v>
      </c>
      <c r="K523" s="578">
        <f t="shared" si="60"/>
        <v>1.526</v>
      </c>
      <c r="L523" s="579">
        <f t="shared" si="61"/>
        <v>1.542</v>
      </c>
      <c r="M523" s="578">
        <f t="shared" si="62"/>
        <v>1.542</v>
      </c>
      <c r="N523" s="148">
        <f t="shared" si="58"/>
        <v>0.526</v>
      </c>
      <c r="O523" s="194" t="str">
        <f t="shared" si="59"/>
        <v>是</v>
      </c>
      <c r="P523" s="194" t="str">
        <f t="shared" si="63"/>
        <v>是</v>
      </c>
      <c r="Q523" s="187" t="s">
        <v>1041</v>
      </c>
      <c r="R523" s="175">
        <f t="shared" si="64"/>
        <v>7</v>
      </c>
    </row>
    <row r="524" s="175" customFormat="1" ht="18.95" customHeight="1" spans="1:18">
      <c r="A524" s="185" t="s">
        <v>165</v>
      </c>
      <c r="B524" s="186" t="s">
        <v>165</v>
      </c>
      <c r="C524" s="186" t="s">
        <v>1040</v>
      </c>
      <c r="D524" s="574">
        <v>2070402</v>
      </c>
      <c r="E524" s="186" t="s">
        <v>176</v>
      </c>
      <c r="F524" s="60" t="s">
        <v>172</v>
      </c>
      <c r="G524" s="188">
        <f>VLOOKUP(D524,'[45]2014市本级决算'!A:C,3,FALSE)</f>
        <v>375</v>
      </c>
      <c r="H524" s="188">
        <f>VLOOKUP(D524,'[45]2015市本级年初预算'!D:G,4,FALSE)</f>
        <v>380</v>
      </c>
      <c r="I524" s="188">
        <f>VLOOKUP(D524,'[45]2015预算调整'!E:K,7,FALSE)</f>
        <v>380</v>
      </c>
      <c r="J524" s="188">
        <f>VLOOKUP(D524,'[45]2015年市本级决算'!A:C,3,FALSE)</f>
        <v>281</v>
      </c>
      <c r="K524" s="578">
        <f t="shared" si="60"/>
        <v>0.749</v>
      </c>
      <c r="L524" s="579">
        <f t="shared" si="61"/>
        <v>0.739</v>
      </c>
      <c r="M524" s="578">
        <f t="shared" si="62"/>
        <v>0.739</v>
      </c>
      <c r="N524" s="148">
        <f t="shared" si="58"/>
        <v>-0.251</v>
      </c>
      <c r="O524" s="194" t="str">
        <f t="shared" si="59"/>
        <v>是</v>
      </c>
      <c r="P524" s="194" t="str">
        <f t="shared" si="63"/>
        <v>是</v>
      </c>
      <c r="Q524" s="187" t="s">
        <v>1042</v>
      </c>
      <c r="R524" s="175">
        <f t="shared" si="64"/>
        <v>7</v>
      </c>
    </row>
    <row r="525" s="175" customFormat="1" ht="18.95" customHeight="1" spans="1:18">
      <c r="A525" s="185" t="s">
        <v>165</v>
      </c>
      <c r="B525" s="186" t="s">
        <v>165</v>
      </c>
      <c r="C525" s="186" t="s">
        <v>1040</v>
      </c>
      <c r="D525" s="574">
        <v>2070403</v>
      </c>
      <c r="E525" s="186" t="s">
        <v>176</v>
      </c>
      <c r="F525" s="60" t="s">
        <v>174</v>
      </c>
      <c r="G525" s="188">
        <f>VLOOKUP(D525,'[45]2014市本级决算'!A:C,3,FALSE)</f>
        <v>0</v>
      </c>
      <c r="H525" s="188">
        <f>VLOOKUP(D525,'[45]2015市本级年初预算'!D:G,4,FALSE)</f>
        <v>0</v>
      </c>
      <c r="I525" s="188">
        <f>VLOOKUP(D525,'[45]2015预算调整'!E:K,7,FALSE)</f>
        <v>0</v>
      </c>
      <c r="J525" s="188">
        <f>VLOOKUP(D525,'[45]2015年市本级决算'!A:C,3,FALSE)</f>
        <v>0</v>
      </c>
      <c r="K525" s="578">
        <f t="shared" si="60"/>
        <v>0</v>
      </c>
      <c r="L525" s="579">
        <f t="shared" si="61"/>
        <v>0</v>
      </c>
      <c r="M525" s="578">
        <f t="shared" si="62"/>
        <v>0</v>
      </c>
      <c r="N525" s="148" t="str">
        <f t="shared" si="58"/>
        <v/>
      </c>
      <c r="O525" s="194" t="str">
        <f t="shared" si="59"/>
        <v>否</v>
      </c>
      <c r="P525" s="194" t="str">
        <f t="shared" si="63"/>
        <v>是</v>
      </c>
      <c r="Q525" s="187" t="s">
        <v>1043</v>
      </c>
      <c r="R525" s="175">
        <f t="shared" si="64"/>
        <v>7</v>
      </c>
    </row>
    <row r="526" s="175" customFormat="1" ht="18.95" customHeight="1" spans="1:18">
      <c r="A526" s="185" t="s">
        <v>165</v>
      </c>
      <c r="B526" s="186" t="s">
        <v>165</v>
      </c>
      <c r="C526" s="186" t="s">
        <v>1040</v>
      </c>
      <c r="D526" s="574">
        <v>2070404</v>
      </c>
      <c r="E526" s="186" t="s">
        <v>176</v>
      </c>
      <c r="F526" s="60" t="s">
        <v>1044</v>
      </c>
      <c r="G526" s="188">
        <f>VLOOKUP(D526,'[45]2014市本级决算'!A:C,3,FALSE)</f>
        <v>267</v>
      </c>
      <c r="H526" s="188">
        <f>VLOOKUP(D526,'[45]2015市本级年初预算'!D:G,4,FALSE)</f>
        <v>270</v>
      </c>
      <c r="I526" s="188">
        <f>VLOOKUP(D526,'[45]2015预算调整'!E:K,7,FALSE)</f>
        <v>270</v>
      </c>
      <c r="J526" s="188">
        <f>VLOOKUP(D526,'[45]2015年市本级决算'!A:C,3,FALSE)</f>
        <v>313</v>
      </c>
      <c r="K526" s="578">
        <f t="shared" si="60"/>
        <v>1.172</v>
      </c>
      <c r="L526" s="579">
        <f t="shared" si="61"/>
        <v>1.159</v>
      </c>
      <c r="M526" s="578">
        <f t="shared" si="62"/>
        <v>1.159</v>
      </c>
      <c r="N526" s="148">
        <f t="shared" si="58"/>
        <v>0.172</v>
      </c>
      <c r="O526" s="194" t="str">
        <f t="shared" si="59"/>
        <v>是</v>
      </c>
      <c r="P526" s="194" t="str">
        <f t="shared" si="63"/>
        <v>是</v>
      </c>
      <c r="Q526" s="187" t="s">
        <v>1045</v>
      </c>
      <c r="R526" s="175">
        <f t="shared" si="64"/>
        <v>7</v>
      </c>
    </row>
    <row r="527" s="175" customFormat="1" ht="18.95" customHeight="1" spans="1:18">
      <c r="A527" s="185" t="s">
        <v>165</v>
      </c>
      <c r="B527" s="186" t="s">
        <v>165</v>
      </c>
      <c r="C527" s="186" t="s">
        <v>1040</v>
      </c>
      <c r="D527" s="574">
        <v>2070405</v>
      </c>
      <c r="E527" s="186" t="s">
        <v>176</v>
      </c>
      <c r="F527" s="60" t="s">
        <v>1046</v>
      </c>
      <c r="G527" s="188">
        <f>VLOOKUP(D527,'[45]2014市本级决算'!A:C,3,FALSE)</f>
        <v>1320</v>
      </c>
      <c r="H527" s="188">
        <f>VLOOKUP(D527,'[45]2015市本级年初预算'!D:G,4,FALSE)</f>
        <v>1160</v>
      </c>
      <c r="I527" s="188">
        <f>VLOOKUP(D527,'[45]2015预算调整'!E:K,7,FALSE)</f>
        <v>1160</v>
      </c>
      <c r="J527" s="188">
        <f>VLOOKUP(D527,'[45]2015年市本级决算'!A:C,3,FALSE)</f>
        <v>2618</v>
      </c>
      <c r="K527" s="578">
        <f t="shared" si="60"/>
        <v>1.983</v>
      </c>
      <c r="L527" s="579">
        <f t="shared" si="61"/>
        <v>2.257</v>
      </c>
      <c r="M527" s="578">
        <f t="shared" si="62"/>
        <v>2.257</v>
      </c>
      <c r="N527" s="148">
        <f t="shared" si="58"/>
        <v>0.983</v>
      </c>
      <c r="O527" s="194" t="str">
        <f t="shared" si="59"/>
        <v>是</v>
      </c>
      <c r="P527" s="194" t="str">
        <f t="shared" si="63"/>
        <v>是</v>
      </c>
      <c r="Q527" s="187" t="s">
        <v>1047</v>
      </c>
      <c r="R527" s="175">
        <f t="shared" si="64"/>
        <v>7</v>
      </c>
    </row>
    <row r="528" s="175" customFormat="1" ht="18.95" customHeight="1" spans="1:18">
      <c r="A528" s="185" t="s">
        <v>165</v>
      </c>
      <c r="B528" s="186"/>
      <c r="C528" s="186" t="s">
        <v>1040</v>
      </c>
      <c r="D528" s="574">
        <v>2070406</v>
      </c>
      <c r="E528" s="186" t="s">
        <v>176</v>
      </c>
      <c r="F528" s="60" t="s">
        <v>1048</v>
      </c>
      <c r="G528" s="188">
        <f>VLOOKUP(D528,'[45]2014市本级决算'!A:C,3,FALSE)</f>
        <v>14</v>
      </c>
      <c r="H528" s="188">
        <f>VLOOKUP(D528,'[45]2015市本级年初预算'!D:G,4,FALSE)</f>
        <v>15</v>
      </c>
      <c r="I528" s="188">
        <f>VLOOKUP(D528,'[45]2015预算调整'!E:K,7,FALSE)</f>
        <v>15</v>
      </c>
      <c r="J528" s="188">
        <f>VLOOKUP(D528,'[45]2015年市本级决算'!A:C,3,FALSE)</f>
        <v>1</v>
      </c>
      <c r="K528" s="578">
        <f t="shared" si="60"/>
        <v>0.071</v>
      </c>
      <c r="L528" s="579">
        <f t="shared" si="61"/>
        <v>0.067</v>
      </c>
      <c r="M528" s="578">
        <f t="shared" si="62"/>
        <v>0.067</v>
      </c>
      <c r="N528" s="148">
        <f t="shared" si="58"/>
        <v>-0.929</v>
      </c>
      <c r="O528" s="194" t="str">
        <f t="shared" si="59"/>
        <v>是</v>
      </c>
      <c r="P528" s="194" t="str">
        <f t="shared" si="63"/>
        <v>是</v>
      </c>
      <c r="Q528" s="187" t="s">
        <v>1049</v>
      </c>
      <c r="R528" s="175">
        <f t="shared" si="64"/>
        <v>7</v>
      </c>
    </row>
    <row r="529" s="175" customFormat="1" ht="18.95" customHeight="1" spans="1:18">
      <c r="A529" s="185" t="s">
        <v>165</v>
      </c>
      <c r="B529" s="186" t="s">
        <v>165</v>
      </c>
      <c r="C529" s="186" t="s">
        <v>1040</v>
      </c>
      <c r="D529" s="574">
        <v>2070499</v>
      </c>
      <c r="E529" s="186" t="s">
        <v>176</v>
      </c>
      <c r="F529" s="60" t="s">
        <v>1050</v>
      </c>
      <c r="G529" s="188">
        <v>750</v>
      </c>
      <c r="H529" s="188">
        <f>VLOOKUP(D529,'[45]2015市本级年初预算'!D:G,4,FALSE)</f>
        <v>750</v>
      </c>
      <c r="I529" s="188">
        <f>VLOOKUP(D529,'[45]2015预算调整'!E:K,7,FALSE)</f>
        <v>750</v>
      </c>
      <c r="J529" s="188">
        <f>VLOOKUP(D529,'[45]2015年市本级决算'!A:C,3,FALSE)</f>
        <v>83</v>
      </c>
      <c r="K529" s="578">
        <f t="shared" si="60"/>
        <v>0.111</v>
      </c>
      <c r="L529" s="579">
        <f t="shared" si="61"/>
        <v>0.111</v>
      </c>
      <c r="M529" s="578">
        <f t="shared" si="62"/>
        <v>0.111</v>
      </c>
      <c r="N529" s="148">
        <f t="shared" si="58"/>
        <v>-0.889</v>
      </c>
      <c r="O529" s="194" t="str">
        <f t="shared" si="59"/>
        <v>是</v>
      </c>
      <c r="P529" s="194" t="str">
        <f t="shared" si="63"/>
        <v>是</v>
      </c>
      <c r="Q529" s="187" t="s">
        <v>1051</v>
      </c>
      <c r="R529" s="175">
        <f t="shared" si="64"/>
        <v>7</v>
      </c>
    </row>
    <row r="530" s="175" customFormat="1" ht="18.95" customHeight="1" spans="1:18">
      <c r="A530" s="185" t="s">
        <v>165</v>
      </c>
      <c r="B530" s="690" t="s">
        <v>981</v>
      </c>
      <c r="C530" s="186"/>
      <c r="D530" s="574">
        <v>20705</v>
      </c>
      <c r="E530" s="186"/>
      <c r="F530" s="60" t="s">
        <v>1052</v>
      </c>
      <c r="G530" s="188">
        <f>VLOOKUP(D530,'[45]2014市本级决算'!A:C,3,FALSE)</f>
        <v>2219</v>
      </c>
      <c r="H530" s="188">
        <f>VLOOKUP(D530,'[45]2015市本级年初预算'!D:G,4,FALSE)</f>
        <v>2550</v>
      </c>
      <c r="I530" s="188">
        <f>VLOOKUP(D530,'[45]2015预算调整'!E:K,7,FALSE)</f>
        <v>2550</v>
      </c>
      <c r="J530" s="188">
        <f>VLOOKUP(D530,'[45]2015年市本级决算'!A:C,3,FALSE)</f>
        <v>2290</v>
      </c>
      <c r="K530" s="578">
        <f t="shared" si="60"/>
        <v>1.032</v>
      </c>
      <c r="L530" s="579">
        <f t="shared" si="61"/>
        <v>0.898</v>
      </c>
      <c r="M530" s="578">
        <f t="shared" si="62"/>
        <v>0.898</v>
      </c>
      <c r="N530" s="146">
        <f t="shared" si="58"/>
        <v>0.032</v>
      </c>
      <c r="O530" s="194" t="str">
        <f t="shared" si="59"/>
        <v>是</v>
      </c>
      <c r="P530" s="194" t="str">
        <f t="shared" si="63"/>
        <v>是</v>
      </c>
      <c r="Q530" s="187" t="s">
        <v>1053</v>
      </c>
      <c r="R530" s="175">
        <f t="shared" si="64"/>
        <v>5</v>
      </c>
    </row>
    <row r="531" s="175" customFormat="1" ht="18.95" customHeight="1" spans="1:18">
      <c r="A531" s="185" t="s">
        <v>165</v>
      </c>
      <c r="B531" s="186" t="s">
        <v>165</v>
      </c>
      <c r="C531" s="186" t="s">
        <v>1053</v>
      </c>
      <c r="D531" s="574">
        <v>2070501</v>
      </c>
      <c r="E531" s="186" t="s">
        <v>176</v>
      </c>
      <c r="F531" s="60" t="s">
        <v>170</v>
      </c>
      <c r="G531" s="188">
        <f>VLOOKUP(D531,'[45]2014市本级决算'!A:C,3,FALSE)</f>
        <v>0</v>
      </c>
      <c r="H531" s="188">
        <f>VLOOKUP(D531,'[45]2015市本级年初预算'!D:G,4,FALSE)</f>
        <v>0</v>
      </c>
      <c r="I531" s="188">
        <f>VLOOKUP(D531,'[45]2015预算调整'!E:K,7,FALSE)</f>
        <v>0</v>
      </c>
      <c r="J531" s="188">
        <f>VLOOKUP(D531,'[45]2015年市本级决算'!A:C,3,FALSE)</f>
        <v>0</v>
      </c>
      <c r="K531" s="578">
        <f t="shared" si="60"/>
        <v>0</v>
      </c>
      <c r="L531" s="579">
        <f t="shared" si="61"/>
        <v>0</v>
      </c>
      <c r="M531" s="578">
        <f t="shared" si="62"/>
        <v>0</v>
      </c>
      <c r="N531" s="148" t="str">
        <f t="shared" si="58"/>
        <v/>
      </c>
      <c r="O531" s="194" t="str">
        <f t="shared" si="59"/>
        <v>否</v>
      </c>
      <c r="P531" s="194" t="str">
        <f t="shared" si="63"/>
        <v>是</v>
      </c>
      <c r="Q531" s="187" t="s">
        <v>1054</v>
      </c>
      <c r="R531" s="175">
        <f t="shared" si="64"/>
        <v>7</v>
      </c>
    </row>
    <row r="532" s="175" customFormat="1" ht="18.95" customHeight="1" spans="1:18">
      <c r="A532" s="185" t="s">
        <v>165</v>
      </c>
      <c r="B532" s="186" t="s">
        <v>165</v>
      </c>
      <c r="C532" s="186" t="s">
        <v>1053</v>
      </c>
      <c r="D532" s="574">
        <v>2070502</v>
      </c>
      <c r="E532" s="186" t="s">
        <v>176</v>
      </c>
      <c r="F532" s="60" t="s">
        <v>172</v>
      </c>
      <c r="G532" s="188">
        <f>VLOOKUP(D532,'[45]2014市本级决算'!A:C,3,FALSE)</f>
        <v>0</v>
      </c>
      <c r="H532" s="188">
        <f>VLOOKUP(D532,'[45]2015市本级年初预算'!D:G,4,FALSE)</f>
        <v>0</v>
      </c>
      <c r="I532" s="188">
        <f>VLOOKUP(D532,'[45]2015预算调整'!E:K,7,FALSE)</f>
        <v>0</v>
      </c>
      <c r="J532" s="188">
        <f>VLOOKUP(D532,'[45]2015年市本级决算'!A:C,3,FALSE)</f>
        <v>0</v>
      </c>
      <c r="K532" s="578">
        <f t="shared" si="60"/>
        <v>0</v>
      </c>
      <c r="L532" s="579">
        <f t="shared" si="61"/>
        <v>0</v>
      </c>
      <c r="M532" s="578">
        <f t="shared" si="62"/>
        <v>0</v>
      </c>
      <c r="N532" s="148" t="str">
        <f t="shared" si="58"/>
        <v/>
      </c>
      <c r="O532" s="194" t="str">
        <f t="shared" si="59"/>
        <v>否</v>
      </c>
      <c r="P532" s="194" t="str">
        <f t="shared" si="63"/>
        <v>是</v>
      </c>
      <c r="Q532" s="187" t="s">
        <v>1055</v>
      </c>
      <c r="R532" s="175">
        <f t="shared" si="64"/>
        <v>7</v>
      </c>
    </row>
    <row r="533" s="175" customFormat="1" ht="18.95" customHeight="1" spans="1:18">
      <c r="A533" s="185" t="s">
        <v>165</v>
      </c>
      <c r="B533" s="186" t="s">
        <v>165</v>
      </c>
      <c r="C533" s="186" t="s">
        <v>1053</v>
      </c>
      <c r="D533" s="574">
        <v>2070503</v>
      </c>
      <c r="E533" s="186" t="s">
        <v>176</v>
      </c>
      <c r="F533" s="60" t="s">
        <v>174</v>
      </c>
      <c r="G533" s="188">
        <f>VLOOKUP(D533,'[45]2014市本级决算'!A:C,3,FALSE)</f>
        <v>0</v>
      </c>
      <c r="H533" s="188">
        <f>VLOOKUP(D533,'[45]2015市本级年初预算'!D:G,4,FALSE)</f>
        <v>0</v>
      </c>
      <c r="I533" s="188">
        <f>VLOOKUP(D533,'[45]2015预算调整'!E:K,7,FALSE)</f>
        <v>0</v>
      </c>
      <c r="J533" s="188">
        <f>VLOOKUP(D533,'[45]2015年市本级决算'!A:C,3,FALSE)</f>
        <v>0</v>
      </c>
      <c r="K533" s="578">
        <f t="shared" si="60"/>
        <v>0</v>
      </c>
      <c r="L533" s="579">
        <f t="shared" si="61"/>
        <v>0</v>
      </c>
      <c r="M533" s="578">
        <f t="shared" si="62"/>
        <v>0</v>
      </c>
      <c r="N533" s="148" t="str">
        <f t="shared" si="58"/>
        <v/>
      </c>
      <c r="O533" s="194" t="str">
        <f t="shared" si="59"/>
        <v>否</v>
      </c>
      <c r="P533" s="194" t="str">
        <f t="shared" si="63"/>
        <v>是</v>
      </c>
      <c r="Q533" s="187" t="s">
        <v>1056</v>
      </c>
      <c r="R533" s="175">
        <f t="shared" si="64"/>
        <v>7</v>
      </c>
    </row>
    <row r="534" s="175" customFormat="1" ht="18.95" customHeight="1" spans="1:18">
      <c r="A534" s="185" t="s">
        <v>165</v>
      </c>
      <c r="B534" s="186" t="s">
        <v>165</v>
      </c>
      <c r="C534" s="186" t="s">
        <v>1053</v>
      </c>
      <c r="D534" s="574">
        <v>2070504</v>
      </c>
      <c r="E534" s="186" t="s">
        <v>176</v>
      </c>
      <c r="F534" s="60" t="s">
        <v>1057</v>
      </c>
      <c r="G534" s="188">
        <f>VLOOKUP(D534,'[45]2014市本级决算'!A:C,3,FALSE)</f>
        <v>0</v>
      </c>
      <c r="H534" s="188">
        <f>VLOOKUP(D534,'[45]2015市本级年初预算'!D:G,4,FALSE)</f>
        <v>0</v>
      </c>
      <c r="I534" s="188">
        <f>VLOOKUP(D534,'[45]2015预算调整'!E:K,7,FALSE)</f>
        <v>0</v>
      </c>
      <c r="J534" s="188">
        <f>VLOOKUP(D534,'[45]2015年市本级决算'!A:C,3,FALSE)</f>
        <v>0</v>
      </c>
      <c r="K534" s="578">
        <f t="shared" si="60"/>
        <v>0</v>
      </c>
      <c r="L534" s="579">
        <f t="shared" si="61"/>
        <v>0</v>
      </c>
      <c r="M534" s="578">
        <f t="shared" si="62"/>
        <v>0</v>
      </c>
      <c r="N534" s="148" t="str">
        <f t="shared" si="58"/>
        <v/>
      </c>
      <c r="O534" s="194" t="str">
        <f t="shared" si="59"/>
        <v>否</v>
      </c>
      <c r="P534" s="194" t="str">
        <f t="shared" si="63"/>
        <v>是</v>
      </c>
      <c r="Q534" s="187" t="s">
        <v>1058</v>
      </c>
      <c r="R534" s="175">
        <f t="shared" si="64"/>
        <v>7</v>
      </c>
    </row>
    <row r="535" s="175" customFormat="1" ht="18.95" customHeight="1" spans="1:18">
      <c r="A535" s="185" t="s">
        <v>165</v>
      </c>
      <c r="B535" s="186" t="s">
        <v>165</v>
      </c>
      <c r="C535" s="186" t="s">
        <v>1053</v>
      </c>
      <c r="D535" s="574">
        <v>2070505</v>
      </c>
      <c r="E535" s="186" t="s">
        <v>176</v>
      </c>
      <c r="F535" s="60" t="s">
        <v>1059</v>
      </c>
      <c r="G535" s="188">
        <f>VLOOKUP(D535,'[45]2014市本级决算'!A:C,3,FALSE)</f>
        <v>2219</v>
      </c>
      <c r="H535" s="188">
        <f>VLOOKUP(D535,'[45]2015市本级年初预算'!D:G,4,FALSE)</f>
        <v>2550</v>
      </c>
      <c r="I535" s="188">
        <f>VLOOKUP(D535,'[45]2015预算调整'!E:K,7,FALSE)</f>
        <v>2550</v>
      </c>
      <c r="J535" s="188">
        <f>VLOOKUP(D535,'[45]2015年市本级决算'!A:C,3,FALSE)</f>
        <v>2290</v>
      </c>
      <c r="K535" s="578">
        <f t="shared" si="60"/>
        <v>1.032</v>
      </c>
      <c r="L535" s="579">
        <f t="shared" si="61"/>
        <v>0.898</v>
      </c>
      <c r="M535" s="578">
        <f t="shared" si="62"/>
        <v>0.898</v>
      </c>
      <c r="N535" s="148">
        <f t="shared" si="58"/>
        <v>0.032</v>
      </c>
      <c r="O535" s="194" t="str">
        <f t="shared" si="59"/>
        <v>是</v>
      </c>
      <c r="P535" s="194" t="str">
        <f t="shared" si="63"/>
        <v>是</v>
      </c>
      <c r="Q535" s="187" t="s">
        <v>1060</v>
      </c>
      <c r="R535" s="175">
        <f t="shared" si="64"/>
        <v>7</v>
      </c>
    </row>
    <row r="536" s="175" customFormat="1" ht="18.95" customHeight="1" spans="1:18">
      <c r="A536" s="185" t="s">
        <v>165</v>
      </c>
      <c r="B536" s="186"/>
      <c r="C536" s="186" t="s">
        <v>1053</v>
      </c>
      <c r="D536" s="574">
        <v>2070506</v>
      </c>
      <c r="E536" s="186" t="s">
        <v>176</v>
      </c>
      <c r="F536" s="60" t="s">
        <v>1061</v>
      </c>
      <c r="G536" s="188">
        <f>VLOOKUP(D536,'[45]2014市本级决算'!A:C,3,FALSE)</f>
        <v>0</v>
      </c>
      <c r="H536" s="188">
        <f>VLOOKUP(D536,'[45]2015市本级年初预算'!D:G,4,FALSE)</f>
        <v>0</v>
      </c>
      <c r="I536" s="188">
        <f>VLOOKUP(D536,'[45]2015预算调整'!E:K,7,FALSE)</f>
        <v>0</v>
      </c>
      <c r="J536" s="188">
        <f>VLOOKUP(D536,'[45]2015年市本级决算'!A:C,3,FALSE)</f>
        <v>0</v>
      </c>
      <c r="K536" s="578">
        <f t="shared" si="60"/>
        <v>0</v>
      </c>
      <c r="L536" s="579">
        <f t="shared" si="61"/>
        <v>0</v>
      </c>
      <c r="M536" s="578">
        <f t="shared" si="62"/>
        <v>0</v>
      </c>
      <c r="N536" s="148" t="str">
        <f t="shared" si="58"/>
        <v/>
      </c>
      <c r="O536" s="194" t="str">
        <f t="shared" si="59"/>
        <v>否</v>
      </c>
      <c r="P536" s="194" t="str">
        <f t="shared" si="63"/>
        <v>是</v>
      </c>
      <c r="Q536" s="187" t="s">
        <v>1062</v>
      </c>
      <c r="R536" s="175">
        <f t="shared" si="64"/>
        <v>7</v>
      </c>
    </row>
    <row r="537" s="175" customFormat="1" ht="18.95" customHeight="1" spans="1:18">
      <c r="A537" s="185" t="s">
        <v>165</v>
      </c>
      <c r="B537" s="186" t="s">
        <v>165</v>
      </c>
      <c r="C537" s="186" t="s">
        <v>1053</v>
      </c>
      <c r="D537" s="574">
        <v>2070507</v>
      </c>
      <c r="E537" s="186" t="s">
        <v>176</v>
      </c>
      <c r="F537" s="60" t="s">
        <v>1063</v>
      </c>
      <c r="G537" s="188">
        <f>VLOOKUP(D537,'[45]2014市本级决算'!A:C,3,FALSE)</f>
        <v>0</v>
      </c>
      <c r="H537" s="188">
        <f>VLOOKUP(D537,'[45]2015市本级年初预算'!D:G,4,FALSE)</f>
        <v>0</v>
      </c>
      <c r="I537" s="188">
        <f>VLOOKUP(D537,'[45]2015预算调整'!E:K,7,FALSE)</f>
        <v>0</v>
      </c>
      <c r="J537" s="188">
        <f>VLOOKUP(D537,'[45]2015年市本级决算'!A:C,3,FALSE)</f>
        <v>0</v>
      </c>
      <c r="K537" s="578">
        <f t="shared" si="60"/>
        <v>0</v>
      </c>
      <c r="L537" s="579">
        <f t="shared" si="61"/>
        <v>0</v>
      </c>
      <c r="M537" s="578">
        <f t="shared" si="62"/>
        <v>0</v>
      </c>
      <c r="N537" s="148" t="str">
        <f t="shared" si="58"/>
        <v/>
      </c>
      <c r="O537" s="194" t="str">
        <f t="shared" si="59"/>
        <v>否</v>
      </c>
      <c r="P537" s="194" t="str">
        <f t="shared" si="63"/>
        <v>是</v>
      </c>
      <c r="Q537" s="187" t="s">
        <v>1064</v>
      </c>
      <c r="R537" s="175">
        <f t="shared" si="64"/>
        <v>7</v>
      </c>
    </row>
    <row r="538" s="175" customFormat="1" ht="18.95" customHeight="1" spans="1:18">
      <c r="A538" s="185" t="s">
        <v>165</v>
      </c>
      <c r="B538" s="186" t="s">
        <v>165</v>
      </c>
      <c r="C538" s="186" t="s">
        <v>1053</v>
      </c>
      <c r="D538" s="574">
        <v>2070599</v>
      </c>
      <c r="E538" s="186" t="s">
        <v>176</v>
      </c>
      <c r="F538" s="60" t="s">
        <v>1065</v>
      </c>
      <c r="G538" s="188">
        <f>VLOOKUP(D538,'[45]2014市本级决算'!A:C,3,FALSE)</f>
        <v>0</v>
      </c>
      <c r="H538" s="188">
        <f>VLOOKUP(D538,'[45]2015市本级年初预算'!D:G,4,FALSE)</f>
        <v>0</v>
      </c>
      <c r="I538" s="188">
        <f>VLOOKUP(D538,'[45]2015预算调整'!E:K,7,FALSE)</f>
        <v>0</v>
      </c>
      <c r="J538" s="188">
        <f>VLOOKUP(D538,'[45]2015年市本级决算'!A:C,3,FALSE)</f>
        <v>0</v>
      </c>
      <c r="K538" s="578">
        <f t="shared" si="60"/>
        <v>0</v>
      </c>
      <c r="L538" s="579">
        <f t="shared" si="61"/>
        <v>0</v>
      </c>
      <c r="M538" s="578">
        <f t="shared" si="62"/>
        <v>0</v>
      </c>
      <c r="N538" s="148" t="str">
        <f t="shared" si="58"/>
        <v/>
      </c>
      <c r="O538" s="194" t="str">
        <f t="shared" si="59"/>
        <v>否</v>
      </c>
      <c r="P538" s="194" t="str">
        <f t="shared" si="63"/>
        <v>是</v>
      </c>
      <c r="Q538" s="187" t="s">
        <v>1066</v>
      </c>
      <c r="R538" s="175">
        <f t="shared" si="64"/>
        <v>7</v>
      </c>
    </row>
    <row r="539" s="175" customFormat="1" ht="18.95" customHeight="1" spans="1:18">
      <c r="A539" s="185"/>
      <c r="B539" s="690" t="s">
        <v>981</v>
      </c>
      <c r="C539" s="186" t="s">
        <v>165</v>
      </c>
      <c r="D539" s="574">
        <v>20799</v>
      </c>
      <c r="E539" s="186" t="s">
        <v>165</v>
      </c>
      <c r="F539" s="60" t="s">
        <v>1067</v>
      </c>
      <c r="G539" s="188">
        <f>VLOOKUP(D539,'[45]2014市本级决算'!A:C,3,FALSE)</f>
        <v>343</v>
      </c>
      <c r="H539" s="188">
        <f>VLOOKUP(D539,'[45]2015市本级年初预算'!D:G,4,FALSE)</f>
        <v>350</v>
      </c>
      <c r="I539" s="188">
        <f>VLOOKUP(D539,'[45]2015预算调整'!E:K,7,FALSE)</f>
        <v>350</v>
      </c>
      <c r="J539" s="188">
        <f>VLOOKUP(D539,'[45]2015年市本级决算'!A:C,3,FALSE)</f>
        <v>456</v>
      </c>
      <c r="K539" s="578">
        <f t="shared" si="60"/>
        <v>1.329</v>
      </c>
      <c r="L539" s="579">
        <f t="shared" si="61"/>
        <v>1.303</v>
      </c>
      <c r="M539" s="578">
        <f t="shared" si="62"/>
        <v>1.303</v>
      </c>
      <c r="N539" s="146">
        <f t="shared" si="58"/>
        <v>0.329</v>
      </c>
      <c r="O539" s="194" t="str">
        <f t="shared" si="59"/>
        <v>是</v>
      </c>
      <c r="P539" s="194" t="str">
        <f t="shared" si="63"/>
        <v>是</v>
      </c>
      <c r="Q539" s="187" t="s">
        <v>1068</v>
      </c>
      <c r="R539" s="175">
        <f t="shared" si="64"/>
        <v>5</v>
      </c>
    </row>
    <row r="540" s="175" customFormat="1" ht="18.95" customHeight="1" spans="1:18">
      <c r="A540" s="185" t="s">
        <v>165</v>
      </c>
      <c r="B540" s="186"/>
      <c r="C540" s="690" t="s">
        <v>1068</v>
      </c>
      <c r="D540" s="574">
        <v>2079902</v>
      </c>
      <c r="E540" s="186" t="s">
        <v>176</v>
      </c>
      <c r="F540" s="60" t="s">
        <v>1069</v>
      </c>
      <c r="G540" s="188">
        <f>VLOOKUP(D540,'[45]2014市本级决算'!A:C,3,FALSE)</f>
        <v>0</v>
      </c>
      <c r="H540" s="188">
        <f>VLOOKUP(D540,'[45]2015市本级年初预算'!D:G,4,FALSE)</f>
        <v>0</v>
      </c>
      <c r="I540" s="188">
        <f>VLOOKUP(D540,'[45]2015预算调整'!E:K,7,FALSE)</f>
        <v>0</v>
      </c>
      <c r="J540" s="188">
        <f>VLOOKUP(D540,'[45]2015年市本级决算'!A:C,3,FALSE)</f>
        <v>0</v>
      </c>
      <c r="K540" s="578">
        <f t="shared" si="60"/>
        <v>0</v>
      </c>
      <c r="L540" s="579">
        <f t="shared" si="61"/>
        <v>0</v>
      </c>
      <c r="M540" s="578">
        <f t="shared" si="62"/>
        <v>0</v>
      </c>
      <c r="N540" s="148" t="str">
        <f t="shared" si="58"/>
        <v/>
      </c>
      <c r="O540" s="194" t="str">
        <f t="shared" si="59"/>
        <v>否</v>
      </c>
      <c r="P540" s="194" t="str">
        <f t="shared" si="63"/>
        <v>是</v>
      </c>
      <c r="Q540" s="187" t="s">
        <v>1070</v>
      </c>
      <c r="R540" s="175">
        <f t="shared" si="64"/>
        <v>7</v>
      </c>
    </row>
    <row r="541" s="175" customFormat="1" ht="18.95" customHeight="1" spans="1:18">
      <c r="A541" s="185" t="s">
        <v>165</v>
      </c>
      <c r="B541" s="186" t="s">
        <v>165</v>
      </c>
      <c r="C541" s="690" t="s">
        <v>1068</v>
      </c>
      <c r="D541" s="574">
        <v>2079903</v>
      </c>
      <c r="E541" s="186" t="s">
        <v>176</v>
      </c>
      <c r="F541" s="60" t="s">
        <v>1071</v>
      </c>
      <c r="G541" s="188">
        <f>VLOOKUP(D541,'[45]2014市本级决算'!A:C,3,FALSE)</f>
        <v>0</v>
      </c>
      <c r="H541" s="188">
        <f>VLOOKUP(D541,'[45]2015市本级年初预算'!D:G,4,FALSE)</f>
        <v>0</v>
      </c>
      <c r="I541" s="188">
        <f>VLOOKUP(D541,'[45]2015预算调整'!E:K,7,FALSE)</f>
        <v>0</v>
      </c>
      <c r="J541" s="188">
        <f>VLOOKUP(D541,'[45]2015年市本级决算'!A:C,3,FALSE)</f>
        <v>0</v>
      </c>
      <c r="K541" s="578">
        <f t="shared" si="60"/>
        <v>0</v>
      </c>
      <c r="L541" s="579">
        <f t="shared" si="61"/>
        <v>0</v>
      </c>
      <c r="M541" s="578">
        <f t="shared" si="62"/>
        <v>0</v>
      </c>
      <c r="N541" s="148" t="str">
        <f t="shared" si="58"/>
        <v/>
      </c>
      <c r="O541" s="194" t="str">
        <f t="shared" si="59"/>
        <v>否</v>
      </c>
      <c r="P541" s="194" t="str">
        <f t="shared" si="63"/>
        <v>是</v>
      </c>
      <c r="Q541" s="187" t="s">
        <v>1072</v>
      </c>
      <c r="R541" s="175">
        <f t="shared" si="64"/>
        <v>7</v>
      </c>
    </row>
    <row r="542" s="175" customFormat="1" ht="18.95" customHeight="1" spans="1:18">
      <c r="A542" s="185" t="s">
        <v>165</v>
      </c>
      <c r="B542" s="186" t="s">
        <v>165</v>
      </c>
      <c r="C542" s="690" t="s">
        <v>1068</v>
      </c>
      <c r="D542" s="574">
        <v>2079999</v>
      </c>
      <c r="E542" s="186" t="s">
        <v>176</v>
      </c>
      <c r="F542" s="60" t="s">
        <v>1073</v>
      </c>
      <c r="G542" s="188">
        <f>VLOOKUP(D542,'[45]2014市本级决算'!A:C,3,FALSE)</f>
        <v>343</v>
      </c>
      <c r="H542" s="188">
        <f>VLOOKUP(D542,'[45]2015市本级年初预算'!D:G,4,FALSE)</f>
        <v>350</v>
      </c>
      <c r="I542" s="188">
        <f>VLOOKUP(D542,'[45]2015预算调整'!E:K,7,FALSE)</f>
        <v>350</v>
      </c>
      <c r="J542" s="188">
        <f>VLOOKUP(D542,'[45]2015年市本级决算'!A:C,3,FALSE)</f>
        <v>456</v>
      </c>
      <c r="K542" s="578">
        <f t="shared" si="60"/>
        <v>1.329</v>
      </c>
      <c r="L542" s="579">
        <f t="shared" si="61"/>
        <v>1.303</v>
      </c>
      <c r="M542" s="578">
        <f t="shared" si="62"/>
        <v>1.303</v>
      </c>
      <c r="N542" s="148">
        <f t="shared" si="58"/>
        <v>0.329</v>
      </c>
      <c r="O542" s="194" t="str">
        <f t="shared" si="59"/>
        <v>是</v>
      </c>
      <c r="P542" s="194" t="str">
        <f t="shared" si="63"/>
        <v>是</v>
      </c>
      <c r="Q542" s="187" t="s">
        <v>1074</v>
      </c>
      <c r="R542" s="175">
        <f t="shared" si="64"/>
        <v>7</v>
      </c>
    </row>
    <row r="543" s="175" customFormat="1" ht="18.95" customHeight="1" spans="1:18">
      <c r="A543" s="185" t="s">
        <v>164</v>
      </c>
      <c r="B543" s="186" t="s">
        <v>165</v>
      </c>
      <c r="C543" s="186"/>
      <c r="D543" s="574">
        <v>208</v>
      </c>
      <c r="E543" s="186"/>
      <c r="F543" s="61" t="s">
        <v>1075</v>
      </c>
      <c r="G543" s="188">
        <f>VLOOKUP(D543,'[45]2014市本级决算'!A:C,3,FALSE)</f>
        <v>40971</v>
      </c>
      <c r="H543" s="188">
        <f>VLOOKUP(D543,'[45]2015市本级年初预算'!D:G,4,FALSE)</f>
        <v>47487</v>
      </c>
      <c r="I543" s="188">
        <f>VLOOKUP(D543,'[45]2015预算调整'!E:K,7,FALSE)</f>
        <v>51487</v>
      </c>
      <c r="J543" s="188">
        <f>VLOOKUP(D543,'[45]2015年市本级决算'!A:C,3,FALSE)</f>
        <v>34985</v>
      </c>
      <c r="K543" s="578">
        <f t="shared" si="60"/>
        <v>0.854</v>
      </c>
      <c r="L543" s="579">
        <f t="shared" si="61"/>
        <v>0.737</v>
      </c>
      <c r="M543" s="578">
        <f t="shared" si="62"/>
        <v>0.679</v>
      </c>
      <c r="N543" s="146">
        <f t="shared" si="58"/>
        <v>-0.146</v>
      </c>
      <c r="O543" s="194" t="str">
        <f t="shared" si="59"/>
        <v>是</v>
      </c>
      <c r="P543" s="194" t="str">
        <f t="shared" si="63"/>
        <v>是</v>
      </c>
      <c r="Q543" s="187" t="s">
        <v>1076</v>
      </c>
      <c r="R543" s="175">
        <f t="shared" si="64"/>
        <v>3</v>
      </c>
    </row>
    <row r="544" s="175" customFormat="1" ht="18.95" customHeight="1" spans="1:18">
      <c r="A544" s="185" t="s">
        <v>165</v>
      </c>
      <c r="B544" s="690" t="s">
        <v>1076</v>
      </c>
      <c r="C544" s="186"/>
      <c r="D544" s="574">
        <v>20801</v>
      </c>
      <c r="E544" s="186"/>
      <c r="F544" s="60" t="s">
        <v>1077</v>
      </c>
      <c r="G544" s="188">
        <f>VLOOKUP(D544,'[45]2014市本级决算'!A:C,3,FALSE)</f>
        <v>2486</v>
      </c>
      <c r="H544" s="188">
        <f>VLOOKUP(D544,'[45]2015市本级年初预算'!D:G,4,FALSE)</f>
        <v>2955</v>
      </c>
      <c r="I544" s="188">
        <f>VLOOKUP(D544,'[45]2015预算调整'!E:K,7,FALSE)</f>
        <v>2955</v>
      </c>
      <c r="J544" s="188">
        <f>VLOOKUP(D544,'[45]2015年市本级决算'!A:C,3,FALSE)</f>
        <v>3030</v>
      </c>
      <c r="K544" s="578">
        <f t="shared" si="60"/>
        <v>1.219</v>
      </c>
      <c r="L544" s="579">
        <f t="shared" si="61"/>
        <v>1.025</v>
      </c>
      <c r="M544" s="578">
        <f t="shared" si="62"/>
        <v>1.025</v>
      </c>
      <c r="N544" s="146">
        <f t="shared" si="58"/>
        <v>0.219</v>
      </c>
      <c r="O544" s="194" t="str">
        <f t="shared" si="59"/>
        <v>是</v>
      </c>
      <c r="P544" s="194" t="str">
        <f t="shared" si="63"/>
        <v>是</v>
      </c>
      <c r="Q544" s="187" t="s">
        <v>1078</v>
      </c>
      <c r="R544" s="175">
        <f t="shared" si="64"/>
        <v>5</v>
      </c>
    </row>
    <row r="545" s="175" customFormat="1" ht="18.95" customHeight="1" spans="1:18">
      <c r="A545" s="185" t="s">
        <v>165</v>
      </c>
      <c r="B545" s="186" t="s">
        <v>165</v>
      </c>
      <c r="C545" s="186" t="s">
        <v>1078</v>
      </c>
      <c r="D545" s="574">
        <v>2080101</v>
      </c>
      <c r="E545" s="186" t="s">
        <v>176</v>
      </c>
      <c r="F545" s="60" t="s">
        <v>170</v>
      </c>
      <c r="G545" s="188">
        <f>VLOOKUP(D545,'[45]2014市本级决算'!A:C,3,FALSE)</f>
        <v>1530</v>
      </c>
      <c r="H545" s="188">
        <f>VLOOKUP(D545,'[45]2015市本级年初预算'!D:G,4,FALSE)</f>
        <v>1950</v>
      </c>
      <c r="I545" s="188">
        <f>VLOOKUP(D545,'[45]2015预算调整'!E:K,7,FALSE)</f>
        <v>1950</v>
      </c>
      <c r="J545" s="188">
        <f>VLOOKUP(D545,'[45]2015年市本级决算'!A:C,3,FALSE)</f>
        <v>2412</v>
      </c>
      <c r="K545" s="578">
        <f t="shared" si="60"/>
        <v>1.576</v>
      </c>
      <c r="L545" s="579">
        <f t="shared" si="61"/>
        <v>1.237</v>
      </c>
      <c r="M545" s="578">
        <f t="shared" si="62"/>
        <v>1.237</v>
      </c>
      <c r="N545" s="148">
        <f t="shared" si="58"/>
        <v>0.576</v>
      </c>
      <c r="O545" s="194" t="str">
        <f t="shared" si="59"/>
        <v>是</v>
      </c>
      <c r="P545" s="194" t="str">
        <f t="shared" si="63"/>
        <v>是</v>
      </c>
      <c r="Q545" s="187" t="s">
        <v>1079</v>
      </c>
      <c r="R545" s="175">
        <f t="shared" si="64"/>
        <v>7</v>
      </c>
    </row>
    <row r="546" s="175" customFormat="1" ht="18.95" customHeight="1" spans="1:18">
      <c r="A546" s="185" t="s">
        <v>165</v>
      </c>
      <c r="B546" s="186" t="s">
        <v>165</v>
      </c>
      <c r="C546" s="186" t="s">
        <v>1078</v>
      </c>
      <c r="D546" s="574">
        <v>2080102</v>
      </c>
      <c r="E546" s="186" t="s">
        <v>176</v>
      </c>
      <c r="F546" s="60" t="s">
        <v>172</v>
      </c>
      <c r="G546" s="188">
        <f>VLOOKUP(D546,'[45]2014市本级决算'!A:C,3,FALSE)</f>
        <v>120</v>
      </c>
      <c r="H546" s="188">
        <f>VLOOKUP(D546,'[45]2015市本级年初预算'!D:G,4,FALSE)</f>
        <v>160</v>
      </c>
      <c r="I546" s="188">
        <f>VLOOKUP(D546,'[45]2015预算调整'!E:K,7,FALSE)</f>
        <v>160</v>
      </c>
      <c r="J546" s="188">
        <f>VLOOKUP(D546,'[45]2015年市本级决算'!A:C,3,FALSE)</f>
        <v>91</v>
      </c>
      <c r="K546" s="578">
        <f t="shared" si="60"/>
        <v>0.758</v>
      </c>
      <c r="L546" s="579">
        <f t="shared" si="61"/>
        <v>0.569</v>
      </c>
      <c r="M546" s="578">
        <f t="shared" si="62"/>
        <v>0.569</v>
      </c>
      <c r="N546" s="148">
        <f t="shared" si="58"/>
        <v>-0.242</v>
      </c>
      <c r="O546" s="194" t="str">
        <f t="shared" si="59"/>
        <v>是</v>
      </c>
      <c r="P546" s="194" t="str">
        <f t="shared" si="63"/>
        <v>是</v>
      </c>
      <c r="Q546" s="187" t="s">
        <v>1080</v>
      </c>
      <c r="R546" s="175">
        <f t="shared" si="64"/>
        <v>7</v>
      </c>
    </row>
    <row r="547" s="175" customFormat="1" ht="18.95" customHeight="1" spans="1:18">
      <c r="A547" s="185" t="s">
        <v>165</v>
      </c>
      <c r="B547" s="186" t="s">
        <v>165</v>
      </c>
      <c r="C547" s="186" t="s">
        <v>1078</v>
      </c>
      <c r="D547" s="574">
        <v>2080103</v>
      </c>
      <c r="E547" s="186" t="s">
        <v>176</v>
      </c>
      <c r="F547" s="62" t="s">
        <v>174</v>
      </c>
      <c r="G547" s="188">
        <f>VLOOKUP(D547,'[45]2014市本级决算'!A:C,3,FALSE)</f>
        <v>0</v>
      </c>
      <c r="H547" s="188">
        <f>VLOOKUP(D547,'[45]2015市本级年初预算'!D:G,4,FALSE)</f>
        <v>0</v>
      </c>
      <c r="I547" s="188">
        <f>VLOOKUP(D547,'[45]2015预算调整'!E:K,7,FALSE)</f>
        <v>0</v>
      </c>
      <c r="J547" s="188">
        <f>VLOOKUP(D547,'[45]2015年市本级决算'!A:C,3,FALSE)</f>
        <v>0</v>
      </c>
      <c r="K547" s="578">
        <f t="shared" si="60"/>
        <v>0</v>
      </c>
      <c r="L547" s="579">
        <f t="shared" si="61"/>
        <v>0</v>
      </c>
      <c r="M547" s="578">
        <f t="shared" si="62"/>
        <v>0</v>
      </c>
      <c r="N547" s="148" t="str">
        <f t="shared" si="58"/>
        <v/>
      </c>
      <c r="O547" s="194" t="str">
        <f t="shared" si="59"/>
        <v>否</v>
      </c>
      <c r="P547" s="194" t="str">
        <f t="shared" si="63"/>
        <v>是</v>
      </c>
      <c r="Q547" s="187" t="s">
        <v>1081</v>
      </c>
      <c r="R547" s="175">
        <f t="shared" si="64"/>
        <v>7</v>
      </c>
    </row>
    <row r="548" s="175" customFormat="1" ht="18.95" customHeight="1" spans="1:18">
      <c r="A548" s="185" t="s">
        <v>165</v>
      </c>
      <c r="B548" s="186" t="s">
        <v>165</v>
      </c>
      <c r="C548" s="186" t="s">
        <v>1078</v>
      </c>
      <c r="D548" s="574">
        <v>2080104</v>
      </c>
      <c r="E548" s="186" t="s">
        <v>176</v>
      </c>
      <c r="F548" s="62" t="s">
        <v>1082</v>
      </c>
      <c r="G548" s="188">
        <f>VLOOKUP(D548,'[45]2014市本级决算'!A:C,3,FALSE)</f>
        <v>0</v>
      </c>
      <c r="H548" s="188">
        <f>VLOOKUP(D548,'[45]2015市本级年初预算'!D:G,4,FALSE)</f>
        <v>0</v>
      </c>
      <c r="I548" s="188">
        <f>VLOOKUP(D548,'[45]2015预算调整'!E:K,7,FALSE)</f>
        <v>0</v>
      </c>
      <c r="J548" s="188">
        <f>VLOOKUP(D548,'[45]2015年市本级决算'!A:C,3,FALSE)</f>
        <v>0</v>
      </c>
      <c r="K548" s="578">
        <f t="shared" si="60"/>
        <v>0</v>
      </c>
      <c r="L548" s="579">
        <f t="shared" si="61"/>
        <v>0</v>
      </c>
      <c r="M548" s="578">
        <f t="shared" si="62"/>
        <v>0</v>
      </c>
      <c r="N548" s="148" t="str">
        <f t="shared" si="58"/>
        <v/>
      </c>
      <c r="O548" s="194" t="str">
        <f t="shared" si="59"/>
        <v>否</v>
      </c>
      <c r="P548" s="194" t="str">
        <f t="shared" si="63"/>
        <v>是</v>
      </c>
      <c r="Q548" s="187" t="s">
        <v>1083</v>
      </c>
      <c r="R548" s="175">
        <f t="shared" si="64"/>
        <v>7</v>
      </c>
    </row>
    <row r="549" s="175" customFormat="1" ht="18.95" customHeight="1" spans="1:18">
      <c r="A549" s="185" t="s">
        <v>165</v>
      </c>
      <c r="B549" s="186" t="s">
        <v>165</v>
      </c>
      <c r="C549" s="186" t="s">
        <v>1078</v>
      </c>
      <c r="D549" s="574">
        <v>2080105</v>
      </c>
      <c r="E549" s="186" t="s">
        <v>176</v>
      </c>
      <c r="F549" s="62" t="s">
        <v>1084</v>
      </c>
      <c r="G549" s="188">
        <f>VLOOKUP(D549,'[45]2014市本级决算'!A:C,3,FALSE)</f>
        <v>0</v>
      </c>
      <c r="H549" s="188">
        <f>VLOOKUP(D549,'[45]2015市本级年初预算'!D:G,4,FALSE)</f>
        <v>0</v>
      </c>
      <c r="I549" s="188">
        <f>VLOOKUP(D549,'[45]2015预算调整'!E:K,7,FALSE)</f>
        <v>0</v>
      </c>
      <c r="J549" s="188">
        <f>VLOOKUP(D549,'[45]2015年市本级决算'!A:C,3,FALSE)</f>
        <v>0</v>
      </c>
      <c r="K549" s="578">
        <f t="shared" si="60"/>
        <v>0</v>
      </c>
      <c r="L549" s="579">
        <f t="shared" si="61"/>
        <v>0</v>
      </c>
      <c r="M549" s="578">
        <f t="shared" si="62"/>
        <v>0</v>
      </c>
      <c r="N549" s="148" t="str">
        <f t="shared" si="58"/>
        <v/>
      </c>
      <c r="O549" s="194" t="str">
        <f t="shared" si="59"/>
        <v>否</v>
      </c>
      <c r="P549" s="194" t="str">
        <f t="shared" si="63"/>
        <v>是</v>
      </c>
      <c r="Q549" s="187" t="s">
        <v>1085</v>
      </c>
      <c r="R549" s="175">
        <f t="shared" si="64"/>
        <v>7</v>
      </c>
    </row>
    <row r="550" s="175" customFormat="1" ht="18.95" customHeight="1" spans="1:18">
      <c r="A550" s="185" t="s">
        <v>165</v>
      </c>
      <c r="B550" s="186" t="s">
        <v>165</v>
      </c>
      <c r="C550" s="186" t="s">
        <v>1078</v>
      </c>
      <c r="D550" s="574">
        <v>2080106</v>
      </c>
      <c r="E550" s="186" t="s">
        <v>176</v>
      </c>
      <c r="F550" s="62" t="s">
        <v>1086</v>
      </c>
      <c r="G550" s="188">
        <f>VLOOKUP(D550,'[45]2014市本级决算'!A:C,3,FALSE)</f>
        <v>104</v>
      </c>
      <c r="H550" s="188">
        <f>VLOOKUP(D550,'[45]2015市本级年初预算'!D:G,4,FALSE)</f>
        <v>105</v>
      </c>
      <c r="I550" s="188">
        <f>VLOOKUP(D550,'[45]2015预算调整'!E:K,7,FALSE)</f>
        <v>105</v>
      </c>
      <c r="J550" s="188">
        <f>VLOOKUP(D550,'[45]2015年市本级决算'!A:C,3,FALSE)</f>
        <v>6</v>
      </c>
      <c r="K550" s="578">
        <f t="shared" si="60"/>
        <v>0.058</v>
      </c>
      <c r="L550" s="579">
        <f t="shared" si="61"/>
        <v>0.057</v>
      </c>
      <c r="M550" s="578">
        <f t="shared" si="62"/>
        <v>0.057</v>
      </c>
      <c r="N550" s="148">
        <f t="shared" si="58"/>
        <v>-0.942</v>
      </c>
      <c r="O550" s="194" t="str">
        <f t="shared" si="59"/>
        <v>是</v>
      </c>
      <c r="P550" s="194" t="str">
        <f t="shared" si="63"/>
        <v>是</v>
      </c>
      <c r="Q550" s="187" t="s">
        <v>1087</v>
      </c>
      <c r="R550" s="175">
        <f t="shared" si="64"/>
        <v>7</v>
      </c>
    </row>
    <row r="551" s="175" customFormat="1" ht="18.95" customHeight="1" spans="1:18">
      <c r="A551" s="185" t="s">
        <v>165</v>
      </c>
      <c r="B551" s="186" t="s">
        <v>165</v>
      </c>
      <c r="C551" s="186" t="s">
        <v>1078</v>
      </c>
      <c r="D551" s="574">
        <v>2080107</v>
      </c>
      <c r="E551" s="186" t="s">
        <v>176</v>
      </c>
      <c r="F551" s="62" t="s">
        <v>1088</v>
      </c>
      <c r="G551" s="188">
        <f>VLOOKUP(D551,'[45]2014市本级决算'!A:C,3,FALSE)</f>
        <v>20</v>
      </c>
      <c r="H551" s="188">
        <f>VLOOKUP(D551,'[45]2015市本级年初预算'!D:G,4,FALSE)</f>
        <v>20</v>
      </c>
      <c r="I551" s="188">
        <f>VLOOKUP(D551,'[45]2015预算调整'!E:K,7,FALSE)</f>
        <v>20</v>
      </c>
      <c r="J551" s="188">
        <f>VLOOKUP(D551,'[45]2015年市本级决算'!A:C,3,FALSE)</f>
        <v>25</v>
      </c>
      <c r="K551" s="578">
        <f t="shared" si="60"/>
        <v>1.25</v>
      </c>
      <c r="L551" s="579">
        <f t="shared" si="61"/>
        <v>1.25</v>
      </c>
      <c r="M551" s="578">
        <f t="shared" si="62"/>
        <v>1.25</v>
      </c>
      <c r="N551" s="148">
        <f t="shared" si="58"/>
        <v>0.25</v>
      </c>
      <c r="O551" s="194" t="str">
        <f t="shared" si="59"/>
        <v>是</v>
      </c>
      <c r="P551" s="194" t="str">
        <f t="shared" si="63"/>
        <v>是</v>
      </c>
      <c r="Q551" s="187" t="s">
        <v>1089</v>
      </c>
      <c r="R551" s="175">
        <f t="shared" si="64"/>
        <v>7</v>
      </c>
    </row>
    <row r="552" s="175" customFormat="1" ht="18.95" customHeight="1" spans="1:18">
      <c r="A552" s="185" t="s">
        <v>165</v>
      </c>
      <c r="B552" s="186" t="s">
        <v>165</v>
      </c>
      <c r="C552" s="186" t="s">
        <v>1078</v>
      </c>
      <c r="D552" s="574">
        <v>2080108</v>
      </c>
      <c r="E552" s="186" t="s">
        <v>176</v>
      </c>
      <c r="F552" s="62" t="s">
        <v>276</v>
      </c>
      <c r="G552" s="188">
        <f>VLOOKUP(D552,'[45]2014市本级决算'!A:C,3,FALSE)</f>
        <v>138</v>
      </c>
      <c r="H552" s="188">
        <f>VLOOKUP(D552,'[45]2015市本级年初预算'!D:G,4,FALSE)</f>
        <v>140</v>
      </c>
      <c r="I552" s="188">
        <f>VLOOKUP(D552,'[45]2015预算调整'!E:K,7,FALSE)</f>
        <v>140</v>
      </c>
      <c r="J552" s="188">
        <f>VLOOKUP(D552,'[45]2015年市本级决算'!A:C,3,FALSE)</f>
        <v>70</v>
      </c>
      <c r="K552" s="578">
        <f t="shared" si="60"/>
        <v>0.507</v>
      </c>
      <c r="L552" s="579">
        <f t="shared" si="61"/>
        <v>0.5</v>
      </c>
      <c r="M552" s="578">
        <f t="shared" si="62"/>
        <v>0.5</v>
      </c>
      <c r="N552" s="148">
        <f t="shared" si="58"/>
        <v>-0.493</v>
      </c>
      <c r="O552" s="194" t="str">
        <f t="shared" si="59"/>
        <v>是</v>
      </c>
      <c r="P552" s="194" t="str">
        <f t="shared" si="63"/>
        <v>是</v>
      </c>
      <c r="Q552" s="689" t="s">
        <v>1090</v>
      </c>
      <c r="R552" s="175">
        <f t="shared" si="64"/>
        <v>7</v>
      </c>
    </row>
    <row r="553" s="175" customFormat="1" ht="18.95" customHeight="1" spans="1:18">
      <c r="A553" s="185" t="s">
        <v>165</v>
      </c>
      <c r="B553" s="186" t="s">
        <v>165</v>
      </c>
      <c r="C553" s="186" t="s">
        <v>1078</v>
      </c>
      <c r="D553" s="574">
        <v>2080109</v>
      </c>
      <c r="E553" s="186" t="s">
        <v>176</v>
      </c>
      <c r="F553" s="62" t="s">
        <v>1091</v>
      </c>
      <c r="G553" s="188">
        <f>VLOOKUP(D553,'[45]2014市本级决算'!A:C,3,FALSE)</f>
        <v>188</v>
      </c>
      <c r="H553" s="188">
        <f>VLOOKUP(D553,'[45]2015市本级年初预算'!D:G,4,FALSE)</f>
        <v>190</v>
      </c>
      <c r="I553" s="188">
        <f>VLOOKUP(D553,'[45]2015预算调整'!E:K,7,FALSE)</f>
        <v>190</v>
      </c>
      <c r="J553" s="188">
        <f>VLOOKUP(D553,'[45]2015年市本级决算'!A:C,3,FALSE)</f>
        <v>181</v>
      </c>
      <c r="K553" s="578">
        <f t="shared" si="60"/>
        <v>0.963</v>
      </c>
      <c r="L553" s="579">
        <f t="shared" si="61"/>
        <v>0.953</v>
      </c>
      <c r="M553" s="578">
        <f t="shared" si="62"/>
        <v>0.953</v>
      </c>
      <c r="N553" s="148">
        <f t="shared" si="58"/>
        <v>-0.037</v>
      </c>
      <c r="O553" s="194" t="str">
        <f t="shared" si="59"/>
        <v>是</v>
      </c>
      <c r="P553" s="194" t="str">
        <f t="shared" si="63"/>
        <v>是</v>
      </c>
      <c r="Q553" s="187" t="s">
        <v>1092</v>
      </c>
      <c r="R553" s="175">
        <f t="shared" si="64"/>
        <v>7</v>
      </c>
    </row>
    <row r="554" s="175" customFormat="1" ht="18.95" customHeight="1" spans="1:18">
      <c r="A554" s="185" t="s">
        <v>165</v>
      </c>
      <c r="B554" s="186"/>
      <c r="C554" s="186" t="s">
        <v>1078</v>
      </c>
      <c r="D554" s="574">
        <v>2080110</v>
      </c>
      <c r="E554" s="186" t="s">
        <v>176</v>
      </c>
      <c r="F554" s="62" t="s">
        <v>1093</v>
      </c>
      <c r="G554" s="188">
        <f>VLOOKUP(D554,'[45]2014市本级决算'!A:C,3,FALSE)</f>
        <v>0</v>
      </c>
      <c r="H554" s="188">
        <f>VLOOKUP(D554,'[45]2015市本级年初预算'!D:G,4,FALSE)</f>
        <v>0</v>
      </c>
      <c r="I554" s="188">
        <f>VLOOKUP(D554,'[45]2015预算调整'!E:K,7,FALSE)</f>
        <v>0</v>
      </c>
      <c r="J554" s="188">
        <f>VLOOKUP(D554,'[45]2015年市本级决算'!A:C,3,FALSE)</f>
        <v>0</v>
      </c>
      <c r="K554" s="578">
        <f t="shared" si="60"/>
        <v>0</v>
      </c>
      <c r="L554" s="579">
        <f t="shared" si="61"/>
        <v>0</v>
      </c>
      <c r="M554" s="578">
        <f t="shared" si="62"/>
        <v>0</v>
      </c>
      <c r="N554" s="148" t="str">
        <f t="shared" si="58"/>
        <v/>
      </c>
      <c r="O554" s="194" t="str">
        <f t="shared" si="59"/>
        <v>否</v>
      </c>
      <c r="P554" s="194" t="str">
        <f t="shared" si="63"/>
        <v>是</v>
      </c>
      <c r="Q554" s="187" t="s">
        <v>1094</v>
      </c>
      <c r="R554" s="175">
        <f t="shared" si="64"/>
        <v>7</v>
      </c>
    </row>
    <row r="555" s="175" customFormat="1" ht="18.95" customHeight="1" spans="1:18">
      <c r="A555" s="185" t="s">
        <v>165</v>
      </c>
      <c r="B555" s="186" t="s">
        <v>165</v>
      </c>
      <c r="C555" s="186" t="s">
        <v>1078</v>
      </c>
      <c r="D555" s="574">
        <v>2080111</v>
      </c>
      <c r="E555" s="186" t="s">
        <v>176</v>
      </c>
      <c r="F555" s="60" t="s">
        <v>1095</v>
      </c>
      <c r="G555" s="188">
        <f>VLOOKUP(D555,'[45]2014市本级决算'!A:C,3,FALSE)</f>
        <v>0</v>
      </c>
      <c r="H555" s="188">
        <f>VLOOKUP(D555,'[45]2015市本级年初预算'!D:G,4,FALSE)</f>
        <v>0</v>
      </c>
      <c r="I555" s="188">
        <f>VLOOKUP(D555,'[45]2015预算调整'!E:K,7,FALSE)</f>
        <v>0</v>
      </c>
      <c r="J555" s="188">
        <f>VLOOKUP(D555,'[45]2015年市本级决算'!A:C,3,FALSE)</f>
        <v>0</v>
      </c>
      <c r="K555" s="578">
        <f t="shared" si="60"/>
        <v>0</v>
      </c>
      <c r="L555" s="579">
        <f t="shared" si="61"/>
        <v>0</v>
      </c>
      <c r="M555" s="578">
        <f t="shared" si="62"/>
        <v>0</v>
      </c>
      <c r="N555" s="148" t="str">
        <f t="shared" si="58"/>
        <v/>
      </c>
      <c r="O555" s="194" t="str">
        <f t="shared" si="59"/>
        <v>否</v>
      </c>
      <c r="P555" s="194" t="str">
        <f t="shared" si="63"/>
        <v>是</v>
      </c>
      <c r="Q555" s="187" t="s">
        <v>1096</v>
      </c>
      <c r="R555" s="175">
        <f t="shared" si="64"/>
        <v>7</v>
      </c>
    </row>
    <row r="556" s="175" customFormat="1" ht="18.95" customHeight="1" spans="1:18">
      <c r="A556" s="185" t="s">
        <v>165</v>
      </c>
      <c r="B556" s="186" t="s">
        <v>165</v>
      </c>
      <c r="C556" s="186" t="s">
        <v>1078</v>
      </c>
      <c r="D556" s="574">
        <v>2080112</v>
      </c>
      <c r="E556" s="186" t="s">
        <v>176</v>
      </c>
      <c r="F556" s="60" t="s">
        <v>1097</v>
      </c>
      <c r="G556" s="188">
        <f>VLOOKUP(D556,'[45]2014市本级决算'!A:C,3,FALSE)</f>
        <v>0</v>
      </c>
      <c r="H556" s="188">
        <f>VLOOKUP(D556,'[45]2015市本级年初预算'!D:G,4,FALSE)</f>
        <v>0</v>
      </c>
      <c r="I556" s="188">
        <f>VLOOKUP(D556,'[45]2015预算调整'!E:K,7,FALSE)</f>
        <v>0</v>
      </c>
      <c r="J556" s="188">
        <f>VLOOKUP(D556,'[45]2015年市本级决算'!A:C,3,FALSE)</f>
        <v>0</v>
      </c>
      <c r="K556" s="578">
        <f t="shared" si="60"/>
        <v>0</v>
      </c>
      <c r="L556" s="579">
        <f t="shared" si="61"/>
        <v>0</v>
      </c>
      <c r="M556" s="578">
        <f t="shared" si="62"/>
        <v>0</v>
      </c>
      <c r="N556" s="148" t="str">
        <f t="shared" si="58"/>
        <v/>
      </c>
      <c r="O556" s="194" t="str">
        <f t="shared" si="59"/>
        <v>否</v>
      </c>
      <c r="P556" s="194" t="str">
        <f t="shared" si="63"/>
        <v>是</v>
      </c>
      <c r="Q556" s="187" t="s">
        <v>1098</v>
      </c>
      <c r="R556" s="175">
        <f t="shared" si="64"/>
        <v>7</v>
      </c>
    </row>
    <row r="557" s="175" customFormat="1" ht="18.95" customHeight="1" spans="1:18">
      <c r="A557" s="185" t="s">
        <v>165</v>
      </c>
      <c r="B557" s="186" t="s">
        <v>165</v>
      </c>
      <c r="C557" s="186" t="s">
        <v>1078</v>
      </c>
      <c r="D557" s="574">
        <v>2080199</v>
      </c>
      <c r="E557" s="186" t="s">
        <v>176</v>
      </c>
      <c r="F557" s="582" t="s">
        <v>1099</v>
      </c>
      <c r="G557" s="188">
        <f>VLOOKUP(D557,'[45]2014市本级决算'!A:C,3,FALSE)</f>
        <v>386</v>
      </c>
      <c r="H557" s="188">
        <f>VLOOKUP(D557,'[45]2015市本级年初预算'!D:G,4,FALSE)</f>
        <v>390</v>
      </c>
      <c r="I557" s="188">
        <f>VLOOKUP(D557,'[45]2015预算调整'!E:K,7,FALSE)</f>
        <v>390</v>
      </c>
      <c r="J557" s="188">
        <f>VLOOKUP(D557,'[45]2015年市本级决算'!A:C,3,FALSE)</f>
        <v>245</v>
      </c>
      <c r="K557" s="578">
        <f t="shared" si="60"/>
        <v>0.635</v>
      </c>
      <c r="L557" s="579">
        <f t="shared" si="61"/>
        <v>0.628</v>
      </c>
      <c r="M557" s="578">
        <f t="shared" si="62"/>
        <v>0.628</v>
      </c>
      <c r="N557" s="148">
        <f t="shared" si="58"/>
        <v>-0.365</v>
      </c>
      <c r="O557" s="194" t="str">
        <f t="shared" si="59"/>
        <v>是</v>
      </c>
      <c r="P557" s="194" t="str">
        <f t="shared" si="63"/>
        <v>是</v>
      </c>
      <c r="Q557" s="187" t="s">
        <v>1100</v>
      </c>
      <c r="R557" s="175">
        <f t="shared" si="64"/>
        <v>7</v>
      </c>
    </row>
    <row r="558" s="175" customFormat="1" ht="18.95" customHeight="1" spans="1:18">
      <c r="A558" s="185" t="s">
        <v>165</v>
      </c>
      <c r="B558" s="690" t="s">
        <v>1076</v>
      </c>
      <c r="C558" s="186"/>
      <c r="D558" s="574">
        <v>20802</v>
      </c>
      <c r="E558" s="186"/>
      <c r="F558" s="60" t="s">
        <v>1101</v>
      </c>
      <c r="G558" s="188">
        <f>VLOOKUP(D558,'[45]2014市本级决算'!A:C,3,FALSE)</f>
        <v>778</v>
      </c>
      <c r="H558" s="188">
        <f>VLOOKUP(D558,'[45]2015市本级年初预算'!D:G,4,FALSE)</f>
        <v>875</v>
      </c>
      <c r="I558" s="188">
        <f>VLOOKUP(D558,'[45]2015预算调整'!E:K,7,FALSE)</f>
        <v>875</v>
      </c>
      <c r="J558" s="188">
        <f>VLOOKUP(D558,'[45]2015年市本级决算'!A:C,3,FALSE)</f>
        <v>1119</v>
      </c>
      <c r="K558" s="578">
        <f t="shared" si="60"/>
        <v>1.438</v>
      </c>
      <c r="L558" s="579">
        <f t="shared" si="61"/>
        <v>1.279</v>
      </c>
      <c r="M558" s="578">
        <f t="shared" si="62"/>
        <v>1.279</v>
      </c>
      <c r="N558" s="146">
        <f t="shared" si="58"/>
        <v>0.438</v>
      </c>
      <c r="O558" s="194" t="str">
        <f t="shared" si="59"/>
        <v>是</v>
      </c>
      <c r="P558" s="194" t="str">
        <f t="shared" si="63"/>
        <v>是</v>
      </c>
      <c r="Q558" s="187" t="s">
        <v>1102</v>
      </c>
      <c r="R558" s="175">
        <f t="shared" si="64"/>
        <v>5</v>
      </c>
    </row>
    <row r="559" s="175" customFormat="1" ht="18.95" customHeight="1" spans="1:18">
      <c r="A559" s="185" t="s">
        <v>165</v>
      </c>
      <c r="B559" s="186" t="s">
        <v>165</v>
      </c>
      <c r="C559" s="186" t="s">
        <v>1102</v>
      </c>
      <c r="D559" s="574">
        <v>2080201</v>
      </c>
      <c r="E559" s="186" t="s">
        <v>176</v>
      </c>
      <c r="F559" s="35" t="s">
        <v>170</v>
      </c>
      <c r="G559" s="188">
        <f>VLOOKUP(D559,'[45]2014市本级决算'!A:C,3,FALSE)</f>
        <v>307</v>
      </c>
      <c r="H559" s="188">
        <f>VLOOKUP(D559,'[45]2015市本级年初预算'!D:G,4,FALSE)</f>
        <v>380</v>
      </c>
      <c r="I559" s="188">
        <f>VLOOKUP(D559,'[45]2015预算调整'!E:K,7,FALSE)</f>
        <v>380</v>
      </c>
      <c r="J559" s="188">
        <f>VLOOKUP(D559,'[45]2015年市本级决算'!A:C,3,FALSE)</f>
        <v>510</v>
      </c>
      <c r="K559" s="578">
        <f t="shared" si="60"/>
        <v>1.661</v>
      </c>
      <c r="L559" s="579">
        <f t="shared" si="61"/>
        <v>1.342</v>
      </c>
      <c r="M559" s="578">
        <f t="shared" si="62"/>
        <v>1.342</v>
      </c>
      <c r="N559" s="148">
        <f t="shared" si="58"/>
        <v>0.661</v>
      </c>
      <c r="O559" s="194" t="str">
        <f t="shared" si="59"/>
        <v>是</v>
      </c>
      <c r="P559" s="194" t="str">
        <f t="shared" si="63"/>
        <v>是</v>
      </c>
      <c r="Q559" s="187" t="s">
        <v>1103</v>
      </c>
      <c r="R559" s="175">
        <f t="shared" si="64"/>
        <v>7</v>
      </c>
    </row>
    <row r="560" s="175" customFormat="1" ht="18.95" customHeight="1" spans="1:18">
      <c r="A560" s="185" t="s">
        <v>165</v>
      </c>
      <c r="B560" s="186" t="s">
        <v>165</v>
      </c>
      <c r="C560" s="186" t="s">
        <v>1102</v>
      </c>
      <c r="D560" s="574">
        <v>2080202</v>
      </c>
      <c r="E560" s="186" t="s">
        <v>176</v>
      </c>
      <c r="F560" s="60" t="s">
        <v>172</v>
      </c>
      <c r="G560" s="188">
        <f>VLOOKUP(D560,'[45]2014市本级决算'!A:C,3,FALSE)</f>
        <v>55</v>
      </c>
      <c r="H560" s="188">
        <f>VLOOKUP(D560,'[45]2015市本级年初预算'!D:G,4,FALSE)</f>
        <v>75</v>
      </c>
      <c r="I560" s="188">
        <f>VLOOKUP(D560,'[45]2015预算调整'!E:K,7,FALSE)</f>
        <v>75</v>
      </c>
      <c r="J560" s="188">
        <f>VLOOKUP(D560,'[45]2015年市本级决算'!A:C,3,FALSE)</f>
        <v>45</v>
      </c>
      <c r="K560" s="578">
        <f t="shared" si="60"/>
        <v>0.818</v>
      </c>
      <c r="L560" s="579">
        <f t="shared" si="61"/>
        <v>0.6</v>
      </c>
      <c r="M560" s="578">
        <f t="shared" si="62"/>
        <v>0.6</v>
      </c>
      <c r="N560" s="148">
        <f t="shared" si="58"/>
        <v>-0.182</v>
      </c>
      <c r="O560" s="194" t="str">
        <f t="shared" si="59"/>
        <v>是</v>
      </c>
      <c r="P560" s="194" t="str">
        <f t="shared" si="63"/>
        <v>是</v>
      </c>
      <c r="Q560" s="187" t="s">
        <v>1104</v>
      </c>
      <c r="R560" s="175">
        <f t="shared" si="64"/>
        <v>7</v>
      </c>
    </row>
    <row r="561" s="175" customFormat="1" ht="18.95" customHeight="1" spans="1:18">
      <c r="A561" s="185" t="s">
        <v>165</v>
      </c>
      <c r="B561" s="186" t="s">
        <v>165</v>
      </c>
      <c r="C561" s="186" t="s">
        <v>1102</v>
      </c>
      <c r="D561" s="574">
        <v>2080203</v>
      </c>
      <c r="E561" s="186" t="s">
        <v>176</v>
      </c>
      <c r="F561" s="60" t="s">
        <v>174</v>
      </c>
      <c r="G561" s="188">
        <f>VLOOKUP(D561,'[45]2014市本级决算'!A:C,3,FALSE)</f>
        <v>0</v>
      </c>
      <c r="H561" s="188">
        <f>VLOOKUP(D561,'[45]2015市本级年初预算'!D:G,4,FALSE)</f>
        <v>0</v>
      </c>
      <c r="I561" s="188">
        <f>VLOOKUP(D561,'[45]2015预算调整'!E:K,7,FALSE)</f>
        <v>0</v>
      </c>
      <c r="J561" s="188">
        <f>VLOOKUP(D561,'[45]2015年市本级决算'!A:C,3,FALSE)</f>
        <v>0</v>
      </c>
      <c r="K561" s="578">
        <f t="shared" si="60"/>
        <v>0</v>
      </c>
      <c r="L561" s="579">
        <f t="shared" si="61"/>
        <v>0</v>
      </c>
      <c r="M561" s="578">
        <f t="shared" si="62"/>
        <v>0</v>
      </c>
      <c r="N561" s="148" t="str">
        <f t="shared" si="58"/>
        <v/>
      </c>
      <c r="O561" s="194" t="str">
        <f t="shared" si="59"/>
        <v>否</v>
      </c>
      <c r="P561" s="194" t="str">
        <f t="shared" si="63"/>
        <v>是</v>
      </c>
      <c r="Q561" s="187" t="s">
        <v>1105</v>
      </c>
      <c r="R561" s="175">
        <f t="shared" si="64"/>
        <v>7</v>
      </c>
    </row>
    <row r="562" s="175" customFormat="1" ht="18.95" customHeight="1" spans="1:18">
      <c r="A562" s="185" t="s">
        <v>165</v>
      </c>
      <c r="B562" s="186" t="s">
        <v>165</v>
      </c>
      <c r="C562" s="186" t="s">
        <v>1102</v>
      </c>
      <c r="D562" s="574">
        <v>2080204</v>
      </c>
      <c r="E562" s="186" t="s">
        <v>176</v>
      </c>
      <c r="F562" s="60" t="s">
        <v>1106</v>
      </c>
      <c r="G562" s="188">
        <f>VLOOKUP(D562,'[45]2014市本级决算'!A:C,3,FALSE)</f>
        <v>121</v>
      </c>
      <c r="H562" s="188">
        <f>VLOOKUP(D562,'[45]2015市本级年初预算'!D:G,4,FALSE)</f>
        <v>120</v>
      </c>
      <c r="I562" s="188">
        <f>VLOOKUP(D562,'[45]2015预算调整'!E:K,7,FALSE)</f>
        <v>120</v>
      </c>
      <c r="J562" s="188">
        <f>VLOOKUP(D562,'[45]2015年市本级决算'!A:C,3,FALSE)</f>
        <v>302</v>
      </c>
      <c r="K562" s="578">
        <f t="shared" si="60"/>
        <v>2.496</v>
      </c>
      <c r="L562" s="579">
        <f t="shared" si="61"/>
        <v>2.517</v>
      </c>
      <c r="M562" s="578">
        <f t="shared" si="62"/>
        <v>2.517</v>
      </c>
      <c r="N562" s="148">
        <f t="shared" si="58"/>
        <v>1.496</v>
      </c>
      <c r="O562" s="194" t="str">
        <f t="shared" si="59"/>
        <v>是</v>
      </c>
      <c r="P562" s="194" t="str">
        <f t="shared" si="63"/>
        <v>是</v>
      </c>
      <c r="Q562" s="187" t="s">
        <v>1107</v>
      </c>
      <c r="R562" s="175">
        <f t="shared" si="64"/>
        <v>7</v>
      </c>
    </row>
    <row r="563" s="175" customFormat="1" ht="18.95" customHeight="1" spans="1:18">
      <c r="A563" s="185" t="s">
        <v>165</v>
      </c>
      <c r="B563" s="186" t="s">
        <v>165</v>
      </c>
      <c r="C563" s="186" t="s">
        <v>1102</v>
      </c>
      <c r="D563" s="574">
        <v>2080205</v>
      </c>
      <c r="E563" s="186" t="s">
        <v>176</v>
      </c>
      <c r="F563" s="60" t="s">
        <v>1108</v>
      </c>
      <c r="G563" s="188">
        <f>VLOOKUP(D563,'[45]2014市本级决算'!A:C,3,FALSE)</f>
        <v>60</v>
      </c>
      <c r="H563" s="188">
        <f>VLOOKUP(D563,'[45]2015市本级年初预算'!D:G,4,FALSE)</f>
        <v>60</v>
      </c>
      <c r="I563" s="188">
        <f>VLOOKUP(D563,'[45]2015预算调整'!E:K,7,FALSE)</f>
        <v>60</v>
      </c>
      <c r="J563" s="188">
        <f>VLOOKUP(D563,'[45]2015年市本级决算'!A:C,3,FALSE)</f>
        <v>60</v>
      </c>
      <c r="K563" s="578">
        <f t="shared" si="60"/>
        <v>1</v>
      </c>
      <c r="L563" s="579">
        <f t="shared" si="61"/>
        <v>1</v>
      </c>
      <c r="M563" s="578">
        <f t="shared" si="62"/>
        <v>1</v>
      </c>
      <c r="N563" s="148">
        <f t="shared" si="58"/>
        <v>0</v>
      </c>
      <c r="O563" s="194" t="str">
        <f t="shared" si="59"/>
        <v>是</v>
      </c>
      <c r="P563" s="194" t="str">
        <f t="shared" si="63"/>
        <v>是</v>
      </c>
      <c r="Q563" s="187" t="s">
        <v>1109</v>
      </c>
      <c r="R563" s="175">
        <f t="shared" si="64"/>
        <v>7</v>
      </c>
    </row>
    <row r="564" s="175" customFormat="1" ht="18.95" customHeight="1" spans="1:18">
      <c r="A564" s="185" t="s">
        <v>165</v>
      </c>
      <c r="B564" s="186" t="s">
        <v>165</v>
      </c>
      <c r="C564" s="186" t="s">
        <v>1102</v>
      </c>
      <c r="D564" s="574">
        <v>2080206</v>
      </c>
      <c r="E564" s="186" t="s">
        <v>176</v>
      </c>
      <c r="F564" s="60" t="s">
        <v>1110</v>
      </c>
      <c r="G564" s="188">
        <f>VLOOKUP(D564,'[45]2014市本级决算'!A:C,3,FALSE)</f>
        <v>10</v>
      </c>
      <c r="H564" s="188">
        <f>VLOOKUP(D564,'[45]2015市本级年初预算'!D:G,4,FALSE)</f>
        <v>10</v>
      </c>
      <c r="I564" s="188">
        <f>VLOOKUP(D564,'[45]2015预算调整'!E:K,7,FALSE)</f>
        <v>10</v>
      </c>
      <c r="J564" s="188">
        <f>VLOOKUP(D564,'[45]2015年市本级决算'!A:C,3,FALSE)</f>
        <v>10</v>
      </c>
      <c r="K564" s="578">
        <f t="shared" si="60"/>
        <v>1</v>
      </c>
      <c r="L564" s="579">
        <f t="shared" si="61"/>
        <v>1</v>
      </c>
      <c r="M564" s="578">
        <f t="shared" si="62"/>
        <v>1</v>
      </c>
      <c r="N564" s="148">
        <f t="shared" si="58"/>
        <v>0</v>
      </c>
      <c r="O564" s="194" t="str">
        <f t="shared" si="59"/>
        <v>是</v>
      </c>
      <c r="P564" s="194" t="str">
        <f t="shared" si="63"/>
        <v>是</v>
      </c>
      <c r="Q564" s="187" t="s">
        <v>1111</v>
      </c>
      <c r="R564" s="175">
        <f t="shared" si="64"/>
        <v>7</v>
      </c>
    </row>
    <row r="565" s="175" customFormat="1" ht="18.95" customHeight="1" spans="1:18">
      <c r="A565" s="185" t="s">
        <v>165</v>
      </c>
      <c r="B565" s="186"/>
      <c r="C565" s="186" t="s">
        <v>1102</v>
      </c>
      <c r="D565" s="574">
        <v>2080207</v>
      </c>
      <c r="E565" s="186" t="s">
        <v>176</v>
      </c>
      <c r="F565" s="60" t="s">
        <v>1112</v>
      </c>
      <c r="G565" s="188">
        <f>VLOOKUP(D565,'[45]2014市本级决算'!A:C,3,FALSE)</f>
        <v>6</v>
      </c>
      <c r="H565" s="188">
        <f>VLOOKUP(D565,'[45]2015市本级年初预算'!D:G,4,FALSE)</f>
        <v>10</v>
      </c>
      <c r="I565" s="188">
        <f>VLOOKUP(D565,'[45]2015预算调整'!E:K,7,FALSE)</f>
        <v>10</v>
      </c>
      <c r="J565" s="188">
        <f>VLOOKUP(D565,'[45]2015年市本级决算'!A:C,3,FALSE)</f>
        <v>74</v>
      </c>
      <c r="K565" s="578">
        <f t="shared" si="60"/>
        <v>12.333</v>
      </c>
      <c r="L565" s="579">
        <f t="shared" si="61"/>
        <v>7.4</v>
      </c>
      <c r="M565" s="578">
        <f t="shared" si="62"/>
        <v>7.4</v>
      </c>
      <c r="N565" s="148">
        <f t="shared" si="58"/>
        <v>11.333</v>
      </c>
      <c r="O565" s="194" t="str">
        <f t="shared" si="59"/>
        <v>是</v>
      </c>
      <c r="P565" s="194" t="str">
        <f t="shared" si="63"/>
        <v>是</v>
      </c>
      <c r="Q565" s="187" t="s">
        <v>1113</v>
      </c>
      <c r="R565" s="175">
        <f t="shared" si="64"/>
        <v>7</v>
      </c>
    </row>
    <row r="566" s="175" customFormat="1" ht="18.95" customHeight="1" spans="1:18">
      <c r="A566" s="185" t="s">
        <v>165</v>
      </c>
      <c r="B566" s="186" t="s">
        <v>165</v>
      </c>
      <c r="C566" s="186" t="s">
        <v>1102</v>
      </c>
      <c r="D566" s="574">
        <v>2080208</v>
      </c>
      <c r="E566" s="186" t="s">
        <v>176</v>
      </c>
      <c r="F566" s="60" t="s">
        <v>1114</v>
      </c>
      <c r="G566" s="188">
        <f>VLOOKUP(D566,'[45]2014市本级决算'!A:C,3,FALSE)</f>
        <v>0</v>
      </c>
      <c r="H566" s="188">
        <f>VLOOKUP(D566,'[45]2015市本级年初预算'!D:G,4,FALSE)</f>
        <v>0</v>
      </c>
      <c r="I566" s="188">
        <f>VLOOKUP(D566,'[45]2015预算调整'!E:K,7,FALSE)</f>
        <v>0</v>
      </c>
      <c r="J566" s="188">
        <f>VLOOKUP(D566,'[45]2015年市本级决算'!A:C,3,FALSE)</f>
        <v>20</v>
      </c>
      <c r="K566" s="578">
        <f t="shared" si="60"/>
        <v>0</v>
      </c>
      <c r="L566" s="579">
        <f t="shared" si="61"/>
        <v>0</v>
      </c>
      <c r="M566" s="578">
        <f t="shared" si="62"/>
        <v>0</v>
      </c>
      <c r="N566" s="148" t="str">
        <f t="shared" si="58"/>
        <v/>
      </c>
      <c r="O566" s="194" t="str">
        <f t="shared" si="59"/>
        <v>是</v>
      </c>
      <c r="P566" s="194" t="str">
        <f t="shared" si="63"/>
        <v>是</v>
      </c>
      <c r="Q566" s="187" t="s">
        <v>1115</v>
      </c>
      <c r="R566" s="175">
        <f t="shared" si="64"/>
        <v>7</v>
      </c>
    </row>
    <row r="567" s="175" customFormat="1" ht="18.95" customHeight="1" spans="1:18">
      <c r="A567" s="185" t="s">
        <v>165</v>
      </c>
      <c r="B567" s="186" t="s">
        <v>165</v>
      </c>
      <c r="C567" s="186" t="s">
        <v>1102</v>
      </c>
      <c r="D567" s="574">
        <v>2080209</v>
      </c>
      <c r="E567" s="186" t="s">
        <v>176</v>
      </c>
      <c r="F567" s="60" t="s">
        <v>1116</v>
      </c>
      <c r="G567" s="188">
        <f>VLOOKUP(D567,'[45]2014市本级决算'!A:C,3,FALSE)</f>
        <v>0</v>
      </c>
      <c r="H567" s="188">
        <f>VLOOKUP(D567,'[45]2015市本级年初预算'!D:G,4,FALSE)</f>
        <v>0</v>
      </c>
      <c r="I567" s="188">
        <f>VLOOKUP(D567,'[45]2015预算调整'!E:K,7,FALSE)</f>
        <v>0</v>
      </c>
      <c r="J567" s="188">
        <f>VLOOKUP(D567,'[45]2015年市本级决算'!A:C,3,FALSE)</f>
        <v>0</v>
      </c>
      <c r="K567" s="578">
        <f t="shared" si="60"/>
        <v>0</v>
      </c>
      <c r="L567" s="579">
        <f t="shared" si="61"/>
        <v>0</v>
      </c>
      <c r="M567" s="578">
        <f t="shared" si="62"/>
        <v>0</v>
      </c>
      <c r="N567" s="148" t="str">
        <f t="shared" si="58"/>
        <v/>
      </c>
      <c r="O567" s="194" t="str">
        <f t="shared" si="59"/>
        <v>否</v>
      </c>
      <c r="P567" s="194" t="str">
        <f t="shared" si="63"/>
        <v>是</v>
      </c>
      <c r="Q567" s="187" t="s">
        <v>1117</v>
      </c>
      <c r="R567" s="175">
        <f t="shared" si="64"/>
        <v>7</v>
      </c>
    </row>
    <row r="568" s="175" customFormat="1" ht="18.95" customHeight="1" spans="1:18">
      <c r="A568" s="185" t="s">
        <v>165</v>
      </c>
      <c r="B568" s="186" t="s">
        <v>165</v>
      </c>
      <c r="C568" s="186" t="s">
        <v>1102</v>
      </c>
      <c r="D568" s="574">
        <v>2080299</v>
      </c>
      <c r="E568" s="186" t="s">
        <v>176</v>
      </c>
      <c r="F568" s="60" t="s">
        <v>1118</v>
      </c>
      <c r="G568" s="188">
        <f>VLOOKUP(D568,'[45]2014市本级决算'!A:C,3,FALSE)</f>
        <v>219</v>
      </c>
      <c r="H568" s="188">
        <f>VLOOKUP(D568,'[45]2015市本级年初预算'!D:G,4,FALSE)</f>
        <v>220</v>
      </c>
      <c r="I568" s="188">
        <f>VLOOKUP(D568,'[45]2015预算调整'!E:K,7,FALSE)</f>
        <v>220</v>
      </c>
      <c r="J568" s="188">
        <f>VLOOKUP(D568,'[45]2015年市本级决算'!A:C,3,FALSE)</f>
        <v>98</v>
      </c>
      <c r="K568" s="578">
        <f t="shared" si="60"/>
        <v>0.447</v>
      </c>
      <c r="L568" s="579">
        <f t="shared" si="61"/>
        <v>0.445</v>
      </c>
      <c r="M568" s="578">
        <f t="shared" si="62"/>
        <v>0.445</v>
      </c>
      <c r="N568" s="148">
        <f t="shared" ref="N568:N631" si="65">IF(ISERROR(J568/G568-1),"",J568/G568-1)</f>
        <v>-0.553</v>
      </c>
      <c r="O568" s="194" t="str">
        <f t="shared" si="59"/>
        <v>是</v>
      </c>
      <c r="P568" s="194" t="str">
        <f t="shared" si="63"/>
        <v>是</v>
      </c>
      <c r="Q568" s="187" t="s">
        <v>1119</v>
      </c>
      <c r="R568" s="175">
        <f t="shared" si="64"/>
        <v>7</v>
      </c>
    </row>
    <row r="569" s="175" customFormat="1" ht="18.95" customHeight="1" spans="1:18">
      <c r="A569" s="185" t="s">
        <v>165</v>
      </c>
      <c r="B569" s="690" t="s">
        <v>1076</v>
      </c>
      <c r="C569" s="186"/>
      <c r="D569" s="574">
        <v>20803</v>
      </c>
      <c r="E569" s="186"/>
      <c r="F569" s="60" t="s">
        <v>1120</v>
      </c>
      <c r="G569" s="188">
        <f>VLOOKUP(D569,'[45]2014市本级决算'!A:C,3,FALSE)</f>
        <v>5856</v>
      </c>
      <c r="H569" s="188">
        <f>VLOOKUP(D569,'[45]2015市本级年初预算'!D:G,4,FALSE)</f>
        <v>8444</v>
      </c>
      <c r="I569" s="188">
        <f>VLOOKUP(D569,'[45]2015预算调整'!E:K,7,FALSE)</f>
        <v>8444</v>
      </c>
      <c r="J569" s="188">
        <f>VLOOKUP(D569,'[45]2015年市本级决算'!A:C,3,FALSE)</f>
        <v>29</v>
      </c>
      <c r="K569" s="578">
        <f t="shared" si="60"/>
        <v>0.005</v>
      </c>
      <c r="L569" s="579">
        <f t="shared" si="61"/>
        <v>0.003</v>
      </c>
      <c r="M569" s="578">
        <f t="shared" si="62"/>
        <v>0.003</v>
      </c>
      <c r="N569" s="146">
        <f t="shared" si="65"/>
        <v>-0.995</v>
      </c>
      <c r="O569" s="194" t="str">
        <f t="shared" si="59"/>
        <v>是</v>
      </c>
      <c r="P569" s="194" t="str">
        <f t="shared" si="63"/>
        <v>是</v>
      </c>
      <c r="Q569" s="187" t="s">
        <v>1121</v>
      </c>
      <c r="R569" s="175">
        <f t="shared" si="64"/>
        <v>5</v>
      </c>
    </row>
    <row r="570" s="175" customFormat="1" ht="18.95" customHeight="1" spans="1:18">
      <c r="A570" s="185" t="s">
        <v>165</v>
      </c>
      <c r="B570" s="186" t="s">
        <v>165</v>
      </c>
      <c r="C570" s="186" t="s">
        <v>1121</v>
      </c>
      <c r="D570" s="574">
        <v>2080301</v>
      </c>
      <c r="E570" s="186" t="s">
        <v>176</v>
      </c>
      <c r="F570" s="60" t="s">
        <v>1122</v>
      </c>
      <c r="G570" s="188">
        <f>VLOOKUP(D570,'[45]2014市本级决算'!A:C,3,FALSE)</f>
        <v>4736</v>
      </c>
      <c r="H570" s="188">
        <f>VLOOKUP(D570,'[45]2015市本级年初预算'!D:G,4,FALSE)</f>
        <v>7200</v>
      </c>
      <c r="I570" s="188">
        <f>VLOOKUP(D570,'[45]2015预算调整'!E:K,7,FALSE)</f>
        <v>7200</v>
      </c>
      <c r="J570" s="188">
        <f>VLOOKUP(D570,'[45]2015年市本级决算'!A:C,3,FALSE)</f>
        <v>138</v>
      </c>
      <c r="K570" s="578">
        <f t="shared" si="60"/>
        <v>0.029</v>
      </c>
      <c r="L570" s="579">
        <f t="shared" si="61"/>
        <v>0.019</v>
      </c>
      <c r="M570" s="578">
        <f t="shared" si="62"/>
        <v>0.019</v>
      </c>
      <c r="N570" s="148">
        <f t="shared" si="65"/>
        <v>-0.971</v>
      </c>
      <c r="O570" s="194" t="str">
        <f t="shared" si="59"/>
        <v>是</v>
      </c>
      <c r="P570" s="194" t="str">
        <f t="shared" si="63"/>
        <v>是</v>
      </c>
      <c r="Q570" s="187" t="s">
        <v>1123</v>
      </c>
      <c r="R570" s="175">
        <f t="shared" si="64"/>
        <v>7</v>
      </c>
    </row>
    <row r="571" s="175" customFormat="1" ht="18.95" customHeight="1" spans="1:18">
      <c r="A571" s="185" t="s">
        <v>165</v>
      </c>
      <c r="B571" s="186" t="s">
        <v>165</v>
      </c>
      <c r="C571" s="186" t="s">
        <v>1121</v>
      </c>
      <c r="D571" s="574">
        <v>2080302</v>
      </c>
      <c r="E571" s="186" t="s">
        <v>176</v>
      </c>
      <c r="F571" s="60" t="s">
        <v>1124</v>
      </c>
      <c r="G571" s="188">
        <f>VLOOKUP(D571,'[45]2014市本级决算'!A:C,3,FALSE)</f>
        <v>504</v>
      </c>
      <c r="H571" s="188">
        <f>VLOOKUP(D571,'[45]2015市本级年初预算'!D:G,4,FALSE)</f>
        <v>630</v>
      </c>
      <c r="I571" s="188">
        <f>VLOOKUP(D571,'[45]2015预算调整'!E:K,7,FALSE)</f>
        <v>630</v>
      </c>
      <c r="J571" s="188">
        <f>VLOOKUP(D571,'[45]2015年市本级决算'!A:C,3,FALSE)</f>
        <v>441</v>
      </c>
      <c r="K571" s="578">
        <f t="shared" si="60"/>
        <v>0.875</v>
      </c>
      <c r="L571" s="579">
        <f t="shared" si="61"/>
        <v>0.7</v>
      </c>
      <c r="M571" s="578">
        <f t="shared" si="62"/>
        <v>0.7</v>
      </c>
      <c r="N571" s="148">
        <f t="shared" si="65"/>
        <v>-0.125</v>
      </c>
      <c r="O571" s="194" t="str">
        <f t="shared" si="59"/>
        <v>是</v>
      </c>
      <c r="P571" s="194" t="str">
        <f t="shared" si="63"/>
        <v>是</v>
      </c>
      <c r="Q571" s="187" t="s">
        <v>1125</v>
      </c>
      <c r="R571" s="175">
        <f t="shared" si="64"/>
        <v>7</v>
      </c>
    </row>
    <row r="572" s="175" customFormat="1" ht="18.95" customHeight="1" spans="1:18">
      <c r="A572" s="185" t="s">
        <v>165</v>
      </c>
      <c r="B572" s="186" t="s">
        <v>165</v>
      </c>
      <c r="C572" s="186" t="s">
        <v>1121</v>
      </c>
      <c r="D572" s="574">
        <v>2080303</v>
      </c>
      <c r="E572" s="186" t="s">
        <v>176</v>
      </c>
      <c r="F572" s="60" t="s">
        <v>1126</v>
      </c>
      <c r="G572" s="188">
        <f>VLOOKUP(D572,'[45]2014市本级决算'!A:C,3,FALSE)</f>
        <v>235</v>
      </c>
      <c r="H572" s="188">
        <f>VLOOKUP(D572,'[45]2015市本级年初预算'!D:G,4,FALSE)</f>
        <v>296</v>
      </c>
      <c r="I572" s="188">
        <f>VLOOKUP(D572,'[45]2015预算调整'!E:K,7,FALSE)</f>
        <v>296</v>
      </c>
      <c r="J572" s="188">
        <f>VLOOKUP(D572,'[45]2015年市本级决算'!A:C,3,FALSE)</f>
        <v>0</v>
      </c>
      <c r="K572" s="578">
        <f t="shared" si="60"/>
        <v>0</v>
      </c>
      <c r="L572" s="579">
        <f t="shared" si="61"/>
        <v>0</v>
      </c>
      <c r="M572" s="578">
        <f t="shared" si="62"/>
        <v>0</v>
      </c>
      <c r="N572" s="148">
        <f t="shared" si="65"/>
        <v>-1</v>
      </c>
      <c r="O572" s="194" t="str">
        <f t="shared" si="59"/>
        <v>是</v>
      </c>
      <c r="P572" s="194" t="str">
        <f t="shared" si="63"/>
        <v>是</v>
      </c>
      <c r="Q572" s="689" t="s">
        <v>1127</v>
      </c>
      <c r="R572" s="175">
        <f t="shared" si="64"/>
        <v>7</v>
      </c>
    </row>
    <row r="573" s="175" customFormat="1" ht="18.95" customHeight="1" spans="1:18">
      <c r="A573" s="185" t="s">
        <v>165</v>
      </c>
      <c r="B573" s="186" t="s">
        <v>165</v>
      </c>
      <c r="C573" s="186" t="s">
        <v>1121</v>
      </c>
      <c r="D573" s="574">
        <v>2080304</v>
      </c>
      <c r="E573" s="186" t="s">
        <v>176</v>
      </c>
      <c r="F573" s="60" t="s">
        <v>1128</v>
      </c>
      <c r="G573" s="188">
        <f>VLOOKUP(D573,'[45]2014市本级决算'!A:C,3,FALSE)</f>
        <v>234</v>
      </c>
      <c r="H573" s="188">
        <f>VLOOKUP(D573,'[45]2015市本级年初预算'!D:G,4,FALSE)</f>
        <v>265</v>
      </c>
      <c r="I573" s="188">
        <f>VLOOKUP(D573,'[45]2015预算调整'!E:K,7,FALSE)</f>
        <v>265</v>
      </c>
      <c r="J573" s="188">
        <f>VLOOKUP(D573,'[45]2015年市本级决算'!A:C,3,FALSE)</f>
        <v>279</v>
      </c>
      <c r="K573" s="578">
        <f t="shared" si="60"/>
        <v>1.192</v>
      </c>
      <c r="L573" s="579">
        <f t="shared" si="61"/>
        <v>1.053</v>
      </c>
      <c r="M573" s="578">
        <f t="shared" si="62"/>
        <v>1.053</v>
      </c>
      <c r="N573" s="148">
        <f t="shared" si="65"/>
        <v>0.192</v>
      </c>
      <c r="O573" s="194" t="str">
        <f t="shared" si="59"/>
        <v>是</v>
      </c>
      <c r="P573" s="194" t="str">
        <f t="shared" si="63"/>
        <v>是</v>
      </c>
      <c r="Q573" s="187" t="s">
        <v>1129</v>
      </c>
      <c r="R573" s="175">
        <f t="shared" si="64"/>
        <v>7</v>
      </c>
    </row>
    <row r="574" s="175" customFormat="1" ht="18.95" customHeight="1" spans="1:18">
      <c r="A574" s="185" t="s">
        <v>165</v>
      </c>
      <c r="B574" s="186"/>
      <c r="C574" s="186" t="s">
        <v>1121</v>
      </c>
      <c r="D574" s="574">
        <v>2080305</v>
      </c>
      <c r="E574" s="186" t="s">
        <v>176</v>
      </c>
      <c r="F574" s="60" t="s">
        <v>1130</v>
      </c>
      <c r="G574" s="188">
        <f>VLOOKUP(D574,'[45]2014市本级决算'!A:C,3,FALSE)</f>
        <v>47</v>
      </c>
      <c r="H574" s="188">
        <f>VLOOKUP(D574,'[45]2015市本级年初预算'!D:G,4,FALSE)</f>
        <v>53</v>
      </c>
      <c r="I574" s="188">
        <f>VLOOKUP(D574,'[45]2015预算调整'!E:K,7,FALSE)</f>
        <v>53</v>
      </c>
      <c r="J574" s="188">
        <f>VLOOKUP(D574,'[45]2015年市本级决算'!A:C,3,FALSE)</f>
        <v>55</v>
      </c>
      <c r="K574" s="578">
        <f t="shared" si="60"/>
        <v>1.17</v>
      </c>
      <c r="L574" s="579">
        <f t="shared" si="61"/>
        <v>1.038</v>
      </c>
      <c r="M574" s="578">
        <f t="shared" si="62"/>
        <v>1.038</v>
      </c>
      <c r="N574" s="148">
        <f t="shared" si="65"/>
        <v>0.17</v>
      </c>
      <c r="O574" s="194" t="str">
        <f t="shared" si="59"/>
        <v>是</v>
      </c>
      <c r="P574" s="194" t="str">
        <f t="shared" si="63"/>
        <v>是</v>
      </c>
      <c r="Q574" s="187" t="s">
        <v>1131</v>
      </c>
      <c r="R574" s="175">
        <f t="shared" si="64"/>
        <v>7</v>
      </c>
    </row>
    <row r="575" s="175" customFormat="1" ht="18.95" customHeight="1" spans="1:18">
      <c r="A575" s="185" t="s">
        <v>165</v>
      </c>
      <c r="B575" s="186" t="s">
        <v>165</v>
      </c>
      <c r="C575" s="186" t="s">
        <v>1121</v>
      </c>
      <c r="D575" s="574">
        <v>2080308</v>
      </c>
      <c r="E575" s="186" t="s">
        <v>176</v>
      </c>
      <c r="F575" s="583" t="s">
        <v>1132</v>
      </c>
      <c r="G575" s="188">
        <f>VLOOKUP(D575,'[45]2014市本级决算'!A:C,3,FALSE)</f>
        <v>0</v>
      </c>
      <c r="H575" s="188">
        <f>VLOOKUP(D575,'[45]2015市本级年初预算'!D:G,4,FALSE)</f>
        <v>0</v>
      </c>
      <c r="I575" s="188">
        <f>VLOOKUP(D575,'[45]2015预算调整'!E:K,7,FALSE)</f>
        <v>0</v>
      </c>
      <c r="J575" s="188">
        <f>VLOOKUP(D575,'[45]2015年市本级决算'!A:C,3,FALSE)</f>
        <v>0</v>
      </c>
      <c r="K575" s="578">
        <f t="shared" si="60"/>
        <v>0</v>
      </c>
      <c r="L575" s="579">
        <f t="shared" si="61"/>
        <v>0</v>
      </c>
      <c r="M575" s="578">
        <f t="shared" si="62"/>
        <v>0</v>
      </c>
      <c r="N575" s="148" t="str">
        <f t="shared" si="65"/>
        <v/>
      </c>
      <c r="O575" s="194" t="str">
        <f t="shared" si="59"/>
        <v>否</v>
      </c>
      <c r="P575" s="194" t="str">
        <f t="shared" si="63"/>
        <v>是</v>
      </c>
      <c r="Q575" s="187" t="s">
        <v>1133</v>
      </c>
      <c r="R575" s="175">
        <f t="shared" si="64"/>
        <v>7</v>
      </c>
    </row>
    <row r="576" s="175" customFormat="1" ht="18.95" customHeight="1" spans="1:18">
      <c r="A576" s="185" t="s">
        <v>165</v>
      </c>
      <c r="B576" s="186" t="s">
        <v>165</v>
      </c>
      <c r="C576" s="186" t="s">
        <v>1121</v>
      </c>
      <c r="D576" s="574">
        <v>2080399</v>
      </c>
      <c r="E576" s="186" t="s">
        <v>176</v>
      </c>
      <c r="F576" s="60" t="s">
        <v>1134</v>
      </c>
      <c r="G576" s="188">
        <f>VLOOKUP(D576,'[45]2014市本级决算'!A:C,3,FALSE)</f>
        <v>100</v>
      </c>
      <c r="H576" s="188">
        <f>VLOOKUP(D576,'[45]2015市本级年初预算'!D:G,4,FALSE)</f>
        <v>0</v>
      </c>
      <c r="I576" s="188">
        <f>VLOOKUP(D576,'[45]2015预算调整'!E:K,7,FALSE)</f>
        <v>0</v>
      </c>
      <c r="J576" s="188">
        <f>VLOOKUP(D576,'[45]2015年市本级决算'!A:C,3,FALSE)</f>
        <v>-884</v>
      </c>
      <c r="K576" s="578">
        <f t="shared" si="60"/>
        <v>-8.84</v>
      </c>
      <c r="L576" s="579">
        <f t="shared" si="61"/>
        <v>0</v>
      </c>
      <c r="M576" s="578">
        <f t="shared" si="62"/>
        <v>0</v>
      </c>
      <c r="N576" s="148">
        <f t="shared" si="65"/>
        <v>-9.84</v>
      </c>
      <c r="O576" s="194" t="str">
        <f t="shared" si="59"/>
        <v>是</v>
      </c>
      <c r="P576" s="194" t="str">
        <f t="shared" si="63"/>
        <v>是</v>
      </c>
      <c r="Q576" s="187" t="s">
        <v>1135</v>
      </c>
      <c r="R576" s="175">
        <f t="shared" si="64"/>
        <v>7</v>
      </c>
    </row>
    <row r="577" s="175" customFormat="1" ht="18.95" customHeight="1" spans="1:18">
      <c r="A577" s="185" t="s">
        <v>165</v>
      </c>
      <c r="B577" s="690" t="s">
        <v>1076</v>
      </c>
      <c r="C577" s="186"/>
      <c r="D577" s="574">
        <v>20805</v>
      </c>
      <c r="E577" s="186"/>
      <c r="F577" s="60" t="s">
        <v>1136</v>
      </c>
      <c r="G577" s="188">
        <f>VLOOKUP(D577,'[45]2014市本级决算'!A:C,3,FALSE)</f>
        <v>17766</v>
      </c>
      <c r="H577" s="188">
        <f>VLOOKUP(D577,'[45]2015市本级年初预算'!D:G,4,FALSE)</f>
        <v>19970</v>
      </c>
      <c r="I577" s="188">
        <f>VLOOKUP(D577,'[45]2015预算调整'!E:K,7,FALSE)</f>
        <v>23470</v>
      </c>
      <c r="J577" s="188">
        <f>VLOOKUP(D577,'[45]2015年市本级决算'!A:C,3,FALSE)</f>
        <v>24473</v>
      </c>
      <c r="K577" s="578">
        <f t="shared" si="60"/>
        <v>1.378</v>
      </c>
      <c r="L577" s="579">
        <f t="shared" si="61"/>
        <v>1.225</v>
      </c>
      <c r="M577" s="578">
        <f t="shared" si="62"/>
        <v>1.043</v>
      </c>
      <c r="N577" s="146">
        <f t="shared" si="65"/>
        <v>0.378</v>
      </c>
      <c r="O577" s="194" t="str">
        <f t="shared" si="59"/>
        <v>是</v>
      </c>
      <c r="P577" s="194" t="str">
        <f t="shared" si="63"/>
        <v>是</v>
      </c>
      <c r="Q577" s="187" t="s">
        <v>1137</v>
      </c>
      <c r="R577" s="175">
        <f t="shared" si="64"/>
        <v>5</v>
      </c>
    </row>
    <row r="578" s="175" customFormat="1" ht="18.95" customHeight="1" spans="1:18">
      <c r="A578" s="185" t="s">
        <v>165</v>
      </c>
      <c r="B578" s="186" t="s">
        <v>165</v>
      </c>
      <c r="C578" s="186" t="s">
        <v>1137</v>
      </c>
      <c r="D578" s="574">
        <v>2080501</v>
      </c>
      <c r="E578" s="186" t="s">
        <v>176</v>
      </c>
      <c r="F578" s="60" t="s">
        <v>1138</v>
      </c>
      <c r="G578" s="188">
        <f>VLOOKUP(D578,'[45]2014市本级决算'!A:C,3,FALSE)</f>
        <v>6485</v>
      </c>
      <c r="H578" s="188">
        <f>VLOOKUP(D578,'[45]2015市本级年初预算'!D:G,4,FALSE)</f>
        <v>7500</v>
      </c>
      <c r="I578" s="188">
        <f>VLOOKUP(D578,'[45]2015预算调整'!E:K,7,FALSE)</f>
        <v>9000</v>
      </c>
      <c r="J578" s="188">
        <f>VLOOKUP(D578,'[45]2015年市本级决算'!A:C,3,FALSE)</f>
        <v>9487</v>
      </c>
      <c r="K578" s="578">
        <f t="shared" si="60"/>
        <v>1.463</v>
      </c>
      <c r="L578" s="579">
        <f t="shared" si="61"/>
        <v>1.265</v>
      </c>
      <c r="M578" s="578">
        <f t="shared" si="62"/>
        <v>1.054</v>
      </c>
      <c r="N578" s="148">
        <f t="shared" si="65"/>
        <v>0.463</v>
      </c>
      <c r="O578" s="194" t="str">
        <f t="shared" si="59"/>
        <v>是</v>
      </c>
      <c r="P578" s="194" t="str">
        <f t="shared" si="63"/>
        <v>是</v>
      </c>
      <c r="Q578" s="187" t="s">
        <v>1139</v>
      </c>
      <c r="R578" s="175">
        <f t="shared" si="64"/>
        <v>7</v>
      </c>
    </row>
    <row r="579" s="175" customFormat="1" ht="18.95" customHeight="1" spans="1:18">
      <c r="A579" s="185" t="s">
        <v>165</v>
      </c>
      <c r="B579" s="186"/>
      <c r="C579" s="186" t="s">
        <v>1137</v>
      </c>
      <c r="D579" s="574">
        <v>2080502</v>
      </c>
      <c r="E579" s="186" t="s">
        <v>176</v>
      </c>
      <c r="F579" s="60" t="s">
        <v>1140</v>
      </c>
      <c r="G579" s="188">
        <f>VLOOKUP(D579,'[45]2014市本级决算'!A:C,3,FALSE)</f>
        <v>9959</v>
      </c>
      <c r="H579" s="188">
        <f>VLOOKUP(D579,'[45]2015市本级年初预算'!D:G,4,FALSE)</f>
        <v>11000</v>
      </c>
      <c r="I579" s="188">
        <f>VLOOKUP(D579,'[45]2015预算调整'!E:K,7,FALSE)</f>
        <v>13000</v>
      </c>
      <c r="J579" s="188">
        <f>VLOOKUP(D579,'[45]2015年市本级决算'!A:C,3,FALSE)</f>
        <v>13416</v>
      </c>
      <c r="K579" s="578">
        <f t="shared" si="60"/>
        <v>1.347</v>
      </c>
      <c r="L579" s="579">
        <f t="shared" si="61"/>
        <v>1.22</v>
      </c>
      <c r="M579" s="578">
        <f t="shared" si="62"/>
        <v>1.032</v>
      </c>
      <c r="N579" s="148">
        <f t="shared" si="65"/>
        <v>0.347</v>
      </c>
      <c r="O579" s="194" t="str">
        <f t="shared" si="59"/>
        <v>是</v>
      </c>
      <c r="P579" s="194" t="str">
        <f t="shared" si="63"/>
        <v>是</v>
      </c>
      <c r="Q579" s="187" t="s">
        <v>1141</v>
      </c>
      <c r="R579" s="175">
        <f t="shared" si="64"/>
        <v>7</v>
      </c>
    </row>
    <row r="580" s="175" customFormat="1" ht="18.95" customHeight="1" spans="1:18">
      <c r="A580" s="185" t="s">
        <v>165</v>
      </c>
      <c r="B580" s="186" t="s">
        <v>165</v>
      </c>
      <c r="C580" s="186" t="s">
        <v>1137</v>
      </c>
      <c r="D580" s="574">
        <v>2080503</v>
      </c>
      <c r="E580" s="186" t="s">
        <v>176</v>
      </c>
      <c r="F580" s="60" t="s">
        <v>1142</v>
      </c>
      <c r="G580" s="188">
        <f>VLOOKUP(D580,'[45]2014市本级决算'!A:C,3,FALSE)</f>
        <v>1051</v>
      </c>
      <c r="H580" s="188">
        <f>VLOOKUP(D580,'[45]2015市本级年初预算'!D:G,4,FALSE)</f>
        <v>1200</v>
      </c>
      <c r="I580" s="188">
        <f>VLOOKUP(D580,'[45]2015预算调整'!E:K,7,FALSE)</f>
        <v>1200</v>
      </c>
      <c r="J580" s="188">
        <f>VLOOKUP(D580,'[45]2015年市本级决算'!A:C,3,FALSE)</f>
        <v>1259</v>
      </c>
      <c r="K580" s="578">
        <f t="shared" si="60"/>
        <v>1.198</v>
      </c>
      <c r="L580" s="579">
        <f t="shared" si="61"/>
        <v>1.049</v>
      </c>
      <c r="M580" s="578">
        <f t="shared" si="62"/>
        <v>1.049</v>
      </c>
      <c r="N580" s="148">
        <f t="shared" si="65"/>
        <v>0.198</v>
      </c>
      <c r="O580" s="194" t="str">
        <f t="shared" ref="O580:O643" si="66">IF(F580&lt;&gt;"",IF(SUM(G580:J580)&lt;&gt;0,"是","否"),"空")</f>
        <v>是</v>
      </c>
      <c r="P580" s="194" t="str">
        <f t="shared" si="63"/>
        <v>是</v>
      </c>
      <c r="Q580" s="187" t="s">
        <v>1143</v>
      </c>
      <c r="R580" s="175">
        <f t="shared" si="64"/>
        <v>7</v>
      </c>
    </row>
    <row r="581" s="175" customFormat="1" ht="18.95" customHeight="1" spans="1:18">
      <c r="A581" s="185" t="s">
        <v>165</v>
      </c>
      <c r="B581" s="186" t="s">
        <v>165</v>
      </c>
      <c r="C581" s="186" t="s">
        <v>1137</v>
      </c>
      <c r="D581" s="574">
        <v>2080504</v>
      </c>
      <c r="E581" s="186" t="s">
        <v>176</v>
      </c>
      <c r="F581" s="60" t="s">
        <v>1144</v>
      </c>
      <c r="G581" s="188">
        <f>VLOOKUP(D581,'[45]2014市本级决算'!A:C,3,FALSE)</f>
        <v>0</v>
      </c>
      <c r="H581" s="188">
        <f>VLOOKUP(D581,'[45]2015市本级年初预算'!D:G,4,FALSE)</f>
        <v>0</v>
      </c>
      <c r="I581" s="188">
        <f>VLOOKUP(D581,'[45]2015预算调整'!E:K,7,FALSE)</f>
        <v>0</v>
      </c>
      <c r="J581" s="188">
        <f>VLOOKUP(D581,'[45]2015年市本级决算'!A:C,3,FALSE)</f>
        <v>0</v>
      </c>
      <c r="K581" s="578">
        <f t="shared" ref="K581:K644" si="67">IFERROR(J581/G581,0)</f>
        <v>0</v>
      </c>
      <c r="L581" s="579">
        <f t="shared" ref="L581:L644" si="68">IFERROR(J581/H581,0)</f>
        <v>0</v>
      </c>
      <c r="M581" s="578">
        <f t="shared" ref="M581:M644" si="69">IFERROR(J581/I581,0)</f>
        <v>0</v>
      </c>
      <c r="N581" s="148" t="str">
        <f t="shared" si="65"/>
        <v/>
      </c>
      <c r="O581" s="194" t="str">
        <f t="shared" si="66"/>
        <v>否</v>
      </c>
      <c r="P581" s="194" t="str">
        <f t="shared" ref="P581:P644" si="70">IF(C581&lt;&gt;"",IF(OR(LEFT(D581,3)="205",LEFT(D581,3)="206",LEFT(D581,3)="207",LEFT(D581,3)="208",LEFT(D581,3)="210",LEFT(D581,3)="213"),"是","否"),"是")</f>
        <v>是</v>
      </c>
      <c r="Q581" s="187" t="s">
        <v>1145</v>
      </c>
      <c r="R581" s="175">
        <f t="shared" ref="R581:R644" si="71">LEN(Q581)</f>
        <v>7</v>
      </c>
    </row>
    <row r="582" s="175" customFormat="1" ht="18.95" customHeight="1" spans="1:18">
      <c r="A582" s="185" t="s">
        <v>165</v>
      </c>
      <c r="B582" s="186" t="s">
        <v>165</v>
      </c>
      <c r="C582" s="186" t="s">
        <v>1137</v>
      </c>
      <c r="D582" s="574">
        <v>2080599</v>
      </c>
      <c r="E582" s="186" t="s">
        <v>176</v>
      </c>
      <c r="F582" s="60" t="s">
        <v>1146</v>
      </c>
      <c r="G582" s="188">
        <f>VLOOKUP(D582,'[45]2014市本级决算'!A:C,3,FALSE)</f>
        <v>271</v>
      </c>
      <c r="H582" s="188">
        <f>VLOOKUP(D582,'[45]2015市本级年初预算'!D:G,4,FALSE)</f>
        <v>270</v>
      </c>
      <c r="I582" s="188">
        <f>VLOOKUP(D582,'[45]2015预算调整'!E:K,7,FALSE)</f>
        <v>270</v>
      </c>
      <c r="J582" s="188">
        <f>VLOOKUP(D582,'[45]2015年市本级决算'!A:C,3,FALSE)</f>
        <v>311</v>
      </c>
      <c r="K582" s="578">
        <f t="shared" si="67"/>
        <v>1.148</v>
      </c>
      <c r="L582" s="579">
        <f t="shared" si="68"/>
        <v>1.152</v>
      </c>
      <c r="M582" s="578">
        <f t="shared" si="69"/>
        <v>1.152</v>
      </c>
      <c r="N582" s="148">
        <f t="shared" si="65"/>
        <v>0.148</v>
      </c>
      <c r="O582" s="194" t="str">
        <f t="shared" si="66"/>
        <v>是</v>
      </c>
      <c r="P582" s="194" t="str">
        <f t="shared" si="70"/>
        <v>是</v>
      </c>
      <c r="Q582" s="187" t="s">
        <v>1147</v>
      </c>
      <c r="R582" s="175">
        <f t="shared" si="71"/>
        <v>7</v>
      </c>
    </row>
    <row r="583" s="175" customFormat="1" ht="18.95" customHeight="1" spans="1:18">
      <c r="A583" s="185" t="s">
        <v>165</v>
      </c>
      <c r="B583" s="186" t="s">
        <v>1076</v>
      </c>
      <c r="C583" s="186" t="s">
        <v>165</v>
      </c>
      <c r="D583" s="574">
        <v>20806</v>
      </c>
      <c r="E583" s="186" t="s">
        <v>165</v>
      </c>
      <c r="F583" s="60" t="s">
        <v>1148</v>
      </c>
      <c r="G583" s="188">
        <f>VLOOKUP(D583,'[45]2014市本级决算'!A:C,3,FALSE)</f>
        <v>0</v>
      </c>
      <c r="H583" s="188">
        <f>VLOOKUP(D583,'[45]2015市本级年初预算'!D:G,4,FALSE)</f>
        <v>0</v>
      </c>
      <c r="I583" s="188">
        <f>VLOOKUP(D583,'[45]2015预算调整'!E:K,7,FALSE)</f>
        <v>0</v>
      </c>
      <c r="J583" s="188">
        <f>VLOOKUP(D583,'[45]2015年市本级决算'!A:C,3,FALSE)</f>
        <v>0</v>
      </c>
      <c r="K583" s="578">
        <f t="shared" si="67"/>
        <v>0</v>
      </c>
      <c r="L583" s="579">
        <f t="shared" si="68"/>
        <v>0</v>
      </c>
      <c r="M583" s="578">
        <f t="shared" si="69"/>
        <v>0</v>
      </c>
      <c r="N583" s="146" t="str">
        <f t="shared" si="65"/>
        <v/>
      </c>
      <c r="O583" s="194" t="str">
        <f t="shared" si="66"/>
        <v>否</v>
      </c>
      <c r="P583" s="194" t="str">
        <f t="shared" si="70"/>
        <v>是</v>
      </c>
      <c r="Q583" s="187" t="s">
        <v>1149</v>
      </c>
      <c r="R583" s="175">
        <f t="shared" si="71"/>
        <v>5</v>
      </c>
    </row>
    <row r="584" s="175" customFormat="1" ht="18.95" customHeight="1" spans="1:18">
      <c r="A584" s="185" t="s">
        <v>165</v>
      </c>
      <c r="B584" s="186" t="s">
        <v>165</v>
      </c>
      <c r="C584" s="690" t="s">
        <v>1149</v>
      </c>
      <c r="D584" s="574">
        <v>2080601</v>
      </c>
      <c r="E584" s="186" t="s">
        <v>176</v>
      </c>
      <c r="F584" s="60" t="s">
        <v>1150</v>
      </c>
      <c r="G584" s="188">
        <f>VLOOKUP(D584,'[45]2014市本级决算'!A:C,3,FALSE)</f>
        <v>0</v>
      </c>
      <c r="H584" s="188">
        <f>VLOOKUP(D584,'[45]2015市本级年初预算'!D:G,4,FALSE)</f>
        <v>0</v>
      </c>
      <c r="I584" s="188">
        <f>VLOOKUP(D584,'[45]2015预算调整'!E:K,7,FALSE)</f>
        <v>0</v>
      </c>
      <c r="J584" s="188">
        <f>VLOOKUP(D584,'[45]2015年市本级决算'!A:C,3,FALSE)</f>
        <v>0</v>
      </c>
      <c r="K584" s="578">
        <f t="shared" si="67"/>
        <v>0</v>
      </c>
      <c r="L584" s="579">
        <f t="shared" si="68"/>
        <v>0</v>
      </c>
      <c r="M584" s="578">
        <f t="shared" si="69"/>
        <v>0</v>
      </c>
      <c r="N584" s="148" t="str">
        <f t="shared" si="65"/>
        <v/>
      </c>
      <c r="O584" s="194" t="str">
        <f t="shared" si="66"/>
        <v>否</v>
      </c>
      <c r="P584" s="194" t="str">
        <f t="shared" si="70"/>
        <v>是</v>
      </c>
      <c r="Q584" s="187" t="s">
        <v>1151</v>
      </c>
      <c r="R584" s="175">
        <f t="shared" si="71"/>
        <v>7</v>
      </c>
    </row>
    <row r="585" s="175" customFormat="1" ht="18.95" customHeight="1" spans="1:18">
      <c r="A585" s="185" t="s">
        <v>165</v>
      </c>
      <c r="B585" s="186" t="s">
        <v>165</v>
      </c>
      <c r="C585" s="690" t="s">
        <v>1149</v>
      </c>
      <c r="D585" s="574">
        <v>2080602</v>
      </c>
      <c r="E585" s="186" t="s">
        <v>176</v>
      </c>
      <c r="F585" s="60" t="s">
        <v>1152</v>
      </c>
      <c r="G585" s="188">
        <f>VLOOKUP(D585,'[45]2014市本级决算'!A:C,3,FALSE)</f>
        <v>0</v>
      </c>
      <c r="H585" s="188">
        <f>VLOOKUP(D585,'[45]2015市本级年初预算'!D:G,4,FALSE)</f>
        <v>0</v>
      </c>
      <c r="I585" s="188">
        <f>VLOOKUP(D585,'[45]2015预算调整'!E:K,7,FALSE)</f>
        <v>0</v>
      </c>
      <c r="J585" s="188">
        <f>VLOOKUP(D585,'[45]2015年市本级决算'!A:C,3,FALSE)</f>
        <v>0</v>
      </c>
      <c r="K585" s="578">
        <f t="shared" si="67"/>
        <v>0</v>
      </c>
      <c r="L585" s="579">
        <f t="shared" si="68"/>
        <v>0</v>
      </c>
      <c r="M585" s="578">
        <f t="shared" si="69"/>
        <v>0</v>
      </c>
      <c r="N585" s="148" t="str">
        <f t="shared" si="65"/>
        <v/>
      </c>
      <c r="O585" s="194" t="str">
        <f t="shared" si="66"/>
        <v>否</v>
      </c>
      <c r="P585" s="194" t="str">
        <f t="shared" si="70"/>
        <v>是</v>
      </c>
      <c r="Q585" s="187" t="s">
        <v>1153</v>
      </c>
      <c r="R585" s="175">
        <f t="shared" si="71"/>
        <v>7</v>
      </c>
    </row>
    <row r="586" s="175" customFormat="1" ht="18.95" customHeight="1" spans="1:18">
      <c r="A586" s="185" t="s">
        <v>165</v>
      </c>
      <c r="B586" s="186" t="s">
        <v>165</v>
      </c>
      <c r="C586" s="690" t="s">
        <v>1149</v>
      </c>
      <c r="D586" s="574">
        <v>2080699</v>
      </c>
      <c r="E586" s="186" t="s">
        <v>176</v>
      </c>
      <c r="F586" s="60" t="s">
        <v>1154</v>
      </c>
      <c r="G586" s="188">
        <f>VLOOKUP(D586,'[45]2014市本级决算'!A:C,3,FALSE)</f>
        <v>0</v>
      </c>
      <c r="H586" s="188">
        <f>VLOOKUP(D586,'[45]2015市本级年初预算'!D:G,4,FALSE)</f>
        <v>0</v>
      </c>
      <c r="I586" s="188">
        <f>VLOOKUP(D586,'[45]2015预算调整'!E:K,7,FALSE)</f>
        <v>0</v>
      </c>
      <c r="J586" s="188">
        <f>VLOOKUP(D586,'[45]2015年市本级决算'!A:C,3,FALSE)</f>
        <v>0</v>
      </c>
      <c r="K586" s="578">
        <f t="shared" si="67"/>
        <v>0</v>
      </c>
      <c r="L586" s="579">
        <f t="shared" si="68"/>
        <v>0</v>
      </c>
      <c r="M586" s="578">
        <f t="shared" si="69"/>
        <v>0</v>
      </c>
      <c r="N586" s="148" t="str">
        <f t="shared" si="65"/>
        <v/>
      </c>
      <c r="O586" s="194" t="str">
        <f t="shared" si="66"/>
        <v>否</v>
      </c>
      <c r="P586" s="194" t="str">
        <f t="shared" si="70"/>
        <v>是</v>
      </c>
      <c r="Q586" s="187" t="s">
        <v>1155</v>
      </c>
      <c r="R586" s="175">
        <f t="shared" si="71"/>
        <v>7</v>
      </c>
    </row>
    <row r="587" s="175" customFormat="1" ht="18.95" customHeight="1" spans="1:18">
      <c r="A587" s="185" t="s">
        <v>165</v>
      </c>
      <c r="B587" s="690" t="s">
        <v>1076</v>
      </c>
      <c r="C587" s="186"/>
      <c r="D587" s="574">
        <v>20807</v>
      </c>
      <c r="E587" s="186"/>
      <c r="F587" s="60" t="s">
        <v>1156</v>
      </c>
      <c r="G587" s="188">
        <f>VLOOKUP(D587,'[45]2014市本级决算'!A:C,3,FALSE)</f>
        <v>9488</v>
      </c>
      <c r="H587" s="188">
        <f>VLOOKUP(D587,'[45]2015市本级年初预算'!D:G,4,FALSE)</f>
        <v>10280</v>
      </c>
      <c r="I587" s="188">
        <f>VLOOKUP(D587,'[45]2015预算调整'!E:K,7,FALSE)</f>
        <v>10280</v>
      </c>
      <c r="J587" s="188">
        <f>VLOOKUP(D587,'[45]2015年市本级决算'!A:C,3,FALSE)</f>
        <v>2295</v>
      </c>
      <c r="K587" s="578">
        <f t="shared" si="67"/>
        <v>0.242</v>
      </c>
      <c r="L587" s="579">
        <f t="shared" si="68"/>
        <v>0.223</v>
      </c>
      <c r="M587" s="578">
        <f t="shared" si="69"/>
        <v>0.223</v>
      </c>
      <c r="N587" s="146">
        <f t="shared" si="65"/>
        <v>-0.758</v>
      </c>
      <c r="O587" s="194" t="str">
        <f t="shared" si="66"/>
        <v>是</v>
      </c>
      <c r="P587" s="194" t="str">
        <f t="shared" si="70"/>
        <v>是</v>
      </c>
      <c r="Q587" s="187" t="s">
        <v>1157</v>
      </c>
      <c r="R587" s="175">
        <f t="shared" si="71"/>
        <v>5</v>
      </c>
    </row>
    <row r="588" s="175" customFormat="1" ht="18.95" customHeight="1" spans="1:18">
      <c r="A588" s="185" t="s">
        <v>165</v>
      </c>
      <c r="B588" s="186" t="s">
        <v>165</v>
      </c>
      <c r="C588" s="186" t="s">
        <v>1157</v>
      </c>
      <c r="D588" s="574">
        <v>2080701</v>
      </c>
      <c r="E588" s="186" t="s">
        <v>176</v>
      </c>
      <c r="F588" s="60" t="s">
        <v>1158</v>
      </c>
      <c r="G588" s="188">
        <f>VLOOKUP(D588,'[45]2014市本级决算'!A:C,3,FALSE)</f>
        <v>150</v>
      </c>
      <c r="H588" s="188">
        <f>VLOOKUP(D588,'[45]2015市本级年初预算'!D:G,4,FALSE)</f>
        <v>150</v>
      </c>
      <c r="I588" s="188">
        <f>VLOOKUP(D588,'[45]2015预算调整'!E:K,7,FALSE)</f>
        <v>150</v>
      </c>
      <c r="J588" s="188">
        <f>VLOOKUP(D588,'[45]2015年市本级决算'!A:C,3,FALSE)</f>
        <v>0</v>
      </c>
      <c r="K588" s="578">
        <f t="shared" si="67"/>
        <v>0</v>
      </c>
      <c r="L588" s="579">
        <f t="shared" si="68"/>
        <v>0</v>
      </c>
      <c r="M588" s="578">
        <f t="shared" si="69"/>
        <v>0</v>
      </c>
      <c r="N588" s="148">
        <f t="shared" si="65"/>
        <v>-1</v>
      </c>
      <c r="O588" s="194" t="str">
        <f t="shared" si="66"/>
        <v>是</v>
      </c>
      <c r="P588" s="194" t="str">
        <f t="shared" si="70"/>
        <v>是</v>
      </c>
      <c r="Q588" s="187" t="s">
        <v>1159</v>
      </c>
      <c r="R588" s="175">
        <f t="shared" si="71"/>
        <v>7</v>
      </c>
    </row>
    <row r="589" s="175" customFormat="1" ht="18.95" customHeight="1" spans="1:18">
      <c r="A589" s="185" t="s">
        <v>165</v>
      </c>
      <c r="B589" s="186" t="s">
        <v>165</v>
      </c>
      <c r="C589" s="186" t="s">
        <v>1157</v>
      </c>
      <c r="D589" s="574">
        <v>2080702</v>
      </c>
      <c r="E589" s="186" t="s">
        <v>176</v>
      </c>
      <c r="F589" s="60" t="s">
        <v>1160</v>
      </c>
      <c r="G589" s="188">
        <f>VLOOKUP(D589,'[45]2014市本级决算'!A:C,3,FALSE)</f>
        <v>0</v>
      </c>
      <c r="H589" s="188">
        <f>VLOOKUP(D589,'[45]2015市本级年初预算'!D:G,4,FALSE)</f>
        <v>0</v>
      </c>
      <c r="I589" s="188">
        <f>VLOOKUP(D589,'[45]2015预算调整'!E:K,7,FALSE)</f>
        <v>0</v>
      </c>
      <c r="J589" s="188">
        <f>VLOOKUP(D589,'[45]2015年市本级决算'!A:C,3,FALSE)</f>
        <v>0</v>
      </c>
      <c r="K589" s="578">
        <f t="shared" si="67"/>
        <v>0</v>
      </c>
      <c r="L589" s="579">
        <f t="shared" si="68"/>
        <v>0</v>
      </c>
      <c r="M589" s="578">
        <f t="shared" si="69"/>
        <v>0</v>
      </c>
      <c r="N589" s="148" t="str">
        <f t="shared" si="65"/>
        <v/>
      </c>
      <c r="O589" s="194" t="str">
        <f t="shared" si="66"/>
        <v>否</v>
      </c>
      <c r="P589" s="194" t="str">
        <f t="shared" si="70"/>
        <v>是</v>
      </c>
      <c r="Q589" s="187" t="s">
        <v>1161</v>
      </c>
      <c r="R589" s="175">
        <f t="shared" si="71"/>
        <v>7</v>
      </c>
    </row>
    <row r="590" s="175" customFormat="1" ht="18.95" customHeight="1" spans="1:18">
      <c r="A590" s="185" t="s">
        <v>165</v>
      </c>
      <c r="B590" s="186" t="s">
        <v>165</v>
      </c>
      <c r="C590" s="186" t="s">
        <v>1157</v>
      </c>
      <c r="D590" s="574">
        <v>2080703</v>
      </c>
      <c r="E590" s="186" t="s">
        <v>176</v>
      </c>
      <c r="F590" s="60" t="s">
        <v>1162</v>
      </c>
      <c r="G590" s="188">
        <f>VLOOKUP(D590,'[45]2014市本级决算'!A:C,3,FALSE)</f>
        <v>0</v>
      </c>
      <c r="H590" s="188">
        <f>VLOOKUP(D590,'[45]2015市本级年初预算'!D:G,4,FALSE)</f>
        <v>0</v>
      </c>
      <c r="I590" s="188">
        <f>VLOOKUP(D590,'[45]2015预算调整'!E:K,7,FALSE)</f>
        <v>0</v>
      </c>
      <c r="J590" s="188">
        <f>VLOOKUP(D590,'[45]2015年市本级决算'!A:C,3,FALSE)</f>
        <v>0</v>
      </c>
      <c r="K590" s="578">
        <f t="shared" si="67"/>
        <v>0</v>
      </c>
      <c r="L590" s="579">
        <f t="shared" si="68"/>
        <v>0</v>
      </c>
      <c r="M590" s="578">
        <f t="shared" si="69"/>
        <v>0</v>
      </c>
      <c r="N590" s="148" t="str">
        <f t="shared" si="65"/>
        <v/>
      </c>
      <c r="O590" s="194" t="str">
        <f t="shared" si="66"/>
        <v>否</v>
      </c>
      <c r="P590" s="194" t="str">
        <f t="shared" si="70"/>
        <v>是</v>
      </c>
      <c r="Q590" s="187" t="s">
        <v>1163</v>
      </c>
      <c r="R590" s="175">
        <f t="shared" si="71"/>
        <v>7</v>
      </c>
    </row>
    <row r="591" s="175" customFormat="1" ht="18.95" customHeight="1" spans="1:18">
      <c r="A591" s="185" t="s">
        <v>165</v>
      </c>
      <c r="B591" s="186" t="s">
        <v>165</v>
      </c>
      <c r="C591" s="186" t="s">
        <v>1157</v>
      </c>
      <c r="D591" s="574">
        <v>2080704</v>
      </c>
      <c r="E591" s="186" t="s">
        <v>176</v>
      </c>
      <c r="F591" s="39" t="s">
        <v>1164</v>
      </c>
      <c r="G591" s="188">
        <f>VLOOKUP(D591,'[45]2014市本级决算'!A:C,3,FALSE)</f>
        <v>0</v>
      </c>
      <c r="H591" s="188">
        <f>VLOOKUP(D591,'[45]2015市本级年初预算'!D:G,4,FALSE)</f>
        <v>0</v>
      </c>
      <c r="I591" s="188">
        <f>VLOOKUP(D591,'[45]2015预算调整'!E:K,7,FALSE)</f>
        <v>0</v>
      </c>
      <c r="J591" s="188">
        <f>VLOOKUP(D591,'[45]2015年市本级决算'!A:C,3,FALSE)</f>
        <v>0</v>
      </c>
      <c r="K591" s="578">
        <f t="shared" si="67"/>
        <v>0</v>
      </c>
      <c r="L591" s="579">
        <f t="shared" si="68"/>
        <v>0</v>
      </c>
      <c r="M591" s="578">
        <f t="shared" si="69"/>
        <v>0</v>
      </c>
      <c r="N591" s="148" t="str">
        <f t="shared" si="65"/>
        <v/>
      </c>
      <c r="O591" s="194" t="str">
        <f t="shared" si="66"/>
        <v>否</v>
      </c>
      <c r="P591" s="194" t="str">
        <f t="shared" si="70"/>
        <v>是</v>
      </c>
      <c r="Q591" s="187" t="s">
        <v>1165</v>
      </c>
      <c r="R591" s="175">
        <f t="shared" si="71"/>
        <v>7</v>
      </c>
    </row>
    <row r="592" s="175" customFormat="1" ht="18.95" customHeight="1" spans="1:18">
      <c r="A592" s="185" t="s">
        <v>165</v>
      </c>
      <c r="B592" s="186" t="s">
        <v>165</v>
      </c>
      <c r="C592" s="186" t="s">
        <v>1157</v>
      </c>
      <c r="D592" s="574">
        <v>2080705</v>
      </c>
      <c r="E592" s="186" t="s">
        <v>176</v>
      </c>
      <c r="F592" s="60" t="s">
        <v>1166</v>
      </c>
      <c r="G592" s="188">
        <f>VLOOKUP(D592,'[45]2014市本级决算'!A:C,3,FALSE)</f>
        <v>0</v>
      </c>
      <c r="H592" s="188">
        <f>VLOOKUP(D592,'[45]2015市本级年初预算'!D:G,4,FALSE)</f>
        <v>0</v>
      </c>
      <c r="I592" s="188">
        <f>VLOOKUP(D592,'[45]2015预算调整'!E:K,7,FALSE)</f>
        <v>0</v>
      </c>
      <c r="J592" s="188">
        <f>VLOOKUP(D592,'[45]2015年市本级决算'!A:C,3,FALSE)</f>
        <v>0</v>
      </c>
      <c r="K592" s="578">
        <f t="shared" si="67"/>
        <v>0</v>
      </c>
      <c r="L592" s="579">
        <f t="shared" si="68"/>
        <v>0</v>
      </c>
      <c r="M592" s="578">
        <f t="shared" si="69"/>
        <v>0</v>
      </c>
      <c r="N592" s="148" t="str">
        <f t="shared" si="65"/>
        <v/>
      </c>
      <c r="O592" s="194" t="str">
        <f t="shared" si="66"/>
        <v>否</v>
      </c>
      <c r="P592" s="194" t="str">
        <f t="shared" si="70"/>
        <v>是</v>
      </c>
      <c r="Q592" s="187" t="s">
        <v>1167</v>
      </c>
      <c r="R592" s="175">
        <f t="shared" si="71"/>
        <v>7</v>
      </c>
    </row>
    <row r="593" s="175" customFormat="1" ht="18.95" customHeight="1" spans="1:18">
      <c r="A593" s="185" t="s">
        <v>165</v>
      </c>
      <c r="B593" s="186" t="s">
        <v>165</v>
      </c>
      <c r="C593" s="186" t="s">
        <v>1157</v>
      </c>
      <c r="D593" s="574">
        <v>2080706</v>
      </c>
      <c r="E593" s="186" t="s">
        <v>176</v>
      </c>
      <c r="F593" s="39" t="s">
        <v>1168</v>
      </c>
      <c r="G593" s="188">
        <f>VLOOKUP(D593,'[45]2014市本级决算'!A:C,3,FALSE)</f>
        <v>8708</v>
      </c>
      <c r="H593" s="188">
        <f>VLOOKUP(D593,'[45]2015市本级年初预算'!D:G,4,FALSE)</f>
        <v>9500</v>
      </c>
      <c r="I593" s="188">
        <f>VLOOKUP(D593,'[45]2015预算调整'!E:K,7,FALSE)</f>
        <v>9500</v>
      </c>
      <c r="J593" s="188">
        <f>VLOOKUP(D593,'[45]2015年市本级决算'!A:C,3,FALSE)</f>
        <v>1678</v>
      </c>
      <c r="K593" s="578">
        <f t="shared" si="67"/>
        <v>0.193</v>
      </c>
      <c r="L593" s="579">
        <f t="shared" si="68"/>
        <v>0.177</v>
      </c>
      <c r="M593" s="578">
        <f t="shared" si="69"/>
        <v>0.177</v>
      </c>
      <c r="N593" s="148">
        <f t="shared" si="65"/>
        <v>-0.807</v>
      </c>
      <c r="O593" s="194" t="str">
        <f t="shared" si="66"/>
        <v>是</v>
      </c>
      <c r="P593" s="194" t="str">
        <f t="shared" si="70"/>
        <v>是</v>
      </c>
      <c r="Q593" s="187" t="s">
        <v>1169</v>
      </c>
      <c r="R593" s="175">
        <f t="shared" si="71"/>
        <v>7</v>
      </c>
    </row>
    <row r="594" s="175" customFormat="1" ht="18.95" customHeight="1" spans="1:18">
      <c r="A594" s="185" t="s">
        <v>165</v>
      </c>
      <c r="B594" s="186" t="s">
        <v>165</v>
      </c>
      <c r="C594" s="186" t="s">
        <v>1157</v>
      </c>
      <c r="D594" s="574">
        <v>2080707</v>
      </c>
      <c r="E594" s="186" t="s">
        <v>176</v>
      </c>
      <c r="F594" s="60" t="s">
        <v>1170</v>
      </c>
      <c r="G594" s="188">
        <f>VLOOKUP(D594,'[45]2014市本级决算'!A:C,3,FALSE)</f>
        <v>0</v>
      </c>
      <c r="H594" s="188">
        <f>VLOOKUP(D594,'[45]2015市本级年初预算'!D:G,4,FALSE)</f>
        <v>0</v>
      </c>
      <c r="I594" s="188">
        <f>VLOOKUP(D594,'[45]2015预算调整'!E:K,7,FALSE)</f>
        <v>0</v>
      </c>
      <c r="J594" s="188">
        <f>VLOOKUP(D594,'[45]2015年市本级决算'!A:C,3,FALSE)</f>
        <v>0</v>
      </c>
      <c r="K594" s="578">
        <f t="shared" si="67"/>
        <v>0</v>
      </c>
      <c r="L594" s="579">
        <f t="shared" si="68"/>
        <v>0</v>
      </c>
      <c r="M594" s="578">
        <f t="shared" si="69"/>
        <v>0</v>
      </c>
      <c r="N594" s="148" t="str">
        <f t="shared" si="65"/>
        <v/>
      </c>
      <c r="O594" s="194" t="str">
        <f t="shared" si="66"/>
        <v>否</v>
      </c>
      <c r="P594" s="194" t="str">
        <f t="shared" si="70"/>
        <v>是</v>
      </c>
      <c r="Q594" s="689" t="s">
        <v>1171</v>
      </c>
      <c r="R594" s="175">
        <f t="shared" si="71"/>
        <v>7</v>
      </c>
    </row>
    <row r="595" s="175" customFormat="1" ht="18.95" customHeight="1" spans="1:18">
      <c r="A595" s="185" t="s">
        <v>165</v>
      </c>
      <c r="B595" s="186" t="s">
        <v>165</v>
      </c>
      <c r="C595" s="186" t="s">
        <v>1157</v>
      </c>
      <c r="D595" s="574">
        <v>2080709</v>
      </c>
      <c r="E595" s="186" t="s">
        <v>176</v>
      </c>
      <c r="F595" s="60" t="s">
        <v>1172</v>
      </c>
      <c r="G595" s="188">
        <f>VLOOKUP(D595,'[45]2014市本级决算'!A:C,3,FALSE)</f>
        <v>0</v>
      </c>
      <c r="H595" s="188">
        <f>VLOOKUP(D595,'[45]2015市本级年初预算'!D:G,4,FALSE)</f>
        <v>0</v>
      </c>
      <c r="I595" s="188">
        <f>VLOOKUP(D595,'[45]2015预算调整'!E:K,7,FALSE)</f>
        <v>0</v>
      </c>
      <c r="J595" s="188">
        <f>VLOOKUP(D595,'[45]2015年市本级决算'!A:C,3,FALSE)</f>
        <v>0</v>
      </c>
      <c r="K595" s="578">
        <f t="shared" si="67"/>
        <v>0</v>
      </c>
      <c r="L595" s="579">
        <f t="shared" si="68"/>
        <v>0</v>
      </c>
      <c r="M595" s="578">
        <f t="shared" si="69"/>
        <v>0</v>
      </c>
      <c r="N595" s="148" t="str">
        <f t="shared" si="65"/>
        <v/>
      </c>
      <c r="O595" s="194" t="str">
        <f t="shared" si="66"/>
        <v>否</v>
      </c>
      <c r="P595" s="194" t="str">
        <f t="shared" si="70"/>
        <v>是</v>
      </c>
      <c r="Q595" s="187" t="s">
        <v>1173</v>
      </c>
      <c r="R595" s="175">
        <f t="shared" si="71"/>
        <v>7</v>
      </c>
    </row>
    <row r="596" s="175" customFormat="1" ht="18.95" customHeight="1" spans="1:18">
      <c r="A596" s="185" t="s">
        <v>165</v>
      </c>
      <c r="B596" s="186"/>
      <c r="C596" s="186" t="s">
        <v>1157</v>
      </c>
      <c r="D596" s="574">
        <v>2080710</v>
      </c>
      <c r="E596" s="186" t="s">
        <v>176</v>
      </c>
      <c r="F596" s="60" t="s">
        <v>1174</v>
      </c>
      <c r="G596" s="188">
        <f>VLOOKUP(D596,'[45]2014市本级决算'!A:C,3,FALSE)</f>
        <v>0</v>
      </c>
      <c r="H596" s="188">
        <f>VLOOKUP(D596,'[45]2015市本级年初预算'!D:G,4,FALSE)</f>
        <v>0</v>
      </c>
      <c r="I596" s="188">
        <f>VLOOKUP(D596,'[45]2015预算调整'!E:K,7,FALSE)</f>
        <v>0</v>
      </c>
      <c r="J596" s="188">
        <f>VLOOKUP(D596,'[45]2015年市本级决算'!A:C,3,FALSE)</f>
        <v>0</v>
      </c>
      <c r="K596" s="578">
        <f t="shared" si="67"/>
        <v>0</v>
      </c>
      <c r="L596" s="579">
        <f t="shared" si="68"/>
        <v>0</v>
      </c>
      <c r="M596" s="578">
        <f t="shared" si="69"/>
        <v>0</v>
      </c>
      <c r="N596" s="148" t="str">
        <f t="shared" si="65"/>
        <v/>
      </c>
      <c r="O596" s="194" t="str">
        <f t="shared" si="66"/>
        <v>否</v>
      </c>
      <c r="P596" s="194" t="str">
        <f t="shared" si="70"/>
        <v>是</v>
      </c>
      <c r="Q596" s="187" t="s">
        <v>1175</v>
      </c>
      <c r="R596" s="175">
        <f t="shared" si="71"/>
        <v>7</v>
      </c>
    </row>
    <row r="597" s="175" customFormat="1" ht="18.95" customHeight="1" spans="1:18">
      <c r="A597" s="185" t="s">
        <v>165</v>
      </c>
      <c r="B597" s="186" t="s">
        <v>165</v>
      </c>
      <c r="C597" s="186" t="s">
        <v>1157</v>
      </c>
      <c r="D597" s="574">
        <v>2080711</v>
      </c>
      <c r="E597" s="186" t="s">
        <v>176</v>
      </c>
      <c r="F597" s="60" t="s">
        <v>1176</v>
      </c>
      <c r="G597" s="188">
        <f>VLOOKUP(D597,'[45]2014市本级决算'!A:C,3,FALSE)</f>
        <v>110</v>
      </c>
      <c r="H597" s="188">
        <f>VLOOKUP(D597,'[45]2015市本级年初预算'!D:G,4,FALSE)</f>
        <v>110</v>
      </c>
      <c r="I597" s="188">
        <f>VLOOKUP(D597,'[45]2015预算调整'!E:K,7,FALSE)</f>
        <v>110</v>
      </c>
      <c r="J597" s="188">
        <f>VLOOKUP(D597,'[45]2015年市本级决算'!A:C,3,FALSE)</f>
        <v>151</v>
      </c>
      <c r="K597" s="578">
        <f t="shared" si="67"/>
        <v>1.373</v>
      </c>
      <c r="L597" s="579">
        <f t="shared" si="68"/>
        <v>1.373</v>
      </c>
      <c r="M597" s="578">
        <f t="shared" si="69"/>
        <v>1.373</v>
      </c>
      <c r="N597" s="148">
        <f t="shared" si="65"/>
        <v>0.373</v>
      </c>
      <c r="O597" s="194" t="str">
        <f t="shared" si="66"/>
        <v>是</v>
      </c>
      <c r="P597" s="194" t="str">
        <f t="shared" si="70"/>
        <v>是</v>
      </c>
      <c r="Q597" s="187" t="s">
        <v>1177</v>
      </c>
      <c r="R597" s="175">
        <f t="shared" si="71"/>
        <v>7</v>
      </c>
    </row>
    <row r="598" s="175" customFormat="1" ht="18.95" customHeight="1" spans="1:18">
      <c r="A598" s="185" t="s">
        <v>165</v>
      </c>
      <c r="B598" s="186" t="s">
        <v>165</v>
      </c>
      <c r="C598" s="186" t="s">
        <v>1157</v>
      </c>
      <c r="D598" s="574">
        <v>2080712</v>
      </c>
      <c r="E598" s="186" t="s">
        <v>176</v>
      </c>
      <c r="F598" s="60" t="s">
        <v>1178</v>
      </c>
      <c r="G598" s="188">
        <f>VLOOKUP(D598,'[45]2014市本级决算'!A:C,3,FALSE)</f>
        <v>520</v>
      </c>
      <c r="H598" s="188">
        <f>VLOOKUP(D598,'[45]2015市本级年初预算'!D:G,4,FALSE)</f>
        <v>520</v>
      </c>
      <c r="I598" s="188">
        <f>VLOOKUP(D598,'[45]2015预算调整'!E:K,7,FALSE)</f>
        <v>520</v>
      </c>
      <c r="J598" s="188">
        <f>VLOOKUP(D598,'[45]2015年市本级决算'!A:C,3,FALSE)</f>
        <v>296</v>
      </c>
      <c r="K598" s="578">
        <f t="shared" si="67"/>
        <v>0.569</v>
      </c>
      <c r="L598" s="579">
        <f t="shared" si="68"/>
        <v>0.569</v>
      </c>
      <c r="M598" s="578">
        <f t="shared" si="69"/>
        <v>0.569</v>
      </c>
      <c r="N598" s="148">
        <f t="shared" si="65"/>
        <v>-0.431</v>
      </c>
      <c r="O598" s="194" t="str">
        <f t="shared" si="66"/>
        <v>是</v>
      </c>
      <c r="P598" s="194" t="str">
        <f t="shared" si="70"/>
        <v>是</v>
      </c>
      <c r="Q598" s="187" t="s">
        <v>1179</v>
      </c>
      <c r="R598" s="175">
        <f t="shared" si="71"/>
        <v>7</v>
      </c>
    </row>
    <row r="599" s="175" customFormat="1" ht="18.95" customHeight="1" spans="1:18">
      <c r="A599" s="185" t="s">
        <v>165</v>
      </c>
      <c r="B599" s="186" t="s">
        <v>165</v>
      </c>
      <c r="C599" s="186" t="s">
        <v>1157</v>
      </c>
      <c r="D599" s="574">
        <v>2080713</v>
      </c>
      <c r="E599" s="186" t="s">
        <v>176</v>
      </c>
      <c r="F599" s="60" t="s">
        <v>1180</v>
      </c>
      <c r="G599" s="188">
        <f>VLOOKUP(D599,'[45]2014市本级决算'!A:C,3,FALSE)</f>
        <v>0</v>
      </c>
      <c r="H599" s="188">
        <f>VLOOKUP(D599,'[45]2015市本级年初预算'!D:G,4,FALSE)</f>
        <v>0</v>
      </c>
      <c r="I599" s="188">
        <f>VLOOKUP(D599,'[45]2015预算调整'!E:K,7,FALSE)</f>
        <v>0</v>
      </c>
      <c r="J599" s="188">
        <f>VLOOKUP(D599,'[45]2015年市本级决算'!A:C,3,FALSE)</f>
        <v>0</v>
      </c>
      <c r="K599" s="578">
        <f t="shared" si="67"/>
        <v>0</v>
      </c>
      <c r="L599" s="579">
        <f t="shared" si="68"/>
        <v>0</v>
      </c>
      <c r="M599" s="578">
        <f t="shared" si="69"/>
        <v>0</v>
      </c>
      <c r="N599" s="148" t="str">
        <f t="shared" si="65"/>
        <v/>
      </c>
      <c r="O599" s="194" t="str">
        <f t="shared" si="66"/>
        <v>否</v>
      </c>
      <c r="P599" s="194" t="str">
        <f t="shared" si="70"/>
        <v>是</v>
      </c>
      <c r="Q599" s="187" t="s">
        <v>1181</v>
      </c>
      <c r="R599" s="175">
        <f t="shared" si="71"/>
        <v>7</v>
      </c>
    </row>
    <row r="600" s="175" customFormat="1" ht="18.95" customHeight="1" spans="1:18">
      <c r="A600" s="185" t="s">
        <v>165</v>
      </c>
      <c r="B600" s="186" t="s">
        <v>165</v>
      </c>
      <c r="C600" s="186" t="s">
        <v>1157</v>
      </c>
      <c r="D600" s="574">
        <v>2080799</v>
      </c>
      <c r="E600" s="186" t="s">
        <v>176</v>
      </c>
      <c r="F600" s="60" t="s">
        <v>1182</v>
      </c>
      <c r="G600" s="188">
        <f>VLOOKUP(D600,'[45]2014市本级决算'!A:C,3,FALSE)</f>
        <v>0</v>
      </c>
      <c r="H600" s="188">
        <f>VLOOKUP(D600,'[45]2015市本级年初预算'!D:G,4,FALSE)</f>
        <v>0</v>
      </c>
      <c r="I600" s="188">
        <f>VLOOKUP(D600,'[45]2015预算调整'!E:K,7,FALSE)</f>
        <v>0</v>
      </c>
      <c r="J600" s="188">
        <f>VLOOKUP(D600,'[45]2015年市本级决算'!A:C,3,FALSE)</f>
        <v>170</v>
      </c>
      <c r="K600" s="578">
        <f t="shared" si="67"/>
        <v>0</v>
      </c>
      <c r="L600" s="579">
        <f t="shared" si="68"/>
        <v>0</v>
      </c>
      <c r="M600" s="578">
        <f t="shared" si="69"/>
        <v>0</v>
      </c>
      <c r="N600" s="148" t="str">
        <f t="shared" si="65"/>
        <v/>
      </c>
      <c r="O600" s="194" t="str">
        <f t="shared" si="66"/>
        <v>是</v>
      </c>
      <c r="P600" s="194" t="str">
        <f t="shared" si="70"/>
        <v>是</v>
      </c>
      <c r="Q600" s="187" t="s">
        <v>1183</v>
      </c>
      <c r="R600" s="175">
        <f t="shared" si="71"/>
        <v>7</v>
      </c>
    </row>
    <row r="601" s="175" customFormat="1" ht="18.95" customHeight="1" spans="1:18">
      <c r="A601" s="185" t="s">
        <v>165</v>
      </c>
      <c r="B601" s="690" t="s">
        <v>1076</v>
      </c>
      <c r="C601" s="186"/>
      <c r="D601" s="574">
        <v>20808</v>
      </c>
      <c r="E601" s="186"/>
      <c r="F601" s="60" t="s">
        <v>1184</v>
      </c>
      <c r="G601" s="188">
        <f>VLOOKUP(D601,'[45]2014市本级决算'!A:C,3,FALSE)</f>
        <v>830</v>
      </c>
      <c r="H601" s="188">
        <f>VLOOKUP(D601,'[45]2015市本级年初预算'!D:G,4,FALSE)</f>
        <v>850</v>
      </c>
      <c r="I601" s="188">
        <f>VLOOKUP(D601,'[45]2015预算调整'!E:K,7,FALSE)</f>
        <v>850</v>
      </c>
      <c r="J601" s="188">
        <f>VLOOKUP(D601,'[45]2015年市本级决算'!A:C,3,FALSE)</f>
        <v>446</v>
      </c>
      <c r="K601" s="578">
        <f t="shared" si="67"/>
        <v>0.537</v>
      </c>
      <c r="L601" s="579">
        <f t="shared" si="68"/>
        <v>0.525</v>
      </c>
      <c r="M601" s="578">
        <f t="shared" si="69"/>
        <v>0.525</v>
      </c>
      <c r="N601" s="146">
        <f t="shared" si="65"/>
        <v>-0.463</v>
      </c>
      <c r="O601" s="194" t="str">
        <f t="shared" si="66"/>
        <v>是</v>
      </c>
      <c r="P601" s="194" t="str">
        <f t="shared" si="70"/>
        <v>是</v>
      </c>
      <c r="Q601" s="187" t="s">
        <v>1185</v>
      </c>
      <c r="R601" s="175">
        <f t="shared" si="71"/>
        <v>5</v>
      </c>
    </row>
    <row r="602" s="175" customFormat="1" ht="18.95" customHeight="1" spans="1:18">
      <c r="A602" s="185" t="s">
        <v>165</v>
      </c>
      <c r="B602" s="186" t="s">
        <v>165</v>
      </c>
      <c r="C602" s="186" t="s">
        <v>1185</v>
      </c>
      <c r="D602" s="574">
        <v>2080801</v>
      </c>
      <c r="E602" s="186" t="s">
        <v>176</v>
      </c>
      <c r="F602" s="60" t="s">
        <v>1186</v>
      </c>
      <c r="G602" s="188">
        <f>VLOOKUP(D602,'[45]2014市本级决算'!A:C,3,FALSE)</f>
        <v>531</v>
      </c>
      <c r="H602" s="188">
        <f>VLOOKUP(D602,'[45]2015市本级年初预算'!D:G,4,FALSE)</f>
        <v>550</v>
      </c>
      <c r="I602" s="188">
        <f>VLOOKUP(D602,'[45]2015预算调整'!E:K,7,FALSE)</f>
        <v>550</v>
      </c>
      <c r="J602" s="188">
        <f>VLOOKUP(D602,'[45]2015年市本级决算'!A:C,3,FALSE)</f>
        <v>424</v>
      </c>
      <c r="K602" s="578">
        <f t="shared" si="67"/>
        <v>0.798</v>
      </c>
      <c r="L602" s="579">
        <f t="shared" si="68"/>
        <v>0.771</v>
      </c>
      <c r="M602" s="578">
        <f t="shared" si="69"/>
        <v>0.771</v>
      </c>
      <c r="N602" s="148">
        <f t="shared" si="65"/>
        <v>-0.202</v>
      </c>
      <c r="O602" s="194" t="str">
        <f t="shared" si="66"/>
        <v>是</v>
      </c>
      <c r="P602" s="194" t="str">
        <f t="shared" si="70"/>
        <v>是</v>
      </c>
      <c r="Q602" s="689" t="s">
        <v>1187</v>
      </c>
      <c r="R602" s="175">
        <f t="shared" si="71"/>
        <v>7</v>
      </c>
    </row>
    <row r="603" s="175" customFormat="1" ht="18.95" customHeight="1" spans="1:18">
      <c r="A603" s="185" t="s">
        <v>165</v>
      </c>
      <c r="B603" s="186" t="s">
        <v>165</v>
      </c>
      <c r="C603" s="186" t="s">
        <v>1185</v>
      </c>
      <c r="D603" s="574">
        <v>2080802</v>
      </c>
      <c r="E603" s="186" t="s">
        <v>176</v>
      </c>
      <c r="F603" s="60" t="s">
        <v>1188</v>
      </c>
      <c r="G603" s="188">
        <f>VLOOKUP(D603,'[45]2014市本级决算'!A:C,3,FALSE)</f>
        <v>0</v>
      </c>
      <c r="H603" s="188">
        <f>VLOOKUP(D603,'[45]2015市本级年初预算'!D:G,4,FALSE)</f>
        <v>0</v>
      </c>
      <c r="I603" s="188">
        <f>VLOOKUP(D603,'[45]2015预算调整'!E:K,7,FALSE)</f>
        <v>0</v>
      </c>
      <c r="J603" s="188">
        <f>VLOOKUP(D603,'[45]2015年市本级决算'!A:C,3,FALSE)</f>
        <v>0</v>
      </c>
      <c r="K603" s="578">
        <f t="shared" si="67"/>
        <v>0</v>
      </c>
      <c r="L603" s="579">
        <f t="shared" si="68"/>
        <v>0</v>
      </c>
      <c r="M603" s="578">
        <f t="shared" si="69"/>
        <v>0</v>
      </c>
      <c r="N603" s="148" t="str">
        <f t="shared" si="65"/>
        <v/>
      </c>
      <c r="O603" s="194" t="str">
        <f t="shared" si="66"/>
        <v>否</v>
      </c>
      <c r="P603" s="194" t="str">
        <f t="shared" si="70"/>
        <v>是</v>
      </c>
      <c r="Q603" s="187" t="s">
        <v>1189</v>
      </c>
      <c r="R603" s="175">
        <f t="shared" si="71"/>
        <v>7</v>
      </c>
    </row>
    <row r="604" s="175" customFormat="1" ht="18.95" customHeight="1" spans="1:18">
      <c r="A604" s="185" t="s">
        <v>165</v>
      </c>
      <c r="B604" s="186"/>
      <c r="C604" s="186" t="s">
        <v>1185</v>
      </c>
      <c r="D604" s="574">
        <v>2080803</v>
      </c>
      <c r="E604" s="186" t="s">
        <v>176</v>
      </c>
      <c r="F604" s="60" t="s">
        <v>1190</v>
      </c>
      <c r="G604" s="188">
        <f>VLOOKUP(D604,'[45]2014市本级决算'!A:C,3,FALSE)</f>
        <v>0</v>
      </c>
      <c r="H604" s="188">
        <f>VLOOKUP(D604,'[45]2015市本级年初预算'!D:G,4,FALSE)</f>
        <v>0</v>
      </c>
      <c r="I604" s="188">
        <f>VLOOKUP(D604,'[45]2015预算调整'!E:K,7,FALSE)</f>
        <v>0</v>
      </c>
      <c r="J604" s="188">
        <f>VLOOKUP(D604,'[45]2015年市本级决算'!A:C,3,FALSE)</f>
        <v>0</v>
      </c>
      <c r="K604" s="578">
        <f t="shared" si="67"/>
        <v>0</v>
      </c>
      <c r="L604" s="579">
        <f t="shared" si="68"/>
        <v>0</v>
      </c>
      <c r="M604" s="578">
        <f t="shared" si="69"/>
        <v>0</v>
      </c>
      <c r="N604" s="148" t="str">
        <f t="shared" si="65"/>
        <v/>
      </c>
      <c r="O604" s="194" t="str">
        <f t="shared" si="66"/>
        <v>否</v>
      </c>
      <c r="P604" s="194" t="str">
        <f t="shared" si="70"/>
        <v>是</v>
      </c>
      <c r="Q604" s="187" t="s">
        <v>1191</v>
      </c>
      <c r="R604" s="175">
        <f t="shared" si="71"/>
        <v>7</v>
      </c>
    </row>
    <row r="605" s="175" customFormat="1" ht="18.95" customHeight="1" spans="1:18">
      <c r="A605" s="185" t="s">
        <v>165</v>
      </c>
      <c r="B605" s="186" t="s">
        <v>165</v>
      </c>
      <c r="C605" s="186" t="s">
        <v>1185</v>
      </c>
      <c r="D605" s="574">
        <v>2080804</v>
      </c>
      <c r="E605" s="186" t="s">
        <v>176</v>
      </c>
      <c r="F605" s="60" t="s">
        <v>1192</v>
      </c>
      <c r="G605" s="188">
        <f>VLOOKUP(D605,'[45]2014市本级决算'!A:C,3,FALSE)</f>
        <v>120</v>
      </c>
      <c r="H605" s="188">
        <f>VLOOKUP(D605,'[45]2015市本级年初预算'!D:G,4,FALSE)</f>
        <v>120</v>
      </c>
      <c r="I605" s="188">
        <f>VLOOKUP(D605,'[45]2015预算调整'!E:K,7,FALSE)</f>
        <v>120</v>
      </c>
      <c r="J605" s="188">
        <f>VLOOKUP(D605,'[45]2015年市本级决算'!A:C,3,FALSE)</f>
        <v>20</v>
      </c>
      <c r="K605" s="578">
        <f t="shared" si="67"/>
        <v>0.167</v>
      </c>
      <c r="L605" s="579">
        <f t="shared" si="68"/>
        <v>0.167</v>
      </c>
      <c r="M605" s="578">
        <f t="shared" si="69"/>
        <v>0.167</v>
      </c>
      <c r="N605" s="148">
        <f t="shared" si="65"/>
        <v>-0.833</v>
      </c>
      <c r="O605" s="194" t="str">
        <f t="shared" si="66"/>
        <v>是</v>
      </c>
      <c r="P605" s="194" t="str">
        <f t="shared" si="70"/>
        <v>是</v>
      </c>
      <c r="Q605" s="187" t="s">
        <v>1193</v>
      </c>
      <c r="R605" s="175">
        <f t="shared" si="71"/>
        <v>7</v>
      </c>
    </row>
    <row r="606" s="175" customFormat="1" ht="18.95" customHeight="1" spans="1:18">
      <c r="A606" s="185" t="s">
        <v>165</v>
      </c>
      <c r="B606" s="186" t="s">
        <v>165</v>
      </c>
      <c r="C606" s="186" t="s">
        <v>1185</v>
      </c>
      <c r="D606" s="574">
        <v>2080805</v>
      </c>
      <c r="E606" s="186" t="s">
        <v>176</v>
      </c>
      <c r="F606" s="60" t="s">
        <v>1194</v>
      </c>
      <c r="G606" s="188">
        <f>VLOOKUP(D606,'[45]2014市本级决算'!A:C,3,FALSE)</f>
        <v>0</v>
      </c>
      <c r="H606" s="188">
        <f>VLOOKUP(D606,'[45]2015市本级年初预算'!D:G,4,FALSE)</f>
        <v>0</v>
      </c>
      <c r="I606" s="188">
        <f>VLOOKUP(D606,'[45]2015预算调整'!E:K,7,FALSE)</f>
        <v>0</v>
      </c>
      <c r="J606" s="188">
        <f>VLOOKUP(D606,'[45]2015年市本级决算'!A:C,3,FALSE)</f>
        <v>0</v>
      </c>
      <c r="K606" s="578">
        <f t="shared" si="67"/>
        <v>0</v>
      </c>
      <c r="L606" s="579">
        <f t="shared" si="68"/>
        <v>0</v>
      </c>
      <c r="M606" s="578">
        <f t="shared" si="69"/>
        <v>0</v>
      </c>
      <c r="N606" s="148" t="str">
        <f t="shared" si="65"/>
        <v/>
      </c>
      <c r="O606" s="194" t="str">
        <f t="shared" si="66"/>
        <v>否</v>
      </c>
      <c r="P606" s="194" t="str">
        <f t="shared" si="70"/>
        <v>是</v>
      </c>
      <c r="Q606" s="187" t="s">
        <v>1195</v>
      </c>
      <c r="R606" s="175">
        <f t="shared" si="71"/>
        <v>7</v>
      </c>
    </row>
    <row r="607" s="175" customFormat="1" ht="18.95" customHeight="1" spans="1:18">
      <c r="A607" s="185" t="s">
        <v>165</v>
      </c>
      <c r="B607" s="186" t="s">
        <v>165</v>
      </c>
      <c r="C607" s="186" t="s">
        <v>1185</v>
      </c>
      <c r="D607" s="574">
        <v>2080806</v>
      </c>
      <c r="E607" s="186" t="s">
        <v>176</v>
      </c>
      <c r="F607" s="60" t="s">
        <v>1196</v>
      </c>
      <c r="G607" s="188">
        <f>VLOOKUP(D607,'[45]2014市本级决算'!A:C,3,FALSE)</f>
        <v>0</v>
      </c>
      <c r="H607" s="188">
        <f>VLOOKUP(D607,'[45]2015市本级年初预算'!D:G,4,FALSE)</f>
        <v>0</v>
      </c>
      <c r="I607" s="188">
        <f>VLOOKUP(D607,'[45]2015预算调整'!E:K,7,FALSE)</f>
        <v>0</v>
      </c>
      <c r="J607" s="188">
        <f>VLOOKUP(D607,'[45]2015年市本级决算'!A:C,3,FALSE)</f>
        <v>0</v>
      </c>
      <c r="K607" s="578">
        <f t="shared" si="67"/>
        <v>0</v>
      </c>
      <c r="L607" s="579">
        <f t="shared" si="68"/>
        <v>0</v>
      </c>
      <c r="M607" s="578">
        <f t="shared" si="69"/>
        <v>0</v>
      </c>
      <c r="N607" s="148" t="str">
        <f t="shared" si="65"/>
        <v/>
      </c>
      <c r="O607" s="194" t="str">
        <f t="shared" si="66"/>
        <v>否</v>
      </c>
      <c r="P607" s="194" t="str">
        <f t="shared" si="70"/>
        <v>是</v>
      </c>
      <c r="Q607" s="187" t="s">
        <v>1197</v>
      </c>
      <c r="R607" s="175">
        <f t="shared" si="71"/>
        <v>7</v>
      </c>
    </row>
    <row r="608" s="175" customFormat="1" ht="18.95" customHeight="1" spans="1:18">
      <c r="A608" s="185" t="s">
        <v>165</v>
      </c>
      <c r="B608" s="186" t="s">
        <v>165</v>
      </c>
      <c r="C608" s="186" t="s">
        <v>1185</v>
      </c>
      <c r="D608" s="574">
        <v>2080899</v>
      </c>
      <c r="E608" s="186" t="s">
        <v>176</v>
      </c>
      <c r="F608" s="60" t="s">
        <v>1198</v>
      </c>
      <c r="G608" s="188">
        <f>VLOOKUP(D608,'[45]2014市本级决算'!A:C,3,FALSE)</f>
        <v>179</v>
      </c>
      <c r="H608" s="188">
        <f>VLOOKUP(D608,'[45]2015市本级年初预算'!D:G,4,FALSE)</f>
        <v>180</v>
      </c>
      <c r="I608" s="188">
        <f>VLOOKUP(D608,'[45]2015预算调整'!E:K,7,FALSE)</f>
        <v>180</v>
      </c>
      <c r="J608" s="188">
        <f>VLOOKUP(D608,'[45]2015年市本级决算'!A:C,3,FALSE)</f>
        <v>2</v>
      </c>
      <c r="K608" s="578">
        <f t="shared" si="67"/>
        <v>0.011</v>
      </c>
      <c r="L608" s="579">
        <f t="shared" si="68"/>
        <v>0.011</v>
      </c>
      <c r="M608" s="578">
        <f t="shared" si="69"/>
        <v>0.011</v>
      </c>
      <c r="N608" s="148">
        <f t="shared" si="65"/>
        <v>-0.989</v>
      </c>
      <c r="O608" s="194" t="str">
        <f t="shared" si="66"/>
        <v>是</v>
      </c>
      <c r="P608" s="194" t="str">
        <f t="shared" si="70"/>
        <v>是</v>
      </c>
      <c r="Q608" s="689" t="s">
        <v>1199</v>
      </c>
      <c r="R608" s="175">
        <f t="shared" si="71"/>
        <v>7</v>
      </c>
    </row>
    <row r="609" s="175" customFormat="1" ht="18.95" customHeight="1" spans="1:18">
      <c r="A609" s="185" t="s">
        <v>165</v>
      </c>
      <c r="B609" s="690" t="s">
        <v>1076</v>
      </c>
      <c r="C609" s="186"/>
      <c r="D609" s="574">
        <v>20809</v>
      </c>
      <c r="E609" s="186"/>
      <c r="F609" s="60" t="s">
        <v>1200</v>
      </c>
      <c r="G609" s="188">
        <f>VLOOKUP(D609,'[45]2014市本级决算'!A:C,3,FALSE)</f>
        <v>937</v>
      </c>
      <c r="H609" s="188">
        <f>VLOOKUP(D609,'[45]2015市本级年初预算'!D:G,4,FALSE)</f>
        <v>972</v>
      </c>
      <c r="I609" s="188">
        <f>VLOOKUP(D609,'[45]2015预算调整'!E:K,7,FALSE)</f>
        <v>972</v>
      </c>
      <c r="J609" s="188">
        <f>VLOOKUP(D609,'[45]2015年市本级决算'!A:C,3,FALSE)</f>
        <v>957</v>
      </c>
      <c r="K609" s="578">
        <f t="shared" si="67"/>
        <v>1.021</v>
      </c>
      <c r="L609" s="579">
        <f t="shared" si="68"/>
        <v>0.985</v>
      </c>
      <c r="M609" s="578">
        <f t="shared" si="69"/>
        <v>0.985</v>
      </c>
      <c r="N609" s="146">
        <f t="shared" si="65"/>
        <v>0.021</v>
      </c>
      <c r="O609" s="194" t="str">
        <f t="shared" si="66"/>
        <v>是</v>
      </c>
      <c r="P609" s="194" t="str">
        <f t="shared" si="70"/>
        <v>是</v>
      </c>
      <c r="Q609" s="187" t="s">
        <v>1201</v>
      </c>
      <c r="R609" s="175">
        <f t="shared" si="71"/>
        <v>5</v>
      </c>
    </row>
    <row r="610" s="175" customFormat="1" ht="18.95" customHeight="1" spans="1:18">
      <c r="A610" s="185" t="s">
        <v>165</v>
      </c>
      <c r="B610" s="186"/>
      <c r="C610" s="690" t="s">
        <v>1201</v>
      </c>
      <c r="D610" s="574">
        <v>2080901</v>
      </c>
      <c r="E610" s="186" t="s">
        <v>176</v>
      </c>
      <c r="F610" s="60" t="s">
        <v>1202</v>
      </c>
      <c r="G610" s="188">
        <f>VLOOKUP(D610,'[45]2014市本级决算'!A:C,3,FALSE)</f>
        <v>76</v>
      </c>
      <c r="H610" s="188">
        <f>VLOOKUP(D610,'[45]2015市本级年初预算'!D:G,4,FALSE)</f>
        <v>80</v>
      </c>
      <c r="I610" s="188">
        <f>VLOOKUP(D610,'[45]2015预算调整'!E:K,7,FALSE)</f>
        <v>80</v>
      </c>
      <c r="J610" s="188">
        <f>VLOOKUP(D610,'[45]2015年市本级决算'!A:C,3,FALSE)</f>
        <v>5</v>
      </c>
      <c r="K610" s="578">
        <f t="shared" si="67"/>
        <v>0.066</v>
      </c>
      <c r="L610" s="579">
        <f t="shared" si="68"/>
        <v>0.063</v>
      </c>
      <c r="M610" s="578">
        <f t="shared" si="69"/>
        <v>0.063</v>
      </c>
      <c r="N610" s="148">
        <f t="shared" si="65"/>
        <v>-0.934</v>
      </c>
      <c r="O610" s="194" t="str">
        <f t="shared" si="66"/>
        <v>是</v>
      </c>
      <c r="P610" s="194" t="str">
        <f t="shared" si="70"/>
        <v>是</v>
      </c>
      <c r="Q610" s="187" t="s">
        <v>1203</v>
      </c>
      <c r="R610" s="175">
        <f t="shared" si="71"/>
        <v>7</v>
      </c>
    </row>
    <row r="611" s="175" customFormat="1" ht="18.95" customHeight="1" spans="1:18">
      <c r="A611" s="185" t="s">
        <v>165</v>
      </c>
      <c r="B611" s="186" t="s">
        <v>165</v>
      </c>
      <c r="C611" s="690" t="s">
        <v>1201</v>
      </c>
      <c r="D611" s="574">
        <v>2080902</v>
      </c>
      <c r="E611" s="186" t="s">
        <v>176</v>
      </c>
      <c r="F611" s="60" t="s">
        <v>1204</v>
      </c>
      <c r="G611" s="188">
        <f>VLOOKUP(D611,'[45]2014市本级决算'!A:C,3,FALSE)</f>
        <v>728</v>
      </c>
      <c r="H611" s="188">
        <f>VLOOKUP(D611,'[45]2015市本级年初预算'!D:G,4,FALSE)</f>
        <v>750</v>
      </c>
      <c r="I611" s="188">
        <f>VLOOKUP(D611,'[45]2015预算调整'!E:K,7,FALSE)</f>
        <v>750</v>
      </c>
      <c r="J611" s="188">
        <f>VLOOKUP(D611,'[45]2015年市本级决算'!A:C,3,FALSE)</f>
        <v>843</v>
      </c>
      <c r="K611" s="578">
        <f t="shared" si="67"/>
        <v>1.158</v>
      </c>
      <c r="L611" s="579">
        <f t="shared" si="68"/>
        <v>1.124</v>
      </c>
      <c r="M611" s="578">
        <f t="shared" si="69"/>
        <v>1.124</v>
      </c>
      <c r="N611" s="148">
        <f t="shared" si="65"/>
        <v>0.158</v>
      </c>
      <c r="O611" s="194" t="str">
        <f t="shared" si="66"/>
        <v>是</v>
      </c>
      <c r="P611" s="194" t="str">
        <f t="shared" si="70"/>
        <v>是</v>
      </c>
      <c r="Q611" s="187" t="s">
        <v>1205</v>
      </c>
      <c r="R611" s="175">
        <f t="shared" si="71"/>
        <v>7</v>
      </c>
    </row>
    <row r="612" s="175" customFormat="1" ht="18.95" customHeight="1" spans="1:18">
      <c r="A612" s="185" t="s">
        <v>165</v>
      </c>
      <c r="B612" s="186" t="s">
        <v>165</v>
      </c>
      <c r="C612" s="690" t="s">
        <v>1201</v>
      </c>
      <c r="D612" s="574">
        <v>2080903</v>
      </c>
      <c r="E612" s="186" t="s">
        <v>176</v>
      </c>
      <c r="F612" s="60" t="s">
        <v>1206</v>
      </c>
      <c r="G612" s="188">
        <f>VLOOKUP(D612,'[45]2014市本级决算'!A:C,3,FALSE)</f>
        <v>111</v>
      </c>
      <c r="H612" s="188">
        <f>VLOOKUP(D612,'[45]2015市本级年初预算'!D:G,4,FALSE)</f>
        <v>120</v>
      </c>
      <c r="I612" s="188">
        <f>VLOOKUP(D612,'[45]2015预算调整'!E:K,7,FALSE)</f>
        <v>120</v>
      </c>
      <c r="J612" s="188">
        <f>VLOOKUP(D612,'[45]2015年市本级决算'!A:C,3,FALSE)</f>
        <v>108</v>
      </c>
      <c r="K612" s="578">
        <f t="shared" si="67"/>
        <v>0.973</v>
      </c>
      <c r="L612" s="579">
        <f t="shared" si="68"/>
        <v>0.9</v>
      </c>
      <c r="M612" s="578">
        <f t="shared" si="69"/>
        <v>0.9</v>
      </c>
      <c r="N612" s="148">
        <f t="shared" si="65"/>
        <v>-0.027</v>
      </c>
      <c r="O612" s="194" t="str">
        <f t="shared" si="66"/>
        <v>是</v>
      </c>
      <c r="P612" s="194" t="str">
        <f t="shared" si="70"/>
        <v>是</v>
      </c>
      <c r="Q612" s="187" t="s">
        <v>1207</v>
      </c>
      <c r="R612" s="175">
        <f t="shared" si="71"/>
        <v>7</v>
      </c>
    </row>
    <row r="613" s="175" customFormat="1" ht="18.95" customHeight="1" spans="1:18">
      <c r="A613" s="185" t="s">
        <v>165</v>
      </c>
      <c r="B613" s="186" t="s">
        <v>165</v>
      </c>
      <c r="C613" s="690" t="s">
        <v>1201</v>
      </c>
      <c r="D613" s="574">
        <v>2080904</v>
      </c>
      <c r="E613" s="186" t="s">
        <v>176</v>
      </c>
      <c r="F613" s="60" t="s">
        <v>1208</v>
      </c>
      <c r="G613" s="188">
        <f>VLOOKUP(D613,'[45]2014市本级决算'!A:C,3,FALSE)</f>
        <v>2</v>
      </c>
      <c r="H613" s="188">
        <f>VLOOKUP(D613,'[45]2015市本级年初预算'!D:G,4,FALSE)</f>
        <v>2</v>
      </c>
      <c r="I613" s="188">
        <f>VLOOKUP(D613,'[45]2015预算调整'!E:K,7,FALSE)</f>
        <v>2</v>
      </c>
      <c r="J613" s="188">
        <f>VLOOKUP(D613,'[45]2015年市本级决算'!A:C,3,FALSE)</f>
        <v>1</v>
      </c>
      <c r="K613" s="578">
        <f t="shared" si="67"/>
        <v>0.5</v>
      </c>
      <c r="L613" s="579">
        <f t="shared" si="68"/>
        <v>0.5</v>
      </c>
      <c r="M613" s="578">
        <f t="shared" si="69"/>
        <v>0.5</v>
      </c>
      <c r="N613" s="148">
        <f t="shared" si="65"/>
        <v>-0.5</v>
      </c>
      <c r="O613" s="194" t="str">
        <f t="shared" si="66"/>
        <v>是</v>
      </c>
      <c r="P613" s="194" t="str">
        <f t="shared" si="70"/>
        <v>是</v>
      </c>
      <c r="Q613" s="187" t="s">
        <v>1209</v>
      </c>
      <c r="R613" s="175">
        <f t="shared" si="71"/>
        <v>7</v>
      </c>
    </row>
    <row r="614" s="175" customFormat="1" ht="18.95" customHeight="1" spans="1:18">
      <c r="A614" s="185" t="s">
        <v>165</v>
      </c>
      <c r="B614" s="186" t="s">
        <v>165</v>
      </c>
      <c r="C614" s="690" t="s">
        <v>1201</v>
      </c>
      <c r="D614" s="574">
        <v>2080999</v>
      </c>
      <c r="E614" s="186" t="s">
        <v>176</v>
      </c>
      <c r="F614" s="62" t="s">
        <v>1210</v>
      </c>
      <c r="G614" s="188">
        <f>VLOOKUP(D614,'[45]2014市本级决算'!A:C,3,FALSE)</f>
        <v>20</v>
      </c>
      <c r="H614" s="188">
        <f>VLOOKUP(D614,'[45]2015市本级年初预算'!D:G,4,FALSE)</f>
        <v>20</v>
      </c>
      <c r="I614" s="188">
        <f>VLOOKUP(D614,'[45]2015预算调整'!E:K,7,FALSE)</f>
        <v>20</v>
      </c>
      <c r="J614" s="188">
        <f>VLOOKUP(D614,'[45]2015年市本级决算'!A:C,3,FALSE)</f>
        <v>0</v>
      </c>
      <c r="K614" s="578">
        <f t="shared" si="67"/>
        <v>0</v>
      </c>
      <c r="L614" s="579">
        <f t="shared" si="68"/>
        <v>0</v>
      </c>
      <c r="M614" s="578">
        <f t="shared" si="69"/>
        <v>0</v>
      </c>
      <c r="N614" s="148">
        <f t="shared" si="65"/>
        <v>-1</v>
      </c>
      <c r="O614" s="194" t="str">
        <f t="shared" si="66"/>
        <v>是</v>
      </c>
      <c r="P614" s="194" t="str">
        <f t="shared" si="70"/>
        <v>是</v>
      </c>
      <c r="Q614" s="187" t="s">
        <v>1211</v>
      </c>
      <c r="R614" s="175">
        <f t="shared" si="71"/>
        <v>7</v>
      </c>
    </row>
    <row r="615" s="175" customFormat="1" ht="18.95" customHeight="1" spans="1:18">
      <c r="A615" s="185" t="s">
        <v>165</v>
      </c>
      <c r="B615" s="690" t="s">
        <v>1076</v>
      </c>
      <c r="C615" s="186"/>
      <c r="D615" s="574">
        <v>20810</v>
      </c>
      <c r="E615" s="186"/>
      <c r="F615" s="60" t="s">
        <v>1212</v>
      </c>
      <c r="G615" s="188">
        <f>VLOOKUP(D615,'[45]2014市本级决算'!A:C,3,FALSE)</f>
        <v>1054</v>
      </c>
      <c r="H615" s="188">
        <f>VLOOKUP(D615,'[45]2015市本级年初预算'!D:G,4,FALSE)</f>
        <v>1060</v>
      </c>
      <c r="I615" s="188">
        <f>VLOOKUP(D615,'[45]2015预算调整'!E:K,7,FALSE)</f>
        <v>1060</v>
      </c>
      <c r="J615" s="188">
        <f>VLOOKUP(D615,'[45]2015年市本级决算'!A:C,3,FALSE)</f>
        <v>1133</v>
      </c>
      <c r="K615" s="578">
        <f t="shared" si="67"/>
        <v>1.075</v>
      </c>
      <c r="L615" s="579">
        <f t="shared" si="68"/>
        <v>1.069</v>
      </c>
      <c r="M615" s="578">
        <f t="shared" si="69"/>
        <v>1.069</v>
      </c>
      <c r="N615" s="146">
        <f t="shared" si="65"/>
        <v>0.075</v>
      </c>
      <c r="O615" s="194" t="str">
        <f t="shared" si="66"/>
        <v>是</v>
      </c>
      <c r="P615" s="194" t="str">
        <f t="shared" si="70"/>
        <v>是</v>
      </c>
      <c r="Q615" s="187" t="s">
        <v>1213</v>
      </c>
      <c r="R615" s="175">
        <f t="shared" si="71"/>
        <v>5</v>
      </c>
    </row>
    <row r="616" s="175" customFormat="1" ht="18.95" customHeight="1" spans="1:18">
      <c r="A616" s="185" t="s">
        <v>165</v>
      </c>
      <c r="B616" s="186" t="s">
        <v>165</v>
      </c>
      <c r="C616" s="186" t="s">
        <v>1213</v>
      </c>
      <c r="D616" s="574">
        <v>2081001</v>
      </c>
      <c r="E616" s="186" t="s">
        <v>176</v>
      </c>
      <c r="F616" s="39" t="s">
        <v>1214</v>
      </c>
      <c r="G616" s="188">
        <f>VLOOKUP(D616,'[45]2014市本级决算'!A:C,3,FALSE)</f>
        <v>49</v>
      </c>
      <c r="H616" s="188">
        <f>VLOOKUP(D616,'[45]2015市本级年初预算'!D:G,4,FALSE)</f>
        <v>50</v>
      </c>
      <c r="I616" s="188">
        <f>VLOOKUP(D616,'[45]2015预算调整'!E:K,7,FALSE)</f>
        <v>50</v>
      </c>
      <c r="J616" s="188">
        <f>VLOOKUP(D616,'[45]2015年市本级决算'!A:C,3,FALSE)</f>
        <v>33</v>
      </c>
      <c r="K616" s="578">
        <f t="shared" si="67"/>
        <v>0.673</v>
      </c>
      <c r="L616" s="579">
        <f t="shared" si="68"/>
        <v>0.66</v>
      </c>
      <c r="M616" s="578">
        <f t="shared" si="69"/>
        <v>0.66</v>
      </c>
      <c r="N616" s="148">
        <f t="shared" si="65"/>
        <v>-0.327</v>
      </c>
      <c r="O616" s="194" t="str">
        <f t="shared" si="66"/>
        <v>是</v>
      </c>
      <c r="P616" s="194" t="str">
        <f t="shared" si="70"/>
        <v>是</v>
      </c>
      <c r="Q616" s="187" t="s">
        <v>1215</v>
      </c>
      <c r="R616" s="175">
        <f t="shared" si="71"/>
        <v>7</v>
      </c>
    </row>
    <row r="617" s="175" customFormat="1" ht="18.95" customHeight="1" spans="1:18">
      <c r="A617" s="185" t="s">
        <v>165</v>
      </c>
      <c r="B617" s="186"/>
      <c r="C617" s="186" t="s">
        <v>1213</v>
      </c>
      <c r="D617" s="574">
        <v>2081002</v>
      </c>
      <c r="E617" s="186" t="s">
        <v>176</v>
      </c>
      <c r="F617" s="60" t="s">
        <v>1216</v>
      </c>
      <c r="G617" s="188">
        <f>VLOOKUP(D617,'[45]2014市本级决算'!A:C,3,FALSE)</f>
        <v>447</v>
      </c>
      <c r="H617" s="188">
        <f>VLOOKUP(D617,'[45]2015市本级年初预算'!D:G,4,FALSE)</f>
        <v>450</v>
      </c>
      <c r="I617" s="188">
        <f>VLOOKUP(D617,'[45]2015预算调整'!E:K,7,FALSE)</f>
        <v>450</v>
      </c>
      <c r="J617" s="188">
        <f>VLOOKUP(D617,'[45]2015年市本级决算'!A:C,3,FALSE)</f>
        <v>533</v>
      </c>
      <c r="K617" s="578">
        <f t="shared" si="67"/>
        <v>1.192</v>
      </c>
      <c r="L617" s="579">
        <f t="shared" si="68"/>
        <v>1.184</v>
      </c>
      <c r="M617" s="578">
        <f t="shared" si="69"/>
        <v>1.184</v>
      </c>
      <c r="N617" s="148">
        <f t="shared" si="65"/>
        <v>0.192</v>
      </c>
      <c r="O617" s="194" t="str">
        <f t="shared" si="66"/>
        <v>是</v>
      </c>
      <c r="P617" s="194" t="str">
        <f t="shared" si="70"/>
        <v>是</v>
      </c>
      <c r="Q617" s="187" t="s">
        <v>1217</v>
      </c>
      <c r="R617" s="175">
        <f t="shared" si="71"/>
        <v>7</v>
      </c>
    </row>
    <row r="618" s="175" customFormat="1" ht="18.95" customHeight="1" spans="1:18">
      <c r="A618" s="185" t="s">
        <v>165</v>
      </c>
      <c r="B618" s="186" t="s">
        <v>165</v>
      </c>
      <c r="C618" s="186" t="s">
        <v>1213</v>
      </c>
      <c r="D618" s="574">
        <v>2081003</v>
      </c>
      <c r="E618" s="186" t="s">
        <v>176</v>
      </c>
      <c r="F618" s="60" t="s">
        <v>1218</v>
      </c>
      <c r="G618" s="188">
        <f>VLOOKUP(D618,'[45]2014市本级决算'!A:C,3,FALSE)</f>
        <v>0</v>
      </c>
      <c r="H618" s="188">
        <f>VLOOKUP(D618,'[45]2015市本级年初预算'!D:G,4,FALSE)</f>
        <v>0</v>
      </c>
      <c r="I618" s="188">
        <f>VLOOKUP(D618,'[45]2015预算调整'!E:K,7,FALSE)</f>
        <v>0</v>
      </c>
      <c r="J618" s="188">
        <f>VLOOKUP(D618,'[45]2015年市本级决算'!A:C,3,FALSE)</f>
        <v>0</v>
      </c>
      <c r="K618" s="578">
        <f t="shared" si="67"/>
        <v>0</v>
      </c>
      <c r="L618" s="579">
        <f t="shared" si="68"/>
        <v>0</v>
      </c>
      <c r="M618" s="578">
        <f t="shared" si="69"/>
        <v>0</v>
      </c>
      <c r="N618" s="148" t="str">
        <f t="shared" si="65"/>
        <v/>
      </c>
      <c r="O618" s="194" t="str">
        <f t="shared" si="66"/>
        <v>否</v>
      </c>
      <c r="P618" s="194" t="str">
        <f t="shared" si="70"/>
        <v>是</v>
      </c>
      <c r="Q618" s="187" t="s">
        <v>1219</v>
      </c>
      <c r="R618" s="175">
        <f t="shared" si="71"/>
        <v>7</v>
      </c>
    </row>
    <row r="619" s="175" customFormat="1" ht="18.95" customHeight="1" spans="1:18">
      <c r="A619" s="185" t="s">
        <v>165</v>
      </c>
      <c r="B619" s="186" t="s">
        <v>165</v>
      </c>
      <c r="C619" s="186" t="s">
        <v>1213</v>
      </c>
      <c r="D619" s="574">
        <v>2081004</v>
      </c>
      <c r="E619" s="186" t="s">
        <v>176</v>
      </c>
      <c r="F619" s="60" t="s">
        <v>1220</v>
      </c>
      <c r="G619" s="188">
        <f>VLOOKUP(D619,'[45]2014市本级决算'!A:C,3,FALSE)</f>
        <v>100</v>
      </c>
      <c r="H619" s="188">
        <f>VLOOKUP(D619,'[45]2015市本级年初预算'!D:G,4,FALSE)</f>
        <v>100</v>
      </c>
      <c r="I619" s="188">
        <f>VLOOKUP(D619,'[45]2015预算调整'!E:K,7,FALSE)</f>
        <v>100</v>
      </c>
      <c r="J619" s="188">
        <f>VLOOKUP(D619,'[45]2015年市本级决算'!A:C,3,FALSE)</f>
        <v>20</v>
      </c>
      <c r="K619" s="578">
        <f t="shared" si="67"/>
        <v>0.2</v>
      </c>
      <c r="L619" s="579">
        <f t="shared" si="68"/>
        <v>0.2</v>
      </c>
      <c r="M619" s="578">
        <f t="shared" si="69"/>
        <v>0.2</v>
      </c>
      <c r="N619" s="148">
        <f t="shared" si="65"/>
        <v>-0.8</v>
      </c>
      <c r="O619" s="194" t="str">
        <f t="shared" si="66"/>
        <v>是</v>
      </c>
      <c r="P619" s="194" t="str">
        <f t="shared" si="70"/>
        <v>是</v>
      </c>
      <c r="Q619" s="187" t="s">
        <v>1221</v>
      </c>
      <c r="R619" s="175">
        <f t="shared" si="71"/>
        <v>7</v>
      </c>
    </row>
    <row r="620" s="175" customFormat="1" ht="18.95" customHeight="1" spans="1:18">
      <c r="A620" s="185" t="s">
        <v>165</v>
      </c>
      <c r="B620" s="186" t="s">
        <v>165</v>
      </c>
      <c r="C620" s="186" t="s">
        <v>1213</v>
      </c>
      <c r="D620" s="574">
        <v>2081005</v>
      </c>
      <c r="E620" s="186" t="s">
        <v>176</v>
      </c>
      <c r="F620" s="60" t="s">
        <v>1222</v>
      </c>
      <c r="G620" s="188">
        <f>VLOOKUP(D620,'[45]2014市本级决算'!A:C,3,FALSE)</f>
        <v>458</v>
      </c>
      <c r="H620" s="188">
        <f>VLOOKUP(D620,'[45]2015市本级年初预算'!D:G,4,FALSE)</f>
        <v>460</v>
      </c>
      <c r="I620" s="188">
        <f>VLOOKUP(D620,'[45]2015预算调整'!E:K,7,FALSE)</f>
        <v>460</v>
      </c>
      <c r="J620" s="188">
        <f>VLOOKUP(D620,'[45]2015年市本级决算'!A:C,3,FALSE)</f>
        <v>547</v>
      </c>
      <c r="K620" s="578">
        <f t="shared" si="67"/>
        <v>1.194</v>
      </c>
      <c r="L620" s="579">
        <f t="shared" si="68"/>
        <v>1.189</v>
      </c>
      <c r="M620" s="578">
        <f t="shared" si="69"/>
        <v>1.189</v>
      </c>
      <c r="N620" s="148">
        <f t="shared" si="65"/>
        <v>0.194</v>
      </c>
      <c r="O620" s="194" t="str">
        <f t="shared" si="66"/>
        <v>是</v>
      </c>
      <c r="P620" s="194" t="str">
        <f t="shared" si="70"/>
        <v>是</v>
      </c>
      <c r="Q620" s="187" t="s">
        <v>1223</v>
      </c>
      <c r="R620" s="175">
        <f t="shared" si="71"/>
        <v>7</v>
      </c>
    </row>
    <row r="621" s="175" customFormat="1" ht="18.95" customHeight="1" spans="1:18">
      <c r="A621" s="185" t="s">
        <v>165</v>
      </c>
      <c r="B621" s="186" t="s">
        <v>165</v>
      </c>
      <c r="C621" s="186" t="s">
        <v>1213</v>
      </c>
      <c r="D621" s="574">
        <v>2081099</v>
      </c>
      <c r="E621" s="186" t="s">
        <v>176</v>
      </c>
      <c r="F621" s="60" t="s">
        <v>1224</v>
      </c>
      <c r="G621" s="188">
        <f>VLOOKUP(D621,'[45]2014市本级决算'!A:C,3,FALSE)</f>
        <v>0</v>
      </c>
      <c r="H621" s="188">
        <f>VLOOKUP(D621,'[45]2015市本级年初预算'!D:G,4,FALSE)</f>
        <v>0</v>
      </c>
      <c r="I621" s="188">
        <f>VLOOKUP(D621,'[45]2015预算调整'!E:K,7,FALSE)</f>
        <v>0</v>
      </c>
      <c r="J621" s="188">
        <f>VLOOKUP(D621,'[45]2015年市本级决算'!A:C,3,FALSE)</f>
        <v>0</v>
      </c>
      <c r="K621" s="578">
        <f t="shared" si="67"/>
        <v>0</v>
      </c>
      <c r="L621" s="579">
        <f t="shared" si="68"/>
        <v>0</v>
      </c>
      <c r="M621" s="578">
        <f t="shared" si="69"/>
        <v>0</v>
      </c>
      <c r="N621" s="148" t="str">
        <f t="shared" si="65"/>
        <v/>
      </c>
      <c r="O621" s="194" t="str">
        <f t="shared" si="66"/>
        <v>否</v>
      </c>
      <c r="P621" s="194" t="str">
        <f t="shared" si="70"/>
        <v>是</v>
      </c>
      <c r="Q621" s="187" t="s">
        <v>1225</v>
      </c>
      <c r="R621" s="175">
        <f t="shared" si="71"/>
        <v>7</v>
      </c>
    </row>
    <row r="622" s="175" customFormat="1" ht="18.95" customHeight="1" spans="1:18">
      <c r="A622" s="185" t="s">
        <v>165</v>
      </c>
      <c r="B622" s="690" t="s">
        <v>1076</v>
      </c>
      <c r="C622" s="186"/>
      <c r="D622" s="574">
        <v>20811</v>
      </c>
      <c r="E622" s="186"/>
      <c r="F622" s="60" t="s">
        <v>1226</v>
      </c>
      <c r="G622" s="188">
        <f>VLOOKUP(D622,'[45]2014市本级决算'!A:C,3,FALSE)</f>
        <v>223</v>
      </c>
      <c r="H622" s="188">
        <f>VLOOKUP(D622,'[45]2015市本级年初预算'!D:G,4,FALSE)</f>
        <v>266</v>
      </c>
      <c r="I622" s="188">
        <f>VLOOKUP(D622,'[45]2015预算调整'!E:K,7,FALSE)</f>
        <v>266</v>
      </c>
      <c r="J622" s="188">
        <f>VLOOKUP(D622,'[45]2015年市本级决算'!A:C,3,FALSE)</f>
        <v>427</v>
      </c>
      <c r="K622" s="578">
        <f t="shared" si="67"/>
        <v>1.915</v>
      </c>
      <c r="L622" s="579">
        <f t="shared" si="68"/>
        <v>1.605</v>
      </c>
      <c r="M622" s="578">
        <f t="shared" si="69"/>
        <v>1.605</v>
      </c>
      <c r="N622" s="146">
        <f t="shared" si="65"/>
        <v>0.915</v>
      </c>
      <c r="O622" s="194" t="str">
        <f t="shared" si="66"/>
        <v>是</v>
      </c>
      <c r="P622" s="194" t="str">
        <f t="shared" si="70"/>
        <v>是</v>
      </c>
      <c r="Q622" s="187" t="s">
        <v>1227</v>
      </c>
      <c r="R622" s="175">
        <f t="shared" si="71"/>
        <v>5</v>
      </c>
    </row>
    <row r="623" s="175" customFormat="1" ht="18.95" customHeight="1" spans="1:18">
      <c r="A623" s="185" t="s">
        <v>165</v>
      </c>
      <c r="B623" s="186" t="s">
        <v>165</v>
      </c>
      <c r="C623" s="186" t="s">
        <v>1227</v>
      </c>
      <c r="D623" s="574">
        <v>2081101</v>
      </c>
      <c r="E623" s="186" t="s">
        <v>176</v>
      </c>
      <c r="F623" s="60" t="s">
        <v>170</v>
      </c>
      <c r="G623" s="188">
        <f>VLOOKUP(D623,'[45]2014市本级决算'!A:C,3,FALSE)</f>
        <v>144</v>
      </c>
      <c r="H623" s="188">
        <f>VLOOKUP(D623,'[45]2015市本级年初预算'!D:G,4,FALSE)</f>
        <v>180</v>
      </c>
      <c r="I623" s="188">
        <f>VLOOKUP(D623,'[45]2015预算调整'!E:K,7,FALSE)</f>
        <v>180</v>
      </c>
      <c r="J623" s="188">
        <f>VLOOKUP(D623,'[45]2015年市本级决算'!A:C,3,FALSE)</f>
        <v>225</v>
      </c>
      <c r="K623" s="578">
        <f t="shared" si="67"/>
        <v>1.563</v>
      </c>
      <c r="L623" s="579">
        <f t="shared" si="68"/>
        <v>1.25</v>
      </c>
      <c r="M623" s="578">
        <f t="shared" si="69"/>
        <v>1.25</v>
      </c>
      <c r="N623" s="148">
        <f t="shared" si="65"/>
        <v>0.563</v>
      </c>
      <c r="O623" s="194" t="str">
        <f t="shared" si="66"/>
        <v>是</v>
      </c>
      <c r="P623" s="194" t="str">
        <f t="shared" si="70"/>
        <v>是</v>
      </c>
      <c r="Q623" s="187" t="s">
        <v>1228</v>
      </c>
      <c r="R623" s="175">
        <f t="shared" si="71"/>
        <v>7</v>
      </c>
    </row>
    <row r="624" s="175" customFormat="1" ht="18.95" customHeight="1" spans="1:18">
      <c r="A624" s="185" t="s">
        <v>165</v>
      </c>
      <c r="B624" s="186" t="s">
        <v>165</v>
      </c>
      <c r="C624" s="186" t="s">
        <v>1227</v>
      </c>
      <c r="D624" s="574">
        <v>2081102</v>
      </c>
      <c r="E624" s="186" t="s">
        <v>176</v>
      </c>
      <c r="F624" s="60" t="s">
        <v>172</v>
      </c>
      <c r="G624" s="188">
        <f>VLOOKUP(D624,'[45]2014市本级决算'!A:C,3,FALSE)</f>
        <v>0</v>
      </c>
      <c r="H624" s="188">
        <f>VLOOKUP(D624,'[45]2015市本级年初预算'!D:G,4,FALSE)</f>
        <v>0</v>
      </c>
      <c r="I624" s="188">
        <f>VLOOKUP(D624,'[45]2015预算调整'!E:K,7,FALSE)</f>
        <v>0</v>
      </c>
      <c r="J624" s="188">
        <f>VLOOKUP(D624,'[45]2015年市本级决算'!A:C,3,FALSE)</f>
        <v>1</v>
      </c>
      <c r="K624" s="578">
        <f t="shared" si="67"/>
        <v>0</v>
      </c>
      <c r="L624" s="579">
        <f t="shared" si="68"/>
        <v>0</v>
      </c>
      <c r="M624" s="578">
        <f t="shared" si="69"/>
        <v>0</v>
      </c>
      <c r="N624" s="148" t="str">
        <f t="shared" si="65"/>
        <v/>
      </c>
      <c r="O624" s="194" t="str">
        <f t="shared" si="66"/>
        <v>是</v>
      </c>
      <c r="P624" s="194" t="str">
        <f t="shared" si="70"/>
        <v>是</v>
      </c>
      <c r="Q624" s="187" t="s">
        <v>1229</v>
      </c>
      <c r="R624" s="175">
        <f t="shared" si="71"/>
        <v>7</v>
      </c>
    </row>
    <row r="625" s="175" customFormat="1" ht="18.95" customHeight="1" spans="1:18">
      <c r="A625" s="185" t="s">
        <v>165</v>
      </c>
      <c r="B625" s="186"/>
      <c r="C625" s="186" t="s">
        <v>1227</v>
      </c>
      <c r="D625" s="574">
        <v>2081103</v>
      </c>
      <c r="E625" s="186" t="s">
        <v>176</v>
      </c>
      <c r="F625" s="60" t="s">
        <v>174</v>
      </c>
      <c r="G625" s="188">
        <f>VLOOKUP(D625,'[45]2014市本级决算'!A:C,3,FALSE)</f>
        <v>0</v>
      </c>
      <c r="H625" s="188">
        <f>VLOOKUP(D625,'[45]2015市本级年初预算'!D:G,4,FALSE)</f>
        <v>0</v>
      </c>
      <c r="I625" s="188">
        <f>VLOOKUP(D625,'[45]2015预算调整'!E:K,7,FALSE)</f>
        <v>0</v>
      </c>
      <c r="J625" s="188">
        <f>VLOOKUP(D625,'[45]2015年市本级决算'!A:C,3,FALSE)</f>
        <v>0</v>
      </c>
      <c r="K625" s="578">
        <f t="shared" si="67"/>
        <v>0</v>
      </c>
      <c r="L625" s="579">
        <f t="shared" si="68"/>
        <v>0</v>
      </c>
      <c r="M625" s="578">
        <f t="shared" si="69"/>
        <v>0</v>
      </c>
      <c r="N625" s="148" t="str">
        <f t="shared" si="65"/>
        <v/>
      </c>
      <c r="O625" s="194" t="str">
        <f t="shared" si="66"/>
        <v>否</v>
      </c>
      <c r="P625" s="194" t="str">
        <f t="shared" si="70"/>
        <v>是</v>
      </c>
      <c r="Q625" s="187" t="s">
        <v>1230</v>
      </c>
      <c r="R625" s="175">
        <f t="shared" si="71"/>
        <v>7</v>
      </c>
    </row>
    <row r="626" s="175" customFormat="1" ht="18.95" customHeight="1" spans="1:18">
      <c r="A626" s="185" t="s">
        <v>165</v>
      </c>
      <c r="B626" s="186" t="s">
        <v>165</v>
      </c>
      <c r="C626" s="186" t="s">
        <v>1227</v>
      </c>
      <c r="D626" s="574">
        <v>2081104</v>
      </c>
      <c r="E626" s="186" t="s">
        <v>176</v>
      </c>
      <c r="F626" s="60" t="s">
        <v>1231</v>
      </c>
      <c r="G626" s="188">
        <f>VLOOKUP(D626,'[45]2014市本级决算'!A:C,3,FALSE)</f>
        <v>52</v>
      </c>
      <c r="H626" s="188">
        <f>VLOOKUP(D626,'[45]2015市本级年初预算'!D:G,4,FALSE)</f>
        <v>55</v>
      </c>
      <c r="I626" s="188">
        <f>VLOOKUP(D626,'[45]2015预算调整'!E:K,7,FALSE)</f>
        <v>55</v>
      </c>
      <c r="J626" s="188">
        <f>VLOOKUP(D626,'[45]2015年市本级决算'!A:C,3,FALSE)</f>
        <v>66</v>
      </c>
      <c r="K626" s="578">
        <f t="shared" si="67"/>
        <v>1.269</v>
      </c>
      <c r="L626" s="579">
        <f t="shared" si="68"/>
        <v>1.2</v>
      </c>
      <c r="M626" s="578">
        <f t="shared" si="69"/>
        <v>1.2</v>
      </c>
      <c r="N626" s="148">
        <f t="shared" si="65"/>
        <v>0.269</v>
      </c>
      <c r="O626" s="194" t="str">
        <f t="shared" si="66"/>
        <v>是</v>
      </c>
      <c r="P626" s="194" t="str">
        <f t="shared" si="70"/>
        <v>是</v>
      </c>
      <c r="Q626" s="689" t="s">
        <v>1232</v>
      </c>
      <c r="R626" s="175">
        <f t="shared" si="71"/>
        <v>7</v>
      </c>
    </row>
    <row r="627" s="175" customFormat="1" ht="18.95" customHeight="1" spans="1:18">
      <c r="A627" s="185" t="s">
        <v>165</v>
      </c>
      <c r="B627" s="186" t="s">
        <v>165</v>
      </c>
      <c r="C627" s="186" t="s">
        <v>1227</v>
      </c>
      <c r="D627" s="574">
        <v>2081105</v>
      </c>
      <c r="E627" s="186" t="s">
        <v>176</v>
      </c>
      <c r="F627" s="62" t="s">
        <v>1233</v>
      </c>
      <c r="G627" s="188">
        <f>VLOOKUP(D627,'[45]2014市本级决算'!A:C,3,FALSE)</f>
        <v>1</v>
      </c>
      <c r="H627" s="188">
        <f>VLOOKUP(D627,'[45]2015市本级年初预算'!D:G,4,FALSE)</f>
        <v>1</v>
      </c>
      <c r="I627" s="188">
        <f>VLOOKUP(D627,'[45]2015预算调整'!E:K,7,FALSE)</f>
        <v>1</v>
      </c>
      <c r="J627" s="188">
        <f>VLOOKUP(D627,'[45]2015年市本级决算'!A:C,3,FALSE)</f>
        <v>22</v>
      </c>
      <c r="K627" s="578">
        <f t="shared" si="67"/>
        <v>22</v>
      </c>
      <c r="L627" s="579">
        <f t="shared" si="68"/>
        <v>22</v>
      </c>
      <c r="M627" s="578">
        <f t="shared" si="69"/>
        <v>22</v>
      </c>
      <c r="N627" s="148">
        <f t="shared" si="65"/>
        <v>21</v>
      </c>
      <c r="O627" s="194" t="str">
        <f t="shared" si="66"/>
        <v>是</v>
      </c>
      <c r="P627" s="194" t="str">
        <f t="shared" si="70"/>
        <v>是</v>
      </c>
      <c r="Q627" s="689" t="s">
        <v>1234</v>
      </c>
      <c r="R627" s="175">
        <f t="shared" si="71"/>
        <v>7</v>
      </c>
    </row>
    <row r="628" s="175" customFormat="1" ht="18.95" customHeight="1" spans="1:18">
      <c r="A628" s="185" t="s">
        <v>165</v>
      </c>
      <c r="B628" s="186"/>
      <c r="C628" s="186" t="s">
        <v>1227</v>
      </c>
      <c r="D628" s="574">
        <v>2081106</v>
      </c>
      <c r="E628" s="186" t="s">
        <v>176</v>
      </c>
      <c r="F628" s="60" t="s">
        <v>1235</v>
      </c>
      <c r="G628" s="188">
        <f>VLOOKUP(D628,'[45]2014市本级决算'!A:C,3,FALSE)</f>
        <v>0</v>
      </c>
      <c r="H628" s="188">
        <f>VLOOKUP(D628,'[45]2015市本级年初预算'!D:G,4,FALSE)</f>
        <v>0</v>
      </c>
      <c r="I628" s="188">
        <f>VLOOKUP(D628,'[45]2015预算调整'!E:K,7,FALSE)</f>
        <v>0</v>
      </c>
      <c r="J628" s="188">
        <f>VLOOKUP(D628,'[45]2015年市本级决算'!A:C,3,FALSE)</f>
        <v>0</v>
      </c>
      <c r="K628" s="578">
        <f t="shared" si="67"/>
        <v>0</v>
      </c>
      <c r="L628" s="579">
        <f t="shared" si="68"/>
        <v>0</v>
      </c>
      <c r="M628" s="578">
        <f t="shared" si="69"/>
        <v>0</v>
      </c>
      <c r="N628" s="148" t="str">
        <f t="shared" si="65"/>
        <v/>
      </c>
      <c r="O628" s="194" t="str">
        <f t="shared" si="66"/>
        <v>否</v>
      </c>
      <c r="P628" s="194" t="str">
        <f t="shared" si="70"/>
        <v>是</v>
      </c>
      <c r="Q628" s="187" t="s">
        <v>1236</v>
      </c>
      <c r="R628" s="175">
        <f t="shared" si="71"/>
        <v>7</v>
      </c>
    </row>
    <row r="629" s="175" customFormat="1" ht="18.95" customHeight="1" spans="1:18">
      <c r="A629" s="185" t="s">
        <v>165</v>
      </c>
      <c r="B629" s="186" t="s">
        <v>165</v>
      </c>
      <c r="C629" s="186" t="s">
        <v>1227</v>
      </c>
      <c r="D629" s="574">
        <v>2081199</v>
      </c>
      <c r="E629" s="186" t="s">
        <v>176</v>
      </c>
      <c r="F629" s="60" t="s">
        <v>1237</v>
      </c>
      <c r="G629" s="188">
        <f>VLOOKUP(D629,'[45]2014市本级决算'!A:C,3,FALSE)</f>
        <v>26</v>
      </c>
      <c r="H629" s="188">
        <f>VLOOKUP(D629,'[45]2015市本级年初预算'!D:G,4,FALSE)</f>
        <v>30</v>
      </c>
      <c r="I629" s="188">
        <f>VLOOKUP(D629,'[45]2015预算调整'!E:K,7,FALSE)</f>
        <v>30</v>
      </c>
      <c r="J629" s="188">
        <f>VLOOKUP(D629,'[45]2015年市本级决算'!A:C,3,FALSE)</f>
        <v>113</v>
      </c>
      <c r="K629" s="578">
        <f t="shared" si="67"/>
        <v>4.346</v>
      </c>
      <c r="L629" s="579">
        <f t="shared" si="68"/>
        <v>3.767</v>
      </c>
      <c r="M629" s="578">
        <f t="shared" si="69"/>
        <v>3.767</v>
      </c>
      <c r="N629" s="148">
        <f t="shared" si="65"/>
        <v>3.346</v>
      </c>
      <c r="O629" s="194" t="str">
        <f t="shared" si="66"/>
        <v>是</v>
      </c>
      <c r="P629" s="194" t="str">
        <f t="shared" si="70"/>
        <v>是</v>
      </c>
      <c r="Q629" s="689" t="s">
        <v>1238</v>
      </c>
      <c r="R629" s="175">
        <f t="shared" si="71"/>
        <v>7</v>
      </c>
    </row>
    <row r="630" s="175" customFormat="1" ht="18.95" customHeight="1" spans="1:18">
      <c r="A630" s="185" t="s">
        <v>165</v>
      </c>
      <c r="B630" s="690" t="s">
        <v>1076</v>
      </c>
      <c r="C630" s="186"/>
      <c r="D630" s="574">
        <v>20815</v>
      </c>
      <c r="E630" s="186"/>
      <c r="F630" s="60" t="s">
        <v>1239</v>
      </c>
      <c r="G630" s="188">
        <f>VLOOKUP(D630,'[45]2014市本级决算'!A:C,3,FALSE)</f>
        <v>520</v>
      </c>
      <c r="H630" s="188">
        <f>VLOOKUP(D630,'[45]2015市本级年初预算'!D:G,4,FALSE)</f>
        <v>520</v>
      </c>
      <c r="I630" s="188">
        <f>VLOOKUP(D630,'[45]2015预算调整'!E:K,7,FALSE)</f>
        <v>520</v>
      </c>
      <c r="J630" s="188">
        <f>VLOOKUP(D630,'[45]2015年市本级决算'!A:C,3,FALSE)</f>
        <v>504</v>
      </c>
      <c r="K630" s="578">
        <f t="shared" si="67"/>
        <v>0.969</v>
      </c>
      <c r="L630" s="579">
        <f t="shared" si="68"/>
        <v>0.969</v>
      </c>
      <c r="M630" s="578">
        <f t="shared" si="69"/>
        <v>0.969</v>
      </c>
      <c r="N630" s="146">
        <f t="shared" si="65"/>
        <v>-0.031</v>
      </c>
      <c r="O630" s="194" t="str">
        <f t="shared" si="66"/>
        <v>是</v>
      </c>
      <c r="P630" s="194" t="str">
        <f t="shared" si="70"/>
        <v>是</v>
      </c>
      <c r="Q630" s="689" t="s">
        <v>1240</v>
      </c>
      <c r="R630" s="175">
        <f t="shared" si="71"/>
        <v>5</v>
      </c>
    </row>
    <row r="631" s="175" customFormat="1" ht="18.95" customHeight="1" spans="1:18">
      <c r="A631" s="185" t="s">
        <v>165</v>
      </c>
      <c r="B631" s="186"/>
      <c r="C631" s="690" t="s">
        <v>1240</v>
      </c>
      <c r="D631" s="574">
        <v>2081501</v>
      </c>
      <c r="E631" s="186" t="s">
        <v>176</v>
      </c>
      <c r="F631" s="60" t="s">
        <v>1241</v>
      </c>
      <c r="G631" s="188">
        <f>VLOOKUP(D631,'[45]2014市本级决算'!A:C,3,FALSE)</f>
        <v>0</v>
      </c>
      <c r="H631" s="188">
        <f>VLOOKUP(D631,'[45]2015市本级年初预算'!D:G,4,FALSE)</f>
        <v>0</v>
      </c>
      <c r="I631" s="188">
        <f>VLOOKUP(D631,'[45]2015预算调整'!E:K,7,FALSE)</f>
        <v>0</v>
      </c>
      <c r="J631" s="188">
        <f>VLOOKUP(D631,'[45]2015年市本级决算'!A:C,3,FALSE)</f>
        <v>0</v>
      </c>
      <c r="K631" s="578">
        <f t="shared" si="67"/>
        <v>0</v>
      </c>
      <c r="L631" s="579">
        <f t="shared" si="68"/>
        <v>0</v>
      </c>
      <c r="M631" s="578">
        <f t="shared" si="69"/>
        <v>0</v>
      </c>
      <c r="N631" s="148" t="str">
        <f t="shared" si="65"/>
        <v/>
      </c>
      <c r="O631" s="194" t="str">
        <f t="shared" si="66"/>
        <v>否</v>
      </c>
      <c r="P631" s="194" t="str">
        <f t="shared" si="70"/>
        <v>是</v>
      </c>
      <c r="Q631" s="689" t="s">
        <v>1242</v>
      </c>
      <c r="R631" s="175">
        <f t="shared" si="71"/>
        <v>7</v>
      </c>
    </row>
    <row r="632" s="175" customFormat="1" ht="18.95" customHeight="1" spans="1:18">
      <c r="A632" s="185" t="s">
        <v>165</v>
      </c>
      <c r="B632" s="186" t="s">
        <v>165</v>
      </c>
      <c r="C632" s="690" t="s">
        <v>1240</v>
      </c>
      <c r="D632" s="574">
        <v>2081502</v>
      </c>
      <c r="E632" s="186" t="s">
        <v>176</v>
      </c>
      <c r="F632" s="60" t="s">
        <v>1243</v>
      </c>
      <c r="G632" s="188">
        <f>VLOOKUP(D632,'[45]2014市本级决算'!A:C,3,FALSE)</f>
        <v>20</v>
      </c>
      <c r="H632" s="188">
        <f>VLOOKUP(D632,'[45]2015市本级年初预算'!D:G,4,FALSE)</f>
        <v>20</v>
      </c>
      <c r="I632" s="188">
        <f>VLOOKUP(D632,'[45]2015预算调整'!E:K,7,FALSE)</f>
        <v>20</v>
      </c>
      <c r="J632" s="188">
        <f>VLOOKUP(D632,'[45]2015年市本级决算'!A:C,3,FALSE)</f>
        <v>504</v>
      </c>
      <c r="K632" s="578">
        <f t="shared" si="67"/>
        <v>25.2</v>
      </c>
      <c r="L632" s="579">
        <f t="shared" si="68"/>
        <v>25.2</v>
      </c>
      <c r="M632" s="578">
        <f t="shared" si="69"/>
        <v>25.2</v>
      </c>
      <c r="N632" s="148">
        <f t="shared" ref="N632:N695" si="72">IF(ISERROR(J632/G632-1),"",J632/G632-1)</f>
        <v>24.2</v>
      </c>
      <c r="O632" s="194" t="str">
        <f t="shared" si="66"/>
        <v>是</v>
      </c>
      <c r="P632" s="194" t="str">
        <f t="shared" si="70"/>
        <v>是</v>
      </c>
      <c r="Q632" s="689" t="s">
        <v>1244</v>
      </c>
      <c r="R632" s="175">
        <f t="shared" si="71"/>
        <v>7</v>
      </c>
    </row>
    <row r="633" s="175" customFormat="1" ht="18.95" customHeight="1" spans="1:18">
      <c r="A633" s="185" t="s">
        <v>165</v>
      </c>
      <c r="B633" s="186" t="s">
        <v>165</v>
      </c>
      <c r="C633" s="690" t="s">
        <v>1240</v>
      </c>
      <c r="D633" s="574">
        <v>2081503</v>
      </c>
      <c r="E633" s="186" t="s">
        <v>176</v>
      </c>
      <c r="F633" s="60" t="s">
        <v>1245</v>
      </c>
      <c r="G633" s="188">
        <f>VLOOKUP(D633,'[45]2014市本级决算'!A:C,3,FALSE)</f>
        <v>0</v>
      </c>
      <c r="H633" s="188">
        <f>VLOOKUP(D633,'[45]2015市本级年初预算'!D:G,4,FALSE)</f>
        <v>0</v>
      </c>
      <c r="I633" s="188">
        <f>VLOOKUP(D633,'[45]2015预算调整'!E:K,7,FALSE)</f>
        <v>0</v>
      </c>
      <c r="J633" s="188">
        <f>VLOOKUP(D633,'[45]2015年市本级决算'!A:C,3,FALSE)</f>
        <v>0</v>
      </c>
      <c r="K633" s="578">
        <f t="shared" si="67"/>
        <v>0</v>
      </c>
      <c r="L633" s="579">
        <f t="shared" si="68"/>
        <v>0</v>
      </c>
      <c r="M633" s="578">
        <f t="shared" si="69"/>
        <v>0</v>
      </c>
      <c r="N633" s="148" t="str">
        <f t="shared" si="72"/>
        <v/>
      </c>
      <c r="O633" s="194" t="str">
        <f t="shared" si="66"/>
        <v>否</v>
      </c>
      <c r="P633" s="194" t="str">
        <f t="shared" si="70"/>
        <v>是</v>
      </c>
      <c r="Q633" s="689" t="s">
        <v>1246</v>
      </c>
      <c r="R633" s="175">
        <f t="shared" si="71"/>
        <v>7</v>
      </c>
    </row>
    <row r="634" s="175" customFormat="1" ht="18.95" customHeight="1" spans="1:18">
      <c r="A634" s="185" t="s">
        <v>165</v>
      </c>
      <c r="B634" s="186" t="s">
        <v>165</v>
      </c>
      <c r="C634" s="690" t="s">
        <v>1240</v>
      </c>
      <c r="D634" s="574">
        <v>2081599</v>
      </c>
      <c r="E634" s="186" t="s">
        <v>176</v>
      </c>
      <c r="F634" s="60" t="s">
        <v>1247</v>
      </c>
      <c r="G634" s="188">
        <f>VLOOKUP(D634,'[45]2014市本级决算'!A:C,3,FALSE)</f>
        <v>500</v>
      </c>
      <c r="H634" s="188">
        <f>VLOOKUP(D634,'[45]2015市本级年初预算'!D:G,4,FALSE)</f>
        <v>500</v>
      </c>
      <c r="I634" s="188">
        <f>VLOOKUP(D634,'[45]2015预算调整'!E:K,7,FALSE)</f>
        <v>500</v>
      </c>
      <c r="J634" s="188">
        <f>VLOOKUP(D634,'[45]2015年市本级决算'!A:C,3,FALSE)</f>
        <v>0</v>
      </c>
      <c r="K634" s="578">
        <f t="shared" si="67"/>
        <v>0</v>
      </c>
      <c r="L634" s="579">
        <f t="shared" si="68"/>
        <v>0</v>
      </c>
      <c r="M634" s="578">
        <f t="shared" si="69"/>
        <v>0</v>
      </c>
      <c r="N634" s="148">
        <f t="shared" si="72"/>
        <v>-1</v>
      </c>
      <c r="O634" s="194" t="str">
        <f t="shared" si="66"/>
        <v>是</v>
      </c>
      <c r="P634" s="194" t="str">
        <f t="shared" si="70"/>
        <v>是</v>
      </c>
      <c r="Q634" s="689" t="s">
        <v>1248</v>
      </c>
      <c r="R634" s="175">
        <f t="shared" si="71"/>
        <v>7</v>
      </c>
    </row>
    <row r="635" s="175" customFormat="1" ht="18.95" customHeight="1" spans="1:18">
      <c r="A635" s="185" t="s">
        <v>165</v>
      </c>
      <c r="B635" s="690" t="s">
        <v>1076</v>
      </c>
      <c r="C635" s="186"/>
      <c r="D635" s="574">
        <v>20816</v>
      </c>
      <c r="E635" s="186"/>
      <c r="F635" s="60" t="s">
        <v>1249</v>
      </c>
      <c r="G635" s="188">
        <f>VLOOKUP(D635,'[45]2014市本级决算'!A:C,3,FALSE)</f>
        <v>524</v>
      </c>
      <c r="H635" s="188">
        <f>VLOOKUP(D635,'[45]2015市本级年初预算'!D:G,4,FALSE)</f>
        <v>585</v>
      </c>
      <c r="I635" s="188">
        <f>VLOOKUP(D635,'[45]2015预算调整'!E:K,7,FALSE)</f>
        <v>1085</v>
      </c>
      <c r="J635" s="188">
        <f>VLOOKUP(D635,'[45]2015年市本级决算'!A:C,3,FALSE)</f>
        <v>362</v>
      </c>
      <c r="K635" s="578">
        <f t="shared" si="67"/>
        <v>0.691</v>
      </c>
      <c r="L635" s="579">
        <f t="shared" si="68"/>
        <v>0.619</v>
      </c>
      <c r="M635" s="578">
        <f t="shared" si="69"/>
        <v>0.334</v>
      </c>
      <c r="N635" s="146">
        <f t="shared" si="72"/>
        <v>-0.309</v>
      </c>
      <c r="O635" s="194" t="str">
        <f t="shared" si="66"/>
        <v>是</v>
      </c>
      <c r="P635" s="194" t="str">
        <f t="shared" si="70"/>
        <v>是</v>
      </c>
      <c r="Q635" s="689" t="s">
        <v>1250</v>
      </c>
      <c r="R635" s="175">
        <f t="shared" si="71"/>
        <v>5</v>
      </c>
    </row>
    <row r="636" s="175" customFormat="1" ht="18.95" customHeight="1" spans="1:18">
      <c r="A636" s="185" t="s">
        <v>165</v>
      </c>
      <c r="B636" s="186" t="s">
        <v>165</v>
      </c>
      <c r="C636" s="690" t="s">
        <v>1250</v>
      </c>
      <c r="D636" s="574">
        <v>2081601</v>
      </c>
      <c r="E636" s="186" t="s">
        <v>176</v>
      </c>
      <c r="F636" s="60" t="s">
        <v>170</v>
      </c>
      <c r="G636" s="188">
        <f>VLOOKUP(D636,'[45]2014市本级决算'!A:C,3,FALSE)</f>
        <v>47</v>
      </c>
      <c r="H636" s="188">
        <f>VLOOKUP(D636,'[45]2015市本级年初预算'!D:G,4,FALSE)</f>
        <v>60</v>
      </c>
      <c r="I636" s="188">
        <f>VLOOKUP(D636,'[45]2015预算调整'!E:K,7,FALSE)</f>
        <v>60</v>
      </c>
      <c r="J636" s="188">
        <f>VLOOKUP(D636,'[45]2015年市本级决算'!A:C,3,FALSE)</f>
        <v>73</v>
      </c>
      <c r="K636" s="578">
        <f t="shared" si="67"/>
        <v>1.553</v>
      </c>
      <c r="L636" s="579">
        <f t="shared" si="68"/>
        <v>1.217</v>
      </c>
      <c r="M636" s="578">
        <f t="shared" si="69"/>
        <v>1.217</v>
      </c>
      <c r="N636" s="148">
        <f t="shared" si="72"/>
        <v>0.553</v>
      </c>
      <c r="O636" s="194" t="str">
        <f t="shared" si="66"/>
        <v>是</v>
      </c>
      <c r="P636" s="194" t="str">
        <f t="shared" si="70"/>
        <v>是</v>
      </c>
      <c r="Q636" s="689" t="s">
        <v>1251</v>
      </c>
      <c r="R636" s="175">
        <f t="shared" si="71"/>
        <v>7</v>
      </c>
    </row>
    <row r="637" s="175" customFormat="1" ht="18.95" customHeight="1" spans="1:18">
      <c r="A637" s="185" t="s">
        <v>165</v>
      </c>
      <c r="B637" s="186" t="s">
        <v>165</v>
      </c>
      <c r="C637" s="690" t="s">
        <v>1250</v>
      </c>
      <c r="D637" s="574">
        <v>2081602</v>
      </c>
      <c r="E637" s="186" t="s">
        <v>176</v>
      </c>
      <c r="F637" s="60" t="s">
        <v>172</v>
      </c>
      <c r="G637" s="188">
        <f>VLOOKUP(D637,'[45]2014市本级决算'!A:C,3,FALSE)</f>
        <v>472</v>
      </c>
      <c r="H637" s="188">
        <f>VLOOKUP(D637,'[45]2015市本级年初预算'!D:G,4,FALSE)</f>
        <v>520</v>
      </c>
      <c r="I637" s="188">
        <f>VLOOKUP(D637,'[45]2015预算调整'!E:K,7,FALSE)</f>
        <v>520</v>
      </c>
      <c r="J637" s="188">
        <f>VLOOKUP(D637,'[45]2015年市本级决算'!A:C,3,FALSE)</f>
        <v>287</v>
      </c>
      <c r="K637" s="578">
        <f t="shared" si="67"/>
        <v>0.608</v>
      </c>
      <c r="L637" s="579">
        <f t="shared" si="68"/>
        <v>0.552</v>
      </c>
      <c r="M637" s="578">
        <f t="shared" si="69"/>
        <v>0.552</v>
      </c>
      <c r="N637" s="148">
        <f t="shared" si="72"/>
        <v>-0.392</v>
      </c>
      <c r="O637" s="194" t="str">
        <f t="shared" si="66"/>
        <v>是</v>
      </c>
      <c r="P637" s="194" t="str">
        <f t="shared" si="70"/>
        <v>是</v>
      </c>
      <c r="Q637" s="689" t="s">
        <v>1252</v>
      </c>
      <c r="R637" s="175">
        <f t="shared" si="71"/>
        <v>7</v>
      </c>
    </row>
    <row r="638" s="175" customFormat="1" ht="18.95" customHeight="1" spans="1:18">
      <c r="A638" s="185" t="s">
        <v>165</v>
      </c>
      <c r="B638" s="186"/>
      <c r="C638" s="690" t="s">
        <v>1250</v>
      </c>
      <c r="D638" s="574">
        <v>2081603</v>
      </c>
      <c r="E638" s="186" t="s">
        <v>176</v>
      </c>
      <c r="F638" s="60" t="s">
        <v>174</v>
      </c>
      <c r="G638" s="188">
        <f>VLOOKUP(D638,'[45]2014市本级决算'!A:C,3,FALSE)</f>
        <v>0</v>
      </c>
      <c r="H638" s="188">
        <f>VLOOKUP(D638,'[45]2015市本级年初预算'!D:G,4,FALSE)</f>
        <v>0</v>
      </c>
      <c r="I638" s="188">
        <f>VLOOKUP(D638,'[45]2015预算调整'!E:K,7,FALSE)</f>
        <v>0</v>
      </c>
      <c r="J638" s="188">
        <f>VLOOKUP(D638,'[45]2015年市本级决算'!A:C,3,FALSE)</f>
        <v>0</v>
      </c>
      <c r="K638" s="578">
        <f t="shared" si="67"/>
        <v>0</v>
      </c>
      <c r="L638" s="579">
        <f t="shared" si="68"/>
        <v>0</v>
      </c>
      <c r="M638" s="578">
        <f t="shared" si="69"/>
        <v>0</v>
      </c>
      <c r="N638" s="148" t="str">
        <f t="shared" si="72"/>
        <v/>
      </c>
      <c r="O638" s="194" t="str">
        <f t="shared" si="66"/>
        <v>否</v>
      </c>
      <c r="P638" s="194" t="str">
        <f t="shared" si="70"/>
        <v>是</v>
      </c>
      <c r="Q638" s="187" t="s">
        <v>1253</v>
      </c>
      <c r="R638" s="175">
        <f t="shared" si="71"/>
        <v>7</v>
      </c>
    </row>
    <row r="639" s="175" customFormat="1" ht="18.95" customHeight="1" spans="1:18">
      <c r="A639" s="185" t="s">
        <v>165</v>
      </c>
      <c r="B639" s="186" t="s">
        <v>165</v>
      </c>
      <c r="C639" s="690" t="s">
        <v>1250</v>
      </c>
      <c r="D639" s="574">
        <v>2081699</v>
      </c>
      <c r="E639" s="186" t="s">
        <v>176</v>
      </c>
      <c r="F639" s="60" t="s">
        <v>1254</v>
      </c>
      <c r="G639" s="188">
        <f>VLOOKUP(D639,'[45]2014市本级决算'!A:C,3,FALSE)</f>
        <v>5</v>
      </c>
      <c r="H639" s="188">
        <f>VLOOKUP(D639,'[45]2015市本级年初预算'!D:G,4,FALSE)</f>
        <v>5</v>
      </c>
      <c r="I639" s="188">
        <f>VLOOKUP(D639,'[45]2015预算调整'!E:K,7,FALSE)</f>
        <v>505</v>
      </c>
      <c r="J639" s="188">
        <f>VLOOKUP(D639,'[45]2015年市本级决算'!A:C,3,FALSE)</f>
        <v>2</v>
      </c>
      <c r="K639" s="578">
        <f t="shared" si="67"/>
        <v>0.4</v>
      </c>
      <c r="L639" s="579">
        <f t="shared" si="68"/>
        <v>0.4</v>
      </c>
      <c r="M639" s="578">
        <f t="shared" si="69"/>
        <v>0.004</v>
      </c>
      <c r="N639" s="148">
        <f t="shared" si="72"/>
        <v>-0.6</v>
      </c>
      <c r="O639" s="194" t="str">
        <f t="shared" si="66"/>
        <v>是</v>
      </c>
      <c r="P639" s="194" t="str">
        <f t="shared" si="70"/>
        <v>是</v>
      </c>
      <c r="Q639" s="187" t="s">
        <v>1255</v>
      </c>
      <c r="R639" s="175">
        <f t="shared" si="71"/>
        <v>7</v>
      </c>
    </row>
    <row r="640" s="175" customFormat="1" ht="18.95" customHeight="1" spans="1:18">
      <c r="A640" s="185" t="s">
        <v>165</v>
      </c>
      <c r="B640" s="690" t="s">
        <v>1076</v>
      </c>
      <c r="C640" s="186"/>
      <c r="D640" s="574">
        <v>20819</v>
      </c>
      <c r="E640" s="186"/>
      <c r="F640" s="60" t="s">
        <v>1256</v>
      </c>
      <c r="G640" s="188"/>
      <c r="H640" s="188">
        <f>VLOOKUP(D640,'[45]2015市本级年初预算'!D:G,4,FALSE)</f>
        <v>0</v>
      </c>
      <c r="I640" s="188">
        <f>VLOOKUP(D640,'[45]2015预算调整'!E:K,7,FALSE)</f>
        <v>0</v>
      </c>
      <c r="J640" s="188">
        <f>VLOOKUP(D640,'[45]2015年市本级决算'!A:C,3,FALSE)</f>
        <v>0</v>
      </c>
      <c r="K640" s="578">
        <f t="shared" si="67"/>
        <v>0</v>
      </c>
      <c r="L640" s="579">
        <f t="shared" si="68"/>
        <v>0</v>
      </c>
      <c r="M640" s="578">
        <f t="shared" si="69"/>
        <v>0</v>
      </c>
      <c r="N640" s="146" t="str">
        <f t="shared" si="72"/>
        <v/>
      </c>
      <c r="O640" s="194" t="str">
        <f t="shared" si="66"/>
        <v>否</v>
      </c>
      <c r="P640" s="194" t="str">
        <f t="shared" si="70"/>
        <v>是</v>
      </c>
      <c r="Q640" s="689" t="s">
        <v>1257</v>
      </c>
      <c r="R640" s="175">
        <f t="shared" si="71"/>
        <v>5</v>
      </c>
    </row>
    <row r="641" s="175" customFormat="1" ht="18.95" customHeight="1" spans="1:18">
      <c r="A641" s="185" t="s">
        <v>165</v>
      </c>
      <c r="B641" s="186"/>
      <c r="C641" s="690" t="s">
        <v>1257</v>
      </c>
      <c r="D641" s="574">
        <v>2081901</v>
      </c>
      <c r="E641" s="186" t="s">
        <v>176</v>
      </c>
      <c r="F641" s="60" t="s">
        <v>1258</v>
      </c>
      <c r="G641" s="188"/>
      <c r="H641" s="188">
        <f>VLOOKUP(D641,'[45]2015市本级年初预算'!D:G,4,FALSE)</f>
        <v>0</v>
      </c>
      <c r="I641" s="188">
        <f>VLOOKUP(D641,'[45]2015预算调整'!E:K,7,FALSE)</f>
        <v>0</v>
      </c>
      <c r="J641" s="188">
        <f>VLOOKUP(D641,'[45]2015年市本级决算'!A:C,3,FALSE)</f>
        <v>0</v>
      </c>
      <c r="K641" s="578">
        <f t="shared" si="67"/>
        <v>0</v>
      </c>
      <c r="L641" s="579">
        <f t="shared" si="68"/>
        <v>0</v>
      </c>
      <c r="M641" s="578">
        <f t="shared" si="69"/>
        <v>0</v>
      </c>
      <c r="N641" s="148" t="str">
        <f t="shared" si="72"/>
        <v/>
      </c>
      <c r="O641" s="194" t="str">
        <f t="shared" si="66"/>
        <v>否</v>
      </c>
      <c r="P641" s="194" t="str">
        <f t="shared" si="70"/>
        <v>是</v>
      </c>
      <c r="Q641" s="689" t="s">
        <v>1259</v>
      </c>
      <c r="R641" s="175">
        <f t="shared" si="71"/>
        <v>7</v>
      </c>
    </row>
    <row r="642" s="175" customFormat="1" ht="18.95" customHeight="1" spans="1:18">
      <c r="A642" s="185" t="s">
        <v>165</v>
      </c>
      <c r="B642" s="186" t="s">
        <v>165</v>
      </c>
      <c r="C642" s="690" t="s">
        <v>1257</v>
      </c>
      <c r="D642" s="574">
        <v>2081902</v>
      </c>
      <c r="E642" s="186" t="s">
        <v>176</v>
      </c>
      <c r="F642" s="60" t="s">
        <v>1260</v>
      </c>
      <c r="G642" s="188"/>
      <c r="H642" s="188">
        <f>VLOOKUP(D642,'[45]2015市本级年初预算'!D:G,4,FALSE)</f>
        <v>0</v>
      </c>
      <c r="I642" s="188">
        <f>VLOOKUP(D642,'[45]2015预算调整'!E:K,7,FALSE)</f>
        <v>0</v>
      </c>
      <c r="J642" s="188">
        <f>VLOOKUP(D642,'[45]2015年市本级决算'!A:C,3,FALSE)</f>
        <v>0</v>
      </c>
      <c r="K642" s="578">
        <f t="shared" si="67"/>
        <v>0</v>
      </c>
      <c r="L642" s="579">
        <f t="shared" si="68"/>
        <v>0</v>
      </c>
      <c r="M642" s="578">
        <f t="shared" si="69"/>
        <v>0</v>
      </c>
      <c r="N642" s="148" t="str">
        <f t="shared" si="72"/>
        <v/>
      </c>
      <c r="O642" s="194" t="str">
        <f t="shared" si="66"/>
        <v>否</v>
      </c>
      <c r="P642" s="194" t="str">
        <f t="shared" si="70"/>
        <v>是</v>
      </c>
      <c r="Q642" s="689" t="s">
        <v>1261</v>
      </c>
      <c r="R642" s="175">
        <f t="shared" si="71"/>
        <v>7</v>
      </c>
    </row>
    <row r="643" s="175" customFormat="1" ht="18.95" customHeight="1" spans="1:18">
      <c r="A643" s="185" t="s">
        <v>165</v>
      </c>
      <c r="B643" s="690" t="s">
        <v>1076</v>
      </c>
      <c r="C643" s="186"/>
      <c r="D643" s="574">
        <v>20820</v>
      </c>
      <c r="E643" s="186"/>
      <c r="F643" s="60" t="s">
        <v>1262</v>
      </c>
      <c r="G643" s="188">
        <v>93</v>
      </c>
      <c r="H643" s="188">
        <f>VLOOKUP(D643,'[45]2015市本级年初预算'!D:G,4,FALSE)</f>
        <v>0</v>
      </c>
      <c r="I643" s="188">
        <f>VLOOKUP(D643,'[45]2015预算调整'!E:K,7,FALSE)</f>
        <v>0</v>
      </c>
      <c r="J643" s="188">
        <f>VLOOKUP(D643,'[45]2015年市本级决算'!A:C,3,FALSE)</f>
        <v>69</v>
      </c>
      <c r="K643" s="578">
        <f t="shared" si="67"/>
        <v>0.742</v>
      </c>
      <c r="L643" s="579">
        <f t="shared" si="68"/>
        <v>0</v>
      </c>
      <c r="M643" s="578">
        <f t="shared" si="69"/>
        <v>0</v>
      </c>
      <c r="N643" s="146">
        <f t="shared" si="72"/>
        <v>-0.258</v>
      </c>
      <c r="O643" s="194" t="str">
        <f t="shared" si="66"/>
        <v>是</v>
      </c>
      <c r="P643" s="194" t="str">
        <f t="shared" si="70"/>
        <v>是</v>
      </c>
      <c r="Q643" s="689" t="s">
        <v>1263</v>
      </c>
      <c r="R643" s="175">
        <f t="shared" si="71"/>
        <v>5</v>
      </c>
    </row>
    <row r="644" s="175" customFormat="1" ht="18.95" customHeight="1" spans="1:18">
      <c r="A644" s="185" t="s">
        <v>165</v>
      </c>
      <c r="B644" s="186"/>
      <c r="C644" s="690" t="s">
        <v>1263</v>
      </c>
      <c r="D644" s="574">
        <v>2082001</v>
      </c>
      <c r="E644" s="186" t="s">
        <v>176</v>
      </c>
      <c r="F644" s="60" t="s">
        <v>1264</v>
      </c>
      <c r="G644" s="188"/>
      <c r="H644" s="188">
        <f>VLOOKUP(D644,'[45]2015市本级年初预算'!D:G,4,FALSE)</f>
        <v>0</v>
      </c>
      <c r="I644" s="188">
        <f>VLOOKUP(D644,'[45]2015预算调整'!E:K,7,FALSE)</f>
        <v>0</v>
      </c>
      <c r="J644" s="188">
        <f>VLOOKUP(D644,'[45]2015年市本级决算'!A:C,3,FALSE)</f>
        <v>0</v>
      </c>
      <c r="K644" s="578">
        <f t="shared" si="67"/>
        <v>0</v>
      </c>
      <c r="L644" s="579">
        <f t="shared" si="68"/>
        <v>0</v>
      </c>
      <c r="M644" s="578">
        <f t="shared" si="69"/>
        <v>0</v>
      </c>
      <c r="N644" s="148" t="str">
        <f t="shared" si="72"/>
        <v/>
      </c>
      <c r="O644" s="194" t="str">
        <f t="shared" ref="O644:O707" si="73">IF(F644&lt;&gt;"",IF(SUM(G644:J644)&lt;&gt;0,"是","否"),"空")</f>
        <v>否</v>
      </c>
      <c r="P644" s="194" t="str">
        <f t="shared" si="70"/>
        <v>是</v>
      </c>
      <c r="Q644" s="689" t="s">
        <v>1265</v>
      </c>
      <c r="R644" s="175">
        <f t="shared" si="71"/>
        <v>7</v>
      </c>
    </row>
    <row r="645" s="175" customFormat="1" ht="18.95" customHeight="1" spans="1:18">
      <c r="A645" s="185"/>
      <c r="B645" s="186" t="s">
        <v>165</v>
      </c>
      <c r="C645" s="690" t="s">
        <v>1263</v>
      </c>
      <c r="D645" s="574">
        <v>2082002</v>
      </c>
      <c r="E645" s="186" t="s">
        <v>176</v>
      </c>
      <c r="F645" s="60" t="s">
        <v>1266</v>
      </c>
      <c r="G645" s="188">
        <v>93</v>
      </c>
      <c r="H645" s="188">
        <f>VLOOKUP(D645,'[45]2015市本级年初预算'!D:G,4,FALSE)</f>
        <v>0</v>
      </c>
      <c r="I645" s="188">
        <f>VLOOKUP(D645,'[45]2015预算调整'!E:K,7,FALSE)</f>
        <v>0</v>
      </c>
      <c r="J645" s="188">
        <f>VLOOKUP(D645,'[45]2015年市本级决算'!A:C,3,FALSE)</f>
        <v>69</v>
      </c>
      <c r="K645" s="578">
        <f t="shared" ref="K645:K708" si="74">IFERROR(J645/G645,0)</f>
        <v>0.742</v>
      </c>
      <c r="L645" s="579">
        <f t="shared" ref="L645:L708" si="75">IFERROR(J645/H645,0)</f>
        <v>0</v>
      </c>
      <c r="M645" s="578">
        <f t="shared" ref="M645:M708" si="76">IFERROR(J645/I645,0)</f>
        <v>0</v>
      </c>
      <c r="N645" s="148">
        <f t="shared" si="72"/>
        <v>-0.258</v>
      </c>
      <c r="O645" s="194" t="str">
        <f t="shared" si="73"/>
        <v>是</v>
      </c>
      <c r="P645" s="194" t="str">
        <f t="shared" ref="P645:P708" si="77">IF(C645&lt;&gt;"",IF(OR(LEFT(D645,3)="205",LEFT(D645,3)="206",LEFT(D645,3)="207",LEFT(D645,3)="208",LEFT(D645,3)="210",LEFT(D645,3)="213"),"是","否"),"是")</f>
        <v>是</v>
      </c>
      <c r="Q645" s="689" t="s">
        <v>1267</v>
      </c>
      <c r="R645" s="175">
        <f t="shared" ref="R645:R708" si="78">LEN(Q645)</f>
        <v>7</v>
      </c>
    </row>
    <row r="646" s="175" customFormat="1" ht="18.95" customHeight="1" spans="1:18">
      <c r="A646" s="185" t="s">
        <v>165</v>
      </c>
      <c r="B646" s="690" t="s">
        <v>1076</v>
      </c>
      <c r="C646" s="186" t="s">
        <v>165</v>
      </c>
      <c r="D646" s="574">
        <v>20821</v>
      </c>
      <c r="E646" s="186" t="s">
        <v>165</v>
      </c>
      <c r="F646" s="60" t="s">
        <v>1268</v>
      </c>
      <c r="G646" s="188"/>
      <c r="H646" s="188">
        <f>VLOOKUP(D646,'[45]2015市本级年初预算'!D:G,4,FALSE)</f>
        <v>0</v>
      </c>
      <c r="I646" s="188">
        <f>VLOOKUP(D646,'[45]2015预算调整'!E:K,7,FALSE)</f>
        <v>0</v>
      </c>
      <c r="J646" s="188">
        <f>VLOOKUP(D646,'[45]2015年市本级决算'!A:C,3,FALSE)</f>
        <v>0</v>
      </c>
      <c r="K646" s="578">
        <f t="shared" si="74"/>
        <v>0</v>
      </c>
      <c r="L646" s="579">
        <f t="shared" si="75"/>
        <v>0</v>
      </c>
      <c r="M646" s="578">
        <f t="shared" si="76"/>
        <v>0</v>
      </c>
      <c r="N646" s="146" t="str">
        <f t="shared" si="72"/>
        <v/>
      </c>
      <c r="O646" s="194" t="str">
        <f t="shared" si="73"/>
        <v>否</v>
      </c>
      <c r="P646" s="194" t="str">
        <f t="shared" si="77"/>
        <v>是</v>
      </c>
      <c r="Q646" s="689" t="s">
        <v>1269</v>
      </c>
      <c r="R646" s="175">
        <f t="shared" si="78"/>
        <v>5</v>
      </c>
    </row>
    <row r="647" s="175" customFormat="1" ht="18.95" customHeight="1" spans="1:18">
      <c r="A647" s="185" t="s">
        <v>165</v>
      </c>
      <c r="B647" s="186" t="s">
        <v>165</v>
      </c>
      <c r="C647" s="690" t="s">
        <v>1269</v>
      </c>
      <c r="D647" s="574">
        <v>2082101</v>
      </c>
      <c r="E647" s="186" t="s">
        <v>176</v>
      </c>
      <c r="F647" s="60" t="s">
        <v>1270</v>
      </c>
      <c r="G647" s="188"/>
      <c r="H647" s="188">
        <f>VLOOKUP(D647,'[45]2015市本级年初预算'!D:G,4,FALSE)</f>
        <v>0</v>
      </c>
      <c r="I647" s="188">
        <f>VLOOKUP(D647,'[45]2015预算调整'!E:K,7,FALSE)</f>
        <v>0</v>
      </c>
      <c r="J647" s="188">
        <f>VLOOKUP(D647,'[45]2015年市本级决算'!A:C,3,FALSE)</f>
        <v>0</v>
      </c>
      <c r="K647" s="578">
        <f t="shared" si="74"/>
        <v>0</v>
      </c>
      <c r="L647" s="579">
        <f t="shared" si="75"/>
        <v>0</v>
      </c>
      <c r="M647" s="578">
        <f t="shared" si="76"/>
        <v>0</v>
      </c>
      <c r="N647" s="148" t="str">
        <f t="shared" si="72"/>
        <v/>
      </c>
      <c r="O647" s="194" t="str">
        <f t="shared" si="73"/>
        <v>否</v>
      </c>
      <c r="P647" s="194" t="str">
        <f t="shared" si="77"/>
        <v>是</v>
      </c>
      <c r="Q647" s="689" t="s">
        <v>1271</v>
      </c>
      <c r="R647" s="175">
        <f t="shared" si="78"/>
        <v>7</v>
      </c>
    </row>
    <row r="648" s="175" customFormat="1" ht="18.95" customHeight="1" spans="1:18">
      <c r="A648" s="185" t="s">
        <v>165</v>
      </c>
      <c r="B648" s="186" t="s">
        <v>165</v>
      </c>
      <c r="C648" s="690" t="s">
        <v>1269</v>
      </c>
      <c r="D648" s="574">
        <v>2082102</v>
      </c>
      <c r="E648" s="186" t="s">
        <v>176</v>
      </c>
      <c r="F648" s="60" t="s">
        <v>1272</v>
      </c>
      <c r="G648" s="188"/>
      <c r="H648" s="188">
        <f>VLOOKUP(D648,'[45]2015市本级年初预算'!D:G,4,FALSE)</f>
        <v>0</v>
      </c>
      <c r="I648" s="188">
        <f>VLOOKUP(D648,'[45]2015预算调整'!E:K,7,FALSE)</f>
        <v>0</v>
      </c>
      <c r="J648" s="188">
        <f>VLOOKUP(D648,'[45]2015年市本级决算'!A:C,3,FALSE)</f>
        <v>0</v>
      </c>
      <c r="K648" s="578">
        <f t="shared" si="74"/>
        <v>0</v>
      </c>
      <c r="L648" s="579">
        <f t="shared" si="75"/>
        <v>0</v>
      </c>
      <c r="M648" s="578">
        <f t="shared" si="76"/>
        <v>0</v>
      </c>
      <c r="N648" s="148" t="str">
        <f t="shared" si="72"/>
        <v/>
      </c>
      <c r="O648" s="194" t="str">
        <f t="shared" si="73"/>
        <v>否</v>
      </c>
      <c r="P648" s="194" t="str">
        <f t="shared" si="77"/>
        <v>是</v>
      </c>
      <c r="Q648" s="689" t="s">
        <v>1273</v>
      </c>
      <c r="R648" s="175">
        <f t="shared" si="78"/>
        <v>7</v>
      </c>
    </row>
    <row r="649" s="175" customFormat="1" ht="18.95" customHeight="1" spans="1:18">
      <c r="A649" s="185" t="s">
        <v>165</v>
      </c>
      <c r="B649" s="690" t="s">
        <v>1076</v>
      </c>
      <c r="C649" s="186"/>
      <c r="D649" s="574">
        <v>20824</v>
      </c>
      <c r="E649" s="186"/>
      <c r="F649" s="60" t="s">
        <v>1274</v>
      </c>
      <c r="G649" s="188">
        <f>VLOOKUP(D649,'[45]2014市本级决算'!A:C,3,FALSE)</f>
        <v>0</v>
      </c>
      <c r="H649" s="188">
        <f>VLOOKUP(D649,'[45]2015市本级年初预算'!D:G,4,FALSE)</f>
        <v>0</v>
      </c>
      <c r="I649" s="188">
        <f>VLOOKUP(D649,'[45]2015预算调整'!E:K,7,FALSE)</f>
        <v>0</v>
      </c>
      <c r="J649" s="188">
        <f>VLOOKUP(D649,'[45]2015年市本级决算'!A:C,3,FALSE)</f>
        <v>0</v>
      </c>
      <c r="K649" s="578">
        <f t="shared" si="74"/>
        <v>0</v>
      </c>
      <c r="L649" s="579">
        <f t="shared" si="75"/>
        <v>0</v>
      </c>
      <c r="M649" s="578">
        <f t="shared" si="76"/>
        <v>0</v>
      </c>
      <c r="N649" s="146" t="str">
        <f t="shared" si="72"/>
        <v/>
      </c>
      <c r="O649" s="194" t="str">
        <f t="shared" si="73"/>
        <v>否</v>
      </c>
      <c r="P649" s="194" t="str">
        <f t="shared" si="77"/>
        <v>是</v>
      </c>
      <c r="Q649" s="689" t="s">
        <v>1275</v>
      </c>
      <c r="R649" s="175">
        <f t="shared" si="78"/>
        <v>5</v>
      </c>
    </row>
    <row r="650" s="175" customFormat="1" ht="18.95" customHeight="1" spans="1:18">
      <c r="A650" s="185"/>
      <c r="B650" s="186" t="s">
        <v>165</v>
      </c>
      <c r="C650" s="690" t="s">
        <v>1275</v>
      </c>
      <c r="D650" s="39">
        <v>2082401</v>
      </c>
      <c r="E650" s="186" t="s">
        <v>176</v>
      </c>
      <c r="F650" s="60" t="s">
        <v>1276</v>
      </c>
      <c r="G650" s="188">
        <f>VLOOKUP(D650,'[45]2014市本级决算'!A:C,3,FALSE)</f>
        <v>0</v>
      </c>
      <c r="H650" s="188">
        <f>VLOOKUP(D650,'[45]2015市本级年初预算'!D:G,4,FALSE)</f>
        <v>0</v>
      </c>
      <c r="I650" s="188">
        <f>VLOOKUP(D650,'[45]2015预算调整'!E:K,7,FALSE)</f>
        <v>0</v>
      </c>
      <c r="J650" s="188">
        <f>VLOOKUP(D650,'[45]2015年市本级决算'!A:C,3,FALSE)</f>
        <v>0</v>
      </c>
      <c r="K650" s="578">
        <f t="shared" si="74"/>
        <v>0</v>
      </c>
      <c r="L650" s="579">
        <f t="shared" si="75"/>
        <v>0</v>
      </c>
      <c r="M650" s="578">
        <f t="shared" si="76"/>
        <v>0</v>
      </c>
      <c r="N650" s="148" t="str">
        <f t="shared" si="72"/>
        <v/>
      </c>
      <c r="O650" s="194" t="str">
        <f t="shared" si="73"/>
        <v>否</v>
      </c>
      <c r="P650" s="194" t="str">
        <f t="shared" si="77"/>
        <v>是</v>
      </c>
      <c r="Q650" s="39">
        <v>2082401</v>
      </c>
      <c r="R650" s="175">
        <f t="shared" si="78"/>
        <v>7</v>
      </c>
    </row>
    <row r="651" s="175" customFormat="1" ht="18.95" customHeight="1" spans="1:18">
      <c r="A651" s="185"/>
      <c r="B651" s="186"/>
      <c r="C651" s="690" t="s">
        <v>1275</v>
      </c>
      <c r="D651" s="574">
        <v>2082402</v>
      </c>
      <c r="E651" s="186" t="s">
        <v>176</v>
      </c>
      <c r="F651" s="60" t="s">
        <v>1277</v>
      </c>
      <c r="G651" s="188">
        <f>VLOOKUP(D651,'[45]2014市本级决算'!A:C,3,FALSE)</f>
        <v>0</v>
      </c>
      <c r="H651" s="188">
        <f>VLOOKUP(D651,'[45]2015市本级年初预算'!D:G,4,FALSE)</f>
        <v>0</v>
      </c>
      <c r="I651" s="188">
        <f>VLOOKUP(D651,'[45]2015预算调整'!E:K,7,FALSE)</f>
        <v>0</v>
      </c>
      <c r="J651" s="188">
        <f>VLOOKUP(D651,'[45]2015年市本级决算'!A:C,3,FALSE)</f>
        <v>0</v>
      </c>
      <c r="K651" s="578">
        <f t="shared" si="74"/>
        <v>0</v>
      </c>
      <c r="L651" s="579">
        <f t="shared" si="75"/>
        <v>0</v>
      </c>
      <c r="M651" s="578">
        <f t="shared" si="76"/>
        <v>0</v>
      </c>
      <c r="N651" s="148" t="str">
        <f t="shared" si="72"/>
        <v/>
      </c>
      <c r="O651" s="194" t="str">
        <f t="shared" si="73"/>
        <v>否</v>
      </c>
      <c r="P651" s="194" t="str">
        <f t="shared" si="77"/>
        <v>是</v>
      </c>
      <c r="Q651" s="689" t="s">
        <v>1278</v>
      </c>
      <c r="R651" s="175">
        <f t="shared" si="78"/>
        <v>7</v>
      </c>
    </row>
    <row r="652" s="175" customFormat="1" ht="18.95" customHeight="1" spans="1:18">
      <c r="A652" s="185" t="s">
        <v>165</v>
      </c>
      <c r="B652" s="690" t="s">
        <v>1076</v>
      </c>
      <c r="C652" s="186"/>
      <c r="D652" s="574">
        <v>20825</v>
      </c>
      <c r="E652" s="186"/>
      <c r="F652" s="60" t="s">
        <v>1279</v>
      </c>
      <c r="G652" s="188">
        <v>11</v>
      </c>
      <c r="H652" s="188">
        <f>VLOOKUP(D652,'[45]2015市本级年初预算'!D:G,4,FALSE)</f>
        <v>300</v>
      </c>
      <c r="I652" s="188">
        <f>VLOOKUP(D652,'[45]2015预算调整'!E:K,7,FALSE)</f>
        <v>300</v>
      </c>
      <c r="J652" s="188">
        <f>VLOOKUP(D652,'[45]2015年市本级决算'!A:C,3,FALSE)</f>
        <v>4</v>
      </c>
      <c r="K652" s="578">
        <f t="shared" si="74"/>
        <v>0.364</v>
      </c>
      <c r="L652" s="579">
        <f t="shared" si="75"/>
        <v>0.013</v>
      </c>
      <c r="M652" s="578">
        <f t="shared" si="76"/>
        <v>0.013</v>
      </c>
      <c r="N652" s="146">
        <f t="shared" si="72"/>
        <v>-0.636</v>
      </c>
      <c r="O652" s="194" t="str">
        <f t="shared" si="73"/>
        <v>是</v>
      </c>
      <c r="P652" s="194" t="str">
        <f t="shared" si="77"/>
        <v>是</v>
      </c>
      <c r="Q652" s="689" t="s">
        <v>1280</v>
      </c>
      <c r="R652" s="175">
        <f t="shared" si="78"/>
        <v>5</v>
      </c>
    </row>
    <row r="653" s="175" customFormat="1" ht="18.95" customHeight="1" spans="1:18">
      <c r="A653" s="185" t="s">
        <v>165</v>
      </c>
      <c r="B653" s="186" t="s">
        <v>165</v>
      </c>
      <c r="C653" s="690" t="s">
        <v>1280</v>
      </c>
      <c r="D653" s="574">
        <v>2082501</v>
      </c>
      <c r="E653" s="186" t="s">
        <v>176</v>
      </c>
      <c r="F653" s="60" t="s">
        <v>1281</v>
      </c>
      <c r="G653" s="188">
        <v>4</v>
      </c>
      <c r="H653" s="188">
        <f>VLOOKUP(D653,'[45]2015市本级年初预算'!D:G,4,FALSE)</f>
        <v>100</v>
      </c>
      <c r="I653" s="188">
        <f>VLOOKUP(D653,'[45]2015预算调整'!E:K,7,FALSE)</f>
        <v>100</v>
      </c>
      <c r="J653" s="188">
        <f>VLOOKUP(D653,'[45]2015年市本级决算'!A:C,3,FALSE)</f>
        <v>0</v>
      </c>
      <c r="K653" s="578">
        <f t="shared" si="74"/>
        <v>0</v>
      </c>
      <c r="L653" s="579">
        <f t="shared" si="75"/>
        <v>0</v>
      </c>
      <c r="M653" s="578">
        <f t="shared" si="76"/>
        <v>0</v>
      </c>
      <c r="N653" s="148">
        <f t="shared" si="72"/>
        <v>-1</v>
      </c>
      <c r="O653" s="194" t="str">
        <f t="shared" si="73"/>
        <v>是</v>
      </c>
      <c r="P653" s="194" t="str">
        <f t="shared" si="77"/>
        <v>是</v>
      </c>
      <c r="Q653" s="689" t="s">
        <v>1282</v>
      </c>
      <c r="R653" s="175">
        <f t="shared" si="78"/>
        <v>7</v>
      </c>
    </row>
    <row r="654" s="175" customFormat="1" ht="18.95" customHeight="1" spans="1:18">
      <c r="A654" s="185" t="s">
        <v>165</v>
      </c>
      <c r="B654" s="186" t="s">
        <v>165</v>
      </c>
      <c r="C654" s="690" t="s">
        <v>1280</v>
      </c>
      <c r="D654" s="574">
        <v>2082502</v>
      </c>
      <c r="E654" s="186" t="s">
        <v>176</v>
      </c>
      <c r="F654" s="60" t="s">
        <v>1283</v>
      </c>
      <c r="G654" s="188">
        <v>7</v>
      </c>
      <c r="H654" s="188">
        <f>VLOOKUP(D654,'[45]2015市本级年初预算'!D:G,4,FALSE)</f>
        <v>200</v>
      </c>
      <c r="I654" s="188">
        <f>VLOOKUP(D654,'[45]2015预算调整'!E:K,7,FALSE)</f>
        <v>200</v>
      </c>
      <c r="J654" s="188">
        <f>VLOOKUP(D654,'[45]2015年市本级决算'!A:C,3,FALSE)</f>
        <v>4</v>
      </c>
      <c r="K654" s="578">
        <f t="shared" si="74"/>
        <v>0.571</v>
      </c>
      <c r="L654" s="579">
        <f t="shared" si="75"/>
        <v>0.02</v>
      </c>
      <c r="M654" s="578">
        <f t="shared" si="76"/>
        <v>0.02</v>
      </c>
      <c r="N654" s="148">
        <f t="shared" si="72"/>
        <v>-0.429</v>
      </c>
      <c r="O654" s="194" t="str">
        <f t="shared" si="73"/>
        <v>是</v>
      </c>
      <c r="P654" s="194" t="str">
        <f t="shared" si="77"/>
        <v>是</v>
      </c>
      <c r="Q654" s="689" t="s">
        <v>1284</v>
      </c>
      <c r="R654" s="175">
        <f t="shared" si="78"/>
        <v>7</v>
      </c>
    </row>
    <row r="655" s="175" customFormat="1" ht="18.95" customHeight="1" spans="1:18">
      <c r="A655" s="185" t="s">
        <v>165</v>
      </c>
      <c r="B655" s="690" t="s">
        <v>1076</v>
      </c>
      <c r="C655" s="186"/>
      <c r="D655" s="574">
        <v>20899</v>
      </c>
      <c r="E655" s="198"/>
      <c r="F655" s="60" t="s">
        <v>1285</v>
      </c>
      <c r="G655" s="188">
        <f>VLOOKUP(D655,'[45]2014市本级决算'!A:C,3,FALSE)</f>
        <v>405</v>
      </c>
      <c r="H655" s="188">
        <f>VLOOKUP(D655,'[45]2015市本级年初预算'!D:G,4,FALSE)</f>
        <v>410</v>
      </c>
      <c r="I655" s="188">
        <f>VLOOKUP(D655,'[45]2015预算调整'!E:K,7,FALSE)</f>
        <v>410</v>
      </c>
      <c r="J655" s="188">
        <f>VLOOKUP(D655,'[45]2015年市本级决算'!A:C,3,FALSE)</f>
        <v>137</v>
      </c>
      <c r="K655" s="578">
        <f t="shared" si="74"/>
        <v>0.338</v>
      </c>
      <c r="L655" s="579">
        <f t="shared" si="75"/>
        <v>0.334</v>
      </c>
      <c r="M655" s="578">
        <f t="shared" si="76"/>
        <v>0.334</v>
      </c>
      <c r="N655" s="146">
        <f t="shared" si="72"/>
        <v>-0.662</v>
      </c>
      <c r="O655" s="194" t="str">
        <f t="shared" si="73"/>
        <v>是</v>
      </c>
      <c r="P655" s="194" t="str">
        <f t="shared" si="77"/>
        <v>是</v>
      </c>
      <c r="Q655" s="689" t="s">
        <v>1286</v>
      </c>
      <c r="R655" s="175">
        <f t="shared" si="78"/>
        <v>5</v>
      </c>
    </row>
    <row r="656" s="175" customFormat="1" ht="18.95" customHeight="1" spans="1:18">
      <c r="A656" s="185" t="s">
        <v>165</v>
      </c>
      <c r="B656" s="186"/>
      <c r="C656" s="690" t="s">
        <v>1286</v>
      </c>
      <c r="D656" s="574">
        <v>2089901</v>
      </c>
      <c r="E656" s="186" t="s">
        <v>176</v>
      </c>
      <c r="F656" s="60" t="s">
        <v>1287</v>
      </c>
      <c r="G656" s="188">
        <f>VLOOKUP(D656,'[45]2014市本级决算'!A:C,3,FALSE)</f>
        <v>405</v>
      </c>
      <c r="H656" s="188">
        <f>VLOOKUP(D656,'[45]2015市本级年初预算'!D:G,4,FALSE)</f>
        <v>410</v>
      </c>
      <c r="I656" s="188">
        <f>VLOOKUP(D656,'[45]2015预算调整'!E:K,7,FALSE)</f>
        <v>410</v>
      </c>
      <c r="J656" s="188">
        <f>VLOOKUP(D656,'[45]2015年市本级决算'!A:C,3,FALSE)</f>
        <v>137</v>
      </c>
      <c r="K656" s="578">
        <f t="shared" si="74"/>
        <v>0.338</v>
      </c>
      <c r="L656" s="579">
        <f t="shared" si="75"/>
        <v>0.334</v>
      </c>
      <c r="M656" s="578">
        <f t="shared" si="76"/>
        <v>0.334</v>
      </c>
      <c r="N656" s="148">
        <f t="shared" si="72"/>
        <v>-0.662</v>
      </c>
      <c r="O656" s="194" t="str">
        <f t="shared" si="73"/>
        <v>是</v>
      </c>
      <c r="P656" s="194" t="str">
        <f t="shared" si="77"/>
        <v>是</v>
      </c>
      <c r="Q656" s="689" t="s">
        <v>1288</v>
      </c>
      <c r="R656" s="175">
        <f t="shared" si="78"/>
        <v>7</v>
      </c>
    </row>
    <row r="657" s="175" customFormat="1" ht="18.95" customHeight="1" spans="1:18">
      <c r="A657" s="185" t="s">
        <v>164</v>
      </c>
      <c r="B657" s="186" t="s">
        <v>165</v>
      </c>
      <c r="C657" s="186"/>
      <c r="D657" s="574">
        <v>210</v>
      </c>
      <c r="E657" s="186"/>
      <c r="F657" s="61" t="s">
        <v>1289</v>
      </c>
      <c r="G657" s="188">
        <f>VLOOKUP(D657,'[45]2014市本级决算'!A:C,3,FALSE)</f>
        <v>31675</v>
      </c>
      <c r="H657" s="188">
        <f>VLOOKUP(D657,'[45]2015市本级年初预算'!D:G,4,FALSE)</f>
        <v>33747</v>
      </c>
      <c r="I657" s="188">
        <f>VLOOKUP(D657,'[45]2015预算调整'!E:K,7,FALSE)</f>
        <v>41920</v>
      </c>
      <c r="J657" s="188">
        <f>VLOOKUP(D657,'[45]2015年市本级决算'!A:C,3,FALSE)</f>
        <v>45027</v>
      </c>
      <c r="K657" s="578">
        <f t="shared" si="74"/>
        <v>1.422</v>
      </c>
      <c r="L657" s="579">
        <f t="shared" si="75"/>
        <v>1.334</v>
      </c>
      <c r="M657" s="578">
        <f t="shared" si="76"/>
        <v>1.074</v>
      </c>
      <c r="N657" s="146">
        <f t="shared" si="72"/>
        <v>0.422</v>
      </c>
      <c r="O657" s="194" t="str">
        <f t="shared" si="73"/>
        <v>是</v>
      </c>
      <c r="P657" s="194" t="str">
        <f t="shared" si="77"/>
        <v>是</v>
      </c>
      <c r="Q657" s="187" t="s">
        <v>1290</v>
      </c>
      <c r="R657" s="175">
        <f t="shared" si="78"/>
        <v>3</v>
      </c>
    </row>
    <row r="658" s="175" customFormat="1" ht="18.95" customHeight="1" spans="1:18">
      <c r="A658" s="185" t="s">
        <v>165</v>
      </c>
      <c r="B658" s="186" t="s">
        <v>1290</v>
      </c>
      <c r="C658" s="186" t="s">
        <v>165</v>
      </c>
      <c r="D658" s="574">
        <v>21001</v>
      </c>
      <c r="E658" s="186" t="s">
        <v>165</v>
      </c>
      <c r="F658" s="60" t="s">
        <v>1291</v>
      </c>
      <c r="G658" s="188">
        <f>VLOOKUP(D658,'[45]2014市本级决算'!A:C,3,FALSE)</f>
        <v>1106</v>
      </c>
      <c r="H658" s="188">
        <f>VLOOKUP(D658,'[45]2015市本级年初预算'!D:G,4,FALSE)</f>
        <v>1280</v>
      </c>
      <c r="I658" s="188">
        <f>VLOOKUP(D658,'[45]2015预算调整'!E:K,7,FALSE)</f>
        <v>1280</v>
      </c>
      <c r="J658" s="188">
        <f>VLOOKUP(D658,'[45]2015年市本级决算'!A:C,3,FALSE)</f>
        <v>1092</v>
      </c>
      <c r="K658" s="578">
        <f t="shared" si="74"/>
        <v>0.987</v>
      </c>
      <c r="L658" s="579">
        <f t="shared" si="75"/>
        <v>0.853</v>
      </c>
      <c r="M658" s="578">
        <f t="shared" si="76"/>
        <v>0.853</v>
      </c>
      <c r="N658" s="146">
        <f t="shared" si="72"/>
        <v>-0.013</v>
      </c>
      <c r="O658" s="194" t="str">
        <f t="shared" si="73"/>
        <v>是</v>
      </c>
      <c r="P658" s="194" t="str">
        <f t="shared" si="77"/>
        <v>是</v>
      </c>
      <c r="Q658" s="187" t="s">
        <v>1292</v>
      </c>
      <c r="R658" s="175">
        <f t="shared" si="78"/>
        <v>5</v>
      </c>
    </row>
    <row r="659" s="175" customFormat="1" ht="18.95" customHeight="1" spans="1:18">
      <c r="A659" s="185" t="s">
        <v>165</v>
      </c>
      <c r="B659" s="186" t="s">
        <v>165</v>
      </c>
      <c r="C659" s="690" t="s">
        <v>1292</v>
      </c>
      <c r="D659" s="574">
        <v>2100101</v>
      </c>
      <c r="E659" s="186" t="s">
        <v>176</v>
      </c>
      <c r="F659" s="60" t="s">
        <v>170</v>
      </c>
      <c r="G659" s="188">
        <f>VLOOKUP(D659,'[45]2014市本级决算'!A:C,3,FALSE)</f>
        <v>271</v>
      </c>
      <c r="H659" s="188">
        <f>VLOOKUP(D659,'[45]2015市本级年初预算'!D:G,4,FALSE)</f>
        <v>330</v>
      </c>
      <c r="I659" s="188">
        <f>VLOOKUP(D659,'[45]2015预算调整'!E:K,7,FALSE)</f>
        <v>330</v>
      </c>
      <c r="J659" s="188">
        <f>VLOOKUP(D659,'[45]2015年市本级决算'!A:C,3,FALSE)</f>
        <v>694</v>
      </c>
      <c r="K659" s="578">
        <f t="shared" si="74"/>
        <v>2.561</v>
      </c>
      <c r="L659" s="579">
        <f t="shared" si="75"/>
        <v>2.103</v>
      </c>
      <c r="M659" s="578">
        <f t="shared" si="76"/>
        <v>2.103</v>
      </c>
      <c r="N659" s="148">
        <f t="shared" si="72"/>
        <v>1.561</v>
      </c>
      <c r="O659" s="194" t="str">
        <f t="shared" si="73"/>
        <v>是</v>
      </c>
      <c r="P659" s="194" t="str">
        <f t="shared" si="77"/>
        <v>是</v>
      </c>
      <c r="Q659" s="187" t="s">
        <v>1293</v>
      </c>
      <c r="R659" s="175">
        <f t="shared" si="78"/>
        <v>7</v>
      </c>
    </row>
    <row r="660" s="175" customFormat="1" ht="18.95" customHeight="1" spans="1:18">
      <c r="A660" s="185" t="s">
        <v>165</v>
      </c>
      <c r="B660" s="186" t="s">
        <v>165</v>
      </c>
      <c r="C660" s="690" t="s">
        <v>1292</v>
      </c>
      <c r="D660" s="574">
        <v>2100102</v>
      </c>
      <c r="E660" s="186" t="s">
        <v>176</v>
      </c>
      <c r="F660" s="60" t="s">
        <v>172</v>
      </c>
      <c r="G660" s="188">
        <f>VLOOKUP(D660,'[45]2014市本级决算'!A:C,3,FALSE)</f>
        <v>835</v>
      </c>
      <c r="H660" s="188">
        <f>VLOOKUP(D660,'[45]2015市本级年初预算'!D:G,4,FALSE)</f>
        <v>950</v>
      </c>
      <c r="I660" s="188">
        <f>VLOOKUP(D660,'[45]2015预算调整'!E:K,7,FALSE)</f>
        <v>950</v>
      </c>
      <c r="J660" s="188">
        <f>VLOOKUP(D660,'[45]2015年市本级决算'!A:C,3,FALSE)</f>
        <v>398</v>
      </c>
      <c r="K660" s="578">
        <f t="shared" si="74"/>
        <v>0.477</v>
      </c>
      <c r="L660" s="579">
        <f t="shared" si="75"/>
        <v>0.419</v>
      </c>
      <c r="M660" s="578">
        <f t="shared" si="76"/>
        <v>0.419</v>
      </c>
      <c r="N660" s="148">
        <f t="shared" si="72"/>
        <v>-0.523</v>
      </c>
      <c r="O660" s="194" t="str">
        <f t="shared" si="73"/>
        <v>是</v>
      </c>
      <c r="P660" s="194" t="str">
        <f t="shared" si="77"/>
        <v>是</v>
      </c>
      <c r="Q660" s="187" t="s">
        <v>1294</v>
      </c>
      <c r="R660" s="175">
        <f t="shared" si="78"/>
        <v>7</v>
      </c>
    </row>
    <row r="661" s="175" customFormat="1" ht="18.95" customHeight="1" spans="1:18">
      <c r="A661" s="185" t="s">
        <v>165</v>
      </c>
      <c r="B661" s="186" t="s">
        <v>165</v>
      </c>
      <c r="C661" s="690" t="s">
        <v>1292</v>
      </c>
      <c r="D661" s="574">
        <v>2100103</v>
      </c>
      <c r="E661" s="186" t="s">
        <v>176</v>
      </c>
      <c r="F661" s="60" t="s">
        <v>174</v>
      </c>
      <c r="G661" s="188">
        <f>VLOOKUP(D661,'[45]2014市本级决算'!A:C,3,FALSE)</f>
        <v>0</v>
      </c>
      <c r="H661" s="188">
        <f>VLOOKUP(D661,'[45]2015市本级年初预算'!D:G,4,FALSE)</f>
        <v>0</v>
      </c>
      <c r="I661" s="188">
        <f>VLOOKUP(D661,'[45]2015预算调整'!E:K,7,FALSE)</f>
        <v>0</v>
      </c>
      <c r="J661" s="188">
        <f>VLOOKUP(D661,'[45]2015年市本级决算'!A:C,3,FALSE)</f>
        <v>0</v>
      </c>
      <c r="K661" s="578">
        <f t="shared" si="74"/>
        <v>0</v>
      </c>
      <c r="L661" s="579">
        <f t="shared" si="75"/>
        <v>0</v>
      </c>
      <c r="M661" s="578">
        <f t="shared" si="76"/>
        <v>0</v>
      </c>
      <c r="N661" s="148" t="str">
        <f t="shared" si="72"/>
        <v/>
      </c>
      <c r="O661" s="194" t="str">
        <f t="shared" si="73"/>
        <v>否</v>
      </c>
      <c r="P661" s="194" t="str">
        <f t="shared" si="77"/>
        <v>是</v>
      </c>
      <c r="Q661" s="187" t="s">
        <v>1295</v>
      </c>
      <c r="R661" s="175">
        <f t="shared" si="78"/>
        <v>7</v>
      </c>
    </row>
    <row r="662" s="175" customFormat="1" ht="18.95" customHeight="1" spans="1:18">
      <c r="A662" s="185" t="s">
        <v>165</v>
      </c>
      <c r="B662" s="186" t="s">
        <v>165</v>
      </c>
      <c r="C662" s="690" t="s">
        <v>1292</v>
      </c>
      <c r="D662" s="574">
        <v>2100199</v>
      </c>
      <c r="E662" s="186" t="s">
        <v>176</v>
      </c>
      <c r="F662" s="584" t="s">
        <v>1296</v>
      </c>
      <c r="G662" s="188">
        <f>VLOOKUP(D662,'[45]2014市本级决算'!A:C,3,FALSE)</f>
        <v>0</v>
      </c>
      <c r="H662" s="188">
        <f>VLOOKUP(D662,'[45]2015市本级年初预算'!D:G,4,FALSE)</f>
        <v>0</v>
      </c>
      <c r="I662" s="188">
        <f>VLOOKUP(D662,'[45]2015预算调整'!E:K,7,FALSE)</f>
        <v>0</v>
      </c>
      <c r="J662" s="188">
        <f>VLOOKUP(D662,'[45]2015年市本级决算'!A:C,3,FALSE)</f>
        <v>0</v>
      </c>
      <c r="K662" s="578">
        <f t="shared" si="74"/>
        <v>0</v>
      </c>
      <c r="L662" s="579">
        <f t="shared" si="75"/>
        <v>0</v>
      </c>
      <c r="M662" s="578">
        <f t="shared" si="76"/>
        <v>0</v>
      </c>
      <c r="N662" s="148" t="str">
        <f t="shared" si="72"/>
        <v/>
      </c>
      <c r="O662" s="194" t="str">
        <f t="shared" si="73"/>
        <v>否</v>
      </c>
      <c r="P662" s="194" t="str">
        <f t="shared" si="77"/>
        <v>是</v>
      </c>
      <c r="Q662" s="187" t="s">
        <v>1297</v>
      </c>
      <c r="R662" s="175">
        <f t="shared" si="78"/>
        <v>7</v>
      </c>
    </row>
    <row r="663" s="175" customFormat="1" ht="18.95" customHeight="1" spans="1:18">
      <c r="A663" s="185" t="s">
        <v>165</v>
      </c>
      <c r="B663" s="690" t="s">
        <v>1290</v>
      </c>
      <c r="C663" s="186"/>
      <c r="D663" s="574">
        <v>21002</v>
      </c>
      <c r="E663" s="186"/>
      <c r="F663" s="60" t="s">
        <v>1298</v>
      </c>
      <c r="G663" s="188">
        <f>VLOOKUP(D663,'[45]2014市本级决算'!A:C,3,FALSE)</f>
        <v>3519</v>
      </c>
      <c r="H663" s="188">
        <f>VLOOKUP(D663,'[45]2015市本级年初预算'!D:G,4,FALSE)</f>
        <v>3580</v>
      </c>
      <c r="I663" s="188">
        <f>VLOOKUP(D663,'[45]2015预算调整'!E:K,7,FALSE)</f>
        <v>8880</v>
      </c>
      <c r="J663" s="188">
        <f>VLOOKUP(D663,'[45]2015年市本级决算'!A:C,3,FALSE)</f>
        <v>11484</v>
      </c>
      <c r="K663" s="578">
        <f t="shared" si="74"/>
        <v>3.263</v>
      </c>
      <c r="L663" s="579">
        <f t="shared" si="75"/>
        <v>3.208</v>
      </c>
      <c r="M663" s="578">
        <f t="shared" si="76"/>
        <v>1.293</v>
      </c>
      <c r="N663" s="146">
        <f t="shared" si="72"/>
        <v>2.263</v>
      </c>
      <c r="O663" s="194" t="str">
        <f t="shared" si="73"/>
        <v>是</v>
      </c>
      <c r="P663" s="194" t="str">
        <f t="shared" si="77"/>
        <v>是</v>
      </c>
      <c r="Q663" s="187" t="s">
        <v>1299</v>
      </c>
      <c r="R663" s="175">
        <f t="shared" si="78"/>
        <v>5</v>
      </c>
    </row>
    <row r="664" s="175" customFormat="1" ht="18.95" customHeight="1" spans="1:18">
      <c r="A664" s="185" t="s">
        <v>165</v>
      </c>
      <c r="B664" s="186" t="s">
        <v>165</v>
      </c>
      <c r="C664" s="690" t="s">
        <v>1299</v>
      </c>
      <c r="D664" s="574">
        <v>2100201</v>
      </c>
      <c r="E664" s="186" t="s">
        <v>176</v>
      </c>
      <c r="F664" s="60" t="s">
        <v>1300</v>
      </c>
      <c r="G664" s="188">
        <f>VLOOKUP(D664,'[45]2014市本级决算'!A:C,3,FALSE)</f>
        <v>2249</v>
      </c>
      <c r="H664" s="188">
        <f>VLOOKUP(D664,'[45]2015市本级年初预算'!D:G,4,FALSE)</f>
        <v>2300</v>
      </c>
      <c r="I664" s="188">
        <f>VLOOKUP(D664,'[45]2015预算调整'!E:K,7,FALSE)</f>
        <v>6100</v>
      </c>
      <c r="J664" s="188">
        <f>VLOOKUP(D664,'[45]2015年市本级决算'!A:C,3,FALSE)</f>
        <v>5969</v>
      </c>
      <c r="K664" s="578">
        <f t="shared" si="74"/>
        <v>2.654</v>
      </c>
      <c r="L664" s="579">
        <f t="shared" si="75"/>
        <v>2.595</v>
      </c>
      <c r="M664" s="578">
        <f t="shared" si="76"/>
        <v>0.979</v>
      </c>
      <c r="N664" s="148">
        <f t="shared" si="72"/>
        <v>1.654</v>
      </c>
      <c r="O664" s="194" t="str">
        <f t="shared" si="73"/>
        <v>是</v>
      </c>
      <c r="P664" s="194" t="str">
        <f t="shared" si="77"/>
        <v>是</v>
      </c>
      <c r="Q664" s="187" t="s">
        <v>1301</v>
      </c>
      <c r="R664" s="175">
        <f t="shared" si="78"/>
        <v>7</v>
      </c>
    </row>
    <row r="665" s="175" customFormat="1" ht="18.95" customHeight="1" spans="1:18">
      <c r="A665" s="185" t="s">
        <v>165</v>
      </c>
      <c r="B665" s="186" t="s">
        <v>165</v>
      </c>
      <c r="C665" s="690" t="s">
        <v>1299</v>
      </c>
      <c r="D665" s="574">
        <v>2100202</v>
      </c>
      <c r="E665" s="186" t="s">
        <v>176</v>
      </c>
      <c r="F665" s="60" t="s">
        <v>1302</v>
      </c>
      <c r="G665" s="188">
        <f>VLOOKUP(D665,'[45]2014市本级决算'!A:C,3,FALSE)</f>
        <v>305</v>
      </c>
      <c r="H665" s="188">
        <f>VLOOKUP(D665,'[45]2015市本级年初预算'!D:G,4,FALSE)</f>
        <v>310</v>
      </c>
      <c r="I665" s="188">
        <f>VLOOKUP(D665,'[45]2015预算调整'!E:K,7,FALSE)</f>
        <v>310</v>
      </c>
      <c r="J665" s="188">
        <f>VLOOKUP(D665,'[45]2015年市本级决算'!A:C,3,FALSE)</f>
        <v>300</v>
      </c>
      <c r="K665" s="578">
        <f t="shared" si="74"/>
        <v>0.984</v>
      </c>
      <c r="L665" s="579">
        <f t="shared" si="75"/>
        <v>0.968</v>
      </c>
      <c r="M665" s="578">
        <f t="shared" si="76"/>
        <v>0.968</v>
      </c>
      <c r="N665" s="148">
        <f t="shared" si="72"/>
        <v>-0.016</v>
      </c>
      <c r="O665" s="194" t="str">
        <f t="shared" si="73"/>
        <v>是</v>
      </c>
      <c r="P665" s="194" t="str">
        <f t="shared" si="77"/>
        <v>是</v>
      </c>
      <c r="Q665" s="187" t="s">
        <v>1303</v>
      </c>
      <c r="R665" s="175">
        <f t="shared" si="78"/>
        <v>7</v>
      </c>
    </row>
    <row r="666" s="175" customFormat="1" ht="18.95" customHeight="1" spans="1:18">
      <c r="A666" s="185" t="s">
        <v>165</v>
      </c>
      <c r="B666" s="186" t="s">
        <v>165</v>
      </c>
      <c r="C666" s="690" t="s">
        <v>1299</v>
      </c>
      <c r="D666" s="574">
        <v>2100203</v>
      </c>
      <c r="E666" s="186" t="s">
        <v>176</v>
      </c>
      <c r="F666" s="60" t="s">
        <v>1304</v>
      </c>
      <c r="G666" s="188">
        <f>VLOOKUP(D666,'[45]2014市本级决算'!A:C,3,FALSE)</f>
        <v>0</v>
      </c>
      <c r="H666" s="188">
        <f>VLOOKUP(D666,'[45]2015市本级年初预算'!D:G,4,FALSE)</f>
        <v>0</v>
      </c>
      <c r="I666" s="188">
        <f>VLOOKUP(D666,'[45]2015预算调整'!E:K,7,FALSE)</f>
        <v>0</v>
      </c>
      <c r="J666" s="188">
        <f>VLOOKUP(D666,'[45]2015年市本级决算'!A:C,3,FALSE)</f>
        <v>0</v>
      </c>
      <c r="K666" s="578">
        <f t="shared" si="74"/>
        <v>0</v>
      </c>
      <c r="L666" s="579">
        <f t="shared" si="75"/>
        <v>0</v>
      </c>
      <c r="M666" s="578">
        <f t="shared" si="76"/>
        <v>0</v>
      </c>
      <c r="N666" s="148" t="str">
        <f t="shared" si="72"/>
        <v/>
      </c>
      <c r="O666" s="194" t="str">
        <f t="shared" si="73"/>
        <v>否</v>
      </c>
      <c r="P666" s="194" t="str">
        <f t="shared" si="77"/>
        <v>是</v>
      </c>
      <c r="Q666" s="187" t="s">
        <v>1305</v>
      </c>
      <c r="R666" s="175">
        <f t="shared" si="78"/>
        <v>7</v>
      </c>
    </row>
    <row r="667" s="175" customFormat="1" ht="18.95" customHeight="1" spans="1:18">
      <c r="A667" s="185" t="s">
        <v>165</v>
      </c>
      <c r="B667" s="186" t="s">
        <v>165</v>
      </c>
      <c r="C667" s="690" t="s">
        <v>1299</v>
      </c>
      <c r="D667" s="574">
        <v>2100204</v>
      </c>
      <c r="E667" s="186" t="s">
        <v>176</v>
      </c>
      <c r="F667" s="60" t="s">
        <v>1306</v>
      </c>
      <c r="G667" s="188">
        <f>VLOOKUP(D667,'[45]2014市本级决算'!A:C,3,FALSE)</f>
        <v>0</v>
      </c>
      <c r="H667" s="188">
        <f>VLOOKUP(D667,'[45]2015市本级年初预算'!D:G,4,FALSE)</f>
        <v>0</v>
      </c>
      <c r="I667" s="188">
        <f>VLOOKUP(D667,'[45]2015预算调整'!E:K,7,FALSE)</f>
        <v>0</v>
      </c>
      <c r="J667" s="188">
        <f>VLOOKUP(D667,'[45]2015年市本级决算'!A:C,3,FALSE)</f>
        <v>0</v>
      </c>
      <c r="K667" s="578">
        <f t="shared" si="74"/>
        <v>0</v>
      </c>
      <c r="L667" s="579">
        <f t="shared" si="75"/>
        <v>0</v>
      </c>
      <c r="M667" s="578">
        <f t="shared" si="76"/>
        <v>0</v>
      </c>
      <c r="N667" s="148" t="str">
        <f t="shared" si="72"/>
        <v/>
      </c>
      <c r="O667" s="194" t="str">
        <f t="shared" si="73"/>
        <v>否</v>
      </c>
      <c r="P667" s="194" t="str">
        <f t="shared" si="77"/>
        <v>是</v>
      </c>
      <c r="Q667" s="187" t="s">
        <v>1307</v>
      </c>
      <c r="R667" s="175">
        <f t="shared" si="78"/>
        <v>7</v>
      </c>
    </row>
    <row r="668" s="175" customFormat="1" ht="18.95" customHeight="1" spans="1:18">
      <c r="A668" s="185" t="s">
        <v>165</v>
      </c>
      <c r="B668" s="186" t="s">
        <v>165</v>
      </c>
      <c r="C668" s="690" t="s">
        <v>1299</v>
      </c>
      <c r="D668" s="574">
        <v>2100205</v>
      </c>
      <c r="E668" s="186" t="s">
        <v>176</v>
      </c>
      <c r="F668" s="60" t="s">
        <v>1308</v>
      </c>
      <c r="G668" s="188">
        <f>VLOOKUP(D668,'[45]2014市本级决算'!A:C,3,FALSE)</f>
        <v>465</v>
      </c>
      <c r="H668" s="188">
        <f>VLOOKUP(D668,'[45]2015市本级年初预算'!D:G,4,FALSE)</f>
        <v>470</v>
      </c>
      <c r="I668" s="188">
        <f>VLOOKUP(D668,'[45]2015预算调整'!E:K,7,FALSE)</f>
        <v>470</v>
      </c>
      <c r="J668" s="188">
        <f>VLOOKUP(D668,'[45]2015年市本级决算'!A:C,3,FALSE)</f>
        <v>315</v>
      </c>
      <c r="K668" s="578">
        <f t="shared" si="74"/>
        <v>0.677</v>
      </c>
      <c r="L668" s="579">
        <f t="shared" si="75"/>
        <v>0.67</v>
      </c>
      <c r="M668" s="578">
        <f t="shared" si="76"/>
        <v>0.67</v>
      </c>
      <c r="N668" s="148">
        <f t="shared" si="72"/>
        <v>-0.323</v>
      </c>
      <c r="O668" s="194" t="str">
        <f t="shared" si="73"/>
        <v>是</v>
      </c>
      <c r="P668" s="194" t="str">
        <f t="shared" si="77"/>
        <v>是</v>
      </c>
      <c r="Q668" s="187" t="s">
        <v>1309</v>
      </c>
      <c r="R668" s="175">
        <f t="shared" si="78"/>
        <v>7</v>
      </c>
    </row>
    <row r="669" s="175" customFormat="1" ht="18.95" customHeight="1" spans="1:18">
      <c r="A669" s="185" t="s">
        <v>165</v>
      </c>
      <c r="B669" s="186" t="s">
        <v>165</v>
      </c>
      <c r="C669" s="690" t="s">
        <v>1299</v>
      </c>
      <c r="D669" s="574">
        <v>2100206</v>
      </c>
      <c r="E669" s="186" t="s">
        <v>176</v>
      </c>
      <c r="F669" s="60" t="s">
        <v>1310</v>
      </c>
      <c r="G669" s="188">
        <f>VLOOKUP(D669,'[45]2014市本级决算'!A:C,3,FALSE)</f>
        <v>0</v>
      </c>
      <c r="H669" s="188">
        <f>VLOOKUP(D669,'[45]2015市本级年初预算'!D:G,4,FALSE)</f>
        <v>0</v>
      </c>
      <c r="I669" s="188">
        <f>VLOOKUP(D669,'[45]2015预算调整'!E:K,7,FALSE)</f>
        <v>0</v>
      </c>
      <c r="J669" s="188">
        <f>VLOOKUP(D669,'[45]2015年市本级决算'!A:C,3,FALSE)</f>
        <v>0</v>
      </c>
      <c r="K669" s="578">
        <f t="shared" si="74"/>
        <v>0</v>
      </c>
      <c r="L669" s="579">
        <f t="shared" si="75"/>
        <v>0</v>
      </c>
      <c r="M669" s="578">
        <f t="shared" si="76"/>
        <v>0</v>
      </c>
      <c r="N669" s="148" t="str">
        <f t="shared" si="72"/>
        <v/>
      </c>
      <c r="O669" s="194" t="str">
        <f t="shared" si="73"/>
        <v>否</v>
      </c>
      <c r="P669" s="194" t="str">
        <f t="shared" si="77"/>
        <v>是</v>
      </c>
      <c r="Q669" s="187" t="s">
        <v>1311</v>
      </c>
      <c r="R669" s="175">
        <f t="shared" si="78"/>
        <v>7</v>
      </c>
    </row>
    <row r="670" s="175" customFormat="1" ht="18.95" customHeight="1" spans="1:18">
      <c r="A670" s="185" t="s">
        <v>165</v>
      </c>
      <c r="B670" s="186" t="s">
        <v>165</v>
      </c>
      <c r="C670" s="690" t="s">
        <v>1299</v>
      </c>
      <c r="D670" s="574">
        <v>2100207</v>
      </c>
      <c r="E670" s="186" t="s">
        <v>176</v>
      </c>
      <c r="F670" s="60" t="s">
        <v>1312</v>
      </c>
      <c r="G670" s="188">
        <f>VLOOKUP(D670,'[45]2014市本级决算'!A:C,3,FALSE)</f>
        <v>0</v>
      </c>
      <c r="H670" s="188">
        <f>VLOOKUP(D670,'[45]2015市本级年初预算'!D:G,4,FALSE)</f>
        <v>0</v>
      </c>
      <c r="I670" s="188">
        <f>VLOOKUP(D670,'[45]2015预算调整'!E:K,7,FALSE)</f>
        <v>0</v>
      </c>
      <c r="J670" s="188">
        <f>VLOOKUP(D670,'[45]2015年市本级决算'!A:C,3,FALSE)</f>
        <v>2900</v>
      </c>
      <c r="K670" s="578">
        <f t="shared" si="74"/>
        <v>0</v>
      </c>
      <c r="L670" s="579">
        <f t="shared" si="75"/>
        <v>0</v>
      </c>
      <c r="M670" s="578">
        <f t="shared" si="76"/>
        <v>0</v>
      </c>
      <c r="N670" s="148" t="str">
        <f t="shared" si="72"/>
        <v/>
      </c>
      <c r="O670" s="194" t="str">
        <f t="shared" si="73"/>
        <v>是</v>
      </c>
      <c r="P670" s="194" t="str">
        <f t="shared" si="77"/>
        <v>是</v>
      </c>
      <c r="Q670" s="187" t="s">
        <v>1313</v>
      </c>
      <c r="R670" s="175">
        <f t="shared" si="78"/>
        <v>7</v>
      </c>
    </row>
    <row r="671" s="175" customFormat="1" ht="18.95" customHeight="1" spans="1:18">
      <c r="A671" s="185" t="s">
        <v>165</v>
      </c>
      <c r="B671" s="186"/>
      <c r="C671" s="690" t="s">
        <v>1299</v>
      </c>
      <c r="D671" s="574">
        <v>2100208</v>
      </c>
      <c r="E671" s="186" t="s">
        <v>176</v>
      </c>
      <c r="F671" s="62" t="s">
        <v>1314</v>
      </c>
      <c r="G671" s="188">
        <f>VLOOKUP(D671,'[45]2014市本级决算'!A:C,3,FALSE)</f>
        <v>0</v>
      </c>
      <c r="H671" s="188">
        <f>VLOOKUP(D671,'[45]2015市本级年初预算'!D:G,4,FALSE)</f>
        <v>0</v>
      </c>
      <c r="I671" s="188">
        <f>VLOOKUP(D671,'[45]2015预算调整'!E:K,7,FALSE)</f>
        <v>0</v>
      </c>
      <c r="J671" s="188">
        <f>VLOOKUP(D671,'[45]2015年市本级决算'!A:C,3,FALSE)</f>
        <v>0</v>
      </c>
      <c r="K671" s="578">
        <f t="shared" si="74"/>
        <v>0</v>
      </c>
      <c r="L671" s="579">
        <f t="shared" si="75"/>
        <v>0</v>
      </c>
      <c r="M671" s="578">
        <f t="shared" si="76"/>
        <v>0</v>
      </c>
      <c r="N671" s="148" t="str">
        <f t="shared" si="72"/>
        <v/>
      </c>
      <c r="O671" s="194" t="str">
        <f t="shared" si="73"/>
        <v>否</v>
      </c>
      <c r="P671" s="194" t="str">
        <f t="shared" si="77"/>
        <v>是</v>
      </c>
      <c r="Q671" s="187" t="s">
        <v>1315</v>
      </c>
      <c r="R671" s="175">
        <f t="shared" si="78"/>
        <v>7</v>
      </c>
    </row>
    <row r="672" s="175" customFormat="1" ht="18.95" customHeight="1" spans="1:18">
      <c r="A672" s="185" t="s">
        <v>165</v>
      </c>
      <c r="B672" s="186" t="s">
        <v>165</v>
      </c>
      <c r="C672" s="690" t="s">
        <v>1299</v>
      </c>
      <c r="D672" s="574">
        <v>2100209</v>
      </c>
      <c r="E672" s="186" t="s">
        <v>176</v>
      </c>
      <c r="F672" s="60" t="s">
        <v>1316</v>
      </c>
      <c r="G672" s="188">
        <f>VLOOKUP(D672,'[45]2014市本级决算'!A:C,3,FALSE)</f>
        <v>0</v>
      </c>
      <c r="H672" s="188">
        <f>VLOOKUP(D672,'[45]2015市本级年初预算'!D:G,4,FALSE)</f>
        <v>0</v>
      </c>
      <c r="I672" s="188">
        <f>VLOOKUP(D672,'[45]2015预算调整'!E:K,7,FALSE)</f>
        <v>0</v>
      </c>
      <c r="J672" s="188">
        <f>VLOOKUP(D672,'[45]2015年市本级决算'!A:C,3,FALSE)</f>
        <v>0</v>
      </c>
      <c r="K672" s="578">
        <f t="shared" si="74"/>
        <v>0</v>
      </c>
      <c r="L672" s="579">
        <f t="shared" si="75"/>
        <v>0</v>
      </c>
      <c r="M672" s="578">
        <f t="shared" si="76"/>
        <v>0</v>
      </c>
      <c r="N672" s="148" t="str">
        <f t="shared" si="72"/>
        <v/>
      </c>
      <c r="O672" s="194" t="str">
        <f t="shared" si="73"/>
        <v>否</v>
      </c>
      <c r="P672" s="194" t="str">
        <f t="shared" si="77"/>
        <v>是</v>
      </c>
      <c r="Q672" s="187" t="s">
        <v>1317</v>
      </c>
      <c r="R672" s="175">
        <f t="shared" si="78"/>
        <v>7</v>
      </c>
    </row>
    <row r="673" s="175" customFormat="1" ht="18.95" customHeight="1" spans="1:18">
      <c r="A673" s="185" t="s">
        <v>165</v>
      </c>
      <c r="B673" s="186" t="s">
        <v>165</v>
      </c>
      <c r="C673" s="690" t="s">
        <v>1299</v>
      </c>
      <c r="D673" s="574">
        <v>2100210</v>
      </c>
      <c r="E673" s="186" t="s">
        <v>176</v>
      </c>
      <c r="F673" s="39" t="s">
        <v>1318</v>
      </c>
      <c r="G673" s="188">
        <f>VLOOKUP(D673,'[45]2014市本级决算'!A:C,3,FALSE)</f>
        <v>0</v>
      </c>
      <c r="H673" s="188">
        <f>VLOOKUP(D673,'[45]2015市本级年初预算'!D:G,4,FALSE)</f>
        <v>0</v>
      </c>
      <c r="I673" s="188">
        <f>VLOOKUP(D673,'[45]2015预算调整'!E:K,7,FALSE)</f>
        <v>0</v>
      </c>
      <c r="J673" s="188">
        <f>VLOOKUP(D673,'[45]2015年市本级决算'!A:C,3,FALSE)</f>
        <v>0</v>
      </c>
      <c r="K673" s="578">
        <f t="shared" si="74"/>
        <v>0</v>
      </c>
      <c r="L673" s="579">
        <f t="shared" si="75"/>
        <v>0</v>
      </c>
      <c r="M673" s="578">
        <f t="shared" si="76"/>
        <v>0</v>
      </c>
      <c r="N673" s="148" t="str">
        <f t="shared" si="72"/>
        <v/>
      </c>
      <c r="O673" s="194" t="str">
        <f t="shared" si="73"/>
        <v>否</v>
      </c>
      <c r="P673" s="194" t="str">
        <f t="shared" si="77"/>
        <v>是</v>
      </c>
      <c r="Q673" s="187" t="s">
        <v>1319</v>
      </c>
      <c r="R673" s="175">
        <f t="shared" si="78"/>
        <v>7</v>
      </c>
    </row>
    <row r="674" s="175" customFormat="1" ht="18.95" customHeight="1" spans="1:18">
      <c r="A674" s="185" t="s">
        <v>165</v>
      </c>
      <c r="B674" s="186" t="s">
        <v>165</v>
      </c>
      <c r="C674" s="690" t="s">
        <v>1299</v>
      </c>
      <c r="D674" s="574">
        <v>2100211</v>
      </c>
      <c r="E674" s="186" t="s">
        <v>176</v>
      </c>
      <c r="F674" s="60" t="s">
        <v>1320</v>
      </c>
      <c r="G674" s="188">
        <f>VLOOKUP(D674,'[45]2014市本级决算'!A:C,3,FALSE)</f>
        <v>0</v>
      </c>
      <c r="H674" s="188">
        <f>VLOOKUP(D674,'[45]2015市本级年初预算'!D:G,4,FALSE)</f>
        <v>0</v>
      </c>
      <c r="I674" s="188">
        <f>VLOOKUP(D674,'[45]2015预算调整'!E:K,7,FALSE)</f>
        <v>0</v>
      </c>
      <c r="J674" s="188">
        <f>VLOOKUP(D674,'[45]2015年市本级决算'!A:C,3,FALSE)</f>
        <v>0</v>
      </c>
      <c r="K674" s="578">
        <f t="shared" si="74"/>
        <v>0</v>
      </c>
      <c r="L674" s="579">
        <f t="shared" si="75"/>
        <v>0</v>
      </c>
      <c r="M674" s="578">
        <f t="shared" si="76"/>
        <v>0</v>
      </c>
      <c r="N674" s="148" t="str">
        <f t="shared" si="72"/>
        <v/>
      </c>
      <c r="O674" s="194" t="str">
        <f t="shared" si="73"/>
        <v>否</v>
      </c>
      <c r="P674" s="194" t="str">
        <f t="shared" si="77"/>
        <v>是</v>
      </c>
      <c r="Q674" s="187" t="s">
        <v>1321</v>
      </c>
      <c r="R674" s="175">
        <f t="shared" si="78"/>
        <v>7</v>
      </c>
    </row>
    <row r="675" s="175" customFormat="1" ht="18.95" customHeight="1" spans="1:18">
      <c r="A675" s="185" t="s">
        <v>165</v>
      </c>
      <c r="B675" s="186"/>
      <c r="C675" s="690" t="s">
        <v>1299</v>
      </c>
      <c r="D675" s="574">
        <v>2100299</v>
      </c>
      <c r="E675" s="186" t="s">
        <v>176</v>
      </c>
      <c r="F675" s="60" t="s">
        <v>1322</v>
      </c>
      <c r="G675" s="188">
        <f>VLOOKUP(D675,'[45]2014市本级决算'!A:C,3,FALSE)</f>
        <v>500</v>
      </c>
      <c r="H675" s="188">
        <f>VLOOKUP(D675,'[45]2015市本级年初预算'!D:G,4,FALSE)</f>
        <v>500</v>
      </c>
      <c r="I675" s="188">
        <f>VLOOKUP(D675,'[45]2015预算调整'!E:K,7,FALSE)</f>
        <v>2000</v>
      </c>
      <c r="J675" s="188">
        <f>VLOOKUP(D675,'[45]2015年市本级决算'!A:C,3,FALSE)</f>
        <v>2000</v>
      </c>
      <c r="K675" s="578">
        <f t="shared" si="74"/>
        <v>4</v>
      </c>
      <c r="L675" s="579">
        <f t="shared" si="75"/>
        <v>4</v>
      </c>
      <c r="M675" s="578">
        <f t="shared" si="76"/>
        <v>1</v>
      </c>
      <c r="N675" s="148">
        <f t="shared" si="72"/>
        <v>3</v>
      </c>
      <c r="O675" s="194" t="str">
        <f t="shared" si="73"/>
        <v>是</v>
      </c>
      <c r="P675" s="194" t="str">
        <f t="shared" si="77"/>
        <v>是</v>
      </c>
      <c r="Q675" s="187" t="s">
        <v>1323</v>
      </c>
      <c r="R675" s="175">
        <f t="shared" si="78"/>
        <v>7</v>
      </c>
    </row>
    <row r="676" s="175" customFormat="1" ht="18.95" customHeight="1" spans="1:18">
      <c r="A676" s="185" t="s">
        <v>165</v>
      </c>
      <c r="B676" s="690" t="s">
        <v>1290</v>
      </c>
      <c r="C676" s="186"/>
      <c r="D676" s="574">
        <v>21003</v>
      </c>
      <c r="E676" s="186"/>
      <c r="F676" s="60" t="s">
        <v>1324</v>
      </c>
      <c r="G676" s="188">
        <f>VLOOKUP(D676,'[45]2014市本级决算'!A:C,3,FALSE)</f>
        <v>375</v>
      </c>
      <c r="H676" s="188">
        <f>VLOOKUP(D676,'[45]2015市本级年初预算'!D:G,4,FALSE)</f>
        <v>380</v>
      </c>
      <c r="I676" s="188">
        <f>VLOOKUP(D676,'[45]2015预算调整'!E:K,7,FALSE)</f>
        <v>380</v>
      </c>
      <c r="J676" s="188">
        <f>VLOOKUP(D676,'[45]2015年市本级决算'!A:C,3,FALSE)</f>
        <v>25</v>
      </c>
      <c r="K676" s="578">
        <f t="shared" si="74"/>
        <v>0.067</v>
      </c>
      <c r="L676" s="579">
        <f t="shared" si="75"/>
        <v>0.066</v>
      </c>
      <c r="M676" s="578">
        <f t="shared" si="76"/>
        <v>0.066</v>
      </c>
      <c r="N676" s="146">
        <f t="shared" si="72"/>
        <v>-0.933</v>
      </c>
      <c r="O676" s="194" t="str">
        <f t="shared" si="73"/>
        <v>是</v>
      </c>
      <c r="P676" s="194" t="str">
        <f t="shared" si="77"/>
        <v>是</v>
      </c>
      <c r="Q676" s="187" t="s">
        <v>1325</v>
      </c>
      <c r="R676" s="175">
        <f t="shared" si="78"/>
        <v>5</v>
      </c>
    </row>
    <row r="677" s="175" customFormat="1" ht="18.95" customHeight="1" spans="1:18">
      <c r="A677" s="185" t="s">
        <v>165</v>
      </c>
      <c r="B677" s="186" t="s">
        <v>165</v>
      </c>
      <c r="C677" s="690" t="s">
        <v>1325</v>
      </c>
      <c r="D677" s="574">
        <v>2100301</v>
      </c>
      <c r="E677" s="186" t="s">
        <v>176</v>
      </c>
      <c r="F677" s="60" t="s">
        <v>1326</v>
      </c>
      <c r="G677" s="188">
        <f>VLOOKUP(D677,'[45]2014市本级决算'!A:C,3,FALSE)</f>
        <v>0</v>
      </c>
      <c r="H677" s="188">
        <f>VLOOKUP(D677,'[45]2015市本级年初预算'!D:G,4,FALSE)</f>
        <v>0</v>
      </c>
      <c r="I677" s="188">
        <f>VLOOKUP(D677,'[45]2015预算调整'!E:K,7,FALSE)</f>
        <v>0</v>
      </c>
      <c r="J677" s="188">
        <f>VLOOKUP(D677,'[45]2015年市本级决算'!A:C,3,FALSE)</f>
        <v>0</v>
      </c>
      <c r="K677" s="578">
        <f t="shared" si="74"/>
        <v>0</v>
      </c>
      <c r="L677" s="579">
        <f t="shared" si="75"/>
        <v>0</v>
      </c>
      <c r="M677" s="578">
        <f t="shared" si="76"/>
        <v>0</v>
      </c>
      <c r="N677" s="148" t="str">
        <f t="shared" si="72"/>
        <v/>
      </c>
      <c r="O677" s="194" t="str">
        <f t="shared" si="73"/>
        <v>否</v>
      </c>
      <c r="P677" s="194" t="str">
        <f t="shared" si="77"/>
        <v>是</v>
      </c>
      <c r="Q677" s="187" t="s">
        <v>1327</v>
      </c>
      <c r="R677" s="175">
        <f t="shared" si="78"/>
        <v>7</v>
      </c>
    </row>
    <row r="678" s="175" customFormat="1" ht="18.95" customHeight="1" spans="1:18">
      <c r="A678" s="185" t="s">
        <v>165</v>
      </c>
      <c r="B678" s="186" t="s">
        <v>165</v>
      </c>
      <c r="C678" s="690" t="s">
        <v>1325</v>
      </c>
      <c r="D678" s="574">
        <v>2100302</v>
      </c>
      <c r="E678" s="186" t="s">
        <v>176</v>
      </c>
      <c r="F678" s="60" t="s">
        <v>1328</v>
      </c>
      <c r="G678" s="188">
        <f>VLOOKUP(D678,'[45]2014市本级决算'!A:C,3,FALSE)</f>
        <v>0</v>
      </c>
      <c r="H678" s="188">
        <f>VLOOKUP(D678,'[45]2015市本级年初预算'!D:G,4,FALSE)</f>
        <v>0</v>
      </c>
      <c r="I678" s="188">
        <f>VLOOKUP(D678,'[45]2015预算调整'!E:K,7,FALSE)</f>
        <v>0</v>
      </c>
      <c r="J678" s="188">
        <f>VLOOKUP(D678,'[45]2015年市本级决算'!A:C,3,FALSE)</f>
        <v>0</v>
      </c>
      <c r="K678" s="578">
        <f t="shared" si="74"/>
        <v>0</v>
      </c>
      <c r="L678" s="579">
        <f t="shared" si="75"/>
        <v>0</v>
      </c>
      <c r="M678" s="578">
        <f t="shared" si="76"/>
        <v>0</v>
      </c>
      <c r="N678" s="148" t="str">
        <f t="shared" si="72"/>
        <v/>
      </c>
      <c r="O678" s="194" t="str">
        <f t="shared" si="73"/>
        <v>否</v>
      </c>
      <c r="P678" s="194" t="str">
        <f t="shared" si="77"/>
        <v>是</v>
      </c>
      <c r="Q678" s="187" t="s">
        <v>1329</v>
      </c>
      <c r="R678" s="175">
        <f t="shared" si="78"/>
        <v>7</v>
      </c>
    </row>
    <row r="679" s="175" customFormat="1" ht="18.95" customHeight="1" spans="1:18">
      <c r="A679" s="185" t="s">
        <v>165</v>
      </c>
      <c r="B679" s="186" t="s">
        <v>165</v>
      </c>
      <c r="C679" s="690" t="s">
        <v>1325</v>
      </c>
      <c r="D679" s="574">
        <v>2100399</v>
      </c>
      <c r="E679" s="186" t="s">
        <v>176</v>
      </c>
      <c r="F679" s="60" t="s">
        <v>1330</v>
      </c>
      <c r="G679" s="188">
        <f>VLOOKUP(D679,'[45]2014市本级决算'!A:C,3,FALSE)</f>
        <v>375</v>
      </c>
      <c r="H679" s="188">
        <f>VLOOKUP(D679,'[45]2015市本级年初预算'!D:G,4,FALSE)</f>
        <v>380</v>
      </c>
      <c r="I679" s="188">
        <f>VLOOKUP(D679,'[45]2015预算调整'!E:K,7,FALSE)</f>
        <v>380</v>
      </c>
      <c r="J679" s="188">
        <f>VLOOKUP(D679,'[45]2015年市本级决算'!A:C,3,FALSE)</f>
        <v>25</v>
      </c>
      <c r="K679" s="578">
        <f t="shared" si="74"/>
        <v>0.067</v>
      </c>
      <c r="L679" s="579">
        <f t="shared" si="75"/>
        <v>0.066</v>
      </c>
      <c r="M679" s="578">
        <f t="shared" si="76"/>
        <v>0.066</v>
      </c>
      <c r="N679" s="148">
        <f t="shared" si="72"/>
        <v>-0.933</v>
      </c>
      <c r="O679" s="194" t="str">
        <f t="shared" si="73"/>
        <v>是</v>
      </c>
      <c r="P679" s="194" t="str">
        <f t="shared" si="77"/>
        <v>是</v>
      </c>
      <c r="Q679" s="187" t="s">
        <v>1331</v>
      </c>
      <c r="R679" s="175">
        <f t="shared" si="78"/>
        <v>7</v>
      </c>
    </row>
    <row r="680" s="175" customFormat="1" ht="18.95" customHeight="1" spans="1:18">
      <c r="A680" s="185" t="s">
        <v>165</v>
      </c>
      <c r="B680" s="690" t="s">
        <v>1290</v>
      </c>
      <c r="C680" s="186"/>
      <c r="D680" s="574">
        <v>21004</v>
      </c>
      <c r="E680" s="186"/>
      <c r="F680" s="60" t="s">
        <v>1332</v>
      </c>
      <c r="G680" s="188">
        <f>VLOOKUP(D680,'[45]2014市本级决算'!A:C,3,FALSE)</f>
        <v>6664</v>
      </c>
      <c r="H680" s="188">
        <f>VLOOKUP(D680,'[45]2015市本级年初预算'!D:G,4,FALSE)</f>
        <v>6795</v>
      </c>
      <c r="I680" s="188">
        <f>VLOOKUP(D680,'[45]2015预算调整'!E:K,7,FALSE)</f>
        <v>6935</v>
      </c>
      <c r="J680" s="188">
        <f>VLOOKUP(D680,'[45]2015年市本级决算'!A:C,3,FALSE)</f>
        <v>7679</v>
      </c>
      <c r="K680" s="578">
        <f t="shared" si="74"/>
        <v>1.152</v>
      </c>
      <c r="L680" s="579">
        <f t="shared" si="75"/>
        <v>1.13</v>
      </c>
      <c r="M680" s="578">
        <f t="shared" si="76"/>
        <v>1.107</v>
      </c>
      <c r="N680" s="146">
        <f t="shared" si="72"/>
        <v>0.152</v>
      </c>
      <c r="O680" s="194" t="str">
        <f t="shared" si="73"/>
        <v>是</v>
      </c>
      <c r="P680" s="194" t="str">
        <f t="shared" si="77"/>
        <v>是</v>
      </c>
      <c r="Q680" s="187" t="s">
        <v>1333</v>
      </c>
      <c r="R680" s="175">
        <f t="shared" si="78"/>
        <v>5</v>
      </c>
    </row>
    <row r="681" s="175" customFormat="1" ht="18.95" customHeight="1" spans="1:18">
      <c r="A681" s="185" t="s">
        <v>165</v>
      </c>
      <c r="B681" s="186" t="s">
        <v>165</v>
      </c>
      <c r="C681" s="186" t="s">
        <v>1333</v>
      </c>
      <c r="D681" s="574">
        <v>2100401</v>
      </c>
      <c r="E681" s="186" t="s">
        <v>176</v>
      </c>
      <c r="F681" s="60" t="s">
        <v>1334</v>
      </c>
      <c r="G681" s="188">
        <f>VLOOKUP(D681,'[45]2014市本级决算'!A:C,3,FALSE)</f>
        <v>884</v>
      </c>
      <c r="H681" s="188">
        <f>VLOOKUP(D681,'[45]2015市本级年初预算'!D:G,4,FALSE)</f>
        <v>890</v>
      </c>
      <c r="I681" s="188">
        <f>VLOOKUP(D681,'[45]2015预算调整'!E:K,7,FALSE)</f>
        <v>970</v>
      </c>
      <c r="J681" s="188">
        <f>VLOOKUP(D681,'[45]2015年市本级决算'!A:C,3,FALSE)</f>
        <v>1302</v>
      </c>
      <c r="K681" s="578">
        <f t="shared" si="74"/>
        <v>1.473</v>
      </c>
      <c r="L681" s="579">
        <f t="shared" si="75"/>
        <v>1.463</v>
      </c>
      <c r="M681" s="578">
        <f t="shared" si="76"/>
        <v>1.342</v>
      </c>
      <c r="N681" s="148">
        <f t="shared" si="72"/>
        <v>0.473</v>
      </c>
      <c r="O681" s="194" t="str">
        <f t="shared" si="73"/>
        <v>是</v>
      </c>
      <c r="P681" s="194" t="str">
        <f t="shared" si="77"/>
        <v>是</v>
      </c>
      <c r="Q681" s="187" t="s">
        <v>1335</v>
      </c>
      <c r="R681" s="175">
        <f t="shared" si="78"/>
        <v>7</v>
      </c>
    </row>
    <row r="682" s="175" customFormat="1" ht="18.95" customHeight="1" spans="1:18">
      <c r="A682" s="185" t="s">
        <v>165</v>
      </c>
      <c r="B682" s="186" t="s">
        <v>165</v>
      </c>
      <c r="C682" s="186" t="s">
        <v>1333</v>
      </c>
      <c r="D682" s="574">
        <v>2100402</v>
      </c>
      <c r="E682" s="186" t="s">
        <v>176</v>
      </c>
      <c r="F682" s="60" t="s">
        <v>1336</v>
      </c>
      <c r="G682" s="188">
        <f>VLOOKUP(D682,'[45]2014市本级决算'!A:C,3,FALSE)</f>
        <v>283</v>
      </c>
      <c r="H682" s="188">
        <f>VLOOKUP(D682,'[45]2015市本级年初预算'!D:G,4,FALSE)</f>
        <v>280</v>
      </c>
      <c r="I682" s="188">
        <f>VLOOKUP(D682,'[45]2015预算调整'!E:K,7,FALSE)</f>
        <v>280</v>
      </c>
      <c r="J682" s="188">
        <f>VLOOKUP(D682,'[45]2015年市本级决算'!A:C,3,FALSE)</f>
        <v>352</v>
      </c>
      <c r="K682" s="578">
        <f t="shared" si="74"/>
        <v>1.244</v>
      </c>
      <c r="L682" s="579">
        <f t="shared" si="75"/>
        <v>1.257</v>
      </c>
      <c r="M682" s="578">
        <f t="shared" si="76"/>
        <v>1.257</v>
      </c>
      <c r="N682" s="148">
        <f t="shared" si="72"/>
        <v>0.244</v>
      </c>
      <c r="O682" s="194" t="str">
        <f t="shared" si="73"/>
        <v>是</v>
      </c>
      <c r="P682" s="194" t="str">
        <f t="shared" si="77"/>
        <v>是</v>
      </c>
      <c r="Q682" s="187" t="s">
        <v>1337</v>
      </c>
      <c r="R682" s="175">
        <f t="shared" si="78"/>
        <v>7</v>
      </c>
    </row>
    <row r="683" s="175" customFormat="1" ht="18.95" customHeight="1" spans="1:18">
      <c r="A683" s="185" t="s">
        <v>165</v>
      </c>
      <c r="B683" s="186" t="s">
        <v>165</v>
      </c>
      <c r="C683" s="186" t="s">
        <v>1333</v>
      </c>
      <c r="D683" s="574">
        <v>2100403</v>
      </c>
      <c r="E683" s="186" t="s">
        <v>176</v>
      </c>
      <c r="F683" s="60" t="s">
        <v>1338</v>
      </c>
      <c r="G683" s="188">
        <f>VLOOKUP(D683,'[45]2014市本级决算'!A:C,3,FALSE)</f>
        <v>1836</v>
      </c>
      <c r="H683" s="188">
        <f>VLOOKUP(D683,'[45]2015市本级年初预算'!D:G,4,FALSE)</f>
        <v>1850</v>
      </c>
      <c r="I683" s="188">
        <f>VLOOKUP(D683,'[45]2015预算调整'!E:K,7,FALSE)</f>
        <v>1850</v>
      </c>
      <c r="J683" s="188">
        <f>VLOOKUP(D683,'[45]2015年市本级决算'!A:C,3,FALSE)</f>
        <v>2124</v>
      </c>
      <c r="K683" s="578">
        <f t="shared" si="74"/>
        <v>1.157</v>
      </c>
      <c r="L683" s="579">
        <f t="shared" si="75"/>
        <v>1.148</v>
      </c>
      <c r="M683" s="578">
        <f t="shared" si="76"/>
        <v>1.148</v>
      </c>
      <c r="N683" s="148">
        <f t="shared" si="72"/>
        <v>0.157</v>
      </c>
      <c r="O683" s="194" t="str">
        <f t="shared" si="73"/>
        <v>是</v>
      </c>
      <c r="P683" s="194" t="str">
        <f t="shared" si="77"/>
        <v>是</v>
      </c>
      <c r="Q683" s="187" t="s">
        <v>1339</v>
      </c>
      <c r="R683" s="175">
        <f t="shared" si="78"/>
        <v>7</v>
      </c>
    </row>
    <row r="684" s="175" customFormat="1" ht="18.95" customHeight="1" spans="1:18">
      <c r="A684" s="185" t="s">
        <v>165</v>
      </c>
      <c r="B684" s="186" t="s">
        <v>165</v>
      </c>
      <c r="C684" s="186" t="s">
        <v>1333</v>
      </c>
      <c r="D684" s="574">
        <v>2100404</v>
      </c>
      <c r="E684" s="186" t="s">
        <v>176</v>
      </c>
      <c r="F684" s="60" t="s">
        <v>1340</v>
      </c>
      <c r="G684" s="188">
        <f>VLOOKUP(D684,'[45]2014市本级决算'!A:C,3,FALSE)</f>
        <v>0</v>
      </c>
      <c r="H684" s="188">
        <f>VLOOKUP(D684,'[45]2015市本级年初预算'!D:G,4,FALSE)</f>
        <v>0</v>
      </c>
      <c r="I684" s="188">
        <f>VLOOKUP(D684,'[45]2015预算调整'!E:K,7,FALSE)</f>
        <v>0</v>
      </c>
      <c r="J684" s="188">
        <f>VLOOKUP(D684,'[45]2015年市本级决算'!A:C,3,FALSE)</f>
        <v>0</v>
      </c>
      <c r="K684" s="578">
        <f t="shared" si="74"/>
        <v>0</v>
      </c>
      <c r="L684" s="579">
        <f t="shared" si="75"/>
        <v>0</v>
      </c>
      <c r="M684" s="578">
        <f t="shared" si="76"/>
        <v>0</v>
      </c>
      <c r="N684" s="148" t="str">
        <f t="shared" si="72"/>
        <v/>
      </c>
      <c r="O684" s="194" t="str">
        <f t="shared" si="73"/>
        <v>否</v>
      </c>
      <c r="P684" s="194" t="str">
        <f t="shared" si="77"/>
        <v>是</v>
      </c>
      <c r="Q684" s="187" t="s">
        <v>1341</v>
      </c>
      <c r="R684" s="175">
        <f t="shared" si="78"/>
        <v>7</v>
      </c>
    </row>
    <row r="685" s="175" customFormat="1" ht="18.95" customHeight="1" spans="1:18">
      <c r="A685" s="185" t="s">
        <v>165</v>
      </c>
      <c r="B685" s="186" t="s">
        <v>165</v>
      </c>
      <c r="C685" s="186" t="s">
        <v>1333</v>
      </c>
      <c r="D685" s="574">
        <v>2100405</v>
      </c>
      <c r="E685" s="186" t="s">
        <v>176</v>
      </c>
      <c r="F685" s="60" t="s">
        <v>1342</v>
      </c>
      <c r="G685" s="188">
        <f>VLOOKUP(D685,'[45]2014市本级决算'!A:C,3,FALSE)</f>
        <v>372</v>
      </c>
      <c r="H685" s="188">
        <f>VLOOKUP(D685,'[45]2015市本级年初预算'!D:G,4,FALSE)</f>
        <v>380</v>
      </c>
      <c r="I685" s="188">
        <f>VLOOKUP(D685,'[45]2015预算调整'!E:K,7,FALSE)</f>
        <v>380</v>
      </c>
      <c r="J685" s="188">
        <f>VLOOKUP(D685,'[45]2015年市本级决算'!A:C,3,FALSE)</f>
        <v>589</v>
      </c>
      <c r="K685" s="578">
        <f t="shared" si="74"/>
        <v>1.583</v>
      </c>
      <c r="L685" s="579">
        <f t="shared" si="75"/>
        <v>1.55</v>
      </c>
      <c r="M685" s="578">
        <f t="shared" si="76"/>
        <v>1.55</v>
      </c>
      <c r="N685" s="148">
        <f t="shared" si="72"/>
        <v>0.583</v>
      </c>
      <c r="O685" s="194" t="str">
        <f t="shared" si="73"/>
        <v>是</v>
      </c>
      <c r="P685" s="194" t="str">
        <f t="shared" si="77"/>
        <v>是</v>
      </c>
      <c r="Q685" s="187" t="s">
        <v>1343</v>
      </c>
      <c r="R685" s="175">
        <f t="shared" si="78"/>
        <v>7</v>
      </c>
    </row>
    <row r="686" s="175" customFormat="1" ht="18.95" customHeight="1" spans="1:18">
      <c r="A686" s="185" t="s">
        <v>165</v>
      </c>
      <c r="B686" s="186" t="s">
        <v>165</v>
      </c>
      <c r="C686" s="186" t="s">
        <v>1333</v>
      </c>
      <c r="D686" s="574">
        <v>2100406</v>
      </c>
      <c r="E686" s="186" t="s">
        <v>176</v>
      </c>
      <c r="F686" s="60" t="s">
        <v>1344</v>
      </c>
      <c r="G686" s="188">
        <f>VLOOKUP(D686,'[45]2014市本级决算'!A:C,3,FALSE)</f>
        <v>1120</v>
      </c>
      <c r="H686" s="188">
        <f>VLOOKUP(D686,'[45]2015市本级年初预算'!D:G,4,FALSE)</f>
        <v>1200</v>
      </c>
      <c r="I686" s="188">
        <f>VLOOKUP(D686,'[45]2015预算调整'!E:K,7,FALSE)</f>
        <v>1200</v>
      </c>
      <c r="J686" s="188">
        <f>VLOOKUP(D686,'[45]2015年市本级决算'!A:C,3,FALSE)</f>
        <v>1705</v>
      </c>
      <c r="K686" s="578">
        <f t="shared" si="74"/>
        <v>1.522</v>
      </c>
      <c r="L686" s="579">
        <f t="shared" si="75"/>
        <v>1.421</v>
      </c>
      <c r="M686" s="578">
        <f t="shared" si="76"/>
        <v>1.421</v>
      </c>
      <c r="N686" s="148">
        <f t="shared" si="72"/>
        <v>0.522</v>
      </c>
      <c r="O686" s="194" t="str">
        <f t="shared" si="73"/>
        <v>是</v>
      </c>
      <c r="P686" s="194" t="str">
        <f t="shared" si="77"/>
        <v>是</v>
      </c>
      <c r="Q686" s="187" t="s">
        <v>1345</v>
      </c>
      <c r="R686" s="175">
        <f t="shared" si="78"/>
        <v>7</v>
      </c>
    </row>
    <row r="687" s="175" customFormat="1" ht="18.95" customHeight="1" spans="1:18">
      <c r="A687" s="185" t="s">
        <v>165</v>
      </c>
      <c r="B687" s="186"/>
      <c r="C687" s="186" t="s">
        <v>1333</v>
      </c>
      <c r="D687" s="574">
        <v>2100407</v>
      </c>
      <c r="E687" s="186" t="s">
        <v>176</v>
      </c>
      <c r="F687" s="60" t="s">
        <v>1346</v>
      </c>
      <c r="G687" s="188">
        <f>VLOOKUP(D687,'[45]2014市本级决算'!A:C,3,FALSE)</f>
        <v>0</v>
      </c>
      <c r="H687" s="188">
        <f>VLOOKUP(D687,'[45]2015市本级年初预算'!D:G,4,FALSE)</f>
        <v>0</v>
      </c>
      <c r="I687" s="188">
        <f>VLOOKUP(D687,'[45]2015预算调整'!E:K,7,FALSE)</f>
        <v>0</v>
      </c>
      <c r="J687" s="188">
        <f>VLOOKUP(D687,'[45]2015年市本级决算'!A:C,3,FALSE)</f>
        <v>0</v>
      </c>
      <c r="K687" s="578">
        <f t="shared" si="74"/>
        <v>0</v>
      </c>
      <c r="L687" s="579">
        <f t="shared" si="75"/>
        <v>0</v>
      </c>
      <c r="M687" s="578">
        <f t="shared" si="76"/>
        <v>0</v>
      </c>
      <c r="N687" s="148" t="str">
        <f t="shared" si="72"/>
        <v/>
      </c>
      <c r="O687" s="194" t="str">
        <f t="shared" si="73"/>
        <v>否</v>
      </c>
      <c r="P687" s="194" t="str">
        <f t="shared" si="77"/>
        <v>是</v>
      </c>
      <c r="Q687" s="187" t="s">
        <v>1347</v>
      </c>
      <c r="R687" s="175">
        <f t="shared" si="78"/>
        <v>7</v>
      </c>
    </row>
    <row r="688" s="175" customFormat="1" ht="18.95" customHeight="1" spans="1:18">
      <c r="A688" s="185" t="s">
        <v>165</v>
      </c>
      <c r="B688" s="186" t="s">
        <v>165</v>
      </c>
      <c r="C688" s="186" t="s">
        <v>1333</v>
      </c>
      <c r="D688" s="574">
        <v>2100408</v>
      </c>
      <c r="E688" s="186" t="s">
        <v>176</v>
      </c>
      <c r="F688" s="60" t="s">
        <v>1348</v>
      </c>
      <c r="G688" s="188">
        <f>VLOOKUP(D688,'[45]2014市本级决算'!A:C,3,FALSE)</f>
        <v>0</v>
      </c>
      <c r="H688" s="188">
        <f>VLOOKUP(D688,'[45]2015市本级年初预算'!D:G,4,FALSE)</f>
        <v>0</v>
      </c>
      <c r="I688" s="188">
        <f>VLOOKUP(D688,'[45]2015预算调整'!E:K,7,FALSE)</f>
        <v>60</v>
      </c>
      <c r="J688" s="188">
        <f>VLOOKUP(D688,'[45]2015年市本级决算'!A:C,3,FALSE)</f>
        <v>-2</v>
      </c>
      <c r="K688" s="578">
        <f t="shared" si="74"/>
        <v>0</v>
      </c>
      <c r="L688" s="579">
        <f t="shared" si="75"/>
        <v>0</v>
      </c>
      <c r="M688" s="578">
        <f t="shared" si="76"/>
        <v>-0.033</v>
      </c>
      <c r="N688" s="148" t="str">
        <f t="shared" si="72"/>
        <v/>
      </c>
      <c r="O688" s="194" t="str">
        <f t="shared" si="73"/>
        <v>是</v>
      </c>
      <c r="P688" s="194" t="str">
        <f t="shared" si="77"/>
        <v>是</v>
      </c>
      <c r="Q688" s="187" t="s">
        <v>1349</v>
      </c>
      <c r="R688" s="175">
        <f t="shared" si="78"/>
        <v>7</v>
      </c>
    </row>
    <row r="689" s="175" customFormat="1" ht="18.95" customHeight="1" spans="1:18">
      <c r="A689" s="185" t="s">
        <v>165</v>
      </c>
      <c r="B689" s="186" t="s">
        <v>165</v>
      </c>
      <c r="C689" s="186" t="s">
        <v>1333</v>
      </c>
      <c r="D689" s="574">
        <v>2100409</v>
      </c>
      <c r="E689" s="186" t="s">
        <v>176</v>
      </c>
      <c r="F689" s="60" t="s">
        <v>1350</v>
      </c>
      <c r="G689" s="188">
        <f>VLOOKUP(D689,'[45]2014市本级决算'!A:C,3,FALSE)</f>
        <v>2123</v>
      </c>
      <c r="H689" s="188">
        <f>VLOOKUP(D689,'[45]2015市本级年初预算'!D:G,4,FALSE)</f>
        <v>2150</v>
      </c>
      <c r="I689" s="188">
        <f>VLOOKUP(D689,'[45]2015预算调整'!E:K,7,FALSE)</f>
        <v>2150</v>
      </c>
      <c r="J689" s="188">
        <f>VLOOKUP(D689,'[45]2015年市本级决算'!A:C,3,FALSE)</f>
        <v>1545</v>
      </c>
      <c r="K689" s="578">
        <f t="shared" si="74"/>
        <v>0.728</v>
      </c>
      <c r="L689" s="579">
        <f t="shared" si="75"/>
        <v>0.719</v>
      </c>
      <c r="M689" s="578">
        <f t="shared" si="76"/>
        <v>0.719</v>
      </c>
      <c r="N689" s="148">
        <f t="shared" si="72"/>
        <v>-0.272</v>
      </c>
      <c r="O689" s="194" t="str">
        <f t="shared" si="73"/>
        <v>是</v>
      </c>
      <c r="P689" s="194" t="str">
        <f t="shared" si="77"/>
        <v>是</v>
      </c>
      <c r="Q689" s="187" t="s">
        <v>1351</v>
      </c>
      <c r="R689" s="175">
        <f t="shared" si="78"/>
        <v>7</v>
      </c>
    </row>
    <row r="690" s="175" customFormat="1" ht="18.95" customHeight="1" spans="1:18">
      <c r="A690" s="185" t="s">
        <v>165</v>
      </c>
      <c r="B690" s="186" t="s">
        <v>165</v>
      </c>
      <c r="C690" s="186" t="s">
        <v>1333</v>
      </c>
      <c r="D690" s="574">
        <v>2100410</v>
      </c>
      <c r="E690" s="186" t="s">
        <v>176</v>
      </c>
      <c r="F690" s="60" t="s">
        <v>1352</v>
      </c>
      <c r="G690" s="188">
        <f>VLOOKUP(D690,'[45]2014市本级决算'!A:C,3,FALSE)</f>
        <v>25</v>
      </c>
      <c r="H690" s="188">
        <f>VLOOKUP(D690,'[45]2015市本级年初预算'!D:G,4,FALSE)</f>
        <v>25</v>
      </c>
      <c r="I690" s="188">
        <f>VLOOKUP(D690,'[45]2015预算调整'!E:K,7,FALSE)</f>
        <v>25</v>
      </c>
      <c r="J690" s="188">
        <f>VLOOKUP(D690,'[45]2015年市本级决算'!A:C,3,FALSE)</f>
        <v>13</v>
      </c>
      <c r="K690" s="578">
        <f t="shared" si="74"/>
        <v>0.52</v>
      </c>
      <c r="L690" s="579">
        <f t="shared" si="75"/>
        <v>0.52</v>
      </c>
      <c r="M690" s="578">
        <f t="shared" si="76"/>
        <v>0.52</v>
      </c>
      <c r="N690" s="148">
        <f t="shared" si="72"/>
        <v>-0.48</v>
      </c>
      <c r="O690" s="194" t="str">
        <f t="shared" si="73"/>
        <v>是</v>
      </c>
      <c r="P690" s="194" t="str">
        <f t="shared" si="77"/>
        <v>是</v>
      </c>
      <c r="Q690" s="187" t="s">
        <v>1353</v>
      </c>
      <c r="R690" s="175">
        <f t="shared" si="78"/>
        <v>7</v>
      </c>
    </row>
    <row r="691" s="175" customFormat="1" ht="18.95" customHeight="1" spans="1:18">
      <c r="A691" s="185" t="s">
        <v>165</v>
      </c>
      <c r="B691" s="186" t="s">
        <v>165</v>
      </c>
      <c r="C691" s="186" t="s">
        <v>1333</v>
      </c>
      <c r="D691" s="574">
        <v>2100499</v>
      </c>
      <c r="E691" s="186" t="s">
        <v>176</v>
      </c>
      <c r="F691" s="60" t="s">
        <v>1354</v>
      </c>
      <c r="G691" s="188">
        <f>VLOOKUP(D691,'[45]2014市本级决算'!A:C,3,FALSE)</f>
        <v>21</v>
      </c>
      <c r="H691" s="188">
        <f>VLOOKUP(D691,'[45]2015市本级年初预算'!D:G,4,FALSE)</f>
        <v>20</v>
      </c>
      <c r="I691" s="188">
        <f>VLOOKUP(D691,'[45]2015预算调整'!E:K,7,FALSE)</f>
        <v>20</v>
      </c>
      <c r="J691" s="188">
        <f>VLOOKUP(D691,'[45]2015年市本级决算'!A:C,3,FALSE)</f>
        <v>51</v>
      </c>
      <c r="K691" s="578">
        <f t="shared" si="74"/>
        <v>2.429</v>
      </c>
      <c r="L691" s="579">
        <f t="shared" si="75"/>
        <v>2.55</v>
      </c>
      <c r="M691" s="578">
        <f t="shared" si="76"/>
        <v>2.55</v>
      </c>
      <c r="N691" s="148">
        <f t="shared" si="72"/>
        <v>1.429</v>
      </c>
      <c r="O691" s="194" t="str">
        <f t="shared" si="73"/>
        <v>是</v>
      </c>
      <c r="P691" s="194" t="str">
        <f t="shared" si="77"/>
        <v>是</v>
      </c>
      <c r="Q691" s="187" t="s">
        <v>1355</v>
      </c>
      <c r="R691" s="175">
        <f t="shared" si="78"/>
        <v>7</v>
      </c>
    </row>
    <row r="692" s="175" customFormat="1" ht="18.95" customHeight="1" spans="1:18">
      <c r="A692" s="185" t="s">
        <v>165</v>
      </c>
      <c r="B692" s="690" t="s">
        <v>1290</v>
      </c>
      <c r="C692" s="186"/>
      <c r="D692" s="574">
        <v>21005</v>
      </c>
      <c r="E692" s="186"/>
      <c r="F692" s="60" t="s">
        <v>1356</v>
      </c>
      <c r="G692" s="188">
        <f>VLOOKUP(D692,'[45]2014市本级决算'!A:C,3,FALSE)</f>
        <v>17891</v>
      </c>
      <c r="H692" s="188">
        <f>VLOOKUP(D692,'[45]2015市本级年初预算'!D:G,4,FALSE)</f>
        <v>19440</v>
      </c>
      <c r="I692" s="188">
        <f>VLOOKUP(D692,'[45]2015预算调整'!E:K,7,FALSE)</f>
        <v>22173</v>
      </c>
      <c r="J692" s="188">
        <f>VLOOKUP(D692,'[45]2015年市本级决算'!A:C,3,FALSE)</f>
        <v>21376</v>
      </c>
      <c r="K692" s="578">
        <f t="shared" si="74"/>
        <v>1.195</v>
      </c>
      <c r="L692" s="579">
        <f t="shared" si="75"/>
        <v>1.1</v>
      </c>
      <c r="M692" s="578">
        <f t="shared" si="76"/>
        <v>0.964</v>
      </c>
      <c r="N692" s="146">
        <f t="shared" si="72"/>
        <v>0.195</v>
      </c>
      <c r="O692" s="194" t="str">
        <f t="shared" si="73"/>
        <v>是</v>
      </c>
      <c r="P692" s="194" t="str">
        <f t="shared" si="77"/>
        <v>是</v>
      </c>
      <c r="Q692" s="187" t="s">
        <v>1357</v>
      </c>
      <c r="R692" s="175">
        <f t="shared" si="78"/>
        <v>5</v>
      </c>
    </row>
    <row r="693" s="175" customFormat="1" ht="18.95" customHeight="1" spans="1:18">
      <c r="A693" s="185" t="s">
        <v>165</v>
      </c>
      <c r="B693" s="186" t="s">
        <v>165</v>
      </c>
      <c r="C693" s="186" t="s">
        <v>1357</v>
      </c>
      <c r="D693" s="574">
        <v>2100501</v>
      </c>
      <c r="E693" s="186" t="s">
        <v>176</v>
      </c>
      <c r="F693" s="60" t="s">
        <v>1358</v>
      </c>
      <c r="G693" s="188">
        <f>VLOOKUP(D693,'[45]2014市本级决算'!A:C,3,FALSE)</f>
        <v>3498</v>
      </c>
      <c r="H693" s="188">
        <f>VLOOKUP(D693,'[45]2015市本级年初预算'!D:G,4,FALSE)</f>
        <v>4300</v>
      </c>
      <c r="I693" s="188">
        <f>VLOOKUP(D693,'[45]2015预算调整'!E:K,7,FALSE)</f>
        <v>4300</v>
      </c>
      <c r="J693" s="188">
        <f>VLOOKUP(D693,'[45]2015年市本级决算'!A:C,3,FALSE)</f>
        <v>3681</v>
      </c>
      <c r="K693" s="578">
        <f t="shared" si="74"/>
        <v>1.052</v>
      </c>
      <c r="L693" s="579">
        <f t="shared" si="75"/>
        <v>0.856</v>
      </c>
      <c r="M693" s="578">
        <f t="shared" si="76"/>
        <v>0.856</v>
      </c>
      <c r="N693" s="148">
        <f t="shared" si="72"/>
        <v>0.052</v>
      </c>
      <c r="O693" s="194" t="str">
        <f t="shared" si="73"/>
        <v>是</v>
      </c>
      <c r="P693" s="194" t="str">
        <f t="shared" si="77"/>
        <v>是</v>
      </c>
      <c r="Q693" s="187" t="s">
        <v>1359</v>
      </c>
      <c r="R693" s="175">
        <f t="shared" si="78"/>
        <v>7</v>
      </c>
    </row>
    <row r="694" s="175" customFormat="1" ht="18.95" customHeight="1" spans="1:18">
      <c r="A694" s="185" t="s">
        <v>165</v>
      </c>
      <c r="B694" s="186" t="s">
        <v>165</v>
      </c>
      <c r="C694" s="186" t="s">
        <v>1357</v>
      </c>
      <c r="D694" s="574">
        <v>2100502</v>
      </c>
      <c r="E694" s="186" t="s">
        <v>176</v>
      </c>
      <c r="F694" s="60" t="s">
        <v>1360</v>
      </c>
      <c r="G694" s="188">
        <f>VLOOKUP(D694,'[45]2014市本级决算'!A:C,3,FALSE)</f>
        <v>3719</v>
      </c>
      <c r="H694" s="188">
        <f>VLOOKUP(D694,'[45]2015市本级年初预算'!D:G,4,FALSE)</f>
        <v>4000</v>
      </c>
      <c r="I694" s="188">
        <f>VLOOKUP(D694,'[45]2015预算调整'!E:K,7,FALSE)</f>
        <v>4000</v>
      </c>
      <c r="J694" s="188">
        <f>VLOOKUP(D694,'[45]2015年市本级决算'!A:C,3,FALSE)</f>
        <v>4200</v>
      </c>
      <c r="K694" s="578">
        <f t="shared" si="74"/>
        <v>1.129</v>
      </c>
      <c r="L694" s="579">
        <f t="shared" si="75"/>
        <v>1.05</v>
      </c>
      <c r="M694" s="578">
        <f t="shared" si="76"/>
        <v>1.05</v>
      </c>
      <c r="N694" s="148">
        <f t="shared" si="72"/>
        <v>0.129</v>
      </c>
      <c r="O694" s="194" t="str">
        <f t="shared" si="73"/>
        <v>是</v>
      </c>
      <c r="P694" s="194" t="str">
        <f t="shared" si="77"/>
        <v>是</v>
      </c>
      <c r="Q694" s="187" t="s">
        <v>1361</v>
      </c>
      <c r="R694" s="175">
        <f t="shared" si="78"/>
        <v>7</v>
      </c>
    </row>
    <row r="695" s="175" customFormat="1" ht="18.95" customHeight="1" spans="1:18">
      <c r="A695" s="185" t="s">
        <v>165</v>
      </c>
      <c r="B695" s="186" t="s">
        <v>165</v>
      </c>
      <c r="C695" s="186" t="s">
        <v>1357</v>
      </c>
      <c r="D695" s="574">
        <v>2100503</v>
      </c>
      <c r="E695" s="186" t="s">
        <v>176</v>
      </c>
      <c r="F695" s="60" t="s">
        <v>1362</v>
      </c>
      <c r="G695" s="188">
        <f>VLOOKUP(D695,'[45]2014市本级决算'!A:C,3,FALSE)</f>
        <v>3666</v>
      </c>
      <c r="H695" s="188">
        <f>VLOOKUP(D695,'[45]2015市本级年初预算'!D:G,4,FALSE)</f>
        <v>4100</v>
      </c>
      <c r="I695" s="188">
        <f>VLOOKUP(D695,'[45]2015预算调整'!E:K,7,FALSE)</f>
        <v>4100</v>
      </c>
      <c r="J695" s="188">
        <f>VLOOKUP(D695,'[45]2015年市本级决算'!A:C,3,FALSE)</f>
        <v>4101</v>
      </c>
      <c r="K695" s="578">
        <f t="shared" si="74"/>
        <v>1.119</v>
      </c>
      <c r="L695" s="579">
        <f t="shared" si="75"/>
        <v>1</v>
      </c>
      <c r="M695" s="578">
        <f t="shared" si="76"/>
        <v>1</v>
      </c>
      <c r="N695" s="148">
        <f t="shared" si="72"/>
        <v>0.119</v>
      </c>
      <c r="O695" s="194" t="str">
        <f t="shared" si="73"/>
        <v>是</v>
      </c>
      <c r="P695" s="194" t="str">
        <f t="shared" si="77"/>
        <v>是</v>
      </c>
      <c r="Q695" s="187" t="s">
        <v>1363</v>
      </c>
      <c r="R695" s="175">
        <f t="shared" si="78"/>
        <v>7</v>
      </c>
    </row>
    <row r="696" s="175" customFormat="1" ht="18.95" customHeight="1" spans="1:18">
      <c r="A696" s="185" t="s">
        <v>165</v>
      </c>
      <c r="B696" s="186" t="s">
        <v>165</v>
      </c>
      <c r="C696" s="186" t="s">
        <v>1357</v>
      </c>
      <c r="D696" s="574">
        <v>2100504</v>
      </c>
      <c r="E696" s="186" t="s">
        <v>176</v>
      </c>
      <c r="F696" s="60" t="s">
        <v>1364</v>
      </c>
      <c r="G696" s="188">
        <f>VLOOKUP(D696,'[45]2014市本级决算'!A:C,3,FALSE)</f>
        <v>0</v>
      </c>
      <c r="H696" s="188">
        <f>VLOOKUP(D696,'[45]2015市本级年初预算'!D:G,4,FALSE)</f>
        <v>0</v>
      </c>
      <c r="I696" s="188">
        <f>VLOOKUP(D696,'[45]2015预算调整'!E:K,7,FALSE)</f>
        <v>0</v>
      </c>
      <c r="J696" s="188">
        <f>VLOOKUP(D696,'[45]2015年市本级决算'!A:C,3,FALSE)</f>
        <v>0</v>
      </c>
      <c r="K696" s="578">
        <f t="shared" si="74"/>
        <v>0</v>
      </c>
      <c r="L696" s="579">
        <f t="shared" si="75"/>
        <v>0</v>
      </c>
      <c r="M696" s="578">
        <f t="shared" si="76"/>
        <v>0</v>
      </c>
      <c r="N696" s="148" t="str">
        <f t="shared" ref="N696:N759" si="79">IF(ISERROR(J696/G696-1),"",J696/G696-1)</f>
        <v/>
      </c>
      <c r="O696" s="194" t="str">
        <f t="shared" si="73"/>
        <v>否</v>
      </c>
      <c r="P696" s="194" t="str">
        <f t="shared" si="77"/>
        <v>是</v>
      </c>
      <c r="Q696" s="187" t="s">
        <v>1365</v>
      </c>
      <c r="R696" s="175">
        <f t="shared" si="78"/>
        <v>7</v>
      </c>
    </row>
    <row r="697" s="175" customFormat="1" ht="18.95" customHeight="1" spans="1:18">
      <c r="A697" s="185" t="s">
        <v>165</v>
      </c>
      <c r="B697" s="186"/>
      <c r="C697" s="186" t="s">
        <v>1357</v>
      </c>
      <c r="D697" s="574">
        <v>2100506</v>
      </c>
      <c r="E697" s="186" t="s">
        <v>176</v>
      </c>
      <c r="F697" s="60" t="s">
        <v>1366</v>
      </c>
      <c r="G697" s="188">
        <f>VLOOKUP(D697,'[45]2014市本级决算'!A:C,3,FALSE)</f>
        <v>0</v>
      </c>
      <c r="H697" s="188">
        <f>VLOOKUP(D697,'[45]2015市本级年初预算'!D:G,4,FALSE)</f>
        <v>0</v>
      </c>
      <c r="I697" s="188">
        <f>VLOOKUP(D697,'[45]2015预算调整'!E:K,7,FALSE)</f>
        <v>0</v>
      </c>
      <c r="J697" s="188">
        <f>VLOOKUP(D697,'[45]2015年市本级决算'!A:C,3,FALSE)</f>
        <v>0</v>
      </c>
      <c r="K697" s="578">
        <f t="shared" si="74"/>
        <v>0</v>
      </c>
      <c r="L697" s="579">
        <f t="shared" si="75"/>
        <v>0</v>
      </c>
      <c r="M697" s="578">
        <f t="shared" si="76"/>
        <v>0</v>
      </c>
      <c r="N697" s="148" t="str">
        <f t="shared" si="79"/>
        <v/>
      </c>
      <c r="O697" s="194" t="str">
        <f t="shared" si="73"/>
        <v>否</v>
      </c>
      <c r="P697" s="194" t="str">
        <f t="shared" si="77"/>
        <v>是</v>
      </c>
      <c r="Q697" s="187" t="s">
        <v>1367</v>
      </c>
      <c r="R697" s="175">
        <f t="shared" si="78"/>
        <v>7</v>
      </c>
    </row>
    <row r="698" s="175" customFormat="1" ht="18.95" customHeight="1" spans="1:18">
      <c r="A698" s="185" t="s">
        <v>165</v>
      </c>
      <c r="B698" s="186" t="s">
        <v>165</v>
      </c>
      <c r="C698" s="186" t="s">
        <v>1357</v>
      </c>
      <c r="D698" s="574">
        <v>2100508</v>
      </c>
      <c r="E698" s="186" t="s">
        <v>176</v>
      </c>
      <c r="F698" s="60" t="s">
        <v>1368</v>
      </c>
      <c r="G698" s="188">
        <f>VLOOKUP(D698,'[45]2014市本级决算'!A:C,3,FALSE)</f>
        <v>6819</v>
      </c>
      <c r="H698" s="188">
        <f>VLOOKUP(D698,'[45]2015市本级年初预算'!D:G,4,FALSE)</f>
        <v>6850</v>
      </c>
      <c r="I698" s="188">
        <f>VLOOKUP(D698,'[45]2015预算调整'!E:K,7,FALSE)</f>
        <v>9583</v>
      </c>
      <c r="J698" s="188">
        <f>VLOOKUP(D698,'[45]2015年市本级决算'!A:C,3,FALSE)</f>
        <v>8885</v>
      </c>
      <c r="K698" s="578">
        <f t="shared" si="74"/>
        <v>1.303</v>
      </c>
      <c r="L698" s="579">
        <f t="shared" si="75"/>
        <v>1.297</v>
      </c>
      <c r="M698" s="578">
        <f t="shared" si="76"/>
        <v>0.927</v>
      </c>
      <c r="N698" s="148">
        <f t="shared" si="79"/>
        <v>0.303</v>
      </c>
      <c r="O698" s="194" t="str">
        <f t="shared" si="73"/>
        <v>是</v>
      </c>
      <c r="P698" s="194" t="str">
        <f t="shared" si="77"/>
        <v>是</v>
      </c>
      <c r="Q698" s="187" t="s">
        <v>1369</v>
      </c>
      <c r="R698" s="175">
        <f t="shared" si="78"/>
        <v>7</v>
      </c>
    </row>
    <row r="699" s="175" customFormat="1" ht="18.95" customHeight="1" spans="1:18">
      <c r="A699" s="185" t="s">
        <v>165</v>
      </c>
      <c r="B699" s="186" t="s">
        <v>165</v>
      </c>
      <c r="C699" s="186" t="s">
        <v>1357</v>
      </c>
      <c r="D699" s="574">
        <v>2100509</v>
      </c>
      <c r="E699" s="186" t="s">
        <v>176</v>
      </c>
      <c r="F699" s="60" t="s">
        <v>1370</v>
      </c>
      <c r="G699" s="188">
        <f>VLOOKUP(D699,'[45]2014市本级决算'!A:C,3,FALSE)</f>
        <v>0</v>
      </c>
      <c r="H699" s="188">
        <f>VLOOKUP(D699,'[45]2015市本级年初预算'!D:G,4,FALSE)</f>
        <v>0</v>
      </c>
      <c r="I699" s="188">
        <f>VLOOKUP(D699,'[45]2015预算调整'!E:K,7,FALSE)</f>
        <v>0</v>
      </c>
      <c r="J699" s="188">
        <f>VLOOKUP(D699,'[45]2015年市本级决算'!A:C,3,FALSE)</f>
        <v>317</v>
      </c>
      <c r="K699" s="578">
        <f t="shared" si="74"/>
        <v>0</v>
      </c>
      <c r="L699" s="579">
        <f t="shared" si="75"/>
        <v>0</v>
      </c>
      <c r="M699" s="578">
        <f t="shared" si="76"/>
        <v>0</v>
      </c>
      <c r="N699" s="148" t="str">
        <f t="shared" si="79"/>
        <v/>
      </c>
      <c r="O699" s="194" t="str">
        <f t="shared" si="73"/>
        <v>是</v>
      </c>
      <c r="P699" s="194" t="str">
        <f t="shared" si="77"/>
        <v>是</v>
      </c>
      <c r="Q699" s="187" t="s">
        <v>1371</v>
      </c>
      <c r="R699" s="175">
        <f t="shared" si="78"/>
        <v>7</v>
      </c>
    </row>
    <row r="700" s="175" customFormat="1" ht="18.95" customHeight="1" spans="1:18">
      <c r="A700" s="185" t="s">
        <v>165</v>
      </c>
      <c r="B700" s="186"/>
      <c r="C700" s="186" t="s">
        <v>1357</v>
      </c>
      <c r="D700" s="574">
        <v>2100510</v>
      </c>
      <c r="E700" s="186" t="s">
        <v>176</v>
      </c>
      <c r="F700" s="60" t="s">
        <v>1372</v>
      </c>
      <c r="G700" s="188">
        <f>VLOOKUP(D700,'[45]2014市本级决算'!A:C,3,FALSE)</f>
        <v>38</v>
      </c>
      <c r="H700" s="188">
        <f>VLOOKUP(D700,'[45]2015市本级年初预算'!D:G,4,FALSE)</f>
        <v>40</v>
      </c>
      <c r="I700" s="188">
        <f>VLOOKUP(D700,'[45]2015预算调整'!E:K,7,FALSE)</f>
        <v>40</v>
      </c>
      <c r="J700" s="188">
        <f>VLOOKUP(D700,'[45]2015年市本级决算'!A:C,3,FALSE)</f>
        <v>60</v>
      </c>
      <c r="K700" s="578">
        <f t="shared" si="74"/>
        <v>1.579</v>
      </c>
      <c r="L700" s="579">
        <f t="shared" si="75"/>
        <v>1.5</v>
      </c>
      <c r="M700" s="578">
        <f t="shared" si="76"/>
        <v>1.5</v>
      </c>
      <c r="N700" s="148">
        <f t="shared" si="79"/>
        <v>0.579</v>
      </c>
      <c r="O700" s="194" t="str">
        <f t="shared" si="73"/>
        <v>是</v>
      </c>
      <c r="P700" s="194" t="str">
        <f t="shared" si="77"/>
        <v>是</v>
      </c>
      <c r="Q700" s="187" t="s">
        <v>1373</v>
      </c>
      <c r="R700" s="175">
        <f t="shared" si="78"/>
        <v>7</v>
      </c>
    </row>
    <row r="701" s="175" customFormat="1" ht="18.95" customHeight="1" spans="1:18">
      <c r="A701" s="185" t="s">
        <v>165</v>
      </c>
      <c r="B701" s="186" t="s">
        <v>165</v>
      </c>
      <c r="C701" s="186" t="s">
        <v>1357</v>
      </c>
      <c r="D701" s="574">
        <v>2100599</v>
      </c>
      <c r="E701" s="186" t="s">
        <v>176</v>
      </c>
      <c r="F701" s="60" t="s">
        <v>1374</v>
      </c>
      <c r="G701" s="188">
        <f>VLOOKUP(D701,'[45]2014市本级决算'!A:C,3,FALSE)</f>
        <v>151</v>
      </c>
      <c r="H701" s="188">
        <f>VLOOKUP(D701,'[45]2015市本级年初预算'!D:G,4,FALSE)</f>
        <v>150</v>
      </c>
      <c r="I701" s="188">
        <f>VLOOKUP(D701,'[45]2015预算调整'!E:K,7,FALSE)</f>
        <v>150</v>
      </c>
      <c r="J701" s="188">
        <f>VLOOKUP(D701,'[45]2015年市本级决算'!A:C,3,FALSE)</f>
        <v>132</v>
      </c>
      <c r="K701" s="578">
        <f t="shared" si="74"/>
        <v>0.874</v>
      </c>
      <c r="L701" s="579">
        <f t="shared" si="75"/>
        <v>0.88</v>
      </c>
      <c r="M701" s="578">
        <f t="shared" si="76"/>
        <v>0.88</v>
      </c>
      <c r="N701" s="148">
        <f t="shared" si="79"/>
        <v>-0.126</v>
      </c>
      <c r="O701" s="194" t="str">
        <f t="shared" si="73"/>
        <v>是</v>
      </c>
      <c r="P701" s="194" t="str">
        <f t="shared" si="77"/>
        <v>是</v>
      </c>
      <c r="Q701" s="187" t="s">
        <v>1375</v>
      </c>
      <c r="R701" s="175">
        <f t="shared" si="78"/>
        <v>7</v>
      </c>
    </row>
    <row r="702" s="175" customFormat="1" ht="18.95" customHeight="1" spans="1:18">
      <c r="A702" s="185" t="s">
        <v>165</v>
      </c>
      <c r="B702" s="690" t="s">
        <v>1290</v>
      </c>
      <c r="C702" s="186"/>
      <c r="D702" s="574">
        <v>21006</v>
      </c>
      <c r="E702" s="186"/>
      <c r="F702" s="60" t="s">
        <v>1376</v>
      </c>
      <c r="G702" s="188">
        <f>VLOOKUP(D702,'[45]2014市本级决算'!A:C,3,FALSE)</f>
        <v>22</v>
      </c>
      <c r="H702" s="188">
        <f>VLOOKUP(D702,'[45]2015市本级年初预算'!D:G,4,FALSE)</f>
        <v>22</v>
      </c>
      <c r="I702" s="188">
        <f>VLOOKUP(D702,'[45]2015预算调整'!E:K,7,FALSE)</f>
        <v>22</v>
      </c>
      <c r="J702" s="188">
        <f>VLOOKUP(D702,'[45]2015年市本级决算'!A:C,3,FALSE)</f>
        <v>3</v>
      </c>
      <c r="K702" s="578">
        <f t="shared" si="74"/>
        <v>0.136</v>
      </c>
      <c r="L702" s="579">
        <f t="shared" si="75"/>
        <v>0.136</v>
      </c>
      <c r="M702" s="578">
        <f t="shared" si="76"/>
        <v>0.136</v>
      </c>
      <c r="N702" s="146">
        <f t="shared" si="79"/>
        <v>-0.864</v>
      </c>
      <c r="O702" s="194" t="str">
        <f t="shared" si="73"/>
        <v>是</v>
      </c>
      <c r="P702" s="194" t="str">
        <f t="shared" si="77"/>
        <v>是</v>
      </c>
      <c r="Q702" s="187" t="s">
        <v>1377</v>
      </c>
      <c r="R702" s="175">
        <f t="shared" si="78"/>
        <v>5</v>
      </c>
    </row>
    <row r="703" s="175" customFormat="1" ht="18.95" customHeight="1" spans="1:18">
      <c r="A703" s="185" t="s">
        <v>165</v>
      </c>
      <c r="B703" s="186" t="s">
        <v>165</v>
      </c>
      <c r="C703" s="690" t="s">
        <v>1377</v>
      </c>
      <c r="D703" s="574">
        <v>2100601</v>
      </c>
      <c r="E703" s="186" t="s">
        <v>176</v>
      </c>
      <c r="F703" s="60" t="s">
        <v>1378</v>
      </c>
      <c r="G703" s="188">
        <f>VLOOKUP(D703,'[45]2014市本级决算'!A:C,3,FALSE)</f>
        <v>22</v>
      </c>
      <c r="H703" s="188">
        <f>VLOOKUP(D703,'[45]2015市本级年初预算'!D:G,4,FALSE)</f>
        <v>22</v>
      </c>
      <c r="I703" s="188">
        <f>VLOOKUP(D703,'[45]2015预算调整'!E:K,7,FALSE)</f>
        <v>22</v>
      </c>
      <c r="J703" s="188">
        <f>VLOOKUP(D703,'[45]2015年市本级决算'!A:C,3,FALSE)</f>
        <v>3</v>
      </c>
      <c r="K703" s="578">
        <f t="shared" si="74"/>
        <v>0.136</v>
      </c>
      <c r="L703" s="579">
        <f t="shared" si="75"/>
        <v>0.136</v>
      </c>
      <c r="M703" s="578">
        <f t="shared" si="76"/>
        <v>0.136</v>
      </c>
      <c r="N703" s="148">
        <f t="shared" si="79"/>
        <v>-0.864</v>
      </c>
      <c r="O703" s="194" t="str">
        <f t="shared" si="73"/>
        <v>是</v>
      </c>
      <c r="P703" s="194" t="str">
        <f t="shared" si="77"/>
        <v>是</v>
      </c>
      <c r="Q703" s="187" t="s">
        <v>1379</v>
      </c>
      <c r="R703" s="175">
        <f t="shared" si="78"/>
        <v>7</v>
      </c>
    </row>
    <row r="704" s="175" customFormat="1" ht="18.95" customHeight="1" spans="1:18">
      <c r="A704" s="185" t="s">
        <v>165</v>
      </c>
      <c r="B704" s="186" t="s">
        <v>165</v>
      </c>
      <c r="C704" s="690" t="s">
        <v>1377</v>
      </c>
      <c r="D704" s="574">
        <v>2100699</v>
      </c>
      <c r="E704" s="186" t="s">
        <v>176</v>
      </c>
      <c r="F704" s="60" t="s">
        <v>1380</v>
      </c>
      <c r="G704" s="188">
        <f>VLOOKUP(D704,'[45]2014市本级决算'!A:C,3,FALSE)</f>
        <v>0</v>
      </c>
      <c r="H704" s="188">
        <f>VLOOKUP(D704,'[45]2015市本级年初预算'!D:G,4,FALSE)</f>
        <v>0</v>
      </c>
      <c r="I704" s="188">
        <f>VLOOKUP(D704,'[45]2015预算调整'!E:K,7,FALSE)</f>
        <v>0</v>
      </c>
      <c r="J704" s="188">
        <f>VLOOKUP(D704,'[45]2015年市本级决算'!A:C,3,FALSE)</f>
        <v>0</v>
      </c>
      <c r="K704" s="578">
        <f t="shared" si="74"/>
        <v>0</v>
      </c>
      <c r="L704" s="579">
        <f t="shared" si="75"/>
        <v>0</v>
      </c>
      <c r="M704" s="578">
        <f t="shared" si="76"/>
        <v>0</v>
      </c>
      <c r="N704" s="148" t="str">
        <f t="shared" si="79"/>
        <v/>
      </c>
      <c r="O704" s="194" t="str">
        <f t="shared" si="73"/>
        <v>否</v>
      </c>
      <c r="P704" s="194" t="str">
        <f t="shared" si="77"/>
        <v>是</v>
      </c>
      <c r="Q704" s="689" t="s">
        <v>1381</v>
      </c>
      <c r="R704" s="175">
        <f t="shared" si="78"/>
        <v>7</v>
      </c>
    </row>
    <row r="705" s="175" customFormat="1" ht="18.95" customHeight="1" spans="1:18">
      <c r="A705" s="185" t="s">
        <v>165</v>
      </c>
      <c r="B705" s="690" t="s">
        <v>1290</v>
      </c>
      <c r="C705" s="186"/>
      <c r="D705" s="574">
        <v>21007</v>
      </c>
      <c r="E705" s="186"/>
      <c r="F705" s="60" t="s">
        <v>1382</v>
      </c>
      <c r="G705" s="188">
        <f>VLOOKUP(D705,'[45]2014市本级决算'!A:C,3,FALSE)</f>
        <v>525</v>
      </c>
      <c r="H705" s="188">
        <f>VLOOKUP(D705,'[45]2015市本级年初预算'!D:G,4,FALSE)</f>
        <v>480</v>
      </c>
      <c r="I705" s="188">
        <f>VLOOKUP(D705,'[45]2015预算调整'!E:K,7,FALSE)</f>
        <v>480</v>
      </c>
      <c r="J705" s="188">
        <f>VLOOKUP(D705,'[45]2015年市本级决算'!A:C,3,FALSE)</f>
        <v>338</v>
      </c>
      <c r="K705" s="578">
        <f t="shared" si="74"/>
        <v>0.644</v>
      </c>
      <c r="L705" s="579">
        <f t="shared" si="75"/>
        <v>0.704</v>
      </c>
      <c r="M705" s="578">
        <f t="shared" si="76"/>
        <v>0.704</v>
      </c>
      <c r="N705" s="146">
        <f t="shared" si="79"/>
        <v>-0.356</v>
      </c>
      <c r="O705" s="194" t="str">
        <f t="shared" si="73"/>
        <v>是</v>
      </c>
      <c r="P705" s="194" t="str">
        <f t="shared" si="77"/>
        <v>是</v>
      </c>
      <c r="Q705" s="689" t="s">
        <v>1383</v>
      </c>
      <c r="R705" s="175">
        <f t="shared" si="78"/>
        <v>5</v>
      </c>
    </row>
    <row r="706" s="175" customFormat="1" ht="18.95" customHeight="1" spans="1:18">
      <c r="A706" s="185" t="s">
        <v>165</v>
      </c>
      <c r="B706" s="186" t="s">
        <v>165</v>
      </c>
      <c r="C706" s="690" t="s">
        <v>1383</v>
      </c>
      <c r="D706" s="574">
        <v>2100716</v>
      </c>
      <c r="E706" s="186" t="s">
        <v>176</v>
      </c>
      <c r="F706" s="60" t="s">
        <v>1384</v>
      </c>
      <c r="G706" s="188">
        <v>332</v>
      </c>
      <c r="H706" s="188">
        <f>VLOOKUP(D706,'[45]2015市本级年初预算'!D:G,4,FALSE)</f>
        <v>210</v>
      </c>
      <c r="I706" s="188">
        <f>VLOOKUP(D706,'[45]2015预算调整'!E:K,7,FALSE)</f>
        <v>210</v>
      </c>
      <c r="J706" s="188">
        <f>VLOOKUP(D706,'[45]2015年市本级决算'!A:C,3,FALSE)</f>
        <v>125</v>
      </c>
      <c r="K706" s="578">
        <f t="shared" si="74"/>
        <v>0.377</v>
      </c>
      <c r="L706" s="579">
        <f t="shared" si="75"/>
        <v>0.595</v>
      </c>
      <c r="M706" s="578">
        <f t="shared" si="76"/>
        <v>0.595</v>
      </c>
      <c r="N706" s="148">
        <f t="shared" si="79"/>
        <v>-0.623</v>
      </c>
      <c r="O706" s="194" t="str">
        <f t="shared" si="73"/>
        <v>是</v>
      </c>
      <c r="P706" s="194" t="str">
        <f t="shared" si="77"/>
        <v>是</v>
      </c>
      <c r="Q706" s="689" t="s">
        <v>1385</v>
      </c>
      <c r="R706" s="175">
        <f t="shared" si="78"/>
        <v>7</v>
      </c>
    </row>
    <row r="707" s="175" customFormat="1" ht="18.95" customHeight="1" spans="1:18">
      <c r="A707" s="185" t="s">
        <v>165</v>
      </c>
      <c r="B707" s="186" t="s">
        <v>165</v>
      </c>
      <c r="C707" s="690" t="s">
        <v>1383</v>
      </c>
      <c r="D707" s="574">
        <v>2100717</v>
      </c>
      <c r="E707" s="186" t="s">
        <v>176</v>
      </c>
      <c r="F707" s="60" t="s">
        <v>1386</v>
      </c>
      <c r="G707" s="188">
        <v>106</v>
      </c>
      <c r="H707" s="188">
        <f>VLOOKUP(D707,'[45]2015市本级年初预算'!D:G,4,FALSE)</f>
        <v>270</v>
      </c>
      <c r="I707" s="188">
        <f>VLOOKUP(D707,'[45]2015预算调整'!E:K,7,FALSE)</f>
        <v>270</v>
      </c>
      <c r="J707" s="188">
        <f>VLOOKUP(D707,'[45]2015年市本级决算'!A:C,3,FALSE)</f>
        <v>156</v>
      </c>
      <c r="K707" s="578">
        <f t="shared" si="74"/>
        <v>1.472</v>
      </c>
      <c r="L707" s="579">
        <f t="shared" si="75"/>
        <v>0.578</v>
      </c>
      <c r="M707" s="578">
        <f t="shared" si="76"/>
        <v>0.578</v>
      </c>
      <c r="N707" s="148">
        <f t="shared" si="79"/>
        <v>0.472</v>
      </c>
      <c r="O707" s="194" t="str">
        <f t="shared" si="73"/>
        <v>是</v>
      </c>
      <c r="P707" s="194" t="str">
        <f t="shared" si="77"/>
        <v>是</v>
      </c>
      <c r="Q707" s="689" t="s">
        <v>1387</v>
      </c>
      <c r="R707" s="175">
        <f t="shared" si="78"/>
        <v>7</v>
      </c>
    </row>
    <row r="708" s="175" customFormat="1" ht="18.95" customHeight="1" spans="1:18">
      <c r="A708" s="185" t="s">
        <v>165</v>
      </c>
      <c r="B708" s="186" t="s">
        <v>165</v>
      </c>
      <c r="C708" s="690" t="s">
        <v>1383</v>
      </c>
      <c r="D708" s="574">
        <v>2100799</v>
      </c>
      <c r="E708" s="186" t="s">
        <v>176</v>
      </c>
      <c r="F708" s="60" t="s">
        <v>1388</v>
      </c>
      <c r="G708" s="188">
        <f>VLOOKUP(D708,'[45]2014市本级决算'!A:C,3,FALSE)</f>
        <v>87</v>
      </c>
      <c r="H708" s="188">
        <f>VLOOKUP(D708,'[45]2015市本级年初预算'!D:G,4,FALSE)</f>
        <v>0</v>
      </c>
      <c r="I708" s="188">
        <f>VLOOKUP(D708,'[45]2015预算调整'!E:K,7,FALSE)</f>
        <v>0</v>
      </c>
      <c r="J708" s="188">
        <f>VLOOKUP(D708,'[45]2015年市本级决算'!A:C,3,FALSE)</f>
        <v>57</v>
      </c>
      <c r="K708" s="578">
        <f t="shared" si="74"/>
        <v>0.655</v>
      </c>
      <c r="L708" s="579">
        <f t="shared" si="75"/>
        <v>0</v>
      </c>
      <c r="M708" s="578">
        <f t="shared" si="76"/>
        <v>0</v>
      </c>
      <c r="N708" s="148">
        <f t="shared" si="79"/>
        <v>-0.345</v>
      </c>
      <c r="O708" s="194" t="str">
        <f t="shared" ref="O708:O771" si="80">IF(F708&lt;&gt;"",IF(SUM(G708:J708)&lt;&gt;0,"是","否"),"空")</f>
        <v>是</v>
      </c>
      <c r="P708" s="194" t="str">
        <f t="shared" si="77"/>
        <v>是</v>
      </c>
      <c r="Q708" s="689" t="s">
        <v>1389</v>
      </c>
      <c r="R708" s="175">
        <f t="shared" si="78"/>
        <v>7</v>
      </c>
    </row>
    <row r="709" s="175" customFormat="1" ht="18.95" customHeight="1" spans="1:18">
      <c r="A709" s="185" t="s">
        <v>165</v>
      </c>
      <c r="B709" s="690" t="s">
        <v>1290</v>
      </c>
      <c r="C709" s="186"/>
      <c r="D709" s="574">
        <v>21010</v>
      </c>
      <c r="E709" s="186"/>
      <c r="F709" s="60" t="s">
        <v>1390</v>
      </c>
      <c r="G709" s="188">
        <f>VLOOKUP(D709,'[45]2014市本级决算'!A:C,3,FALSE)</f>
        <v>1260</v>
      </c>
      <c r="H709" s="188">
        <f>VLOOKUP(D709,'[45]2015市本级年初预算'!D:G,4,FALSE)</f>
        <v>1450</v>
      </c>
      <c r="I709" s="188">
        <f>VLOOKUP(D709,'[45]2015预算调整'!E:K,7,FALSE)</f>
        <v>1450</v>
      </c>
      <c r="J709" s="188">
        <f>VLOOKUP(D709,'[45]2015年市本级决算'!A:C,3,FALSE)</f>
        <v>2560</v>
      </c>
      <c r="K709" s="578">
        <f t="shared" ref="K709:K772" si="81">IFERROR(J709/G709,0)</f>
        <v>2.032</v>
      </c>
      <c r="L709" s="579">
        <f t="shared" ref="L709:L772" si="82">IFERROR(J709/H709,0)</f>
        <v>1.766</v>
      </c>
      <c r="M709" s="578">
        <f t="shared" ref="M709:M772" si="83">IFERROR(J709/I709,0)</f>
        <v>1.766</v>
      </c>
      <c r="N709" s="146">
        <f t="shared" si="79"/>
        <v>1.032</v>
      </c>
      <c r="O709" s="194" t="str">
        <f t="shared" si="80"/>
        <v>是</v>
      </c>
      <c r="P709" s="194" t="str">
        <f t="shared" ref="P709:P772" si="84">IF(C709&lt;&gt;"",IF(OR(LEFT(D709,3)="205",LEFT(D709,3)="206",LEFT(D709,3)="207",LEFT(D709,3)="208",LEFT(D709,3)="210",LEFT(D709,3)="213"),"是","否"),"是")</f>
        <v>是</v>
      </c>
      <c r="Q709" s="689" t="s">
        <v>1391</v>
      </c>
      <c r="R709" s="175">
        <f t="shared" ref="R709:R772" si="85">LEN(Q709)</f>
        <v>5</v>
      </c>
    </row>
    <row r="710" s="175" customFormat="1" ht="18.95" customHeight="1" spans="1:18">
      <c r="A710" s="185" t="s">
        <v>165</v>
      </c>
      <c r="B710" s="186" t="s">
        <v>165</v>
      </c>
      <c r="C710" s="186" t="s">
        <v>1391</v>
      </c>
      <c r="D710" s="574">
        <v>2101001</v>
      </c>
      <c r="E710" s="186" t="s">
        <v>176</v>
      </c>
      <c r="F710" s="60" t="s">
        <v>170</v>
      </c>
      <c r="G710" s="188">
        <f>VLOOKUP(D710,'[45]2014市本级决算'!A:C,3,FALSE)</f>
        <v>374</v>
      </c>
      <c r="H710" s="188">
        <f>VLOOKUP(D710,'[45]2015市本级年初预算'!D:G,4,FALSE)</f>
        <v>430</v>
      </c>
      <c r="I710" s="188">
        <f>VLOOKUP(D710,'[45]2015预算调整'!E:K,7,FALSE)</f>
        <v>430</v>
      </c>
      <c r="J710" s="188">
        <f>VLOOKUP(D710,'[45]2015年市本级决算'!A:C,3,FALSE)</f>
        <v>913</v>
      </c>
      <c r="K710" s="578">
        <f t="shared" si="81"/>
        <v>2.441</v>
      </c>
      <c r="L710" s="579">
        <f t="shared" si="82"/>
        <v>2.123</v>
      </c>
      <c r="M710" s="578">
        <f t="shared" si="83"/>
        <v>2.123</v>
      </c>
      <c r="N710" s="148">
        <f t="shared" si="79"/>
        <v>1.441</v>
      </c>
      <c r="O710" s="194" t="str">
        <f t="shared" si="80"/>
        <v>是</v>
      </c>
      <c r="P710" s="194" t="str">
        <f t="shared" si="84"/>
        <v>是</v>
      </c>
      <c r="Q710" s="689" t="s">
        <v>1392</v>
      </c>
      <c r="R710" s="175">
        <f t="shared" si="85"/>
        <v>7</v>
      </c>
    </row>
    <row r="711" s="175" customFormat="1" ht="18.95" customHeight="1" spans="1:18">
      <c r="A711" s="185" t="s">
        <v>165</v>
      </c>
      <c r="B711" s="186"/>
      <c r="C711" s="186" t="s">
        <v>1391</v>
      </c>
      <c r="D711" s="574">
        <v>2101002</v>
      </c>
      <c r="E711" s="186" t="s">
        <v>176</v>
      </c>
      <c r="F711" s="60" t="s">
        <v>172</v>
      </c>
      <c r="G711" s="188">
        <f>VLOOKUP(D711,'[45]2014市本级决算'!A:C,3,FALSE)</f>
        <v>153</v>
      </c>
      <c r="H711" s="188">
        <f>VLOOKUP(D711,'[45]2015市本级年初预算'!D:G,4,FALSE)</f>
        <v>200</v>
      </c>
      <c r="I711" s="188">
        <f>VLOOKUP(D711,'[45]2015预算调整'!E:K,7,FALSE)</f>
        <v>200</v>
      </c>
      <c r="J711" s="188">
        <f>VLOOKUP(D711,'[45]2015年市本级决算'!A:C,3,FALSE)</f>
        <v>73</v>
      </c>
      <c r="K711" s="578">
        <f t="shared" si="81"/>
        <v>0.477</v>
      </c>
      <c r="L711" s="579">
        <f t="shared" si="82"/>
        <v>0.365</v>
      </c>
      <c r="M711" s="578">
        <f t="shared" si="83"/>
        <v>0.365</v>
      </c>
      <c r="N711" s="148">
        <f t="shared" si="79"/>
        <v>-0.523</v>
      </c>
      <c r="O711" s="194" t="str">
        <f t="shared" si="80"/>
        <v>是</v>
      </c>
      <c r="P711" s="194" t="str">
        <f t="shared" si="84"/>
        <v>是</v>
      </c>
      <c r="Q711" s="689" t="s">
        <v>1393</v>
      </c>
      <c r="R711" s="175">
        <f t="shared" si="85"/>
        <v>7</v>
      </c>
    </row>
    <row r="712" s="175" customFormat="1" ht="18.95" customHeight="1" spans="1:18">
      <c r="A712" s="185"/>
      <c r="B712" s="186" t="s">
        <v>165</v>
      </c>
      <c r="C712" s="186" t="s">
        <v>1391</v>
      </c>
      <c r="D712" s="574">
        <v>2101003</v>
      </c>
      <c r="E712" s="186" t="s">
        <v>176</v>
      </c>
      <c r="F712" s="60" t="s">
        <v>174</v>
      </c>
      <c r="G712" s="188">
        <f>VLOOKUP(D712,'[45]2014市本级决算'!A:C,3,FALSE)</f>
        <v>0</v>
      </c>
      <c r="H712" s="188">
        <f>VLOOKUP(D712,'[45]2015市本级年初预算'!D:G,4,FALSE)</f>
        <v>0</v>
      </c>
      <c r="I712" s="188">
        <f>VLOOKUP(D712,'[45]2015预算调整'!E:K,7,FALSE)</f>
        <v>0</v>
      </c>
      <c r="J712" s="188">
        <f>VLOOKUP(D712,'[45]2015年市本级决算'!A:C,3,FALSE)</f>
        <v>0</v>
      </c>
      <c r="K712" s="578">
        <f t="shared" si="81"/>
        <v>0</v>
      </c>
      <c r="L712" s="579">
        <f t="shared" si="82"/>
        <v>0</v>
      </c>
      <c r="M712" s="578">
        <f t="shared" si="83"/>
        <v>0</v>
      </c>
      <c r="N712" s="148" t="str">
        <f t="shared" si="79"/>
        <v/>
      </c>
      <c r="O712" s="194" t="str">
        <f t="shared" si="80"/>
        <v>否</v>
      </c>
      <c r="P712" s="194" t="str">
        <f t="shared" si="84"/>
        <v>是</v>
      </c>
      <c r="Q712" s="689" t="s">
        <v>1394</v>
      </c>
      <c r="R712" s="175">
        <f t="shared" si="85"/>
        <v>7</v>
      </c>
    </row>
    <row r="713" s="175" customFormat="1" ht="18.95" customHeight="1" spans="1:18">
      <c r="A713" s="185" t="s">
        <v>165</v>
      </c>
      <c r="B713" s="186"/>
      <c r="C713" s="186" t="s">
        <v>1391</v>
      </c>
      <c r="D713" s="574">
        <v>2101012</v>
      </c>
      <c r="E713" s="186" t="s">
        <v>176</v>
      </c>
      <c r="F713" s="62" t="s">
        <v>1395</v>
      </c>
      <c r="G713" s="188">
        <f>VLOOKUP(D713,'[45]2014市本级决算'!A:C,3,FALSE)</f>
        <v>123</v>
      </c>
      <c r="H713" s="188">
        <f>VLOOKUP(D713,'[45]2015市本级年初预算'!D:G,4,FALSE)</f>
        <v>130</v>
      </c>
      <c r="I713" s="188">
        <f>VLOOKUP(D713,'[45]2015预算调整'!E:K,7,FALSE)</f>
        <v>130</v>
      </c>
      <c r="J713" s="188">
        <f>VLOOKUP(D713,'[45]2015年市本级决算'!A:C,3,FALSE)</f>
        <v>129</v>
      </c>
      <c r="K713" s="578">
        <f t="shared" si="81"/>
        <v>1.049</v>
      </c>
      <c r="L713" s="579">
        <f t="shared" si="82"/>
        <v>0.992</v>
      </c>
      <c r="M713" s="578">
        <f t="shared" si="83"/>
        <v>0.992</v>
      </c>
      <c r="N713" s="148">
        <f t="shared" si="79"/>
        <v>0.049</v>
      </c>
      <c r="O713" s="194" t="str">
        <f t="shared" si="80"/>
        <v>是</v>
      </c>
      <c r="P713" s="194" t="str">
        <f t="shared" si="84"/>
        <v>是</v>
      </c>
      <c r="Q713" s="689" t="s">
        <v>1396</v>
      </c>
      <c r="R713" s="175">
        <f t="shared" si="85"/>
        <v>7</v>
      </c>
    </row>
    <row r="714" s="175" customFormat="1" ht="18.95" customHeight="1" spans="1:18">
      <c r="A714" s="185" t="s">
        <v>165</v>
      </c>
      <c r="B714" s="186" t="s">
        <v>165</v>
      </c>
      <c r="C714" s="186" t="s">
        <v>1391</v>
      </c>
      <c r="D714" s="574">
        <v>2101014</v>
      </c>
      <c r="E714" s="186" t="s">
        <v>176</v>
      </c>
      <c r="F714" s="62" t="s">
        <v>1397</v>
      </c>
      <c r="G714" s="188">
        <f>VLOOKUP(D714,'[45]2014市本级决算'!A:C,3,FALSE)</f>
        <v>5</v>
      </c>
      <c r="H714" s="188">
        <f>VLOOKUP(D714,'[45]2015市本级年初预算'!D:G,4,FALSE)</f>
        <v>5</v>
      </c>
      <c r="I714" s="188">
        <f>VLOOKUP(D714,'[45]2015预算调整'!E:K,7,FALSE)</f>
        <v>5</v>
      </c>
      <c r="J714" s="188">
        <f>VLOOKUP(D714,'[45]2015年市本级决算'!A:C,3,FALSE)</f>
        <v>26</v>
      </c>
      <c r="K714" s="578">
        <f t="shared" si="81"/>
        <v>5.2</v>
      </c>
      <c r="L714" s="579">
        <f t="shared" si="82"/>
        <v>5.2</v>
      </c>
      <c r="M714" s="578">
        <f t="shared" si="83"/>
        <v>5.2</v>
      </c>
      <c r="N714" s="148">
        <f t="shared" si="79"/>
        <v>4.2</v>
      </c>
      <c r="O714" s="194" t="str">
        <f t="shared" si="80"/>
        <v>是</v>
      </c>
      <c r="P714" s="194" t="str">
        <f t="shared" si="84"/>
        <v>是</v>
      </c>
      <c r="Q714" s="689" t="s">
        <v>1398</v>
      </c>
      <c r="R714" s="175">
        <f t="shared" si="85"/>
        <v>7</v>
      </c>
    </row>
    <row r="715" s="175" customFormat="1" ht="18.95" customHeight="1" spans="1:18">
      <c r="A715" s="185" t="s">
        <v>165</v>
      </c>
      <c r="B715" s="186"/>
      <c r="C715" s="186" t="s">
        <v>1391</v>
      </c>
      <c r="D715" s="574">
        <v>2101015</v>
      </c>
      <c r="E715" s="186" t="s">
        <v>176</v>
      </c>
      <c r="F715" s="39" t="s">
        <v>1399</v>
      </c>
      <c r="G715" s="188">
        <f>VLOOKUP(D715,'[45]2014市本级决算'!A:C,3,FALSE)</f>
        <v>5</v>
      </c>
      <c r="H715" s="188">
        <f>VLOOKUP(D715,'[45]2015市本级年初预算'!D:G,4,FALSE)</f>
        <v>5</v>
      </c>
      <c r="I715" s="188">
        <f>VLOOKUP(D715,'[45]2015预算调整'!E:K,7,FALSE)</f>
        <v>5</v>
      </c>
      <c r="J715" s="188">
        <f>VLOOKUP(D715,'[45]2015年市本级决算'!A:C,3,FALSE)</f>
        <v>13</v>
      </c>
      <c r="K715" s="578">
        <f t="shared" si="81"/>
        <v>2.6</v>
      </c>
      <c r="L715" s="579">
        <f t="shared" si="82"/>
        <v>2.6</v>
      </c>
      <c r="M715" s="578">
        <f t="shared" si="83"/>
        <v>2.6</v>
      </c>
      <c r="N715" s="148">
        <f t="shared" si="79"/>
        <v>1.6</v>
      </c>
      <c r="O715" s="194" t="str">
        <f t="shared" si="80"/>
        <v>是</v>
      </c>
      <c r="P715" s="194" t="str">
        <f t="shared" si="84"/>
        <v>是</v>
      </c>
      <c r="Q715" s="689" t="s">
        <v>1400</v>
      </c>
      <c r="R715" s="175">
        <f t="shared" si="85"/>
        <v>7</v>
      </c>
    </row>
    <row r="716" s="175" customFormat="1" ht="18.95" customHeight="1" spans="1:18">
      <c r="A716" s="185"/>
      <c r="B716" s="186"/>
      <c r="C716" s="186" t="s">
        <v>1391</v>
      </c>
      <c r="D716" s="574">
        <v>2101016</v>
      </c>
      <c r="E716" s="186" t="s">
        <v>176</v>
      </c>
      <c r="F716" s="39" t="s">
        <v>1401</v>
      </c>
      <c r="G716" s="188">
        <f>VLOOKUP(D716,'[45]2014市本级决算'!A:C,3,FALSE)</f>
        <v>381</v>
      </c>
      <c r="H716" s="188">
        <f>VLOOKUP(D716,'[45]2015市本级年初预算'!D:G,4,FALSE)</f>
        <v>450</v>
      </c>
      <c r="I716" s="188">
        <f>VLOOKUP(D716,'[45]2015预算调整'!E:K,7,FALSE)</f>
        <v>450</v>
      </c>
      <c r="J716" s="188">
        <f>VLOOKUP(D716,'[45]2015年市本级决算'!A:C,3,FALSE)</f>
        <v>1058</v>
      </c>
      <c r="K716" s="578">
        <f t="shared" si="81"/>
        <v>2.777</v>
      </c>
      <c r="L716" s="579">
        <f t="shared" si="82"/>
        <v>2.351</v>
      </c>
      <c r="M716" s="578">
        <f t="shared" si="83"/>
        <v>2.351</v>
      </c>
      <c r="N716" s="148">
        <f t="shared" si="79"/>
        <v>1.777</v>
      </c>
      <c r="O716" s="194" t="str">
        <f t="shared" si="80"/>
        <v>是</v>
      </c>
      <c r="P716" s="194" t="str">
        <f t="shared" si="84"/>
        <v>是</v>
      </c>
      <c r="Q716" s="689" t="s">
        <v>1402</v>
      </c>
      <c r="R716" s="175">
        <f t="shared" si="85"/>
        <v>7</v>
      </c>
    </row>
    <row r="717" s="175" customFormat="1" ht="18.95" customHeight="1" spans="1:18">
      <c r="A717" s="185"/>
      <c r="B717" s="186"/>
      <c r="C717" s="186" t="s">
        <v>1391</v>
      </c>
      <c r="D717" s="574">
        <v>2101050</v>
      </c>
      <c r="E717" s="186" t="s">
        <v>176</v>
      </c>
      <c r="F717" s="62" t="s">
        <v>189</v>
      </c>
      <c r="G717" s="188">
        <f>VLOOKUP(D717,'[45]2014市本级决算'!A:C,3,FALSE)</f>
        <v>203</v>
      </c>
      <c r="H717" s="188">
        <f>VLOOKUP(D717,'[45]2015市本级年初预算'!D:G,4,FALSE)</f>
        <v>200</v>
      </c>
      <c r="I717" s="188">
        <f>VLOOKUP(D717,'[45]2015预算调整'!E:K,7,FALSE)</f>
        <v>200</v>
      </c>
      <c r="J717" s="188">
        <f>VLOOKUP(D717,'[45]2015年市本级决算'!A:C,3,FALSE)</f>
        <v>295</v>
      </c>
      <c r="K717" s="578">
        <f t="shared" si="81"/>
        <v>1.453</v>
      </c>
      <c r="L717" s="579">
        <f t="shared" si="82"/>
        <v>1.475</v>
      </c>
      <c r="M717" s="578">
        <f t="shared" si="83"/>
        <v>1.475</v>
      </c>
      <c r="N717" s="148">
        <f t="shared" si="79"/>
        <v>0.453</v>
      </c>
      <c r="O717" s="194" t="str">
        <f t="shared" si="80"/>
        <v>是</v>
      </c>
      <c r="P717" s="194" t="str">
        <f t="shared" si="84"/>
        <v>是</v>
      </c>
      <c r="Q717" s="689" t="s">
        <v>1403</v>
      </c>
      <c r="R717" s="175">
        <f t="shared" si="85"/>
        <v>7</v>
      </c>
    </row>
    <row r="718" s="175" customFormat="1" ht="18.95" customHeight="1" spans="1:18">
      <c r="A718" s="185"/>
      <c r="B718" s="186"/>
      <c r="C718" s="186" t="s">
        <v>1391</v>
      </c>
      <c r="D718" s="574">
        <v>2101099</v>
      </c>
      <c r="E718" s="186" t="s">
        <v>176</v>
      </c>
      <c r="F718" s="60" t="s">
        <v>1404</v>
      </c>
      <c r="G718" s="188">
        <f>VLOOKUP(D718,'[45]2014市本级决算'!A:C,3,FALSE)</f>
        <v>16</v>
      </c>
      <c r="H718" s="188">
        <f>VLOOKUP(D718,'[45]2015市本级年初预算'!D:G,4,FALSE)</f>
        <v>30</v>
      </c>
      <c r="I718" s="188">
        <f>VLOOKUP(D718,'[45]2015预算调整'!E:K,7,FALSE)</f>
        <v>30</v>
      </c>
      <c r="J718" s="188">
        <f>VLOOKUP(D718,'[45]2015年市本级决算'!A:C,3,FALSE)</f>
        <v>53</v>
      </c>
      <c r="K718" s="578">
        <f t="shared" si="81"/>
        <v>3.313</v>
      </c>
      <c r="L718" s="579">
        <f t="shared" si="82"/>
        <v>1.767</v>
      </c>
      <c r="M718" s="578">
        <f t="shared" si="83"/>
        <v>1.767</v>
      </c>
      <c r="N718" s="148">
        <f t="shared" si="79"/>
        <v>2.313</v>
      </c>
      <c r="O718" s="194" t="str">
        <f t="shared" si="80"/>
        <v>是</v>
      </c>
      <c r="P718" s="194" t="str">
        <f t="shared" si="84"/>
        <v>是</v>
      </c>
      <c r="Q718" s="689" t="s">
        <v>1405</v>
      </c>
      <c r="R718" s="175">
        <f t="shared" si="85"/>
        <v>7</v>
      </c>
    </row>
    <row r="719" s="175" customFormat="1" ht="18.95" customHeight="1" spans="1:18">
      <c r="A719" s="185"/>
      <c r="B719" s="690" t="s">
        <v>1290</v>
      </c>
      <c r="C719" s="186"/>
      <c r="D719" s="39">
        <v>21099</v>
      </c>
      <c r="E719" s="186"/>
      <c r="F719" s="60" t="s">
        <v>1406</v>
      </c>
      <c r="G719" s="188">
        <f>VLOOKUP(D719,'[45]2014市本级决算'!A:C,3,FALSE)</f>
        <v>313</v>
      </c>
      <c r="H719" s="188">
        <f>VLOOKUP(D719,'[45]2015市本级年初预算'!D:G,4,FALSE)</f>
        <v>320</v>
      </c>
      <c r="I719" s="188">
        <f>VLOOKUP(D719,'[45]2015预算调整'!E:K,7,FALSE)</f>
        <v>320</v>
      </c>
      <c r="J719" s="188">
        <f>VLOOKUP(D719,'[45]2015年市本级决算'!A:C,3,FALSE)</f>
        <v>470</v>
      </c>
      <c r="K719" s="578">
        <f t="shared" si="81"/>
        <v>1.502</v>
      </c>
      <c r="L719" s="579">
        <f t="shared" si="82"/>
        <v>1.469</v>
      </c>
      <c r="M719" s="578">
        <f t="shared" si="83"/>
        <v>1.469</v>
      </c>
      <c r="N719" s="146">
        <f t="shared" si="79"/>
        <v>0.502</v>
      </c>
      <c r="O719" s="194" t="str">
        <f t="shared" si="80"/>
        <v>是</v>
      </c>
      <c r="P719" s="194" t="str">
        <f t="shared" si="84"/>
        <v>是</v>
      </c>
      <c r="Q719" s="39">
        <v>21099</v>
      </c>
      <c r="R719" s="175">
        <f t="shared" si="85"/>
        <v>5</v>
      </c>
    </row>
    <row r="720" s="175" customFormat="1" ht="18.95" customHeight="1" spans="1:18">
      <c r="A720" s="185"/>
      <c r="B720" s="186"/>
      <c r="C720" s="39">
        <v>21099</v>
      </c>
      <c r="D720" s="39">
        <v>2109901</v>
      </c>
      <c r="E720" s="186" t="s">
        <v>176</v>
      </c>
      <c r="F720" s="60" t="s">
        <v>1407</v>
      </c>
      <c r="G720" s="188">
        <f>VLOOKUP(D720,'[45]2014市本级决算'!A:C,3,FALSE)</f>
        <v>313</v>
      </c>
      <c r="H720" s="188">
        <f>VLOOKUP(D720,'[45]2015市本级年初预算'!D:G,4,FALSE)</f>
        <v>320</v>
      </c>
      <c r="I720" s="188">
        <f>VLOOKUP(D720,'[45]2015预算调整'!E:K,7,FALSE)</f>
        <v>320</v>
      </c>
      <c r="J720" s="188">
        <f>VLOOKUP(D720,'[45]2015年市本级决算'!A:C,3,FALSE)</f>
        <v>470</v>
      </c>
      <c r="K720" s="578">
        <f t="shared" si="81"/>
        <v>1.502</v>
      </c>
      <c r="L720" s="579">
        <f t="shared" si="82"/>
        <v>1.469</v>
      </c>
      <c r="M720" s="578">
        <f t="shared" si="83"/>
        <v>1.469</v>
      </c>
      <c r="N720" s="148">
        <f t="shared" si="79"/>
        <v>0.502</v>
      </c>
      <c r="O720" s="194" t="str">
        <f t="shared" si="80"/>
        <v>是</v>
      </c>
      <c r="P720" s="194" t="str">
        <f t="shared" si="84"/>
        <v>是</v>
      </c>
      <c r="Q720" s="39">
        <v>2109901</v>
      </c>
      <c r="R720" s="175">
        <f t="shared" si="85"/>
        <v>7</v>
      </c>
    </row>
    <row r="721" s="175" customFormat="1" ht="18.95" customHeight="1" spans="1:18">
      <c r="A721" s="185" t="s">
        <v>164</v>
      </c>
      <c r="B721" s="186" t="s">
        <v>165</v>
      </c>
      <c r="C721" s="186"/>
      <c r="D721" s="574">
        <v>211</v>
      </c>
      <c r="E721" s="186"/>
      <c r="F721" s="61" t="s">
        <v>1408</v>
      </c>
      <c r="G721" s="188">
        <f>VLOOKUP(D721,'[45]2014市本级决算'!A:C,3,FALSE)</f>
        <v>99998</v>
      </c>
      <c r="H721" s="188">
        <f>VLOOKUP(D721,'[45]2015市本级年初预算'!D:G,4,FALSE)</f>
        <v>71412</v>
      </c>
      <c r="I721" s="188">
        <f>VLOOKUP(D721,'[45]2015预算调整'!E:K,7,FALSE)</f>
        <v>125147</v>
      </c>
      <c r="J721" s="188">
        <f>VLOOKUP(D721,'[45]2015年市本级决算'!A:C,3,FALSE)</f>
        <v>82809</v>
      </c>
      <c r="K721" s="578">
        <f t="shared" si="81"/>
        <v>0.828</v>
      </c>
      <c r="L721" s="579">
        <f t="shared" si="82"/>
        <v>1.16</v>
      </c>
      <c r="M721" s="578">
        <f t="shared" si="83"/>
        <v>0.662</v>
      </c>
      <c r="N721" s="146">
        <f t="shared" si="79"/>
        <v>-0.172</v>
      </c>
      <c r="O721" s="194" t="str">
        <f t="shared" si="80"/>
        <v>是</v>
      </c>
      <c r="P721" s="194" t="str">
        <f t="shared" si="84"/>
        <v>是</v>
      </c>
      <c r="Q721" s="187" t="s">
        <v>1409</v>
      </c>
      <c r="R721" s="175">
        <f t="shared" si="85"/>
        <v>3</v>
      </c>
    </row>
    <row r="722" s="175" customFormat="1" ht="18.95" customHeight="1" spans="1:18">
      <c r="A722" s="185" t="s">
        <v>165</v>
      </c>
      <c r="B722" s="690" t="s">
        <v>1409</v>
      </c>
      <c r="C722" s="186"/>
      <c r="D722" s="574">
        <v>21101</v>
      </c>
      <c r="E722" s="186"/>
      <c r="F722" s="60" t="s">
        <v>1410</v>
      </c>
      <c r="G722" s="188">
        <f>VLOOKUP(D722,'[45]2014市本级决算'!A:C,3,FALSE)</f>
        <v>813</v>
      </c>
      <c r="H722" s="188">
        <f>VLOOKUP(D722,'[45]2015市本级年初预算'!D:G,4,FALSE)</f>
        <v>885</v>
      </c>
      <c r="I722" s="188">
        <f>VLOOKUP(D722,'[45]2015预算调整'!E:K,7,FALSE)</f>
        <v>885</v>
      </c>
      <c r="J722" s="188">
        <f>VLOOKUP(D722,'[45]2015年市本级决算'!A:C,3,FALSE)</f>
        <v>782</v>
      </c>
      <c r="K722" s="578">
        <f t="shared" si="81"/>
        <v>0.962</v>
      </c>
      <c r="L722" s="579">
        <f t="shared" si="82"/>
        <v>0.884</v>
      </c>
      <c r="M722" s="578">
        <f t="shared" si="83"/>
        <v>0.884</v>
      </c>
      <c r="N722" s="148">
        <f t="shared" si="79"/>
        <v>-0.038</v>
      </c>
      <c r="O722" s="194" t="str">
        <f t="shared" si="80"/>
        <v>是</v>
      </c>
      <c r="P722" s="194" t="str">
        <f t="shared" si="84"/>
        <v>是</v>
      </c>
      <c r="Q722" s="187" t="s">
        <v>1411</v>
      </c>
      <c r="R722" s="175">
        <f t="shared" si="85"/>
        <v>5</v>
      </c>
    </row>
    <row r="723" s="175" customFormat="1" ht="18.95" customHeight="1" spans="1:18">
      <c r="A723" s="185" t="s">
        <v>165</v>
      </c>
      <c r="B723" s="186" t="s">
        <v>165</v>
      </c>
      <c r="C723" s="186" t="s">
        <v>1411</v>
      </c>
      <c r="D723" s="574">
        <v>2110101</v>
      </c>
      <c r="E723" s="186" t="s">
        <v>176</v>
      </c>
      <c r="F723" s="60" t="s">
        <v>170</v>
      </c>
      <c r="G723" s="188">
        <f>VLOOKUP(D723,'[45]2014市本级决算'!A:C,3,FALSE)</f>
        <v>387</v>
      </c>
      <c r="H723" s="188">
        <f>VLOOKUP(D723,'[45]2015市本级年初预算'!D:G,4,FALSE)</f>
        <v>450</v>
      </c>
      <c r="I723" s="188">
        <f>VLOOKUP(D723,'[45]2015预算调整'!E:K,7,FALSE)</f>
        <v>450</v>
      </c>
      <c r="J723" s="188">
        <f>VLOOKUP(D723,'[45]2015年市本级决算'!A:C,3,FALSE)</f>
        <v>544</v>
      </c>
      <c r="K723" s="578">
        <f t="shared" si="81"/>
        <v>1.406</v>
      </c>
      <c r="L723" s="579">
        <f t="shared" si="82"/>
        <v>1.209</v>
      </c>
      <c r="M723" s="578">
        <f t="shared" si="83"/>
        <v>1.209</v>
      </c>
      <c r="N723" s="148">
        <f t="shared" si="79"/>
        <v>0.406</v>
      </c>
      <c r="O723" s="194" t="str">
        <f t="shared" si="80"/>
        <v>是</v>
      </c>
      <c r="P723" s="194" t="str">
        <f t="shared" si="84"/>
        <v>否</v>
      </c>
      <c r="Q723" s="187" t="s">
        <v>1412</v>
      </c>
      <c r="R723" s="175">
        <f t="shared" si="85"/>
        <v>7</v>
      </c>
    </row>
    <row r="724" s="175" customFormat="1" ht="18.95" customHeight="1" spans="1:18">
      <c r="A724" s="185" t="s">
        <v>165</v>
      </c>
      <c r="B724" s="186" t="s">
        <v>165</v>
      </c>
      <c r="C724" s="186" t="s">
        <v>1411</v>
      </c>
      <c r="D724" s="574">
        <v>2110102</v>
      </c>
      <c r="E724" s="186" t="s">
        <v>176</v>
      </c>
      <c r="F724" s="60" t="s">
        <v>172</v>
      </c>
      <c r="G724" s="188">
        <f>VLOOKUP(D724,'[45]2014市本级决算'!A:C,3,FALSE)</f>
        <v>59</v>
      </c>
      <c r="H724" s="188">
        <f>VLOOKUP(D724,'[45]2015市本级年初预算'!D:G,4,FALSE)</f>
        <v>70</v>
      </c>
      <c r="I724" s="188">
        <f>VLOOKUP(D724,'[45]2015预算调整'!E:K,7,FALSE)</f>
        <v>70</v>
      </c>
      <c r="J724" s="188">
        <f>VLOOKUP(D724,'[45]2015年市本级决算'!A:C,3,FALSE)</f>
        <v>54</v>
      </c>
      <c r="K724" s="578">
        <f t="shared" si="81"/>
        <v>0.915</v>
      </c>
      <c r="L724" s="579">
        <f t="shared" si="82"/>
        <v>0.771</v>
      </c>
      <c r="M724" s="578">
        <f t="shared" si="83"/>
        <v>0.771</v>
      </c>
      <c r="N724" s="148">
        <f t="shared" si="79"/>
        <v>-0.085</v>
      </c>
      <c r="O724" s="194" t="str">
        <f t="shared" si="80"/>
        <v>是</v>
      </c>
      <c r="P724" s="194" t="str">
        <f t="shared" si="84"/>
        <v>否</v>
      </c>
      <c r="Q724" s="187" t="s">
        <v>1413</v>
      </c>
      <c r="R724" s="175">
        <f t="shared" si="85"/>
        <v>7</v>
      </c>
    </row>
    <row r="725" s="175" customFormat="1" ht="18.95" customHeight="1" spans="1:18">
      <c r="A725" s="185" t="s">
        <v>165</v>
      </c>
      <c r="B725" s="186" t="s">
        <v>165</v>
      </c>
      <c r="C725" s="186" t="s">
        <v>1411</v>
      </c>
      <c r="D725" s="574">
        <v>2110103</v>
      </c>
      <c r="E725" s="186" t="s">
        <v>176</v>
      </c>
      <c r="F725" s="60" t="s">
        <v>174</v>
      </c>
      <c r="G725" s="188">
        <f>VLOOKUP(D725,'[45]2014市本级决算'!A:C,3,FALSE)</f>
        <v>0</v>
      </c>
      <c r="H725" s="188">
        <f>VLOOKUP(D725,'[45]2015市本级年初预算'!D:G,4,FALSE)</f>
        <v>0</v>
      </c>
      <c r="I725" s="188">
        <f>VLOOKUP(D725,'[45]2015预算调整'!E:K,7,FALSE)</f>
        <v>0</v>
      </c>
      <c r="J725" s="188">
        <f>VLOOKUP(D725,'[45]2015年市本级决算'!A:C,3,FALSE)</f>
        <v>0</v>
      </c>
      <c r="K725" s="578">
        <f t="shared" si="81"/>
        <v>0</v>
      </c>
      <c r="L725" s="579">
        <f t="shared" si="82"/>
        <v>0</v>
      </c>
      <c r="M725" s="578">
        <f t="shared" si="83"/>
        <v>0</v>
      </c>
      <c r="N725" s="148" t="str">
        <f t="shared" si="79"/>
        <v/>
      </c>
      <c r="O725" s="194" t="str">
        <f t="shared" si="80"/>
        <v>否</v>
      </c>
      <c r="P725" s="194" t="str">
        <f t="shared" si="84"/>
        <v>否</v>
      </c>
      <c r="Q725" s="187" t="s">
        <v>1414</v>
      </c>
      <c r="R725" s="175">
        <f t="shared" si="85"/>
        <v>7</v>
      </c>
    </row>
    <row r="726" s="175" customFormat="1" ht="18.95" customHeight="1" spans="1:18">
      <c r="A726" s="185" t="s">
        <v>165</v>
      </c>
      <c r="B726" s="186" t="s">
        <v>165</v>
      </c>
      <c r="C726" s="186" t="s">
        <v>1411</v>
      </c>
      <c r="D726" s="574">
        <v>2110104</v>
      </c>
      <c r="E726" s="186" t="s">
        <v>176</v>
      </c>
      <c r="F726" s="60" t="s">
        <v>1415</v>
      </c>
      <c r="G726" s="188">
        <f>VLOOKUP(D726,'[45]2014市本级决算'!A:C,3,FALSE)</f>
        <v>84</v>
      </c>
      <c r="H726" s="188">
        <f>VLOOKUP(D726,'[45]2015市本级年初预算'!D:G,4,FALSE)</f>
        <v>85</v>
      </c>
      <c r="I726" s="188">
        <f>VLOOKUP(D726,'[45]2015预算调整'!E:K,7,FALSE)</f>
        <v>85</v>
      </c>
      <c r="J726" s="188">
        <f>VLOOKUP(D726,'[45]2015年市本级决算'!A:C,3,FALSE)</f>
        <v>4</v>
      </c>
      <c r="K726" s="578">
        <f t="shared" si="81"/>
        <v>0.048</v>
      </c>
      <c r="L726" s="579">
        <f t="shared" si="82"/>
        <v>0.047</v>
      </c>
      <c r="M726" s="578">
        <f t="shared" si="83"/>
        <v>0.047</v>
      </c>
      <c r="N726" s="148">
        <f t="shared" si="79"/>
        <v>-0.952</v>
      </c>
      <c r="O726" s="194" t="str">
        <f t="shared" si="80"/>
        <v>是</v>
      </c>
      <c r="P726" s="194" t="str">
        <f t="shared" si="84"/>
        <v>否</v>
      </c>
      <c r="Q726" s="187" t="s">
        <v>1416</v>
      </c>
      <c r="R726" s="175">
        <f t="shared" si="85"/>
        <v>7</v>
      </c>
    </row>
    <row r="727" s="175" customFormat="1" ht="18.95" customHeight="1" spans="1:18">
      <c r="A727" s="185" t="s">
        <v>165</v>
      </c>
      <c r="B727" s="186"/>
      <c r="C727" s="186" t="s">
        <v>1411</v>
      </c>
      <c r="D727" s="574">
        <v>2110105</v>
      </c>
      <c r="E727" s="186" t="s">
        <v>176</v>
      </c>
      <c r="F727" s="60" t="s">
        <v>1417</v>
      </c>
      <c r="G727" s="188">
        <f>VLOOKUP(D727,'[45]2014市本级决算'!A:C,3,FALSE)</f>
        <v>0</v>
      </c>
      <c r="H727" s="188">
        <f>VLOOKUP(D727,'[45]2015市本级年初预算'!D:G,4,FALSE)</f>
        <v>0</v>
      </c>
      <c r="I727" s="188">
        <f>VLOOKUP(D727,'[45]2015预算调整'!E:K,7,FALSE)</f>
        <v>0</v>
      </c>
      <c r="J727" s="188">
        <f>VLOOKUP(D727,'[45]2015年市本级决算'!A:C,3,FALSE)</f>
        <v>0</v>
      </c>
      <c r="K727" s="578">
        <f t="shared" si="81"/>
        <v>0</v>
      </c>
      <c r="L727" s="579">
        <f t="shared" si="82"/>
        <v>0</v>
      </c>
      <c r="M727" s="578">
        <f t="shared" si="83"/>
        <v>0</v>
      </c>
      <c r="N727" s="148" t="str">
        <f t="shared" si="79"/>
        <v/>
      </c>
      <c r="O727" s="194" t="str">
        <f t="shared" si="80"/>
        <v>否</v>
      </c>
      <c r="P727" s="194" t="str">
        <f t="shared" si="84"/>
        <v>否</v>
      </c>
      <c r="Q727" s="187" t="s">
        <v>1418</v>
      </c>
      <c r="R727" s="175">
        <f t="shared" si="85"/>
        <v>7</v>
      </c>
    </row>
    <row r="728" s="175" customFormat="1" ht="18.95" customHeight="1" spans="1:18">
      <c r="A728" s="185" t="s">
        <v>165</v>
      </c>
      <c r="B728" s="186" t="s">
        <v>165</v>
      </c>
      <c r="C728" s="186" t="s">
        <v>1411</v>
      </c>
      <c r="D728" s="574">
        <v>2110106</v>
      </c>
      <c r="E728" s="186" t="s">
        <v>176</v>
      </c>
      <c r="F728" s="60" t="s">
        <v>1419</v>
      </c>
      <c r="G728" s="188">
        <f>VLOOKUP(D728,'[45]2014市本级决算'!A:C,3,FALSE)</f>
        <v>0</v>
      </c>
      <c r="H728" s="188">
        <f>VLOOKUP(D728,'[45]2015市本级年初预算'!D:G,4,FALSE)</f>
        <v>0</v>
      </c>
      <c r="I728" s="188">
        <f>VLOOKUP(D728,'[45]2015预算调整'!E:K,7,FALSE)</f>
        <v>0</v>
      </c>
      <c r="J728" s="188">
        <f>VLOOKUP(D728,'[45]2015年市本级决算'!A:C,3,FALSE)</f>
        <v>0</v>
      </c>
      <c r="K728" s="578">
        <f t="shared" si="81"/>
        <v>0</v>
      </c>
      <c r="L728" s="579">
        <f t="shared" si="82"/>
        <v>0</v>
      </c>
      <c r="M728" s="578">
        <f t="shared" si="83"/>
        <v>0</v>
      </c>
      <c r="N728" s="148" t="str">
        <f t="shared" si="79"/>
        <v/>
      </c>
      <c r="O728" s="194" t="str">
        <f t="shared" si="80"/>
        <v>否</v>
      </c>
      <c r="P728" s="194" t="str">
        <f t="shared" si="84"/>
        <v>否</v>
      </c>
      <c r="Q728" s="187" t="s">
        <v>1420</v>
      </c>
      <c r="R728" s="175">
        <f t="shared" si="85"/>
        <v>7</v>
      </c>
    </row>
    <row r="729" s="175" customFormat="1" ht="18.95" customHeight="1" spans="1:18">
      <c r="A729" s="185" t="s">
        <v>165</v>
      </c>
      <c r="B729" s="186" t="s">
        <v>165</v>
      </c>
      <c r="C729" s="186" t="s">
        <v>1411</v>
      </c>
      <c r="D729" s="574">
        <v>2110107</v>
      </c>
      <c r="E729" s="186" t="s">
        <v>176</v>
      </c>
      <c r="F729" s="60" t="s">
        <v>1421</v>
      </c>
      <c r="G729" s="188">
        <f>VLOOKUP(D729,'[45]2014市本级决算'!A:C,3,FALSE)</f>
        <v>0</v>
      </c>
      <c r="H729" s="188">
        <f>VLOOKUP(D729,'[45]2015市本级年初预算'!D:G,4,FALSE)</f>
        <v>0</v>
      </c>
      <c r="I729" s="188">
        <f>VLOOKUP(D729,'[45]2015预算调整'!E:K,7,FALSE)</f>
        <v>0</v>
      </c>
      <c r="J729" s="188">
        <f>VLOOKUP(D729,'[45]2015年市本级决算'!A:C,3,FALSE)</f>
        <v>0</v>
      </c>
      <c r="K729" s="578">
        <f t="shared" si="81"/>
        <v>0</v>
      </c>
      <c r="L729" s="579">
        <f t="shared" si="82"/>
        <v>0</v>
      </c>
      <c r="M729" s="578">
        <f t="shared" si="83"/>
        <v>0</v>
      </c>
      <c r="N729" s="148" t="str">
        <f t="shared" si="79"/>
        <v/>
      </c>
      <c r="O729" s="194" t="str">
        <f t="shared" si="80"/>
        <v>否</v>
      </c>
      <c r="P729" s="194" t="str">
        <f t="shared" si="84"/>
        <v>否</v>
      </c>
      <c r="Q729" s="187" t="s">
        <v>1422</v>
      </c>
      <c r="R729" s="175">
        <f t="shared" si="85"/>
        <v>7</v>
      </c>
    </row>
    <row r="730" s="175" customFormat="1" ht="18.95" customHeight="1" spans="1:18">
      <c r="A730" s="185" t="s">
        <v>165</v>
      </c>
      <c r="B730" s="186" t="s">
        <v>165</v>
      </c>
      <c r="C730" s="186" t="s">
        <v>1411</v>
      </c>
      <c r="D730" s="574">
        <v>2110199</v>
      </c>
      <c r="E730" s="186" t="s">
        <v>176</v>
      </c>
      <c r="F730" s="60" t="s">
        <v>1423</v>
      </c>
      <c r="G730" s="188">
        <f>VLOOKUP(D730,'[45]2014市本级决算'!A:C,3,FALSE)</f>
        <v>283</v>
      </c>
      <c r="H730" s="188">
        <f>VLOOKUP(D730,'[45]2015市本级年初预算'!D:G,4,FALSE)</f>
        <v>280</v>
      </c>
      <c r="I730" s="188">
        <f>VLOOKUP(D730,'[45]2015预算调整'!E:K,7,FALSE)</f>
        <v>280</v>
      </c>
      <c r="J730" s="188">
        <f>VLOOKUP(D730,'[45]2015年市本级决算'!A:C,3,FALSE)</f>
        <v>180</v>
      </c>
      <c r="K730" s="578">
        <f t="shared" si="81"/>
        <v>0.636</v>
      </c>
      <c r="L730" s="579">
        <f t="shared" si="82"/>
        <v>0.643</v>
      </c>
      <c r="M730" s="578">
        <f t="shared" si="83"/>
        <v>0.643</v>
      </c>
      <c r="N730" s="148">
        <f t="shared" si="79"/>
        <v>-0.364</v>
      </c>
      <c r="O730" s="194" t="str">
        <f t="shared" si="80"/>
        <v>是</v>
      </c>
      <c r="P730" s="194" t="str">
        <f t="shared" si="84"/>
        <v>否</v>
      </c>
      <c r="Q730" s="187" t="s">
        <v>1424</v>
      </c>
      <c r="R730" s="175">
        <f t="shared" si="85"/>
        <v>7</v>
      </c>
    </row>
    <row r="731" s="175" customFormat="1" ht="18.95" customHeight="1" spans="1:18">
      <c r="A731" s="185" t="s">
        <v>165</v>
      </c>
      <c r="B731" s="186" t="s">
        <v>1409</v>
      </c>
      <c r="C731" s="186" t="s">
        <v>165</v>
      </c>
      <c r="D731" s="574">
        <v>21102</v>
      </c>
      <c r="E731" s="186"/>
      <c r="F731" s="60" t="s">
        <v>1425</v>
      </c>
      <c r="G731" s="188">
        <f>VLOOKUP(D731,'[45]2014市本级决算'!A:C,3,FALSE)</f>
        <v>170</v>
      </c>
      <c r="H731" s="188">
        <f>VLOOKUP(D731,'[45]2015市本级年初预算'!D:G,4,FALSE)</f>
        <v>170</v>
      </c>
      <c r="I731" s="188">
        <f>VLOOKUP(D731,'[45]2015预算调整'!E:K,7,FALSE)</f>
        <v>170</v>
      </c>
      <c r="J731" s="188">
        <f>VLOOKUP(D731,'[45]2015年市本级决算'!A:C,3,FALSE)</f>
        <v>0</v>
      </c>
      <c r="K731" s="578">
        <f t="shared" si="81"/>
        <v>0</v>
      </c>
      <c r="L731" s="579">
        <f t="shared" si="82"/>
        <v>0</v>
      </c>
      <c r="M731" s="578">
        <f t="shared" si="83"/>
        <v>0</v>
      </c>
      <c r="N731" s="148">
        <f t="shared" si="79"/>
        <v>-1</v>
      </c>
      <c r="O731" s="194" t="str">
        <f t="shared" si="80"/>
        <v>是</v>
      </c>
      <c r="P731" s="194" t="str">
        <f t="shared" si="84"/>
        <v>是</v>
      </c>
      <c r="Q731" s="187" t="s">
        <v>1426</v>
      </c>
      <c r="R731" s="175">
        <f t="shared" si="85"/>
        <v>5</v>
      </c>
    </row>
    <row r="732" s="175" customFormat="1" ht="18.95" customHeight="1" spans="1:18">
      <c r="A732" s="185" t="s">
        <v>165</v>
      </c>
      <c r="B732" s="186" t="s">
        <v>165</v>
      </c>
      <c r="C732" s="690" t="s">
        <v>1426</v>
      </c>
      <c r="D732" s="574">
        <v>2110203</v>
      </c>
      <c r="E732" s="186" t="s">
        <v>176</v>
      </c>
      <c r="F732" s="39" t="s">
        <v>1427</v>
      </c>
      <c r="G732" s="188">
        <f>VLOOKUP(D732,'[45]2014市本级决算'!A:C,3,FALSE)</f>
        <v>0</v>
      </c>
      <c r="H732" s="188">
        <f>VLOOKUP(D732,'[45]2015市本级年初预算'!D:G,4,FALSE)</f>
        <v>0</v>
      </c>
      <c r="I732" s="188">
        <f>VLOOKUP(D732,'[45]2015预算调整'!E:K,7,FALSE)</f>
        <v>0</v>
      </c>
      <c r="J732" s="188">
        <f>VLOOKUP(D732,'[45]2015年市本级决算'!A:C,3,FALSE)</f>
        <v>0</v>
      </c>
      <c r="K732" s="578">
        <f t="shared" si="81"/>
        <v>0</v>
      </c>
      <c r="L732" s="579">
        <f t="shared" si="82"/>
        <v>0</v>
      </c>
      <c r="M732" s="578">
        <f t="shared" si="83"/>
        <v>0</v>
      </c>
      <c r="N732" s="148" t="str">
        <f t="shared" si="79"/>
        <v/>
      </c>
      <c r="O732" s="194" t="str">
        <f t="shared" si="80"/>
        <v>否</v>
      </c>
      <c r="P732" s="194" t="str">
        <f t="shared" si="84"/>
        <v>否</v>
      </c>
      <c r="Q732" s="187" t="s">
        <v>1428</v>
      </c>
      <c r="R732" s="175">
        <f t="shared" si="85"/>
        <v>7</v>
      </c>
    </row>
    <row r="733" s="175" customFormat="1" ht="18.95" customHeight="1" spans="1:18">
      <c r="A733" s="185" t="s">
        <v>165</v>
      </c>
      <c r="B733" s="186" t="s">
        <v>165</v>
      </c>
      <c r="C733" s="690" t="s">
        <v>1426</v>
      </c>
      <c r="D733" s="574">
        <v>2110204</v>
      </c>
      <c r="E733" s="186" t="s">
        <v>176</v>
      </c>
      <c r="F733" s="60" t="s">
        <v>1429</v>
      </c>
      <c r="G733" s="188">
        <f>VLOOKUP(D733,'[45]2014市本级决算'!A:C,3,FALSE)</f>
        <v>0</v>
      </c>
      <c r="H733" s="188">
        <f>VLOOKUP(D733,'[45]2015市本级年初预算'!D:G,4,FALSE)</f>
        <v>0</v>
      </c>
      <c r="I733" s="188">
        <f>VLOOKUP(D733,'[45]2015预算调整'!E:K,7,FALSE)</f>
        <v>0</v>
      </c>
      <c r="J733" s="188">
        <f>VLOOKUP(D733,'[45]2015年市本级决算'!A:C,3,FALSE)</f>
        <v>0</v>
      </c>
      <c r="K733" s="578">
        <f t="shared" si="81"/>
        <v>0</v>
      </c>
      <c r="L733" s="579">
        <f t="shared" si="82"/>
        <v>0</v>
      </c>
      <c r="M733" s="578">
        <f t="shared" si="83"/>
        <v>0</v>
      </c>
      <c r="N733" s="148" t="str">
        <f t="shared" si="79"/>
        <v/>
      </c>
      <c r="O733" s="194" t="str">
        <f t="shared" si="80"/>
        <v>否</v>
      </c>
      <c r="P733" s="194" t="str">
        <f t="shared" si="84"/>
        <v>否</v>
      </c>
      <c r="Q733" s="187" t="s">
        <v>1430</v>
      </c>
      <c r="R733" s="175">
        <f t="shared" si="85"/>
        <v>7</v>
      </c>
    </row>
    <row r="734" s="175" customFormat="1" ht="18.95" customHeight="1" spans="1:18">
      <c r="A734" s="185" t="s">
        <v>165</v>
      </c>
      <c r="B734" s="186" t="s">
        <v>165</v>
      </c>
      <c r="C734" s="690" t="s">
        <v>1426</v>
      </c>
      <c r="D734" s="574">
        <v>2110299</v>
      </c>
      <c r="E734" s="186" t="s">
        <v>176</v>
      </c>
      <c r="F734" s="60" t="s">
        <v>1431</v>
      </c>
      <c r="G734" s="188">
        <f>VLOOKUP(D734,'[45]2014市本级决算'!A:C,3,FALSE)</f>
        <v>170</v>
      </c>
      <c r="H734" s="188">
        <f>VLOOKUP(D734,'[45]2015市本级年初预算'!D:G,4,FALSE)</f>
        <v>170</v>
      </c>
      <c r="I734" s="188">
        <f>VLOOKUP(D734,'[45]2015预算调整'!E:K,7,FALSE)</f>
        <v>170</v>
      </c>
      <c r="J734" s="188">
        <f>VLOOKUP(D734,'[45]2015年市本级决算'!A:C,3,FALSE)</f>
        <v>0</v>
      </c>
      <c r="K734" s="578">
        <f t="shared" si="81"/>
        <v>0</v>
      </c>
      <c r="L734" s="579">
        <f t="shared" si="82"/>
        <v>0</v>
      </c>
      <c r="M734" s="578">
        <f t="shared" si="83"/>
        <v>0</v>
      </c>
      <c r="N734" s="148">
        <f t="shared" si="79"/>
        <v>-1</v>
      </c>
      <c r="O734" s="194" t="str">
        <f t="shared" si="80"/>
        <v>是</v>
      </c>
      <c r="P734" s="194" t="str">
        <f t="shared" si="84"/>
        <v>否</v>
      </c>
      <c r="Q734" s="187" t="s">
        <v>1432</v>
      </c>
      <c r="R734" s="175">
        <f t="shared" si="85"/>
        <v>7</v>
      </c>
    </row>
    <row r="735" s="175" customFormat="1" ht="18.95" customHeight="1" spans="1:18">
      <c r="A735" s="185" t="s">
        <v>165</v>
      </c>
      <c r="B735" s="690" t="s">
        <v>1409</v>
      </c>
      <c r="C735" s="186"/>
      <c r="D735" s="574">
        <v>21103</v>
      </c>
      <c r="E735" s="186"/>
      <c r="F735" s="60" t="s">
        <v>1433</v>
      </c>
      <c r="G735" s="188">
        <f>VLOOKUP(D735,'[45]2014市本级决算'!A:C,3,FALSE)</f>
        <v>69337</v>
      </c>
      <c r="H735" s="188">
        <f>VLOOKUP(D735,'[45]2015市本级年初预算'!D:G,4,FALSE)</f>
        <v>35410</v>
      </c>
      <c r="I735" s="188">
        <f>VLOOKUP(D735,'[45]2015预算调整'!E:K,7,FALSE)</f>
        <v>47400</v>
      </c>
      <c r="J735" s="188">
        <f>VLOOKUP(D735,'[45]2015年市本级决算'!A:C,3,FALSE)</f>
        <v>29122</v>
      </c>
      <c r="K735" s="578">
        <f t="shared" si="81"/>
        <v>0.42</v>
      </c>
      <c r="L735" s="579">
        <f t="shared" si="82"/>
        <v>0.822</v>
      </c>
      <c r="M735" s="578">
        <f t="shared" si="83"/>
        <v>0.614</v>
      </c>
      <c r="N735" s="148">
        <f t="shared" si="79"/>
        <v>-0.58</v>
      </c>
      <c r="O735" s="194" t="str">
        <f t="shared" si="80"/>
        <v>是</v>
      </c>
      <c r="P735" s="194" t="str">
        <f t="shared" si="84"/>
        <v>是</v>
      </c>
      <c r="Q735" s="187" t="s">
        <v>1434</v>
      </c>
      <c r="R735" s="175">
        <f t="shared" si="85"/>
        <v>5</v>
      </c>
    </row>
    <row r="736" s="175" customFormat="1" ht="18.95" customHeight="1" spans="1:18">
      <c r="A736" s="185" t="s">
        <v>165</v>
      </c>
      <c r="B736" s="186" t="s">
        <v>165</v>
      </c>
      <c r="C736" s="690" t="s">
        <v>1434</v>
      </c>
      <c r="D736" s="574">
        <v>2110301</v>
      </c>
      <c r="E736" s="186" t="s">
        <v>176</v>
      </c>
      <c r="F736" s="60" t="s">
        <v>1435</v>
      </c>
      <c r="G736" s="188">
        <f>VLOOKUP(D736,'[45]2014市本级决算'!A:C,3,FALSE)</f>
        <v>0</v>
      </c>
      <c r="H736" s="188">
        <f>VLOOKUP(D736,'[45]2015市本级年初预算'!D:G,4,FALSE)</f>
        <v>0</v>
      </c>
      <c r="I736" s="188">
        <f>VLOOKUP(D736,'[45]2015预算调整'!E:K,7,FALSE)</f>
        <v>0</v>
      </c>
      <c r="J736" s="188">
        <f>VLOOKUP(D736,'[45]2015年市本级决算'!A:C,3,FALSE)</f>
        <v>5</v>
      </c>
      <c r="K736" s="578">
        <f t="shared" si="81"/>
        <v>0</v>
      </c>
      <c r="L736" s="579">
        <f t="shared" si="82"/>
        <v>0</v>
      </c>
      <c r="M736" s="578">
        <f t="shared" si="83"/>
        <v>0</v>
      </c>
      <c r="N736" s="148" t="str">
        <f t="shared" si="79"/>
        <v/>
      </c>
      <c r="O736" s="194" t="str">
        <f t="shared" si="80"/>
        <v>是</v>
      </c>
      <c r="P736" s="194" t="str">
        <f t="shared" si="84"/>
        <v>否</v>
      </c>
      <c r="Q736" s="187" t="s">
        <v>1436</v>
      </c>
      <c r="R736" s="175">
        <f t="shared" si="85"/>
        <v>7</v>
      </c>
    </row>
    <row r="737" s="175" customFormat="1" ht="18.95" customHeight="1" spans="1:18">
      <c r="A737" s="185" t="s">
        <v>165</v>
      </c>
      <c r="B737" s="186" t="s">
        <v>165</v>
      </c>
      <c r="C737" s="690" t="s">
        <v>1434</v>
      </c>
      <c r="D737" s="574">
        <v>2110302</v>
      </c>
      <c r="E737" s="186" t="s">
        <v>176</v>
      </c>
      <c r="F737" s="60" t="s">
        <v>1437</v>
      </c>
      <c r="G737" s="188">
        <f>VLOOKUP(D737,'[45]2014市本级决算'!A:C,3,FALSE)</f>
        <v>68396</v>
      </c>
      <c r="H737" s="188">
        <f>VLOOKUP(D737,'[45]2015市本级年初预算'!D:G,4,FALSE)</f>
        <v>34455</v>
      </c>
      <c r="I737" s="188">
        <f>VLOOKUP(D737,'[45]2015预算调整'!E:K,7,FALSE)</f>
        <v>46445</v>
      </c>
      <c r="J737" s="188">
        <f>VLOOKUP(D737,'[45]2015年市本级决算'!A:C,3,FALSE)</f>
        <v>28374</v>
      </c>
      <c r="K737" s="578">
        <f t="shared" si="81"/>
        <v>0.415</v>
      </c>
      <c r="L737" s="579">
        <f t="shared" si="82"/>
        <v>0.824</v>
      </c>
      <c r="M737" s="578">
        <f t="shared" si="83"/>
        <v>0.611</v>
      </c>
      <c r="N737" s="148">
        <f t="shared" si="79"/>
        <v>-0.585</v>
      </c>
      <c r="O737" s="194" t="str">
        <f t="shared" si="80"/>
        <v>是</v>
      </c>
      <c r="P737" s="194" t="str">
        <f t="shared" si="84"/>
        <v>否</v>
      </c>
      <c r="Q737" s="187" t="s">
        <v>1438</v>
      </c>
      <c r="R737" s="175">
        <f t="shared" si="85"/>
        <v>7</v>
      </c>
    </row>
    <row r="738" s="175" customFormat="1" ht="18.95" customHeight="1" spans="1:18">
      <c r="A738" s="185" t="s">
        <v>165</v>
      </c>
      <c r="B738" s="186" t="s">
        <v>165</v>
      </c>
      <c r="C738" s="690" t="s">
        <v>1434</v>
      </c>
      <c r="D738" s="574">
        <v>2110303</v>
      </c>
      <c r="E738" s="186" t="s">
        <v>176</v>
      </c>
      <c r="F738" s="60" t="s">
        <v>1439</v>
      </c>
      <c r="G738" s="188">
        <f>VLOOKUP(D738,'[45]2014市本级决算'!A:C,3,FALSE)</f>
        <v>0</v>
      </c>
      <c r="H738" s="188">
        <f>VLOOKUP(D738,'[45]2015市本级年初预算'!D:G,4,FALSE)</f>
        <v>0</v>
      </c>
      <c r="I738" s="188">
        <f>VLOOKUP(D738,'[45]2015预算调整'!E:K,7,FALSE)</f>
        <v>0</v>
      </c>
      <c r="J738" s="188">
        <f>VLOOKUP(D738,'[45]2015年市本级决算'!A:C,3,FALSE)</f>
        <v>0</v>
      </c>
      <c r="K738" s="578">
        <f t="shared" si="81"/>
        <v>0</v>
      </c>
      <c r="L738" s="579">
        <f t="shared" si="82"/>
        <v>0</v>
      </c>
      <c r="M738" s="578">
        <f t="shared" si="83"/>
        <v>0</v>
      </c>
      <c r="N738" s="148" t="str">
        <f t="shared" si="79"/>
        <v/>
      </c>
      <c r="O738" s="194" t="str">
        <f t="shared" si="80"/>
        <v>否</v>
      </c>
      <c r="P738" s="194" t="str">
        <f t="shared" si="84"/>
        <v>否</v>
      </c>
      <c r="Q738" s="187" t="s">
        <v>1440</v>
      </c>
      <c r="R738" s="175">
        <f t="shared" si="85"/>
        <v>7</v>
      </c>
    </row>
    <row r="739" s="175" customFormat="1" ht="18.95" customHeight="1" spans="1:18">
      <c r="A739" s="185" t="s">
        <v>165</v>
      </c>
      <c r="B739" s="186" t="s">
        <v>165</v>
      </c>
      <c r="C739" s="690" t="s">
        <v>1434</v>
      </c>
      <c r="D739" s="574">
        <v>2110304</v>
      </c>
      <c r="E739" s="186" t="s">
        <v>176</v>
      </c>
      <c r="F739" s="60" t="s">
        <v>1441</v>
      </c>
      <c r="G739" s="188">
        <f>VLOOKUP(D739,'[45]2014市本级决算'!A:C,3,FALSE)</f>
        <v>3</v>
      </c>
      <c r="H739" s="188">
        <f>VLOOKUP(D739,'[45]2015市本级年初预算'!D:G,4,FALSE)</f>
        <v>5</v>
      </c>
      <c r="I739" s="188">
        <f>VLOOKUP(D739,'[45]2015预算调整'!E:K,7,FALSE)</f>
        <v>5</v>
      </c>
      <c r="J739" s="188">
        <f>VLOOKUP(D739,'[45]2015年市本级决算'!A:C,3,FALSE)</f>
        <v>3</v>
      </c>
      <c r="K739" s="578">
        <f t="shared" si="81"/>
        <v>1</v>
      </c>
      <c r="L739" s="579">
        <f t="shared" si="82"/>
        <v>0.6</v>
      </c>
      <c r="M739" s="578">
        <f t="shared" si="83"/>
        <v>0.6</v>
      </c>
      <c r="N739" s="148">
        <f t="shared" si="79"/>
        <v>0</v>
      </c>
      <c r="O739" s="194" t="str">
        <f t="shared" si="80"/>
        <v>是</v>
      </c>
      <c r="P739" s="194" t="str">
        <f t="shared" si="84"/>
        <v>否</v>
      </c>
      <c r="Q739" s="187" t="s">
        <v>1442</v>
      </c>
      <c r="R739" s="175">
        <f t="shared" si="85"/>
        <v>7</v>
      </c>
    </row>
    <row r="740" s="175" customFormat="1" ht="18.95" customHeight="1" spans="1:18">
      <c r="A740" s="185" t="s">
        <v>165</v>
      </c>
      <c r="B740" s="186"/>
      <c r="C740" s="690" t="s">
        <v>1434</v>
      </c>
      <c r="D740" s="574">
        <v>2110305</v>
      </c>
      <c r="E740" s="186" t="s">
        <v>176</v>
      </c>
      <c r="F740" s="60" t="s">
        <v>1443</v>
      </c>
      <c r="G740" s="188">
        <f>VLOOKUP(D740,'[45]2014市本级决算'!A:C,3,FALSE)</f>
        <v>0</v>
      </c>
      <c r="H740" s="188">
        <f>VLOOKUP(D740,'[45]2015市本级年初预算'!D:G,4,FALSE)</f>
        <v>0</v>
      </c>
      <c r="I740" s="188">
        <f>VLOOKUP(D740,'[45]2015预算调整'!E:K,7,FALSE)</f>
        <v>0</v>
      </c>
      <c r="J740" s="188">
        <f>VLOOKUP(D740,'[45]2015年市本级决算'!A:C,3,FALSE)</f>
        <v>0</v>
      </c>
      <c r="K740" s="578">
        <f t="shared" si="81"/>
        <v>0</v>
      </c>
      <c r="L740" s="579">
        <f t="shared" si="82"/>
        <v>0</v>
      </c>
      <c r="M740" s="578">
        <f t="shared" si="83"/>
        <v>0</v>
      </c>
      <c r="N740" s="148" t="str">
        <f t="shared" si="79"/>
        <v/>
      </c>
      <c r="O740" s="194" t="str">
        <f t="shared" si="80"/>
        <v>否</v>
      </c>
      <c r="P740" s="194" t="str">
        <f t="shared" si="84"/>
        <v>否</v>
      </c>
      <c r="Q740" s="187" t="s">
        <v>1444</v>
      </c>
      <c r="R740" s="175">
        <f t="shared" si="85"/>
        <v>7</v>
      </c>
    </row>
    <row r="741" s="175" customFormat="1" ht="18.95" customHeight="1" spans="1:18">
      <c r="A741" s="185" t="s">
        <v>165</v>
      </c>
      <c r="B741" s="186" t="s">
        <v>165</v>
      </c>
      <c r="C741" s="690" t="s">
        <v>1434</v>
      </c>
      <c r="D741" s="574">
        <v>2110306</v>
      </c>
      <c r="E741" s="186" t="s">
        <v>176</v>
      </c>
      <c r="F741" s="60" t="s">
        <v>1445</v>
      </c>
      <c r="G741" s="188">
        <f>VLOOKUP(D741,'[45]2014市本级决算'!A:C,3,FALSE)</f>
        <v>0</v>
      </c>
      <c r="H741" s="188">
        <f>VLOOKUP(D741,'[45]2015市本级年初预算'!D:G,4,FALSE)</f>
        <v>0</v>
      </c>
      <c r="I741" s="188">
        <f>VLOOKUP(D741,'[45]2015预算调整'!E:K,7,FALSE)</f>
        <v>0</v>
      </c>
      <c r="J741" s="188">
        <f>VLOOKUP(D741,'[45]2015年市本级决算'!A:C,3,FALSE)</f>
        <v>0</v>
      </c>
      <c r="K741" s="578">
        <f t="shared" si="81"/>
        <v>0</v>
      </c>
      <c r="L741" s="579">
        <f t="shared" si="82"/>
        <v>0</v>
      </c>
      <c r="M741" s="578">
        <f t="shared" si="83"/>
        <v>0</v>
      </c>
      <c r="N741" s="148" t="str">
        <f t="shared" si="79"/>
        <v/>
      </c>
      <c r="O741" s="194" t="str">
        <f t="shared" si="80"/>
        <v>否</v>
      </c>
      <c r="P741" s="194" t="str">
        <f t="shared" si="84"/>
        <v>否</v>
      </c>
      <c r="Q741" s="187" t="s">
        <v>1446</v>
      </c>
      <c r="R741" s="175">
        <f t="shared" si="85"/>
        <v>7</v>
      </c>
    </row>
    <row r="742" s="175" customFormat="1" ht="18.95" customHeight="1" spans="1:18">
      <c r="A742" s="185" t="s">
        <v>165</v>
      </c>
      <c r="B742" s="186" t="s">
        <v>165</v>
      </c>
      <c r="C742" s="690" t="s">
        <v>1434</v>
      </c>
      <c r="D742" s="574">
        <v>2110307</v>
      </c>
      <c r="E742" s="186" t="s">
        <v>176</v>
      </c>
      <c r="F742" s="60" t="s">
        <v>1447</v>
      </c>
      <c r="G742" s="188">
        <f>VLOOKUP(D742,'[45]2014市本级决算'!A:C,3,FALSE)</f>
        <v>938</v>
      </c>
      <c r="H742" s="188">
        <f>VLOOKUP(D742,'[45]2015市本级年初预算'!D:G,4,FALSE)</f>
        <v>950</v>
      </c>
      <c r="I742" s="188">
        <f>VLOOKUP(D742,'[45]2015预算调整'!E:K,7,FALSE)</f>
        <v>950</v>
      </c>
      <c r="J742" s="188">
        <f>VLOOKUP(D742,'[45]2015年市本级决算'!A:C,3,FALSE)</f>
        <v>640</v>
      </c>
      <c r="K742" s="578">
        <f t="shared" si="81"/>
        <v>0.682</v>
      </c>
      <c r="L742" s="579">
        <f t="shared" si="82"/>
        <v>0.674</v>
      </c>
      <c r="M742" s="578">
        <f t="shared" si="83"/>
        <v>0.674</v>
      </c>
      <c r="N742" s="148">
        <f t="shared" si="79"/>
        <v>-0.318</v>
      </c>
      <c r="O742" s="194" t="str">
        <f t="shared" si="80"/>
        <v>是</v>
      </c>
      <c r="P742" s="194" t="str">
        <f t="shared" si="84"/>
        <v>否</v>
      </c>
      <c r="Q742" s="187" t="s">
        <v>1448</v>
      </c>
      <c r="R742" s="175">
        <f t="shared" si="85"/>
        <v>7</v>
      </c>
    </row>
    <row r="743" s="175" customFormat="1" ht="18.95" customHeight="1" spans="1:18">
      <c r="A743" s="185" t="s">
        <v>165</v>
      </c>
      <c r="B743" s="186" t="s">
        <v>165</v>
      </c>
      <c r="C743" s="690" t="s">
        <v>1434</v>
      </c>
      <c r="D743" s="574">
        <v>2110399</v>
      </c>
      <c r="E743" s="186" t="s">
        <v>176</v>
      </c>
      <c r="F743" s="60" t="s">
        <v>1449</v>
      </c>
      <c r="G743" s="188">
        <f>VLOOKUP(D743,'[45]2014市本级决算'!A:C,3,FALSE)</f>
        <v>0</v>
      </c>
      <c r="H743" s="188">
        <f>VLOOKUP(D743,'[45]2015市本级年初预算'!D:G,4,FALSE)</f>
        <v>0</v>
      </c>
      <c r="I743" s="188">
        <f>VLOOKUP(D743,'[45]2015预算调整'!E:K,7,FALSE)</f>
        <v>0</v>
      </c>
      <c r="J743" s="188">
        <f>VLOOKUP(D743,'[45]2015年市本级决算'!A:C,3,FALSE)</f>
        <v>100</v>
      </c>
      <c r="K743" s="578">
        <f t="shared" si="81"/>
        <v>0</v>
      </c>
      <c r="L743" s="579">
        <f t="shared" si="82"/>
        <v>0</v>
      </c>
      <c r="M743" s="578">
        <f t="shared" si="83"/>
        <v>0</v>
      </c>
      <c r="N743" s="148" t="str">
        <f t="shared" si="79"/>
        <v/>
      </c>
      <c r="O743" s="194" t="str">
        <f t="shared" si="80"/>
        <v>是</v>
      </c>
      <c r="P743" s="194" t="str">
        <f t="shared" si="84"/>
        <v>否</v>
      </c>
      <c r="Q743" s="187" t="s">
        <v>1450</v>
      </c>
      <c r="R743" s="175">
        <f t="shared" si="85"/>
        <v>7</v>
      </c>
    </row>
    <row r="744" s="175" customFormat="1" ht="18.95" customHeight="1" spans="1:18">
      <c r="A744" s="185" t="s">
        <v>165</v>
      </c>
      <c r="B744" s="690" t="s">
        <v>1409</v>
      </c>
      <c r="C744" s="186"/>
      <c r="D744" s="574">
        <v>21104</v>
      </c>
      <c r="E744" s="186"/>
      <c r="F744" s="60" t="s">
        <v>1451</v>
      </c>
      <c r="G744" s="188">
        <v>3098</v>
      </c>
      <c r="H744" s="188">
        <f>VLOOKUP(D744,'[45]2015市本级年初预算'!D:G,4,FALSE)</f>
        <v>32100</v>
      </c>
      <c r="I744" s="188">
        <f>VLOOKUP(D744,'[45]2015预算调整'!E:K,7,FALSE)</f>
        <v>48245</v>
      </c>
      <c r="J744" s="188">
        <f>VLOOKUP(D744,'[45]2015年市本级决算'!A:C,3,FALSE)</f>
        <v>16028</v>
      </c>
      <c r="K744" s="578">
        <f t="shared" si="81"/>
        <v>5.174</v>
      </c>
      <c r="L744" s="579">
        <f t="shared" si="82"/>
        <v>0.499</v>
      </c>
      <c r="M744" s="578">
        <f t="shared" si="83"/>
        <v>0.332</v>
      </c>
      <c r="N744" s="148">
        <f t="shared" si="79"/>
        <v>4.174</v>
      </c>
      <c r="O744" s="194" t="str">
        <f t="shared" si="80"/>
        <v>是</v>
      </c>
      <c r="P744" s="194" t="str">
        <f t="shared" si="84"/>
        <v>是</v>
      </c>
      <c r="Q744" s="187" t="s">
        <v>1452</v>
      </c>
      <c r="R744" s="175">
        <f t="shared" si="85"/>
        <v>5</v>
      </c>
    </row>
    <row r="745" s="175" customFormat="1" ht="18.95" customHeight="1" spans="1:18">
      <c r="A745" s="185" t="s">
        <v>165</v>
      </c>
      <c r="B745" s="186" t="s">
        <v>165</v>
      </c>
      <c r="C745" s="186" t="s">
        <v>1452</v>
      </c>
      <c r="D745" s="574">
        <v>2110401</v>
      </c>
      <c r="E745" s="186" t="s">
        <v>176</v>
      </c>
      <c r="F745" s="60" t="s">
        <v>1453</v>
      </c>
      <c r="G745" s="188">
        <f>VLOOKUP(D745,'[45]2014市本级决算'!A:C,3,FALSE)</f>
        <v>0</v>
      </c>
      <c r="H745" s="188">
        <f>VLOOKUP(D745,'[45]2015市本级年初预算'!D:G,4,FALSE)</f>
        <v>0</v>
      </c>
      <c r="I745" s="188">
        <f>VLOOKUP(D745,'[45]2015预算调整'!E:K,7,FALSE)</f>
        <v>38145</v>
      </c>
      <c r="J745" s="188">
        <f>VLOOKUP(D745,'[45]2015年市本级决算'!A:C,3,FALSE)</f>
        <v>16028</v>
      </c>
      <c r="K745" s="578">
        <f t="shared" si="81"/>
        <v>0</v>
      </c>
      <c r="L745" s="579">
        <f t="shared" si="82"/>
        <v>0</v>
      </c>
      <c r="M745" s="578">
        <f t="shared" si="83"/>
        <v>0.42</v>
      </c>
      <c r="N745" s="148" t="str">
        <f t="shared" si="79"/>
        <v/>
      </c>
      <c r="O745" s="194" t="str">
        <f t="shared" si="80"/>
        <v>是</v>
      </c>
      <c r="P745" s="194" t="str">
        <f t="shared" si="84"/>
        <v>否</v>
      </c>
      <c r="Q745" s="689" t="s">
        <v>1454</v>
      </c>
      <c r="R745" s="175">
        <f t="shared" si="85"/>
        <v>7</v>
      </c>
    </row>
    <row r="746" s="175" customFormat="1" ht="18.95" customHeight="1" spans="1:18">
      <c r="A746" s="185" t="s">
        <v>165</v>
      </c>
      <c r="B746" s="186" t="s">
        <v>165</v>
      </c>
      <c r="C746" s="186" t="s">
        <v>1452</v>
      </c>
      <c r="D746" s="574">
        <v>2110402</v>
      </c>
      <c r="E746" s="186" t="s">
        <v>176</v>
      </c>
      <c r="F746" s="60" t="s">
        <v>1455</v>
      </c>
      <c r="G746" s="188">
        <f>VLOOKUP(D746,'[45]2014市本级决算'!A:C,3,FALSE)</f>
        <v>3098</v>
      </c>
      <c r="H746" s="188">
        <f>VLOOKUP(D746,'[45]2015市本级年初预算'!D:G,4,FALSE)</f>
        <v>7100</v>
      </c>
      <c r="I746" s="188">
        <f>VLOOKUP(D746,'[45]2015预算调整'!E:K,7,FALSE)</f>
        <v>10100</v>
      </c>
      <c r="J746" s="188">
        <f>VLOOKUP(D746,'[45]2015年市本级决算'!A:C,3,FALSE)</f>
        <v>0</v>
      </c>
      <c r="K746" s="578">
        <f t="shared" si="81"/>
        <v>0</v>
      </c>
      <c r="L746" s="579">
        <f t="shared" si="82"/>
        <v>0</v>
      </c>
      <c r="M746" s="578">
        <f t="shared" si="83"/>
        <v>0</v>
      </c>
      <c r="N746" s="148">
        <f t="shared" si="79"/>
        <v>-1</v>
      </c>
      <c r="O746" s="194" t="str">
        <f t="shared" si="80"/>
        <v>是</v>
      </c>
      <c r="P746" s="194" t="str">
        <f t="shared" si="84"/>
        <v>否</v>
      </c>
      <c r="Q746" s="187" t="s">
        <v>1456</v>
      </c>
      <c r="R746" s="175">
        <f t="shared" si="85"/>
        <v>7</v>
      </c>
    </row>
    <row r="747" s="175" customFormat="1" ht="18.95" customHeight="1" spans="1:18">
      <c r="A747" s="185" t="s">
        <v>165</v>
      </c>
      <c r="B747" s="186"/>
      <c r="C747" s="186" t="s">
        <v>1452</v>
      </c>
      <c r="D747" s="574">
        <v>2110403</v>
      </c>
      <c r="E747" s="186" t="s">
        <v>176</v>
      </c>
      <c r="F747" s="60" t="s">
        <v>1457</v>
      </c>
      <c r="G747" s="188">
        <f>VLOOKUP(D747,'[45]2014市本级决算'!A:C,3,FALSE)</f>
        <v>0</v>
      </c>
      <c r="H747" s="188">
        <f>VLOOKUP(D747,'[45]2015市本级年初预算'!D:G,4,FALSE)</f>
        <v>0</v>
      </c>
      <c r="I747" s="188">
        <f>VLOOKUP(D747,'[45]2015预算调整'!E:K,7,FALSE)</f>
        <v>0</v>
      </c>
      <c r="J747" s="188">
        <f>VLOOKUP(D747,'[45]2015年市本级决算'!A:C,3,FALSE)</f>
        <v>0</v>
      </c>
      <c r="K747" s="578">
        <f t="shared" si="81"/>
        <v>0</v>
      </c>
      <c r="L747" s="579">
        <f t="shared" si="82"/>
        <v>0</v>
      </c>
      <c r="M747" s="578">
        <f t="shared" si="83"/>
        <v>0</v>
      </c>
      <c r="N747" s="148" t="str">
        <f t="shared" si="79"/>
        <v/>
      </c>
      <c r="O747" s="194" t="str">
        <f t="shared" si="80"/>
        <v>否</v>
      </c>
      <c r="P747" s="194" t="str">
        <f t="shared" si="84"/>
        <v>否</v>
      </c>
      <c r="Q747" s="187" t="s">
        <v>1458</v>
      </c>
      <c r="R747" s="175">
        <f t="shared" si="85"/>
        <v>7</v>
      </c>
    </row>
    <row r="748" s="175" customFormat="1" ht="18.95" customHeight="1" spans="1:18">
      <c r="A748" s="185" t="s">
        <v>165</v>
      </c>
      <c r="B748" s="186" t="s">
        <v>165</v>
      </c>
      <c r="C748" s="186" t="s">
        <v>1452</v>
      </c>
      <c r="D748" s="574">
        <v>2110404</v>
      </c>
      <c r="E748" s="186" t="s">
        <v>176</v>
      </c>
      <c r="F748" s="60" t="s">
        <v>1459</v>
      </c>
      <c r="G748" s="188">
        <f>VLOOKUP(D748,'[45]2014市本级决算'!A:C,3,FALSE)</f>
        <v>0</v>
      </c>
      <c r="H748" s="188">
        <f>VLOOKUP(D748,'[45]2015市本级年初预算'!D:G,4,FALSE)</f>
        <v>0</v>
      </c>
      <c r="I748" s="188">
        <f>VLOOKUP(D748,'[45]2015预算调整'!E:K,7,FALSE)</f>
        <v>0</v>
      </c>
      <c r="J748" s="188">
        <f>VLOOKUP(D748,'[45]2015年市本级决算'!A:C,3,FALSE)</f>
        <v>0</v>
      </c>
      <c r="K748" s="578">
        <f t="shared" si="81"/>
        <v>0</v>
      </c>
      <c r="L748" s="579">
        <f t="shared" si="82"/>
        <v>0</v>
      </c>
      <c r="M748" s="578">
        <f t="shared" si="83"/>
        <v>0</v>
      </c>
      <c r="N748" s="148" t="str">
        <f t="shared" si="79"/>
        <v/>
      </c>
      <c r="O748" s="194" t="str">
        <f t="shared" si="80"/>
        <v>否</v>
      </c>
      <c r="P748" s="194" t="str">
        <f t="shared" si="84"/>
        <v>否</v>
      </c>
      <c r="Q748" s="187" t="s">
        <v>1460</v>
      </c>
      <c r="R748" s="175">
        <f t="shared" si="85"/>
        <v>7</v>
      </c>
    </row>
    <row r="749" s="175" customFormat="1" ht="18.95" customHeight="1" spans="1:18">
      <c r="A749" s="185" t="s">
        <v>165</v>
      </c>
      <c r="B749" s="186" t="s">
        <v>165</v>
      </c>
      <c r="C749" s="186" t="s">
        <v>1452</v>
      </c>
      <c r="D749" s="574">
        <v>2110499</v>
      </c>
      <c r="E749" s="186" t="s">
        <v>176</v>
      </c>
      <c r="F749" s="60" t="s">
        <v>1461</v>
      </c>
      <c r="G749" s="188">
        <f>VLOOKUP(D749,'[45]2014市本级决算'!A:C,3,FALSE)</f>
        <v>0</v>
      </c>
      <c r="H749" s="188">
        <f>VLOOKUP(D749,'[45]2015市本级年初预算'!D:G,4,FALSE)</f>
        <v>25000</v>
      </c>
      <c r="I749" s="188">
        <f>VLOOKUP(D749,'[45]2015预算调整'!E:K,7,FALSE)</f>
        <v>0</v>
      </c>
      <c r="J749" s="188">
        <f>VLOOKUP(D749,'[45]2015年市本级决算'!A:C,3,FALSE)</f>
        <v>0</v>
      </c>
      <c r="K749" s="578">
        <f t="shared" si="81"/>
        <v>0</v>
      </c>
      <c r="L749" s="579">
        <f t="shared" si="82"/>
        <v>0</v>
      </c>
      <c r="M749" s="578">
        <f t="shared" si="83"/>
        <v>0</v>
      </c>
      <c r="N749" s="148" t="str">
        <f t="shared" si="79"/>
        <v/>
      </c>
      <c r="O749" s="194" t="str">
        <f t="shared" si="80"/>
        <v>是</v>
      </c>
      <c r="P749" s="194" t="str">
        <f t="shared" si="84"/>
        <v>否</v>
      </c>
      <c r="Q749" s="187" t="s">
        <v>1462</v>
      </c>
      <c r="R749" s="175">
        <f t="shared" si="85"/>
        <v>7</v>
      </c>
    </row>
    <row r="750" s="175" customFormat="1" ht="18.95" customHeight="1" spans="1:18">
      <c r="A750" s="185" t="s">
        <v>165</v>
      </c>
      <c r="B750" s="690" t="s">
        <v>1409</v>
      </c>
      <c r="C750" s="186"/>
      <c r="D750" s="574">
        <v>21105</v>
      </c>
      <c r="E750" s="186"/>
      <c r="F750" s="60" t="s">
        <v>1463</v>
      </c>
      <c r="G750" s="188">
        <f>VLOOKUP(D750,'[45]2014市本级决算'!A:C,3,FALSE)</f>
        <v>7</v>
      </c>
      <c r="H750" s="188">
        <f>VLOOKUP(D750,'[45]2015市本级年初预算'!D:G,4,FALSE)</f>
        <v>7</v>
      </c>
      <c r="I750" s="188">
        <f>VLOOKUP(D750,'[45]2015预算调整'!E:K,7,FALSE)</f>
        <v>7</v>
      </c>
      <c r="J750" s="188">
        <f>VLOOKUP(D750,'[45]2015年市本级决算'!A:C,3,FALSE)</f>
        <v>10</v>
      </c>
      <c r="K750" s="578">
        <f t="shared" si="81"/>
        <v>1.429</v>
      </c>
      <c r="L750" s="579">
        <f t="shared" si="82"/>
        <v>1.429</v>
      </c>
      <c r="M750" s="578">
        <f t="shared" si="83"/>
        <v>1.429</v>
      </c>
      <c r="N750" s="148">
        <f t="shared" si="79"/>
        <v>0.429</v>
      </c>
      <c r="O750" s="194" t="str">
        <f t="shared" si="80"/>
        <v>是</v>
      </c>
      <c r="P750" s="194" t="str">
        <f t="shared" si="84"/>
        <v>是</v>
      </c>
      <c r="Q750" s="187" t="s">
        <v>1464</v>
      </c>
      <c r="R750" s="175">
        <f t="shared" si="85"/>
        <v>5</v>
      </c>
    </row>
    <row r="751" s="175" customFormat="1" ht="18.95" customHeight="1" spans="1:18">
      <c r="A751" s="185" t="s">
        <v>165</v>
      </c>
      <c r="B751" s="186" t="s">
        <v>165</v>
      </c>
      <c r="C751" s="186" t="s">
        <v>1464</v>
      </c>
      <c r="D751" s="574">
        <v>2110501</v>
      </c>
      <c r="E751" s="186" t="s">
        <v>176</v>
      </c>
      <c r="F751" s="60" t="s">
        <v>1465</v>
      </c>
      <c r="G751" s="188">
        <f>VLOOKUP(D751,'[45]2014市本级决算'!A:C,3,FALSE)</f>
        <v>0</v>
      </c>
      <c r="H751" s="188">
        <f>VLOOKUP(D751,'[45]2015市本级年初预算'!D:G,4,FALSE)</f>
        <v>0</v>
      </c>
      <c r="I751" s="188">
        <f>VLOOKUP(D751,'[45]2015预算调整'!E:K,7,FALSE)</f>
        <v>0</v>
      </c>
      <c r="J751" s="188">
        <f>VLOOKUP(D751,'[45]2015年市本级决算'!A:C,3,FALSE)</f>
        <v>0</v>
      </c>
      <c r="K751" s="578">
        <f t="shared" si="81"/>
        <v>0</v>
      </c>
      <c r="L751" s="579">
        <f t="shared" si="82"/>
        <v>0</v>
      </c>
      <c r="M751" s="578">
        <f t="shared" si="83"/>
        <v>0</v>
      </c>
      <c r="N751" s="148" t="str">
        <f t="shared" si="79"/>
        <v/>
      </c>
      <c r="O751" s="194" t="str">
        <f t="shared" si="80"/>
        <v>否</v>
      </c>
      <c r="P751" s="194" t="str">
        <f t="shared" si="84"/>
        <v>否</v>
      </c>
      <c r="Q751" s="187" t="s">
        <v>1466</v>
      </c>
      <c r="R751" s="175">
        <f t="shared" si="85"/>
        <v>7</v>
      </c>
    </row>
    <row r="752" s="175" customFormat="1" ht="18.95" customHeight="1" spans="1:18">
      <c r="A752" s="185"/>
      <c r="B752" s="186" t="s">
        <v>165</v>
      </c>
      <c r="C752" s="186" t="s">
        <v>1464</v>
      </c>
      <c r="D752" s="574">
        <v>2110502</v>
      </c>
      <c r="E752" s="186" t="s">
        <v>176</v>
      </c>
      <c r="F752" s="60" t="s">
        <v>1467</v>
      </c>
      <c r="G752" s="188">
        <f>VLOOKUP(D752,'[45]2014市本级决算'!A:C,3,FALSE)</f>
        <v>0</v>
      </c>
      <c r="H752" s="188">
        <f>VLOOKUP(D752,'[45]2015市本级年初预算'!D:G,4,FALSE)</f>
        <v>0</v>
      </c>
      <c r="I752" s="188">
        <f>VLOOKUP(D752,'[45]2015预算调整'!E:K,7,FALSE)</f>
        <v>0</v>
      </c>
      <c r="J752" s="188">
        <f>VLOOKUP(D752,'[45]2015年市本级决算'!A:C,3,FALSE)</f>
        <v>0</v>
      </c>
      <c r="K752" s="578">
        <f t="shared" si="81"/>
        <v>0</v>
      </c>
      <c r="L752" s="579">
        <f t="shared" si="82"/>
        <v>0</v>
      </c>
      <c r="M752" s="578">
        <f t="shared" si="83"/>
        <v>0</v>
      </c>
      <c r="N752" s="148" t="str">
        <f t="shared" si="79"/>
        <v/>
      </c>
      <c r="O752" s="194" t="str">
        <f t="shared" si="80"/>
        <v>否</v>
      </c>
      <c r="P752" s="194" t="str">
        <f t="shared" si="84"/>
        <v>否</v>
      </c>
      <c r="Q752" s="187" t="s">
        <v>1468</v>
      </c>
      <c r="R752" s="175">
        <f t="shared" si="85"/>
        <v>7</v>
      </c>
    </row>
    <row r="753" s="175" customFormat="1" ht="18.95" customHeight="1" spans="1:18">
      <c r="A753" s="185" t="s">
        <v>165</v>
      </c>
      <c r="B753" s="186" t="s">
        <v>165</v>
      </c>
      <c r="C753" s="186" t="s">
        <v>1464</v>
      </c>
      <c r="D753" s="574">
        <v>2110503</v>
      </c>
      <c r="E753" s="186" t="s">
        <v>176</v>
      </c>
      <c r="F753" s="60" t="s">
        <v>1469</v>
      </c>
      <c r="G753" s="188">
        <f>VLOOKUP(D753,'[45]2014市本级决算'!A:C,3,FALSE)</f>
        <v>7</v>
      </c>
      <c r="H753" s="188">
        <f>VLOOKUP(D753,'[45]2015市本级年初预算'!D:G,4,FALSE)</f>
        <v>7</v>
      </c>
      <c r="I753" s="188">
        <f>VLOOKUP(D753,'[45]2015预算调整'!E:K,7,FALSE)</f>
        <v>7</v>
      </c>
      <c r="J753" s="188">
        <f>VLOOKUP(D753,'[45]2015年市本级决算'!A:C,3,FALSE)</f>
        <v>10</v>
      </c>
      <c r="K753" s="578">
        <f t="shared" si="81"/>
        <v>1.429</v>
      </c>
      <c r="L753" s="579">
        <f t="shared" si="82"/>
        <v>1.429</v>
      </c>
      <c r="M753" s="578">
        <f t="shared" si="83"/>
        <v>1.429</v>
      </c>
      <c r="N753" s="148">
        <f t="shared" si="79"/>
        <v>0.429</v>
      </c>
      <c r="O753" s="194" t="str">
        <f t="shared" si="80"/>
        <v>是</v>
      </c>
      <c r="P753" s="194" t="str">
        <f t="shared" si="84"/>
        <v>否</v>
      </c>
      <c r="Q753" s="187" t="s">
        <v>1470</v>
      </c>
      <c r="R753" s="175">
        <f t="shared" si="85"/>
        <v>7</v>
      </c>
    </row>
    <row r="754" s="175" customFormat="1" ht="18.95" customHeight="1" spans="1:18">
      <c r="A754" s="185" t="s">
        <v>165</v>
      </c>
      <c r="B754" s="186"/>
      <c r="C754" s="186" t="s">
        <v>1464</v>
      </c>
      <c r="D754" s="574">
        <v>2110506</v>
      </c>
      <c r="E754" s="186" t="s">
        <v>176</v>
      </c>
      <c r="F754" s="60" t="s">
        <v>1471</v>
      </c>
      <c r="G754" s="188">
        <f>VLOOKUP(D754,'[45]2014市本级决算'!A:C,3,FALSE)</f>
        <v>0</v>
      </c>
      <c r="H754" s="188">
        <f>VLOOKUP(D754,'[45]2015市本级年初预算'!D:G,4,FALSE)</f>
        <v>0</v>
      </c>
      <c r="I754" s="188">
        <f>VLOOKUP(D754,'[45]2015预算调整'!E:K,7,FALSE)</f>
        <v>0</v>
      </c>
      <c r="J754" s="188">
        <f>VLOOKUP(D754,'[45]2015年市本级决算'!A:C,3,FALSE)</f>
        <v>0</v>
      </c>
      <c r="K754" s="578">
        <f t="shared" si="81"/>
        <v>0</v>
      </c>
      <c r="L754" s="579">
        <f t="shared" si="82"/>
        <v>0</v>
      </c>
      <c r="M754" s="578">
        <f t="shared" si="83"/>
        <v>0</v>
      </c>
      <c r="N754" s="148" t="str">
        <f t="shared" si="79"/>
        <v/>
      </c>
      <c r="O754" s="194" t="str">
        <f t="shared" si="80"/>
        <v>否</v>
      </c>
      <c r="P754" s="194" t="str">
        <f t="shared" si="84"/>
        <v>否</v>
      </c>
      <c r="Q754" s="187" t="s">
        <v>1472</v>
      </c>
      <c r="R754" s="175">
        <f t="shared" si="85"/>
        <v>7</v>
      </c>
    </row>
    <row r="755" s="175" customFormat="1" ht="18.95" customHeight="1" spans="1:18">
      <c r="A755" s="185" t="s">
        <v>165</v>
      </c>
      <c r="B755" s="186" t="s">
        <v>165</v>
      </c>
      <c r="C755" s="186" t="s">
        <v>1464</v>
      </c>
      <c r="D755" s="574">
        <v>2110599</v>
      </c>
      <c r="E755" s="186" t="s">
        <v>176</v>
      </c>
      <c r="F755" s="60" t="s">
        <v>1473</v>
      </c>
      <c r="G755" s="188">
        <f>VLOOKUP(D755,'[45]2014市本级决算'!A:C,3,FALSE)</f>
        <v>0</v>
      </c>
      <c r="H755" s="188">
        <f>VLOOKUP(D755,'[45]2015市本级年初预算'!D:G,4,FALSE)</f>
        <v>0</v>
      </c>
      <c r="I755" s="188">
        <f>VLOOKUP(D755,'[45]2015预算调整'!E:K,7,FALSE)</f>
        <v>0</v>
      </c>
      <c r="J755" s="188">
        <f>VLOOKUP(D755,'[45]2015年市本级决算'!A:C,3,FALSE)</f>
        <v>0</v>
      </c>
      <c r="K755" s="578">
        <f t="shared" si="81"/>
        <v>0</v>
      </c>
      <c r="L755" s="579">
        <f t="shared" si="82"/>
        <v>0</v>
      </c>
      <c r="M755" s="578">
        <f t="shared" si="83"/>
        <v>0</v>
      </c>
      <c r="N755" s="148" t="str">
        <f t="shared" si="79"/>
        <v/>
      </c>
      <c r="O755" s="194" t="str">
        <f t="shared" si="80"/>
        <v>否</v>
      </c>
      <c r="P755" s="194" t="str">
        <f t="shared" si="84"/>
        <v>否</v>
      </c>
      <c r="Q755" s="187" t="s">
        <v>1474</v>
      </c>
      <c r="R755" s="175">
        <f t="shared" si="85"/>
        <v>7</v>
      </c>
    </row>
    <row r="756" s="175" customFormat="1" ht="18.95" customHeight="1" spans="1:18">
      <c r="A756" s="185" t="s">
        <v>165</v>
      </c>
      <c r="B756" s="690" t="s">
        <v>1409</v>
      </c>
      <c r="C756" s="186"/>
      <c r="D756" s="574">
        <v>21106</v>
      </c>
      <c r="E756" s="186"/>
      <c r="F756" s="60" t="s">
        <v>1475</v>
      </c>
      <c r="G756" s="188">
        <f>VLOOKUP(D756,'[45]2014市本级决算'!A:C,3,FALSE)</f>
        <v>28</v>
      </c>
      <c r="H756" s="188">
        <f>VLOOKUP(D756,'[45]2015市本级年初预算'!D:G,4,FALSE)</f>
        <v>30</v>
      </c>
      <c r="I756" s="188">
        <f>VLOOKUP(D756,'[45]2015预算调整'!E:K,7,FALSE)</f>
        <v>30</v>
      </c>
      <c r="J756" s="188">
        <f>VLOOKUP(D756,'[45]2015年市本级决算'!A:C,3,FALSE)</f>
        <v>18</v>
      </c>
      <c r="K756" s="578">
        <f t="shared" si="81"/>
        <v>0.643</v>
      </c>
      <c r="L756" s="579">
        <f t="shared" si="82"/>
        <v>0.6</v>
      </c>
      <c r="M756" s="578">
        <f t="shared" si="83"/>
        <v>0.6</v>
      </c>
      <c r="N756" s="148">
        <f t="shared" si="79"/>
        <v>-0.357</v>
      </c>
      <c r="O756" s="194" t="str">
        <f t="shared" si="80"/>
        <v>是</v>
      </c>
      <c r="P756" s="194" t="str">
        <f t="shared" si="84"/>
        <v>是</v>
      </c>
      <c r="Q756" s="187" t="s">
        <v>1476</v>
      </c>
      <c r="R756" s="175">
        <f t="shared" si="85"/>
        <v>5</v>
      </c>
    </row>
    <row r="757" s="175" customFormat="1" ht="18.95" customHeight="1" spans="1:18">
      <c r="A757" s="185" t="s">
        <v>165</v>
      </c>
      <c r="B757" s="186" t="s">
        <v>165</v>
      </c>
      <c r="C757" s="186" t="s">
        <v>1476</v>
      </c>
      <c r="D757" s="574">
        <v>2110602</v>
      </c>
      <c r="E757" s="186" t="s">
        <v>176</v>
      </c>
      <c r="F757" s="60" t="s">
        <v>1477</v>
      </c>
      <c r="G757" s="188">
        <f>VLOOKUP(D757,'[45]2014市本级决算'!A:C,3,FALSE)</f>
        <v>0</v>
      </c>
      <c r="H757" s="188">
        <f>VLOOKUP(D757,'[45]2015市本级年初预算'!D:G,4,FALSE)</f>
        <v>0</v>
      </c>
      <c r="I757" s="188">
        <f>VLOOKUP(D757,'[45]2015预算调整'!E:K,7,FALSE)</f>
        <v>0</v>
      </c>
      <c r="J757" s="188">
        <f>VLOOKUP(D757,'[45]2015年市本级决算'!A:C,3,FALSE)</f>
        <v>0</v>
      </c>
      <c r="K757" s="578">
        <f t="shared" si="81"/>
        <v>0</v>
      </c>
      <c r="L757" s="579">
        <f t="shared" si="82"/>
        <v>0</v>
      </c>
      <c r="M757" s="578">
        <f t="shared" si="83"/>
        <v>0</v>
      </c>
      <c r="N757" s="148" t="str">
        <f t="shared" si="79"/>
        <v/>
      </c>
      <c r="O757" s="194" t="str">
        <f t="shared" si="80"/>
        <v>否</v>
      </c>
      <c r="P757" s="194" t="str">
        <f t="shared" si="84"/>
        <v>否</v>
      </c>
      <c r="Q757" s="187" t="s">
        <v>1478</v>
      </c>
      <c r="R757" s="175">
        <f t="shared" si="85"/>
        <v>7</v>
      </c>
    </row>
    <row r="758" s="175" customFormat="1" ht="18.95" customHeight="1" spans="1:18">
      <c r="A758" s="185" t="s">
        <v>165</v>
      </c>
      <c r="B758" s="186" t="s">
        <v>165</v>
      </c>
      <c r="C758" s="186" t="s">
        <v>1476</v>
      </c>
      <c r="D758" s="574">
        <v>2110603</v>
      </c>
      <c r="E758" s="186" t="s">
        <v>176</v>
      </c>
      <c r="F758" s="60" t="s">
        <v>1479</v>
      </c>
      <c r="G758" s="188">
        <f>VLOOKUP(D758,'[45]2014市本级决算'!A:C,3,FALSE)</f>
        <v>0</v>
      </c>
      <c r="H758" s="188">
        <f>VLOOKUP(D758,'[45]2015市本级年初预算'!D:G,4,FALSE)</f>
        <v>0</v>
      </c>
      <c r="I758" s="188">
        <f>VLOOKUP(D758,'[45]2015预算调整'!E:K,7,FALSE)</f>
        <v>0</v>
      </c>
      <c r="J758" s="188">
        <f>VLOOKUP(D758,'[45]2015年市本级决算'!A:C,3,FALSE)</f>
        <v>0</v>
      </c>
      <c r="K758" s="578">
        <f t="shared" si="81"/>
        <v>0</v>
      </c>
      <c r="L758" s="579">
        <f t="shared" si="82"/>
        <v>0</v>
      </c>
      <c r="M758" s="578">
        <f t="shared" si="83"/>
        <v>0</v>
      </c>
      <c r="N758" s="148" t="str">
        <f t="shared" si="79"/>
        <v/>
      </c>
      <c r="O758" s="194" t="str">
        <f t="shared" si="80"/>
        <v>否</v>
      </c>
      <c r="P758" s="194" t="str">
        <f t="shared" si="84"/>
        <v>否</v>
      </c>
      <c r="Q758" s="187" t="s">
        <v>1480</v>
      </c>
      <c r="R758" s="175">
        <f t="shared" si="85"/>
        <v>7</v>
      </c>
    </row>
    <row r="759" s="175" customFormat="1" ht="18.95" customHeight="1" spans="1:18">
      <c r="A759" s="185" t="s">
        <v>165</v>
      </c>
      <c r="B759" s="186" t="s">
        <v>165</v>
      </c>
      <c r="C759" s="186" t="s">
        <v>1476</v>
      </c>
      <c r="D759" s="574">
        <v>2110604</v>
      </c>
      <c r="E759" s="186" t="s">
        <v>176</v>
      </c>
      <c r="F759" s="60" t="s">
        <v>1481</v>
      </c>
      <c r="G759" s="188">
        <f>VLOOKUP(D759,'[45]2014市本级决算'!A:C,3,FALSE)</f>
        <v>0</v>
      </c>
      <c r="H759" s="188">
        <f>VLOOKUP(D759,'[45]2015市本级年初预算'!D:G,4,FALSE)</f>
        <v>0</v>
      </c>
      <c r="I759" s="188">
        <f>VLOOKUP(D759,'[45]2015预算调整'!E:K,7,FALSE)</f>
        <v>0</v>
      </c>
      <c r="J759" s="188">
        <f>VLOOKUP(D759,'[45]2015年市本级决算'!A:C,3,FALSE)</f>
        <v>0</v>
      </c>
      <c r="K759" s="578">
        <f t="shared" si="81"/>
        <v>0</v>
      </c>
      <c r="L759" s="579">
        <f t="shared" si="82"/>
        <v>0</v>
      </c>
      <c r="M759" s="578">
        <f t="shared" si="83"/>
        <v>0</v>
      </c>
      <c r="N759" s="148" t="str">
        <f t="shared" si="79"/>
        <v/>
      </c>
      <c r="O759" s="194" t="str">
        <f t="shared" si="80"/>
        <v>否</v>
      </c>
      <c r="P759" s="194" t="str">
        <f t="shared" si="84"/>
        <v>否</v>
      </c>
      <c r="Q759" s="187" t="s">
        <v>1482</v>
      </c>
      <c r="R759" s="175">
        <f t="shared" si="85"/>
        <v>7</v>
      </c>
    </row>
    <row r="760" s="175" customFormat="1" ht="18.95" customHeight="1" spans="1:18">
      <c r="A760" s="185" t="s">
        <v>165</v>
      </c>
      <c r="B760" s="186" t="s">
        <v>165</v>
      </c>
      <c r="C760" s="186" t="s">
        <v>1476</v>
      </c>
      <c r="D760" s="574">
        <v>2110605</v>
      </c>
      <c r="E760" s="186" t="s">
        <v>176</v>
      </c>
      <c r="F760" s="60" t="s">
        <v>1483</v>
      </c>
      <c r="G760" s="188">
        <f>VLOOKUP(D760,'[45]2014市本级决算'!A:C,3,FALSE)</f>
        <v>0</v>
      </c>
      <c r="H760" s="188">
        <f>VLOOKUP(D760,'[45]2015市本级年初预算'!D:G,4,FALSE)</f>
        <v>0</v>
      </c>
      <c r="I760" s="188">
        <f>VLOOKUP(D760,'[45]2015预算调整'!E:K,7,FALSE)</f>
        <v>0</v>
      </c>
      <c r="J760" s="188">
        <f>VLOOKUP(D760,'[45]2015年市本级决算'!A:C,3,FALSE)</f>
        <v>0</v>
      </c>
      <c r="K760" s="578">
        <f t="shared" si="81"/>
        <v>0</v>
      </c>
      <c r="L760" s="579">
        <f t="shared" si="82"/>
        <v>0</v>
      </c>
      <c r="M760" s="578">
        <f t="shared" si="83"/>
        <v>0</v>
      </c>
      <c r="N760" s="148" t="str">
        <f t="shared" ref="N760:N823" si="86">IF(ISERROR(J760/G760-1),"",J760/G760-1)</f>
        <v/>
      </c>
      <c r="O760" s="194" t="str">
        <f t="shared" si="80"/>
        <v>否</v>
      </c>
      <c r="P760" s="194" t="str">
        <f t="shared" si="84"/>
        <v>否</v>
      </c>
      <c r="Q760" s="187" t="s">
        <v>1484</v>
      </c>
      <c r="R760" s="175">
        <f t="shared" si="85"/>
        <v>7</v>
      </c>
    </row>
    <row r="761" s="175" customFormat="1" ht="18.95" customHeight="1" spans="1:18">
      <c r="A761" s="185" t="s">
        <v>165</v>
      </c>
      <c r="B761" s="186"/>
      <c r="C761" s="186" t="s">
        <v>1476</v>
      </c>
      <c r="D761" s="574">
        <v>2110699</v>
      </c>
      <c r="E761" s="186" t="s">
        <v>176</v>
      </c>
      <c r="F761" s="60" t="s">
        <v>1485</v>
      </c>
      <c r="G761" s="188">
        <f>VLOOKUP(D761,'[45]2014市本级决算'!A:C,3,FALSE)</f>
        <v>28</v>
      </c>
      <c r="H761" s="188">
        <f>VLOOKUP(D761,'[45]2015市本级年初预算'!D:G,4,FALSE)</f>
        <v>30</v>
      </c>
      <c r="I761" s="188">
        <f>VLOOKUP(D761,'[45]2015预算调整'!E:K,7,FALSE)</f>
        <v>30</v>
      </c>
      <c r="J761" s="188">
        <f>VLOOKUP(D761,'[45]2015年市本级决算'!A:C,3,FALSE)</f>
        <v>18</v>
      </c>
      <c r="K761" s="578">
        <f t="shared" si="81"/>
        <v>0.643</v>
      </c>
      <c r="L761" s="579">
        <f t="shared" si="82"/>
        <v>0.6</v>
      </c>
      <c r="M761" s="578">
        <f t="shared" si="83"/>
        <v>0.6</v>
      </c>
      <c r="N761" s="148">
        <f t="shared" si="86"/>
        <v>-0.357</v>
      </c>
      <c r="O761" s="194" t="str">
        <f t="shared" si="80"/>
        <v>是</v>
      </c>
      <c r="P761" s="194" t="str">
        <f t="shared" si="84"/>
        <v>否</v>
      </c>
      <c r="Q761" s="187" t="s">
        <v>1486</v>
      </c>
      <c r="R761" s="175">
        <f t="shared" si="85"/>
        <v>7</v>
      </c>
    </row>
    <row r="762" s="175" customFormat="1" ht="18.95" customHeight="1" spans="1:18">
      <c r="A762" s="185" t="s">
        <v>165</v>
      </c>
      <c r="B762" s="690" t="s">
        <v>1409</v>
      </c>
      <c r="C762" s="186"/>
      <c r="D762" s="574">
        <v>21107</v>
      </c>
      <c r="E762" s="186"/>
      <c r="F762" s="60" t="s">
        <v>1487</v>
      </c>
      <c r="G762" s="188">
        <f>VLOOKUP(D762,'[45]2014市本级决算'!A:C,3,FALSE)</f>
        <v>0</v>
      </c>
      <c r="H762" s="188">
        <f>VLOOKUP(D762,'[45]2015市本级年初预算'!D:G,4,FALSE)</f>
        <v>0</v>
      </c>
      <c r="I762" s="188">
        <f>VLOOKUP(D762,'[45]2015预算调整'!E:K,7,FALSE)</f>
        <v>0</v>
      </c>
      <c r="J762" s="188">
        <f>VLOOKUP(D762,'[45]2015年市本级决算'!A:C,3,FALSE)</f>
        <v>0</v>
      </c>
      <c r="K762" s="578">
        <f t="shared" si="81"/>
        <v>0</v>
      </c>
      <c r="L762" s="579">
        <f t="shared" si="82"/>
        <v>0</v>
      </c>
      <c r="M762" s="578">
        <f t="shared" si="83"/>
        <v>0</v>
      </c>
      <c r="N762" s="146" t="str">
        <f t="shared" si="86"/>
        <v/>
      </c>
      <c r="O762" s="194" t="str">
        <f t="shared" si="80"/>
        <v>否</v>
      </c>
      <c r="P762" s="194" t="str">
        <f t="shared" si="84"/>
        <v>是</v>
      </c>
      <c r="Q762" s="187" t="s">
        <v>1488</v>
      </c>
      <c r="R762" s="175">
        <f t="shared" si="85"/>
        <v>5</v>
      </c>
    </row>
    <row r="763" s="175" customFormat="1" ht="18.95" customHeight="1" spans="1:18">
      <c r="A763" s="185" t="s">
        <v>165</v>
      </c>
      <c r="B763" s="186" t="s">
        <v>165</v>
      </c>
      <c r="C763" s="186" t="s">
        <v>1488</v>
      </c>
      <c r="D763" s="574">
        <v>2110704</v>
      </c>
      <c r="E763" s="186" t="s">
        <v>176</v>
      </c>
      <c r="F763" s="60" t="s">
        <v>1489</v>
      </c>
      <c r="G763" s="188">
        <f>VLOOKUP(D763,'[45]2014市本级决算'!A:C,3,FALSE)</f>
        <v>0</v>
      </c>
      <c r="H763" s="188">
        <f>VLOOKUP(D763,'[45]2015市本级年初预算'!D:G,4,FALSE)</f>
        <v>0</v>
      </c>
      <c r="I763" s="188">
        <f>VLOOKUP(D763,'[45]2015预算调整'!E:K,7,FALSE)</f>
        <v>0</v>
      </c>
      <c r="J763" s="188">
        <f>VLOOKUP(D763,'[45]2015年市本级决算'!A:C,3,FALSE)</f>
        <v>0</v>
      </c>
      <c r="K763" s="578">
        <f t="shared" si="81"/>
        <v>0</v>
      </c>
      <c r="L763" s="579">
        <f t="shared" si="82"/>
        <v>0</v>
      </c>
      <c r="M763" s="578">
        <f t="shared" si="83"/>
        <v>0</v>
      </c>
      <c r="N763" s="148" t="str">
        <f t="shared" si="86"/>
        <v/>
      </c>
      <c r="O763" s="194" t="str">
        <f t="shared" si="80"/>
        <v>否</v>
      </c>
      <c r="P763" s="194" t="str">
        <f t="shared" si="84"/>
        <v>否</v>
      </c>
      <c r="Q763" s="187" t="s">
        <v>1490</v>
      </c>
      <c r="R763" s="175">
        <f t="shared" si="85"/>
        <v>7</v>
      </c>
    </row>
    <row r="764" s="175" customFormat="1" ht="18.95" customHeight="1" spans="1:18">
      <c r="A764" s="185" t="s">
        <v>165</v>
      </c>
      <c r="B764" s="186" t="s">
        <v>165</v>
      </c>
      <c r="C764" s="186" t="s">
        <v>1488</v>
      </c>
      <c r="D764" s="574">
        <v>2110799</v>
      </c>
      <c r="E764" s="186" t="s">
        <v>176</v>
      </c>
      <c r="F764" s="60" t="s">
        <v>1491</v>
      </c>
      <c r="G764" s="188">
        <f>VLOOKUP(D764,'[45]2014市本级决算'!A:C,3,FALSE)</f>
        <v>0</v>
      </c>
      <c r="H764" s="188">
        <f>VLOOKUP(D764,'[45]2015市本级年初预算'!D:G,4,FALSE)</f>
        <v>0</v>
      </c>
      <c r="I764" s="188">
        <f>VLOOKUP(D764,'[45]2015预算调整'!E:K,7,FALSE)</f>
        <v>0</v>
      </c>
      <c r="J764" s="188">
        <f>VLOOKUP(D764,'[45]2015年市本级决算'!A:C,3,FALSE)</f>
        <v>0</v>
      </c>
      <c r="K764" s="578">
        <f t="shared" si="81"/>
        <v>0</v>
      </c>
      <c r="L764" s="579">
        <f t="shared" si="82"/>
        <v>0</v>
      </c>
      <c r="M764" s="578">
        <f t="shared" si="83"/>
        <v>0</v>
      </c>
      <c r="N764" s="148" t="str">
        <f t="shared" si="86"/>
        <v/>
      </c>
      <c r="O764" s="194" t="str">
        <f t="shared" si="80"/>
        <v>否</v>
      </c>
      <c r="P764" s="194" t="str">
        <f t="shared" si="84"/>
        <v>否</v>
      </c>
      <c r="Q764" s="187" t="s">
        <v>1492</v>
      </c>
      <c r="R764" s="175">
        <f t="shared" si="85"/>
        <v>7</v>
      </c>
    </row>
    <row r="765" s="175" customFormat="1" ht="18.95" customHeight="1" spans="1:18">
      <c r="A765" s="185" t="s">
        <v>165</v>
      </c>
      <c r="B765" s="690" t="s">
        <v>1409</v>
      </c>
      <c r="C765" s="186"/>
      <c r="D765" s="574">
        <v>21108</v>
      </c>
      <c r="E765" s="186"/>
      <c r="F765" s="60" t="s">
        <v>1493</v>
      </c>
      <c r="G765" s="188">
        <f>VLOOKUP(D765,'[45]2014市本级决算'!A:C,3,FALSE)</f>
        <v>0</v>
      </c>
      <c r="H765" s="188">
        <f>VLOOKUP(D765,'[45]2015市本级年初预算'!D:G,4,FALSE)</f>
        <v>0</v>
      </c>
      <c r="I765" s="188">
        <f>VLOOKUP(D765,'[45]2015预算调整'!E:K,7,FALSE)</f>
        <v>0</v>
      </c>
      <c r="J765" s="188">
        <f>VLOOKUP(D765,'[45]2015年市本级决算'!A:C,3,FALSE)</f>
        <v>0</v>
      </c>
      <c r="K765" s="578">
        <f t="shared" si="81"/>
        <v>0</v>
      </c>
      <c r="L765" s="579">
        <f t="shared" si="82"/>
        <v>0</v>
      </c>
      <c r="M765" s="578">
        <f t="shared" si="83"/>
        <v>0</v>
      </c>
      <c r="N765" s="146" t="str">
        <f t="shared" si="86"/>
        <v/>
      </c>
      <c r="O765" s="194" t="str">
        <f t="shared" si="80"/>
        <v>否</v>
      </c>
      <c r="P765" s="194" t="str">
        <f t="shared" si="84"/>
        <v>是</v>
      </c>
      <c r="Q765" s="187" t="s">
        <v>1494</v>
      </c>
      <c r="R765" s="175">
        <f t="shared" si="85"/>
        <v>5</v>
      </c>
    </row>
    <row r="766" s="175" customFormat="1" ht="18.95" customHeight="1" spans="1:18">
      <c r="A766" s="185" t="s">
        <v>165</v>
      </c>
      <c r="B766" s="186" t="s">
        <v>165</v>
      </c>
      <c r="C766" s="690" t="s">
        <v>1494</v>
      </c>
      <c r="D766" s="574">
        <v>2110804</v>
      </c>
      <c r="E766" s="186" t="s">
        <v>176</v>
      </c>
      <c r="F766" s="60" t="s">
        <v>1495</v>
      </c>
      <c r="G766" s="188">
        <f>VLOOKUP(D766,'[45]2014市本级决算'!A:C,3,FALSE)</f>
        <v>0</v>
      </c>
      <c r="H766" s="188">
        <f>VLOOKUP(D766,'[45]2015市本级年初预算'!D:G,4,FALSE)</f>
        <v>0</v>
      </c>
      <c r="I766" s="188">
        <f>VLOOKUP(D766,'[45]2015预算调整'!E:K,7,FALSE)</f>
        <v>0</v>
      </c>
      <c r="J766" s="188">
        <f>VLOOKUP(D766,'[45]2015年市本级决算'!A:C,3,FALSE)</f>
        <v>0</v>
      </c>
      <c r="K766" s="578">
        <f t="shared" si="81"/>
        <v>0</v>
      </c>
      <c r="L766" s="579">
        <f t="shared" si="82"/>
        <v>0</v>
      </c>
      <c r="M766" s="578">
        <f t="shared" si="83"/>
        <v>0</v>
      </c>
      <c r="N766" s="148" t="str">
        <f t="shared" si="86"/>
        <v/>
      </c>
      <c r="O766" s="194" t="str">
        <f t="shared" si="80"/>
        <v>否</v>
      </c>
      <c r="P766" s="194" t="str">
        <f t="shared" si="84"/>
        <v>否</v>
      </c>
      <c r="Q766" s="187" t="s">
        <v>1496</v>
      </c>
      <c r="R766" s="175">
        <f t="shared" si="85"/>
        <v>7</v>
      </c>
    </row>
    <row r="767" s="175" customFormat="1" ht="18.95" customHeight="1" spans="1:18">
      <c r="A767" s="185" t="s">
        <v>165</v>
      </c>
      <c r="B767" s="186"/>
      <c r="C767" s="690" t="s">
        <v>1494</v>
      </c>
      <c r="D767" s="574">
        <v>2110899</v>
      </c>
      <c r="E767" s="186" t="s">
        <v>176</v>
      </c>
      <c r="F767" s="60" t="s">
        <v>1497</v>
      </c>
      <c r="G767" s="188">
        <f>VLOOKUP(D767,'[45]2014市本级决算'!A:C,3,FALSE)</f>
        <v>0</v>
      </c>
      <c r="H767" s="188">
        <f>VLOOKUP(D767,'[45]2015市本级年初预算'!D:G,4,FALSE)</f>
        <v>0</v>
      </c>
      <c r="I767" s="188">
        <f>VLOOKUP(D767,'[45]2015预算调整'!E:K,7,FALSE)</f>
        <v>0</v>
      </c>
      <c r="J767" s="188">
        <f>VLOOKUP(D767,'[45]2015年市本级决算'!A:C,3,FALSE)</f>
        <v>0</v>
      </c>
      <c r="K767" s="578">
        <f t="shared" si="81"/>
        <v>0</v>
      </c>
      <c r="L767" s="579">
        <f t="shared" si="82"/>
        <v>0</v>
      </c>
      <c r="M767" s="578">
        <f t="shared" si="83"/>
        <v>0</v>
      </c>
      <c r="N767" s="148" t="str">
        <f t="shared" si="86"/>
        <v/>
      </c>
      <c r="O767" s="194" t="str">
        <f t="shared" si="80"/>
        <v>否</v>
      </c>
      <c r="P767" s="194" t="str">
        <f t="shared" si="84"/>
        <v>否</v>
      </c>
      <c r="Q767" s="187" t="s">
        <v>1498</v>
      </c>
      <c r="R767" s="175">
        <f t="shared" si="85"/>
        <v>7</v>
      </c>
    </row>
    <row r="768" s="175" customFormat="1" ht="18.95" customHeight="1" spans="1:18">
      <c r="A768" s="185" t="s">
        <v>165</v>
      </c>
      <c r="B768" s="690" t="s">
        <v>1409</v>
      </c>
      <c r="C768" s="186"/>
      <c r="D768" s="574">
        <v>21109</v>
      </c>
      <c r="E768" s="186" t="s">
        <v>176</v>
      </c>
      <c r="F768" s="60" t="s">
        <v>1499</v>
      </c>
      <c r="G768" s="188">
        <f>VLOOKUP(D768,'[45]2014市本级决算'!A:C,3,FALSE)</f>
        <v>0</v>
      </c>
      <c r="H768" s="188">
        <f>VLOOKUP(D768,'[45]2015市本级年初预算'!D:G,4,FALSE)</f>
        <v>0</v>
      </c>
      <c r="I768" s="188">
        <f>VLOOKUP(D768,'[45]2015预算调整'!E:K,7,FALSE)</f>
        <v>0</v>
      </c>
      <c r="J768" s="188">
        <f>VLOOKUP(D768,'[45]2015年市本级决算'!A:C,3,FALSE)</f>
        <v>0</v>
      </c>
      <c r="K768" s="578">
        <f t="shared" si="81"/>
        <v>0</v>
      </c>
      <c r="L768" s="579">
        <f t="shared" si="82"/>
        <v>0</v>
      </c>
      <c r="M768" s="578">
        <f t="shared" si="83"/>
        <v>0</v>
      </c>
      <c r="N768" s="146" t="str">
        <f t="shared" si="86"/>
        <v/>
      </c>
      <c r="O768" s="194" t="str">
        <f t="shared" si="80"/>
        <v>否</v>
      </c>
      <c r="P768" s="194" t="str">
        <f t="shared" si="84"/>
        <v>是</v>
      </c>
      <c r="Q768" s="187" t="s">
        <v>1500</v>
      </c>
      <c r="R768" s="175">
        <f t="shared" si="85"/>
        <v>5</v>
      </c>
    </row>
    <row r="769" s="175" customFormat="1" ht="18.95" customHeight="1" spans="1:18">
      <c r="A769" s="185" t="s">
        <v>165</v>
      </c>
      <c r="B769" s="690" t="s">
        <v>1409</v>
      </c>
      <c r="C769" s="186"/>
      <c r="D769" s="574">
        <v>21110</v>
      </c>
      <c r="E769" s="186" t="s">
        <v>176</v>
      </c>
      <c r="F769" s="60" t="s">
        <v>1501</v>
      </c>
      <c r="G769" s="188">
        <f>VLOOKUP(D769,'[45]2014市本级决算'!A:C,3,FALSE)</f>
        <v>67</v>
      </c>
      <c r="H769" s="188">
        <f>VLOOKUP(D769,'[45]2015市本级年初预算'!D:G,4,FALSE)</f>
        <v>70</v>
      </c>
      <c r="I769" s="188">
        <f>VLOOKUP(D769,'[45]2015预算调整'!E:K,7,FALSE)</f>
        <v>670</v>
      </c>
      <c r="J769" s="188">
        <f>VLOOKUP(D769,'[45]2015年市本级决算'!A:C,3,FALSE)</f>
        <v>69</v>
      </c>
      <c r="K769" s="578">
        <f t="shared" si="81"/>
        <v>1.03</v>
      </c>
      <c r="L769" s="579">
        <f t="shared" si="82"/>
        <v>0.986</v>
      </c>
      <c r="M769" s="578">
        <f t="shared" si="83"/>
        <v>0.103</v>
      </c>
      <c r="N769" s="148">
        <f t="shared" si="86"/>
        <v>0.03</v>
      </c>
      <c r="O769" s="194" t="str">
        <f t="shared" si="80"/>
        <v>是</v>
      </c>
      <c r="P769" s="194" t="str">
        <f t="shared" si="84"/>
        <v>是</v>
      </c>
      <c r="Q769" s="187" t="s">
        <v>1502</v>
      </c>
      <c r="R769" s="175">
        <f t="shared" si="85"/>
        <v>5</v>
      </c>
    </row>
    <row r="770" s="175" customFormat="1" ht="18.95" customHeight="1" spans="1:18">
      <c r="A770" s="185" t="s">
        <v>165</v>
      </c>
      <c r="B770" s="690" t="s">
        <v>1409</v>
      </c>
      <c r="C770" s="186"/>
      <c r="D770" s="574">
        <v>21111</v>
      </c>
      <c r="E770" s="186"/>
      <c r="F770" s="60" t="s">
        <v>1503</v>
      </c>
      <c r="G770" s="188">
        <f>VLOOKUP(D770,'[45]2014市本级决算'!A:C,3,FALSE)</f>
        <v>1087</v>
      </c>
      <c r="H770" s="188">
        <f>VLOOKUP(D770,'[45]2015市本级年初预算'!D:G,4,FALSE)</f>
        <v>1090</v>
      </c>
      <c r="I770" s="188">
        <f>VLOOKUP(D770,'[45]2015预算调整'!E:K,7,FALSE)</f>
        <v>1090</v>
      </c>
      <c r="J770" s="188">
        <f>VLOOKUP(D770,'[45]2015年市本级决算'!A:C,3,FALSE)</f>
        <v>995</v>
      </c>
      <c r="K770" s="578">
        <f t="shared" si="81"/>
        <v>0.915</v>
      </c>
      <c r="L770" s="579">
        <f t="shared" si="82"/>
        <v>0.913</v>
      </c>
      <c r="M770" s="578">
        <f t="shared" si="83"/>
        <v>0.913</v>
      </c>
      <c r="N770" s="148">
        <f t="shared" si="86"/>
        <v>-0.085</v>
      </c>
      <c r="O770" s="194" t="str">
        <f t="shared" si="80"/>
        <v>是</v>
      </c>
      <c r="P770" s="194" t="str">
        <f t="shared" si="84"/>
        <v>是</v>
      </c>
      <c r="Q770" s="187" t="s">
        <v>1504</v>
      </c>
      <c r="R770" s="175">
        <f t="shared" si="85"/>
        <v>5</v>
      </c>
    </row>
    <row r="771" s="175" customFormat="1" ht="18.95" customHeight="1" spans="1:18">
      <c r="A771" s="185" t="s">
        <v>165</v>
      </c>
      <c r="B771" s="186" t="s">
        <v>165</v>
      </c>
      <c r="C771" s="690" t="s">
        <v>1504</v>
      </c>
      <c r="D771" s="574">
        <v>2111101</v>
      </c>
      <c r="E771" s="186" t="s">
        <v>176</v>
      </c>
      <c r="F771" s="60" t="s">
        <v>1505</v>
      </c>
      <c r="G771" s="188">
        <f>VLOOKUP(D771,'[45]2014市本级决算'!A:C,3,FALSE)</f>
        <v>759</v>
      </c>
      <c r="H771" s="188">
        <f>VLOOKUP(D771,'[45]2015市本级年初预算'!D:G,4,FALSE)</f>
        <v>760</v>
      </c>
      <c r="I771" s="188">
        <f>VLOOKUP(D771,'[45]2015预算调整'!E:K,7,FALSE)</f>
        <v>760</v>
      </c>
      <c r="J771" s="188">
        <f>VLOOKUP(D771,'[45]2015年市本级决算'!A:C,3,FALSE)</f>
        <v>765</v>
      </c>
      <c r="K771" s="578">
        <f t="shared" si="81"/>
        <v>1.008</v>
      </c>
      <c r="L771" s="579">
        <f t="shared" si="82"/>
        <v>1.007</v>
      </c>
      <c r="M771" s="578">
        <f t="shared" si="83"/>
        <v>1.007</v>
      </c>
      <c r="N771" s="148">
        <f t="shared" si="86"/>
        <v>0.008</v>
      </c>
      <c r="O771" s="194" t="str">
        <f t="shared" si="80"/>
        <v>是</v>
      </c>
      <c r="P771" s="194" t="str">
        <f t="shared" si="84"/>
        <v>否</v>
      </c>
      <c r="Q771" s="187" t="s">
        <v>1506</v>
      </c>
      <c r="R771" s="175">
        <f t="shared" si="85"/>
        <v>7</v>
      </c>
    </row>
    <row r="772" s="175" customFormat="1" ht="18.95" customHeight="1" spans="1:18">
      <c r="A772" s="185" t="s">
        <v>165</v>
      </c>
      <c r="B772" s="186" t="s">
        <v>165</v>
      </c>
      <c r="C772" s="690" t="s">
        <v>1504</v>
      </c>
      <c r="D772" s="574">
        <v>2111102</v>
      </c>
      <c r="E772" s="186" t="s">
        <v>176</v>
      </c>
      <c r="F772" s="60" t="s">
        <v>1507</v>
      </c>
      <c r="G772" s="188">
        <f>VLOOKUP(D772,'[45]2014市本级决算'!A:C,3,FALSE)</f>
        <v>328</v>
      </c>
      <c r="H772" s="188">
        <f>VLOOKUP(D772,'[45]2015市本级年初预算'!D:G,4,FALSE)</f>
        <v>330</v>
      </c>
      <c r="I772" s="188">
        <f>VLOOKUP(D772,'[45]2015预算调整'!E:K,7,FALSE)</f>
        <v>330</v>
      </c>
      <c r="J772" s="188">
        <f>VLOOKUP(D772,'[45]2015年市本级决算'!A:C,3,FALSE)</f>
        <v>230</v>
      </c>
      <c r="K772" s="578">
        <f t="shared" si="81"/>
        <v>0.701</v>
      </c>
      <c r="L772" s="579">
        <f t="shared" si="82"/>
        <v>0.697</v>
      </c>
      <c r="M772" s="578">
        <f t="shared" si="83"/>
        <v>0.697</v>
      </c>
      <c r="N772" s="148">
        <f t="shared" si="86"/>
        <v>-0.299</v>
      </c>
      <c r="O772" s="194" t="str">
        <f t="shared" ref="O772:O835" si="87">IF(F772&lt;&gt;"",IF(SUM(G772:J772)&lt;&gt;0,"是","否"),"空")</f>
        <v>是</v>
      </c>
      <c r="P772" s="194" t="str">
        <f t="shared" si="84"/>
        <v>否</v>
      </c>
      <c r="Q772" s="187" t="s">
        <v>1508</v>
      </c>
      <c r="R772" s="175">
        <f t="shared" si="85"/>
        <v>7</v>
      </c>
    </row>
    <row r="773" s="175" customFormat="1" ht="18.95" customHeight="1" spans="1:18">
      <c r="A773" s="185" t="s">
        <v>165</v>
      </c>
      <c r="B773" s="186"/>
      <c r="C773" s="690" t="s">
        <v>1504</v>
      </c>
      <c r="D773" s="574">
        <v>2111103</v>
      </c>
      <c r="E773" s="186" t="s">
        <v>176</v>
      </c>
      <c r="F773" s="60" t="s">
        <v>1509</v>
      </c>
      <c r="G773" s="188">
        <f>VLOOKUP(D773,'[45]2014市本级决算'!A:C,3,FALSE)</f>
        <v>0</v>
      </c>
      <c r="H773" s="188">
        <f>VLOOKUP(D773,'[45]2015市本级年初预算'!D:G,4,FALSE)</f>
        <v>0</v>
      </c>
      <c r="I773" s="188">
        <f>VLOOKUP(D773,'[45]2015预算调整'!E:K,7,FALSE)</f>
        <v>0</v>
      </c>
      <c r="J773" s="188">
        <f>VLOOKUP(D773,'[45]2015年市本级决算'!A:C,3,FALSE)</f>
        <v>0</v>
      </c>
      <c r="K773" s="578">
        <f t="shared" ref="K773:K836" si="88">IFERROR(J773/G773,0)</f>
        <v>0</v>
      </c>
      <c r="L773" s="579">
        <f t="shared" ref="L773:L836" si="89">IFERROR(J773/H773,0)</f>
        <v>0</v>
      </c>
      <c r="M773" s="578">
        <f t="shared" ref="M773:M836" si="90">IFERROR(J773/I773,0)</f>
        <v>0</v>
      </c>
      <c r="N773" s="148" t="str">
        <f t="shared" si="86"/>
        <v/>
      </c>
      <c r="O773" s="194" t="str">
        <f t="shared" si="87"/>
        <v>否</v>
      </c>
      <c r="P773" s="194" t="str">
        <f t="shared" ref="P773:P836" si="91">IF(C773&lt;&gt;"",IF(OR(LEFT(D773,3)="205",LEFT(D773,3)="206",LEFT(D773,3)="207",LEFT(D773,3)="208",LEFT(D773,3)="210",LEFT(D773,3)="213"),"是","否"),"是")</f>
        <v>否</v>
      </c>
      <c r="Q773" s="187" t="s">
        <v>1510</v>
      </c>
      <c r="R773" s="175">
        <f t="shared" ref="R773:R836" si="92">LEN(Q773)</f>
        <v>7</v>
      </c>
    </row>
    <row r="774" s="175" customFormat="1" ht="18.95" customHeight="1" spans="1:18">
      <c r="A774" s="185" t="s">
        <v>165</v>
      </c>
      <c r="B774" s="186"/>
      <c r="C774" s="690" t="s">
        <v>1504</v>
      </c>
      <c r="D774" s="574">
        <v>2111104</v>
      </c>
      <c r="E774" s="186" t="s">
        <v>176</v>
      </c>
      <c r="F774" s="60" t="s">
        <v>1511</v>
      </c>
      <c r="G774" s="188">
        <f>VLOOKUP(D774,'[45]2014市本级决算'!A:C,3,FALSE)</f>
        <v>0</v>
      </c>
      <c r="H774" s="188">
        <f>VLOOKUP(D774,'[45]2015市本级年初预算'!D:G,4,FALSE)</f>
        <v>0</v>
      </c>
      <c r="I774" s="188">
        <f>VLOOKUP(D774,'[45]2015预算调整'!E:K,7,FALSE)</f>
        <v>0</v>
      </c>
      <c r="J774" s="188">
        <f>VLOOKUP(D774,'[45]2015年市本级决算'!A:C,3,FALSE)</f>
        <v>0</v>
      </c>
      <c r="K774" s="578">
        <f t="shared" si="88"/>
        <v>0</v>
      </c>
      <c r="L774" s="579">
        <f t="shared" si="89"/>
        <v>0</v>
      </c>
      <c r="M774" s="578">
        <f t="shared" si="90"/>
        <v>0</v>
      </c>
      <c r="N774" s="148" t="str">
        <f t="shared" si="86"/>
        <v/>
      </c>
      <c r="O774" s="194" t="str">
        <f t="shared" si="87"/>
        <v>否</v>
      </c>
      <c r="P774" s="194" t="str">
        <f t="shared" si="91"/>
        <v>否</v>
      </c>
      <c r="Q774" s="187" t="s">
        <v>1512</v>
      </c>
      <c r="R774" s="175">
        <f t="shared" si="92"/>
        <v>7</v>
      </c>
    </row>
    <row r="775" s="175" customFormat="1" ht="18.95" customHeight="1" spans="1:18">
      <c r="A775" s="185" t="s">
        <v>165</v>
      </c>
      <c r="B775" s="186"/>
      <c r="C775" s="690" t="s">
        <v>1504</v>
      </c>
      <c r="D775" s="574">
        <v>2111199</v>
      </c>
      <c r="E775" s="186" t="s">
        <v>176</v>
      </c>
      <c r="F775" s="60" t="s">
        <v>1513</v>
      </c>
      <c r="G775" s="188">
        <f>VLOOKUP(D775,'[45]2014市本级决算'!A:C,3,FALSE)</f>
        <v>0</v>
      </c>
      <c r="H775" s="188">
        <f>VLOOKUP(D775,'[45]2015市本级年初预算'!D:G,4,FALSE)</f>
        <v>0</v>
      </c>
      <c r="I775" s="188">
        <f>VLOOKUP(D775,'[45]2015预算调整'!E:K,7,FALSE)</f>
        <v>0</v>
      </c>
      <c r="J775" s="188">
        <f>VLOOKUP(D775,'[45]2015年市本级决算'!A:C,3,FALSE)</f>
        <v>0</v>
      </c>
      <c r="K775" s="578">
        <f t="shared" si="88"/>
        <v>0</v>
      </c>
      <c r="L775" s="579">
        <f t="shared" si="89"/>
        <v>0</v>
      </c>
      <c r="M775" s="578">
        <f t="shared" si="90"/>
        <v>0</v>
      </c>
      <c r="N775" s="148" t="str">
        <f t="shared" si="86"/>
        <v/>
      </c>
      <c r="O775" s="194" t="str">
        <f t="shared" si="87"/>
        <v>否</v>
      </c>
      <c r="P775" s="194" t="str">
        <f t="shared" si="91"/>
        <v>否</v>
      </c>
      <c r="Q775" s="187" t="s">
        <v>1514</v>
      </c>
      <c r="R775" s="175">
        <f t="shared" si="92"/>
        <v>7</v>
      </c>
    </row>
    <row r="776" s="175" customFormat="1" ht="18.95" customHeight="1" spans="1:18">
      <c r="A776" s="185" t="s">
        <v>165</v>
      </c>
      <c r="B776" s="690" t="s">
        <v>1409</v>
      </c>
      <c r="C776" s="186"/>
      <c r="D776" s="574">
        <v>21112</v>
      </c>
      <c r="E776" s="186" t="s">
        <v>176</v>
      </c>
      <c r="F776" s="60" t="s">
        <v>1515</v>
      </c>
      <c r="G776" s="188">
        <f>VLOOKUP(D776,'[45]2014市本级决算'!A:C,3,FALSE)</f>
        <v>1500</v>
      </c>
      <c r="H776" s="188">
        <f>VLOOKUP(D776,'[45]2015市本级年初预算'!D:G,4,FALSE)</f>
        <v>1650</v>
      </c>
      <c r="I776" s="188">
        <f>VLOOKUP(D776,'[45]2015预算调整'!E:K,7,FALSE)</f>
        <v>1650</v>
      </c>
      <c r="J776" s="188">
        <f>VLOOKUP(D776,'[45]2015年市本级决算'!A:C,3,FALSE)</f>
        <v>0</v>
      </c>
      <c r="K776" s="578">
        <f t="shared" si="88"/>
        <v>0</v>
      </c>
      <c r="L776" s="579">
        <f t="shared" si="89"/>
        <v>0</v>
      </c>
      <c r="M776" s="578">
        <f t="shared" si="90"/>
        <v>0</v>
      </c>
      <c r="N776" s="148">
        <f t="shared" si="86"/>
        <v>-1</v>
      </c>
      <c r="O776" s="194" t="str">
        <f t="shared" si="87"/>
        <v>是</v>
      </c>
      <c r="P776" s="194" t="str">
        <f t="shared" si="91"/>
        <v>是</v>
      </c>
      <c r="Q776" s="187" t="s">
        <v>1516</v>
      </c>
      <c r="R776" s="175">
        <f t="shared" si="92"/>
        <v>5</v>
      </c>
    </row>
    <row r="777" s="175" customFormat="1" ht="18.95" customHeight="1" spans="1:18">
      <c r="A777" s="185" t="s">
        <v>165</v>
      </c>
      <c r="B777" s="690" t="s">
        <v>1409</v>
      </c>
      <c r="C777" s="186"/>
      <c r="D777" s="574">
        <v>21113</v>
      </c>
      <c r="E777" s="186" t="s">
        <v>176</v>
      </c>
      <c r="F777" s="60" t="s">
        <v>1517</v>
      </c>
      <c r="G777" s="188">
        <f>VLOOKUP(D777,'[45]2014市本级决算'!A:C,3,FALSE)</f>
        <v>0</v>
      </c>
      <c r="H777" s="188">
        <f>VLOOKUP(D777,'[45]2015市本级年初预算'!D:G,4,FALSE)</f>
        <v>0</v>
      </c>
      <c r="I777" s="188">
        <f>VLOOKUP(D777,'[45]2015预算调整'!E:K,7,FALSE)</f>
        <v>0</v>
      </c>
      <c r="J777" s="188">
        <f>VLOOKUP(D777,'[45]2015年市本级决算'!A:C,3,FALSE)</f>
        <v>10000</v>
      </c>
      <c r="K777" s="578">
        <f t="shared" si="88"/>
        <v>0</v>
      </c>
      <c r="L777" s="579">
        <f t="shared" si="89"/>
        <v>0</v>
      </c>
      <c r="M777" s="578">
        <f t="shared" si="90"/>
        <v>0</v>
      </c>
      <c r="N777" s="146" t="str">
        <f t="shared" si="86"/>
        <v/>
      </c>
      <c r="O777" s="194" t="str">
        <f t="shared" si="87"/>
        <v>是</v>
      </c>
      <c r="P777" s="194" t="str">
        <f t="shared" si="91"/>
        <v>是</v>
      </c>
      <c r="Q777" s="187" t="s">
        <v>1518</v>
      </c>
      <c r="R777" s="175">
        <f t="shared" si="92"/>
        <v>5</v>
      </c>
    </row>
    <row r="778" s="175" customFormat="1" ht="18.95" customHeight="1" spans="1:18">
      <c r="A778" s="185" t="s">
        <v>165</v>
      </c>
      <c r="B778" s="690" t="s">
        <v>1409</v>
      </c>
      <c r="C778" s="186"/>
      <c r="D778" s="574">
        <v>21114</v>
      </c>
      <c r="E778" s="186"/>
      <c r="F778" s="60" t="s">
        <v>1519</v>
      </c>
      <c r="G778" s="188">
        <f>VLOOKUP(D778,'[45]2014市本级决算'!A:C,3,FALSE)</f>
        <v>0</v>
      </c>
      <c r="H778" s="188">
        <f>VLOOKUP(D778,'[45]2015市本级年初预算'!D:G,4,FALSE)</f>
        <v>0</v>
      </c>
      <c r="I778" s="188">
        <f>VLOOKUP(D778,'[45]2015预算调整'!E:K,7,FALSE)</f>
        <v>0</v>
      </c>
      <c r="J778" s="188">
        <f>VLOOKUP(D778,'[45]2015年市本级决算'!A:C,3,FALSE)</f>
        <v>0</v>
      </c>
      <c r="K778" s="578">
        <f t="shared" si="88"/>
        <v>0</v>
      </c>
      <c r="L778" s="579">
        <f t="shared" si="89"/>
        <v>0</v>
      </c>
      <c r="M778" s="578">
        <f t="shared" si="90"/>
        <v>0</v>
      </c>
      <c r="N778" s="148" t="str">
        <f t="shared" si="86"/>
        <v/>
      </c>
      <c r="O778" s="194" t="str">
        <f t="shared" si="87"/>
        <v>否</v>
      </c>
      <c r="P778" s="194" t="str">
        <f t="shared" si="91"/>
        <v>是</v>
      </c>
      <c r="Q778" s="187" t="s">
        <v>1520</v>
      </c>
      <c r="R778" s="175">
        <f t="shared" si="92"/>
        <v>5</v>
      </c>
    </row>
    <row r="779" s="175" customFormat="1" ht="18.95" customHeight="1" spans="1:18">
      <c r="A779" s="185" t="s">
        <v>165</v>
      </c>
      <c r="B779" s="186" t="s">
        <v>165</v>
      </c>
      <c r="C779" s="690" t="s">
        <v>1520</v>
      </c>
      <c r="D779" s="574">
        <v>2111401</v>
      </c>
      <c r="E779" s="186" t="s">
        <v>176</v>
      </c>
      <c r="F779" s="60" t="s">
        <v>170</v>
      </c>
      <c r="G779" s="188">
        <f>VLOOKUP(D779,'[45]2014市本级决算'!A:C,3,FALSE)</f>
        <v>0</v>
      </c>
      <c r="H779" s="188">
        <f>VLOOKUP(D779,'[45]2015市本级年初预算'!D:G,4,FALSE)</f>
        <v>0</v>
      </c>
      <c r="I779" s="188">
        <f>VLOOKUP(D779,'[45]2015预算调整'!E:K,7,FALSE)</f>
        <v>0</v>
      </c>
      <c r="J779" s="188">
        <f>VLOOKUP(D779,'[45]2015年市本级决算'!A:C,3,FALSE)</f>
        <v>0</v>
      </c>
      <c r="K779" s="578">
        <f t="shared" si="88"/>
        <v>0</v>
      </c>
      <c r="L779" s="579">
        <f t="shared" si="89"/>
        <v>0</v>
      </c>
      <c r="M779" s="578">
        <f t="shared" si="90"/>
        <v>0</v>
      </c>
      <c r="N779" s="148" t="str">
        <f t="shared" si="86"/>
        <v/>
      </c>
      <c r="O779" s="194" t="str">
        <f t="shared" si="87"/>
        <v>否</v>
      </c>
      <c r="P779" s="194" t="str">
        <f t="shared" si="91"/>
        <v>否</v>
      </c>
      <c r="Q779" s="187" t="s">
        <v>1521</v>
      </c>
      <c r="R779" s="175">
        <f t="shared" si="92"/>
        <v>7</v>
      </c>
    </row>
    <row r="780" s="175" customFormat="1" ht="18.95" customHeight="1" spans="1:18">
      <c r="A780" s="185" t="s">
        <v>165</v>
      </c>
      <c r="B780" s="186" t="s">
        <v>165</v>
      </c>
      <c r="C780" s="690" t="s">
        <v>1520</v>
      </c>
      <c r="D780" s="574">
        <v>2111402</v>
      </c>
      <c r="E780" s="186" t="s">
        <v>176</v>
      </c>
      <c r="F780" s="60" t="s">
        <v>172</v>
      </c>
      <c r="G780" s="188">
        <f>VLOOKUP(D780,'[45]2014市本级决算'!A:C,3,FALSE)</f>
        <v>0</v>
      </c>
      <c r="H780" s="188">
        <f>VLOOKUP(D780,'[45]2015市本级年初预算'!D:G,4,FALSE)</f>
        <v>0</v>
      </c>
      <c r="I780" s="188">
        <f>VLOOKUP(D780,'[45]2015预算调整'!E:K,7,FALSE)</f>
        <v>0</v>
      </c>
      <c r="J780" s="188">
        <f>VLOOKUP(D780,'[45]2015年市本级决算'!A:C,3,FALSE)</f>
        <v>0</v>
      </c>
      <c r="K780" s="578">
        <f t="shared" si="88"/>
        <v>0</v>
      </c>
      <c r="L780" s="579">
        <f t="shared" si="89"/>
        <v>0</v>
      </c>
      <c r="M780" s="578">
        <f t="shared" si="90"/>
        <v>0</v>
      </c>
      <c r="N780" s="148" t="str">
        <f t="shared" si="86"/>
        <v/>
      </c>
      <c r="O780" s="194" t="str">
        <f t="shared" si="87"/>
        <v>否</v>
      </c>
      <c r="P780" s="194" t="str">
        <f t="shared" si="91"/>
        <v>否</v>
      </c>
      <c r="Q780" s="187" t="s">
        <v>1522</v>
      </c>
      <c r="R780" s="175">
        <f t="shared" si="92"/>
        <v>7</v>
      </c>
    </row>
    <row r="781" s="175" customFormat="1" ht="18.95" customHeight="1" spans="1:18">
      <c r="A781" s="185" t="s">
        <v>165</v>
      </c>
      <c r="B781" s="186"/>
      <c r="C781" s="690" t="s">
        <v>1520</v>
      </c>
      <c r="D781" s="574">
        <v>2111403</v>
      </c>
      <c r="E781" s="186" t="s">
        <v>176</v>
      </c>
      <c r="F781" s="60" t="s">
        <v>174</v>
      </c>
      <c r="G781" s="188">
        <f>VLOOKUP(D781,'[45]2014市本级决算'!A:C,3,FALSE)</f>
        <v>0</v>
      </c>
      <c r="H781" s="188">
        <f>VLOOKUP(D781,'[45]2015市本级年初预算'!D:G,4,FALSE)</f>
        <v>0</v>
      </c>
      <c r="I781" s="188">
        <f>VLOOKUP(D781,'[45]2015预算调整'!E:K,7,FALSE)</f>
        <v>0</v>
      </c>
      <c r="J781" s="188">
        <f>VLOOKUP(D781,'[45]2015年市本级决算'!A:C,3,FALSE)</f>
        <v>0</v>
      </c>
      <c r="K781" s="578">
        <f t="shared" si="88"/>
        <v>0</v>
      </c>
      <c r="L781" s="579">
        <f t="shared" si="89"/>
        <v>0</v>
      </c>
      <c r="M781" s="578">
        <f t="shared" si="90"/>
        <v>0</v>
      </c>
      <c r="N781" s="148" t="str">
        <f t="shared" si="86"/>
        <v/>
      </c>
      <c r="O781" s="194" t="str">
        <f t="shared" si="87"/>
        <v>否</v>
      </c>
      <c r="P781" s="194" t="str">
        <f t="shared" si="91"/>
        <v>否</v>
      </c>
      <c r="Q781" s="187" t="s">
        <v>1523</v>
      </c>
      <c r="R781" s="175">
        <f t="shared" si="92"/>
        <v>7</v>
      </c>
    </row>
    <row r="782" s="175" customFormat="1" ht="18.95" customHeight="1" spans="1:18">
      <c r="A782" s="185" t="s">
        <v>165</v>
      </c>
      <c r="B782" s="186"/>
      <c r="C782" s="690" t="s">
        <v>1520</v>
      </c>
      <c r="D782" s="574">
        <v>2111404</v>
      </c>
      <c r="E782" s="186" t="s">
        <v>176</v>
      </c>
      <c r="F782" s="60" t="s">
        <v>1524</v>
      </c>
      <c r="G782" s="188">
        <f>VLOOKUP(D782,'[45]2014市本级决算'!A:C,3,FALSE)</f>
        <v>0</v>
      </c>
      <c r="H782" s="188">
        <f>VLOOKUP(D782,'[45]2015市本级年初预算'!D:G,4,FALSE)</f>
        <v>0</v>
      </c>
      <c r="I782" s="188">
        <f>VLOOKUP(D782,'[45]2015预算调整'!E:K,7,FALSE)</f>
        <v>0</v>
      </c>
      <c r="J782" s="188">
        <f>VLOOKUP(D782,'[45]2015年市本级决算'!A:C,3,FALSE)</f>
        <v>0</v>
      </c>
      <c r="K782" s="578">
        <f t="shared" si="88"/>
        <v>0</v>
      </c>
      <c r="L782" s="579">
        <f t="shared" si="89"/>
        <v>0</v>
      </c>
      <c r="M782" s="578">
        <f t="shared" si="90"/>
        <v>0</v>
      </c>
      <c r="N782" s="148" t="str">
        <f t="shared" si="86"/>
        <v/>
      </c>
      <c r="O782" s="194" t="str">
        <f t="shared" si="87"/>
        <v>否</v>
      </c>
      <c r="P782" s="194" t="str">
        <f t="shared" si="91"/>
        <v>否</v>
      </c>
      <c r="Q782" s="187" t="s">
        <v>1525</v>
      </c>
      <c r="R782" s="175">
        <f t="shared" si="92"/>
        <v>7</v>
      </c>
    </row>
    <row r="783" s="175" customFormat="1" ht="18.95" customHeight="1" spans="1:18">
      <c r="A783" s="185" t="s">
        <v>165</v>
      </c>
      <c r="B783" s="186"/>
      <c r="C783" s="690" t="s">
        <v>1520</v>
      </c>
      <c r="D783" s="574">
        <v>2111405</v>
      </c>
      <c r="E783" s="186" t="s">
        <v>176</v>
      </c>
      <c r="F783" s="60" t="s">
        <v>1526</v>
      </c>
      <c r="G783" s="188">
        <f>VLOOKUP(D783,'[45]2014市本级决算'!A:C,3,FALSE)</f>
        <v>0</v>
      </c>
      <c r="H783" s="188">
        <f>VLOOKUP(D783,'[45]2015市本级年初预算'!D:G,4,FALSE)</f>
        <v>0</v>
      </c>
      <c r="I783" s="188">
        <f>VLOOKUP(D783,'[45]2015预算调整'!E:K,7,FALSE)</f>
        <v>0</v>
      </c>
      <c r="J783" s="188">
        <f>VLOOKUP(D783,'[45]2015年市本级决算'!A:C,3,FALSE)</f>
        <v>0</v>
      </c>
      <c r="K783" s="578">
        <f t="shared" si="88"/>
        <v>0</v>
      </c>
      <c r="L783" s="579">
        <f t="shared" si="89"/>
        <v>0</v>
      </c>
      <c r="M783" s="578">
        <f t="shared" si="90"/>
        <v>0</v>
      </c>
      <c r="N783" s="148" t="str">
        <f t="shared" si="86"/>
        <v/>
      </c>
      <c r="O783" s="194" t="str">
        <f t="shared" si="87"/>
        <v>否</v>
      </c>
      <c r="P783" s="194" t="str">
        <f t="shared" si="91"/>
        <v>否</v>
      </c>
      <c r="Q783" s="187" t="s">
        <v>1527</v>
      </c>
      <c r="R783" s="175">
        <f t="shared" si="92"/>
        <v>7</v>
      </c>
    </row>
    <row r="784" s="175" customFormat="1" ht="18.95" customHeight="1" spans="1:18">
      <c r="A784" s="185" t="s">
        <v>165</v>
      </c>
      <c r="B784" s="186" t="s">
        <v>165</v>
      </c>
      <c r="C784" s="690" t="s">
        <v>1520</v>
      </c>
      <c r="D784" s="574">
        <v>2111406</v>
      </c>
      <c r="E784" s="186" t="s">
        <v>176</v>
      </c>
      <c r="F784" s="60" t="s">
        <v>1528</v>
      </c>
      <c r="G784" s="188">
        <f>VLOOKUP(D784,'[45]2014市本级决算'!A:C,3,FALSE)</f>
        <v>0</v>
      </c>
      <c r="H784" s="188">
        <f>VLOOKUP(D784,'[45]2015市本级年初预算'!D:G,4,FALSE)</f>
        <v>0</v>
      </c>
      <c r="I784" s="188">
        <f>VLOOKUP(D784,'[45]2015预算调整'!E:K,7,FALSE)</f>
        <v>0</v>
      </c>
      <c r="J784" s="188">
        <f>VLOOKUP(D784,'[45]2015年市本级决算'!A:C,3,FALSE)</f>
        <v>0</v>
      </c>
      <c r="K784" s="578">
        <f t="shared" si="88"/>
        <v>0</v>
      </c>
      <c r="L784" s="579">
        <f t="shared" si="89"/>
        <v>0</v>
      </c>
      <c r="M784" s="578">
        <f t="shared" si="90"/>
        <v>0</v>
      </c>
      <c r="N784" s="148" t="str">
        <f t="shared" si="86"/>
        <v/>
      </c>
      <c r="O784" s="194" t="str">
        <f t="shared" si="87"/>
        <v>否</v>
      </c>
      <c r="P784" s="194" t="str">
        <f t="shared" si="91"/>
        <v>否</v>
      </c>
      <c r="Q784" s="187" t="s">
        <v>1529</v>
      </c>
      <c r="R784" s="175">
        <f t="shared" si="92"/>
        <v>7</v>
      </c>
    </row>
    <row r="785" s="175" customFormat="1" ht="18.95" customHeight="1" spans="1:18">
      <c r="A785" s="185" t="s">
        <v>165</v>
      </c>
      <c r="B785" s="186" t="s">
        <v>165</v>
      </c>
      <c r="C785" s="690" t="s">
        <v>1520</v>
      </c>
      <c r="D785" s="574">
        <v>2111407</v>
      </c>
      <c r="E785" s="186" t="s">
        <v>176</v>
      </c>
      <c r="F785" s="60" t="s">
        <v>1530</v>
      </c>
      <c r="G785" s="188">
        <f>VLOOKUP(D785,'[45]2014市本级决算'!A:C,3,FALSE)</f>
        <v>0</v>
      </c>
      <c r="H785" s="188">
        <f>VLOOKUP(D785,'[45]2015市本级年初预算'!D:G,4,FALSE)</f>
        <v>0</v>
      </c>
      <c r="I785" s="188">
        <f>VLOOKUP(D785,'[45]2015预算调整'!E:K,7,FALSE)</f>
        <v>0</v>
      </c>
      <c r="J785" s="188">
        <f>VLOOKUP(D785,'[45]2015年市本级决算'!A:C,3,FALSE)</f>
        <v>0</v>
      </c>
      <c r="K785" s="578">
        <f t="shared" si="88"/>
        <v>0</v>
      </c>
      <c r="L785" s="579">
        <f t="shared" si="89"/>
        <v>0</v>
      </c>
      <c r="M785" s="578">
        <f t="shared" si="90"/>
        <v>0</v>
      </c>
      <c r="N785" s="148" t="str">
        <f t="shared" si="86"/>
        <v/>
      </c>
      <c r="O785" s="194" t="str">
        <f t="shared" si="87"/>
        <v>否</v>
      </c>
      <c r="P785" s="194" t="str">
        <f t="shared" si="91"/>
        <v>否</v>
      </c>
      <c r="Q785" s="187" t="s">
        <v>1531</v>
      </c>
      <c r="R785" s="175">
        <f t="shared" si="92"/>
        <v>7</v>
      </c>
    </row>
    <row r="786" s="175" customFormat="1" ht="18.95" customHeight="1" spans="1:18">
      <c r="A786" s="185" t="s">
        <v>165</v>
      </c>
      <c r="B786" s="186" t="s">
        <v>165</v>
      </c>
      <c r="C786" s="690" t="s">
        <v>1520</v>
      </c>
      <c r="D786" s="574">
        <v>2111408</v>
      </c>
      <c r="E786" s="186" t="s">
        <v>176</v>
      </c>
      <c r="F786" s="60" t="s">
        <v>1532</v>
      </c>
      <c r="G786" s="188">
        <f>VLOOKUP(D786,'[45]2014市本级决算'!A:C,3,FALSE)</f>
        <v>0</v>
      </c>
      <c r="H786" s="188">
        <f>VLOOKUP(D786,'[45]2015市本级年初预算'!D:G,4,FALSE)</f>
        <v>0</v>
      </c>
      <c r="I786" s="188">
        <f>VLOOKUP(D786,'[45]2015预算调整'!E:K,7,FALSE)</f>
        <v>0</v>
      </c>
      <c r="J786" s="188">
        <f>VLOOKUP(D786,'[45]2015年市本级决算'!A:C,3,FALSE)</f>
        <v>0</v>
      </c>
      <c r="K786" s="578">
        <f t="shared" si="88"/>
        <v>0</v>
      </c>
      <c r="L786" s="579">
        <f t="shared" si="89"/>
        <v>0</v>
      </c>
      <c r="M786" s="578">
        <f t="shared" si="90"/>
        <v>0</v>
      </c>
      <c r="N786" s="148" t="str">
        <f t="shared" si="86"/>
        <v/>
      </c>
      <c r="O786" s="194" t="str">
        <f t="shared" si="87"/>
        <v>否</v>
      </c>
      <c r="P786" s="194" t="str">
        <f t="shared" si="91"/>
        <v>否</v>
      </c>
      <c r="Q786" s="187" t="s">
        <v>1533</v>
      </c>
      <c r="R786" s="175">
        <f t="shared" si="92"/>
        <v>7</v>
      </c>
    </row>
    <row r="787" s="175" customFormat="1" ht="18.95" customHeight="1" spans="1:18">
      <c r="A787" s="185" t="s">
        <v>165</v>
      </c>
      <c r="B787" s="186" t="s">
        <v>165</v>
      </c>
      <c r="C787" s="690" t="s">
        <v>1520</v>
      </c>
      <c r="D787" s="574">
        <v>2111409</v>
      </c>
      <c r="E787" s="186" t="s">
        <v>176</v>
      </c>
      <c r="F787" s="60" t="s">
        <v>1534</v>
      </c>
      <c r="G787" s="188">
        <f>VLOOKUP(D787,'[45]2014市本级决算'!A:C,3,FALSE)</f>
        <v>0</v>
      </c>
      <c r="H787" s="188">
        <f>VLOOKUP(D787,'[45]2015市本级年初预算'!D:G,4,FALSE)</f>
        <v>0</v>
      </c>
      <c r="I787" s="188">
        <f>VLOOKUP(D787,'[45]2015预算调整'!E:K,7,FALSE)</f>
        <v>0</v>
      </c>
      <c r="J787" s="188">
        <f>VLOOKUP(D787,'[45]2015年市本级决算'!A:C,3,FALSE)</f>
        <v>0</v>
      </c>
      <c r="K787" s="578">
        <f t="shared" si="88"/>
        <v>0</v>
      </c>
      <c r="L787" s="579">
        <f t="shared" si="89"/>
        <v>0</v>
      </c>
      <c r="M787" s="578">
        <f t="shared" si="90"/>
        <v>0</v>
      </c>
      <c r="N787" s="148" t="str">
        <f t="shared" si="86"/>
        <v/>
      </c>
      <c r="O787" s="194" t="str">
        <f t="shared" si="87"/>
        <v>否</v>
      </c>
      <c r="P787" s="194" t="str">
        <f t="shared" si="91"/>
        <v>否</v>
      </c>
      <c r="Q787" s="187" t="s">
        <v>1535</v>
      </c>
      <c r="R787" s="175">
        <f t="shared" si="92"/>
        <v>7</v>
      </c>
    </row>
    <row r="788" s="175" customFormat="1" ht="18.95" customHeight="1" spans="1:18">
      <c r="A788" s="185" t="s">
        <v>165</v>
      </c>
      <c r="B788" s="186" t="s">
        <v>165</v>
      </c>
      <c r="C788" s="690" t="s">
        <v>1520</v>
      </c>
      <c r="D788" s="574">
        <v>2111410</v>
      </c>
      <c r="E788" s="186" t="s">
        <v>176</v>
      </c>
      <c r="F788" s="60" t="s">
        <v>1536</v>
      </c>
      <c r="G788" s="188">
        <f>VLOOKUP(D788,'[45]2014市本级决算'!A:C,3,FALSE)</f>
        <v>0</v>
      </c>
      <c r="H788" s="188">
        <f>VLOOKUP(D788,'[45]2015市本级年初预算'!D:G,4,FALSE)</f>
        <v>0</v>
      </c>
      <c r="I788" s="188">
        <f>VLOOKUP(D788,'[45]2015预算调整'!E:K,7,FALSE)</f>
        <v>0</v>
      </c>
      <c r="J788" s="188">
        <f>VLOOKUP(D788,'[45]2015年市本级决算'!A:C,3,FALSE)</f>
        <v>0</v>
      </c>
      <c r="K788" s="578">
        <f t="shared" si="88"/>
        <v>0</v>
      </c>
      <c r="L788" s="579">
        <f t="shared" si="89"/>
        <v>0</v>
      </c>
      <c r="M788" s="578">
        <f t="shared" si="90"/>
        <v>0</v>
      </c>
      <c r="N788" s="148" t="str">
        <f t="shared" si="86"/>
        <v/>
      </c>
      <c r="O788" s="194" t="str">
        <f t="shared" si="87"/>
        <v>否</v>
      </c>
      <c r="P788" s="194" t="str">
        <f t="shared" si="91"/>
        <v>否</v>
      </c>
      <c r="Q788" s="187" t="s">
        <v>1537</v>
      </c>
      <c r="R788" s="175">
        <f t="shared" si="92"/>
        <v>7</v>
      </c>
    </row>
    <row r="789" s="175" customFormat="1" ht="18.95" customHeight="1" spans="1:18">
      <c r="A789" s="185" t="s">
        <v>165</v>
      </c>
      <c r="B789" s="186" t="s">
        <v>165</v>
      </c>
      <c r="C789" s="690" t="s">
        <v>1520</v>
      </c>
      <c r="D789" s="574">
        <v>2111411</v>
      </c>
      <c r="E789" s="186" t="s">
        <v>176</v>
      </c>
      <c r="F789" s="60" t="s">
        <v>276</v>
      </c>
      <c r="G789" s="188">
        <f>VLOOKUP(D789,'[45]2014市本级决算'!A:C,3,FALSE)</f>
        <v>0</v>
      </c>
      <c r="H789" s="188">
        <f>VLOOKUP(D789,'[45]2015市本级年初预算'!D:G,4,FALSE)</f>
        <v>0</v>
      </c>
      <c r="I789" s="188">
        <f>VLOOKUP(D789,'[45]2015预算调整'!E:K,7,FALSE)</f>
        <v>0</v>
      </c>
      <c r="J789" s="188">
        <f>VLOOKUP(D789,'[45]2015年市本级决算'!A:C,3,FALSE)</f>
        <v>0</v>
      </c>
      <c r="K789" s="578">
        <f t="shared" si="88"/>
        <v>0</v>
      </c>
      <c r="L789" s="579">
        <f t="shared" si="89"/>
        <v>0</v>
      </c>
      <c r="M789" s="578">
        <f t="shared" si="90"/>
        <v>0</v>
      </c>
      <c r="N789" s="148" t="str">
        <f t="shared" si="86"/>
        <v/>
      </c>
      <c r="O789" s="194" t="str">
        <f t="shared" si="87"/>
        <v>否</v>
      </c>
      <c r="P789" s="194" t="str">
        <f t="shared" si="91"/>
        <v>否</v>
      </c>
      <c r="Q789" s="187" t="s">
        <v>1538</v>
      </c>
      <c r="R789" s="175">
        <f t="shared" si="92"/>
        <v>7</v>
      </c>
    </row>
    <row r="790" s="175" customFormat="1" ht="18.95" customHeight="1" spans="1:18">
      <c r="A790" s="185" t="s">
        <v>165</v>
      </c>
      <c r="B790" s="186" t="s">
        <v>165</v>
      </c>
      <c r="C790" s="690" t="s">
        <v>1520</v>
      </c>
      <c r="D790" s="574">
        <v>2111412</v>
      </c>
      <c r="E790" s="186" t="s">
        <v>176</v>
      </c>
      <c r="F790" s="60" t="s">
        <v>1539</v>
      </c>
      <c r="G790" s="188">
        <f>VLOOKUP(D790,'[45]2014市本级决算'!A:C,3,FALSE)</f>
        <v>0</v>
      </c>
      <c r="H790" s="188">
        <f>VLOOKUP(D790,'[45]2015市本级年初预算'!D:G,4,FALSE)</f>
        <v>0</v>
      </c>
      <c r="I790" s="188">
        <f>VLOOKUP(D790,'[45]2015预算调整'!E:K,7,FALSE)</f>
        <v>0</v>
      </c>
      <c r="J790" s="188">
        <f>VLOOKUP(D790,'[45]2015年市本级决算'!A:C,3,FALSE)</f>
        <v>0</v>
      </c>
      <c r="K790" s="578">
        <f t="shared" si="88"/>
        <v>0</v>
      </c>
      <c r="L790" s="579">
        <f t="shared" si="89"/>
        <v>0</v>
      </c>
      <c r="M790" s="578">
        <f t="shared" si="90"/>
        <v>0</v>
      </c>
      <c r="N790" s="148" t="str">
        <f t="shared" si="86"/>
        <v/>
      </c>
      <c r="O790" s="194" t="str">
        <f t="shared" si="87"/>
        <v>否</v>
      </c>
      <c r="P790" s="194" t="str">
        <f t="shared" si="91"/>
        <v>否</v>
      </c>
      <c r="Q790" s="187" t="s">
        <v>1540</v>
      </c>
      <c r="R790" s="175">
        <f t="shared" si="92"/>
        <v>7</v>
      </c>
    </row>
    <row r="791" s="175" customFormat="1" ht="18.95" customHeight="1" spans="1:18">
      <c r="A791" s="185" t="s">
        <v>165</v>
      </c>
      <c r="B791" s="186" t="s">
        <v>165</v>
      </c>
      <c r="C791" s="690" t="s">
        <v>1520</v>
      </c>
      <c r="D791" s="574">
        <v>2111413</v>
      </c>
      <c r="E791" s="186" t="s">
        <v>176</v>
      </c>
      <c r="F791" s="60" t="s">
        <v>1541</v>
      </c>
      <c r="G791" s="188">
        <f>VLOOKUP(D791,'[45]2014市本级决算'!A:C,3,FALSE)</f>
        <v>0</v>
      </c>
      <c r="H791" s="188">
        <f>VLOOKUP(D791,'[45]2015市本级年初预算'!D:G,4,FALSE)</f>
        <v>0</v>
      </c>
      <c r="I791" s="188">
        <f>VLOOKUP(D791,'[45]2015预算调整'!E:K,7,FALSE)</f>
        <v>0</v>
      </c>
      <c r="J791" s="188">
        <f>VLOOKUP(D791,'[45]2015年市本级决算'!A:C,3,FALSE)</f>
        <v>0</v>
      </c>
      <c r="K791" s="578">
        <f t="shared" si="88"/>
        <v>0</v>
      </c>
      <c r="L791" s="579">
        <f t="shared" si="89"/>
        <v>0</v>
      </c>
      <c r="M791" s="578">
        <f t="shared" si="90"/>
        <v>0</v>
      </c>
      <c r="N791" s="148" t="str">
        <f t="shared" si="86"/>
        <v/>
      </c>
      <c r="O791" s="194" t="str">
        <f t="shared" si="87"/>
        <v>否</v>
      </c>
      <c r="P791" s="194" t="str">
        <f t="shared" si="91"/>
        <v>否</v>
      </c>
      <c r="Q791" s="187" t="s">
        <v>1542</v>
      </c>
      <c r="R791" s="175">
        <f t="shared" si="92"/>
        <v>7</v>
      </c>
    </row>
    <row r="792" s="175" customFormat="1" ht="18.95" customHeight="1" spans="1:18">
      <c r="A792" s="185"/>
      <c r="B792" s="186"/>
      <c r="C792" s="690" t="s">
        <v>1520</v>
      </c>
      <c r="D792" s="39">
        <v>2111450</v>
      </c>
      <c r="E792" s="186" t="s">
        <v>176</v>
      </c>
      <c r="F792" s="60" t="s">
        <v>189</v>
      </c>
      <c r="G792" s="188">
        <f>VLOOKUP(D792,'[45]2014市本级决算'!A:C,3,FALSE)</f>
        <v>0</v>
      </c>
      <c r="H792" s="188">
        <f>VLOOKUP(D792,'[45]2015市本级年初预算'!D:G,4,FALSE)</f>
        <v>0</v>
      </c>
      <c r="I792" s="188">
        <f>VLOOKUP(D792,'[45]2015预算调整'!E:K,7,FALSE)</f>
        <v>0</v>
      </c>
      <c r="J792" s="188">
        <f>VLOOKUP(D792,'[45]2015年市本级决算'!A:C,3,FALSE)</f>
        <v>0</v>
      </c>
      <c r="K792" s="578">
        <f t="shared" si="88"/>
        <v>0</v>
      </c>
      <c r="L792" s="579">
        <f t="shared" si="89"/>
        <v>0</v>
      </c>
      <c r="M792" s="578">
        <f t="shared" si="90"/>
        <v>0</v>
      </c>
      <c r="N792" s="148" t="str">
        <f t="shared" si="86"/>
        <v/>
      </c>
      <c r="O792" s="194" t="str">
        <f t="shared" si="87"/>
        <v>否</v>
      </c>
      <c r="P792" s="194" t="str">
        <f t="shared" si="91"/>
        <v>否</v>
      </c>
      <c r="Q792" s="39">
        <v>2111450</v>
      </c>
      <c r="R792" s="175">
        <f t="shared" si="92"/>
        <v>7</v>
      </c>
    </row>
    <row r="793" s="175" customFormat="1" ht="18.95" customHeight="1" spans="1:18">
      <c r="A793" s="185"/>
      <c r="B793" s="186"/>
      <c r="C793" s="690" t="s">
        <v>1520</v>
      </c>
      <c r="D793" s="39">
        <v>2111499</v>
      </c>
      <c r="E793" s="186" t="s">
        <v>176</v>
      </c>
      <c r="F793" s="60" t="s">
        <v>1543</v>
      </c>
      <c r="G793" s="188">
        <f>VLOOKUP(D793,'[45]2014市本级决算'!A:C,3,FALSE)</f>
        <v>0</v>
      </c>
      <c r="H793" s="188">
        <f>VLOOKUP(D793,'[45]2015市本级年初预算'!D:G,4,FALSE)</f>
        <v>0</v>
      </c>
      <c r="I793" s="188">
        <f>VLOOKUP(D793,'[45]2015预算调整'!E:K,7,FALSE)</f>
        <v>0</v>
      </c>
      <c r="J793" s="188">
        <f>VLOOKUP(D793,'[45]2015年市本级决算'!A:C,3,FALSE)</f>
        <v>0</v>
      </c>
      <c r="K793" s="578">
        <f t="shared" si="88"/>
        <v>0</v>
      </c>
      <c r="L793" s="579">
        <f t="shared" si="89"/>
        <v>0</v>
      </c>
      <c r="M793" s="578">
        <f t="shared" si="90"/>
        <v>0</v>
      </c>
      <c r="N793" s="148" t="str">
        <f t="shared" si="86"/>
        <v/>
      </c>
      <c r="O793" s="194" t="str">
        <f t="shared" si="87"/>
        <v>否</v>
      </c>
      <c r="P793" s="194" t="str">
        <f t="shared" si="91"/>
        <v>否</v>
      </c>
      <c r="Q793" s="39">
        <v>2111499</v>
      </c>
      <c r="R793" s="175">
        <f t="shared" si="92"/>
        <v>7</v>
      </c>
    </row>
    <row r="794" s="175" customFormat="1" ht="18.95" customHeight="1" spans="1:18">
      <c r="A794" s="185"/>
      <c r="B794" s="690" t="s">
        <v>1409</v>
      </c>
      <c r="C794" s="186"/>
      <c r="D794" s="585">
        <v>21115</v>
      </c>
      <c r="E794" s="186"/>
      <c r="F794" s="60" t="s">
        <v>1544</v>
      </c>
      <c r="G794" s="188">
        <v>23891</v>
      </c>
      <c r="H794" s="188">
        <f>VLOOKUP(D794,'[45]2015市本级年初预算'!D:G,4,FALSE)</f>
        <v>0</v>
      </c>
      <c r="I794" s="188">
        <f>VLOOKUP(D794,'[45]2015预算调整'!E:K,7,FALSE)</f>
        <v>25000</v>
      </c>
      <c r="J794" s="188">
        <f>VLOOKUP(D794,'[45]2015年市本级决算'!A:C,3,FALSE)</f>
        <v>22786</v>
      </c>
      <c r="K794" s="578">
        <f t="shared" si="88"/>
        <v>0.954</v>
      </c>
      <c r="L794" s="579">
        <f t="shared" si="89"/>
        <v>0</v>
      </c>
      <c r="M794" s="578">
        <f t="shared" si="90"/>
        <v>0.911</v>
      </c>
      <c r="N794" s="146">
        <f t="shared" si="86"/>
        <v>-0.046</v>
      </c>
      <c r="O794" s="194" t="str">
        <f t="shared" si="87"/>
        <v>是</v>
      </c>
      <c r="P794" s="194" t="str">
        <f t="shared" si="91"/>
        <v>是</v>
      </c>
      <c r="Q794" s="690" t="s">
        <v>1545</v>
      </c>
      <c r="R794" s="175">
        <f t="shared" si="92"/>
        <v>5</v>
      </c>
    </row>
    <row r="795" s="175" customFormat="1" ht="18.95" customHeight="1" spans="1:18">
      <c r="A795" s="185"/>
      <c r="B795" s="186"/>
      <c r="C795" s="690" t="s">
        <v>1545</v>
      </c>
      <c r="D795" s="574">
        <v>2111501</v>
      </c>
      <c r="E795" s="186" t="s">
        <v>176</v>
      </c>
      <c r="F795" s="60" t="s">
        <v>1546</v>
      </c>
      <c r="G795" s="188"/>
      <c r="H795" s="188">
        <f>VLOOKUP(D795,'[45]2015市本级年初预算'!D:G,4,FALSE)</f>
        <v>0</v>
      </c>
      <c r="I795" s="188">
        <f>VLOOKUP(D795,'[45]2015预算调整'!E:K,7,FALSE)</f>
        <v>0</v>
      </c>
      <c r="J795" s="188">
        <f>VLOOKUP(D795,'[45]2015年市本级决算'!A:C,3,FALSE)</f>
        <v>0</v>
      </c>
      <c r="K795" s="578">
        <f t="shared" si="88"/>
        <v>0</v>
      </c>
      <c r="L795" s="579">
        <f t="shared" si="89"/>
        <v>0</v>
      </c>
      <c r="M795" s="578">
        <f t="shared" si="90"/>
        <v>0</v>
      </c>
      <c r="N795" s="148" t="str">
        <f t="shared" si="86"/>
        <v/>
      </c>
      <c r="O795" s="194" t="str">
        <f t="shared" si="87"/>
        <v>否</v>
      </c>
      <c r="P795" s="194" t="str">
        <f t="shared" si="91"/>
        <v>否</v>
      </c>
      <c r="Q795" s="689" t="s">
        <v>1547</v>
      </c>
      <c r="R795" s="175">
        <f t="shared" si="92"/>
        <v>7</v>
      </c>
    </row>
    <row r="796" s="175" customFormat="1" ht="18.95" customHeight="1" spans="1:18">
      <c r="A796" s="185"/>
      <c r="B796" s="186"/>
      <c r="C796" s="690" t="s">
        <v>1545</v>
      </c>
      <c r="D796" s="574">
        <v>2111502</v>
      </c>
      <c r="E796" s="186" t="s">
        <v>176</v>
      </c>
      <c r="F796" s="60" t="s">
        <v>1548</v>
      </c>
      <c r="G796" s="188"/>
      <c r="H796" s="188">
        <f>VLOOKUP(D796,'[45]2015市本级年初预算'!D:G,4,FALSE)</f>
        <v>0</v>
      </c>
      <c r="I796" s="188">
        <f>VLOOKUP(D796,'[45]2015预算调整'!E:K,7,FALSE)</f>
        <v>0</v>
      </c>
      <c r="J796" s="188">
        <f>VLOOKUP(D796,'[45]2015年市本级决算'!A:C,3,FALSE)</f>
        <v>0</v>
      </c>
      <c r="K796" s="578">
        <f t="shared" si="88"/>
        <v>0</v>
      </c>
      <c r="L796" s="579">
        <f t="shared" si="89"/>
        <v>0</v>
      </c>
      <c r="M796" s="578">
        <f t="shared" si="90"/>
        <v>0</v>
      </c>
      <c r="N796" s="148" t="str">
        <f t="shared" si="86"/>
        <v/>
      </c>
      <c r="O796" s="194" t="str">
        <f t="shared" si="87"/>
        <v>否</v>
      </c>
      <c r="P796" s="194" t="str">
        <f t="shared" si="91"/>
        <v>否</v>
      </c>
      <c r="Q796" s="689" t="s">
        <v>1549</v>
      </c>
      <c r="R796" s="175">
        <f t="shared" si="92"/>
        <v>7</v>
      </c>
    </row>
    <row r="797" s="175" customFormat="1" ht="18.95" customHeight="1" spans="1:18">
      <c r="A797" s="185"/>
      <c r="B797" s="186"/>
      <c r="C797" s="690" t="s">
        <v>1545</v>
      </c>
      <c r="D797" s="574">
        <v>2111503</v>
      </c>
      <c r="E797" s="186" t="s">
        <v>176</v>
      </c>
      <c r="F797" s="60" t="s">
        <v>1550</v>
      </c>
      <c r="G797" s="188">
        <v>23891</v>
      </c>
      <c r="H797" s="188">
        <f>VLOOKUP(D797,'[45]2015市本级年初预算'!D:G,4,FALSE)</f>
        <v>0</v>
      </c>
      <c r="I797" s="188">
        <f>VLOOKUP(D797,'[45]2015预算调整'!E:K,7,FALSE)</f>
        <v>25000</v>
      </c>
      <c r="J797" s="188">
        <f>VLOOKUP(D797,'[45]2015年市本级决算'!A:C,3,FALSE)</f>
        <v>22786</v>
      </c>
      <c r="K797" s="578">
        <f t="shared" si="88"/>
        <v>0.954</v>
      </c>
      <c r="L797" s="579">
        <f t="shared" si="89"/>
        <v>0</v>
      </c>
      <c r="M797" s="578">
        <f t="shared" si="90"/>
        <v>0.911</v>
      </c>
      <c r="N797" s="148">
        <f t="shared" si="86"/>
        <v>-0.046</v>
      </c>
      <c r="O797" s="194" t="str">
        <f t="shared" si="87"/>
        <v>是</v>
      </c>
      <c r="P797" s="194" t="str">
        <f t="shared" si="91"/>
        <v>否</v>
      </c>
      <c r="Q797" s="689" t="s">
        <v>1551</v>
      </c>
      <c r="R797" s="175">
        <f t="shared" si="92"/>
        <v>7</v>
      </c>
    </row>
    <row r="798" s="175" customFormat="1" ht="18.95" customHeight="1" spans="1:18">
      <c r="A798" s="185"/>
      <c r="B798" s="186"/>
      <c r="C798" s="690" t="s">
        <v>1545</v>
      </c>
      <c r="D798" s="574">
        <v>2111504</v>
      </c>
      <c r="E798" s="186" t="s">
        <v>176</v>
      </c>
      <c r="F798" s="60" t="s">
        <v>1552</v>
      </c>
      <c r="G798" s="188"/>
      <c r="H798" s="188">
        <f>VLOOKUP(D798,'[45]2015市本级年初预算'!D:G,4,FALSE)</f>
        <v>0</v>
      </c>
      <c r="I798" s="188">
        <f>VLOOKUP(D798,'[45]2015预算调整'!E:K,7,FALSE)</f>
        <v>0</v>
      </c>
      <c r="J798" s="188">
        <f>VLOOKUP(D798,'[45]2015年市本级决算'!A:C,3,FALSE)</f>
        <v>0</v>
      </c>
      <c r="K798" s="578">
        <f t="shared" si="88"/>
        <v>0</v>
      </c>
      <c r="L798" s="579">
        <f t="shared" si="89"/>
        <v>0</v>
      </c>
      <c r="M798" s="578">
        <f t="shared" si="90"/>
        <v>0</v>
      </c>
      <c r="N798" s="148" t="str">
        <f t="shared" si="86"/>
        <v/>
      </c>
      <c r="O798" s="194" t="str">
        <f t="shared" si="87"/>
        <v>否</v>
      </c>
      <c r="P798" s="194" t="str">
        <f t="shared" si="91"/>
        <v>否</v>
      </c>
      <c r="Q798" s="689" t="s">
        <v>1553</v>
      </c>
      <c r="R798" s="175">
        <f t="shared" si="92"/>
        <v>7</v>
      </c>
    </row>
    <row r="799" s="175" customFormat="1" ht="18.95" customHeight="1" spans="1:18">
      <c r="A799" s="185"/>
      <c r="B799" s="186"/>
      <c r="C799" s="690" t="s">
        <v>1545</v>
      </c>
      <c r="D799" s="574">
        <v>2111599</v>
      </c>
      <c r="E799" s="186" t="s">
        <v>176</v>
      </c>
      <c r="F799" s="60" t="s">
        <v>1554</v>
      </c>
      <c r="G799" s="188"/>
      <c r="H799" s="188">
        <f>VLOOKUP(D799,'[45]2015市本级年初预算'!D:G,4,FALSE)</f>
        <v>0</v>
      </c>
      <c r="I799" s="188">
        <f>VLOOKUP(D799,'[45]2015预算调整'!E:K,7,FALSE)</f>
        <v>0</v>
      </c>
      <c r="J799" s="188">
        <f>VLOOKUP(D799,'[45]2015年市本级决算'!A:C,3,FALSE)</f>
        <v>0</v>
      </c>
      <c r="K799" s="578">
        <f t="shared" si="88"/>
        <v>0</v>
      </c>
      <c r="L799" s="579">
        <f t="shared" si="89"/>
        <v>0</v>
      </c>
      <c r="M799" s="578">
        <f t="shared" si="90"/>
        <v>0</v>
      </c>
      <c r="N799" s="148" t="str">
        <f t="shared" si="86"/>
        <v/>
      </c>
      <c r="O799" s="194" t="str">
        <f t="shared" si="87"/>
        <v>否</v>
      </c>
      <c r="P799" s="194" t="str">
        <f t="shared" si="91"/>
        <v>否</v>
      </c>
      <c r="Q799" s="689" t="s">
        <v>1555</v>
      </c>
      <c r="R799" s="175">
        <f t="shared" si="92"/>
        <v>7</v>
      </c>
    </row>
    <row r="800" s="175" customFormat="1" ht="18.95" customHeight="1" spans="1:18">
      <c r="A800" s="185" t="s">
        <v>165</v>
      </c>
      <c r="B800" s="690" t="s">
        <v>1409</v>
      </c>
      <c r="C800" s="186"/>
      <c r="D800" s="574">
        <v>21199</v>
      </c>
      <c r="E800" s="186" t="s">
        <v>176</v>
      </c>
      <c r="F800" s="60" t="s">
        <v>1556</v>
      </c>
      <c r="G800" s="188">
        <f>VLOOKUP(D800,'[45]2014市本级决算'!A:C,3,FALSE)</f>
        <v>0</v>
      </c>
      <c r="H800" s="188">
        <f>VLOOKUP(D800,'[45]2015市本级年初预算'!D:G,4,FALSE)</f>
        <v>0</v>
      </c>
      <c r="I800" s="188">
        <f>VLOOKUP(D800,'[45]2015预算调整'!E:K,7,FALSE)</f>
        <v>0</v>
      </c>
      <c r="J800" s="188">
        <f>VLOOKUP(D800,'[45]2015年市本级决算'!A:C,3,FALSE)</f>
        <v>2999</v>
      </c>
      <c r="K800" s="578">
        <f t="shared" si="88"/>
        <v>0</v>
      </c>
      <c r="L800" s="579">
        <f t="shared" si="89"/>
        <v>0</v>
      </c>
      <c r="M800" s="578">
        <f t="shared" si="90"/>
        <v>0</v>
      </c>
      <c r="N800" s="148" t="str">
        <f t="shared" si="86"/>
        <v/>
      </c>
      <c r="O800" s="194" t="str">
        <f t="shared" si="87"/>
        <v>是</v>
      </c>
      <c r="P800" s="194" t="str">
        <f t="shared" si="91"/>
        <v>是</v>
      </c>
      <c r="Q800" s="187" t="s">
        <v>1557</v>
      </c>
      <c r="R800" s="175">
        <f t="shared" si="92"/>
        <v>5</v>
      </c>
    </row>
    <row r="801" s="175" customFormat="1" ht="18.95" customHeight="1" spans="1:18">
      <c r="A801" s="185" t="s">
        <v>164</v>
      </c>
      <c r="B801" s="186" t="s">
        <v>165</v>
      </c>
      <c r="C801" s="186"/>
      <c r="D801" s="574">
        <v>212</v>
      </c>
      <c r="E801" s="186"/>
      <c r="F801" s="61" t="s">
        <v>1558</v>
      </c>
      <c r="G801" s="188">
        <f>VLOOKUP(D801,'[45]2014市本级决算'!A:C,3,FALSE)</f>
        <v>6583</v>
      </c>
      <c r="H801" s="188">
        <f>VLOOKUP(D801,'[45]2015市本级年初预算'!D:G,4,FALSE)</f>
        <v>7590</v>
      </c>
      <c r="I801" s="188">
        <f>VLOOKUP(D801,'[45]2015预算调整'!E:K,7,FALSE)</f>
        <v>7590</v>
      </c>
      <c r="J801" s="188">
        <f>VLOOKUP(D801,'[45]2015年市本级决算'!A:C,3,FALSE)</f>
        <v>14626</v>
      </c>
      <c r="K801" s="578">
        <f t="shared" si="88"/>
        <v>2.222</v>
      </c>
      <c r="L801" s="579">
        <f t="shared" si="89"/>
        <v>1.927</v>
      </c>
      <c r="M801" s="578">
        <f t="shared" si="90"/>
        <v>1.927</v>
      </c>
      <c r="N801" s="146">
        <f t="shared" si="86"/>
        <v>1.222</v>
      </c>
      <c r="O801" s="194" t="str">
        <f t="shared" si="87"/>
        <v>是</v>
      </c>
      <c r="P801" s="194" t="str">
        <f t="shared" si="91"/>
        <v>是</v>
      </c>
      <c r="Q801" s="187" t="s">
        <v>1559</v>
      </c>
      <c r="R801" s="175">
        <f t="shared" si="92"/>
        <v>3</v>
      </c>
    </row>
    <row r="802" s="175" customFormat="1" ht="18.95" customHeight="1" spans="1:18">
      <c r="A802" s="185" t="s">
        <v>165</v>
      </c>
      <c r="B802" s="690" t="s">
        <v>1559</v>
      </c>
      <c r="C802" s="186"/>
      <c r="D802" s="574">
        <v>21201</v>
      </c>
      <c r="E802" s="186"/>
      <c r="F802" s="60" t="s">
        <v>1560</v>
      </c>
      <c r="G802" s="188">
        <f>VLOOKUP(D802,'[45]2014市本级决算'!A:C,3,FALSE)</f>
        <v>2025</v>
      </c>
      <c r="H802" s="188">
        <f>VLOOKUP(D802,'[45]2015市本级年初预算'!D:G,4,FALSE)</f>
        <v>2570</v>
      </c>
      <c r="I802" s="188">
        <f>VLOOKUP(D802,'[45]2015预算调整'!E:K,7,FALSE)</f>
        <v>2570</v>
      </c>
      <c r="J802" s="188">
        <f>VLOOKUP(D802,'[45]2015年市本级决算'!A:C,3,FALSE)</f>
        <v>2572</v>
      </c>
      <c r="K802" s="578">
        <f t="shared" si="88"/>
        <v>1.27</v>
      </c>
      <c r="L802" s="579">
        <f t="shared" si="89"/>
        <v>1.001</v>
      </c>
      <c r="M802" s="578">
        <f t="shared" si="90"/>
        <v>1.001</v>
      </c>
      <c r="N802" s="148">
        <f t="shared" si="86"/>
        <v>0.27</v>
      </c>
      <c r="O802" s="194" t="str">
        <f t="shared" si="87"/>
        <v>是</v>
      </c>
      <c r="P802" s="194" t="str">
        <f t="shared" si="91"/>
        <v>是</v>
      </c>
      <c r="Q802" s="187" t="s">
        <v>1561</v>
      </c>
      <c r="R802" s="175">
        <f t="shared" si="92"/>
        <v>5</v>
      </c>
    </row>
    <row r="803" s="175" customFormat="1" ht="18.95" customHeight="1" spans="1:18">
      <c r="A803" s="185" t="s">
        <v>165</v>
      </c>
      <c r="B803" s="186" t="s">
        <v>165</v>
      </c>
      <c r="C803" s="690" t="s">
        <v>1561</v>
      </c>
      <c r="D803" s="574">
        <v>2120101</v>
      </c>
      <c r="E803" s="186" t="s">
        <v>176</v>
      </c>
      <c r="F803" s="60" t="s">
        <v>170</v>
      </c>
      <c r="G803" s="188">
        <f>VLOOKUP(D803,'[45]2014市本级决算'!A:C,3,FALSE)</f>
        <v>678</v>
      </c>
      <c r="H803" s="188">
        <f>VLOOKUP(D803,'[45]2015市本级年初预算'!D:G,4,FALSE)</f>
        <v>840</v>
      </c>
      <c r="I803" s="188">
        <f>VLOOKUP(D803,'[45]2015预算调整'!E:K,7,FALSE)</f>
        <v>840</v>
      </c>
      <c r="J803" s="188">
        <f>VLOOKUP(D803,'[45]2015年市本级决算'!A:C,3,FALSE)</f>
        <v>1032</v>
      </c>
      <c r="K803" s="578">
        <f t="shared" si="88"/>
        <v>1.522</v>
      </c>
      <c r="L803" s="579">
        <f t="shared" si="89"/>
        <v>1.229</v>
      </c>
      <c r="M803" s="578">
        <f t="shared" si="90"/>
        <v>1.229</v>
      </c>
      <c r="N803" s="148">
        <f t="shared" si="86"/>
        <v>0.522</v>
      </c>
      <c r="O803" s="194" t="str">
        <f t="shared" si="87"/>
        <v>是</v>
      </c>
      <c r="P803" s="194" t="str">
        <f t="shared" si="91"/>
        <v>否</v>
      </c>
      <c r="Q803" s="187" t="s">
        <v>1562</v>
      </c>
      <c r="R803" s="175">
        <f t="shared" si="92"/>
        <v>7</v>
      </c>
    </row>
    <row r="804" s="175" customFormat="1" ht="18.95" customHeight="1" spans="1:18">
      <c r="A804" s="185"/>
      <c r="B804" s="186"/>
      <c r="C804" s="690" t="s">
        <v>1561</v>
      </c>
      <c r="D804" s="574">
        <v>2120102</v>
      </c>
      <c r="E804" s="186" t="s">
        <v>176</v>
      </c>
      <c r="F804" s="60" t="s">
        <v>172</v>
      </c>
      <c r="G804" s="188">
        <f>VLOOKUP(D804,'[45]2014市本级决算'!A:C,3,FALSE)</f>
        <v>445</v>
      </c>
      <c r="H804" s="188">
        <f>VLOOKUP(D804,'[45]2015市本级年初预算'!D:G,4,FALSE)</f>
        <v>580</v>
      </c>
      <c r="I804" s="188">
        <f>VLOOKUP(D804,'[45]2015预算调整'!E:K,7,FALSE)</f>
        <v>580</v>
      </c>
      <c r="J804" s="188">
        <f>VLOOKUP(D804,'[45]2015年市本级决算'!A:C,3,FALSE)</f>
        <v>700</v>
      </c>
      <c r="K804" s="578">
        <f t="shared" si="88"/>
        <v>1.573</v>
      </c>
      <c r="L804" s="579">
        <f t="shared" si="89"/>
        <v>1.207</v>
      </c>
      <c r="M804" s="578">
        <f t="shared" si="90"/>
        <v>1.207</v>
      </c>
      <c r="N804" s="148">
        <f t="shared" si="86"/>
        <v>0.573</v>
      </c>
      <c r="O804" s="194" t="str">
        <f t="shared" si="87"/>
        <v>是</v>
      </c>
      <c r="P804" s="194" t="str">
        <f t="shared" si="91"/>
        <v>否</v>
      </c>
      <c r="Q804" s="187" t="s">
        <v>1563</v>
      </c>
      <c r="R804" s="175">
        <f t="shared" si="92"/>
        <v>7</v>
      </c>
    </row>
    <row r="805" s="175" customFormat="1" ht="18.95" customHeight="1" spans="1:18">
      <c r="A805" s="185"/>
      <c r="B805" s="186"/>
      <c r="C805" s="690" t="s">
        <v>1561</v>
      </c>
      <c r="D805" s="574">
        <v>2120103</v>
      </c>
      <c r="E805" s="186" t="s">
        <v>176</v>
      </c>
      <c r="F805" s="39" t="s">
        <v>174</v>
      </c>
      <c r="G805" s="188">
        <f>VLOOKUP(D805,'[45]2014市本级决算'!A:C,3,FALSE)</f>
        <v>49</v>
      </c>
      <c r="H805" s="188">
        <f>VLOOKUP(D805,'[45]2015市本级年初预算'!D:G,4,FALSE)</f>
        <v>50</v>
      </c>
      <c r="I805" s="188">
        <f>VLOOKUP(D805,'[45]2015预算调整'!E:K,7,FALSE)</f>
        <v>50</v>
      </c>
      <c r="J805" s="188">
        <f>VLOOKUP(D805,'[45]2015年市本级决算'!A:C,3,FALSE)</f>
        <v>60</v>
      </c>
      <c r="K805" s="578">
        <f t="shared" si="88"/>
        <v>1.224</v>
      </c>
      <c r="L805" s="579">
        <f t="shared" si="89"/>
        <v>1.2</v>
      </c>
      <c r="M805" s="578">
        <f t="shared" si="90"/>
        <v>1.2</v>
      </c>
      <c r="N805" s="148">
        <f t="shared" si="86"/>
        <v>0.224</v>
      </c>
      <c r="O805" s="194" t="str">
        <f t="shared" si="87"/>
        <v>是</v>
      </c>
      <c r="P805" s="194" t="str">
        <f t="shared" si="91"/>
        <v>否</v>
      </c>
      <c r="Q805" s="187" t="s">
        <v>1564</v>
      </c>
      <c r="R805" s="175">
        <f t="shared" si="92"/>
        <v>7</v>
      </c>
    </row>
    <row r="806" s="175" customFormat="1" ht="18.95" customHeight="1" spans="1:18">
      <c r="A806" s="185"/>
      <c r="B806" s="186"/>
      <c r="C806" s="690" t="s">
        <v>1561</v>
      </c>
      <c r="D806" s="574">
        <v>2120104</v>
      </c>
      <c r="E806" s="186" t="s">
        <v>176</v>
      </c>
      <c r="F806" s="60" t="s">
        <v>1565</v>
      </c>
      <c r="G806" s="188">
        <f>VLOOKUP(D806,'[45]2014市本级决算'!A:C,3,FALSE)</f>
        <v>32</v>
      </c>
      <c r="H806" s="188">
        <f>VLOOKUP(D806,'[45]2015市本级年初预算'!D:G,4,FALSE)</f>
        <v>260</v>
      </c>
      <c r="I806" s="188">
        <f>VLOOKUP(D806,'[45]2015预算调整'!E:K,7,FALSE)</f>
        <v>260</v>
      </c>
      <c r="J806" s="188">
        <f>VLOOKUP(D806,'[45]2015年市本级决算'!A:C,3,FALSE)</f>
        <v>-11</v>
      </c>
      <c r="K806" s="578">
        <f t="shared" si="88"/>
        <v>-0.344</v>
      </c>
      <c r="L806" s="579">
        <f t="shared" si="89"/>
        <v>-0.042</v>
      </c>
      <c r="M806" s="578">
        <f t="shared" si="90"/>
        <v>-0.042</v>
      </c>
      <c r="N806" s="148">
        <f t="shared" si="86"/>
        <v>-1.344</v>
      </c>
      <c r="O806" s="194" t="str">
        <f t="shared" si="87"/>
        <v>是</v>
      </c>
      <c r="P806" s="194" t="str">
        <f t="shared" si="91"/>
        <v>否</v>
      </c>
      <c r="Q806" s="187" t="s">
        <v>1566</v>
      </c>
      <c r="R806" s="175">
        <f t="shared" si="92"/>
        <v>7</v>
      </c>
    </row>
    <row r="807" s="175" customFormat="1" ht="18.95" customHeight="1" spans="1:18">
      <c r="A807" s="185"/>
      <c r="B807" s="186"/>
      <c r="C807" s="690" t="s">
        <v>1561</v>
      </c>
      <c r="D807" s="574">
        <v>2120105</v>
      </c>
      <c r="E807" s="186" t="s">
        <v>176</v>
      </c>
      <c r="F807" s="60" t="s">
        <v>1567</v>
      </c>
      <c r="G807" s="188">
        <f>VLOOKUP(D807,'[45]2014市本级决算'!A:C,3,FALSE)</f>
        <v>356</v>
      </c>
      <c r="H807" s="188">
        <f>VLOOKUP(D807,'[45]2015市本级年初预算'!D:G,4,FALSE)</f>
        <v>360</v>
      </c>
      <c r="I807" s="188">
        <f>VLOOKUP(D807,'[45]2015预算调整'!E:K,7,FALSE)</f>
        <v>360</v>
      </c>
      <c r="J807" s="188">
        <f>VLOOKUP(D807,'[45]2015年市本级决算'!A:C,3,FALSE)</f>
        <v>132</v>
      </c>
      <c r="K807" s="578">
        <f t="shared" si="88"/>
        <v>0.371</v>
      </c>
      <c r="L807" s="579">
        <f t="shared" si="89"/>
        <v>0.367</v>
      </c>
      <c r="M807" s="578">
        <f t="shared" si="90"/>
        <v>0.367</v>
      </c>
      <c r="N807" s="148">
        <f t="shared" si="86"/>
        <v>-0.629</v>
      </c>
      <c r="O807" s="194" t="str">
        <f t="shared" si="87"/>
        <v>是</v>
      </c>
      <c r="P807" s="194" t="str">
        <f t="shared" si="91"/>
        <v>否</v>
      </c>
      <c r="Q807" s="187" t="s">
        <v>1568</v>
      </c>
      <c r="R807" s="175">
        <f t="shared" si="92"/>
        <v>7</v>
      </c>
    </row>
    <row r="808" s="175" customFormat="1" ht="18.95" customHeight="1" spans="1:18">
      <c r="A808" s="185" t="s">
        <v>165</v>
      </c>
      <c r="B808" s="186" t="s">
        <v>165</v>
      </c>
      <c r="C808" s="690" t="s">
        <v>1561</v>
      </c>
      <c r="D808" s="574">
        <v>2120106</v>
      </c>
      <c r="E808" s="186" t="s">
        <v>176</v>
      </c>
      <c r="F808" s="60" t="s">
        <v>1569</v>
      </c>
      <c r="G808" s="188">
        <f>VLOOKUP(D808,'[45]2014市本级决算'!A:C,3,FALSE)</f>
        <v>23</v>
      </c>
      <c r="H808" s="188">
        <f>VLOOKUP(D808,'[45]2015市本级年初预算'!D:G,4,FALSE)</f>
        <v>25</v>
      </c>
      <c r="I808" s="188">
        <f>VLOOKUP(D808,'[45]2015预算调整'!E:K,7,FALSE)</f>
        <v>25</v>
      </c>
      <c r="J808" s="188">
        <f>VLOOKUP(D808,'[45]2015年市本级决算'!A:C,3,FALSE)</f>
        <v>57</v>
      </c>
      <c r="K808" s="578">
        <f t="shared" si="88"/>
        <v>2.478</v>
      </c>
      <c r="L808" s="579">
        <f t="shared" si="89"/>
        <v>2.28</v>
      </c>
      <c r="M808" s="578">
        <f t="shared" si="90"/>
        <v>2.28</v>
      </c>
      <c r="N808" s="148">
        <f t="shared" si="86"/>
        <v>1.478</v>
      </c>
      <c r="O808" s="194" t="str">
        <f t="shared" si="87"/>
        <v>是</v>
      </c>
      <c r="P808" s="194" t="str">
        <f t="shared" si="91"/>
        <v>否</v>
      </c>
      <c r="Q808" s="187" t="s">
        <v>1570</v>
      </c>
      <c r="R808" s="175">
        <f t="shared" si="92"/>
        <v>7</v>
      </c>
    </row>
    <row r="809" s="175" customFormat="1" ht="18.95" customHeight="1" spans="1:18">
      <c r="A809" s="185" t="s">
        <v>165</v>
      </c>
      <c r="B809" s="186" t="s">
        <v>165</v>
      </c>
      <c r="C809" s="690" t="s">
        <v>1561</v>
      </c>
      <c r="D809" s="574">
        <v>2120107</v>
      </c>
      <c r="E809" s="186" t="s">
        <v>176</v>
      </c>
      <c r="F809" s="60" t="s">
        <v>1571</v>
      </c>
      <c r="G809" s="188">
        <f>VLOOKUP(D809,'[45]2014市本级决算'!A:C,3,FALSE)</f>
        <v>15</v>
      </c>
      <c r="H809" s="188">
        <f>VLOOKUP(D809,'[45]2015市本级年初预算'!D:G,4,FALSE)</f>
        <v>20</v>
      </c>
      <c r="I809" s="188">
        <f>VLOOKUP(D809,'[45]2015预算调整'!E:K,7,FALSE)</f>
        <v>20</v>
      </c>
      <c r="J809" s="188">
        <f>VLOOKUP(D809,'[45]2015年市本级决算'!A:C,3,FALSE)</f>
        <v>12</v>
      </c>
      <c r="K809" s="578">
        <f t="shared" si="88"/>
        <v>0.8</v>
      </c>
      <c r="L809" s="579">
        <f t="shared" si="89"/>
        <v>0.6</v>
      </c>
      <c r="M809" s="578">
        <f t="shared" si="90"/>
        <v>0.6</v>
      </c>
      <c r="N809" s="148">
        <f t="shared" si="86"/>
        <v>-0.2</v>
      </c>
      <c r="O809" s="194" t="str">
        <f t="shared" si="87"/>
        <v>是</v>
      </c>
      <c r="P809" s="194" t="str">
        <f t="shared" si="91"/>
        <v>否</v>
      </c>
      <c r="Q809" s="187" t="s">
        <v>1572</v>
      </c>
      <c r="R809" s="175">
        <f t="shared" si="92"/>
        <v>7</v>
      </c>
    </row>
    <row r="810" s="175" customFormat="1" ht="18.95" customHeight="1" spans="1:18">
      <c r="A810" s="185" t="s">
        <v>165</v>
      </c>
      <c r="B810" s="186" t="s">
        <v>165</v>
      </c>
      <c r="C810" s="690" t="s">
        <v>1561</v>
      </c>
      <c r="D810" s="574">
        <v>2120108</v>
      </c>
      <c r="E810" s="186" t="s">
        <v>176</v>
      </c>
      <c r="F810" s="60" t="s">
        <v>1573</v>
      </c>
      <c r="G810" s="188">
        <f>VLOOKUP(D810,'[45]2014市本级决算'!A:C,3,FALSE)</f>
        <v>0</v>
      </c>
      <c r="H810" s="188">
        <f>VLOOKUP(D810,'[45]2015市本级年初预算'!D:G,4,FALSE)</f>
        <v>0</v>
      </c>
      <c r="I810" s="188">
        <f>VLOOKUP(D810,'[45]2015预算调整'!E:K,7,FALSE)</f>
        <v>0</v>
      </c>
      <c r="J810" s="188">
        <f>VLOOKUP(D810,'[45]2015年市本级决算'!A:C,3,FALSE)</f>
        <v>0</v>
      </c>
      <c r="K810" s="578">
        <f t="shared" si="88"/>
        <v>0</v>
      </c>
      <c r="L810" s="579">
        <f t="shared" si="89"/>
        <v>0</v>
      </c>
      <c r="M810" s="578">
        <f t="shared" si="90"/>
        <v>0</v>
      </c>
      <c r="N810" s="148" t="str">
        <f t="shared" si="86"/>
        <v/>
      </c>
      <c r="O810" s="194" t="str">
        <f t="shared" si="87"/>
        <v>否</v>
      </c>
      <c r="P810" s="194" t="str">
        <f t="shared" si="91"/>
        <v>否</v>
      </c>
      <c r="Q810" s="187" t="s">
        <v>1574</v>
      </c>
      <c r="R810" s="175">
        <f t="shared" si="92"/>
        <v>7</v>
      </c>
    </row>
    <row r="811" s="175" customFormat="1" ht="18.95" customHeight="1" spans="1:18">
      <c r="A811" s="185" t="s">
        <v>165</v>
      </c>
      <c r="B811" s="186" t="s">
        <v>165</v>
      </c>
      <c r="C811" s="690" t="s">
        <v>1561</v>
      </c>
      <c r="D811" s="574">
        <v>2120109</v>
      </c>
      <c r="E811" s="186" t="s">
        <v>176</v>
      </c>
      <c r="F811" s="60" t="s">
        <v>1575</v>
      </c>
      <c r="G811" s="188">
        <f>VLOOKUP(D811,'[45]2014市本级决算'!A:C,3,FALSE)</f>
        <v>45</v>
      </c>
      <c r="H811" s="188">
        <f>VLOOKUP(D811,'[45]2015市本级年初预算'!D:G,4,FALSE)</f>
        <v>50</v>
      </c>
      <c r="I811" s="188">
        <f>VLOOKUP(D811,'[45]2015预算调整'!E:K,7,FALSE)</f>
        <v>50</v>
      </c>
      <c r="J811" s="188">
        <f>VLOOKUP(D811,'[45]2015年市本级决算'!A:C,3,FALSE)</f>
        <v>165</v>
      </c>
      <c r="K811" s="578">
        <f t="shared" si="88"/>
        <v>3.667</v>
      </c>
      <c r="L811" s="579">
        <f t="shared" si="89"/>
        <v>3.3</v>
      </c>
      <c r="M811" s="578">
        <f t="shared" si="90"/>
        <v>3.3</v>
      </c>
      <c r="N811" s="148">
        <f t="shared" si="86"/>
        <v>2.667</v>
      </c>
      <c r="O811" s="194" t="str">
        <f t="shared" si="87"/>
        <v>是</v>
      </c>
      <c r="P811" s="194" t="str">
        <f t="shared" si="91"/>
        <v>否</v>
      </c>
      <c r="Q811" s="187" t="s">
        <v>1576</v>
      </c>
      <c r="R811" s="175">
        <f t="shared" si="92"/>
        <v>7</v>
      </c>
    </row>
    <row r="812" s="175" customFormat="1" ht="18.95" customHeight="1" spans="1:18">
      <c r="A812" s="185" t="s">
        <v>165</v>
      </c>
      <c r="B812" s="186" t="s">
        <v>165</v>
      </c>
      <c r="C812" s="690" t="s">
        <v>1561</v>
      </c>
      <c r="D812" s="574">
        <v>2120110</v>
      </c>
      <c r="E812" s="186" t="s">
        <v>176</v>
      </c>
      <c r="F812" s="60" t="s">
        <v>1577</v>
      </c>
      <c r="G812" s="188">
        <f>VLOOKUP(D812,'[45]2014市本级决算'!A:C,3,FALSE)</f>
        <v>15</v>
      </c>
      <c r="H812" s="188">
        <f>VLOOKUP(D812,'[45]2015市本级年初预算'!D:G,4,FALSE)</f>
        <v>15</v>
      </c>
      <c r="I812" s="188">
        <f>VLOOKUP(D812,'[45]2015预算调整'!E:K,7,FALSE)</f>
        <v>15</v>
      </c>
      <c r="J812" s="188">
        <f>VLOOKUP(D812,'[45]2015年市本级决算'!A:C,3,FALSE)</f>
        <v>19</v>
      </c>
      <c r="K812" s="578">
        <f t="shared" si="88"/>
        <v>1.267</v>
      </c>
      <c r="L812" s="579">
        <f t="shared" si="89"/>
        <v>1.267</v>
      </c>
      <c r="M812" s="578">
        <f t="shared" si="90"/>
        <v>1.267</v>
      </c>
      <c r="N812" s="148">
        <f t="shared" si="86"/>
        <v>0.267</v>
      </c>
      <c r="O812" s="194" t="str">
        <f t="shared" si="87"/>
        <v>是</v>
      </c>
      <c r="P812" s="194" t="str">
        <f t="shared" si="91"/>
        <v>否</v>
      </c>
      <c r="Q812" s="187" t="s">
        <v>1578</v>
      </c>
      <c r="R812" s="175">
        <f t="shared" si="92"/>
        <v>7</v>
      </c>
    </row>
    <row r="813" s="175" customFormat="1" ht="18.95" customHeight="1" spans="1:18">
      <c r="A813" s="185" t="s">
        <v>165</v>
      </c>
      <c r="B813" s="186" t="s">
        <v>165</v>
      </c>
      <c r="C813" s="690" t="s">
        <v>1561</v>
      </c>
      <c r="D813" s="574">
        <v>2120199</v>
      </c>
      <c r="E813" s="186" t="s">
        <v>176</v>
      </c>
      <c r="F813" s="60" t="s">
        <v>1579</v>
      </c>
      <c r="G813" s="188">
        <f>VLOOKUP(D813,'[45]2014市本级决算'!A:C,3,FALSE)</f>
        <v>367</v>
      </c>
      <c r="H813" s="188">
        <f>VLOOKUP(D813,'[45]2015市本级年初预算'!D:G,4,FALSE)</f>
        <v>370</v>
      </c>
      <c r="I813" s="188">
        <f>VLOOKUP(D813,'[45]2015预算调整'!E:K,7,FALSE)</f>
        <v>370</v>
      </c>
      <c r="J813" s="188">
        <f>VLOOKUP(D813,'[45]2015年市本级决算'!A:C,3,FALSE)</f>
        <v>406</v>
      </c>
      <c r="K813" s="578">
        <f t="shared" si="88"/>
        <v>1.106</v>
      </c>
      <c r="L813" s="579">
        <f t="shared" si="89"/>
        <v>1.097</v>
      </c>
      <c r="M813" s="578">
        <f t="shared" si="90"/>
        <v>1.097</v>
      </c>
      <c r="N813" s="148">
        <f t="shared" si="86"/>
        <v>0.106</v>
      </c>
      <c r="O813" s="194" t="str">
        <f t="shared" si="87"/>
        <v>是</v>
      </c>
      <c r="P813" s="194" t="str">
        <f t="shared" si="91"/>
        <v>否</v>
      </c>
      <c r="Q813" s="187" t="s">
        <v>1580</v>
      </c>
      <c r="R813" s="175">
        <f t="shared" si="92"/>
        <v>7</v>
      </c>
    </row>
    <row r="814" s="175" customFormat="1" ht="18.95" customHeight="1" spans="1:18">
      <c r="A814" s="185" t="s">
        <v>165</v>
      </c>
      <c r="B814" s="690" t="s">
        <v>1559</v>
      </c>
      <c r="C814" s="186"/>
      <c r="D814" s="574">
        <v>21202</v>
      </c>
      <c r="E814" s="186" t="s">
        <v>176</v>
      </c>
      <c r="F814" s="60" t="s">
        <v>1581</v>
      </c>
      <c r="G814" s="188">
        <f>VLOOKUP(D814,'[45]2014市本级决算'!A:C,3,FALSE)</f>
        <v>2416</v>
      </c>
      <c r="H814" s="188">
        <f>VLOOKUP(D814,'[45]2015市本级年初预算'!D:G,4,FALSE)</f>
        <v>2500</v>
      </c>
      <c r="I814" s="188">
        <f>VLOOKUP(D814,'[45]2015预算调整'!E:K,7,FALSE)</f>
        <v>2500</v>
      </c>
      <c r="J814" s="188">
        <f>VLOOKUP(D814,'[45]2015年市本级决算'!A:C,3,FALSE)</f>
        <v>1946</v>
      </c>
      <c r="K814" s="578">
        <f t="shared" si="88"/>
        <v>0.805</v>
      </c>
      <c r="L814" s="579">
        <f t="shared" si="89"/>
        <v>0.778</v>
      </c>
      <c r="M814" s="578">
        <f t="shared" si="90"/>
        <v>0.778</v>
      </c>
      <c r="N814" s="148">
        <f t="shared" si="86"/>
        <v>-0.195</v>
      </c>
      <c r="O814" s="194" t="str">
        <f t="shared" si="87"/>
        <v>是</v>
      </c>
      <c r="P814" s="194" t="str">
        <f t="shared" si="91"/>
        <v>是</v>
      </c>
      <c r="Q814" s="187" t="s">
        <v>1582</v>
      </c>
      <c r="R814" s="175">
        <f t="shared" si="92"/>
        <v>5</v>
      </c>
    </row>
    <row r="815" s="175" customFormat="1" ht="18.95" customHeight="1" spans="1:18">
      <c r="A815" s="185" t="s">
        <v>165</v>
      </c>
      <c r="B815" s="690" t="s">
        <v>1559</v>
      </c>
      <c r="C815" s="186"/>
      <c r="D815" s="574">
        <v>21203</v>
      </c>
      <c r="E815" s="186"/>
      <c r="F815" s="60" t="s">
        <v>1583</v>
      </c>
      <c r="G815" s="188">
        <f>VLOOKUP(D815,'[45]2014市本级决算'!A:C,3,FALSE)</f>
        <v>1674</v>
      </c>
      <c r="H815" s="188">
        <f>VLOOKUP(D815,'[45]2015市本级年初预算'!D:G,4,FALSE)</f>
        <v>2000</v>
      </c>
      <c r="I815" s="188">
        <f>VLOOKUP(D815,'[45]2015预算调整'!E:K,7,FALSE)</f>
        <v>2000</v>
      </c>
      <c r="J815" s="188">
        <f>VLOOKUP(D815,'[45]2015年市本级决算'!A:C,3,FALSE)</f>
        <v>5495</v>
      </c>
      <c r="K815" s="578">
        <f t="shared" si="88"/>
        <v>3.283</v>
      </c>
      <c r="L815" s="579">
        <f t="shared" si="89"/>
        <v>2.748</v>
      </c>
      <c r="M815" s="578">
        <f t="shared" si="90"/>
        <v>2.748</v>
      </c>
      <c r="N815" s="148">
        <f t="shared" si="86"/>
        <v>2.283</v>
      </c>
      <c r="O815" s="194" t="str">
        <f t="shared" si="87"/>
        <v>是</v>
      </c>
      <c r="P815" s="194" t="str">
        <f t="shared" si="91"/>
        <v>是</v>
      </c>
      <c r="Q815" s="187" t="s">
        <v>1584</v>
      </c>
      <c r="R815" s="175">
        <f t="shared" si="92"/>
        <v>5</v>
      </c>
    </row>
    <row r="816" s="175" customFormat="1" ht="18.95" customHeight="1" spans="1:18">
      <c r="A816" s="185" t="s">
        <v>165</v>
      </c>
      <c r="B816" s="186" t="s">
        <v>165</v>
      </c>
      <c r="C816" s="690" t="s">
        <v>1584</v>
      </c>
      <c r="D816" s="574">
        <v>2120303</v>
      </c>
      <c r="E816" s="186" t="s">
        <v>176</v>
      </c>
      <c r="F816" s="60" t="s">
        <v>1585</v>
      </c>
      <c r="G816" s="188">
        <f>VLOOKUP(D816,'[45]2014市本级决算'!A:C,3,FALSE)</f>
        <v>0</v>
      </c>
      <c r="H816" s="188">
        <f>VLOOKUP(D816,'[45]2015市本级年初预算'!D:G,4,FALSE)</f>
        <v>0</v>
      </c>
      <c r="I816" s="188">
        <f>VLOOKUP(D816,'[45]2015预算调整'!E:K,7,FALSE)</f>
        <v>0</v>
      </c>
      <c r="J816" s="188">
        <f>VLOOKUP(D816,'[45]2015年市本级决算'!A:C,3,FALSE)</f>
        <v>311</v>
      </c>
      <c r="K816" s="578">
        <f t="shared" si="88"/>
        <v>0</v>
      </c>
      <c r="L816" s="579">
        <f t="shared" si="89"/>
        <v>0</v>
      </c>
      <c r="M816" s="578">
        <f t="shared" si="90"/>
        <v>0</v>
      </c>
      <c r="N816" s="148" t="str">
        <f t="shared" si="86"/>
        <v/>
      </c>
      <c r="O816" s="194" t="str">
        <f t="shared" si="87"/>
        <v>是</v>
      </c>
      <c r="P816" s="194" t="str">
        <f t="shared" si="91"/>
        <v>否</v>
      </c>
      <c r="Q816" s="187" t="s">
        <v>1586</v>
      </c>
      <c r="R816" s="175">
        <f t="shared" si="92"/>
        <v>7</v>
      </c>
    </row>
    <row r="817" s="175" customFormat="1" ht="18.95" customHeight="1" spans="1:18">
      <c r="A817" s="185" t="s">
        <v>165</v>
      </c>
      <c r="B817" s="186" t="s">
        <v>165</v>
      </c>
      <c r="C817" s="690" t="s">
        <v>1584</v>
      </c>
      <c r="D817" s="574">
        <v>2120399</v>
      </c>
      <c r="E817" s="186" t="s">
        <v>176</v>
      </c>
      <c r="F817" s="60" t="s">
        <v>1587</v>
      </c>
      <c r="G817" s="188">
        <f>VLOOKUP(D817,'[45]2014市本级决算'!A:C,3,FALSE)</f>
        <v>1674</v>
      </c>
      <c r="H817" s="188">
        <f>VLOOKUP(D817,'[45]2015市本级年初预算'!D:G,4,FALSE)</f>
        <v>2000</v>
      </c>
      <c r="I817" s="188">
        <f>VLOOKUP(D817,'[45]2015预算调整'!E:K,7,FALSE)</f>
        <v>2000</v>
      </c>
      <c r="J817" s="188">
        <f>VLOOKUP(D817,'[45]2015年市本级决算'!A:C,3,FALSE)</f>
        <v>5184</v>
      </c>
      <c r="K817" s="578">
        <f t="shared" si="88"/>
        <v>3.097</v>
      </c>
      <c r="L817" s="579">
        <f t="shared" si="89"/>
        <v>2.592</v>
      </c>
      <c r="M817" s="578">
        <f t="shared" si="90"/>
        <v>2.592</v>
      </c>
      <c r="N817" s="148">
        <f t="shared" si="86"/>
        <v>2.097</v>
      </c>
      <c r="O817" s="194" t="str">
        <f t="shared" si="87"/>
        <v>是</v>
      </c>
      <c r="P817" s="194" t="str">
        <f t="shared" si="91"/>
        <v>否</v>
      </c>
      <c r="Q817" s="187" t="s">
        <v>1588</v>
      </c>
      <c r="R817" s="175">
        <f t="shared" si="92"/>
        <v>7</v>
      </c>
    </row>
    <row r="818" s="175" customFormat="1" ht="18.95" customHeight="1" spans="1:18">
      <c r="A818" s="185" t="s">
        <v>165</v>
      </c>
      <c r="B818" s="690" t="s">
        <v>1559</v>
      </c>
      <c r="C818" s="186"/>
      <c r="D818" s="574">
        <v>21205</v>
      </c>
      <c r="E818" s="186" t="s">
        <v>176</v>
      </c>
      <c r="F818" s="60" t="s">
        <v>1589</v>
      </c>
      <c r="G818" s="188">
        <f>VLOOKUP(D818,'[45]2014市本级决算'!A:C,3,FALSE)</f>
        <v>110</v>
      </c>
      <c r="H818" s="188">
        <f>VLOOKUP(D818,'[45]2015市本级年初预算'!D:G,4,FALSE)</f>
        <v>150</v>
      </c>
      <c r="I818" s="188">
        <f>VLOOKUP(D818,'[45]2015预算调整'!E:K,7,FALSE)</f>
        <v>150</v>
      </c>
      <c r="J818" s="188">
        <f>VLOOKUP(D818,'[45]2015年市本级决算'!A:C,3,FALSE)</f>
        <v>170</v>
      </c>
      <c r="K818" s="578">
        <f t="shared" si="88"/>
        <v>1.545</v>
      </c>
      <c r="L818" s="579">
        <f t="shared" si="89"/>
        <v>1.133</v>
      </c>
      <c r="M818" s="578">
        <f t="shared" si="90"/>
        <v>1.133</v>
      </c>
      <c r="N818" s="146">
        <f t="shared" si="86"/>
        <v>0.545</v>
      </c>
      <c r="O818" s="194" t="str">
        <f t="shared" si="87"/>
        <v>是</v>
      </c>
      <c r="P818" s="194" t="str">
        <f t="shared" si="91"/>
        <v>是</v>
      </c>
      <c r="Q818" s="187" t="s">
        <v>1590</v>
      </c>
      <c r="R818" s="175">
        <f t="shared" si="92"/>
        <v>5</v>
      </c>
    </row>
    <row r="819" s="175" customFormat="1" ht="18.95" customHeight="1" spans="1:18">
      <c r="A819" s="185" t="s">
        <v>165</v>
      </c>
      <c r="B819" s="186" t="s">
        <v>1559</v>
      </c>
      <c r="C819" s="186" t="s">
        <v>165</v>
      </c>
      <c r="D819" s="574">
        <v>21206</v>
      </c>
      <c r="E819" s="186" t="s">
        <v>176</v>
      </c>
      <c r="F819" s="60" t="s">
        <v>1591</v>
      </c>
      <c r="G819" s="188">
        <f>VLOOKUP(D819,'[45]2014市本级决算'!A:C,3,FALSE)</f>
        <v>313</v>
      </c>
      <c r="H819" s="188">
        <f>VLOOKUP(D819,'[45]2015市本级年初预算'!D:G,4,FALSE)</f>
        <v>320</v>
      </c>
      <c r="I819" s="188">
        <f>VLOOKUP(D819,'[45]2015预算调整'!E:K,7,FALSE)</f>
        <v>320</v>
      </c>
      <c r="J819" s="188">
        <f>VLOOKUP(D819,'[45]2015年市本级决算'!A:C,3,FALSE)</f>
        <v>432</v>
      </c>
      <c r="K819" s="578">
        <f t="shared" si="88"/>
        <v>1.38</v>
      </c>
      <c r="L819" s="579">
        <f t="shared" si="89"/>
        <v>1.35</v>
      </c>
      <c r="M819" s="578">
        <f t="shared" si="90"/>
        <v>1.35</v>
      </c>
      <c r="N819" s="148">
        <f t="shared" si="86"/>
        <v>0.38</v>
      </c>
      <c r="O819" s="194" t="str">
        <f t="shared" si="87"/>
        <v>是</v>
      </c>
      <c r="P819" s="194" t="str">
        <f t="shared" si="91"/>
        <v>是</v>
      </c>
      <c r="Q819" s="187" t="s">
        <v>1592</v>
      </c>
      <c r="R819" s="175">
        <f t="shared" si="92"/>
        <v>5</v>
      </c>
    </row>
    <row r="820" s="175" customFormat="1" ht="18.95" customHeight="1" spans="1:18">
      <c r="A820" s="185" t="s">
        <v>165</v>
      </c>
      <c r="B820" s="186" t="s">
        <v>1559</v>
      </c>
      <c r="C820" s="186" t="s">
        <v>165</v>
      </c>
      <c r="D820" s="574">
        <v>21299</v>
      </c>
      <c r="E820" s="186" t="s">
        <v>176</v>
      </c>
      <c r="F820" s="60" t="s">
        <v>1593</v>
      </c>
      <c r="G820" s="188">
        <f>VLOOKUP(D820,'[45]2014市本级决算'!A:C,3,FALSE)</f>
        <v>45</v>
      </c>
      <c r="H820" s="188">
        <f>VLOOKUP(D820,'[45]2015市本级年初预算'!D:G,4,FALSE)</f>
        <v>50</v>
      </c>
      <c r="I820" s="188">
        <f>VLOOKUP(D820,'[45]2015预算调整'!E:K,7,FALSE)</f>
        <v>50</v>
      </c>
      <c r="J820" s="188">
        <f>VLOOKUP(D820,'[45]2015年市本级决算'!A:C,3,FALSE)</f>
        <v>4011</v>
      </c>
      <c r="K820" s="578">
        <f t="shared" si="88"/>
        <v>89.133</v>
      </c>
      <c r="L820" s="579">
        <f t="shared" si="89"/>
        <v>80.22</v>
      </c>
      <c r="M820" s="578">
        <f t="shared" si="90"/>
        <v>80.22</v>
      </c>
      <c r="N820" s="148">
        <f t="shared" si="86"/>
        <v>88.133</v>
      </c>
      <c r="O820" s="194" t="str">
        <f t="shared" si="87"/>
        <v>是</v>
      </c>
      <c r="P820" s="194" t="str">
        <f t="shared" si="91"/>
        <v>是</v>
      </c>
      <c r="Q820" s="187" t="s">
        <v>1594</v>
      </c>
      <c r="R820" s="175">
        <f t="shared" si="92"/>
        <v>5</v>
      </c>
    </row>
    <row r="821" s="175" customFormat="1" ht="18.95" customHeight="1" spans="1:18">
      <c r="A821" s="185" t="s">
        <v>164</v>
      </c>
      <c r="B821" s="186" t="s">
        <v>165</v>
      </c>
      <c r="C821" s="186"/>
      <c r="D821" s="574">
        <v>213</v>
      </c>
      <c r="E821" s="186"/>
      <c r="F821" s="61" t="s">
        <v>1595</v>
      </c>
      <c r="G821" s="188">
        <f>VLOOKUP(D821,'[45]2014市本级决算'!A:C,3,FALSE)</f>
        <v>60879</v>
      </c>
      <c r="H821" s="188">
        <f>VLOOKUP(D821,'[45]2015市本级年初预算'!D:G,4,FALSE)</f>
        <v>63740</v>
      </c>
      <c r="I821" s="188">
        <f>VLOOKUP(D821,'[45]2015预算调整'!E:K,7,FALSE)</f>
        <v>65325</v>
      </c>
      <c r="J821" s="188">
        <f>VLOOKUP(D821,'[45]2015年市本级决算'!A:C,3,FALSE)</f>
        <v>55193</v>
      </c>
      <c r="K821" s="578">
        <f t="shared" si="88"/>
        <v>0.907</v>
      </c>
      <c r="L821" s="579">
        <f t="shared" si="89"/>
        <v>0.866</v>
      </c>
      <c r="M821" s="578">
        <f t="shared" si="90"/>
        <v>0.845</v>
      </c>
      <c r="N821" s="146">
        <f t="shared" si="86"/>
        <v>-0.093</v>
      </c>
      <c r="O821" s="194" t="str">
        <f t="shared" si="87"/>
        <v>是</v>
      </c>
      <c r="P821" s="194" t="str">
        <f t="shared" si="91"/>
        <v>是</v>
      </c>
      <c r="Q821" s="187" t="s">
        <v>1596</v>
      </c>
      <c r="R821" s="175">
        <f t="shared" si="92"/>
        <v>3</v>
      </c>
    </row>
    <row r="822" s="175" customFormat="1" ht="18.95" customHeight="1" spans="1:18">
      <c r="A822" s="185" t="s">
        <v>165</v>
      </c>
      <c r="B822" s="690" t="s">
        <v>1596</v>
      </c>
      <c r="C822" s="186"/>
      <c r="D822" s="574">
        <v>21301</v>
      </c>
      <c r="E822" s="186"/>
      <c r="F822" s="60" t="s">
        <v>1597</v>
      </c>
      <c r="G822" s="188">
        <f>VLOOKUP(D822,'[45]2014市本级决算'!A:C,3,FALSE)</f>
        <v>18759</v>
      </c>
      <c r="H822" s="188">
        <f>VLOOKUP(D822,'[45]2015市本级年初预算'!D:G,4,FALSE)</f>
        <v>19398</v>
      </c>
      <c r="I822" s="188">
        <f>VLOOKUP(D822,'[45]2015预算调整'!E:K,7,FALSE)</f>
        <v>19483</v>
      </c>
      <c r="J822" s="188">
        <f>VLOOKUP(D822,'[45]2015年市本级决算'!A:C,3,FALSE)</f>
        <v>6987</v>
      </c>
      <c r="K822" s="578">
        <f t="shared" si="88"/>
        <v>0.372</v>
      </c>
      <c r="L822" s="579">
        <f t="shared" si="89"/>
        <v>0.36</v>
      </c>
      <c r="M822" s="578">
        <f t="shared" si="90"/>
        <v>0.359</v>
      </c>
      <c r="N822" s="146">
        <f t="shared" si="86"/>
        <v>-0.628</v>
      </c>
      <c r="O822" s="194" t="str">
        <f t="shared" si="87"/>
        <v>是</v>
      </c>
      <c r="P822" s="194" t="str">
        <f t="shared" si="91"/>
        <v>是</v>
      </c>
      <c r="Q822" s="187" t="s">
        <v>1598</v>
      </c>
      <c r="R822" s="175">
        <f t="shared" si="92"/>
        <v>5</v>
      </c>
    </row>
    <row r="823" s="175" customFormat="1" ht="18.95" customHeight="1" spans="1:18">
      <c r="A823" s="185" t="s">
        <v>165</v>
      </c>
      <c r="B823" s="186"/>
      <c r="C823" s="690" t="s">
        <v>1598</v>
      </c>
      <c r="D823" s="574">
        <v>2130101</v>
      </c>
      <c r="E823" s="186" t="s">
        <v>176</v>
      </c>
      <c r="F823" s="60" t="s">
        <v>170</v>
      </c>
      <c r="G823" s="188">
        <f>VLOOKUP(D823,'[45]2014市本级决算'!A:C,3,FALSE)</f>
        <v>799</v>
      </c>
      <c r="H823" s="188">
        <f>VLOOKUP(D823,'[45]2015市本级年初预算'!D:G,4,FALSE)</f>
        <v>960</v>
      </c>
      <c r="I823" s="188">
        <f>VLOOKUP(D823,'[45]2015预算调整'!E:K,7,FALSE)</f>
        <v>960</v>
      </c>
      <c r="J823" s="188">
        <f>VLOOKUP(D823,'[45]2015年市本级决算'!A:C,3,FALSE)</f>
        <v>824</v>
      </c>
      <c r="K823" s="578">
        <f t="shared" si="88"/>
        <v>1.031</v>
      </c>
      <c r="L823" s="579">
        <f t="shared" si="89"/>
        <v>0.858</v>
      </c>
      <c r="M823" s="578">
        <f t="shared" si="90"/>
        <v>0.858</v>
      </c>
      <c r="N823" s="148">
        <f t="shared" si="86"/>
        <v>0.031</v>
      </c>
      <c r="O823" s="194" t="str">
        <f t="shared" si="87"/>
        <v>是</v>
      </c>
      <c r="P823" s="194" t="str">
        <f t="shared" si="91"/>
        <v>是</v>
      </c>
      <c r="Q823" s="187" t="s">
        <v>1599</v>
      </c>
      <c r="R823" s="175">
        <f t="shared" si="92"/>
        <v>7</v>
      </c>
    </row>
    <row r="824" s="175" customFormat="1" ht="18.95" customHeight="1" spans="1:18">
      <c r="A824" s="185" t="s">
        <v>165</v>
      </c>
      <c r="B824" s="186"/>
      <c r="C824" s="690" t="s">
        <v>1598</v>
      </c>
      <c r="D824" s="574">
        <v>2130102</v>
      </c>
      <c r="E824" s="186" t="s">
        <v>176</v>
      </c>
      <c r="F824" s="39" t="s">
        <v>172</v>
      </c>
      <c r="G824" s="188">
        <f>VLOOKUP(D824,'[45]2014市本级决算'!A:C,3,FALSE)</f>
        <v>4</v>
      </c>
      <c r="H824" s="188">
        <f>VLOOKUP(D824,'[45]2015市本级年初预算'!D:G,4,FALSE)</f>
        <v>6</v>
      </c>
      <c r="I824" s="188">
        <f>VLOOKUP(D824,'[45]2015预算调整'!E:K,7,FALSE)</f>
        <v>6</v>
      </c>
      <c r="J824" s="188">
        <f>VLOOKUP(D824,'[45]2015年市本级决算'!A:C,3,FALSE)</f>
        <v>3</v>
      </c>
      <c r="K824" s="578">
        <f t="shared" si="88"/>
        <v>0.75</v>
      </c>
      <c r="L824" s="579">
        <f t="shared" si="89"/>
        <v>0.5</v>
      </c>
      <c r="M824" s="578">
        <f t="shared" si="90"/>
        <v>0.5</v>
      </c>
      <c r="N824" s="148">
        <f t="shared" ref="N824:N887" si="93">IF(ISERROR(J824/G824-1),"",J824/G824-1)</f>
        <v>-0.25</v>
      </c>
      <c r="O824" s="194" t="str">
        <f t="shared" si="87"/>
        <v>是</v>
      </c>
      <c r="P824" s="194" t="str">
        <f t="shared" si="91"/>
        <v>是</v>
      </c>
      <c r="Q824" s="187" t="s">
        <v>1600</v>
      </c>
      <c r="R824" s="175">
        <f t="shared" si="92"/>
        <v>7</v>
      </c>
    </row>
    <row r="825" s="175" customFormat="1" ht="18.95" customHeight="1" spans="1:18">
      <c r="A825" s="185" t="s">
        <v>165</v>
      </c>
      <c r="B825" s="186"/>
      <c r="C825" s="690" t="s">
        <v>1598</v>
      </c>
      <c r="D825" s="574">
        <v>2130103</v>
      </c>
      <c r="E825" s="186" t="s">
        <v>176</v>
      </c>
      <c r="F825" s="39" t="s">
        <v>174</v>
      </c>
      <c r="G825" s="188">
        <f>VLOOKUP(D825,'[45]2014市本级决算'!A:C,3,FALSE)</f>
        <v>0</v>
      </c>
      <c r="H825" s="188">
        <f>VLOOKUP(D825,'[45]2015市本级年初预算'!D:G,4,FALSE)</f>
        <v>0</v>
      </c>
      <c r="I825" s="188">
        <f>VLOOKUP(D825,'[45]2015预算调整'!E:K,7,FALSE)</f>
        <v>0</v>
      </c>
      <c r="J825" s="188">
        <f>VLOOKUP(D825,'[45]2015年市本级决算'!A:C,3,FALSE)</f>
        <v>0</v>
      </c>
      <c r="K825" s="578">
        <f t="shared" si="88"/>
        <v>0</v>
      </c>
      <c r="L825" s="579">
        <f t="shared" si="89"/>
        <v>0</v>
      </c>
      <c r="M825" s="578">
        <f t="shared" si="90"/>
        <v>0</v>
      </c>
      <c r="N825" s="148" t="str">
        <f t="shared" si="93"/>
        <v/>
      </c>
      <c r="O825" s="194" t="str">
        <f t="shared" si="87"/>
        <v>否</v>
      </c>
      <c r="P825" s="194" t="str">
        <f t="shared" si="91"/>
        <v>是</v>
      </c>
      <c r="Q825" s="187" t="s">
        <v>1601</v>
      </c>
      <c r="R825" s="175">
        <f t="shared" si="92"/>
        <v>7</v>
      </c>
    </row>
    <row r="826" s="175" customFormat="1" ht="18.95" customHeight="1" spans="1:18">
      <c r="A826" s="185"/>
      <c r="B826" s="186"/>
      <c r="C826" s="690" t="s">
        <v>1598</v>
      </c>
      <c r="D826" s="574">
        <v>2130104</v>
      </c>
      <c r="E826" s="186" t="s">
        <v>176</v>
      </c>
      <c r="F826" s="60" t="s">
        <v>189</v>
      </c>
      <c r="G826" s="188">
        <f>VLOOKUP(D826,'[45]2014市本级决算'!A:C,3,FALSE)</f>
        <v>1279</v>
      </c>
      <c r="H826" s="188">
        <f>VLOOKUP(D826,'[45]2015市本级年初预算'!D:G,4,FALSE)</f>
        <v>1600</v>
      </c>
      <c r="I826" s="188">
        <f>VLOOKUP(D826,'[45]2015预算调整'!E:K,7,FALSE)</f>
        <v>1600</v>
      </c>
      <c r="J826" s="188">
        <f>VLOOKUP(D826,'[45]2015年市本级决算'!A:C,3,FALSE)</f>
        <v>1713</v>
      </c>
      <c r="K826" s="578">
        <f t="shared" si="88"/>
        <v>1.339</v>
      </c>
      <c r="L826" s="579">
        <f t="shared" si="89"/>
        <v>1.071</v>
      </c>
      <c r="M826" s="578">
        <f t="shared" si="90"/>
        <v>1.071</v>
      </c>
      <c r="N826" s="148">
        <f t="shared" si="93"/>
        <v>0.339</v>
      </c>
      <c r="O826" s="194" t="str">
        <f t="shared" si="87"/>
        <v>是</v>
      </c>
      <c r="P826" s="194" t="str">
        <f t="shared" si="91"/>
        <v>是</v>
      </c>
      <c r="Q826" s="187" t="s">
        <v>1602</v>
      </c>
      <c r="R826" s="175">
        <f t="shared" si="92"/>
        <v>7</v>
      </c>
    </row>
    <row r="827" s="175" customFormat="1" ht="18.95" customHeight="1" spans="1:18">
      <c r="A827" s="185"/>
      <c r="B827" s="186"/>
      <c r="C827" s="690" t="s">
        <v>1598</v>
      </c>
      <c r="D827" s="574">
        <v>2130105</v>
      </c>
      <c r="E827" s="186" t="s">
        <v>176</v>
      </c>
      <c r="F827" s="60" t="s">
        <v>1603</v>
      </c>
      <c r="G827" s="188">
        <f>VLOOKUP(D827,'[45]2014市本级决算'!A:C,3,FALSE)</f>
        <v>0</v>
      </c>
      <c r="H827" s="188">
        <f>VLOOKUP(D827,'[45]2015市本级年初预算'!D:G,4,FALSE)</f>
        <v>0</v>
      </c>
      <c r="I827" s="188">
        <f>VLOOKUP(D827,'[45]2015预算调整'!E:K,7,FALSE)</f>
        <v>0</v>
      </c>
      <c r="J827" s="188">
        <f>VLOOKUP(D827,'[45]2015年市本级决算'!A:C,3,FALSE)</f>
        <v>0</v>
      </c>
      <c r="K827" s="578">
        <f t="shared" si="88"/>
        <v>0</v>
      </c>
      <c r="L827" s="579">
        <f t="shared" si="89"/>
        <v>0</v>
      </c>
      <c r="M827" s="578">
        <f t="shared" si="90"/>
        <v>0</v>
      </c>
      <c r="N827" s="148" t="str">
        <f t="shared" si="93"/>
        <v/>
      </c>
      <c r="O827" s="194" t="str">
        <f t="shared" si="87"/>
        <v>否</v>
      </c>
      <c r="P827" s="194" t="str">
        <f t="shared" si="91"/>
        <v>是</v>
      </c>
      <c r="Q827" s="187" t="s">
        <v>1604</v>
      </c>
      <c r="R827" s="175">
        <f t="shared" si="92"/>
        <v>7</v>
      </c>
    </row>
    <row r="828" s="175" customFormat="1" ht="18.95" customHeight="1" spans="1:18">
      <c r="A828" s="185" t="s">
        <v>165</v>
      </c>
      <c r="B828" s="186" t="s">
        <v>165</v>
      </c>
      <c r="C828" s="690" t="s">
        <v>1598</v>
      </c>
      <c r="D828" s="574">
        <v>2130106</v>
      </c>
      <c r="E828" s="186" t="s">
        <v>176</v>
      </c>
      <c r="F828" s="60" t="s">
        <v>1605</v>
      </c>
      <c r="G828" s="188">
        <f>VLOOKUP(D828,'[45]2014市本级决算'!A:C,3,FALSE)</f>
        <v>1120</v>
      </c>
      <c r="H828" s="188">
        <f>VLOOKUP(D828,'[45]2015市本级年初预算'!D:G,4,FALSE)</f>
        <v>1150</v>
      </c>
      <c r="I828" s="188">
        <f>VLOOKUP(D828,'[45]2015预算调整'!E:K,7,FALSE)</f>
        <v>1150</v>
      </c>
      <c r="J828" s="188">
        <f>VLOOKUP(D828,'[45]2015年市本级决算'!A:C,3,FALSE)</f>
        <v>2630</v>
      </c>
      <c r="K828" s="578">
        <f t="shared" si="88"/>
        <v>2.348</v>
      </c>
      <c r="L828" s="579">
        <f t="shared" si="89"/>
        <v>2.287</v>
      </c>
      <c r="M828" s="578">
        <f t="shared" si="90"/>
        <v>2.287</v>
      </c>
      <c r="N828" s="148">
        <f t="shared" si="93"/>
        <v>1.348</v>
      </c>
      <c r="O828" s="194" t="str">
        <f t="shared" si="87"/>
        <v>是</v>
      </c>
      <c r="P828" s="194" t="str">
        <f t="shared" si="91"/>
        <v>是</v>
      </c>
      <c r="Q828" s="187" t="s">
        <v>1606</v>
      </c>
      <c r="R828" s="175">
        <f t="shared" si="92"/>
        <v>7</v>
      </c>
    </row>
    <row r="829" s="175" customFormat="1" ht="18.95" customHeight="1" spans="1:18">
      <c r="A829" s="185" t="s">
        <v>165</v>
      </c>
      <c r="B829" s="186" t="s">
        <v>165</v>
      </c>
      <c r="C829" s="690" t="s">
        <v>1598</v>
      </c>
      <c r="D829" s="574">
        <v>2130108</v>
      </c>
      <c r="E829" s="186" t="s">
        <v>176</v>
      </c>
      <c r="F829" s="60" t="s">
        <v>1607</v>
      </c>
      <c r="G829" s="188">
        <f>VLOOKUP(D829,'[45]2014市本级决算'!A:C,3,FALSE)</f>
        <v>458</v>
      </c>
      <c r="H829" s="188">
        <f>VLOOKUP(D829,'[45]2015市本级年初预算'!D:G,4,FALSE)</f>
        <v>460</v>
      </c>
      <c r="I829" s="188">
        <f>VLOOKUP(D829,'[45]2015预算调整'!E:K,7,FALSE)</f>
        <v>460</v>
      </c>
      <c r="J829" s="188">
        <f>VLOOKUP(D829,'[45]2015年市本级决算'!A:C,3,FALSE)</f>
        <v>147</v>
      </c>
      <c r="K829" s="578">
        <f t="shared" si="88"/>
        <v>0.321</v>
      </c>
      <c r="L829" s="579">
        <f t="shared" si="89"/>
        <v>0.32</v>
      </c>
      <c r="M829" s="578">
        <f t="shared" si="90"/>
        <v>0.32</v>
      </c>
      <c r="N829" s="148">
        <f t="shared" si="93"/>
        <v>-0.679</v>
      </c>
      <c r="O829" s="194" t="str">
        <f t="shared" si="87"/>
        <v>是</v>
      </c>
      <c r="P829" s="194" t="str">
        <f t="shared" si="91"/>
        <v>是</v>
      </c>
      <c r="Q829" s="187" t="s">
        <v>1608</v>
      </c>
      <c r="R829" s="175">
        <f t="shared" si="92"/>
        <v>7</v>
      </c>
    </row>
    <row r="830" s="175" customFormat="1" ht="18.95" customHeight="1" spans="1:18">
      <c r="A830" s="185" t="s">
        <v>165</v>
      </c>
      <c r="B830" s="186" t="s">
        <v>165</v>
      </c>
      <c r="C830" s="690" t="s">
        <v>1598</v>
      </c>
      <c r="D830" s="574">
        <v>2130109</v>
      </c>
      <c r="E830" s="186" t="s">
        <v>176</v>
      </c>
      <c r="F830" s="62" t="s">
        <v>1609</v>
      </c>
      <c r="G830" s="188">
        <f>VLOOKUP(D830,'[45]2014市本级决算'!A:C,3,FALSE)</f>
        <v>329</v>
      </c>
      <c r="H830" s="188">
        <f>VLOOKUP(D830,'[45]2015市本级年初预算'!D:G,4,FALSE)</f>
        <v>330</v>
      </c>
      <c r="I830" s="188">
        <f>VLOOKUP(D830,'[45]2015预算调整'!E:K,7,FALSE)</f>
        <v>330</v>
      </c>
      <c r="J830" s="188">
        <f>VLOOKUP(D830,'[45]2015年市本级决算'!A:C,3,FALSE)</f>
        <v>-281</v>
      </c>
      <c r="K830" s="578">
        <f t="shared" si="88"/>
        <v>-0.854</v>
      </c>
      <c r="L830" s="579">
        <f t="shared" si="89"/>
        <v>-0.852</v>
      </c>
      <c r="M830" s="578">
        <f t="shared" si="90"/>
        <v>-0.852</v>
      </c>
      <c r="N830" s="148">
        <f t="shared" si="93"/>
        <v>-1.854</v>
      </c>
      <c r="O830" s="194" t="str">
        <f t="shared" si="87"/>
        <v>是</v>
      </c>
      <c r="P830" s="194" t="str">
        <f t="shared" si="91"/>
        <v>是</v>
      </c>
      <c r="Q830" s="187" t="s">
        <v>1610</v>
      </c>
      <c r="R830" s="175">
        <f t="shared" si="92"/>
        <v>7</v>
      </c>
    </row>
    <row r="831" s="175" customFormat="1" ht="18.95" customHeight="1" spans="1:18">
      <c r="A831" s="185" t="s">
        <v>165</v>
      </c>
      <c r="B831" s="186" t="s">
        <v>165</v>
      </c>
      <c r="C831" s="690" t="s">
        <v>1598</v>
      </c>
      <c r="D831" s="574">
        <v>2130110</v>
      </c>
      <c r="E831" s="186" t="s">
        <v>176</v>
      </c>
      <c r="F831" s="62" t="s">
        <v>1611</v>
      </c>
      <c r="G831" s="188">
        <f>VLOOKUP(D831,'[45]2014市本级决算'!A:C,3,FALSE)</f>
        <v>25</v>
      </c>
      <c r="H831" s="188">
        <f>VLOOKUP(D831,'[45]2015市本级年初预算'!D:G,4,FALSE)</f>
        <v>25</v>
      </c>
      <c r="I831" s="188">
        <f>VLOOKUP(D831,'[45]2015预算调整'!E:K,7,FALSE)</f>
        <v>25</v>
      </c>
      <c r="J831" s="188">
        <f>VLOOKUP(D831,'[45]2015年市本级决算'!A:C,3,FALSE)</f>
        <v>48</v>
      </c>
      <c r="K831" s="578">
        <f t="shared" si="88"/>
        <v>1.92</v>
      </c>
      <c r="L831" s="579">
        <f t="shared" si="89"/>
        <v>1.92</v>
      </c>
      <c r="M831" s="578">
        <f t="shared" si="90"/>
        <v>1.92</v>
      </c>
      <c r="N831" s="148">
        <f t="shared" si="93"/>
        <v>0.92</v>
      </c>
      <c r="O831" s="194" t="str">
        <f t="shared" si="87"/>
        <v>是</v>
      </c>
      <c r="P831" s="194" t="str">
        <f t="shared" si="91"/>
        <v>是</v>
      </c>
      <c r="Q831" s="187" t="s">
        <v>1612</v>
      </c>
      <c r="R831" s="175">
        <f t="shared" si="92"/>
        <v>7</v>
      </c>
    </row>
    <row r="832" s="175" customFormat="1" ht="18.95" customHeight="1" spans="1:18">
      <c r="A832" s="185" t="s">
        <v>165</v>
      </c>
      <c r="B832" s="186" t="s">
        <v>165</v>
      </c>
      <c r="C832" s="690" t="s">
        <v>1598</v>
      </c>
      <c r="D832" s="574">
        <v>2130111</v>
      </c>
      <c r="E832" s="186" t="s">
        <v>176</v>
      </c>
      <c r="F832" s="39" t="s">
        <v>1613</v>
      </c>
      <c r="G832" s="188">
        <f>VLOOKUP(D832,'[45]2014市本级决算'!A:C,3,FALSE)</f>
        <v>36</v>
      </c>
      <c r="H832" s="188">
        <f>VLOOKUP(D832,'[45]2015市本级年初预算'!D:G,4,FALSE)</f>
        <v>35</v>
      </c>
      <c r="I832" s="188">
        <f>VLOOKUP(D832,'[45]2015预算调整'!E:K,7,FALSE)</f>
        <v>35</v>
      </c>
      <c r="J832" s="188">
        <f>VLOOKUP(D832,'[45]2015年市本级决算'!A:C,3,FALSE)</f>
        <v>65</v>
      </c>
      <c r="K832" s="578">
        <f t="shared" si="88"/>
        <v>1.806</v>
      </c>
      <c r="L832" s="579">
        <f t="shared" si="89"/>
        <v>1.857</v>
      </c>
      <c r="M832" s="578">
        <f t="shared" si="90"/>
        <v>1.857</v>
      </c>
      <c r="N832" s="148">
        <f t="shared" si="93"/>
        <v>0.806</v>
      </c>
      <c r="O832" s="194" t="str">
        <f t="shared" si="87"/>
        <v>是</v>
      </c>
      <c r="P832" s="194" t="str">
        <f t="shared" si="91"/>
        <v>是</v>
      </c>
      <c r="Q832" s="187" t="s">
        <v>1614</v>
      </c>
      <c r="R832" s="175">
        <f t="shared" si="92"/>
        <v>7</v>
      </c>
    </row>
    <row r="833" s="175" customFormat="1" ht="18.95" customHeight="1" spans="1:18">
      <c r="A833" s="185" t="s">
        <v>165</v>
      </c>
      <c r="B833" s="186" t="s">
        <v>165</v>
      </c>
      <c r="C833" s="690" t="s">
        <v>1598</v>
      </c>
      <c r="D833" s="574">
        <v>2130112</v>
      </c>
      <c r="E833" s="186" t="s">
        <v>176</v>
      </c>
      <c r="F833" s="60" t="s">
        <v>1615</v>
      </c>
      <c r="G833" s="188">
        <f>VLOOKUP(D833,'[45]2014市本级决算'!A:C,3,FALSE)</f>
        <v>240</v>
      </c>
      <c r="H833" s="188">
        <f>VLOOKUP(D833,'[45]2015市本级年初预算'!D:G,4,FALSE)</f>
        <v>240</v>
      </c>
      <c r="I833" s="188">
        <f>VLOOKUP(D833,'[45]2015预算调整'!E:K,7,FALSE)</f>
        <v>240</v>
      </c>
      <c r="J833" s="188">
        <f>VLOOKUP(D833,'[45]2015年市本级决算'!A:C,3,FALSE)</f>
        <v>428</v>
      </c>
      <c r="K833" s="578">
        <f t="shared" si="88"/>
        <v>1.783</v>
      </c>
      <c r="L833" s="579">
        <f t="shared" si="89"/>
        <v>1.783</v>
      </c>
      <c r="M833" s="578">
        <f t="shared" si="90"/>
        <v>1.783</v>
      </c>
      <c r="N833" s="148">
        <f t="shared" si="93"/>
        <v>0.783</v>
      </c>
      <c r="O833" s="194" t="str">
        <f t="shared" si="87"/>
        <v>是</v>
      </c>
      <c r="P833" s="194" t="str">
        <f t="shared" si="91"/>
        <v>是</v>
      </c>
      <c r="Q833" s="187" t="s">
        <v>1616</v>
      </c>
      <c r="R833" s="175">
        <f t="shared" si="92"/>
        <v>7</v>
      </c>
    </row>
    <row r="834" s="175" customFormat="1" ht="18.95" customHeight="1" spans="1:18">
      <c r="A834" s="185" t="s">
        <v>165</v>
      </c>
      <c r="B834" s="186" t="s">
        <v>165</v>
      </c>
      <c r="C834" s="690" t="s">
        <v>1598</v>
      </c>
      <c r="D834" s="574">
        <v>2130114</v>
      </c>
      <c r="E834" s="186" t="s">
        <v>176</v>
      </c>
      <c r="F834" s="60" t="s">
        <v>1617</v>
      </c>
      <c r="G834" s="188">
        <f>VLOOKUP(D834,'[45]2014市本级决算'!A:C,3,FALSE)</f>
        <v>0</v>
      </c>
      <c r="H834" s="188">
        <f>VLOOKUP(D834,'[45]2015市本级年初预算'!D:G,4,FALSE)</f>
        <v>0</v>
      </c>
      <c r="I834" s="188">
        <f>VLOOKUP(D834,'[45]2015预算调整'!E:K,7,FALSE)</f>
        <v>0</v>
      </c>
      <c r="J834" s="188">
        <f>VLOOKUP(D834,'[45]2015年市本级决算'!A:C,3,FALSE)</f>
        <v>0</v>
      </c>
      <c r="K834" s="578">
        <f t="shared" si="88"/>
        <v>0</v>
      </c>
      <c r="L834" s="579">
        <f t="shared" si="89"/>
        <v>0</v>
      </c>
      <c r="M834" s="578">
        <f t="shared" si="90"/>
        <v>0</v>
      </c>
      <c r="N834" s="148" t="str">
        <f t="shared" si="93"/>
        <v/>
      </c>
      <c r="O834" s="194" t="str">
        <f t="shared" si="87"/>
        <v>否</v>
      </c>
      <c r="P834" s="194" t="str">
        <f t="shared" si="91"/>
        <v>是</v>
      </c>
      <c r="Q834" s="187" t="s">
        <v>1618</v>
      </c>
      <c r="R834" s="175">
        <f t="shared" si="92"/>
        <v>7</v>
      </c>
    </row>
    <row r="835" s="175" customFormat="1" ht="18.95" customHeight="1" spans="1:18">
      <c r="A835" s="185" t="s">
        <v>165</v>
      </c>
      <c r="B835" s="186" t="s">
        <v>165</v>
      </c>
      <c r="C835" s="690" t="s">
        <v>1598</v>
      </c>
      <c r="D835" s="574">
        <v>2130119</v>
      </c>
      <c r="E835" s="186" t="s">
        <v>176</v>
      </c>
      <c r="F835" s="60" t="s">
        <v>1619</v>
      </c>
      <c r="G835" s="188">
        <f>VLOOKUP(D835,'[45]2014市本级决算'!A:C,3,FALSE)</f>
        <v>30</v>
      </c>
      <c r="H835" s="188">
        <f>VLOOKUP(D835,'[45]2015市本级年初预算'!D:G,4,FALSE)</f>
        <v>30</v>
      </c>
      <c r="I835" s="188">
        <f>VLOOKUP(D835,'[45]2015预算调整'!E:K,7,FALSE)</f>
        <v>30</v>
      </c>
      <c r="J835" s="188">
        <f>VLOOKUP(D835,'[45]2015年市本级决算'!A:C,3,FALSE)</f>
        <v>30</v>
      </c>
      <c r="K835" s="578">
        <f t="shared" si="88"/>
        <v>1</v>
      </c>
      <c r="L835" s="579">
        <f t="shared" si="89"/>
        <v>1</v>
      </c>
      <c r="M835" s="578">
        <f t="shared" si="90"/>
        <v>1</v>
      </c>
      <c r="N835" s="148">
        <f t="shared" si="93"/>
        <v>0</v>
      </c>
      <c r="O835" s="194" t="str">
        <f t="shared" si="87"/>
        <v>是</v>
      </c>
      <c r="P835" s="194" t="str">
        <f t="shared" si="91"/>
        <v>是</v>
      </c>
      <c r="Q835" s="187" t="s">
        <v>1620</v>
      </c>
      <c r="R835" s="175">
        <f t="shared" si="92"/>
        <v>7</v>
      </c>
    </row>
    <row r="836" s="175" customFormat="1" ht="18.95" customHeight="1" spans="1:18">
      <c r="A836" s="185" t="s">
        <v>165</v>
      </c>
      <c r="B836" s="186" t="s">
        <v>165</v>
      </c>
      <c r="C836" s="690" t="s">
        <v>1598</v>
      </c>
      <c r="D836" s="574">
        <v>2130120</v>
      </c>
      <c r="E836" s="186" t="s">
        <v>176</v>
      </c>
      <c r="F836" s="62" t="s">
        <v>1621</v>
      </c>
      <c r="G836" s="188">
        <f>VLOOKUP(D836,'[45]2014市本级决算'!A:C,3,FALSE)</f>
        <v>0</v>
      </c>
      <c r="H836" s="188">
        <f>VLOOKUP(D836,'[45]2015市本级年初预算'!D:G,4,FALSE)</f>
        <v>0</v>
      </c>
      <c r="I836" s="188">
        <f>VLOOKUP(D836,'[45]2015预算调整'!E:K,7,FALSE)</f>
        <v>0</v>
      </c>
      <c r="J836" s="188">
        <f>VLOOKUP(D836,'[45]2015年市本级决算'!A:C,3,FALSE)</f>
        <v>0</v>
      </c>
      <c r="K836" s="578">
        <f t="shared" si="88"/>
        <v>0</v>
      </c>
      <c r="L836" s="579">
        <f t="shared" si="89"/>
        <v>0</v>
      </c>
      <c r="M836" s="578">
        <f t="shared" si="90"/>
        <v>0</v>
      </c>
      <c r="N836" s="148" t="str">
        <f t="shared" si="93"/>
        <v/>
      </c>
      <c r="O836" s="194" t="str">
        <f t="shared" ref="O836:O899" si="94">IF(F836&lt;&gt;"",IF(SUM(G836:J836)&lt;&gt;0,"是","否"),"空")</f>
        <v>否</v>
      </c>
      <c r="P836" s="194" t="str">
        <f t="shared" si="91"/>
        <v>是</v>
      </c>
      <c r="Q836" s="187" t="s">
        <v>1622</v>
      </c>
      <c r="R836" s="175">
        <f t="shared" si="92"/>
        <v>7</v>
      </c>
    </row>
    <row r="837" s="175" customFormat="1" ht="18.95" customHeight="1" spans="1:18">
      <c r="A837" s="185" t="s">
        <v>165</v>
      </c>
      <c r="B837" s="186" t="s">
        <v>165</v>
      </c>
      <c r="C837" s="690" t="s">
        <v>1598</v>
      </c>
      <c r="D837" s="574">
        <v>2130121</v>
      </c>
      <c r="E837" s="186" t="s">
        <v>176</v>
      </c>
      <c r="F837" s="62" t="s">
        <v>1623</v>
      </c>
      <c r="G837" s="188">
        <f>VLOOKUP(D837,'[45]2014市本级决算'!A:C,3,FALSE)</f>
        <v>0</v>
      </c>
      <c r="H837" s="188">
        <f>VLOOKUP(D837,'[45]2015市本级年初预算'!D:G,4,FALSE)</f>
        <v>0</v>
      </c>
      <c r="I837" s="188">
        <f>VLOOKUP(D837,'[45]2015预算调整'!E:K,7,FALSE)</f>
        <v>0</v>
      </c>
      <c r="J837" s="188">
        <f>VLOOKUP(D837,'[45]2015年市本级决算'!A:C,3,FALSE)</f>
        <v>0</v>
      </c>
      <c r="K837" s="578">
        <f t="shared" ref="K837:K900" si="95">IFERROR(J837/G837,0)</f>
        <v>0</v>
      </c>
      <c r="L837" s="579">
        <f t="shared" ref="L837:L900" si="96">IFERROR(J837/H837,0)</f>
        <v>0</v>
      </c>
      <c r="M837" s="578">
        <f t="shared" ref="M837:M900" si="97">IFERROR(J837/I837,0)</f>
        <v>0</v>
      </c>
      <c r="N837" s="148" t="str">
        <f t="shared" si="93"/>
        <v/>
      </c>
      <c r="O837" s="194" t="str">
        <f t="shared" si="94"/>
        <v>否</v>
      </c>
      <c r="P837" s="194" t="str">
        <f t="shared" ref="P837:P900" si="98">IF(C837&lt;&gt;"",IF(OR(LEFT(D837,3)="205",LEFT(D837,3)="206",LEFT(D837,3)="207",LEFT(D837,3)="208",LEFT(D837,3)="210",LEFT(D837,3)="213"),"是","否"),"是")</f>
        <v>是</v>
      </c>
      <c r="Q837" s="187" t="s">
        <v>1624</v>
      </c>
      <c r="R837" s="175">
        <f t="shared" ref="R837:R900" si="99">LEN(Q837)</f>
        <v>7</v>
      </c>
    </row>
    <row r="838" s="175" customFormat="1" ht="18.95" customHeight="1" spans="1:18">
      <c r="A838" s="185" t="s">
        <v>165</v>
      </c>
      <c r="B838" s="186" t="s">
        <v>165</v>
      </c>
      <c r="C838" s="690" t="s">
        <v>1598</v>
      </c>
      <c r="D838" s="574">
        <v>2130122</v>
      </c>
      <c r="E838" s="186" t="s">
        <v>176</v>
      </c>
      <c r="F838" s="60" t="s">
        <v>1625</v>
      </c>
      <c r="G838" s="188">
        <f>VLOOKUP(D838,'[45]2014市本级决算'!A:C,3,FALSE)</f>
        <v>13</v>
      </c>
      <c r="H838" s="188">
        <f>VLOOKUP(D838,'[45]2015市本级年初预算'!D:G,4,FALSE)</f>
        <v>15</v>
      </c>
      <c r="I838" s="188">
        <f>VLOOKUP(D838,'[45]2015预算调整'!E:K,7,FALSE)</f>
        <v>15</v>
      </c>
      <c r="J838" s="188">
        <f>VLOOKUP(D838,'[45]2015年市本级决算'!A:C,3,FALSE)</f>
        <v>12</v>
      </c>
      <c r="K838" s="578">
        <f t="shared" si="95"/>
        <v>0.923</v>
      </c>
      <c r="L838" s="579">
        <f t="shared" si="96"/>
        <v>0.8</v>
      </c>
      <c r="M838" s="578">
        <f t="shared" si="97"/>
        <v>0.8</v>
      </c>
      <c r="N838" s="148">
        <f t="shared" si="93"/>
        <v>-0.077</v>
      </c>
      <c r="O838" s="194" t="str">
        <f t="shared" si="94"/>
        <v>是</v>
      </c>
      <c r="P838" s="194" t="str">
        <f t="shared" si="98"/>
        <v>是</v>
      </c>
      <c r="Q838" s="187" t="s">
        <v>1626</v>
      </c>
      <c r="R838" s="175">
        <f t="shared" si="99"/>
        <v>7</v>
      </c>
    </row>
    <row r="839" s="175" customFormat="1" ht="18.95" customHeight="1" spans="1:18">
      <c r="A839" s="185" t="s">
        <v>165</v>
      </c>
      <c r="B839" s="186" t="s">
        <v>165</v>
      </c>
      <c r="C839" s="690" t="s">
        <v>1598</v>
      </c>
      <c r="D839" s="574">
        <v>2130123</v>
      </c>
      <c r="E839" s="186" t="s">
        <v>176</v>
      </c>
      <c r="F839" s="60" t="s">
        <v>1627</v>
      </c>
      <c r="G839" s="188">
        <f>VLOOKUP(D839,'[45]2014市本级决算'!A:C,3,FALSE)</f>
        <v>0</v>
      </c>
      <c r="H839" s="188">
        <f>VLOOKUP(D839,'[45]2015市本级年初预算'!D:G,4,FALSE)</f>
        <v>0</v>
      </c>
      <c r="I839" s="188">
        <f>VLOOKUP(D839,'[45]2015预算调整'!E:K,7,FALSE)</f>
        <v>0</v>
      </c>
      <c r="J839" s="188">
        <f>VLOOKUP(D839,'[45]2015年市本级决算'!A:C,3,FALSE)</f>
        <v>0</v>
      </c>
      <c r="K839" s="578">
        <f t="shared" si="95"/>
        <v>0</v>
      </c>
      <c r="L839" s="579">
        <f t="shared" si="96"/>
        <v>0</v>
      </c>
      <c r="M839" s="578">
        <f t="shared" si="97"/>
        <v>0</v>
      </c>
      <c r="N839" s="148" t="str">
        <f t="shared" si="93"/>
        <v/>
      </c>
      <c r="O839" s="194" t="str">
        <f t="shared" si="94"/>
        <v>否</v>
      </c>
      <c r="P839" s="194" t="str">
        <f t="shared" si="98"/>
        <v>是</v>
      </c>
      <c r="Q839" s="187" t="s">
        <v>1628</v>
      </c>
      <c r="R839" s="175">
        <f t="shared" si="99"/>
        <v>7</v>
      </c>
    </row>
    <row r="840" s="175" customFormat="1" ht="18.95" customHeight="1" spans="1:18">
      <c r="A840" s="185" t="s">
        <v>165</v>
      </c>
      <c r="B840" s="186" t="s">
        <v>165</v>
      </c>
      <c r="C840" s="690" t="s">
        <v>1598</v>
      </c>
      <c r="D840" s="574">
        <v>2130124</v>
      </c>
      <c r="E840" s="186" t="s">
        <v>176</v>
      </c>
      <c r="F840" s="60" t="s">
        <v>1629</v>
      </c>
      <c r="G840" s="188">
        <f>VLOOKUP(D840,'[45]2014市本级决算'!A:C,3,FALSE)</f>
        <v>12</v>
      </c>
      <c r="H840" s="188">
        <f>VLOOKUP(D840,'[45]2015市本级年初预算'!D:G,4,FALSE)</f>
        <v>12</v>
      </c>
      <c r="I840" s="188">
        <f>VLOOKUP(D840,'[45]2015预算调整'!E:K,7,FALSE)</f>
        <v>12</v>
      </c>
      <c r="J840" s="188">
        <f>VLOOKUP(D840,'[45]2015年市本级决算'!A:C,3,FALSE)</f>
        <v>60</v>
      </c>
      <c r="K840" s="578">
        <f t="shared" si="95"/>
        <v>5</v>
      </c>
      <c r="L840" s="579">
        <f t="shared" si="96"/>
        <v>5</v>
      </c>
      <c r="M840" s="578">
        <f t="shared" si="97"/>
        <v>5</v>
      </c>
      <c r="N840" s="148">
        <f t="shared" si="93"/>
        <v>4</v>
      </c>
      <c r="O840" s="194" t="str">
        <f t="shared" si="94"/>
        <v>是</v>
      </c>
      <c r="P840" s="194" t="str">
        <f t="shared" si="98"/>
        <v>是</v>
      </c>
      <c r="Q840" s="187" t="s">
        <v>1630</v>
      </c>
      <c r="R840" s="175">
        <f t="shared" si="99"/>
        <v>7</v>
      </c>
    </row>
    <row r="841" s="175" customFormat="1" ht="18.95" customHeight="1" spans="1:18">
      <c r="A841" s="185" t="s">
        <v>165</v>
      </c>
      <c r="B841" s="186" t="s">
        <v>165</v>
      </c>
      <c r="C841" s="690" t="s">
        <v>1598</v>
      </c>
      <c r="D841" s="574">
        <v>2130125</v>
      </c>
      <c r="E841" s="186" t="s">
        <v>176</v>
      </c>
      <c r="F841" s="60" t="s">
        <v>1631</v>
      </c>
      <c r="G841" s="188">
        <f>VLOOKUP(D841,'[45]2014市本级决算'!A:C,3,FALSE)</f>
        <v>192</v>
      </c>
      <c r="H841" s="188">
        <f>VLOOKUP(D841,'[45]2015市本级年初预算'!D:G,4,FALSE)</f>
        <v>200</v>
      </c>
      <c r="I841" s="188">
        <f>VLOOKUP(D841,'[45]2015预算调整'!E:K,7,FALSE)</f>
        <v>200</v>
      </c>
      <c r="J841" s="188">
        <f>VLOOKUP(D841,'[45]2015年市本级决算'!A:C,3,FALSE)</f>
        <v>28</v>
      </c>
      <c r="K841" s="578">
        <f t="shared" si="95"/>
        <v>0.146</v>
      </c>
      <c r="L841" s="579">
        <f t="shared" si="96"/>
        <v>0.14</v>
      </c>
      <c r="M841" s="578">
        <f t="shared" si="97"/>
        <v>0.14</v>
      </c>
      <c r="N841" s="148">
        <f t="shared" si="93"/>
        <v>-0.854</v>
      </c>
      <c r="O841" s="194" t="str">
        <f t="shared" si="94"/>
        <v>是</v>
      </c>
      <c r="P841" s="194" t="str">
        <f t="shared" si="98"/>
        <v>是</v>
      </c>
      <c r="Q841" s="187" t="s">
        <v>1632</v>
      </c>
      <c r="R841" s="175">
        <f t="shared" si="99"/>
        <v>7</v>
      </c>
    </row>
    <row r="842" s="175" customFormat="1" ht="18.95" customHeight="1" spans="1:18">
      <c r="A842" s="185" t="s">
        <v>165</v>
      </c>
      <c r="B842" s="186" t="s">
        <v>165</v>
      </c>
      <c r="C842" s="690" t="s">
        <v>1598</v>
      </c>
      <c r="D842" s="574">
        <v>2130126</v>
      </c>
      <c r="E842" s="186" t="s">
        <v>176</v>
      </c>
      <c r="F842" s="62" t="s">
        <v>1633</v>
      </c>
      <c r="G842" s="188">
        <f>VLOOKUP(D842,'[45]2014市本级决算'!A:C,3,FALSE)</f>
        <v>14</v>
      </c>
      <c r="H842" s="188">
        <f>VLOOKUP(D842,'[45]2015市本级年初预算'!D:G,4,FALSE)</f>
        <v>15</v>
      </c>
      <c r="I842" s="188">
        <f>VLOOKUP(D842,'[45]2015预算调整'!E:K,7,FALSE)</f>
        <v>15</v>
      </c>
      <c r="J842" s="188">
        <f>VLOOKUP(D842,'[45]2015年市本级决算'!A:C,3,FALSE)</f>
        <v>11</v>
      </c>
      <c r="K842" s="578">
        <f t="shared" si="95"/>
        <v>0.786</v>
      </c>
      <c r="L842" s="579">
        <f t="shared" si="96"/>
        <v>0.733</v>
      </c>
      <c r="M842" s="578">
        <f t="shared" si="97"/>
        <v>0.733</v>
      </c>
      <c r="N842" s="148">
        <f t="shared" si="93"/>
        <v>-0.214</v>
      </c>
      <c r="O842" s="194" t="str">
        <f t="shared" si="94"/>
        <v>是</v>
      </c>
      <c r="P842" s="194" t="str">
        <f t="shared" si="98"/>
        <v>是</v>
      </c>
      <c r="Q842" s="187" t="s">
        <v>1634</v>
      </c>
      <c r="R842" s="175">
        <f t="shared" si="99"/>
        <v>7</v>
      </c>
    </row>
    <row r="843" s="175" customFormat="1" ht="18.95" customHeight="1" spans="1:18">
      <c r="A843" s="185" t="s">
        <v>165</v>
      </c>
      <c r="B843" s="186" t="s">
        <v>165</v>
      </c>
      <c r="C843" s="690" t="s">
        <v>1598</v>
      </c>
      <c r="D843" s="574">
        <v>2130129</v>
      </c>
      <c r="E843" s="186" t="s">
        <v>176</v>
      </c>
      <c r="F843" s="60" t="s">
        <v>1635</v>
      </c>
      <c r="G843" s="188">
        <f>VLOOKUP(D843,'[45]2014市本级决算'!A:C,3,FALSE)</f>
        <v>0</v>
      </c>
      <c r="H843" s="188">
        <f>VLOOKUP(D843,'[45]2015市本级年初预算'!D:G,4,FALSE)</f>
        <v>0</v>
      </c>
      <c r="I843" s="188">
        <f>VLOOKUP(D843,'[45]2015预算调整'!E:K,7,FALSE)</f>
        <v>0</v>
      </c>
      <c r="J843" s="188">
        <f>VLOOKUP(D843,'[45]2015年市本级决算'!A:C,3,FALSE)</f>
        <v>0</v>
      </c>
      <c r="K843" s="578">
        <f t="shared" si="95"/>
        <v>0</v>
      </c>
      <c r="L843" s="579">
        <f t="shared" si="96"/>
        <v>0</v>
      </c>
      <c r="M843" s="578">
        <f t="shared" si="97"/>
        <v>0</v>
      </c>
      <c r="N843" s="148" t="str">
        <f t="shared" si="93"/>
        <v/>
      </c>
      <c r="O843" s="194" t="str">
        <f t="shared" si="94"/>
        <v>否</v>
      </c>
      <c r="P843" s="194" t="str">
        <f t="shared" si="98"/>
        <v>是</v>
      </c>
      <c r="Q843" s="187" t="s">
        <v>1636</v>
      </c>
      <c r="R843" s="175">
        <f t="shared" si="99"/>
        <v>7</v>
      </c>
    </row>
    <row r="844" s="175" customFormat="1" ht="18.95" customHeight="1" spans="1:18">
      <c r="A844" s="185" t="s">
        <v>165</v>
      </c>
      <c r="B844" s="186" t="s">
        <v>165</v>
      </c>
      <c r="C844" s="690" t="s">
        <v>1598</v>
      </c>
      <c r="D844" s="574">
        <v>2130135</v>
      </c>
      <c r="E844" s="186" t="s">
        <v>176</v>
      </c>
      <c r="F844" s="62" t="s">
        <v>1637</v>
      </c>
      <c r="G844" s="188">
        <f>VLOOKUP(D844,'[45]2014市本级决算'!A:C,3,FALSE)</f>
        <v>115</v>
      </c>
      <c r="H844" s="188">
        <f>VLOOKUP(D844,'[45]2015市本级年初预算'!D:G,4,FALSE)</f>
        <v>120</v>
      </c>
      <c r="I844" s="188">
        <f>VLOOKUP(D844,'[45]2015预算调整'!E:K,7,FALSE)</f>
        <v>120</v>
      </c>
      <c r="J844" s="188">
        <f>VLOOKUP(D844,'[45]2015年市本级决算'!A:C,3,FALSE)</f>
        <v>99</v>
      </c>
      <c r="K844" s="578">
        <f t="shared" si="95"/>
        <v>0.861</v>
      </c>
      <c r="L844" s="579">
        <f t="shared" si="96"/>
        <v>0.825</v>
      </c>
      <c r="M844" s="578">
        <f t="shared" si="97"/>
        <v>0.825</v>
      </c>
      <c r="N844" s="148">
        <f t="shared" si="93"/>
        <v>-0.139</v>
      </c>
      <c r="O844" s="194" t="str">
        <f t="shared" si="94"/>
        <v>是</v>
      </c>
      <c r="P844" s="194" t="str">
        <f t="shared" si="98"/>
        <v>是</v>
      </c>
      <c r="Q844" s="187" t="s">
        <v>1638</v>
      </c>
      <c r="R844" s="175">
        <f t="shared" si="99"/>
        <v>7</v>
      </c>
    </row>
    <row r="845" s="175" customFormat="1" ht="18.95" customHeight="1" spans="1:18">
      <c r="A845" s="185" t="s">
        <v>165</v>
      </c>
      <c r="B845" s="186" t="s">
        <v>165</v>
      </c>
      <c r="C845" s="690" t="s">
        <v>1598</v>
      </c>
      <c r="D845" s="574">
        <v>2130142</v>
      </c>
      <c r="E845" s="186" t="s">
        <v>176</v>
      </c>
      <c r="F845" s="60" t="s">
        <v>1639</v>
      </c>
      <c r="G845" s="188">
        <f>VLOOKUP(D845,'[45]2014市本级决算'!A:C,3,FALSE)</f>
        <v>0</v>
      </c>
      <c r="H845" s="188">
        <f>VLOOKUP(D845,'[45]2015市本级年初预算'!D:G,4,FALSE)</f>
        <v>0</v>
      </c>
      <c r="I845" s="188">
        <f>VLOOKUP(D845,'[45]2015预算调整'!E:K,7,FALSE)</f>
        <v>0</v>
      </c>
      <c r="J845" s="188">
        <f>VLOOKUP(D845,'[45]2015年市本级决算'!A:C,3,FALSE)</f>
        <v>1000</v>
      </c>
      <c r="K845" s="578">
        <f t="shared" si="95"/>
        <v>0</v>
      </c>
      <c r="L845" s="579">
        <f t="shared" si="96"/>
        <v>0</v>
      </c>
      <c r="M845" s="578">
        <f t="shared" si="97"/>
        <v>0</v>
      </c>
      <c r="N845" s="148" t="str">
        <f t="shared" si="93"/>
        <v/>
      </c>
      <c r="O845" s="194" t="str">
        <f t="shared" si="94"/>
        <v>是</v>
      </c>
      <c r="P845" s="194" t="str">
        <f t="shared" si="98"/>
        <v>是</v>
      </c>
      <c r="Q845" s="187" t="s">
        <v>1640</v>
      </c>
      <c r="R845" s="175">
        <f t="shared" si="99"/>
        <v>7</v>
      </c>
    </row>
    <row r="846" s="175" customFormat="1" ht="18.95" customHeight="1" spans="1:18">
      <c r="A846" s="185" t="s">
        <v>165</v>
      </c>
      <c r="B846" s="186" t="s">
        <v>165</v>
      </c>
      <c r="C846" s="690" t="s">
        <v>1598</v>
      </c>
      <c r="D846" s="574">
        <v>2130147</v>
      </c>
      <c r="E846" s="186" t="s">
        <v>176</v>
      </c>
      <c r="F846" s="60" t="s">
        <v>1641</v>
      </c>
      <c r="G846" s="188">
        <f>VLOOKUP(D846,'[45]2014市本级决算'!A:C,3,FALSE)</f>
        <v>0</v>
      </c>
      <c r="H846" s="188">
        <f>VLOOKUP(D846,'[45]2015市本级年初预算'!D:G,4,FALSE)</f>
        <v>0</v>
      </c>
      <c r="I846" s="188">
        <f>VLOOKUP(D846,'[45]2015预算调整'!E:K,7,FALSE)</f>
        <v>0</v>
      </c>
      <c r="J846" s="188">
        <f>VLOOKUP(D846,'[45]2015年市本级决算'!A:C,3,FALSE)</f>
        <v>0</v>
      </c>
      <c r="K846" s="578">
        <f t="shared" si="95"/>
        <v>0</v>
      </c>
      <c r="L846" s="579">
        <f t="shared" si="96"/>
        <v>0</v>
      </c>
      <c r="M846" s="578">
        <f t="shared" si="97"/>
        <v>0</v>
      </c>
      <c r="N846" s="148" t="str">
        <f t="shared" si="93"/>
        <v/>
      </c>
      <c r="O846" s="194" t="str">
        <f t="shared" si="94"/>
        <v>否</v>
      </c>
      <c r="P846" s="194" t="str">
        <f t="shared" si="98"/>
        <v>是</v>
      </c>
      <c r="Q846" s="187" t="s">
        <v>1642</v>
      </c>
      <c r="R846" s="175">
        <f t="shared" si="99"/>
        <v>7</v>
      </c>
    </row>
    <row r="847" s="175" customFormat="1" ht="18.95" customHeight="1" spans="1:18">
      <c r="A847" s="185" t="s">
        <v>165</v>
      </c>
      <c r="B847" s="186" t="s">
        <v>165</v>
      </c>
      <c r="C847" s="690" t="s">
        <v>1598</v>
      </c>
      <c r="D847" s="574">
        <v>2130148</v>
      </c>
      <c r="E847" s="186" t="s">
        <v>176</v>
      </c>
      <c r="F847" s="62" t="s">
        <v>1643</v>
      </c>
      <c r="G847" s="188">
        <f>VLOOKUP(D847,'[45]2014市本级决算'!A:C,3,FALSE)</f>
        <v>0</v>
      </c>
      <c r="H847" s="188">
        <f>VLOOKUP(D847,'[45]2015市本级年初预算'!D:G,4,FALSE)</f>
        <v>0</v>
      </c>
      <c r="I847" s="188">
        <f>VLOOKUP(D847,'[45]2015预算调整'!E:K,7,FALSE)</f>
        <v>0</v>
      </c>
      <c r="J847" s="188">
        <f>VLOOKUP(D847,'[45]2015年市本级决算'!A:C,3,FALSE)</f>
        <v>0</v>
      </c>
      <c r="K847" s="578">
        <f t="shared" si="95"/>
        <v>0</v>
      </c>
      <c r="L847" s="579">
        <f t="shared" si="96"/>
        <v>0</v>
      </c>
      <c r="M847" s="578">
        <f t="shared" si="97"/>
        <v>0</v>
      </c>
      <c r="N847" s="148" t="str">
        <f t="shared" si="93"/>
        <v/>
      </c>
      <c r="O847" s="194" t="str">
        <f t="shared" si="94"/>
        <v>否</v>
      </c>
      <c r="P847" s="194" t="str">
        <f t="shared" si="98"/>
        <v>是</v>
      </c>
      <c r="Q847" s="187" t="s">
        <v>1644</v>
      </c>
      <c r="R847" s="175">
        <f t="shared" si="99"/>
        <v>7</v>
      </c>
    </row>
    <row r="848" s="175" customFormat="1" ht="18.95" customHeight="1" spans="1:18">
      <c r="A848" s="185" t="s">
        <v>165</v>
      </c>
      <c r="B848" s="186" t="s">
        <v>165</v>
      </c>
      <c r="C848" s="690" t="s">
        <v>1598</v>
      </c>
      <c r="D848" s="574">
        <v>2130152</v>
      </c>
      <c r="E848" s="186" t="s">
        <v>176</v>
      </c>
      <c r="F848" s="60" t="s">
        <v>1645</v>
      </c>
      <c r="G848" s="188">
        <f>VLOOKUP(D848,'[45]2014市本级决算'!A:C,3,FALSE)</f>
        <v>0</v>
      </c>
      <c r="H848" s="188">
        <f>VLOOKUP(D848,'[45]2015市本级年初预算'!D:G,4,FALSE)</f>
        <v>0</v>
      </c>
      <c r="I848" s="188">
        <f>VLOOKUP(D848,'[45]2015预算调整'!E:K,7,FALSE)</f>
        <v>0</v>
      </c>
      <c r="J848" s="188">
        <f>VLOOKUP(D848,'[45]2015年市本级决算'!A:C,3,FALSE)</f>
        <v>0</v>
      </c>
      <c r="K848" s="578">
        <f t="shared" si="95"/>
        <v>0</v>
      </c>
      <c r="L848" s="579">
        <f t="shared" si="96"/>
        <v>0</v>
      </c>
      <c r="M848" s="578">
        <f t="shared" si="97"/>
        <v>0</v>
      </c>
      <c r="N848" s="148" t="str">
        <f t="shared" si="93"/>
        <v/>
      </c>
      <c r="O848" s="194" t="str">
        <f t="shared" si="94"/>
        <v>否</v>
      </c>
      <c r="P848" s="194" t="str">
        <f t="shared" si="98"/>
        <v>是</v>
      </c>
      <c r="Q848" s="187" t="s">
        <v>1646</v>
      </c>
      <c r="R848" s="175">
        <f t="shared" si="99"/>
        <v>7</v>
      </c>
    </row>
    <row r="849" s="175" customFormat="1" ht="18.95" customHeight="1" spans="1:18">
      <c r="A849" s="185" t="s">
        <v>165</v>
      </c>
      <c r="B849" s="186" t="s">
        <v>165</v>
      </c>
      <c r="C849" s="690" t="s">
        <v>1598</v>
      </c>
      <c r="D849" s="574">
        <v>2130153</v>
      </c>
      <c r="E849" s="186" t="s">
        <v>176</v>
      </c>
      <c r="F849" s="60" t="s">
        <v>1647</v>
      </c>
      <c r="G849" s="188">
        <f>VLOOKUP(D849,'[45]2014市本级决算'!A:C,3,FALSE)</f>
        <v>0</v>
      </c>
      <c r="H849" s="188">
        <f>VLOOKUP(D849,'[45]2015市本级年初预算'!D:G,4,FALSE)</f>
        <v>0</v>
      </c>
      <c r="I849" s="188">
        <f>VLOOKUP(D849,'[45]2015预算调整'!E:K,7,FALSE)</f>
        <v>0</v>
      </c>
      <c r="J849" s="188">
        <f>VLOOKUP(D849,'[45]2015年市本级决算'!A:C,3,FALSE)</f>
        <v>0</v>
      </c>
      <c r="K849" s="578">
        <f t="shared" si="95"/>
        <v>0</v>
      </c>
      <c r="L849" s="579">
        <f t="shared" si="96"/>
        <v>0</v>
      </c>
      <c r="M849" s="578">
        <f t="shared" si="97"/>
        <v>0</v>
      </c>
      <c r="N849" s="148" t="str">
        <f t="shared" si="93"/>
        <v/>
      </c>
      <c r="O849" s="194" t="str">
        <f t="shared" si="94"/>
        <v>否</v>
      </c>
      <c r="P849" s="194" t="str">
        <f t="shared" si="98"/>
        <v>是</v>
      </c>
      <c r="Q849" s="187" t="s">
        <v>1648</v>
      </c>
      <c r="R849" s="175">
        <f t="shared" si="99"/>
        <v>7</v>
      </c>
    </row>
    <row r="850" s="175" customFormat="1" ht="18.95" customHeight="1" spans="1:18">
      <c r="A850" s="185" t="s">
        <v>165</v>
      </c>
      <c r="B850" s="186" t="s">
        <v>165</v>
      </c>
      <c r="C850" s="690" t="s">
        <v>1598</v>
      </c>
      <c r="D850" s="574">
        <v>2130199</v>
      </c>
      <c r="E850" s="186" t="s">
        <v>176</v>
      </c>
      <c r="F850" s="60" t="s">
        <v>1649</v>
      </c>
      <c r="G850" s="188">
        <f>VLOOKUP(D850,'[45]2014市本级决算'!A:C,3,FALSE)</f>
        <v>14093</v>
      </c>
      <c r="H850" s="188">
        <f>VLOOKUP(D850,'[45]2015市本级年初预算'!D:G,4,FALSE)</f>
        <v>14200</v>
      </c>
      <c r="I850" s="188">
        <f>VLOOKUP(D850,'[45]2015预算调整'!E:K,7,FALSE)</f>
        <v>14285</v>
      </c>
      <c r="J850" s="188">
        <f>VLOOKUP(D850,'[45]2015年市本级决算'!A:C,3,FALSE)</f>
        <v>170</v>
      </c>
      <c r="K850" s="578">
        <f t="shared" si="95"/>
        <v>0.012</v>
      </c>
      <c r="L850" s="579">
        <f t="shared" si="96"/>
        <v>0.012</v>
      </c>
      <c r="M850" s="578">
        <f t="shared" si="97"/>
        <v>0.012</v>
      </c>
      <c r="N850" s="148">
        <f t="shared" si="93"/>
        <v>-0.988</v>
      </c>
      <c r="O850" s="194" t="str">
        <f t="shared" si="94"/>
        <v>是</v>
      </c>
      <c r="P850" s="194" t="str">
        <f t="shared" si="98"/>
        <v>是</v>
      </c>
      <c r="Q850" s="187" t="s">
        <v>1650</v>
      </c>
      <c r="R850" s="175">
        <f t="shared" si="99"/>
        <v>7</v>
      </c>
    </row>
    <row r="851" s="175" customFormat="1" ht="18.95" customHeight="1" spans="1:18">
      <c r="A851" s="185" t="s">
        <v>165</v>
      </c>
      <c r="B851" s="690" t="s">
        <v>1596</v>
      </c>
      <c r="C851" s="186"/>
      <c r="D851" s="574">
        <v>21302</v>
      </c>
      <c r="E851" s="186"/>
      <c r="F851" s="60" t="s">
        <v>1651</v>
      </c>
      <c r="G851" s="188">
        <f>VLOOKUP(D851,'[45]2014市本级决算'!A:C,3,FALSE)</f>
        <v>3348</v>
      </c>
      <c r="H851" s="188">
        <f>VLOOKUP(D851,'[45]2015市本级年初预算'!D:G,4,FALSE)</f>
        <v>4528</v>
      </c>
      <c r="I851" s="188">
        <f>VLOOKUP(D851,'[45]2015预算调整'!E:K,7,FALSE)</f>
        <v>4528</v>
      </c>
      <c r="J851" s="188">
        <f>VLOOKUP(D851,'[45]2015年市本级决算'!A:C,3,FALSE)</f>
        <v>3961</v>
      </c>
      <c r="K851" s="578">
        <f t="shared" si="95"/>
        <v>1.183</v>
      </c>
      <c r="L851" s="579">
        <f t="shared" si="96"/>
        <v>0.875</v>
      </c>
      <c r="M851" s="578">
        <f t="shared" si="97"/>
        <v>0.875</v>
      </c>
      <c r="N851" s="146">
        <f t="shared" si="93"/>
        <v>0.183</v>
      </c>
      <c r="O851" s="194" t="str">
        <f t="shared" si="94"/>
        <v>是</v>
      </c>
      <c r="P851" s="194" t="str">
        <f t="shared" si="98"/>
        <v>是</v>
      </c>
      <c r="Q851" s="187" t="s">
        <v>1652</v>
      </c>
      <c r="R851" s="175">
        <f t="shared" si="99"/>
        <v>5</v>
      </c>
    </row>
    <row r="852" s="175" customFormat="1" ht="18.95" customHeight="1" spans="1:18">
      <c r="A852" s="185" t="s">
        <v>165</v>
      </c>
      <c r="B852" s="186" t="s">
        <v>165</v>
      </c>
      <c r="C852" s="690" t="s">
        <v>1652</v>
      </c>
      <c r="D852" s="574">
        <v>2130201</v>
      </c>
      <c r="E852" s="186" t="s">
        <v>176</v>
      </c>
      <c r="F852" s="62" t="s">
        <v>170</v>
      </c>
      <c r="G852" s="188">
        <f>VLOOKUP(D852,'[45]2014市本级决算'!A:C,3,FALSE)</f>
        <v>661</v>
      </c>
      <c r="H852" s="188">
        <f>VLOOKUP(D852,'[45]2015市本级年初预算'!D:G,4,FALSE)</f>
        <v>860</v>
      </c>
      <c r="I852" s="188">
        <f>VLOOKUP(D852,'[45]2015预算调整'!E:K,7,FALSE)</f>
        <v>860</v>
      </c>
      <c r="J852" s="188">
        <f>VLOOKUP(D852,'[45]2015年市本级决算'!A:C,3,FALSE)</f>
        <v>860</v>
      </c>
      <c r="K852" s="578">
        <f t="shared" si="95"/>
        <v>1.301</v>
      </c>
      <c r="L852" s="579">
        <f t="shared" si="96"/>
        <v>1</v>
      </c>
      <c r="M852" s="578">
        <f t="shared" si="97"/>
        <v>1</v>
      </c>
      <c r="N852" s="148">
        <f t="shared" si="93"/>
        <v>0.301</v>
      </c>
      <c r="O852" s="194" t="str">
        <f t="shared" si="94"/>
        <v>是</v>
      </c>
      <c r="P852" s="194" t="str">
        <f t="shared" si="98"/>
        <v>是</v>
      </c>
      <c r="Q852" s="187" t="s">
        <v>1653</v>
      </c>
      <c r="R852" s="175">
        <f t="shared" si="99"/>
        <v>7</v>
      </c>
    </row>
    <row r="853" s="175" customFormat="1" ht="18.95" customHeight="1" spans="1:18">
      <c r="A853" s="185" t="s">
        <v>165</v>
      </c>
      <c r="B853" s="186" t="s">
        <v>165</v>
      </c>
      <c r="C853" s="690" t="s">
        <v>1652</v>
      </c>
      <c r="D853" s="574">
        <v>2130202</v>
      </c>
      <c r="E853" s="186" t="s">
        <v>176</v>
      </c>
      <c r="F853" s="62" t="s">
        <v>172</v>
      </c>
      <c r="G853" s="188">
        <f>VLOOKUP(D853,'[45]2014市本级决算'!A:C,3,FALSE)</f>
        <v>29</v>
      </c>
      <c r="H853" s="188">
        <f>VLOOKUP(D853,'[45]2015市本级年初预算'!D:G,4,FALSE)</f>
        <v>35</v>
      </c>
      <c r="I853" s="188">
        <f>VLOOKUP(D853,'[45]2015预算调整'!E:K,7,FALSE)</f>
        <v>35</v>
      </c>
      <c r="J853" s="188">
        <f>VLOOKUP(D853,'[45]2015年市本级决算'!A:C,3,FALSE)</f>
        <v>24</v>
      </c>
      <c r="K853" s="578">
        <f t="shared" si="95"/>
        <v>0.828</v>
      </c>
      <c r="L853" s="579">
        <f t="shared" si="96"/>
        <v>0.686</v>
      </c>
      <c r="M853" s="578">
        <f t="shared" si="97"/>
        <v>0.686</v>
      </c>
      <c r="N853" s="148">
        <f t="shared" si="93"/>
        <v>-0.172</v>
      </c>
      <c r="O853" s="194" t="str">
        <f t="shared" si="94"/>
        <v>是</v>
      </c>
      <c r="P853" s="194" t="str">
        <f t="shared" si="98"/>
        <v>是</v>
      </c>
      <c r="Q853" s="187" t="s">
        <v>1654</v>
      </c>
      <c r="R853" s="175">
        <f t="shared" si="99"/>
        <v>7</v>
      </c>
    </row>
    <row r="854" s="175" customFormat="1" ht="18.95" customHeight="1" spans="1:18">
      <c r="A854" s="185" t="s">
        <v>165</v>
      </c>
      <c r="B854" s="186" t="s">
        <v>165</v>
      </c>
      <c r="C854" s="690" t="s">
        <v>1652</v>
      </c>
      <c r="D854" s="574">
        <v>2130203</v>
      </c>
      <c r="E854" s="186" t="s">
        <v>176</v>
      </c>
      <c r="F854" s="60" t="s">
        <v>174</v>
      </c>
      <c r="G854" s="188">
        <f>VLOOKUP(D854,'[45]2014市本级决算'!A:C,3,FALSE)</f>
        <v>0</v>
      </c>
      <c r="H854" s="188">
        <f>VLOOKUP(D854,'[45]2015市本级年初预算'!D:G,4,FALSE)</f>
        <v>0</v>
      </c>
      <c r="I854" s="188">
        <f>VLOOKUP(D854,'[45]2015预算调整'!E:K,7,FALSE)</f>
        <v>0</v>
      </c>
      <c r="J854" s="188">
        <f>VLOOKUP(D854,'[45]2015年市本级决算'!A:C,3,FALSE)</f>
        <v>0</v>
      </c>
      <c r="K854" s="578">
        <f t="shared" si="95"/>
        <v>0</v>
      </c>
      <c r="L854" s="579">
        <f t="shared" si="96"/>
        <v>0</v>
      </c>
      <c r="M854" s="578">
        <f t="shared" si="97"/>
        <v>0</v>
      </c>
      <c r="N854" s="148" t="str">
        <f t="shared" si="93"/>
        <v/>
      </c>
      <c r="O854" s="194" t="str">
        <f t="shared" si="94"/>
        <v>否</v>
      </c>
      <c r="P854" s="194" t="str">
        <f t="shared" si="98"/>
        <v>是</v>
      </c>
      <c r="Q854" s="187" t="s">
        <v>1655</v>
      </c>
      <c r="R854" s="175">
        <f t="shared" si="99"/>
        <v>7</v>
      </c>
    </row>
    <row r="855" s="175" customFormat="1" ht="18.95" customHeight="1" spans="1:18">
      <c r="A855" s="185" t="s">
        <v>165</v>
      </c>
      <c r="B855" s="186" t="s">
        <v>165</v>
      </c>
      <c r="C855" s="690" t="s">
        <v>1652</v>
      </c>
      <c r="D855" s="574">
        <v>2130204</v>
      </c>
      <c r="E855" s="186" t="s">
        <v>176</v>
      </c>
      <c r="F855" s="60" t="s">
        <v>1656</v>
      </c>
      <c r="G855" s="188">
        <f>VLOOKUP(D855,'[45]2014市本级决算'!A:C,3,FALSE)</f>
        <v>963</v>
      </c>
      <c r="H855" s="188">
        <f>VLOOKUP(D855,'[45]2015市本级年初预算'!D:G,4,FALSE)</f>
        <v>1160</v>
      </c>
      <c r="I855" s="188">
        <f>VLOOKUP(D855,'[45]2015预算调整'!E:K,7,FALSE)</f>
        <v>1160</v>
      </c>
      <c r="J855" s="188">
        <f>VLOOKUP(D855,'[45]2015年市本级决算'!A:C,3,FALSE)</f>
        <v>1313</v>
      </c>
      <c r="K855" s="578">
        <f t="shared" si="95"/>
        <v>1.363</v>
      </c>
      <c r="L855" s="579">
        <f t="shared" si="96"/>
        <v>1.132</v>
      </c>
      <c r="M855" s="578">
        <f t="shared" si="97"/>
        <v>1.132</v>
      </c>
      <c r="N855" s="148">
        <f t="shared" si="93"/>
        <v>0.363</v>
      </c>
      <c r="O855" s="194" t="str">
        <f t="shared" si="94"/>
        <v>是</v>
      </c>
      <c r="P855" s="194" t="str">
        <f t="shared" si="98"/>
        <v>是</v>
      </c>
      <c r="Q855" s="187" t="s">
        <v>1657</v>
      </c>
      <c r="R855" s="175">
        <f t="shared" si="99"/>
        <v>7</v>
      </c>
    </row>
    <row r="856" s="175" customFormat="1" ht="18.95" customHeight="1" spans="1:18">
      <c r="A856" s="185" t="s">
        <v>165</v>
      </c>
      <c r="B856" s="186"/>
      <c r="C856" s="690" t="s">
        <v>1652</v>
      </c>
      <c r="D856" s="574">
        <v>2130205</v>
      </c>
      <c r="E856" s="186" t="s">
        <v>176</v>
      </c>
      <c r="F856" s="60" t="s">
        <v>1658</v>
      </c>
      <c r="G856" s="188">
        <f>VLOOKUP(D856,'[45]2014市本级决算'!A:C,3,FALSE)</f>
        <v>100</v>
      </c>
      <c r="H856" s="188">
        <f>VLOOKUP(D856,'[45]2015市本级年初预算'!D:G,4,FALSE)</f>
        <v>100</v>
      </c>
      <c r="I856" s="188">
        <f>VLOOKUP(D856,'[45]2015预算调整'!E:K,7,FALSE)</f>
        <v>100</v>
      </c>
      <c r="J856" s="188">
        <f>VLOOKUP(D856,'[45]2015年市本级决算'!A:C,3,FALSE)</f>
        <v>128</v>
      </c>
      <c r="K856" s="578">
        <f t="shared" si="95"/>
        <v>1.28</v>
      </c>
      <c r="L856" s="579">
        <f t="shared" si="96"/>
        <v>1.28</v>
      </c>
      <c r="M856" s="578">
        <f t="shared" si="97"/>
        <v>1.28</v>
      </c>
      <c r="N856" s="148">
        <f t="shared" si="93"/>
        <v>0.28</v>
      </c>
      <c r="O856" s="194" t="str">
        <f t="shared" si="94"/>
        <v>是</v>
      </c>
      <c r="P856" s="194" t="str">
        <f t="shared" si="98"/>
        <v>是</v>
      </c>
      <c r="Q856" s="187" t="s">
        <v>1659</v>
      </c>
      <c r="R856" s="175">
        <f t="shared" si="99"/>
        <v>7</v>
      </c>
    </row>
    <row r="857" s="175" customFormat="1" ht="18.95" customHeight="1" spans="1:18">
      <c r="A857" s="185" t="s">
        <v>165</v>
      </c>
      <c r="B857" s="186" t="s">
        <v>165</v>
      </c>
      <c r="C857" s="690" t="s">
        <v>1652</v>
      </c>
      <c r="D857" s="574">
        <v>2130206</v>
      </c>
      <c r="E857" s="186" t="s">
        <v>176</v>
      </c>
      <c r="F857" s="60" t="s">
        <v>1660</v>
      </c>
      <c r="G857" s="188">
        <f>VLOOKUP(D857,'[45]2014市本级决算'!A:C,3,FALSE)</f>
        <v>0</v>
      </c>
      <c r="H857" s="188">
        <f>VLOOKUP(D857,'[45]2015市本级年初预算'!D:G,4,FALSE)</f>
        <v>0</v>
      </c>
      <c r="I857" s="188">
        <f>VLOOKUP(D857,'[45]2015预算调整'!E:K,7,FALSE)</f>
        <v>0</v>
      </c>
      <c r="J857" s="188">
        <f>VLOOKUP(D857,'[45]2015年市本级决算'!A:C,3,FALSE)</f>
        <v>0</v>
      </c>
      <c r="K857" s="578">
        <f t="shared" si="95"/>
        <v>0</v>
      </c>
      <c r="L857" s="579">
        <f t="shared" si="96"/>
        <v>0</v>
      </c>
      <c r="M857" s="578">
        <f t="shared" si="97"/>
        <v>0</v>
      </c>
      <c r="N857" s="148" t="str">
        <f t="shared" si="93"/>
        <v/>
      </c>
      <c r="O857" s="194" t="str">
        <f t="shared" si="94"/>
        <v>否</v>
      </c>
      <c r="P857" s="194" t="str">
        <f t="shared" si="98"/>
        <v>是</v>
      </c>
      <c r="Q857" s="187" t="s">
        <v>1661</v>
      </c>
      <c r="R857" s="175">
        <f t="shared" si="99"/>
        <v>7</v>
      </c>
    </row>
    <row r="858" s="175" customFormat="1" ht="18.95" customHeight="1" spans="1:18">
      <c r="A858" s="185" t="s">
        <v>165</v>
      </c>
      <c r="B858" s="186" t="s">
        <v>165</v>
      </c>
      <c r="C858" s="690" t="s">
        <v>1652</v>
      </c>
      <c r="D858" s="574">
        <v>2130207</v>
      </c>
      <c r="E858" s="186" t="s">
        <v>176</v>
      </c>
      <c r="F858" s="60" t="s">
        <v>1662</v>
      </c>
      <c r="G858" s="188">
        <f>VLOOKUP(D858,'[45]2014市本级决算'!A:C,3,FALSE)</f>
        <v>0</v>
      </c>
      <c r="H858" s="188">
        <f>VLOOKUP(D858,'[45]2015市本级年初预算'!D:G,4,FALSE)</f>
        <v>0</v>
      </c>
      <c r="I858" s="188">
        <f>VLOOKUP(D858,'[45]2015预算调整'!E:K,7,FALSE)</f>
        <v>0</v>
      </c>
      <c r="J858" s="188">
        <f>VLOOKUP(D858,'[45]2015年市本级决算'!A:C,3,FALSE)</f>
        <v>25</v>
      </c>
      <c r="K858" s="578">
        <f t="shared" si="95"/>
        <v>0</v>
      </c>
      <c r="L858" s="579">
        <f t="shared" si="96"/>
        <v>0</v>
      </c>
      <c r="M858" s="578">
        <f t="shared" si="97"/>
        <v>0</v>
      </c>
      <c r="N858" s="148" t="str">
        <f t="shared" si="93"/>
        <v/>
      </c>
      <c r="O858" s="194" t="str">
        <f t="shared" si="94"/>
        <v>是</v>
      </c>
      <c r="P858" s="194" t="str">
        <f t="shared" si="98"/>
        <v>是</v>
      </c>
      <c r="Q858" s="187" t="s">
        <v>1663</v>
      </c>
      <c r="R858" s="175">
        <f t="shared" si="99"/>
        <v>7</v>
      </c>
    </row>
    <row r="859" s="175" customFormat="1" ht="18.95" customHeight="1" spans="1:18">
      <c r="A859" s="185" t="s">
        <v>165</v>
      </c>
      <c r="B859" s="186" t="s">
        <v>165</v>
      </c>
      <c r="C859" s="690" t="s">
        <v>1652</v>
      </c>
      <c r="D859" s="574">
        <v>2130208</v>
      </c>
      <c r="E859" s="186" t="s">
        <v>176</v>
      </c>
      <c r="F859" s="60" t="s">
        <v>1664</v>
      </c>
      <c r="G859" s="188">
        <f>VLOOKUP(D859,'[45]2014市本级决算'!A:C,3,FALSE)</f>
        <v>0</v>
      </c>
      <c r="H859" s="188">
        <f>VLOOKUP(D859,'[45]2015市本级年初预算'!D:G,4,FALSE)</f>
        <v>0</v>
      </c>
      <c r="I859" s="188">
        <f>VLOOKUP(D859,'[45]2015预算调整'!E:K,7,FALSE)</f>
        <v>0</v>
      </c>
      <c r="J859" s="188">
        <f>VLOOKUP(D859,'[45]2015年市本级决算'!A:C,3,FALSE)</f>
        <v>15</v>
      </c>
      <c r="K859" s="578">
        <f t="shared" si="95"/>
        <v>0</v>
      </c>
      <c r="L859" s="579">
        <f t="shared" si="96"/>
        <v>0</v>
      </c>
      <c r="M859" s="578">
        <f t="shared" si="97"/>
        <v>0</v>
      </c>
      <c r="N859" s="148" t="str">
        <f t="shared" si="93"/>
        <v/>
      </c>
      <c r="O859" s="194" t="str">
        <f t="shared" si="94"/>
        <v>是</v>
      </c>
      <c r="P859" s="194" t="str">
        <f t="shared" si="98"/>
        <v>是</v>
      </c>
      <c r="Q859" s="187" t="s">
        <v>1665</v>
      </c>
      <c r="R859" s="175">
        <f t="shared" si="99"/>
        <v>7</v>
      </c>
    </row>
    <row r="860" s="175" customFormat="1" ht="18.95" customHeight="1" spans="1:18">
      <c r="A860" s="185" t="s">
        <v>165</v>
      </c>
      <c r="B860" s="186" t="s">
        <v>165</v>
      </c>
      <c r="C860" s="690" t="s">
        <v>1652</v>
      </c>
      <c r="D860" s="574">
        <v>2130209</v>
      </c>
      <c r="E860" s="186" t="s">
        <v>176</v>
      </c>
      <c r="F860" s="60" t="s">
        <v>1666</v>
      </c>
      <c r="G860" s="188">
        <f>VLOOKUP(D860,'[45]2014市本级决算'!A:C,3,FALSE)</f>
        <v>146</v>
      </c>
      <c r="H860" s="188">
        <f>VLOOKUP(D860,'[45]2015市本级年初预算'!D:G,4,FALSE)</f>
        <v>150</v>
      </c>
      <c r="I860" s="188">
        <f>VLOOKUP(D860,'[45]2015预算调整'!E:K,7,FALSE)</f>
        <v>150</v>
      </c>
      <c r="J860" s="188">
        <f>VLOOKUP(D860,'[45]2015年市本级决算'!A:C,3,FALSE)</f>
        <v>115</v>
      </c>
      <c r="K860" s="578">
        <f t="shared" si="95"/>
        <v>0.788</v>
      </c>
      <c r="L860" s="579">
        <f t="shared" si="96"/>
        <v>0.767</v>
      </c>
      <c r="M860" s="578">
        <f t="shared" si="97"/>
        <v>0.767</v>
      </c>
      <c r="N860" s="148">
        <f t="shared" si="93"/>
        <v>-0.212</v>
      </c>
      <c r="O860" s="194" t="str">
        <f t="shared" si="94"/>
        <v>是</v>
      </c>
      <c r="P860" s="194" t="str">
        <f t="shared" si="98"/>
        <v>是</v>
      </c>
      <c r="Q860" s="187" t="s">
        <v>1667</v>
      </c>
      <c r="R860" s="175">
        <f t="shared" si="99"/>
        <v>7</v>
      </c>
    </row>
    <row r="861" s="175" customFormat="1" ht="18.95" customHeight="1" spans="1:18">
      <c r="A861" s="185" t="s">
        <v>165</v>
      </c>
      <c r="B861" s="186" t="s">
        <v>165</v>
      </c>
      <c r="C861" s="690" t="s">
        <v>1652</v>
      </c>
      <c r="D861" s="574">
        <v>2130210</v>
      </c>
      <c r="E861" s="186" t="s">
        <v>176</v>
      </c>
      <c r="F861" s="60" t="s">
        <v>1668</v>
      </c>
      <c r="G861" s="188">
        <f>VLOOKUP(D861,'[45]2014市本级决算'!A:C,3,FALSE)</f>
        <v>0</v>
      </c>
      <c r="H861" s="188">
        <f>VLOOKUP(D861,'[45]2015市本级年初预算'!D:G,4,FALSE)</f>
        <v>0</v>
      </c>
      <c r="I861" s="188">
        <f>VLOOKUP(D861,'[45]2015预算调整'!E:K,7,FALSE)</f>
        <v>0</v>
      </c>
      <c r="J861" s="188">
        <f>VLOOKUP(D861,'[45]2015年市本级决算'!A:C,3,FALSE)</f>
        <v>0</v>
      </c>
      <c r="K861" s="578">
        <f t="shared" si="95"/>
        <v>0</v>
      </c>
      <c r="L861" s="579">
        <f t="shared" si="96"/>
        <v>0</v>
      </c>
      <c r="M861" s="578">
        <f t="shared" si="97"/>
        <v>0</v>
      </c>
      <c r="N861" s="148" t="str">
        <f t="shared" si="93"/>
        <v/>
      </c>
      <c r="O861" s="194" t="str">
        <f t="shared" si="94"/>
        <v>否</v>
      </c>
      <c r="P861" s="194" t="str">
        <f t="shared" si="98"/>
        <v>是</v>
      </c>
      <c r="Q861" s="187" t="s">
        <v>1669</v>
      </c>
      <c r="R861" s="175">
        <f t="shared" si="99"/>
        <v>7</v>
      </c>
    </row>
    <row r="862" s="175" customFormat="1" ht="18.95" customHeight="1" spans="1:18">
      <c r="A862" s="185" t="s">
        <v>165</v>
      </c>
      <c r="B862" s="186" t="s">
        <v>165</v>
      </c>
      <c r="C862" s="690" t="s">
        <v>1652</v>
      </c>
      <c r="D862" s="574">
        <v>2130211</v>
      </c>
      <c r="E862" s="186" t="s">
        <v>176</v>
      </c>
      <c r="F862" s="60" t="s">
        <v>1670</v>
      </c>
      <c r="G862" s="188">
        <f>VLOOKUP(D862,'[45]2014市本级决算'!A:C,3,FALSE)</f>
        <v>53</v>
      </c>
      <c r="H862" s="188">
        <f>VLOOKUP(D862,'[45]2015市本级年初预算'!D:G,4,FALSE)</f>
        <v>60</v>
      </c>
      <c r="I862" s="188">
        <f>VLOOKUP(D862,'[45]2015预算调整'!E:K,7,FALSE)</f>
        <v>60</v>
      </c>
      <c r="J862" s="188">
        <f>VLOOKUP(D862,'[45]2015年市本级决算'!A:C,3,FALSE)</f>
        <v>63</v>
      </c>
      <c r="K862" s="578">
        <f t="shared" si="95"/>
        <v>1.189</v>
      </c>
      <c r="L862" s="579">
        <f t="shared" si="96"/>
        <v>1.05</v>
      </c>
      <c r="M862" s="578">
        <f t="shared" si="97"/>
        <v>1.05</v>
      </c>
      <c r="N862" s="148">
        <f t="shared" si="93"/>
        <v>0.189</v>
      </c>
      <c r="O862" s="194" t="str">
        <f t="shared" si="94"/>
        <v>是</v>
      </c>
      <c r="P862" s="194" t="str">
        <f t="shared" si="98"/>
        <v>是</v>
      </c>
      <c r="Q862" s="187" t="s">
        <v>1671</v>
      </c>
      <c r="R862" s="175">
        <f t="shared" si="99"/>
        <v>7</v>
      </c>
    </row>
    <row r="863" s="175" customFormat="1" ht="18.95" customHeight="1" spans="1:18">
      <c r="A863" s="185" t="s">
        <v>165</v>
      </c>
      <c r="B863" s="186" t="s">
        <v>165</v>
      </c>
      <c r="C863" s="690" t="s">
        <v>1652</v>
      </c>
      <c r="D863" s="574">
        <v>2130212</v>
      </c>
      <c r="E863" s="186" t="s">
        <v>176</v>
      </c>
      <c r="F863" s="60" t="s">
        <v>1672</v>
      </c>
      <c r="G863" s="188">
        <f>VLOOKUP(D863,'[45]2014市本级决算'!A:C,3,FALSE)</f>
        <v>6</v>
      </c>
      <c r="H863" s="188">
        <f>VLOOKUP(D863,'[45]2015市本级年初预算'!D:G,4,FALSE)</f>
        <v>8</v>
      </c>
      <c r="I863" s="188">
        <f>VLOOKUP(D863,'[45]2015预算调整'!E:K,7,FALSE)</f>
        <v>8</v>
      </c>
      <c r="J863" s="188">
        <f>VLOOKUP(D863,'[45]2015年市本级决算'!A:C,3,FALSE)</f>
        <v>0</v>
      </c>
      <c r="K863" s="578">
        <f t="shared" si="95"/>
        <v>0</v>
      </c>
      <c r="L863" s="579">
        <f t="shared" si="96"/>
        <v>0</v>
      </c>
      <c r="M863" s="578">
        <f t="shared" si="97"/>
        <v>0</v>
      </c>
      <c r="N863" s="148">
        <f t="shared" si="93"/>
        <v>-1</v>
      </c>
      <c r="O863" s="194" t="str">
        <f t="shared" si="94"/>
        <v>是</v>
      </c>
      <c r="P863" s="194" t="str">
        <f t="shared" si="98"/>
        <v>是</v>
      </c>
      <c r="Q863" s="187" t="s">
        <v>1673</v>
      </c>
      <c r="R863" s="175">
        <f t="shared" si="99"/>
        <v>7</v>
      </c>
    </row>
    <row r="864" s="175" customFormat="1" ht="18.95" customHeight="1" spans="1:18">
      <c r="A864" s="185" t="s">
        <v>165</v>
      </c>
      <c r="B864" s="186" t="s">
        <v>165</v>
      </c>
      <c r="C864" s="690" t="s">
        <v>1652</v>
      </c>
      <c r="D864" s="574">
        <v>2130213</v>
      </c>
      <c r="E864" s="186" t="s">
        <v>176</v>
      </c>
      <c r="F864" s="60" t="s">
        <v>1674</v>
      </c>
      <c r="G864" s="188">
        <f>VLOOKUP(D864,'[45]2014市本级决算'!A:C,3,FALSE)</f>
        <v>57</v>
      </c>
      <c r="H864" s="188">
        <f>VLOOKUP(D864,'[45]2015市本级年初预算'!D:G,4,FALSE)</f>
        <v>60</v>
      </c>
      <c r="I864" s="188">
        <f>VLOOKUP(D864,'[45]2015预算调整'!E:K,7,FALSE)</f>
        <v>60</v>
      </c>
      <c r="J864" s="188">
        <f>VLOOKUP(D864,'[45]2015年市本级决算'!A:C,3,FALSE)</f>
        <v>83</v>
      </c>
      <c r="K864" s="578">
        <f t="shared" si="95"/>
        <v>1.456</v>
      </c>
      <c r="L864" s="579">
        <f t="shared" si="96"/>
        <v>1.383</v>
      </c>
      <c r="M864" s="578">
        <f t="shared" si="97"/>
        <v>1.383</v>
      </c>
      <c r="N864" s="148">
        <f t="shared" si="93"/>
        <v>0.456</v>
      </c>
      <c r="O864" s="194" t="str">
        <f t="shared" si="94"/>
        <v>是</v>
      </c>
      <c r="P864" s="194" t="str">
        <f t="shared" si="98"/>
        <v>是</v>
      </c>
      <c r="Q864" s="187" t="s">
        <v>1675</v>
      </c>
      <c r="R864" s="175">
        <f t="shared" si="99"/>
        <v>7</v>
      </c>
    </row>
    <row r="865" s="175" customFormat="1" ht="18.95" customHeight="1" spans="1:18">
      <c r="A865" s="185" t="s">
        <v>165</v>
      </c>
      <c r="B865" s="186" t="s">
        <v>165</v>
      </c>
      <c r="C865" s="690" t="s">
        <v>1652</v>
      </c>
      <c r="D865" s="574">
        <v>2130216</v>
      </c>
      <c r="E865" s="186" t="s">
        <v>176</v>
      </c>
      <c r="F865" s="60" t="s">
        <v>1676</v>
      </c>
      <c r="G865" s="188">
        <f>VLOOKUP(D865,'[45]2014市本级决算'!A:C,3,FALSE)</f>
        <v>0</v>
      </c>
      <c r="H865" s="188">
        <f>VLOOKUP(D865,'[45]2015市本级年初预算'!D:G,4,FALSE)</f>
        <v>0</v>
      </c>
      <c r="I865" s="188">
        <f>VLOOKUP(D865,'[45]2015预算调整'!E:K,7,FALSE)</f>
        <v>0</v>
      </c>
      <c r="J865" s="188">
        <f>VLOOKUP(D865,'[45]2015年市本级决算'!A:C,3,FALSE)</f>
        <v>0</v>
      </c>
      <c r="K865" s="578">
        <f t="shared" si="95"/>
        <v>0</v>
      </c>
      <c r="L865" s="579">
        <f t="shared" si="96"/>
        <v>0</v>
      </c>
      <c r="M865" s="578">
        <f t="shared" si="97"/>
        <v>0</v>
      </c>
      <c r="N865" s="148" t="str">
        <f t="shared" si="93"/>
        <v/>
      </c>
      <c r="O865" s="194" t="str">
        <f t="shared" si="94"/>
        <v>否</v>
      </c>
      <c r="P865" s="194" t="str">
        <f t="shared" si="98"/>
        <v>是</v>
      </c>
      <c r="Q865" s="187" t="s">
        <v>1677</v>
      </c>
      <c r="R865" s="175">
        <f t="shared" si="99"/>
        <v>7</v>
      </c>
    </row>
    <row r="866" s="175" customFormat="1" ht="18.95" customHeight="1" spans="1:18">
      <c r="A866" s="185" t="s">
        <v>165</v>
      </c>
      <c r="B866" s="186" t="s">
        <v>165</v>
      </c>
      <c r="C866" s="690" t="s">
        <v>1652</v>
      </c>
      <c r="D866" s="574">
        <v>2130217</v>
      </c>
      <c r="E866" s="186" t="s">
        <v>176</v>
      </c>
      <c r="F866" s="60" t="s">
        <v>1678</v>
      </c>
      <c r="G866" s="188">
        <f>VLOOKUP(D866,'[45]2014市本级决算'!A:C,3,FALSE)</f>
        <v>0</v>
      </c>
      <c r="H866" s="188">
        <f>VLOOKUP(D866,'[45]2015市本级年初预算'!D:G,4,FALSE)</f>
        <v>0</v>
      </c>
      <c r="I866" s="188">
        <f>VLOOKUP(D866,'[45]2015预算调整'!E:K,7,FALSE)</f>
        <v>0</v>
      </c>
      <c r="J866" s="188">
        <f>VLOOKUP(D866,'[45]2015年市本级决算'!A:C,3,FALSE)</f>
        <v>0</v>
      </c>
      <c r="K866" s="578">
        <f t="shared" si="95"/>
        <v>0</v>
      </c>
      <c r="L866" s="579">
        <f t="shared" si="96"/>
        <v>0</v>
      </c>
      <c r="M866" s="578">
        <f t="shared" si="97"/>
        <v>0</v>
      </c>
      <c r="N866" s="148" t="str">
        <f t="shared" si="93"/>
        <v/>
      </c>
      <c r="O866" s="194" t="str">
        <f t="shared" si="94"/>
        <v>否</v>
      </c>
      <c r="P866" s="194" t="str">
        <f t="shared" si="98"/>
        <v>是</v>
      </c>
      <c r="Q866" s="187" t="s">
        <v>1679</v>
      </c>
      <c r="R866" s="175">
        <f t="shared" si="99"/>
        <v>7</v>
      </c>
    </row>
    <row r="867" s="175" customFormat="1" ht="18.95" customHeight="1" spans="1:18">
      <c r="A867" s="185" t="s">
        <v>165</v>
      </c>
      <c r="B867" s="186" t="s">
        <v>165</v>
      </c>
      <c r="C867" s="690" t="s">
        <v>1652</v>
      </c>
      <c r="D867" s="574">
        <v>2130218</v>
      </c>
      <c r="E867" s="186" t="s">
        <v>176</v>
      </c>
      <c r="F867" s="60" t="s">
        <v>1680</v>
      </c>
      <c r="G867" s="188">
        <f>VLOOKUP(D867,'[45]2014市本级决算'!A:C,3,FALSE)</f>
        <v>0</v>
      </c>
      <c r="H867" s="188">
        <f>VLOOKUP(D867,'[45]2015市本级年初预算'!D:G,4,FALSE)</f>
        <v>0</v>
      </c>
      <c r="I867" s="188">
        <f>VLOOKUP(D867,'[45]2015预算调整'!E:K,7,FALSE)</f>
        <v>0</v>
      </c>
      <c r="J867" s="188">
        <f>VLOOKUP(D867,'[45]2015年市本级决算'!A:C,3,FALSE)</f>
        <v>0</v>
      </c>
      <c r="K867" s="578">
        <f t="shared" si="95"/>
        <v>0</v>
      </c>
      <c r="L867" s="579">
        <f t="shared" si="96"/>
        <v>0</v>
      </c>
      <c r="M867" s="578">
        <f t="shared" si="97"/>
        <v>0</v>
      </c>
      <c r="N867" s="148" t="str">
        <f t="shared" si="93"/>
        <v/>
      </c>
      <c r="O867" s="194" t="str">
        <f t="shared" si="94"/>
        <v>否</v>
      </c>
      <c r="P867" s="194" t="str">
        <f t="shared" si="98"/>
        <v>是</v>
      </c>
      <c r="Q867" s="187" t="s">
        <v>1681</v>
      </c>
      <c r="R867" s="175">
        <f t="shared" si="99"/>
        <v>7</v>
      </c>
    </row>
    <row r="868" s="175" customFormat="1" ht="18.95" customHeight="1" spans="1:18">
      <c r="A868" s="185" t="s">
        <v>165</v>
      </c>
      <c r="B868" s="186" t="s">
        <v>165</v>
      </c>
      <c r="C868" s="690" t="s">
        <v>1652</v>
      </c>
      <c r="D868" s="574">
        <v>2130219</v>
      </c>
      <c r="E868" s="186" t="s">
        <v>176</v>
      </c>
      <c r="F868" s="60" t="s">
        <v>1682</v>
      </c>
      <c r="G868" s="188">
        <f>VLOOKUP(D868,'[45]2014市本级决算'!A:C,3,FALSE)</f>
        <v>0</v>
      </c>
      <c r="H868" s="188">
        <f>VLOOKUP(D868,'[45]2015市本级年初预算'!D:G,4,FALSE)</f>
        <v>0</v>
      </c>
      <c r="I868" s="188">
        <f>VLOOKUP(D868,'[45]2015预算调整'!E:K,7,FALSE)</f>
        <v>0</v>
      </c>
      <c r="J868" s="188">
        <f>VLOOKUP(D868,'[45]2015年市本级决算'!A:C,3,FALSE)</f>
        <v>0</v>
      </c>
      <c r="K868" s="578">
        <f t="shared" si="95"/>
        <v>0</v>
      </c>
      <c r="L868" s="579">
        <f t="shared" si="96"/>
        <v>0</v>
      </c>
      <c r="M868" s="578">
        <f t="shared" si="97"/>
        <v>0</v>
      </c>
      <c r="N868" s="148" t="str">
        <f t="shared" si="93"/>
        <v/>
      </c>
      <c r="O868" s="194" t="str">
        <f t="shared" si="94"/>
        <v>否</v>
      </c>
      <c r="P868" s="194" t="str">
        <f t="shared" si="98"/>
        <v>是</v>
      </c>
      <c r="Q868" s="187" t="s">
        <v>1683</v>
      </c>
      <c r="R868" s="175">
        <f t="shared" si="99"/>
        <v>7</v>
      </c>
    </row>
    <row r="869" s="175" customFormat="1" ht="18.95" customHeight="1" spans="1:18">
      <c r="A869" s="185" t="s">
        <v>165</v>
      </c>
      <c r="B869" s="186" t="s">
        <v>165</v>
      </c>
      <c r="C869" s="690" t="s">
        <v>1652</v>
      </c>
      <c r="D869" s="574">
        <v>2130220</v>
      </c>
      <c r="E869" s="186" t="s">
        <v>176</v>
      </c>
      <c r="F869" s="60" t="s">
        <v>1684</v>
      </c>
      <c r="G869" s="188">
        <f>VLOOKUP(D869,'[45]2014市本级决算'!A:C,3,FALSE)</f>
        <v>0</v>
      </c>
      <c r="H869" s="188">
        <f>VLOOKUP(D869,'[45]2015市本级年初预算'!D:G,4,FALSE)</f>
        <v>0</v>
      </c>
      <c r="I869" s="188">
        <f>VLOOKUP(D869,'[45]2015预算调整'!E:K,7,FALSE)</f>
        <v>0</v>
      </c>
      <c r="J869" s="188">
        <f>VLOOKUP(D869,'[45]2015年市本级决算'!A:C,3,FALSE)</f>
        <v>0</v>
      </c>
      <c r="K869" s="578">
        <f t="shared" si="95"/>
        <v>0</v>
      </c>
      <c r="L869" s="579">
        <f t="shared" si="96"/>
        <v>0</v>
      </c>
      <c r="M869" s="578">
        <f t="shared" si="97"/>
        <v>0</v>
      </c>
      <c r="N869" s="148" t="str">
        <f t="shared" si="93"/>
        <v/>
      </c>
      <c r="O869" s="194" t="str">
        <f t="shared" si="94"/>
        <v>否</v>
      </c>
      <c r="P869" s="194" t="str">
        <f t="shared" si="98"/>
        <v>是</v>
      </c>
      <c r="Q869" s="187" t="s">
        <v>1685</v>
      </c>
      <c r="R869" s="175">
        <f t="shared" si="99"/>
        <v>7</v>
      </c>
    </row>
    <row r="870" s="175" customFormat="1" ht="18.95" customHeight="1" spans="1:18">
      <c r="A870" s="185" t="s">
        <v>165</v>
      </c>
      <c r="B870" s="186" t="s">
        <v>165</v>
      </c>
      <c r="C870" s="690" t="s">
        <v>1652</v>
      </c>
      <c r="D870" s="574">
        <v>2130221</v>
      </c>
      <c r="E870" s="186" t="s">
        <v>176</v>
      </c>
      <c r="F870" s="60" t="s">
        <v>1686</v>
      </c>
      <c r="G870" s="188">
        <f>VLOOKUP(D870,'[45]2014市本级决算'!A:C,3,FALSE)</f>
        <v>829</v>
      </c>
      <c r="H870" s="188">
        <f>VLOOKUP(D870,'[45]2015市本级年初预算'!D:G,4,FALSE)</f>
        <v>1587</v>
      </c>
      <c r="I870" s="188">
        <f>VLOOKUP(D870,'[45]2015预算调整'!E:K,7,FALSE)</f>
        <v>1587</v>
      </c>
      <c r="J870" s="188">
        <f>VLOOKUP(D870,'[45]2015年市本级决算'!A:C,3,FALSE)</f>
        <v>464</v>
      </c>
      <c r="K870" s="578">
        <f t="shared" si="95"/>
        <v>0.56</v>
      </c>
      <c r="L870" s="579">
        <f t="shared" si="96"/>
        <v>0.292</v>
      </c>
      <c r="M870" s="578">
        <f t="shared" si="97"/>
        <v>0.292</v>
      </c>
      <c r="N870" s="148">
        <f t="shared" si="93"/>
        <v>-0.44</v>
      </c>
      <c r="O870" s="194" t="str">
        <f t="shared" si="94"/>
        <v>是</v>
      </c>
      <c r="P870" s="194" t="str">
        <f t="shared" si="98"/>
        <v>是</v>
      </c>
      <c r="Q870" s="187" t="s">
        <v>1687</v>
      </c>
      <c r="R870" s="175">
        <f t="shared" si="99"/>
        <v>7</v>
      </c>
    </row>
    <row r="871" s="175" customFormat="1" ht="18.95" customHeight="1" spans="1:18">
      <c r="A871" s="185" t="s">
        <v>165</v>
      </c>
      <c r="B871" s="186" t="s">
        <v>165</v>
      </c>
      <c r="C871" s="690" t="s">
        <v>1652</v>
      </c>
      <c r="D871" s="574">
        <v>2130223</v>
      </c>
      <c r="E871" s="186" t="s">
        <v>176</v>
      </c>
      <c r="F871" s="60" t="s">
        <v>1688</v>
      </c>
      <c r="G871" s="188">
        <f>VLOOKUP(D871,'[45]2014市本级决算'!A:C,3,FALSE)</f>
        <v>0</v>
      </c>
      <c r="H871" s="188">
        <f>VLOOKUP(D871,'[45]2015市本级年初预算'!D:G,4,FALSE)</f>
        <v>0</v>
      </c>
      <c r="I871" s="188">
        <f>VLOOKUP(D871,'[45]2015预算调整'!E:K,7,FALSE)</f>
        <v>0</v>
      </c>
      <c r="J871" s="188">
        <f>VLOOKUP(D871,'[45]2015年市本级决算'!A:C,3,FALSE)</f>
        <v>0</v>
      </c>
      <c r="K871" s="578">
        <f t="shared" si="95"/>
        <v>0</v>
      </c>
      <c r="L871" s="579">
        <f t="shared" si="96"/>
        <v>0</v>
      </c>
      <c r="M871" s="578">
        <f t="shared" si="97"/>
        <v>0</v>
      </c>
      <c r="N871" s="148" t="str">
        <f t="shared" si="93"/>
        <v/>
      </c>
      <c r="O871" s="194" t="str">
        <f t="shared" si="94"/>
        <v>否</v>
      </c>
      <c r="P871" s="194" t="str">
        <f t="shared" si="98"/>
        <v>是</v>
      </c>
      <c r="Q871" s="187" t="s">
        <v>1689</v>
      </c>
      <c r="R871" s="175">
        <f t="shared" si="99"/>
        <v>7</v>
      </c>
    </row>
    <row r="872" s="175" customFormat="1" ht="18.95" customHeight="1" spans="1:18">
      <c r="A872" s="185" t="s">
        <v>165</v>
      </c>
      <c r="B872" s="186" t="s">
        <v>165</v>
      </c>
      <c r="C872" s="690" t="s">
        <v>1652</v>
      </c>
      <c r="D872" s="574">
        <v>2130224</v>
      </c>
      <c r="E872" s="186" t="s">
        <v>176</v>
      </c>
      <c r="F872" s="60" t="s">
        <v>1690</v>
      </c>
      <c r="G872" s="188">
        <f>VLOOKUP(D872,'[45]2014市本级决算'!A:C,3,FALSE)</f>
        <v>0</v>
      </c>
      <c r="H872" s="188">
        <f>VLOOKUP(D872,'[45]2015市本级年初预算'!D:G,4,FALSE)</f>
        <v>0</v>
      </c>
      <c r="I872" s="188">
        <f>VLOOKUP(D872,'[45]2015预算调整'!E:K,7,FALSE)</f>
        <v>0</v>
      </c>
      <c r="J872" s="188">
        <f>VLOOKUP(D872,'[45]2015年市本级决算'!A:C,3,FALSE)</f>
        <v>0</v>
      </c>
      <c r="K872" s="578">
        <f t="shared" si="95"/>
        <v>0</v>
      </c>
      <c r="L872" s="579">
        <f t="shared" si="96"/>
        <v>0</v>
      </c>
      <c r="M872" s="578">
        <f t="shared" si="97"/>
        <v>0</v>
      </c>
      <c r="N872" s="148" t="str">
        <f t="shared" si="93"/>
        <v/>
      </c>
      <c r="O872" s="194" t="str">
        <f t="shared" si="94"/>
        <v>否</v>
      </c>
      <c r="P872" s="194" t="str">
        <f t="shared" si="98"/>
        <v>是</v>
      </c>
      <c r="Q872" s="187" t="s">
        <v>1691</v>
      </c>
      <c r="R872" s="175">
        <f t="shared" si="99"/>
        <v>7</v>
      </c>
    </row>
    <row r="873" s="175" customFormat="1" ht="18.95" customHeight="1" spans="1:18">
      <c r="A873" s="185" t="s">
        <v>165</v>
      </c>
      <c r="B873" s="186" t="s">
        <v>165</v>
      </c>
      <c r="C873" s="690" t="s">
        <v>1652</v>
      </c>
      <c r="D873" s="574">
        <v>2130225</v>
      </c>
      <c r="E873" s="186" t="s">
        <v>176</v>
      </c>
      <c r="F873" s="60" t="s">
        <v>1692</v>
      </c>
      <c r="G873" s="188">
        <f>VLOOKUP(D873,'[45]2014市本级决算'!A:C,3,FALSE)</f>
        <v>0</v>
      </c>
      <c r="H873" s="188">
        <f>VLOOKUP(D873,'[45]2015市本级年初预算'!D:G,4,FALSE)</f>
        <v>0</v>
      </c>
      <c r="I873" s="188">
        <f>VLOOKUP(D873,'[45]2015预算调整'!E:K,7,FALSE)</f>
        <v>0</v>
      </c>
      <c r="J873" s="188">
        <f>VLOOKUP(D873,'[45]2015年市本级决算'!A:C,3,FALSE)</f>
        <v>0</v>
      </c>
      <c r="K873" s="578">
        <f t="shared" si="95"/>
        <v>0</v>
      </c>
      <c r="L873" s="579">
        <f t="shared" si="96"/>
        <v>0</v>
      </c>
      <c r="M873" s="578">
        <f t="shared" si="97"/>
        <v>0</v>
      </c>
      <c r="N873" s="148" t="str">
        <f t="shared" si="93"/>
        <v/>
      </c>
      <c r="O873" s="194" t="str">
        <f t="shared" si="94"/>
        <v>否</v>
      </c>
      <c r="P873" s="194" t="str">
        <f t="shared" si="98"/>
        <v>是</v>
      </c>
      <c r="Q873" s="187" t="s">
        <v>1693</v>
      </c>
      <c r="R873" s="175">
        <f t="shared" si="99"/>
        <v>7</v>
      </c>
    </row>
    <row r="874" s="175" customFormat="1" ht="18.95" customHeight="1" spans="1:18">
      <c r="A874" s="185" t="s">
        <v>165</v>
      </c>
      <c r="B874" s="186" t="s">
        <v>165</v>
      </c>
      <c r="C874" s="690" t="s">
        <v>1652</v>
      </c>
      <c r="D874" s="574">
        <v>2130226</v>
      </c>
      <c r="E874" s="186" t="s">
        <v>176</v>
      </c>
      <c r="F874" s="60" t="s">
        <v>1694</v>
      </c>
      <c r="G874" s="188">
        <f>VLOOKUP(D874,'[45]2014市本级决算'!A:C,3,FALSE)</f>
        <v>0</v>
      </c>
      <c r="H874" s="188">
        <f>VLOOKUP(D874,'[45]2015市本级年初预算'!D:G,4,FALSE)</f>
        <v>0</v>
      </c>
      <c r="I874" s="188">
        <f>VLOOKUP(D874,'[45]2015预算调整'!E:K,7,FALSE)</f>
        <v>0</v>
      </c>
      <c r="J874" s="188">
        <f>VLOOKUP(D874,'[45]2015年市本级决算'!A:C,3,FALSE)</f>
        <v>0</v>
      </c>
      <c r="K874" s="578">
        <f t="shared" si="95"/>
        <v>0</v>
      </c>
      <c r="L874" s="579">
        <f t="shared" si="96"/>
        <v>0</v>
      </c>
      <c r="M874" s="578">
        <f t="shared" si="97"/>
        <v>0</v>
      </c>
      <c r="N874" s="148" t="str">
        <f t="shared" si="93"/>
        <v/>
      </c>
      <c r="O874" s="194" t="str">
        <f t="shared" si="94"/>
        <v>否</v>
      </c>
      <c r="P874" s="194" t="str">
        <f t="shared" si="98"/>
        <v>是</v>
      </c>
      <c r="Q874" s="187" t="s">
        <v>1695</v>
      </c>
      <c r="R874" s="175">
        <f t="shared" si="99"/>
        <v>7</v>
      </c>
    </row>
    <row r="875" s="175" customFormat="1" ht="18.95" customHeight="1" spans="1:18">
      <c r="A875" s="185" t="s">
        <v>165</v>
      </c>
      <c r="B875" s="186" t="s">
        <v>165</v>
      </c>
      <c r="C875" s="690" t="s">
        <v>1652</v>
      </c>
      <c r="D875" s="574">
        <v>2130227</v>
      </c>
      <c r="E875" s="186" t="s">
        <v>176</v>
      </c>
      <c r="F875" s="60" t="s">
        <v>1696</v>
      </c>
      <c r="G875" s="188">
        <f>VLOOKUP(D875,'[45]2014市本级决算'!A:C,3,FALSE)</f>
        <v>0</v>
      </c>
      <c r="H875" s="188">
        <f>VLOOKUP(D875,'[45]2015市本级年初预算'!D:G,4,FALSE)</f>
        <v>0</v>
      </c>
      <c r="I875" s="188">
        <f>VLOOKUP(D875,'[45]2015预算调整'!E:K,7,FALSE)</f>
        <v>0</v>
      </c>
      <c r="J875" s="188">
        <f>VLOOKUP(D875,'[45]2015年市本级决算'!A:C,3,FALSE)</f>
        <v>0</v>
      </c>
      <c r="K875" s="578">
        <f t="shared" si="95"/>
        <v>0</v>
      </c>
      <c r="L875" s="579">
        <f t="shared" si="96"/>
        <v>0</v>
      </c>
      <c r="M875" s="578">
        <f t="shared" si="97"/>
        <v>0</v>
      </c>
      <c r="N875" s="148" t="str">
        <f t="shared" si="93"/>
        <v/>
      </c>
      <c r="O875" s="194" t="str">
        <f t="shared" si="94"/>
        <v>否</v>
      </c>
      <c r="P875" s="194" t="str">
        <f t="shared" si="98"/>
        <v>是</v>
      </c>
      <c r="Q875" s="187" t="s">
        <v>1697</v>
      </c>
      <c r="R875" s="175">
        <f t="shared" si="99"/>
        <v>7</v>
      </c>
    </row>
    <row r="876" s="175" customFormat="1" ht="18.95" customHeight="1" spans="1:18">
      <c r="A876" s="185" t="s">
        <v>165</v>
      </c>
      <c r="B876" s="186" t="s">
        <v>165</v>
      </c>
      <c r="C876" s="690" t="s">
        <v>1652</v>
      </c>
      <c r="D876" s="574">
        <v>2130232</v>
      </c>
      <c r="E876" s="186" t="s">
        <v>176</v>
      </c>
      <c r="F876" s="60" t="s">
        <v>1698</v>
      </c>
      <c r="G876" s="188">
        <f>VLOOKUP(D876,'[45]2014市本级决算'!A:C,3,FALSE)</f>
        <v>3</v>
      </c>
      <c r="H876" s="188">
        <f>VLOOKUP(D876,'[45]2015市本级年初预算'!D:G,4,FALSE)</f>
        <v>3</v>
      </c>
      <c r="I876" s="188">
        <f>VLOOKUP(D876,'[45]2015预算调整'!E:K,7,FALSE)</f>
        <v>3</v>
      </c>
      <c r="J876" s="188">
        <f>VLOOKUP(D876,'[45]2015年市本级决算'!A:C,3,FALSE)</f>
        <v>10</v>
      </c>
      <c r="K876" s="578">
        <f t="shared" si="95"/>
        <v>3.333</v>
      </c>
      <c r="L876" s="579">
        <f t="shared" si="96"/>
        <v>3.333</v>
      </c>
      <c r="M876" s="578">
        <f t="shared" si="97"/>
        <v>3.333</v>
      </c>
      <c r="N876" s="148">
        <f t="shared" si="93"/>
        <v>2.333</v>
      </c>
      <c r="O876" s="194" t="str">
        <f t="shared" si="94"/>
        <v>是</v>
      </c>
      <c r="P876" s="194" t="str">
        <f t="shared" si="98"/>
        <v>是</v>
      </c>
      <c r="Q876" s="187" t="s">
        <v>1699</v>
      </c>
      <c r="R876" s="175">
        <f t="shared" si="99"/>
        <v>7</v>
      </c>
    </row>
    <row r="877" s="175" customFormat="1" ht="18.95" customHeight="1" spans="1:18">
      <c r="A877" s="185" t="s">
        <v>165</v>
      </c>
      <c r="B877" s="186" t="s">
        <v>165</v>
      </c>
      <c r="C877" s="690" t="s">
        <v>1652</v>
      </c>
      <c r="D877" s="574">
        <v>2130233</v>
      </c>
      <c r="E877" s="186" t="s">
        <v>176</v>
      </c>
      <c r="F877" s="60" t="s">
        <v>1700</v>
      </c>
      <c r="G877" s="188">
        <f>VLOOKUP(D877,'[45]2014市本级决算'!A:C,3,FALSE)</f>
        <v>0</v>
      </c>
      <c r="H877" s="188">
        <f>VLOOKUP(D877,'[45]2015市本级年初预算'!D:G,4,FALSE)</f>
        <v>0</v>
      </c>
      <c r="I877" s="188">
        <f>VLOOKUP(D877,'[45]2015预算调整'!E:K,7,FALSE)</f>
        <v>0</v>
      </c>
      <c r="J877" s="188">
        <f>VLOOKUP(D877,'[45]2015年市本级决算'!A:C,3,FALSE)</f>
        <v>0</v>
      </c>
      <c r="K877" s="578">
        <f t="shared" si="95"/>
        <v>0</v>
      </c>
      <c r="L877" s="579">
        <f t="shared" si="96"/>
        <v>0</v>
      </c>
      <c r="M877" s="578">
        <f t="shared" si="97"/>
        <v>0</v>
      </c>
      <c r="N877" s="148" t="str">
        <f t="shared" si="93"/>
        <v/>
      </c>
      <c r="O877" s="194" t="str">
        <f t="shared" si="94"/>
        <v>否</v>
      </c>
      <c r="P877" s="194" t="str">
        <f t="shared" si="98"/>
        <v>是</v>
      </c>
      <c r="Q877" s="187" t="s">
        <v>1701</v>
      </c>
      <c r="R877" s="175">
        <f t="shared" si="99"/>
        <v>7</v>
      </c>
    </row>
    <row r="878" s="175" customFormat="1" ht="18.95" customHeight="1" spans="1:18">
      <c r="A878" s="185" t="s">
        <v>165</v>
      </c>
      <c r="B878" s="186" t="s">
        <v>165</v>
      </c>
      <c r="C878" s="690" t="s">
        <v>1652</v>
      </c>
      <c r="D878" s="574">
        <v>2130234</v>
      </c>
      <c r="E878" s="186" t="s">
        <v>176</v>
      </c>
      <c r="F878" s="60" t="s">
        <v>1702</v>
      </c>
      <c r="G878" s="188">
        <f>VLOOKUP(D878,'[45]2014市本级决算'!A:C,3,FALSE)</f>
        <v>419</v>
      </c>
      <c r="H878" s="188">
        <f>VLOOKUP(D878,'[45]2015市本级年初预算'!D:G,4,FALSE)</f>
        <v>420</v>
      </c>
      <c r="I878" s="188">
        <f>VLOOKUP(D878,'[45]2015预算调整'!E:K,7,FALSE)</f>
        <v>420</v>
      </c>
      <c r="J878" s="188">
        <f>VLOOKUP(D878,'[45]2015年市本级决算'!A:C,3,FALSE)</f>
        <v>328</v>
      </c>
      <c r="K878" s="578">
        <f t="shared" si="95"/>
        <v>0.783</v>
      </c>
      <c r="L878" s="579">
        <f t="shared" si="96"/>
        <v>0.781</v>
      </c>
      <c r="M878" s="578">
        <f t="shared" si="97"/>
        <v>0.781</v>
      </c>
      <c r="N878" s="148">
        <f t="shared" si="93"/>
        <v>-0.217</v>
      </c>
      <c r="O878" s="194" t="str">
        <f t="shared" si="94"/>
        <v>是</v>
      </c>
      <c r="P878" s="194" t="str">
        <f t="shared" si="98"/>
        <v>是</v>
      </c>
      <c r="Q878" s="187" t="s">
        <v>1703</v>
      </c>
      <c r="R878" s="175">
        <f t="shared" si="99"/>
        <v>7</v>
      </c>
    </row>
    <row r="879" s="175" customFormat="1" ht="18.95" customHeight="1" spans="1:18">
      <c r="A879" s="185" t="s">
        <v>165</v>
      </c>
      <c r="B879" s="186" t="s">
        <v>165</v>
      </c>
      <c r="C879" s="690" t="s">
        <v>1652</v>
      </c>
      <c r="D879" s="574">
        <v>2130299</v>
      </c>
      <c r="E879" s="186" t="s">
        <v>176</v>
      </c>
      <c r="F879" s="60" t="s">
        <v>1704</v>
      </c>
      <c r="G879" s="188">
        <f>VLOOKUP(D879,'[45]2014市本级决算'!A:C,3,FALSE)</f>
        <v>82</v>
      </c>
      <c r="H879" s="188">
        <f>VLOOKUP(D879,'[45]2015市本级年初预算'!D:G,4,FALSE)</f>
        <v>85</v>
      </c>
      <c r="I879" s="188">
        <f>VLOOKUP(D879,'[45]2015预算调整'!E:K,7,FALSE)</f>
        <v>85</v>
      </c>
      <c r="J879" s="188">
        <f>VLOOKUP(D879,'[45]2015年市本级决算'!A:C,3,FALSE)</f>
        <v>533</v>
      </c>
      <c r="K879" s="578">
        <f t="shared" si="95"/>
        <v>6.5</v>
      </c>
      <c r="L879" s="579">
        <f t="shared" si="96"/>
        <v>6.271</v>
      </c>
      <c r="M879" s="578">
        <f t="shared" si="97"/>
        <v>6.271</v>
      </c>
      <c r="N879" s="148">
        <f t="shared" si="93"/>
        <v>5.5</v>
      </c>
      <c r="O879" s="194" t="str">
        <f t="shared" si="94"/>
        <v>是</v>
      </c>
      <c r="P879" s="194" t="str">
        <f t="shared" si="98"/>
        <v>是</v>
      </c>
      <c r="Q879" s="187" t="s">
        <v>1705</v>
      </c>
      <c r="R879" s="175">
        <f t="shared" si="99"/>
        <v>7</v>
      </c>
    </row>
    <row r="880" s="175" customFormat="1" ht="18.95" customHeight="1" spans="1:18">
      <c r="A880" s="185" t="s">
        <v>165</v>
      </c>
      <c r="B880" s="690" t="s">
        <v>1596</v>
      </c>
      <c r="C880" s="186"/>
      <c r="D880" s="574">
        <v>21303</v>
      </c>
      <c r="E880" s="186"/>
      <c r="F880" s="60" t="s">
        <v>1706</v>
      </c>
      <c r="G880" s="188">
        <f>VLOOKUP(D880,'[45]2014市本级决算'!A:C,3,FALSE)</f>
        <v>37135</v>
      </c>
      <c r="H880" s="188">
        <f>VLOOKUP(D880,'[45]2015市本级年初预算'!D:G,4,FALSE)</f>
        <v>38131</v>
      </c>
      <c r="I880" s="188">
        <f>VLOOKUP(D880,'[45]2015预算调整'!E:K,7,FALSE)</f>
        <v>38131</v>
      </c>
      <c r="J880" s="188">
        <f>VLOOKUP(D880,'[45]2015年市本级决算'!A:C,3,FALSE)</f>
        <v>32095</v>
      </c>
      <c r="K880" s="578">
        <f t="shared" si="95"/>
        <v>0.864</v>
      </c>
      <c r="L880" s="579">
        <f t="shared" si="96"/>
        <v>0.842</v>
      </c>
      <c r="M880" s="578">
        <f t="shared" si="97"/>
        <v>0.842</v>
      </c>
      <c r="N880" s="146">
        <f t="shared" si="93"/>
        <v>-0.136</v>
      </c>
      <c r="O880" s="194" t="str">
        <f t="shared" si="94"/>
        <v>是</v>
      </c>
      <c r="P880" s="194" t="str">
        <f t="shared" si="98"/>
        <v>是</v>
      </c>
      <c r="Q880" s="187" t="s">
        <v>1707</v>
      </c>
      <c r="R880" s="175">
        <f t="shared" si="99"/>
        <v>5</v>
      </c>
    </row>
    <row r="881" s="175" customFormat="1" ht="18.95" customHeight="1" spans="1:18">
      <c r="A881" s="185" t="s">
        <v>165</v>
      </c>
      <c r="B881" s="186" t="s">
        <v>165</v>
      </c>
      <c r="C881" s="690" t="s">
        <v>1707</v>
      </c>
      <c r="D881" s="574">
        <v>2130301</v>
      </c>
      <c r="E881" s="186" t="s">
        <v>176</v>
      </c>
      <c r="F881" s="60" t="s">
        <v>170</v>
      </c>
      <c r="G881" s="188">
        <f>VLOOKUP(D881,'[45]2014市本级决算'!A:C,3,FALSE)</f>
        <v>720</v>
      </c>
      <c r="H881" s="188">
        <f>VLOOKUP(D881,'[45]2015市本级年初预算'!D:G,4,FALSE)</f>
        <v>960</v>
      </c>
      <c r="I881" s="188">
        <f>VLOOKUP(D881,'[45]2015预算调整'!E:K,7,FALSE)</f>
        <v>960</v>
      </c>
      <c r="J881" s="188">
        <f>VLOOKUP(D881,'[45]2015年市本级决算'!A:C,3,FALSE)</f>
        <v>1154</v>
      </c>
      <c r="K881" s="578">
        <f t="shared" si="95"/>
        <v>1.603</v>
      </c>
      <c r="L881" s="579">
        <f t="shared" si="96"/>
        <v>1.202</v>
      </c>
      <c r="M881" s="578">
        <f t="shared" si="97"/>
        <v>1.202</v>
      </c>
      <c r="N881" s="148">
        <f t="shared" si="93"/>
        <v>0.603</v>
      </c>
      <c r="O881" s="194" t="str">
        <f t="shared" si="94"/>
        <v>是</v>
      </c>
      <c r="P881" s="194" t="str">
        <f t="shared" si="98"/>
        <v>是</v>
      </c>
      <c r="Q881" s="187" t="s">
        <v>1708</v>
      </c>
      <c r="R881" s="175">
        <f t="shared" si="99"/>
        <v>7</v>
      </c>
    </row>
    <row r="882" s="175" customFormat="1" ht="18.95" customHeight="1" spans="1:18">
      <c r="A882" s="185" t="s">
        <v>165</v>
      </c>
      <c r="B882" s="186" t="s">
        <v>165</v>
      </c>
      <c r="C882" s="690" t="s">
        <v>1707</v>
      </c>
      <c r="D882" s="574">
        <v>2130302</v>
      </c>
      <c r="E882" s="186" t="s">
        <v>176</v>
      </c>
      <c r="F882" s="39" t="s">
        <v>172</v>
      </c>
      <c r="G882" s="188">
        <f>VLOOKUP(D882,'[45]2014市本级决算'!A:C,3,FALSE)</f>
        <v>970</v>
      </c>
      <c r="H882" s="188">
        <f>VLOOKUP(D882,'[45]2015市本级年初预算'!D:G,4,FALSE)</f>
        <v>1161</v>
      </c>
      <c r="I882" s="188">
        <f>VLOOKUP(D882,'[45]2015预算调整'!E:K,7,FALSE)</f>
        <v>1161</v>
      </c>
      <c r="J882" s="188">
        <f>VLOOKUP(D882,'[45]2015年市本级决算'!A:C,3,FALSE)</f>
        <v>362</v>
      </c>
      <c r="K882" s="578">
        <f t="shared" si="95"/>
        <v>0.373</v>
      </c>
      <c r="L882" s="579">
        <f t="shared" si="96"/>
        <v>0.312</v>
      </c>
      <c r="M882" s="578">
        <f t="shared" si="97"/>
        <v>0.312</v>
      </c>
      <c r="N882" s="148">
        <f t="shared" si="93"/>
        <v>-0.627</v>
      </c>
      <c r="O882" s="194" t="str">
        <f t="shared" si="94"/>
        <v>是</v>
      </c>
      <c r="P882" s="194" t="str">
        <f t="shared" si="98"/>
        <v>是</v>
      </c>
      <c r="Q882" s="187" t="s">
        <v>1709</v>
      </c>
      <c r="R882" s="175">
        <f t="shared" si="99"/>
        <v>7</v>
      </c>
    </row>
    <row r="883" s="175" customFormat="1" ht="18.95" customHeight="1" spans="1:18">
      <c r="A883" s="185" t="s">
        <v>165</v>
      </c>
      <c r="B883" s="186" t="s">
        <v>165</v>
      </c>
      <c r="C883" s="690" t="s">
        <v>1707</v>
      </c>
      <c r="D883" s="574">
        <v>2130303</v>
      </c>
      <c r="E883" s="186" t="s">
        <v>176</v>
      </c>
      <c r="F883" s="60" t="s">
        <v>174</v>
      </c>
      <c r="G883" s="188">
        <f>VLOOKUP(D883,'[45]2014市本级决算'!A:C,3,FALSE)</f>
        <v>0</v>
      </c>
      <c r="H883" s="188">
        <f>VLOOKUP(D883,'[45]2015市本级年初预算'!D:G,4,FALSE)</f>
        <v>0</v>
      </c>
      <c r="I883" s="188">
        <f>VLOOKUP(D883,'[45]2015预算调整'!E:K,7,FALSE)</f>
        <v>0</v>
      </c>
      <c r="J883" s="188">
        <f>VLOOKUP(D883,'[45]2015年市本级决算'!A:C,3,FALSE)</f>
        <v>0</v>
      </c>
      <c r="K883" s="578">
        <f t="shared" si="95"/>
        <v>0</v>
      </c>
      <c r="L883" s="579">
        <f t="shared" si="96"/>
        <v>0</v>
      </c>
      <c r="M883" s="578">
        <f t="shared" si="97"/>
        <v>0</v>
      </c>
      <c r="N883" s="148" t="str">
        <f t="shared" si="93"/>
        <v/>
      </c>
      <c r="O883" s="194" t="str">
        <f t="shared" si="94"/>
        <v>否</v>
      </c>
      <c r="P883" s="194" t="str">
        <f t="shared" si="98"/>
        <v>是</v>
      </c>
      <c r="Q883" s="187" t="s">
        <v>1710</v>
      </c>
      <c r="R883" s="175">
        <f t="shared" si="99"/>
        <v>7</v>
      </c>
    </row>
    <row r="884" s="175" customFormat="1" ht="18.95" customHeight="1" spans="1:18">
      <c r="A884" s="185" t="s">
        <v>165</v>
      </c>
      <c r="B884" s="186" t="s">
        <v>165</v>
      </c>
      <c r="C884" s="690" t="s">
        <v>1707</v>
      </c>
      <c r="D884" s="574">
        <v>2130304</v>
      </c>
      <c r="E884" s="186" t="s">
        <v>176</v>
      </c>
      <c r="F884" s="60" t="s">
        <v>1711</v>
      </c>
      <c r="G884" s="188">
        <f>VLOOKUP(D884,'[45]2014市本级决算'!A:C,3,FALSE)</f>
        <v>0</v>
      </c>
      <c r="H884" s="188">
        <f>VLOOKUP(D884,'[45]2015市本级年初预算'!D:G,4,FALSE)</f>
        <v>0</v>
      </c>
      <c r="I884" s="188">
        <f>VLOOKUP(D884,'[45]2015预算调整'!E:K,7,FALSE)</f>
        <v>0</v>
      </c>
      <c r="J884" s="188">
        <f>VLOOKUP(D884,'[45]2015年市本级决算'!A:C,3,FALSE)</f>
        <v>0</v>
      </c>
      <c r="K884" s="578">
        <f t="shared" si="95"/>
        <v>0</v>
      </c>
      <c r="L884" s="579">
        <f t="shared" si="96"/>
        <v>0</v>
      </c>
      <c r="M884" s="578">
        <f t="shared" si="97"/>
        <v>0</v>
      </c>
      <c r="N884" s="148" t="str">
        <f t="shared" si="93"/>
        <v/>
      </c>
      <c r="O884" s="194" t="str">
        <f t="shared" si="94"/>
        <v>否</v>
      </c>
      <c r="P884" s="194" t="str">
        <f t="shared" si="98"/>
        <v>是</v>
      </c>
      <c r="Q884" s="187" t="s">
        <v>1712</v>
      </c>
      <c r="R884" s="175">
        <f t="shared" si="99"/>
        <v>7</v>
      </c>
    </row>
    <row r="885" s="175" customFormat="1" ht="18.95" customHeight="1" spans="1:18">
      <c r="A885" s="185" t="s">
        <v>165</v>
      </c>
      <c r="B885" s="186" t="s">
        <v>165</v>
      </c>
      <c r="C885" s="690" t="s">
        <v>1707</v>
      </c>
      <c r="D885" s="574">
        <v>2130305</v>
      </c>
      <c r="E885" s="186" t="s">
        <v>176</v>
      </c>
      <c r="F885" s="60" t="s">
        <v>1713</v>
      </c>
      <c r="G885" s="188">
        <f>VLOOKUP(D885,'[45]2014市本级决算'!A:C,3,FALSE)</f>
        <v>8000</v>
      </c>
      <c r="H885" s="188">
        <f>VLOOKUP(D885,'[45]2015市本级年初预算'!D:G,4,FALSE)</f>
        <v>8000</v>
      </c>
      <c r="I885" s="188">
        <f>VLOOKUP(D885,'[45]2015预算调整'!E:K,7,FALSE)</f>
        <v>8000</v>
      </c>
      <c r="J885" s="188">
        <f>VLOOKUP(D885,'[45]2015年市本级决算'!A:C,3,FALSE)</f>
        <v>7540</v>
      </c>
      <c r="K885" s="578">
        <f t="shared" si="95"/>
        <v>0.943</v>
      </c>
      <c r="L885" s="579">
        <f t="shared" si="96"/>
        <v>0.943</v>
      </c>
      <c r="M885" s="578">
        <f t="shared" si="97"/>
        <v>0.943</v>
      </c>
      <c r="N885" s="148">
        <f t="shared" si="93"/>
        <v>-0.058</v>
      </c>
      <c r="O885" s="194" t="str">
        <f t="shared" si="94"/>
        <v>是</v>
      </c>
      <c r="P885" s="194" t="str">
        <f t="shared" si="98"/>
        <v>是</v>
      </c>
      <c r="Q885" s="187" t="s">
        <v>1714</v>
      </c>
      <c r="R885" s="175">
        <f t="shared" si="99"/>
        <v>7</v>
      </c>
    </row>
    <row r="886" s="175" customFormat="1" ht="18.95" customHeight="1" spans="1:18">
      <c r="A886" s="185" t="s">
        <v>165</v>
      </c>
      <c r="B886" s="186" t="s">
        <v>165</v>
      </c>
      <c r="C886" s="690" t="s">
        <v>1707</v>
      </c>
      <c r="D886" s="574">
        <v>2130306</v>
      </c>
      <c r="E886" s="186" t="s">
        <v>176</v>
      </c>
      <c r="F886" s="60" t="s">
        <v>1715</v>
      </c>
      <c r="G886" s="188">
        <f>VLOOKUP(D886,'[45]2014市本级决算'!A:C,3,FALSE)</f>
        <v>195</v>
      </c>
      <c r="H886" s="188">
        <f>VLOOKUP(D886,'[45]2015市本级年初预算'!D:G,4,FALSE)</f>
        <v>195</v>
      </c>
      <c r="I886" s="188">
        <f>VLOOKUP(D886,'[45]2015预算调整'!E:K,7,FALSE)</f>
        <v>195</v>
      </c>
      <c r="J886" s="188">
        <f>VLOOKUP(D886,'[45]2015年市本级决算'!A:C,3,FALSE)</f>
        <v>280</v>
      </c>
      <c r="K886" s="578">
        <f t="shared" si="95"/>
        <v>1.436</v>
      </c>
      <c r="L886" s="579">
        <f t="shared" si="96"/>
        <v>1.436</v>
      </c>
      <c r="M886" s="578">
        <f t="shared" si="97"/>
        <v>1.436</v>
      </c>
      <c r="N886" s="148">
        <f t="shared" si="93"/>
        <v>0.436</v>
      </c>
      <c r="O886" s="194" t="str">
        <f t="shared" si="94"/>
        <v>是</v>
      </c>
      <c r="P886" s="194" t="str">
        <f t="shared" si="98"/>
        <v>是</v>
      </c>
      <c r="Q886" s="689" t="s">
        <v>1716</v>
      </c>
      <c r="R886" s="175">
        <f t="shared" si="99"/>
        <v>7</v>
      </c>
    </row>
    <row r="887" s="175" customFormat="1" ht="18.95" customHeight="1" spans="1:18">
      <c r="A887" s="185" t="s">
        <v>165</v>
      </c>
      <c r="B887" s="186" t="s">
        <v>165</v>
      </c>
      <c r="C887" s="690" t="s">
        <v>1707</v>
      </c>
      <c r="D887" s="574">
        <v>2130307</v>
      </c>
      <c r="E887" s="186" t="s">
        <v>176</v>
      </c>
      <c r="F887" s="60" t="s">
        <v>1717</v>
      </c>
      <c r="G887" s="188">
        <f>VLOOKUP(D887,'[45]2014市本级决算'!A:C,3,FALSE)</f>
        <v>0</v>
      </c>
      <c r="H887" s="188">
        <f>VLOOKUP(D887,'[45]2015市本级年初预算'!D:G,4,FALSE)</f>
        <v>0</v>
      </c>
      <c r="I887" s="188">
        <f>VLOOKUP(D887,'[45]2015预算调整'!E:K,7,FALSE)</f>
        <v>0</v>
      </c>
      <c r="J887" s="188">
        <f>VLOOKUP(D887,'[45]2015年市本级决算'!A:C,3,FALSE)</f>
        <v>0</v>
      </c>
      <c r="K887" s="578">
        <f t="shared" si="95"/>
        <v>0</v>
      </c>
      <c r="L887" s="579">
        <f t="shared" si="96"/>
        <v>0</v>
      </c>
      <c r="M887" s="578">
        <f t="shared" si="97"/>
        <v>0</v>
      </c>
      <c r="N887" s="148" t="str">
        <f t="shared" si="93"/>
        <v/>
      </c>
      <c r="O887" s="194" t="str">
        <f t="shared" si="94"/>
        <v>否</v>
      </c>
      <c r="P887" s="194" t="str">
        <f t="shared" si="98"/>
        <v>是</v>
      </c>
      <c r="Q887" s="187" t="s">
        <v>1718</v>
      </c>
      <c r="R887" s="175">
        <f t="shared" si="99"/>
        <v>7</v>
      </c>
    </row>
    <row r="888" s="175" customFormat="1" ht="18.95" customHeight="1" spans="1:18">
      <c r="A888" s="185" t="s">
        <v>165</v>
      </c>
      <c r="B888" s="186"/>
      <c r="C888" s="690" t="s">
        <v>1707</v>
      </c>
      <c r="D888" s="574">
        <v>2130308</v>
      </c>
      <c r="E888" s="186" t="s">
        <v>176</v>
      </c>
      <c r="F888" s="60" t="s">
        <v>1719</v>
      </c>
      <c r="G888" s="188">
        <f>VLOOKUP(D888,'[45]2014市本级决算'!A:C,3,FALSE)</f>
        <v>1570</v>
      </c>
      <c r="H888" s="188">
        <f>VLOOKUP(D888,'[45]2015市本级年初预算'!D:G,4,FALSE)</f>
        <v>1570</v>
      </c>
      <c r="I888" s="188">
        <f>VLOOKUP(D888,'[45]2015预算调整'!E:K,7,FALSE)</f>
        <v>1570</v>
      </c>
      <c r="J888" s="188">
        <f>VLOOKUP(D888,'[45]2015年市本级决算'!A:C,3,FALSE)</f>
        <v>8456</v>
      </c>
      <c r="K888" s="578">
        <f t="shared" si="95"/>
        <v>5.386</v>
      </c>
      <c r="L888" s="579">
        <f t="shared" si="96"/>
        <v>5.386</v>
      </c>
      <c r="M888" s="578">
        <f t="shared" si="97"/>
        <v>5.386</v>
      </c>
      <c r="N888" s="148">
        <f t="shared" ref="N888:N951" si="100">IF(ISERROR(J888/G888-1),"",J888/G888-1)</f>
        <v>4.386</v>
      </c>
      <c r="O888" s="194" t="str">
        <f t="shared" si="94"/>
        <v>是</v>
      </c>
      <c r="P888" s="194" t="str">
        <f t="shared" si="98"/>
        <v>是</v>
      </c>
      <c r="Q888" s="187" t="s">
        <v>1720</v>
      </c>
      <c r="R888" s="175">
        <f t="shared" si="99"/>
        <v>7</v>
      </c>
    </row>
    <row r="889" s="175" customFormat="1" ht="18.95" customHeight="1" spans="1:18">
      <c r="A889" s="185" t="s">
        <v>165</v>
      </c>
      <c r="B889" s="186" t="s">
        <v>165</v>
      </c>
      <c r="C889" s="690" t="s">
        <v>1707</v>
      </c>
      <c r="D889" s="574">
        <v>2130309</v>
      </c>
      <c r="E889" s="186" t="s">
        <v>176</v>
      </c>
      <c r="F889" s="60" t="s">
        <v>1721</v>
      </c>
      <c r="G889" s="188">
        <f>VLOOKUP(D889,'[45]2014市本级决算'!A:C,3,FALSE)</f>
        <v>105</v>
      </c>
      <c r="H889" s="188">
        <f>VLOOKUP(D889,'[45]2015市本级年初预算'!D:G,4,FALSE)</f>
        <v>105</v>
      </c>
      <c r="I889" s="188">
        <f>VLOOKUP(D889,'[45]2015预算调整'!E:K,7,FALSE)</f>
        <v>105</v>
      </c>
      <c r="J889" s="188">
        <f>VLOOKUP(D889,'[45]2015年市本级决算'!A:C,3,FALSE)</f>
        <v>105</v>
      </c>
      <c r="K889" s="578">
        <f t="shared" si="95"/>
        <v>1</v>
      </c>
      <c r="L889" s="579">
        <f t="shared" si="96"/>
        <v>1</v>
      </c>
      <c r="M889" s="578">
        <f t="shared" si="97"/>
        <v>1</v>
      </c>
      <c r="N889" s="148">
        <f t="shared" si="100"/>
        <v>0</v>
      </c>
      <c r="O889" s="194" t="str">
        <f t="shared" si="94"/>
        <v>是</v>
      </c>
      <c r="P889" s="194" t="str">
        <f t="shared" si="98"/>
        <v>是</v>
      </c>
      <c r="Q889" s="187" t="s">
        <v>1722</v>
      </c>
      <c r="R889" s="175">
        <f t="shared" si="99"/>
        <v>7</v>
      </c>
    </row>
    <row r="890" s="175" customFormat="1" ht="18.95" customHeight="1" spans="1:18">
      <c r="A890" s="185" t="s">
        <v>165</v>
      </c>
      <c r="B890" s="186" t="s">
        <v>165</v>
      </c>
      <c r="C890" s="690" t="s">
        <v>1707</v>
      </c>
      <c r="D890" s="574">
        <v>2130310</v>
      </c>
      <c r="E890" s="186" t="s">
        <v>176</v>
      </c>
      <c r="F890" s="60" t="s">
        <v>1723</v>
      </c>
      <c r="G890" s="188">
        <f>VLOOKUP(D890,'[45]2014市本级决算'!A:C,3,FALSE)</f>
        <v>195</v>
      </c>
      <c r="H890" s="188">
        <f>VLOOKUP(D890,'[45]2015市本级年初预算'!D:G,4,FALSE)</f>
        <v>200</v>
      </c>
      <c r="I890" s="188">
        <f>VLOOKUP(D890,'[45]2015预算调整'!E:K,7,FALSE)</f>
        <v>200</v>
      </c>
      <c r="J890" s="188">
        <f>VLOOKUP(D890,'[45]2015年市本级决算'!A:C,3,FALSE)</f>
        <v>0</v>
      </c>
      <c r="K890" s="578">
        <f t="shared" si="95"/>
        <v>0</v>
      </c>
      <c r="L890" s="579">
        <f t="shared" si="96"/>
        <v>0</v>
      </c>
      <c r="M890" s="578">
        <f t="shared" si="97"/>
        <v>0</v>
      </c>
      <c r="N890" s="148">
        <f t="shared" si="100"/>
        <v>-1</v>
      </c>
      <c r="O890" s="194" t="str">
        <f t="shared" si="94"/>
        <v>是</v>
      </c>
      <c r="P890" s="194" t="str">
        <f t="shared" si="98"/>
        <v>是</v>
      </c>
      <c r="Q890" s="187" t="s">
        <v>1724</v>
      </c>
      <c r="R890" s="175">
        <f t="shared" si="99"/>
        <v>7</v>
      </c>
    </row>
    <row r="891" s="175" customFormat="1" ht="18.95" customHeight="1" spans="1:18">
      <c r="A891" s="185" t="s">
        <v>165</v>
      </c>
      <c r="B891" s="186" t="s">
        <v>165</v>
      </c>
      <c r="C891" s="690" t="s">
        <v>1707</v>
      </c>
      <c r="D891" s="574">
        <v>2130311</v>
      </c>
      <c r="E891" s="186" t="s">
        <v>176</v>
      </c>
      <c r="F891" s="60" t="s">
        <v>1725</v>
      </c>
      <c r="G891" s="188">
        <f>VLOOKUP(D891,'[45]2014市本级决算'!A:C,3,FALSE)</f>
        <v>298</v>
      </c>
      <c r="H891" s="188">
        <f>VLOOKUP(D891,'[45]2015市本级年初预算'!D:G,4,FALSE)</f>
        <v>300</v>
      </c>
      <c r="I891" s="188">
        <f>VLOOKUP(D891,'[45]2015预算调整'!E:K,7,FALSE)</f>
        <v>300</v>
      </c>
      <c r="J891" s="188">
        <f>VLOOKUP(D891,'[45]2015年市本级决算'!A:C,3,FALSE)</f>
        <v>614</v>
      </c>
      <c r="K891" s="578">
        <f t="shared" si="95"/>
        <v>2.06</v>
      </c>
      <c r="L891" s="579">
        <f t="shared" si="96"/>
        <v>2.047</v>
      </c>
      <c r="M891" s="578">
        <f t="shared" si="97"/>
        <v>2.047</v>
      </c>
      <c r="N891" s="148">
        <f t="shared" si="100"/>
        <v>1.06</v>
      </c>
      <c r="O891" s="194" t="str">
        <f t="shared" si="94"/>
        <v>是</v>
      </c>
      <c r="P891" s="194" t="str">
        <f t="shared" si="98"/>
        <v>是</v>
      </c>
      <c r="Q891" s="187" t="s">
        <v>1726</v>
      </c>
      <c r="R891" s="175">
        <f t="shared" si="99"/>
        <v>7</v>
      </c>
    </row>
    <row r="892" s="175" customFormat="1" ht="18.95" customHeight="1" spans="1:18">
      <c r="A892" s="185" t="s">
        <v>165</v>
      </c>
      <c r="B892" s="186" t="s">
        <v>165</v>
      </c>
      <c r="C892" s="690" t="s">
        <v>1707</v>
      </c>
      <c r="D892" s="574">
        <v>2130312</v>
      </c>
      <c r="E892" s="186" t="s">
        <v>176</v>
      </c>
      <c r="F892" s="60" t="s">
        <v>1727</v>
      </c>
      <c r="G892" s="188">
        <f>VLOOKUP(D892,'[45]2014市本级决算'!A:C,3,FALSE)</f>
        <v>0</v>
      </c>
      <c r="H892" s="188">
        <f>VLOOKUP(D892,'[45]2015市本级年初预算'!D:G,4,FALSE)</f>
        <v>0</v>
      </c>
      <c r="I892" s="188">
        <f>VLOOKUP(D892,'[45]2015预算调整'!E:K,7,FALSE)</f>
        <v>0</v>
      </c>
      <c r="J892" s="188">
        <f>VLOOKUP(D892,'[45]2015年市本级决算'!A:C,3,FALSE)</f>
        <v>0</v>
      </c>
      <c r="K892" s="578">
        <f t="shared" si="95"/>
        <v>0</v>
      </c>
      <c r="L892" s="579">
        <f t="shared" si="96"/>
        <v>0</v>
      </c>
      <c r="M892" s="578">
        <f t="shared" si="97"/>
        <v>0</v>
      </c>
      <c r="N892" s="148" t="str">
        <f t="shared" si="100"/>
        <v/>
      </c>
      <c r="O892" s="194" t="str">
        <f t="shared" si="94"/>
        <v>否</v>
      </c>
      <c r="P892" s="194" t="str">
        <f t="shared" si="98"/>
        <v>是</v>
      </c>
      <c r="Q892" s="187" t="s">
        <v>1728</v>
      </c>
      <c r="R892" s="175">
        <f t="shared" si="99"/>
        <v>7</v>
      </c>
    </row>
    <row r="893" s="175" customFormat="1" ht="18.95" customHeight="1" spans="1:18">
      <c r="A893" s="185" t="s">
        <v>165</v>
      </c>
      <c r="B893" s="186" t="s">
        <v>165</v>
      </c>
      <c r="C893" s="690" t="s">
        <v>1707</v>
      </c>
      <c r="D893" s="574">
        <v>2130313</v>
      </c>
      <c r="E893" s="186" t="s">
        <v>176</v>
      </c>
      <c r="F893" s="60" t="s">
        <v>1729</v>
      </c>
      <c r="G893" s="188">
        <f>VLOOKUP(D893,'[45]2014市本级决算'!A:C,3,FALSE)</f>
        <v>36</v>
      </c>
      <c r="H893" s="188">
        <f>VLOOKUP(D893,'[45]2015市本级年初预算'!D:G,4,FALSE)</f>
        <v>40</v>
      </c>
      <c r="I893" s="188">
        <f>VLOOKUP(D893,'[45]2015预算调整'!E:K,7,FALSE)</f>
        <v>40</v>
      </c>
      <c r="J893" s="188">
        <f>VLOOKUP(D893,'[45]2015年市本级决算'!A:C,3,FALSE)</f>
        <v>84</v>
      </c>
      <c r="K893" s="578">
        <f t="shared" si="95"/>
        <v>2.333</v>
      </c>
      <c r="L893" s="579">
        <f t="shared" si="96"/>
        <v>2.1</v>
      </c>
      <c r="M893" s="578">
        <f t="shared" si="97"/>
        <v>2.1</v>
      </c>
      <c r="N893" s="148">
        <f t="shared" si="100"/>
        <v>1.333</v>
      </c>
      <c r="O893" s="194" t="str">
        <f t="shared" si="94"/>
        <v>是</v>
      </c>
      <c r="P893" s="194" t="str">
        <f t="shared" si="98"/>
        <v>是</v>
      </c>
      <c r="Q893" s="187" t="s">
        <v>1730</v>
      </c>
      <c r="R893" s="175">
        <f t="shared" si="99"/>
        <v>7</v>
      </c>
    </row>
    <row r="894" s="175" customFormat="1" ht="18.95" customHeight="1" spans="1:18">
      <c r="A894" s="185" t="s">
        <v>165</v>
      </c>
      <c r="B894" s="186" t="s">
        <v>165</v>
      </c>
      <c r="C894" s="690" t="s">
        <v>1707</v>
      </c>
      <c r="D894" s="574">
        <v>2130314</v>
      </c>
      <c r="E894" s="186" t="s">
        <v>176</v>
      </c>
      <c r="F894" s="60" t="s">
        <v>1731</v>
      </c>
      <c r="G894" s="188">
        <f>VLOOKUP(D894,'[45]2014市本级决算'!A:C,3,FALSE)</f>
        <v>1736</v>
      </c>
      <c r="H894" s="188">
        <f>VLOOKUP(D894,'[45]2015市本级年初预算'!D:G,4,FALSE)</f>
        <v>1750</v>
      </c>
      <c r="I894" s="188">
        <f>VLOOKUP(D894,'[45]2015预算调整'!E:K,7,FALSE)</f>
        <v>1750</v>
      </c>
      <c r="J894" s="188">
        <f>VLOOKUP(D894,'[45]2015年市本级决算'!A:C,3,FALSE)</f>
        <v>212</v>
      </c>
      <c r="K894" s="578">
        <f t="shared" si="95"/>
        <v>0.122</v>
      </c>
      <c r="L894" s="579">
        <f t="shared" si="96"/>
        <v>0.121</v>
      </c>
      <c r="M894" s="578">
        <f t="shared" si="97"/>
        <v>0.121</v>
      </c>
      <c r="N894" s="148">
        <f t="shared" si="100"/>
        <v>-0.878</v>
      </c>
      <c r="O894" s="194" t="str">
        <f t="shared" si="94"/>
        <v>是</v>
      </c>
      <c r="P894" s="194" t="str">
        <f t="shared" si="98"/>
        <v>是</v>
      </c>
      <c r="Q894" s="187" t="s">
        <v>1732</v>
      </c>
      <c r="R894" s="175">
        <f t="shared" si="99"/>
        <v>7</v>
      </c>
    </row>
    <row r="895" s="175" customFormat="1" ht="18.95" customHeight="1" spans="1:18">
      <c r="A895" s="185" t="s">
        <v>165</v>
      </c>
      <c r="B895" s="186" t="s">
        <v>165</v>
      </c>
      <c r="C895" s="690" t="s">
        <v>1707</v>
      </c>
      <c r="D895" s="574">
        <v>2130315</v>
      </c>
      <c r="E895" s="186" t="s">
        <v>176</v>
      </c>
      <c r="F895" s="60" t="s">
        <v>1733</v>
      </c>
      <c r="G895" s="188">
        <f>VLOOKUP(D895,'[45]2014市本级决算'!A:C,3,FALSE)</f>
        <v>861</v>
      </c>
      <c r="H895" s="188">
        <f>VLOOKUP(D895,'[45]2015市本级年初预算'!D:G,4,FALSE)</f>
        <v>870</v>
      </c>
      <c r="I895" s="188">
        <f>VLOOKUP(D895,'[45]2015预算调整'!E:K,7,FALSE)</f>
        <v>870</v>
      </c>
      <c r="J895" s="188">
        <f>VLOOKUP(D895,'[45]2015年市本级决算'!A:C,3,FALSE)</f>
        <v>500</v>
      </c>
      <c r="K895" s="578">
        <f t="shared" si="95"/>
        <v>0.581</v>
      </c>
      <c r="L895" s="579">
        <f t="shared" si="96"/>
        <v>0.575</v>
      </c>
      <c r="M895" s="578">
        <f t="shared" si="97"/>
        <v>0.575</v>
      </c>
      <c r="N895" s="148">
        <f t="shared" si="100"/>
        <v>-0.419</v>
      </c>
      <c r="O895" s="194" t="str">
        <f t="shared" si="94"/>
        <v>是</v>
      </c>
      <c r="P895" s="194" t="str">
        <f t="shared" si="98"/>
        <v>是</v>
      </c>
      <c r="Q895" s="187" t="s">
        <v>1734</v>
      </c>
      <c r="R895" s="175">
        <f t="shared" si="99"/>
        <v>7</v>
      </c>
    </row>
    <row r="896" s="175" customFormat="1" ht="18.95" customHeight="1" spans="1:18">
      <c r="A896" s="185" t="s">
        <v>165</v>
      </c>
      <c r="B896" s="186" t="s">
        <v>165</v>
      </c>
      <c r="C896" s="690" t="s">
        <v>1707</v>
      </c>
      <c r="D896" s="574">
        <v>2130316</v>
      </c>
      <c r="E896" s="186" t="s">
        <v>176</v>
      </c>
      <c r="F896" s="60" t="s">
        <v>1735</v>
      </c>
      <c r="G896" s="188">
        <f>VLOOKUP(D896,'[45]2014市本级决算'!A:C,3,FALSE)</f>
        <v>16120</v>
      </c>
      <c r="H896" s="188">
        <f>VLOOKUP(D896,'[45]2015市本级年初预算'!D:G,4,FALSE)</f>
        <v>16600</v>
      </c>
      <c r="I896" s="188">
        <f>VLOOKUP(D896,'[45]2015预算调整'!E:K,7,FALSE)</f>
        <v>16600</v>
      </c>
      <c r="J896" s="188">
        <f>VLOOKUP(D896,'[45]2015年市本级决算'!A:C,3,FALSE)</f>
        <v>2597</v>
      </c>
      <c r="K896" s="578">
        <f t="shared" si="95"/>
        <v>0.161</v>
      </c>
      <c r="L896" s="579">
        <f t="shared" si="96"/>
        <v>0.156</v>
      </c>
      <c r="M896" s="578">
        <f t="shared" si="97"/>
        <v>0.156</v>
      </c>
      <c r="N896" s="148">
        <f t="shared" si="100"/>
        <v>-0.839</v>
      </c>
      <c r="O896" s="194" t="str">
        <f t="shared" si="94"/>
        <v>是</v>
      </c>
      <c r="P896" s="194" t="str">
        <f t="shared" si="98"/>
        <v>是</v>
      </c>
      <c r="Q896" s="187" t="s">
        <v>1736</v>
      </c>
      <c r="R896" s="175">
        <f t="shared" si="99"/>
        <v>7</v>
      </c>
    </row>
    <row r="897" s="175" customFormat="1" ht="18.95" customHeight="1" spans="1:18">
      <c r="A897" s="185" t="s">
        <v>165</v>
      </c>
      <c r="B897" s="186" t="s">
        <v>165</v>
      </c>
      <c r="C897" s="690" t="s">
        <v>1707</v>
      </c>
      <c r="D897" s="574">
        <v>2130317</v>
      </c>
      <c r="E897" s="186" t="s">
        <v>176</v>
      </c>
      <c r="F897" s="60" t="s">
        <v>1737</v>
      </c>
      <c r="G897" s="188">
        <f>VLOOKUP(D897,'[45]2014市本级决算'!A:C,3,FALSE)</f>
        <v>0</v>
      </c>
      <c r="H897" s="188">
        <f>VLOOKUP(D897,'[45]2015市本级年初预算'!D:G,4,FALSE)</f>
        <v>0</v>
      </c>
      <c r="I897" s="188">
        <f>VLOOKUP(D897,'[45]2015预算调整'!E:K,7,FALSE)</f>
        <v>0</v>
      </c>
      <c r="J897" s="188">
        <f>VLOOKUP(D897,'[45]2015年市本级决算'!A:C,3,FALSE)</f>
        <v>0</v>
      </c>
      <c r="K897" s="578">
        <f t="shared" si="95"/>
        <v>0</v>
      </c>
      <c r="L897" s="579">
        <f t="shared" si="96"/>
        <v>0</v>
      </c>
      <c r="M897" s="578">
        <f t="shared" si="97"/>
        <v>0</v>
      </c>
      <c r="N897" s="148" t="str">
        <f t="shared" si="100"/>
        <v/>
      </c>
      <c r="O897" s="194" t="str">
        <f t="shared" si="94"/>
        <v>否</v>
      </c>
      <c r="P897" s="194" t="str">
        <f t="shared" si="98"/>
        <v>是</v>
      </c>
      <c r="Q897" s="187" t="s">
        <v>1738</v>
      </c>
      <c r="R897" s="175">
        <f t="shared" si="99"/>
        <v>7</v>
      </c>
    </row>
    <row r="898" s="175" customFormat="1" ht="18.95" customHeight="1" spans="1:18">
      <c r="A898" s="185" t="s">
        <v>165</v>
      </c>
      <c r="B898" s="186" t="s">
        <v>165</v>
      </c>
      <c r="C898" s="690" t="s">
        <v>1707</v>
      </c>
      <c r="D898" s="574">
        <v>2130318</v>
      </c>
      <c r="E898" s="186" t="s">
        <v>176</v>
      </c>
      <c r="F898" s="60" t="s">
        <v>1739</v>
      </c>
      <c r="G898" s="188">
        <f>VLOOKUP(D898,'[45]2014市本级决算'!A:C,3,FALSE)</f>
        <v>0</v>
      </c>
      <c r="H898" s="188">
        <f>VLOOKUP(D898,'[45]2015市本级年初预算'!D:G,4,FALSE)</f>
        <v>0</v>
      </c>
      <c r="I898" s="188">
        <f>VLOOKUP(D898,'[45]2015预算调整'!E:K,7,FALSE)</f>
        <v>0</v>
      </c>
      <c r="J898" s="188">
        <f>VLOOKUP(D898,'[45]2015年市本级决算'!A:C,3,FALSE)</f>
        <v>0</v>
      </c>
      <c r="K898" s="578">
        <f t="shared" si="95"/>
        <v>0</v>
      </c>
      <c r="L898" s="579">
        <f t="shared" si="96"/>
        <v>0</v>
      </c>
      <c r="M898" s="578">
        <f t="shared" si="97"/>
        <v>0</v>
      </c>
      <c r="N898" s="148" t="str">
        <f t="shared" si="100"/>
        <v/>
      </c>
      <c r="O898" s="194" t="str">
        <f t="shared" si="94"/>
        <v>否</v>
      </c>
      <c r="P898" s="194" t="str">
        <f t="shared" si="98"/>
        <v>是</v>
      </c>
      <c r="Q898" s="187" t="s">
        <v>1740</v>
      </c>
      <c r="R898" s="175">
        <f t="shared" si="99"/>
        <v>7</v>
      </c>
    </row>
    <row r="899" s="175" customFormat="1" ht="18.95" customHeight="1" spans="1:18">
      <c r="A899" s="185" t="s">
        <v>165</v>
      </c>
      <c r="B899" s="186" t="s">
        <v>165</v>
      </c>
      <c r="C899" s="690" t="s">
        <v>1707</v>
      </c>
      <c r="D899" s="574">
        <v>2130321</v>
      </c>
      <c r="E899" s="186" t="s">
        <v>176</v>
      </c>
      <c r="F899" s="60" t="s">
        <v>1741</v>
      </c>
      <c r="G899" s="188">
        <f>VLOOKUP(D899,'[45]2014市本级决算'!A:C,3,FALSE)</f>
        <v>0</v>
      </c>
      <c r="H899" s="188">
        <f>VLOOKUP(D899,'[45]2015市本级年初预算'!D:G,4,FALSE)</f>
        <v>0</v>
      </c>
      <c r="I899" s="188">
        <f>VLOOKUP(D899,'[45]2015预算调整'!E:K,7,FALSE)</f>
        <v>0</v>
      </c>
      <c r="J899" s="188">
        <f>VLOOKUP(D899,'[45]2015年市本级决算'!A:C,3,FALSE)</f>
        <v>0</v>
      </c>
      <c r="K899" s="578">
        <f t="shared" si="95"/>
        <v>0</v>
      </c>
      <c r="L899" s="579">
        <f t="shared" si="96"/>
        <v>0</v>
      </c>
      <c r="M899" s="578">
        <f t="shared" si="97"/>
        <v>0</v>
      </c>
      <c r="N899" s="148" t="str">
        <f t="shared" si="100"/>
        <v/>
      </c>
      <c r="O899" s="194" t="str">
        <f t="shared" si="94"/>
        <v>否</v>
      </c>
      <c r="P899" s="194" t="str">
        <f t="shared" si="98"/>
        <v>是</v>
      </c>
      <c r="Q899" s="187" t="s">
        <v>1742</v>
      </c>
      <c r="R899" s="175">
        <f t="shared" si="99"/>
        <v>7</v>
      </c>
    </row>
    <row r="900" s="175" customFormat="1" ht="18.95" customHeight="1" spans="1:18">
      <c r="A900" s="185" t="s">
        <v>165</v>
      </c>
      <c r="B900" s="186" t="s">
        <v>165</v>
      </c>
      <c r="C900" s="690" t="s">
        <v>1707</v>
      </c>
      <c r="D900" s="574">
        <v>2130322</v>
      </c>
      <c r="E900" s="186" t="s">
        <v>176</v>
      </c>
      <c r="F900" s="60" t="s">
        <v>1743</v>
      </c>
      <c r="G900" s="188">
        <f>VLOOKUP(D900,'[45]2014市本级决算'!A:C,3,FALSE)</f>
        <v>0</v>
      </c>
      <c r="H900" s="188">
        <f>VLOOKUP(D900,'[45]2015市本级年初预算'!D:G,4,FALSE)</f>
        <v>0</v>
      </c>
      <c r="I900" s="188">
        <f>VLOOKUP(D900,'[45]2015预算调整'!E:K,7,FALSE)</f>
        <v>0</v>
      </c>
      <c r="J900" s="188">
        <f>VLOOKUP(D900,'[45]2015年市本级决算'!A:C,3,FALSE)</f>
        <v>0</v>
      </c>
      <c r="K900" s="578">
        <f t="shared" si="95"/>
        <v>0</v>
      </c>
      <c r="L900" s="579">
        <f t="shared" si="96"/>
        <v>0</v>
      </c>
      <c r="M900" s="578">
        <f t="shared" si="97"/>
        <v>0</v>
      </c>
      <c r="N900" s="148" t="str">
        <f t="shared" si="100"/>
        <v/>
      </c>
      <c r="O900" s="194" t="str">
        <f t="shared" ref="O900:O963" si="101">IF(F900&lt;&gt;"",IF(SUM(G900:J900)&lt;&gt;0,"是","否"),"空")</f>
        <v>否</v>
      </c>
      <c r="P900" s="194" t="str">
        <f t="shared" si="98"/>
        <v>是</v>
      </c>
      <c r="Q900" s="187" t="s">
        <v>1744</v>
      </c>
      <c r="R900" s="175">
        <f t="shared" si="99"/>
        <v>7</v>
      </c>
    </row>
    <row r="901" s="175" customFormat="1" ht="18.95" customHeight="1" spans="1:18">
      <c r="A901" s="185" t="s">
        <v>165</v>
      </c>
      <c r="B901" s="186" t="s">
        <v>165</v>
      </c>
      <c r="C901" s="690" t="s">
        <v>1707</v>
      </c>
      <c r="D901" s="574">
        <v>2130331</v>
      </c>
      <c r="E901" s="186" t="s">
        <v>176</v>
      </c>
      <c r="F901" s="39" t="s">
        <v>1745</v>
      </c>
      <c r="G901" s="188">
        <f>VLOOKUP(D901,'[45]2014市本级决算'!A:C,3,FALSE)</f>
        <v>528</v>
      </c>
      <c r="H901" s="188">
        <f>VLOOKUP(D901,'[45]2015市本级年初预算'!D:G,4,FALSE)</f>
        <v>530</v>
      </c>
      <c r="I901" s="188">
        <f>VLOOKUP(D901,'[45]2015预算调整'!E:K,7,FALSE)</f>
        <v>530</v>
      </c>
      <c r="J901" s="188">
        <f>VLOOKUP(D901,'[45]2015年市本级决算'!A:C,3,FALSE)</f>
        <v>9435</v>
      </c>
      <c r="K901" s="578">
        <f t="shared" ref="K901:K964" si="102">IFERROR(J901/G901,0)</f>
        <v>17.869</v>
      </c>
      <c r="L901" s="579">
        <f t="shared" ref="L901:L964" si="103">IFERROR(J901/H901,0)</f>
        <v>17.802</v>
      </c>
      <c r="M901" s="578">
        <f t="shared" ref="M901:M964" si="104">IFERROR(J901/I901,0)</f>
        <v>17.802</v>
      </c>
      <c r="N901" s="148">
        <f t="shared" si="100"/>
        <v>16.869</v>
      </c>
      <c r="O901" s="194" t="str">
        <f t="shared" si="101"/>
        <v>是</v>
      </c>
      <c r="P901" s="194" t="str">
        <f t="shared" ref="P901:P964" si="105">IF(C901&lt;&gt;"",IF(OR(LEFT(D901,3)="205",LEFT(D901,3)="206",LEFT(D901,3)="207",LEFT(D901,3)="208",LEFT(D901,3)="210",LEFT(D901,3)="213"),"是","否"),"是")</f>
        <v>是</v>
      </c>
      <c r="Q901" s="187" t="s">
        <v>1746</v>
      </c>
      <c r="R901" s="175">
        <f t="shared" ref="R901:R964" si="106">LEN(Q901)</f>
        <v>7</v>
      </c>
    </row>
    <row r="902" s="175" customFormat="1" ht="18.95" customHeight="1" spans="1:18">
      <c r="A902" s="185" t="s">
        <v>165</v>
      </c>
      <c r="B902" s="186" t="s">
        <v>165</v>
      </c>
      <c r="C902" s="690" t="s">
        <v>1707</v>
      </c>
      <c r="D902" s="574">
        <v>2130332</v>
      </c>
      <c r="E902" s="186" t="s">
        <v>176</v>
      </c>
      <c r="F902" s="60" t="s">
        <v>1747</v>
      </c>
      <c r="G902" s="188">
        <f>VLOOKUP(D902,'[45]2014市本级决算'!A:C,3,FALSE)</f>
        <v>0</v>
      </c>
      <c r="H902" s="188">
        <f>VLOOKUP(D902,'[45]2015市本级年初预算'!D:G,4,FALSE)</f>
        <v>0</v>
      </c>
      <c r="I902" s="188">
        <f>VLOOKUP(D902,'[45]2015预算调整'!E:K,7,FALSE)</f>
        <v>0</v>
      </c>
      <c r="J902" s="188">
        <f>VLOOKUP(D902,'[45]2015年市本级决算'!A:C,3,FALSE)</f>
        <v>0</v>
      </c>
      <c r="K902" s="578">
        <f t="shared" si="102"/>
        <v>0</v>
      </c>
      <c r="L902" s="579">
        <f t="shared" si="103"/>
        <v>0</v>
      </c>
      <c r="M902" s="578">
        <f t="shared" si="104"/>
        <v>0</v>
      </c>
      <c r="N902" s="148" t="str">
        <f t="shared" si="100"/>
        <v/>
      </c>
      <c r="O902" s="194" t="str">
        <f t="shared" si="101"/>
        <v>否</v>
      </c>
      <c r="P902" s="194" t="str">
        <f t="shared" si="105"/>
        <v>是</v>
      </c>
      <c r="Q902" s="187" t="s">
        <v>1748</v>
      </c>
      <c r="R902" s="175">
        <f t="shared" si="106"/>
        <v>7</v>
      </c>
    </row>
    <row r="903" s="175" customFormat="1" ht="18.95" customHeight="1" spans="1:18">
      <c r="A903" s="185" t="s">
        <v>165</v>
      </c>
      <c r="B903" s="186" t="s">
        <v>165</v>
      </c>
      <c r="C903" s="690" t="s">
        <v>1707</v>
      </c>
      <c r="D903" s="574">
        <v>2130333</v>
      </c>
      <c r="E903" s="186" t="s">
        <v>176</v>
      </c>
      <c r="F903" s="60" t="s">
        <v>1688</v>
      </c>
      <c r="G903" s="188">
        <f>VLOOKUP(D903,'[45]2014市本级决算'!A:C,3,FALSE)</f>
        <v>0</v>
      </c>
      <c r="H903" s="188">
        <f>VLOOKUP(D903,'[45]2015市本级年初预算'!D:G,4,FALSE)</f>
        <v>0</v>
      </c>
      <c r="I903" s="188">
        <f>VLOOKUP(D903,'[45]2015预算调整'!E:K,7,FALSE)</f>
        <v>0</v>
      </c>
      <c r="J903" s="188">
        <f>VLOOKUP(D903,'[45]2015年市本级决算'!A:C,3,FALSE)</f>
        <v>0</v>
      </c>
      <c r="K903" s="578">
        <f t="shared" si="102"/>
        <v>0</v>
      </c>
      <c r="L903" s="579">
        <f t="shared" si="103"/>
        <v>0</v>
      </c>
      <c r="M903" s="578">
        <f t="shared" si="104"/>
        <v>0</v>
      </c>
      <c r="N903" s="148" t="str">
        <f t="shared" si="100"/>
        <v/>
      </c>
      <c r="O903" s="194" t="str">
        <f t="shared" si="101"/>
        <v>否</v>
      </c>
      <c r="P903" s="194" t="str">
        <f t="shared" si="105"/>
        <v>是</v>
      </c>
      <c r="Q903" s="187" t="s">
        <v>1749</v>
      </c>
      <c r="R903" s="175">
        <f t="shared" si="106"/>
        <v>7</v>
      </c>
    </row>
    <row r="904" s="175" customFormat="1" ht="18.95" customHeight="1" spans="1:18">
      <c r="A904" s="185" t="s">
        <v>165</v>
      </c>
      <c r="B904" s="186" t="s">
        <v>165</v>
      </c>
      <c r="C904" s="690" t="s">
        <v>1707</v>
      </c>
      <c r="D904" s="574">
        <v>2130334</v>
      </c>
      <c r="E904" s="186" t="s">
        <v>176</v>
      </c>
      <c r="F904" s="60" t="s">
        <v>1750</v>
      </c>
      <c r="G904" s="188">
        <f>VLOOKUP(D904,'[45]2014市本级决算'!A:C,3,FALSE)</f>
        <v>0</v>
      </c>
      <c r="H904" s="188">
        <f>VLOOKUP(D904,'[45]2015市本级年初预算'!D:G,4,FALSE)</f>
        <v>0</v>
      </c>
      <c r="I904" s="188">
        <f>VLOOKUP(D904,'[45]2015预算调整'!E:K,7,FALSE)</f>
        <v>0</v>
      </c>
      <c r="J904" s="188">
        <f>VLOOKUP(D904,'[45]2015年市本级决算'!A:C,3,FALSE)</f>
        <v>0</v>
      </c>
      <c r="K904" s="578">
        <f t="shared" si="102"/>
        <v>0</v>
      </c>
      <c r="L904" s="579">
        <f t="shared" si="103"/>
        <v>0</v>
      </c>
      <c r="M904" s="578">
        <f t="shared" si="104"/>
        <v>0</v>
      </c>
      <c r="N904" s="148" t="str">
        <f t="shared" si="100"/>
        <v/>
      </c>
      <c r="O904" s="194" t="str">
        <f t="shared" si="101"/>
        <v>否</v>
      </c>
      <c r="P904" s="194" t="str">
        <f t="shared" si="105"/>
        <v>是</v>
      </c>
      <c r="Q904" s="187" t="s">
        <v>1751</v>
      </c>
      <c r="R904" s="175">
        <f t="shared" si="106"/>
        <v>7</v>
      </c>
    </row>
    <row r="905" s="175" customFormat="1" ht="18.95" customHeight="1" spans="1:18">
      <c r="A905" s="185" t="s">
        <v>165</v>
      </c>
      <c r="B905" s="186" t="s">
        <v>165</v>
      </c>
      <c r="C905" s="690" t="s">
        <v>1707</v>
      </c>
      <c r="D905" s="574">
        <v>2130335</v>
      </c>
      <c r="E905" s="186" t="s">
        <v>176</v>
      </c>
      <c r="F905" s="60" t="s">
        <v>1752</v>
      </c>
      <c r="G905" s="188">
        <f>VLOOKUP(D905,'[45]2014市本级决算'!A:C,3,FALSE)</f>
        <v>638</v>
      </c>
      <c r="H905" s="188">
        <f>VLOOKUP(D905,'[45]2015市本级年初预算'!D:G,4,FALSE)</f>
        <v>650</v>
      </c>
      <c r="I905" s="188">
        <f>VLOOKUP(D905,'[45]2015预算调整'!E:K,7,FALSE)</f>
        <v>650</v>
      </c>
      <c r="J905" s="188">
        <f>VLOOKUP(D905,'[45]2015年市本级决算'!A:C,3,FALSE)</f>
        <v>0</v>
      </c>
      <c r="K905" s="578">
        <f t="shared" si="102"/>
        <v>0</v>
      </c>
      <c r="L905" s="579">
        <f t="shared" si="103"/>
        <v>0</v>
      </c>
      <c r="M905" s="578">
        <f t="shared" si="104"/>
        <v>0</v>
      </c>
      <c r="N905" s="148">
        <f t="shared" si="100"/>
        <v>-1</v>
      </c>
      <c r="O905" s="194" t="str">
        <f t="shared" si="101"/>
        <v>是</v>
      </c>
      <c r="P905" s="194" t="str">
        <f t="shared" si="105"/>
        <v>是</v>
      </c>
      <c r="Q905" s="187" t="s">
        <v>1753</v>
      </c>
      <c r="R905" s="175">
        <f t="shared" si="106"/>
        <v>7</v>
      </c>
    </row>
    <row r="906" s="175" customFormat="1" ht="18.95" customHeight="1" spans="1:18">
      <c r="A906" s="185" t="s">
        <v>165</v>
      </c>
      <c r="B906" s="186" t="s">
        <v>165</v>
      </c>
      <c r="C906" s="690" t="s">
        <v>1707</v>
      </c>
      <c r="D906" s="574">
        <v>2130399</v>
      </c>
      <c r="E906" s="186" t="s">
        <v>176</v>
      </c>
      <c r="F906" s="60" t="s">
        <v>1754</v>
      </c>
      <c r="G906" s="188">
        <f>VLOOKUP(D906,'[45]2014市本级决算'!A:C,3,FALSE)</f>
        <v>5163</v>
      </c>
      <c r="H906" s="188">
        <f>VLOOKUP(D906,'[45]2015市本级年初预算'!D:G,4,FALSE)</f>
        <v>5200</v>
      </c>
      <c r="I906" s="188">
        <f>VLOOKUP(D906,'[45]2015预算调整'!E:K,7,FALSE)</f>
        <v>5200</v>
      </c>
      <c r="J906" s="188">
        <f>VLOOKUP(D906,'[45]2015年市本级决算'!A:C,3,FALSE)</f>
        <v>756</v>
      </c>
      <c r="K906" s="578">
        <f t="shared" si="102"/>
        <v>0.146</v>
      </c>
      <c r="L906" s="579">
        <f t="shared" si="103"/>
        <v>0.145</v>
      </c>
      <c r="M906" s="578">
        <f t="shared" si="104"/>
        <v>0.145</v>
      </c>
      <c r="N906" s="148">
        <f t="shared" si="100"/>
        <v>-0.854</v>
      </c>
      <c r="O906" s="194" t="str">
        <f t="shared" si="101"/>
        <v>是</v>
      </c>
      <c r="P906" s="194" t="str">
        <f t="shared" si="105"/>
        <v>是</v>
      </c>
      <c r="Q906" s="187" t="s">
        <v>1755</v>
      </c>
      <c r="R906" s="175">
        <f t="shared" si="106"/>
        <v>7</v>
      </c>
    </row>
    <row r="907" s="175" customFormat="1" ht="18.95" customHeight="1" spans="1:18">
      <c r="A907" s="185" t="s">
        <v>165</v>
      </c>
      <c r="B907" s="690" t="s">
        <v>1596</v>
      </c>
      <c r="C907" s="186"/>
      <c r="D907" s="574">
        <v>21304</v>
      </c>
      <c r="E907" s="186"/>
      <c r="F907" s="60" t="s">
        <v>1756</v>
      </c>
      <c r="G907" s="188">
        <f>VLOOKUP(D907,'[45]2014市本级决算'!A:C,3,FALSE)</f>
        <v>0</v>
      </c>
      <c r="H907" s="188">
        <f>VLOOKUP(D907,'[45]2015市本级年初预算'!D:G,4,FALSE)</f>
        <v>0</v>
      </c>
      <c r="I907" s="188">
        <f>VLOOKUP(D907,'[45]2015预算调整'!E:K,7,FALSE)</f>
        <v>0</v>
      </c>
      <c r="J907" s="188">
        <f>VLOOKUP(D907,'[45]2015年市本级决算'!A:C,3,FALSE)</f>
        <v>0</v>
      </c>
      <c r="K907" s="578">
        <f t="shared" si="102"/>
        <v>0</v>
      </c>
      <c r="L907" s="579">
        <f t="shared" si="103"/>
        <v>0</v>
      </c>
      <c r="M907" s="578">
        <f t="shared" si="104"/>
        <v>0</v>
      </c>
      <c r="N907" s="146" t="str">
        <f t="shared" si="100"/>
        <v/>
      </c>
      <c r="O907" s="194" t="str">
        <f t="shared" si="101"/>
        <v>否</v>
      </c>
      <c r="P907" s="194" t="str">
        <f t="shared" si="105"/>
        <v>是</v>
      </c>
      <c r="Q907" s="187" t="s">
        <v>1757</v>
      </c>
      <c r="R907" s="175">
        <f t="shared" si="106"/>
        <v>5</v>
      </c>
    </row>
    <row r="908" s="175" customFormat="1" ht="18.95" customHeight="1" spans="1:18">
      <c r="A908" s="185" t="s">
        <v>165</v>
      </c>
      <c r="B908" s="186" t="s">
        <v>165</v>
      </c>
      <c r="C908" s="187" t="s">
        <v>1757</v>
      </c>
      <c r="D908" s="574">
        <v>2130401</v>
      </c>
      <c r="E908" s="186" t="s">
        <v>176</v>
      </c>
      <c r="F908" s="60" t="s">
        <v>170</v>
      </c>
      <c r="G908" s="188">
        <f>VLOOKUP(D908,'[45]2014市本级决算'!A:C,3,FALSE)</f>
        <v>0</v>
      </c>
      <c r="H908" s="188">
        <f>VLOOKUP(D908,'[45]2015市本级年初预算'!D:G,4,FALSE)</f>
        <v>0</v>
      </c>
      <c r="I908" s="188">
        <f>VLOOKUP(D908,'[45]2015预算调整'!E:K,7,FALSE)</f>
        <v>0</v>
      </c>
      <c r="J908" s="188">
        <f>VLOOKUP(D908,'[45]2015年市本级决算'!A:C,3,FALSE)</f>
        <v>0</v>
      </c>
      <c r="K908" s="578">
        <f t="shared" si="102"/>
        <v>0</v>
      </c>
      <c r="L908" s="579">
        <f t="shared" si="103"/>
        <v>0</v>
      </c>
      <c r="M908" s="578">
        <f t="shared" si="104"/>
        <v>0</v>
      </c>
      <c r="N908" s="148" t="str">
        <f t="shared" si="100"/>
        <v/>
      </c>
      <c r="O908" s="194" t="str">
        <f t="shared" si="101"/>
        <v>否</v>
      </c>
      <c r="P908" s="194" t="str">
        <f t="shared" si="105"/>
        <v>是</v>
      </c>
      <c r="Q908" s="187" t="s">
        <v>1758</v>
      </c>
      <c r="R908" s="175">
        <f t="shared" si="106"/>
        <v>7</v>
      </c>
    </row>
    <row r="909" s="175" customFormat="1" ht="18.95" customHeight="1" spans="1:18">
      <c r="A909" s="185" t="s">
        <v>165</v>
      </c>
      <c r="B909" s="186" t="s">
        <v>165</v>
      </c>
      <c r="C909" s="187" t="s">
        <v>1757</v>
      </c>
      <c r="D909" s="574">
        <v>2130402</v>
      </c>
      <c r="E909" s="186" t="s">
        <v>176</v>
      </c>
      <c r="F909" s="60" t="s">
        <v>172</v>
      </c>
      <c r="G909" s="188">
        <f>VLOOKUP(D909,'[45]2014市本级决算'!A:C,3,FALSE)</f>
        <v>0</v>
      </c>
      <c r="H909" s="188">
        <f>VLOOKUP(D909,'[45]2015市本级年初预算'!D:G,4,FALSE)</f>
        <v>0</v>
      </c>
      <c r="I909" s="188">
        <f>VLOOKUP(D909,'[45]2015预算调整'!E:K,7,FALSE)</f>
        <v>0</v>
      </c>
      <c r="J909" s="188">
        <f>VLOOKUP(D909,'[45]2015年市本级决算'!A:C,3,FALSE)</f>
        <v>0</v>
      </c>
      <c r="K909" s="578">
        <f t="shared" si="102"/>
        <v>0</v>
      </c>
      <c r="L909" s="579">
        <f t="shared" si="103"/>
        <v>0</v>
      </c>
      <c r="M909" s="578">
        <f t="shared" si="104"/>
        <v>0</v>
      </c>
      <c r="N909" s="148" t="str">
        <f t="shared" si="100"/>
        <v/>
      </c>
      <c r="O909" s="194" t="str">
        <f t="shared" si="101"/>
        <v>否</v>
      </c>
      <c r="P909" s="194" t="str">
        <f t="shared" si="105"/>
        <v>是</v>
      </c>
      <c r="Q909" s="187" t="s">
        <v>1759</v>
      </c>
      <c r="R909" s="175">
        <f t="shared" si="106"/>
        <v>7</v>
      </c>
    </row>
    <row r="910" s="175" customFormat="1" ht="18.95" customHeight="1" spans="1:18">
      <c r="A910" s="185" t="s">
        <v>165</v>
      </c>
      <c r="B910" s="186" t="s">
        <v>165</v>
      </c>
      <c r="C910" s="187" t="s">
        <v>1757</v>
      </c>
      <c r="D910" s="574">
        <v>2130403</v>
      </c>
      <c r="E910" s="186" t="s">
        <v>176</v>
      </c>
      <c r="F910" s="60" t="s">
        <v>174</v>
      </c>
      <c r="G910" s="188">
        <f>VLOOKUP(D910,'[45]2014市本级决算'!A:C,3,FALSE)</f>
        <v>0</v>
      </c>
      <c r="H910" s="188">
        <f>VLOOKUP(D910,'[45]2015市本级年初预算'!D:G,4,FALSE)</f>
        <v>0</v>
      </c>
      <c r="I910" s="188">
        <f>VLOOKUP(D910,'[45]2015预算调整'!E:K,7,FALSE)</f>
        <v>0</v>
      </c>
      <c r="J910" s="188">
        <f>VLOOKUP(D910,'[45]2015年市本级决算'!A:C,3,FALSE)</f>
        <v>0</v>
      </c>
      <c r="K910" s="578">
        <f t="shared" si="102"/>
        <v>0</v>
      </c>
      <c r="L910" s="579">
        <f t="shared" si="103"/>
        <v>0</v>
      </c>
      <c r="M910" s="578">
        <f t="shared" si="104"/>
        <v>0</v>
      </c>
      <c r="N910" s="148" t="str">
        <f t="shared" si="100"/>
        <v/>
      </c>
      <c r="O910" s="194" t="str">
        <f t="shared" si="101"/>
        <v>否</v>
      </c>
      <c r="P910" s="194" t="str">
        <f t="shared" si="105"/>
        <v>是</v>
      </c>
      <c r="Q910" s="187" t="s">
        <v>1760</v>
      </c>
      <c r="R910" s="175">
        <f t="shared" si="106"/>
        <v>7</v>
      </c>
    </row>
    <row r="911" s="175" customFormat="1" ht="18.95" customHeight="1" spans="1:18">
      <c r="A911" s="185" t="s">
        <v>165</v>
      </c>
      <c r="B911" s="186" t="s">
        <v>165</v>
      </c>
      <c r="C911" s="187" t="s">
        <v>1757</v>
      </c>
      <c r="D911" s="574">
        <v>2130404</v>
      </c>
      <c r="E911" s="186" t="s">
        <v>176</v>
      </c>
      <c r="F911" s="60" t="s">
        <v>1761</v>
      </c>
      <c r="G911" s="188">
        <f>VLOOKUP(D911,'[45]2014市本级决算'!A:C,3,FALSE)</f>
        <v>0</v>
      </c>
      <c r="H911" s="188">
        <f>VLOOKUP(D911,'[45]2015市本级年初预算'!D:G,4,FALSE)</f>
        <v>0</v>
      </c>
      <c r="I911" s="188">
        <f>VLOOKUP(D911,'[45]2015预算调整'!E:K,7,FALSE)</f>
        <v>0</v>
      </c>
      <c r="J911" s="188">
        <f>VLOOKUP(D911,'[45]2015年市本级决算'!A:C,3,FALSE)</f>
        <v>0</v>
      </c>
      <c r="K911" s="578">
        <f t="shared" si="102"/>
        <v>0</v>
      </c>
      <c r="L911" s="579">
        <f t="shared" si="103"/>
        <v>0</v>
      </c>
      <c r="M911" s="578">
        <f t="shared" si="104"/>
        <v>0</v>
      </c>
      <c r="N911" s="148" t="str">
        <f t="shared" si="100"/>
        <v/>
      </c>
      <c r="O911" s="194" t="str">
        <f t="shared" si="101"/>
        <v>否</v>
      </c>
      <c r="P911" s="194" t="str">
        <f t="shared" si="105"/>
        <v>是</v>
      </c>
      <c r="Q911" s="187" t="s">
        <v>1762</v>
      </c>
      <c r="R911" s="175">
        <f t="shared" si="106"/>
        <v>7</v>
      </c>
    </row>
    <row r="912" s="175" customFormat="1" ht="18.95" customHeight="1" spans="1:18">
      <c r="A912" s="185" t="s">
        <v>165</v>
      </c>
      <c r="B912" s="186" t="s">
        <v>165</v>
      </c>
      <c r="C912" s="187" t="s">
        <v>1757</v>
      </c>
      <c r="D912" s="574">
        <v>2130405</v>
      </c>
      <c r="E912" s="186" t="s">
        <v>176</v>
      </c>
      <c r="F912" s="60" t="s">
        <v>1763</v>
      </c>
      <c r="G912" s="188">
        <f>VLOOKUP(D912,'[45]2014市本级决算'!A:C,3,FALSE)</f>
        <v>0</v>
      </c>
      <c r="H912" s="188">
        <f>VLOOKUP(D912,'[45]2015市本级年初预算'!D:G,4,FALSE)</f>
        <v>0</v>
      </c>
      <c r="I912" s="188">
        <f>VLOOKUP(D912,'[45]2015预算调整'!E:K,7,FALSE)</f>
        <v>0</v>
      </c>
      <c r="J912" s="188">
        <f>VLOOKUP(D912,'[45]2015年市本级决算'!A:C,3,FALSE)</f>
        <v>0</v>
      </c>
      <c r="K912" s="578">
        <f t="shared" si="102"/>
        <v>0</v>
      </c>
      <c r="L912" s="579">
        <f t="shared" si="103"/>
        <v>0</v>
      </c>
      <c r="M912" s="578">
        <f t="shared" si="104"/>
        <v>0</v>
      </c>
      <c r="N912" s="148" t="str">
        <f t="shared" si="100"/>
        <v/>
      </c>
      <c r="O912" s="194" t="str">
        <f t="shared" si="101"/>
        <v>否</v>
      </c>
      <c r="P912" s="194" t="str">
        <f t="shared" si="105"/>
        <v>是</v>
      </c>
      <c r="Q912" s="187" t="s">
        <v>1764</v>
      </c>
      <c r="R912" s="175">
        <f t="shared" si="106"/>
        <v>7</v>
      </c>
    </row>
    <row r="913" s="175" customFormat="1" ht="18.95" customHeight="1" spans="1:18">
      <c r="A913" s="185" t="s">
        <v>165</v>
      </c>
      <c r="B913" s="186" t="s">
        <v>165</v>
      </c>
      <c r="C913" s="187" t="s">
        <v>1757</v>
      </c>
      <c r="D913" s="574">
        <v>2130406</v>
      </c>
      <c r="E913" s="186" t="s">
        <v>176</v>
      </c>
      <c r="F913" s="60" t="s">
        <v>1765</v>
      </c>
      <c r="G913" s="188">
        <f>VLOOKUP(D913,'[45]2014市本级决算'!A:C,3,FALSE)</f>
        <v>0</v>
      </c>
      <c r="H913" s="188">
        <f>VLOOKUP(D913,'[45]2015市本级年初预算'!D:G,4,FALSE)</f>
        <v>0</v>
      </c>
      <c r="I913" s="188">
        <f>VLOOKUP(D913,'[45]2015预算调整'!E:K,7,FALSE)</f>
        <v>0</v>
      </c>
      <c r="J913" s="188">
        <f>VLOOKUP(D913,'[45]2015年市本级决算'!A:C,3,FALSE)</f>
        <v>0</v>
      </c>
      <c r="K913" s="578">
        <f t="shared" si="102"/>
        <v>0</v>
      </c>
      <c r="L913" s="579">
        <f t="shared" si="103"/>
        <v>0</v>
      </c>
      <c r="M913" s="578">
        <f t="shared" si="104"/>
        <v>0</v>
      </c>
      <c r="N913" s="148" t="str">
        <f t="shared" si="100"/>
        <v/>
      </c>
      <c r="O913" s="194" t="str">
        <f t="shared" si="101"/>
        <v>否</v>
      </c>
      <c r="P913" s="194" t="str">
        <f t="shared" si="105"/>
        <v>是</v>
      </c>
      <c r="Q913" s="187" t="s">
        <v>1766</v>
      </c>
      <c r="R913" s="175">
        <f t="shared" si="106"/>
        <v>7</v>
      </c>
    </row>
    <row r="914" s="175" customFormat="1" ht="18.95" customHeight="1" spans="1:18">
      <c r="A914" s="185" t="s">
        <v>165</v>
      </c>
      <c r="B914" s="186" t="s">
        <v>165</v>
      </c>
      <c r="C914" s="187" t="s">
        <v>1757</v>
      </c>
      <c r="D914" s="574">
        <v>2130407</v>
      </c>
      <c r="E914" s="186" t="s">
        <v>176</v>
      </c>
      <c r="F914" s="60" t="s">
        <v>1767</v>
      </c>
      <c r="G914" s="188">
        <f>VLOOKUP(D914,'[45]2014市本级决算'!A:C,3,FALSE)</f>
        <v>0</v>
      </c>
      <c r="H914" s="188">
        <f>VLOOKUP(D914,'[45]2015市本级年初预算'!D:G,4,FALSE)</f>
        <v>0</v>
      </c>
      <c r="I914" s="188">
        <f>VLOOKUP(D914,'[45]2015预算调整'!E:K,7,FALSE)</f>
        <v>0</v>
      </c>
      <c r="J914" s="188">
        <f>VLOOKUP(D914,'[45]2015年市本级决算'!A:C,3,FALSE)</f>
        <v>0</v>
      </c>
      <c r="K914" s="578">
        <f t="shared" si="102"/>
        <v>0</v>
      </c>
      <c r="L914" s="579">
        <f t="shared" si="103"/>
        <v>0</v>
      </c>
      <c r="M914" s="578">
        <f t="shared" si="104"/>
        <v>0</v>
      </c>
      <c r="N914" s="148" t="str">
        <f t="shared" si="100"/>
        <v/>
      </c>
      <c r="O914" s="194" t="str">
        <f t="shared" si="101"/>
        <v>否</v>
      </c>
      <c r="P914" s="194" t="str">
        <f t="shared" si="105"/>
        <v>是</v>
      </c>
      <c r="Q914" s="187" t="s">
        <v>1768</v>
      </c>
      <c r="R914" s="175">
        <f t="shared" si="106"/>
        <v>7</v>
      </c>
    </row>
    <row r="915" s="175" customFormat="1" ht="18.95" customHeight="1" spans="1:18">
      <c r="A915" s="185" t="s">
        <v>165</v>
      </c>
      <c r="B915" s="186" t="s">
        <v>165</v>
      </c>
      <c r="C915" s="187" t="s">
        <v>1757</v>
      </c>
      <c r="D915" s="574">
        <v>2130408</v>
      </c>
      <c r="E915" s="186" t="s">
        <v>176</v>
      </c>
      <c r="F915" s="60" t="s">
        <v>1769</v>
      </c>
      <c r="G915" s="188">
        <f>VLOOKUP(D915,'[45]2014市本级决算'!A:C,3,FALSE)</f>
        <v>0</v>
      </c>
      <c r="H915" s="188">
        <f>VLOOKUP(D915,'[45]2015市本级年初预算'!D:G,4,FALSE)</f>
        <v>0</v>
      </c>
      <c r="I915" s="188">
        <f>VLOOKUP(D915,'[45]2015预算调整'!E:K,7,FALSE)</f>
        <v>0</v>
      </c>
      <c r="J915" s="188">
        <f>VLOOKUP(D915,'[45]2015年市本级决算'!A:C,3,FALSE)</f>
        <v>0</v>
      </c>
      <c r="K915" s="578">
        <f t="shared" si="102"/>
        <v>0</v>
      </c>
      <c r="L915" s="579">
        <f t="shared" si="103"/>
        <v>0</v>
      </c>
      <c r="M915" s="578">
        <f t="shared" si="104"/>
        <v>0</v>
      </c>
      <c r="N915" s="148" t="str">
        <f t="shared" si="100"/>
        <v/>
      </c>
      <c r="O915" s="194" t="str">
        <f t="shared" si="101"/>
        <v>否</v>
      </c>
      <c r="P915" s="194" t="str">
        <f t="shared" si="105"/>
        <v>是</v>
      </c>
      <c r="Q915" s="187" t="s">
        <v>1770</v>
      </c>
      <c r="R915" s="175">
        <f t="shared" si="106"/>
        <v>7</v>
      </c>
    </row>
    <row r="916" s="175" customFormat="1" ht="18.95" customHeight="1" spans="1:18">
      <c r="A916" s="185" t="s">
        <v>165</v>
      </c>
      <c r="B916" s="186"/>
      <c r="C916" s="187" t="s">
        <v>1757</v>
      </c>
      <c r="D916" s="574">
        <v>2130409</v>
      </c>
      <c r="E916" s="186" t="s">
        <v>176</v>
      </c>
      <c r="F916" s="60" t="s">
        <v>1771</v>
      </c>
      <c r="G916" s="188">
        <f>VLOOKUP(D916,'[45]2014市本级决算'!A:C,3,FALSE)</f>
        <v>0</v>
      </c>
      <c r="H916" s="188">
        <f>VLOOKUP(D916,'[45]2015市本级年初预算'!D:G,4,FALSE)</f>
        <v>0</v>
      </c>
      <c r="I916" s="188">
        <f>VLOOKUP(D916,'[45]2015预算调整'!E:K,7,FALSE)</f>
        <v>0</v>
      </c>
      <c r="J916" s="188">
        <f>VLOOKUP(D916,'[45]2015年市本级决算'!A:C,3,FALSE)</f>
        <v>0</v>
      </c>
      <c r="K916" s="578">
        <f t="shared" si="102"/>
        <v>0</v>
      </c>
      <c r="L916" s="579">
        <f t="shared" si="103"/>
        <v>0</v>
      </c>
      <c r="M916" s="578">
        <f t="shared" si="104"/>
        <v>0</v>
      </c>
      <c r="N916" s="148" t="str">
        <f t="shared" si="100"/>
        <v/>
      </c>
      <c r="O916" s="194" t="str">
        <f t="shared" si="101"/>
        <v>否</v>
      </c>
      <c r="P916" s="194" t="str">
        <f t="shared" si="105"/>
        <v>是</v>
      </c>
      <c r="Q916" s="187" t="s">
        <v>1772</v>
      </c>
      <c r="R916" s="175">
        <f t="shared" si="106"/>
        <v>7</v>
      </c>
    </row>
    <row r="917" s="175" customFormat="1" ht="18.95" customHeight="1" spans="1:18">
      <c r="A917" s="185" t="s">
        <v>165</v>
      </c>
      <c r="B917" s="186" t="s">
        <v>165</v>
      </c>
      <c r="C917" s="187" t="s">
        <v>1757</v>
      </c>
      <c r="D917" s="574">
        <v>2130499</v>
      </c>
      <c r="E917" s="186" t="s">
        <v>176</v>
      </c>
      <c r="F917" s="60" t="s">
        <v>1773</v>
      </c>
      <c r="G917" s="188">
        <f>VLOOKUP(D917,'[45]2014市本级决算'!A:C,3,FALSE)</f>
        <v>0</v>
      </c>
      <c r="H917" s="188">
        <f>VLOOKUP(D917,'[45]2015市本级年初预算'!D:G,4,FALSE)</f>
        <v>0</v>
      </c>
      <c r="I917" s="188">
        <f>VLOOKUP(D917,'[45]2015预算调整'!E:K,7,FALSE)</f>
        <v>0</v>
      </c>
      <c r="J917" s="188">
        <f>VLOOKUP(D917,'[45]2015年市本级决算'!A:C,3,FALSE)</f>
        <v>0</v>
      </c>
      <c r="K917" s="578">
        <f t="shared" si="102"/>
        <v>0</v>
      </c>
      <c r="L917" s="579">
        <f t="shared" si="103"/>
        <v>0</v>
      </c>
      <c r="M917" s="578">
        <f t="shared" si="104"/>
        <v>0</v>
      </c>
      <c r="N917" s="148" t="str">
        <f t="shared" si="100"/>
        <v/>
      </c>
      <c r="O917" s="194" t="str">
        <f t="shared" si="101"/>
        <v>否</v>
      </c>
      <c r="P917" s="194" t="str">
        <f t="shared" si="105"/>
        <v>是</v>
      </c>
      <c r="Q917" s="187" t="s">
        <v>1774</v>
      </c>
      <c r="R917" s="175">
        <f t="shared" si="106"/>
        <v>7</v>
      </c>
    </row>
    <row r="918" s="175" customFormat="1" ht="18.95" customHeight="1" spans="1:18">
      <c r="A918" s="185" t="s">
        <v>165</v>
      </c>
      <c r="B918" s="690" t="s">
        <v>1596</v>
      </c>
      <c r="C918" s="186"/>
      <c r="D918" s="574">
        <v>21305</v>
      </c>
      <c r="E918" s="186"/>
      <c r="F918" s="60" t="s">
        <v>1775</v>
      </c>
      <c r="G918" s="188">
        <f>VLOOKUP(D918,'[45]2014市本级决算'!A:C,3,FALSE)</f>
        <v>1624</v>
      </c>
      <c r="H918" s="188">
        <f>VLOOKUP(D918,'[45]2015市本级年初预算'!D:G,4,FALSE)</f>
        <v>1670</v>
      </c>
      <c r="I918" s="188">
        <f>VLOOKUP(D918,'[45]2015预算调整'!E:K,7,FALSE)</f>
        <v>1670</v>
      </c>
      <c r="J918" s="188">
        <f>VLOOKUP(D918,'[45]2015年市本级决算'!A:C,3,FALSE)</f>
        <v>3582</v>
      </c>
      <c r="K918" s="578">
        <f t="shared" si="102"/>
        <v>2.206</v>
      </c>
      <c r="L918" s="579">
        <f t="shared" si="103"/>
        <v>2.145</v>
      </c>
      <c r="M918" s="578">
        <f t="shared" si="104"/>
        <v>2.145</v>
      </c>
      <c r="N918" s="146">
        <f t="shared" si="100"/>
        <v>1.206</v>
      </c>
      <c r="O918" s="194" t="str">
        <f t="shared" si="101"/>
        <v>是</v>
      </c>
      <c r="P918" s="194" t="str">
        <f t="shared" si="105"/>
        <v>是</v>
      </c>
      <c r="Q918" s="187" t="s">
        <v>1776</v>
      </c>
      <c r="R918" s="175">
        <f t="shared" si="106"/>
        <v>5</v>
      </c>
    </row>
    <row r="919" s="175" customFormat="1" ht="18.95" customHeight="1" spans="1:18">
      <c r="A919" s="185" t="s">
        <v>165</v>
      </c>
      <c r="B919" s="186" t="s">
        <v>165</v>
      </c>
      <c r="C919" s="690" t="s">
        <v>1776</v>
      </c>
      <c r="D919" s="574">
        <v>2130501</v>
      </c>
      <c r="E919" s="186" t="s">
        <v>176</v>
      </c>
      <c r="F919" s="39" t="s">
        <v>170</v>
      </c>
      <c r="G919" s="188">
        <f>VLOOKUP(D919,'[45]2014市本级决算'!A:C,3,FALSE)</f>
        <v>162</v>
      </c>
      <c r="H919" s="188">
        <f>VLOOKUP(D919,'[45]2015市本级年初预算'!D:G,4,FALSE)</f>
        <v>195</v>
      </c>
      <c r="I919" s="188">
        <f>VLOOKUP(D919,'[45]2015预算调整'!E:K,7,FALSE)</f>
        <v>195</v>
      </c>
      <c r="J919" s="188">
        <f>VLOOKUP(D919,'[45]2015年市本级决算'!A:C,3,FALSE)</f>
        <v>195</v>
      </c>
      <c r="K919" s="578">
        <f t="shared" si="102"/>
        <v>1.204</v>
      </c>
      <c r="L919" s="579">
        <f t="shared" si="103"/>
        <v>1</v>
      </c>
      <c r="M919" s="578">
        <f t="shared" si="104"/>
        <v>1</v>
      </c>
      <c r="N919" s="148">
        <f t="shared" si="100"/>
        <v>0.204</v>
      </c>
      <c r="O919" s="194" t="str">
        <f t="shared" si="101"/>
        <v>是</v>
      </c>
      <c r="P919" s="194" t="str">
        <f t="shared" si="105"/>
        <v>是</v>
      </c>
      <c r="Q919" s="187" t="s">
        <v>1777</v>
      </c>
      <c r="R919" s="175">
        <f t="shared" si="106"/>
        <v>7</v>
      </c>
    </row>
    <row r="920" s="175" customFormat="1" ht="18.95" customHeight="1" spans="1:18">
      <c r="A920" s="185" t="s">
        <v>165</v>
      </c>
      <c r="B920" s="186" t="s">
        <v>165</v>
      </c>
      <c r="C920" s="690" t="s">
        <v>1776</v>
      </c>
      <c r="D920" s="574">
        <v>2130502</v>
      </c>
      <c r="E920" s="186" t="s">
        <v>176</v>
      </c>
      <c r="F920" s="60" t="s">
        <v>172</v>
      </c>
      <c r="G920" s="188">
        <f>VLOOKUP(D920,'[45]2014市本级决算'!A:C,3,FALSE)</f>
        <v>5</v>
      </c>
      <c r="H920" s="188">
        <f>VLOOKUP(D920,'[45]2015市本级年初预算'!D:G,4,FALSE)</f>
        <v>5</v>
      </c>
      <c r="I920" s="188">
        <f>VLOOKUP(D920,'[45]2015预算调整'!E:K,7,FALSE)</f>
        <v>5</v>
      </c>
      <c r="J920" s="188">
        <f>VLOOKUP(D920,'[45]2015年市本级决算'!A:C,3,FALSE)</f>
        <v>5</v>
      </c>
      <c r="K920" s="578">
        <f t="shared" si="102"/>
        <v>1</v>
      </c>
      <c r="L920" s="579">
        <f t="shared" si="103"/>
        <v>1</v>
      </c>
      <c r="M920" s="578">
        <f t="shared" si="104"/>
        <v>1</v>
      </c>
      <c r="N920" s="148">
        <f t="shared" si="100"/>
        <v>0</v>
      </c>
      <c r="O920" s="194" t="str">
        <f t="shared" si="101"/>
        <v>是</v>
      </c>
      <c r="P920" s="194" t="str">
        <f t="shared" si="105"/>
        <v>是</v>
      </c>
      <c r="Q920" s="187" t="s">
        <v>1778</v>
      </c>
      <c r="R920" s="175">
        <f t="shared" si="106"/>
        <v>7</v>
      </c>
    </row>
    <row r="921" s="175" customFormat="1" ht="18.95" customHeight="1" spans="1:18">
      <c r="A921" s="185" t="s">
        <v>165</v>
      </c>
      <c r="B921" s="186" t="s">
        <v>165</v>
      </c>
      <c r="C921" s="690" t="s">
        <v>1776</v>
      </c>
      <c r="D921" s="574">
        <v>2130503</v>
      </c>
      <c r="E921" s="186" t="s">
        <v>176</v>
      </c>
      <c r="F921" s="60" t="s">
        <v>174</v>
      </c>
      <c r="G921" s="188">
        <f>VLOOKUP(D921,'[45]2014市本级决算'!A:C,3,FALSE)</f>
        <v>0</v>
      </c>
      <c r="H921" s="188">
        <f>VLOOKUP(D921,'[45]2015市本级年初预算'!D:G,4,FALSE)</f>
        <v>0</v>
      </c>
      <c r="I921" s="188">
        <f>VLOOKUP(D921,'[45]2015预算调整'!E:K,7,FALSE)</f>
        <v>0</v>
      </c>
      <c r="J921" s="188">
        <f>VLOOKUP(D921,'[45]2015年市本级决算'!A:C,3,FALSE)</f>
        <v>0</v>
      </c>
      <c r="K921" s="578">
        <f t="shared" si="102"/>
        <v>0</v>
      </c>
      <c r="L921" s="579">
        <f t="shared" si="103"/>
        <v>0</v>
      </c>
      <c r="M921" s="578">
        <f t="shared" si="104"/>
        <v>0</v>
      </c>
      <c r="N921" s="148" t="str">
        <f t="shared" si="100"/>
        <v/>
      </c>
      <c r="O921" s="194" t="str">
        <f t="shared" si="101"/>
        <v>否</v>
      </c>
      <c r="P921" s="194" t="str">
        <f t="shared" si="105"/>
        <v>是</v>
      </c>
      <c r="Q921" s="187" t="s">
        <v>1779</v>
      </c>
      <c r="R921" s="175">
        <f t="shared" si="106"/>
        <v>7</v>
      </c>
    </row>
    <row r="922" s="175" customFormat="1" ht="18.95" customHeight="1" spans="1:18">
      <c r="A922" s="185" t="s">
        <v>165</v>
      </c>
      <c r="B922" s="186" t="s">
        <v>165</v>
      </c>
      <c r="C922" s="690" t="s">
        <v>1776</v>
      </c>
      <c r="D922" s="574">
        <v>2130504</v>
      </c>
      <c r="E922" s="186" t="s">
        <v>176</v>
      </c>
      <c r="F922" s="60" t="s">
        <v>1780</v>
      </c>
      <c r="G922" s="188">
        <f>VLOOKUP(D922,'[45]2014市本级决算'!A:C,3,FALSE)</f>
        <v>1315</v>
      </c>
      <c r="H922" s="188">
        <f>VLOOKUP(D922,'[45]2015市本级年初预算'!D:G,4,FALSE)</f>
        <v>1320</v>
      </c>
      <c r="I922" s="188">
        <f>VLOOKUP(D922,'[45]2015预算调整'!E:K,7,FALSE)</f>
        <v>1320</v>
      </c>
      <c r="J922" s="188">
        <f>VLOOKUP(D922,'[45]2015年市本级决算'!A:C,3,FALSE)</f>
        <v>2918</v>
      </c>
      <c r="K922" s="578">
        <f t="shared" si="102"/>
        <v>2.219</v>
      </c>
      <c r="L922" s="579">
        <f t="shared" si="103"/>
        <v>2.211</v>
      </c>
      <c r="M922" s="578">
        <f t="shared" si="104"/>
        <v>2.211</v>
      </c>
      <c r="N922" s="148">
        <f t="shared" si="100"/>
        <v>1.219</v>
      </c>
      <c r="O922" s="194" t="str">
        <f t="shared" si="101"/>
        <v>是</v>
      </c>
      <c r="P922" s="194" t="str">
        <f t="shared" si="105"/>
        <v>是</v>
      </c>
      <c r="Q922" s="187" t="s">
        <v>1781</v>
      </c>
      <c r="R922" s="175">
        <f t="shared" si="106"/>
        <v>7</v>
      </c>
    </row>
    <row r="923" s="175" customFormat="1" ht="18.95" customHeight="1" spans="1:18">
      <c r="A923" s="185" t="s">
        <v>165</v>
      </c>
      <c r="B923" s="186" t="s">
        <v>165</v>
      </c>
      <c r="C923" s="690" t="s">
        <v>1776</v>
      </c>
      <c r="D923" s="574">
        <v>2130505</v>
      </c>
      <c r="E923" s="186" t="s">
        <v>176</v>
      </c>
      <c r="F923" s="60" t="s">
        <v>1782</v>
      </c>
      <c r="G923" s="188">
        <f>VLOOKUP(D923,'[45]2014市本级决算'!A:C,3,FALSE)</f>
        <v>0</v>
      </c>
      <c r="H923" s="188">
        <f>VLOOKUP(D923,'[45]2015市本级年初预算'!D:G,4,FALSE)</f>
        <v>0</v>
      </c>
      <c r="I923" s="188">
        <f>VLOOKUP(D923,'[45]2015预算调整'!E:K,7,FALSE)</f>
        <v>0</v>
      </c>
      <c r="J923" s="188">
        <f>VLOOKUP(D923,'[45]2015年市本级决算'!A:C,3,FALSE)</f>
        <v>0</v>
      </c>
      <c r="K923" s="578">
        <f t="shared" si="102"/>
        <v>0</v>
      </c>
      <c r="L923" s="579">
        <f t="shared" si="103"/>
        <v>0</v>
      </c>
      <c r="M923" s="578">
        <f t="shared" si="104"/>
        <v>0</v>
      </c>
      <c r="N923" s="148" t="str">
        <f t="shared" si="100"/>
        <v/>
      </c>
      <c r="O923" s="194" t="str">
        <f t="shared" si="101"/>
        <v>否</v>
      </c>
      <c r="P923" s="194" t="str">
        <f t="shared" si="105"/>
        <v>是</v>
      </c>
      <c r="Q923" s="187" t="s">
        <v>1783</v>
      </c>
      <c r="R923" s="175">
        <f t="shared" si="106"/>
        <v>7</v>
      </c>
    </row>
    <row r="924" s="175" customFormat="1" ht="18.95" customHeight="1" spans="1:18">
      <c r="A924" s="185" t="s">
        <v>165</v>
      </c>
      <c r="B924" s="186" t="s">
        <v>165</v>
      </c>
      <c r="C924" s="690" t="s">
        <v>1776</v>
      </c>
      <c r="D924" s="574">
        <v>2130506</v>
      </c>
      <c r="E924" s="186" t="s">
        <v>176</v>
      </c>
      <c r="F924" s="60" t="s">
        <v>1784</v>
      </c>
      <c r="G924" s="188">
        <f>VLOOKUP(D924,'[45]2014市本级决算'!A:C,3,FALSE)</f>
        <v>0</v>
      </c>
      <c r="H924" s="188">
        <f>VLOOKUP(D924,'[45]2015市本级年初预算'!D:G,4,FALSE)</f>
        <v>0</v>
      </c>
      <c r="I924" s="188">
        <f>VLOOKUP(D924,'[45]2015预算调整'!E:K,7,FALSE)</f>
        <v>0</v>
      </c>
      <c r="J924" s="188">
        <f>VLOOKUP(D924,'[45]2015年市本级决算'!A:C,3,FALSE)</f>
        <v>0</v>
      </c>
      <c r="K924" s="578">
        <f t="shared" si="102"/>
        <v>0</v>
      </c>
      <c r="L924" s="579">
        <f t="shared" si="103"/>
        <v>0</v>
      </c>
      <c r="M924" s="578">
        <f t="shared" si="104"/>
        <v>0</v>
      </c>
      <c r="N924" s="148" t="str">
        <f t="shared" si="100"/>
        <v/>
      </c>
      <c r="O924" s="194" t="str">
        <f t="shared" si="101"/>
        <v>否</v>
      </c>
      <c r="P924" s="194" t="str">
        <f t="shared" si="105"/>
        <v>是</v>
      </c>
      <c r="Q924" s="187" t="s">
        <v>1785</v>
      </c>
      <c r="R924" s="175">
        <f t="shared" si="106"/>
        <v>7</v>
      </c>
    </row>
    <row r="925" s="175" customFormat="1" ht="18.95" customHeight="1" spans="1:18">
      <c r="A925" s="185" t="s">
        <v>165</v>
      </c>
      <c r="B925" s="186" t="s">
        <v>165</v>
      </c>
      <c r="C925" s="690" t="s">
        <v>1776</v>
      </c>
      <c r="D925" s="574">
        <v>2130507</v>
      </c>
      <c r="E925" s="186" t="s">
        <v>176</v>
      </c>
      <c r="F925" s="60" t="s">
        <v>1786</v>
      </c>
      <c r="G925" s="188">
        <f>VLOOKUP(D925,'[45]2014市本级决算'!A:C,3,FALSE)</f>
        <v>0</v>
      </c>
      <c r="H925" s="188">
        <f>VLOOKUP(D925,'[45]2015市本级年初预算'!D:G,4,FALSE)</f>
        <v>0</v>
      </c>
      <c r="I925" s="188">
        <f>VLOOKUP(D925,'[45]2015预算调整'!E:K,7,FALSE)</f>
        <v>0</v>
      </c>
      <c r="J925" s="188">
        <f>VLOOKUP(D925,'[45]2015年市本级决算'!A:C,3,FALSE)</f>
        <v>0</v>
      </c>
      <c r="K925" s="578">
        <f t="shared" si="102"/>
        <v>0</v>
      </c>
      <c r="L925" s="579">
        <f t="shared" si="103"/>
        <v>0</v>
      </c>
      <c r="M925" s="578">
        <f t="shared" si="104"/>
        <v>0</v>
      </c>
      <c r="N925" s="148" t="str">
        <f t="shared" si="100"/>
        <v/>
      </c>
      <c r="O925" s="194" t="str">
        <f t="shared" si="101"/>
        <v>否</v>
      </c>
      <c r="P925" s="194" t="str">
        <f t="shared" si="105"/>
        <v>是</v>
      </c>
      <c r="Q925" s="187" t="s">
        <v>1787</v>
      </c>
      <c r="R925" s="175">
        <f t="shared" si="106"/>
        <v>7</v>
      </c>
    </row>
    <row r="926" s="175" customFormat="1" ht="18.95" customHeight="1" spans="1:18">
      <c r="A926" s="185" t="s">
        <v>165</v>
      </c>
      <c r="B926" s="186" t="s">
        <v>165</v>
      </c>
      <c r="C926" s="690" t="s">
        <v>1776</v>
      </c>
      <c r="D926" s="574">
        <v>2130508</v>
      </c>
      <c r="E926" s="186" t="s">
        <v>176</v>
      </c>
      <c r="F926" s="60" t="s">
        <v>1788</v>
      </c>
      <c r="G926" s="188">
        <f>VLOOKUP(D926,'[45]2014市本级决算'!A:C,3,FALSE)</f>
        <v>0</v>
      </c>
      <c r="H926" s="188">
        <f>VLOOKUP(D926,'[45]2015市本级年初预算'!D:G,4,FALSE)</f>
        <v>0</v>
      </c>
      <c r="I926" s="188">
        <f>VLOOKUP(D926,'[45]2015预算调整'!E:K,7,FALSE)</f>
        <v>0</v>
      </c>
      <c r="J926" s="188">
        <f>VLOOKUP(D926,'[45]2015年市本级决算'!A:C,3,FALSE)</f>
        <v>0</v>
      </c>
      <c r="K926" s="578">
        <f t="shared" si="102"/>
        <v>0</v>
      </c>
      <c r="L926" s="579">
        <f t="shared" si="103"/>
        <v>0</v>
      </c>
      <c r="M926" s="578">
        <f t="shared" si="104"/>
        <v>0</v>
      </c>
      <c r="N926" s="148" t="str">
        <f t="shared" si="100"/>
        <v/>
      </c>
      <c r="O926" s="194" t="str">
        <f t="shared" si="101"/>
        <v>否</v>
      </c>
      <c r="P926" s="194" t="str">
        <f t="shared" si="105"/>
        <v>是</v>
      </c>
      <c r="Q926" s="187" t="s">
        <v>1789</v>
      </c>
      <c r="R926" s="175">
        <f t="shared" si="106"/>
        <v>7</v>
      </c>
    </row>
    <row r="927" s="175" customFormat="1" ht="18.95" customHeight="1" spans="1:18">
      <c r="A927" s="185" t="s">
        <v>165</v>
      </c>
      <c r="B927" s="186"/>
      <c r="C927" s="690" t="s">
        <v>1776</v>
      </c>
      <c r="D927" s="574">
        <v>2130550</v>
      </c>
      <c r="E927" s="186" t="s">
        <v>176</v>
      </c>
      <c r="F927" s="60" t="s">
        <v>1790</v>
      </c>
      <c r="G927" s="188">
        <f>VLOOKUP(D927,'[45]2014市本级决算'!A:C,3,FALSE)</f>
        <v>0</v>
      </c>
      <c r="H927" s="188">
        <f>VLOOKUP(D927,'[45]2015市本级年初预算'!D:G,4,FALSE)</f>
        <v>0</v>
      </c>
      <c r="I927" s="188">
        <f>VLOOKUP(D927,'[45]2015预算调整'!E:K,7,FALSE)</f>
        <v>0</v>
      </c>
      <c r="J927" s="188">
        <f>VLOOKUP(D927,'[45]2015年市本级决算'!A:C,3,FALSE)</f>
        <v>0</v>
      </c>
      <c r="K927" s="578">
        <f t="shared" si="102"/>
        <v>0</v>
      </c>
      <c r="L927" s="579">
        <f t="shared" si="103"/>
        <v>0</v>
      </c>
      <c r="M927" s="578">
        <f t="shared" si="104"/>
        <v>0</v>
      </c>
      <c r="N927" s="148" t="str">
        <f t="shared" si="100"/>
        <v/>
      </c>
      <c r="O927" s="194" t="str">
        <f t="shared" si="101"/>
        <v>否</v>
      </c>
      <c r="P927" s="194" t="str">
        <f t="shared" si="105"/>
        <v>是</v>
      </c>
      <c r="Q927" s="187" t="s">
        <v>1791</v>
      </c>
      <c r="R927" s="175">
        <f t="shared" si="106"/>
        <v>7</v>
      </c>
    </row>
    <row r="928" s="175" customFormat="1" ht="18.95" customHeight="1" spans="1:18">
      <c r="A928" s="185" t="s">
        <v>165</v>
      </c>
      <c r="B928" s="186" t="s">
        <v>165</v>
      </c>
      <c r="C928" s="690" t="s">
        <v>1776</v>
      </c>
      <c r="D928" s="574">
        <v>2130599</v>
      </c>
      <c r="E928" s="186" t="s">
        <v>176</v>
      </c>
      <c r="F928" s="60" t="s">
        <v>1792</v>
      </c>
      <c r="G928" s="188">
        <f>VLOOKUP(D928,'[45]2014市本级决算'!A:C,3,FALSE)</f>
        <v>142</v>
      </c>
      <c r="H928" s="188">
        <f>VLOOKUP(D928,'[45]2015市本级年初预算'!D:G,4,FALSE)</f>
        <v>150</v>
      </c>
      <c r="I928" s="188">
        <f>VLOOKUP(D928,'[45]2015预算调整'!E:K,7,FALSE)</f>
        <v>150</v>
      </c>
      <c r="J928" s="188">
        <f>VLOOKUP(D928,'[45]2015年市本级决算'!A:C,3,FALSE)</f>
        <v>464</v>
      </c>
      <c r="K928" s="578">
        <f t="shared" si="102"/>
        <v>3.268</v>
      </c>
      <c r="L928" s="579">
        <f t="shared" si="103"/>
        <v>3.093</v>
      </c>
      <c r="M928" s="578">
        <f t="shared" si="104"/>
        <v>3.093</v>
      </c>
      <c r="N928" s="148">
        <f t="shared" si="100"/>
        <v>2.268</v>
      </c>
      <c r="O928" s="194" t="str">
        <f t="shared" si="101"/>
        <v>是</v>
      </c>
      <c r="P928" s="194" t="str">
        <f t="shared" si="105"/>
        <v>是</v>
      </c>
      <c r="Q928" s="187" t="s">
        <v>1793</v>
      </c>
      <c r="R928" s="175">
        <f t="shared" si="106"/>
        <v>7</v>
      </c>
    </row>
    <row r="929" s="175" customFormat="1" ht="18.95" customHeight="1" spans="1:18">
      <c r="A929" s="185" t="s">
        <v>165</v>
      </c>
      <c r="B929" s="690" t="s">
        <v>1596</v>
      </c>
      <c r="C929" s="186"/>
      <c r="D929" s="574">
        <v>21306</v>
      </c>
      <c r="E929" s="186"/>
      <c r="F929" s="60" t="s">
        <v>1794</v>
      </c>
      <c r="G929" s="188">
        <f>VLOOKUP(D929,'[45]2014市本级决算'!A:C,3,FALSE)</f>
        <v>0</v>
      </c>
      <c r="H929" s="188">
        <f>VLOOKUP(D929,'[45]2015市本级年初预算'!D:G,4,FALSE)</f>
        <v>0</v>
      </c>
      <c r="I929" s="188">
        <f>VLOOKUP(D929,'[45]2015预算调整'!E:K,7,FALSE)</f>
        <v>0</v>
      </c>
      <c r="J929" s="188">
        <f>VLOOKUP(D929,'[45]2015年市本级决算'!A:C,3,FALSE)</f>
        <v>-295</v>
      </c>
      <c r="K929" s="578">
        <f t="shared" si="102"/>
        <v>0</v>
      </c>
      <c r="L929" s="579">
        <f t="shared" si="103"/>
        <v>0</v>
      </c>
      <c r="M929" s="578">
        <f t="shared" si="104"/>
        <v>0</v>
      </c>
      <c r="N929" s="146" t="str">
        <f t="shared" si="100"/>
        <v/>
      </c>
      <c r="O929" s="194" t="str">
        <f t="shared" si="101"/>
        <v>是</v>
      </c>
      <c r="P929" s="194" t="str">
        <f t="shared" si="105"/>
        <v>是</v>
      </c>
      <c r="Q929" s="187" t="s">
        <v>1795</v>
      </c>
      <c r="R929" s="175">
        <f t="shared" si="106"/>
        <v>5</v>
      </c>
    </row>
    <row r="930" s="175" customFormat="1" ht="18.95" customHeight="1" spans="1:18">
      <c r="A930" s="185" t="s">
        <v>165</v>
      </c>
      <c r="B930" s="186" t="s">
        <v>165</v>
      </c>
      <c r="C930" s="690" t="s">
        <v>1795</v>
      </c>
      <c r="D930" s="574">
        <v>2130601</v>
      </c>
      <c r="E930" s="186" t="s">
        <v>176</v>
      </c>
      <c r="F930" s="60" t="s">
        <v>890</v>
      </c>
      <c r="G930" s="188">
        <f>VLOOKUP(D930,'[45]2014市本级决算'!A:C,3,FALSE)</f>
        <v>0</v>
      </c>
      <c r="H930" s="188">
        <f>VLOOKUP(D930,'[45]2015市本级年初预算'!D:G,4,FALSE)</f>
        <v>0</v>
      </c>
      <c r="I930" s="188">
        <f>VLOOKUP(D930,'[45]2015预算调整'!E:K,7,FALSE)</f>
        <v>0</v>
      </c>
      <c r="J930" s="188">
        <f>VLOOKUP(D930,'[45]2015年市本级决算'!A:C,3,FALSE)</f>
        <v>0</v>
      </c>
      <c r="K930" s="578">
        <f t="shared" si="102"/>
        <v>0</v>
      </c>
      <c r="L930" s="579">
        <f t="shared" si="103"/>
        <v>0</v>
      </c>
      <c r="M930" s="578">
        <f t="shared" si="104"/>
        <v>0</v>
      </c>
      <c r="N930" s="148" t="str">
        <f t="shared" si="100"/>
        <v/>
      </c>
      <c r="O930" s="194" t="str">
        <f t="shared" si="101"/>
        <v>否</v>
      </c>
      <c r="P930" s="194" t="str">
        <f t="shared" si="105"/>
        <v>是</v>
      </c>
      <c r="Q930" s="187" t="s">
        <v>1796</v>
      </c>
      <c r="R930" s="175">
        <f t="shared" si="106"/>
        <v>7</v>
      </c>
    </row>
    <row r="931" s="175" customFormat="1" ht="18.95" customHeight="1" spans="1:18">
      <c r="A931" s="185" t="s">
        <v>165</v>
      </c>
      <c r="B931" s="186" t="s">
        <v>165</v>
      </c>
      <c r="C931" s="690" t="s">
        <v>1795</v>
      </c>
      <c r="D931" s="574">
        <v>2130602</v>
      </c>
      <c r="E931" s="186" t="s">
        <v>176</v>
      </c>
      <c r="F931" s="60" t="s">
        <v>1797</v>
      </c>
      <c r="G931" s="188">
        <f>VLOOKUP(D931,'[45]2014市本级决算'!A:C,3,FALSE)</f>
        <v>0</v>
      </c>
      <c r="H931" s="188">
        <f>VLOOKUP(D931,'[45]2015市本级年初预算'!D:G,4,FALSE)</f>
        <v>0</v>
      </c>
      <c r="I931" s="188">
        <f>VLOOKUP(D931,'[45]2015预算调整'!E:K,7,FALSE)</f>
        <v>0</v>
      </c>
      <c r="J931" s="188">
        <f>VLOOKUP(D931,'[45]2015年市本级决算'!A:C,3,FALSE)</f>
        <v>-305</v>
      </c>
      <c r="K931" s="578">
        <f t="shared" si="102"/>
        <v>0</v>
      </c>
      <c r="L931" s="579">
        <f t="shared" si="103"/>
        <v>0</v>
      </c>
      <c r="M931" s="578">
        <f t="shared" si="104"/>
        <v>0</v>
      </c>
      <c r="N931" s="148" t="str">
        <f t="shared" si="100"/>
        <v/>
      </c>
      <c r="O931" s="194" t="str">
        <f t="shared" si="101"/>
        <v>是</v>
      </c>
      <c r="P931" s="194" t="str">
        <f t="shared" si="105"/>
        <v>是</v>
      </c>
      <c r="Q931" s="187" t="s">
        <v>1798</v>
      </c>
      <c r="R931" s="175">
        <f t="shared" si="106"/>
        <v>7</v>
      </c>
    </row>
    <row r="932" s="175" customFormat="1" ht="18.95" customHeight="1" spans="1:18">
      <c r="A932" s="185" t="s">
        <v>165</v>
      </c>
      <c r="B932" s="186" t="s">
        <v>165</v>
      </c>
      <c r="C932" s="690" t="s">
        <v>1795</v>
      </c>
      <c r="D932" s="574">
        <v>2130603</v>
      </c>
      <c r="E932" s="186" t="s">
        <v>176</v>
      </c>
      <c r="F932" s="60" t="s">
        <v>1799</v>
      </c>
      <c r="G932" s="188">
        <f>VLOOKUP(D932,'[45]2014市本级决算'!A:C,3,FALSE)</f>
        <v>0</v>
      </c>
      <c r="H932" s="188">
        <f>VLOOKUP(D932,'[45]2015市本级年初预算'!D:G,4,FALSE)</f>
        <v>0</v>
      </c>
      <c r="I932" s="188">
        <f>VLOOKUP(D932,'[45]2015预算调整'!E:K,7,FALSE)</f>
        <v>0</v>
      </c>
      <c r="J932" s="188">
        <f>VLOOKUP(D932,'[45]2015年市本级决算'!A:C,3,FALSE)</f>
        <v>0</v>
      </c>
      <c r="K932" s="578">
        <f t="shared" si="102"/>
        <v>0</v>
      </c>
      <c r="L932" s="579">
        <f t="shared" si="103"/>
        <v>0</v>
      </c>
      <c r="M932" s="578">
        <f t="shared" si="104"/>
        <v>0</v>
      </c>
      <c r="N932" s="148" t="str">
        <f t="shared" si="100"/>
        <v/>
      </c>
      <c r="O932" s="194" t="str">
        <f t="shared" si="101"/>
        <v>否</v>
      </c>
      <c r="P932" s="194" t="str">
        <f t="shared" si="105"/>
        <v>是</v>
      </c>
      <c r="Q932" s="187" t="s">
        <v>1800</v>
      </c>
      <c r="R932" s="175">
        <f t="shared" si="106"/>
        <v>7</v>
      </c>
    </row>
    <row r="933" s="175" customFormat="1" ht="18.95" customHeight="1" spans="1:18">
      <c r="A933" s="185" t="s">
        <v>165</v>
      </c>
      <c r="B933" s="186" t="s">
        <v>165</v>
      </c>
      <c r="C933" s="690" t="s">
        <v>1795</v>
      </c>
      <c r="D933" s="574">
        <v>2130604</v>
      </c>
      <c r="E933" s="186" t="s">
        <v>176</v>
      </c>
      <c r="F933" s="60" t="s">
        <v>1801</v>
      </c>
      <c r="G933" s="188">
        <f>VLOOKUP(D933,'[45]2014市本级决算'!A:C,3,FALSE)</f>
        <v>0</v>
      </c>
      <c r="H933" s="188">
        <f>VLOOKUP(D933,'[45]2015市本级年初预算'!D:G,4,FALSE)</f>
        <v>0</v>
      </c>
      <c r="I933" s="188">
        <f>VLOOKUP(D933,'[45]2015预算调整'!E:K,7,FALSE)</f>
        <v>0</v>
      </c>
      <c r="J933" s="188">
        <f>VLOOKUP(D933,'[45]2015年市本级决算'!A:C,3,FALSE)</f>
        <v>0</v>
      </c>
      <c r="K933" s="578">
        <f t="shared" si="102"/>
        <v>0</v>
      </c>
      <c r="L933" s="579">
        <f t="shared" si="103"/>
        <v>0</v>
      </c>
      <c r="M933" s="578">
        <f t="shared" si="104"/>
        <v>0</v>
      </c>
      <c r="N933" s="148" t="str">
        <f t="shared" si="100"/>
        <v/>
      </c>
      <c r="O933" s="194" t="str">
        <f t="shared" si="101"/>
        <v>否</v>
      </c>
      <c r="P933" s="194" t="str">
        <f t="shared" si="105"/>
        <v>是</v>
      </c>
      <c r="Q933" s="187" t="s">
        <v>1802</v>
      </c>
      <c r="R933" s="175">
        <f t="shared" si="106"/>
        <v>7</v>
      </c>
    </row>
    <row r="934" s="175" customFormat="1" ht="18.95" customHeight="1" spans="1:18">
      <c r="A934" s="185" t="s">
        <v>165</v>
      </c>
      <c r="B934" s="186" t="s">
        <v>165</v>
      </c>
      <c r="C934" s="690" t="s">
        <v>1795</v>
      </c>
      <c r="D934" s="574">
        <v>2130699</v>
      </c>
      <c r="E934" s="186" t="s">
        <v>176</v>
      </c>
      <c r="F934" s="60" t="s">
        <v>1803</v>
      </c>
      <c r="G934" s="188">
        <f>VLOOKUP(D934,'[45]2014市本级决算'!A:C,3,FALSE)</f>
        <v>0</v>
      </c>
      <c r="H934" s="188">
        <f>VLOOKUP(D934,'[45]2015市本级年初预算'!D:G,4,FALSE)</f>
        <v>0</v>
      </c>
      <c r="I934" s="188">
        <f>VLOOKUP(D934,'[45]2015预算调整'!E:K,7,FALSE)</f>
        <v>0</v>
      </c>
      <c r="J934" s="188">
        <f>VLOOKUP(D934,'[45]2015年市本级决算'!A:C,3,FALSE)</f>
        <v>10</v>
      </c>
      <c r="K934" s="578">
        <f t="shared" si="102"/>
        <v>0</v>
      </c>
      <c r="L934" s="579">
        <f t="shared" si="103"/>
        <v>0</v>
      </c>
      <c r="M934" s="578">
        <f t="shared" si="104"/>
        <v>0</v>
      </c>
      <c r="N934" s="148" t="str">
        <f t="shared" si="100"/>
        <v/>
      </c>
      <c r="O934" s="194" t="str">
        <f t="shared" si="101"/>
        <v>是</v>
      </c>
      <c r="P934" s="194" t="str">
        <f t="shared" si="105"/>
        <v>是</v>
      </c>
      <c r="Q934" s="187" t="s">
        <v>1804</v>
      </c>
      <c r="R934" s="175">
        <f t="shared" si="106"/>
        <v>7</v>
      </c>
    </row>
    <row r="935" s="175" customFormat="1" ht="18.95" customHeight="1" spans="1:18">
      <c r="A935" s="185" t="s">
        <v>165</v>
      </c>
      <c r="B935" s="690" t="s">
        <v>1596</v>
      </c>
      <c r="C935" s="186"/>
      <c r="D935" s="574">
        <v>21307</v>
      </c>
      <c r="E935" s="186"/>
      <c r="F935" s="60" t="s">
        <v>1805</v>
      </c>
      <c r="G935" s="188">
        <f>VLOOKUP(D935,'[45]2014市本级决算'!A:C,3,FALSE)</f>
        <v>10</v>
      </c>
      <c r="H935" s="188">
        <f>VLOOKUP(D935,'[45]2015市本级年初预算'!D:G,4,FALSE)</f>
        <v>10</v>
      </c>
      <c r="I935" s="188">
        <f>VLOOKUP(D935,'[45]2015预算调整'!E:K,7,FALSE)</f>
        <v>10</v>
      </c>
      <c r="J935" s="188">
        <f>VLOOKUP(D935,'[45]2015年市本级决算'!A:C,3,FALSE)</f>
        <v>2643</v>
      </c>
      <c r="K935" s="578">
        <f t="shared" si="102"/>
        <v>264.3</v>
      </c>
      <c r="L935" s="579">
        <f t="shared" si="103"/>
        <v>264.3</v>
      </c>
      <c r="M935" s="578">
        <f t="shared" si="104"/>
        <v>264.3</v>
      </c>
      <c r="N935" s="146">
        <f t="shared" si="100"/>
        <v>263.3</v>
      </c>
      <c r="O935" s="194" t="str">
        <f t="shared" si="101"/>
        <v>是</v>
      </c>
      <c r="P935" s="194" t="str">
        <f t="shared" si="105"/>
        <v>是</v>
      </c>
      <c r="Q935" s="689" t="s">
        <v>1806</v>
      </c>
      <c r="R935" s="175">
        <f t="shared" si="106"/>
        <v>5</v>
      </c>
    </row>
    <row r="936" s="175" customFormat="1" ht="18.95" customHeight="1" spans="1:18">
      <c r="A936" s="185" t="s">
        <v>165</v>
      </c>
      <c r="B936" s="186" t="s">
        <v>165</v>
      </c>
      <c r="C936" s="690" t="s">
        <v>1806</v>
      </c>
      <c r="D936" s="574">
        <v>2130701</v>
      </c>
      <c r="E936" s="186" t="s">
        <v>176</v>
      </c>
      <c r="F936" s="60" t="s">
        <v>1807</v>
      </c>
      <c r="G936" s="188">
        <f>VLOOKUP(D936,'[45]2014市本级决算'!A:C,3,FALSE)</f>
        <v>10</v>
      </c>
      <c r="H936" s="188">
        <f>VLOOKUP(D936,'[45]2015市本级年初预算'!D:G,4,FALSE)</f>
        <v>10</v>
      </c>
      <c r="I936" s="188">
        <f>VLOOKUP(D936,'[45]2015预算调整'!E:K,7,FALSE)</f>
        <v>10</v>
      </c>
      <c r="J936" s="188">
        <f>VLOOKUP(D936,'[45]2015年市本级决算'!A:C,3,FALSE)</f>
        <v>2183</v>
      </c>
      <c r="K936" s="578">
        <f t="shared" si="102"/>
        <v>218.3</v>
      </c>
      <c r="L936" s="579">
        <f t="shared" si="103"/>
        <v>218.3</v>
      </c>
      <c r="M936" s="578">
        <f t="shared" si="104"/>
        <v>218.3</v>
      </c>
      <c r="N936" s="148">
        <f t="shared" si="100"/>
        <v>217.3</v>
      </c>
      <c r="O936" s="194" t="str">
        <f t="shared" si="101"/>
        <v>是</v>
      </c>
      <c r="P936" s="194" t="str">
        <f t="shared" si="105"/>
        <v>是</v>
      </c>
      <c r="Q936" s="187" t="s">
        <v>1808</v>
      </c>
      <c r="R936" s="175">
        <f t="shared" si="106"/>
        <v>7</v>
      </c>
    </row>
    <row r="937" s="175" customFormat="1" ht="18.95" customHeight="1" spans="1:18">
      <c r="A937" s="185" t="s">
        <v>165</v>
      </c>
      <c r="B937" s="186" t="s">
        <v>165</v>
      </c>
      <c r="C937" s="690" t="s">
        <v>1806</v>
      </c>
      <c r="D937" s="574">
        <v>2130704</v>
      </c>
      <c r="E937" s="186" t="s">
        <v>176</v>
      </c>
      <c r="F937" s="60" t="s">
        <v>1809</v>
      </c>
      <c r="G937" s="188">
        <f>VLOOKUP(D937,'[45]2014市本级决算'!A:C,3,FALSE)</f>
        <v>0</v>
      </c>
      <c r="H937" s="188">
        <f>VLOOKUP(D937,'[45]2015市本级年初预算'!D:G,4,FALSE)</f>
        <v>0</v>
      </c>
      <c r="I937" s="188">
        <f>VLOOKUP(D937,'[45]2015预算调整'!E:K,7,FALSE)</f>
        <v>0</v>
      </c>
      <c r="J937" s="188">
        <f>VLOOKUP(D937,'[45]2015年市本级决算'!A:C,3,FALSE)</f>
        <v>450</v>
      </c>
      <c r="K937" s="578">
        <f t="shared" si="102"/>
        <v>0</v>
      </c>
      <c r="L937" s="579">
        <f t="shared" si="103"/>
        <v>0</v>
      </c>
      <c r="M937" s="578">
        <f t="shared" si="104"/>
        <v>0</v>
      </c>
      <c r="N937" s="148" t="str">
        <f t="shared" si="100"/>
        <v/>
      </c>
      <c r="O937" s="194" t="str">
        <f t="shared" si="101"/>
        <v>是</v>
      </c>
      <c r="P937" s="194" t="str">
        <f t="shared" si="105"/>
        <v>是</v>
      </c>
      <c r="Q937" s="187" t="s">
        <v>1810</v>
      </c>
      <c r="R937" s="175">
        <f t="shared" si="106"/>
        <v>7</v>
      </c>
    </row>
    <row r="938" s="175" customFormat="1" ht="18.95" customHeight="1" spans="1:18">
      <c r="A938" s="185" t="s">
        <v>165</v>
      </c>
      <c r="B938" s="186"/>
      <c r="C938" s="690" t="s">
        <v>1806</v>
      </c>
      <c r="D938" s="574">
        <v>2130705</v>
      </c>
      <c r="E938" s="186" t="s">
        <v>176</v>
      </c>
      <c r="F938" s="60" t="s">
        <v>1811</v>
      </c>
      <c r="G938" s="188">
        <f>VLOOKUP(D938,'[45]2014市本级决算'!A:C,3,FALSE)</f>
        <v>0</v>
      </c>
      <c r="H938" s="188">
        <f>VLOOKUP(D938,'[45]2015市本级年初预算'!D:G,4,FALSE)</f>
        <v>0</v>
      </c>
      <c r="I938" s="188">
        <f>VLOOKUP(D938,'[45]2015预算调整'!E:K,7,FALSE)</f>
        <v>0</v>
      </c>
      <c r="J938" s="188">
        <f>VLOOKUP(D938,'[45]2015年市本级决算'!A:C,3,FALSE)</f>
        <v>0</v>
      </c>
      <c r="K938" s="578">
        <f t="shared" si="102"/>
        <v>0</v>
      </c>
      <c r="L938" s="579">
        <f t="shared" si="103"/>
        <v>0</v>
      </c>
      <c r="M938" s="578">
        <f t="shared" si="104"/>
        <v>0</v>
      </c>
      <c r="N938" s="148" t="str">
        <f t="shared" si="100"/>
        <v/>
      </c>
      <c r="O938" s="194" t="str">
        <f t="shared" si="101"/>
        <v>否</v>
      </c>
      <c r="P938" s="194" t="str">
        <f t="shared" si="105"/>
        <v>是</v>
      </c>
      <c r="Q938" s="187" t="s">
        <v>1812</v>
      </c>
      <c r="R938" s="175">
        <f t="shared" si="106"/>
        <v>7</v>
      </c>
    </row>
    <row r="939" s="175" customFormat="1" ht="18.95" customHeight="1" spans="1:18">
      <c r="A939" s="185" t="s">
        <v>165</v>
      </c>
      <c r="B939" s="186" t="s">
        <v>165</v>
      </c>
      <c r="C939" s="690" t="s">
        <v>1806</v>
      </c>
      <c r="D939" s="574">
        <v>2130706</v>
      </c>
      <c r="E939" s="186" t="s">
        <v>176</v>
      </c>
      <c r="F939" s="60" t="s">
        <v>1813</v>
      </c>
      <c r="G939" s="188">
        <f>VLOOKUP(D939,'[45]2014市本级决算'!A:C,3,FALSE)</f>
        <v>0</v>
      </c>
      <c r="H939" s="188">
        <f>VLOOKUP(D939,'[45]2015市本级年初预算'!D:G,4,FALSE)</f>
        <v>0</v>
      </c>
      <c r="I939" s="188">
        <f>VLOOKUP(D939,'[45]2015预算调整'!E:K,7,FALSE)</f>
        <v>0</v>
      </c>
      <c r="J939" s="188">
        <f>VLOOKUP(D939,'[45]2015年市本级决算'!A:C,3,FALSE)</f>
        <v>0</v>
      </c>
      <c r="K939" s="578">
        <f t="shared" si="102"/>
        <v>0</v>
      </c>
      <c r="L939" s="579">
        <f t="shared" si="103"/>
        <v>0</v>
      </c>
      <c r="M939" s="578">
        <f t="shared" si="104"/>
        <v>0</v>
      </c>
      <c r="N939" s="148" t="str">
        <f t="shared" si="100"/>
        <v/>
      </c>
      <c r="O939" s="194" t="str">
        <f t="shared" si="101"/>
        <v>否</v>
      </c>
      <c r="P939" s="194" t="str">
        <f t="shared" si="105"/>
        <v>是</v>
      </c>
      <c r="Q939" s="187" t="s">
        <v>1814</v>
      </c>
      <c r="R939" s="175">
        <f t="shared" si="106"/>
        <v>7</v>
      </c>
    </row>
    <row r="940" s="175" customFormat="1" ht="18.95" customHeight="1" spans="1:18">
      <c r="A940" s="185" t="s">
        <v>165</v>
      </c>
      <c r="B940" s="186" t="s">
        <v>165</v>
      </c>
      <c r="C940" s="690" t="s">
        <v>1806</v>
      </c>
      <c r="D940" s="574">
        <v>2130707</v>
      </c>
      <c r="E940" s="186" t="s">
        <v>176</v>
      </c>
      <c r="F940" s="60" t="s">
        <v>1815</v>
      </c>
      <c r="G940" s="188">
        <f>VLOOKUP(D940,'[45]2014市本级决算'!A:C,3,FALSE)</f>
        <v>0</v>
      </c>
      <c r="H940" s="188">
        <f>VLOOKUP(D940,'[45]2015市本级年初预算'!D:G,4,FALSE)</f>
        <v>0</v>
      </c>
      <c r="I940" s="188">
        <f>VLOOKUP(D940,'[45]2015预算调整'!E:K,7,FALSE)</f>
        <v>0</v>
      </c>
      <c r="J940" s="188">
        <f>VLOOKUP(D940,'[45]2015年市本级决算'!A:C,3,FALSE)</f>
        <v>0</v>
      </c>
      <c r="K940" s="578">
        <f t="shared" si="102"/>
        <v>0</v>
      </c>
      <c r="L940" s="579">
        <f t="shared" si="103"/>
        <v>0</v>
      </c>
      <c r="M940" s="578">
        <f t="shared" si="104"/>
        <v>0</v>
      </c>
      <c r="N940" s="148" t="str">
        <f t="shared" si="100"/>
        <v/>
      </c>
      <c r="O940" s="194" t="str">
        <f t="shared" si="101"/>
        <v>否</v>
      </c>
      <c r="P940" s="194" t="str">
        <f t="shared" si="105"/>
        <v>是</v>
      </c>
      <c r="Q940" s="187" t="s">
        <v>1816</v>
      </c>
      <c r="R940" s="175">
        <f t="shared" si="106"/>
        <v>7</v>
      </c>
    </row>
    <row r="941" s="175" customFormat="1" ht="18.95" customHeight="1" spans="1:18">
      <c r="A941" s="185" t="s">
        <v>165</v>
      </c>
      <c r="B941" s="186" t="s">
        <v>165</v>
      </c>
      <c r="C941" s="690" t="s">
        <v>1806</v>
      </c>
      <c r="D941" s="574">
        <v>2130799</v>
      </c>
      <c r="E941" s="186" t="s">
        <v>176</v>
      </c>
      <c r="F941" s="39" t="s">
        <v>1817</v>
      </c>
      <c r="G941" s="188">
        <f>VLOOKUP(D941,'[45]2014市本级决算'!A:C,3,FALSE)</f>
        <v>0</v>
      </c>
      <c r="H941" s="188">
        <f>VLOOKUP(D941,'[45]2015市本级年初预算'!D:G,4,FALSE)</f>
        <v>0</v>
      </c>
      <c r="I941" s="188">
        <f>VLOOKUP(D941,'[45]2015预算调整'!E:K,7,FALSE)</f>
        <v>0</v>
      </c>
      <c r="J941" s="188">
        <f>VLOOKUP(D941,'[45]2015年市本级决算'!A:C,3,FALSE)</f>
        <v>10</v>
      </c>
      <c r="K941" s="578">
        <f t="shared" si="102"/>
        <v>0</v>
      </c>
      <c r="L941" s="579">
        <f t="shared" si="103"/>
        <v>0</v>
      </c>
      <c r="M941" s="578">
        <f t="shared" si="104"/>
        <v>0</v>
      </c>
      <c r="N941" s="148" t="str">
        <f t="shared" si="100"/>
        <v/>
      </c>
      <c r="O941" s="194" t="str">
        <f t="shared" si="101"/>
        <v>是</v>
      </c>
      <c r="P941" s="194" t="str">
        <f t="shared" si="105"/>
        <v>是</v>
      </c>
      <c r="Q941" s="187" t="s">
        <v>1818</v>
      </c>
      <c r="R941" s="175">
        <f t="shared" si="106"/>
        <v>7</v>
      </c>
    </row>
    <row r="942" s="175" customFormat="1" ht="18.95" customHeight="1" spans="1:18">
      <c r="A942" s="185" t="s">
        <v>165</v>
      </c>
      <c r="B942" s="690" t="s">
        <v>1596</v>
      </c>
      <c r="C942" s="186"/>
      <c r="D942" s="574">
        <v>21308</v>
      </c>
      <c r="E942" s="186"/>
      <c r="F942" s="60" t="s">
        <v>1819</v>
      </c>
      <c r="G942" s="188">
        <f>VLOOKUP(D942,'[45]2014市本级决算'!A:C,3,FALSE)</f>
        <v>0</v>
      </c>
      <c r="H942" s="188">
        <f>VLOOKUP(D942,'[45]2015市本级年初预算'!D:G,4,FALSE)</f>
        <v>0</v>
      </c>
      <c r="I942" s="188">
        <f>VLOOKUP(D942,'[45]2015预算调整'!E:K,7,FALSE)</f>
        <v>0</v>
      </c>
      <c r="J942" s="188">
        <f>VLOOKUP(D942,'[45]2015年市本级决算'!A:C,3,FALSE)</f>
        <v>806</v>
      </c>
      <c r="K942" s="578">
        <f t="shared" si="102"/>
        <v>0</v>
      </c>
      <c r="L942" s="579">
        <f t="shared" si="103"/>
        <v>0</v>
      </c>
      <c r="M942" s="578">
        <f t="shared" si="104"/>
        <v>0</v>
      </c>
      <c r="N942" s="146" t="str">
        <f t="shared" si="100"/>
        <v/>
      </c>
      <c r="O942" s="194" t="str">
        <f t="shared" si="101"/>
        <v>是</v>
      </c>
      <c r="P942" s="194" t="str">
        <f t="shared" si="105"/>
        <v>是</v>
      </c>
      <c r="Q942" s="187" t="s">
        <v>1820</v>
      </c>
      <c r="R942" s="175">
        <f t="shared" si="106"/>
        <v>5</v>
      </c>
    </row>
    <row r="943" s="175" customFormat="1" ht="18.95" customHeight="1" spans="1:18">
      <c r="A943" s="185" t="s">
        <v>165</v>
      </c>
      <c r="B943" s="186" t="s">
        <v>165</v>
      </c>
      <c r="C943" s="690" t="s">
        <v>1820</v>
      </c>
      <c r="D943" s="574">
        <v>2130801</v>
      </c>
      <c r="E943" s="186" t="s">
        <v>176</v>
      </c>
      <c r="F943" s="62" t="s">
        <v>1821</v>
      </c>
      <c r="G943" s="188">
        <f>VLOOKUP(D943,'[45]2014市本级决算'!A:C,3,FALSE)</f>
        <v>0</v>
      </c>
      <c r="H943" s="188">
        <f>VLOOKUP(D943,'[45]2015市本级年初预算'!D:G,4,FALSE)</f>
        <v>0</v>
      </c>
      <c r="I943" s="188">
        <f>VLOOKUP(D943,'[45]2015预算调整'!E:K,7,FALSE)</f>
        <v>0</v>
      </c>
      <c r="J943" s="188">
        <f>VLOOKUP(D943,'[45]2015年市本级决算'!A:C,3,FALSE)</f>
        <v>0</v>
      </c>
      <c r="K943" s="578">
        <f t="shared" si="102"/>
        <v>0</v>
      </c>
      <c r="L943" s="579">
        <f t="shared" si="103"/>
        <v>0</v>
      </c>
      <c r="M943" s="578">
        <f t="shared" si="104"/>
        <v>0</v>
      </c>
      <c r="N943" s="148" t="str">
        <f t="shared" si="100"/>
        <v/>
      </c>
      <c r="O943" s="194" t="str">
        <f t="shared" si="101"/>
        <v>否</v>
      </c>
      <c r="P943" s="194" t="str">
        <f t="shared" si="105"/>
        <v>是</v>
      </c>
      <c r="Q943" s="187" t="s">
        <v>1822</v>
      </c>
      <c r="R943" s="175">
        <f t="shared" si="106"/>
        <v>7</v>
      </c>
    </row>
    <row r="944" s="175" customFormat="1" ht="18.95" customHeight="1" spans="1:18">
      <c r="A944" s="185" t="s">
        <v>165</v>
      </c>
      <c r="B944" s="186"/>
      <c r="C944" s="690" t="s">
        <v>1820</v>
      </c>
      <c r="D944" s="574">
        <v>2130802</v>
      </c>
      <c r="E944" s="186" t="s">
        <v>176</v>
      </c>
      <c r="F944" s="60" t="s">
        <v>1823</v>
      </c>
      <c r="G944" s="188">
        <f>VLOOKUP(D944,'[45]2014市本级决算'!A:C,3,FALSE)</f>
        <v>0</v>
      </c>
      <c r="H944" s="188">
        <f>VLOOKUP(D944,'[45]2015市本级年初预算'!D:G,4,FALSE)</f>
        <v>0</v>
      </c>
      <c r="I944" s="188">
        <f>VLOOKUP(D944,'[45]2015预算调整'!E:K,7,FALSE)</f>
        <v>0</v>
      </c>
      <c r="J944" s="188">
        <f>VLOOKUP(D944,'[45]2015年市本级决算'!A:C,3,FALSE)</f>
        <v>0</v>
      </c>
      <c r="K944" s="578">
        <f t="shared" si="102"/>
        <v>0</v>
      </c>
      <c r="L944" s="579">
        <f t="shared" si="103"/>
        <v>0</v>
      </c>
      <c r="M944" s="578">
        <f t="shared" si="104"/>
        <v>0</v>
      </c>
      <c r="N944" s="148" t="str">
        <f t="shared" si="100"/>
        <v/>
      </c>
      <c r="O944" s="194" t="str">
        <f t="shared" si="101"/>
        <v>否</v>
      </c>
      <c r="P944" s="194" t="str">
        <f t="shared" si="105"/>
        <v>是</v>
      </c>
      <c r="Q944" s="187" t="s">
        <v>1824</v>
      </c>
      <c r="R944" s="175">
        <f t="shared" si="106"/>
        <v>7</v>
      </c>
    </row>
    <row r="945" s="175" customFormat="1" ht="18.95" customHeight="1" spans="1:18">
      <c r="A945" s="185" t="s">
        <v>165</v>
      </c>
      <c r="B945" s="186" t="s">
        <v>165</v>
      </c>
      <c r="C945" s="690" t="s">
        <v>1820</v>
      </c>
      <c r="D945" s="574">
        <v>2130899</v>
      </c>
      <c r="E945" s="186" t="s">
        <v>176</v>
      </c>
      <c r="F945" s="60" t="s">
        <v>1825</v>
      </c>
      <c r="G945" s="188">
        <f>VLOOKUP(D945,'[45]2014市本级决算'!A:C,3,FALSE)</f>
        <v>0</v>
      </c>
      <c r="H945" s="188">
        <f>VLOOKUP(D945,'[45]2015市本级年初预算'!D:G,4,FALSE)</f>
        <v>0</v>
      </c>
      <c r="I945" s="188">
        <f>VLOOKUP(D945,'[45]2015预算调整'!E:K,7,FALSE)</f>
        <v>0</v>
      </c>
      <c r="J945" s="188">
        <f>VLOOKUP(D945,'[45]2015年市本级决算'!A:C,3,FALSE)</f>
        <v>806</v>
      </c>
      <c r="K945" s="578">
        <f t="shared" si="102"/>
        <v>0</v>
      </c>
      <c r="L945" s="579">
        <f t="shared" si="103"/>
        <v>0</v>
      </c>
      <c r="M945" s="578">
        <f t="shared" si="104"/>
        <v>0</v>
      </c>
      <c r="N945" s="148" t="str">
        <f t="shared" si="100"/>
        <v/>
      </c>
      <c r="O945" s="194" t="str">
        <f t="shared" si="101"/>
        <v>是</v>
      </c>
      <c r="P945" s="194" t="str">
        <f t="shared" si="105"/>
        <v>是</v>
      </c>
      <c r="Q945" s="187" t="s">
        <v>1826</v>
      </c>
      <c r="R945" s="175">
        <f t="shared" si="106"/>
        <v>7</v>
      </c>
    </row>
    <row r="946" s="175" customFormat="1" ht="18.95" customHeight="1" spans="1:18">
      <c r="A946" s="185" t="s">
        <v>165</v>
      </c>
      <c r="B946" s="690" t="s">
        <v>1596</v>
      </c>
      <c r="C946" s="186"/>
      <c r="D946" s="574">
        <v>21309</v>
      </c>
      <c r="E946" s="186"/>
      <c r="F946" s="39" t="s">
        <v>1827</v>
      </c>
      <c r="G946" s="188"/>
      <c r="H946" s="188">
        <f>VLOOKUP(D946,'[45]2015市本级年初预算'!D:G,4,FALSE)</f>
        <v>0</v>
      </c>
      <c r="I946" s="188">
        <f>VLOOKUP(D946,'[45]2015预算调整'!E:K,7,FALSE)</f>
        <v>0</v>
      </c>
      <c r="J946" s="188">
        <f>VLOOKUP(D946,'[45]2015年市本级决算'!A:C,3,FALSE)</f>
        <v>0</v>
      </c>
      <c r="K946" s="578">
        <f t="shared" si="102"/>
        <v>0</v>
      </c>
      <c r="L946" s="579">
        <f t="shared" si="103"/>
        <v>0</v>
      </c>
      <c r="M946" s="578">
        <f t="shared" si="104"/>
        <v>0</v>
      </c>
      <c r="N946" s="146" t="str">
        <f t="shared" si="100"/>
        <v/>
      </c>
      <c r="O946" s="194" t="str">
        <f t="shared" si="101"/>
        <v>否</v>
      </c>
      <c r="P946" s="194" t="str">
        <f t="shared" si="105"/>
        <v>是</v>
      </c>
      <c r="Q946" s="689" t="s">
        <v>1828</v>
      </c>
      <c r="R946" s="175">
        <f t="shared" si="106"/>
        <v>5</v>
      </c>
    </row>
    <row r="947" s="175" customFormat="1" ht="18.95" customHeight="1" spans="1:18">
      <c r="A947" s="185" t="s">
        <v>165</v>
      </c>
      <c r="B947" s="186" t="s">
        <v>165</v>
      </c>
      <c r="C947" s="690" t="s">
        <v>1828</v>
      </c>
      <c r="D947" s="574">
        <v>2130901</v>
      </c>
      <c r="E947" s="186" t="s">
        <v>176</v>
      </c>
      <c r="F947" s="39" t="s">
        <v>1829</v>
      </c>
      <c r="G947" s="188"/>
      <c r="H947" s="188">
        <f>VLOOKUP(D947,'[45]2015市本级年初预算'!D:G,4,FALSE)</f>
        <v>0</v>
      </c>
      <c r="I947" s="188">
        <f>VLOOKUP(D947,'[45]2015预算调整'!E:K,7,FALSE)</f>
        <v>0</v>
      </c>
      <c r="J947" s="188">
        <f>VLOOKUP(D947,'[45]2015年市本级决算'!A:C,3,FALSE)</f>
        <v>0</v>
      </c>
      <c r="K947" s="578">
        <f t="shared" si="102"/>
        <v>0</v>
      </c>
      <c r="L947" s="579">
        <f t="shared" si="103"/>
        <v>0</v>
      </c>
      <c r="M947" s="578">
        <f t="shared" si="104"/>
        <v>0</v>
      </c>
      <c r="N947" s="148" t="str">
        <f t="shared" si="100"/>
        <v/>
      </c>
      <c r="O947" s="194" t="str">
        <f t="shared" si="101"/>
        <v>否</v>
      </c>
      <c r="P947" s="194" t="str">
        <f t="shared" si="105"/>
        <v>是</v>
      </c>
      <c r="Q947" s="187" t="s">
        <v>1830</v>
      </c>
      <c r="R947" s="175">
        <f t="shared" si="106"/>
        <v>7</v>
      </c>
    </row>
    <row r="948" s="175" customFormat="1" ht="18.95" customHeight="1" spans="1:18">
      <c r="A948" s="185" t="s">
        <v>165</v>
      </c>
      <c r="B948" s="186" t="s">
        <v>165</v>
      </c>
      <c r="C948" s="690" t="s">
        <v>1828</v>
      </c>
      <c r="D948" s="574">
        <v>2130902</v>
      </c>
      <c r="E948" s="186" t="s">
        <v>176</v>
      </c>
      <c r="F948" s="39" t="s">
        <v>1831</v>
      </c>
      <c r="G948" s="188"/>
      <c r="H948" s="188">
        <f>VLOOKUP(D948,'[45]2015市本级年初预算'!D:G,4,FALSE)</f>
        <v>0</v>
      </c>
      <c r="I948" s="188">
        <f>VLOOKUP(D948,'[45]2015预算调整'!E:K,7,FALSE)</f>
        <v>0</v>
      </c>
      <c r="J948" s="188">
        <f>VLOOKUP(D948,'[45]2015年市本级决算'!A:C,3,FALSE)</f>
        <v>0</v>
      </c>
      <c r="K948" s="578">
        <f t="shared" si="102"/>
        <v>0</v>
      </c>
      <c r="L948" s="579">
        <f t="shared" si="103"/>
        <v>0</v>
      </c>
      <c r="M948" s="578">
        <f t="shared" si="104"/>
        <v>0</v>
      </c>
      <c r="N948" s="148" t="str">
        <f t="shared" si="100"/>
        <v/>
      </c>
      <c r="O948" s="194" t="str">
        <f t="shared" si="101"/>
        <v>否</v>
      </c>
      <c r="P948" s="194" t="str">
        <f t="shared" si="105"/>
        <v>是</v>
      </c>
      <c r="Q948" s="187" t="s">
        <v>1832</v>
      </c>
      <c r="R948" s="175">
        <f t="shared" si="106"/>
        <v>7</v>
      </c>
    </row>
    <row r="949" s="175" customFormat="1" ht="18.95" customHeight="1" spans="1:18">
      <c r="A949" s="185"/>
      <c r="B949" s="198"/>
      <c r="C949" s="690" t="s">
        <v>1828</v>
      </c>
      <c r="D949" s="574">
        <v>2130999</v>
      </c>
      <c r="E949" s="186" t="s">
        <v>176</v>
      </c>
      <c r="F949" s="39" t="s">
        <v>1833</v>
      </c>
      <c r="G949" s="188"/>
      <c r="H949" s="188">
        <f>VLOOKUP(D949,'[45]2015市本级年初预算'!D:G,4,FALSE)</f>
        <v>0</v>
      </c>
      <c r="I949" s="188">
        <f>VLOOKUP(D949,'[45]2015预算调整'!E:K,7,FALSE)</f>
        <v>0</v>
      </c>
      <c r="J949" s="188">
        <f>VLOOKUP(D949,'[45]2015年市本级决算'!A:C,3,FALSE)</f>
        <v>0</v>
      </c>
      <c r="K949" s="578">
        <f t="shared" si="102"/>
        <v>0</v>
      </c>
      <c r="L949" s="579">
        <f t="shared" si="103"/>
        <v>0</v>
      </c>
      <c r="M949" s="578">
        <f t="shared" si="104"/>
        <v>0</v>
      </c>
      <c r="N949" s="148" t="str">
        <f t="shared" si="100"/>
        <v/>
      </c>
      <c r="O949" s="194" t="str">
        <f t="shared" si="101"/>
        <v>否</v>
      </c>
      <c r="P949" s="194" t="str">
        <f t="shared" si="105"/>
        <v>是</v>
      </c>
      <c r="Q949" s="689" t="s">
        <v>1834</v>
      </c>
      <c r="R949" s="175">
        <f t="shared" si="106"/>
        <v>7</v>
      </c>
    </row>
    <row r="950" s="175" customFormat="1" ht="18.95" customHeight="1" spans="1:18">
      <c r="A950" s="185"/>
      <c r="B950" s="690" t="s">
        <v>1596</v>
      </c>
      <c r="C950" s="186"/>
      <c r="D950" s="39">
        <v>21399</v>
      </c>
      <c r="E950" s="186"/>
      <c r="F950" s="62" t="s">
        <v>1835</v>
      </c>
      <c r="G950" s="188">
        <f>VLOOKUP(D950,'[45]2014市本级决算'!A:C,3,FALSE)</f>
        <v>3</v>
      </c>
      <c r="H950" s="188">
        <f>VLOOKUP(D950,'[45]2015市本级年初预算'!D:G,4,FALSE)</f>
        <v>3</v>
      </c>
      <c r="I950" s="188">
        <f>VLOOKUP(D950,'[45]2015预算调整'!E:K,7,FALSE)</f>
        <v>1503</v>
      </c>
      <c r="J950" s="188">
        <f>VLOOKUP(D950,'[45]2015年市本级决算'!A:C,3,FALSE)</f>
        <v>5414</v>
      </c>
      <c r="K950" s="578">
        <f t="shared" si="102"/>
        <v>1804.667</v>
      </c>
      <c r="L950" s="579">
        <f t="shared" si="103"/>
        <v>1804.667</v>
      </c>
      <c r="M950" s="578">
        <f t="shared" si="104"/>
        <v>3.602</v>
      </c>
      <c r="N950" s="146">
        <f t="shared" si="100"/>
        <v>1803.667</v>
      </c>
      <c r="O950" s="194" t="str">
        <f t="shared" si="101"/>
        <v>是</v>
      </c>
      <c r="P950" s="194" t="str">
        <f t="shared" si="105"/>
        <v>是</v>
      </c>
      <c r="Q950" s="39">
        <v>21399</v>
      </c>
      <c r="R950" s="175">
        <f t="shared" si="106"/>
        <v>5</v>
      </c>
    </row>
    <row r="951" s="175" customFormat="1" ht="18.95" customHeight="1" spans="1:18">
      <c r="A951" s="185"/>
      <c r="B951" s="186"/>
      <c r="C951" s="39">
        <v>21399</v>
      </c>
      <c r="D951" s="39">
        <v>2139901</v>
      </c>
      <c r="E951" s="186" t="s">
        <v>176</v>
      </c>
      <c r="F951" s="62" t="s">
        <v>1836</v>
      </c>
      <c r="G951" s="188">
        <f>VLOOKUP(D951,'[45]2014市本级决算'!A:C,3,FALSE)</f>
        <v>0</v>
      </c>
      <c r="H951" s="188">
        <f>VLOOKUP(D951,'[45]2015市本级年初预算'!D:G,4,FALSE)</f>
        <v>0</v>
      </c>
      <c r="I951" s="188">
        <f>VLOOKUP(D951,'[45]2015预算调整'!E:K,7,FALSE)</f>
        <v>0</v>
      </c>
      <c r="J951" s="188">
        <f>VLOOKUP(D951,'[45]2015年市本级决算'!A:C,3,FALSE)</f>
        <v>0</v>
      </c>
      <c r="K951" s="578">
        <f t="shared" si="102"/>
        <v>0</v>
      </c>
      <c r="L951" s="579">
        <f t="shared" si="103"/>
        <v>0</v>
      </c>
      <c r="M951" s="578">
        <f t="shared" si="104"/>
        <v>0</v>
      </c>
      <c r="N951" s="148" t="str">
        <f t="shared" si="100"/>
        <v/>
      </c>
      <c r="O951" s="194" t="str">
        <f t="shared" si="101"/>
        <v>否</v>
      </c>
      <c r="P951" s="194" t="str">
        <f t="shared" si="105"/>
        <v>是</v>
      </c>
      <c r="Q951" s="39">
        <v>2139901</v>
      </c>
      <c r="R951" s="175">
        <f t="shared" si="106"/>
        <v>7</v>
      </c>
    </row>
    <row r="952" s="175" customFormat="1" ht="18.95" customHeight="1" spans="1:18">
      <c r="A952" s="185"/>
      <c r="B952" s="186"/>
      <c r="C952" s="39">
        <v>21399</v>
      </c>
      <c r="D952" s="39">
        <v>2139999</v>
      </c>
      <c r="E952" s="186" t="s">
        <v>176</v>
      </c>
      <c r="F952" s="62" t="s">
        <v>1837</v>
      </c>
      <c r="G952" s="188">
        <f>VLOOKUP(D952,'[45]2014市本级决算'!A:C,3,FALSE)</f>
        <v>3</v>
      </c>
      <c r="H952" s="188">
        <f>VLOOKUP(D952,'[45]2015市本级年初预算'!D:G,4,FALSE)</f>
        <v>3</v>
      </c>
      <c r="I952" s="188">
        <f>VLOOKUP(D952,'[45]2015预算调整'!E:K,7,FALSE)</f>
        <v>1503</v>
      </c>
      <c r="J952" s="188">
        <f>VLOOKUP(D952,'[45]2015年市本级决算'!A:C,3,FALSE)</f>
        <v>5414</v>
      </c>
      <c r="K952" s="578">
        <f t="shared" si="102"/>
        <v>1804.667</v>
      </c>
      <c r="L952" s="579">
        <f t="shared" si="103"/>
        <v>1804.667</v>
      </c>
      <c r="M952" s="578">
        <f t="shared" si="104"/>
        <v>3.602</v>
      </c>
      <c r="N952" s="148">
        <f t="shared" ref="N952:N1015" si="107">IF(ISERROR(J952/G952-1),"",J952/G952-1)</f>
        <v>1803.667</v>
      </c>
      <c r="O952" s="194" t="str">
        <f t="shared" si="101"/>
        <v>是</v>
      </c>
      <c r="P952" s="194" t="str">
        <f t="shared" si="105"/>
        <v>是</v>
      </c>
      <c r="Q952" s="39">
        <v>2139999</v>
      </c>
      <c r="R952" s="175">
        <f t="shared" si="106"/>
        <v>7</v>
      </c>
    </row>
    <row r="953" s="175" customFormat="1" ht="18.95" customHeight="1" spans="1:18">
      <c r="A953" s="185" t="s">
        <v>164</v>
      </c>
      <c r="B953" s="186" t="s">
        <v>165</v>
      </c>
      <c r="C953" s="186"/>
      <c r="D953" s="574">
        <v>214</v>
      </c>
      <c r="E953" s="186"/>
      <c r="F953" s="59" t="s">
        <v>1838</v>
      </c>
      <c r="G953" s="188">
        <f>VLOOKUP(D953,'[45]2014市本级决算'!A:C,3,FALSE)</f>
        <v>33449</v>
      </c>
      <c r="H953" s="188">
        <f>VLOOKUP(D953,'[45]2015市本级年初预算'!D:G,4,FALSE)</f>
        <v>3844</v>
      </c>
      <c r="I953" s="188">
        <f>VLOOKUP(D953,'[45]2015预算调整'!E:K,7,FALSE)</f>
        <v>39939</v>
      </c>
      <c r="J953" s="188">
        <f>VLOOKUP(D953,'[45]2015年市本级决算'!A:C,3,FALSE)</f>
        <v>34352</v>
      </c>
      <c r="K953" s="578">
        <f t="shared" si="102"/>
        <v>1.027</v>
      </c>
      <c r="L953" s="579">
        <f t="shared" si="103"/>
        <v>8.937</v>
      </c>
      <c r="M953" s="578">
        <f t="shared" si="104"/>
        <v>0.86</v>
      </c>
      <c r="N953" s="146">
        <f t="shared" si="107"/>
        <v>0.027</v>
      </c>
      <c r="O953" s="194" t="str">
        <f t="shared" si="101"/>
        <v>是</v>
      </c>
      <c r="P953" s="194" t="str">
        <f t="shared" si="105"/>
        <v>是</v>
      </c>
      <c r="Q953" s="187" t="s">
        <v>1839</v>
      </c>
      <c r="R953" s="175">
        <f t="shared" si="106"/>
        <v>3</v>
      </c>
    </row>
    <row r="954" s="175" customFormat="1" ht="18.95" customHeight="1" spans="1:18">
      <c r="A954" s="185" t="s">
        <v>165</v>
      </c>
      <c r="B954" s="690" t="s">
        <v>1839</v>
      </c>
      <c r="C954" s="186"/>
      <c r="D954" s="574">
        <v>21401</v>
      </c>
      <c r="E954" s="186"/>
      <c r="F954" s="60" t="s">
        <v>1840</v>
      </c>
      <c r="G954" s="188">
        <f>VLOOKUP(D954,'[45]2014市本级决算'!A:C,3,FALSE)</f>
        <v>31651</v>
      </c>
      <c r="H954" s="188">
        <f>VLOOKUP(D954,'[45]2015市本级年初预算'!D:G,4,FALSE)</f>
        <v>2030</v>
      </c>
      <c r="I954" s="188">
        <f>VLOOKUP(D954,'[45]2015预算调整'!E:K,7,FALSE)</f>
        <v>34325</v>
      </c>
      <c r="J954" s="188">
        <f>VLOOKUP(D954,'[45]2015年市本级决算'!A:C,3,FALSE)</f>
        <v>29755</v>
      </c>
      <c r="K954" s="578">
        <f t="shared" si="102"/>
        <v>0.94</v>
      </c>
      <c r="L954" s="579">
        <f t="shared" si="103"/>
        <v>14.658</v>
      </c>
      <c r="M954" s="578">
        <f t="shared" si="104"/>
        <v>0.867</v>
      </c>
      <c r="N954" s="148">
        <f t="shared" si="107"/>
        <v>-0.06</v>
      </c>
      <c r="O954" s="194" t="str">
        <f t="shared" si="101"/>
        <v>是</v>
      </c>
      <c r="P954" s="194" t="str">
        <f t="shared" si="105"/>
        <v>是</v>
      </c>
      <c r="Q954" s="689" t="s">
        <v>1841</v>
      </c>
      <c r="R954" s="175">
        <f t="shared" si="106"/>
        <v>5</v>
      </c>
    </row>
    <row r="955" s="175" customFormat="1" ht="18.95" customHeight="1" spans="1:18">
      <c r="A955" s="185" t="s">
        <v>165</v>
      </c>
      <c r="B955" s="186" t="s">
        <v>165</v>
      </c>
      <c r="C955" s="690" t="s">
        <v>1841</v>
      </c>
      <c r="D955" s="574">
        <v>2140101</v>
      </c>
      <c r="E955" s="186" t="s">
        <v>176</v>
      </c>
      <c r="F955" s="60" t="s">
        <v>170</v>
      </c>
      <c r="G955" s="188">
        <f>VLOOKUP(D955,'[45]2014市本级决算'!A:C,3,FALSE)</f>
        <v>414</v>
      </c>
      <c r="H955" s="188">
        <f>VLOOKUP(D955,'[45]2015市本级年初预算'!D:G,4,FALSE)</f>
        <v>580</v>
      </c>
      <c r="I955" s="188">
        <f>VLOOKUP(D955,'[45]2015预算调整'!E:K,7,FALSE)</f>
        <v>580</v>
      </c>
      <c r="J955" s="188">
        <f>VLOOKUP(D955,'[45]2015年市本级决算'!A:C,3,FALSE)</f>
        <v>649</v>
      </c>
      <c r="K955" s="578">
        <f t="shared" si="102"/>
        <v>1.568</v>
      </c>
      <c r="L955" s="579">
        <f t="shared" si="103"/>
        <v>1.119</v>
      </c>
      <c r="M955" s="578">
        <f t="shared" si="104"/>
        <v>1.119</v>
      </c>
      <c r="N955" s="148">
        <f t="shared" si="107"/>
        <v>0.568</v>
      </c>
      <c r="O955" s="194" t="str">
        <f t="shared" si="101"/>
        <v>是</v>
      </c>
      <c r="P955" s="194" t="str">
        <f t="shared" si="105"/>
        <v>否</v>
      </c>
      <c r="Q955" s="187" t="s">
        <v>1842</v>
      </c>
      <c r="R955" s="175">
        <f t="shared" si="106"/>
        <v>7</v>
      </c>
    </row>
    <row r="956" s="175" customFormat="1" ht="18.95" customHeight="1" spans="1:18">
      <c r="A956" s="185" t="s">
        <v>165</v>
      </c>
      <c r="B956" s="186"/>
      <c r="C956" s="690" t="s">
        <v>1841</v>
      </c>
      <c r="D956" s="574">
        <v>2140102</v>
      </c>
      <c r="E956" s="186" t="s">
        <v>176</v>
      </c>
      <c r="F956" s="60" t="s">
        <v>172</v>
      </c>
      <c r="G956" s="188">
        <f>VLOOKUP(D956,'[45]2014市本级决算'!A:C,3,FALSE)</f>
        <v>645</v>
      </c>
      <c r="H956" s="188">
        <f>VLOOKUP(D956,'[45]2015市本级年初预算'!D:G,4,FALSE)</f>
        <v>840</v>
      </c>
      <c r="I956" s="188">
        <f>VLOOKUP(D956,'[45]2015预算调整'!E:K,7,FALSE)</f>
        <v>840</v>
      </c>
      <c r="J956" s="188">
        <f>VLOOKUP(D956,'[45]2015年市本级决算'!A:C,3,FALSE)</f>
        <v>431</v>
      </c>
      <c r="K956" s="578">
        <f t="shared" si="102"/>
        <v>0.668</v>
      </c>
      <c r="L956" s="579">
        <f t="shared" si="103"/>
        <v>0.513</v>
      </c>
      <c r="M956" s="578">
        <f t="shared" si="104"/>
        <v>0.513</v>
      </c>
      <c r="N956" s="148">
        <f t="shared" si="107"/>
        <v>-0.332</v>
      </c>
      <c r="O956" s="194" t="str">
        <f t="shared" si="101"/>
        <v>是</v>
      </c>
      <c r="P956" s="194" t="str">
        <f t="shared" si="105"/>
        <v>否</v>
      </c>
      <c r="Q956" s="187" t="s">
        <v>1843</v>
      </c>
      <c r="R956" s="175">
        <f t="shared" si="106"/>
        <v>7</v>
      </c>
    </row>
    <row r="957" s="175" customFormat="1" ht="18.95" customHeight="1" spans="1:18">
      <c r="A957" s="185" t="s">
        <v>165</v>
      </c>
      <c r="B957" s="186" t="s">
        <v>165</v>
      </c>
      <c r="C957" s="690" t="s">
        <v>1841</v>
      </c>
      <c r="D957" s="574">
        <v>2140103</v>
      </c>
      <c r="E957" s="186" t="s">
        <v>176</v>
      </c>
      <c r="F957" s="60" t="s">
        <v>174</v>
      </c>
      <c r="G957" s="188">
        <f>VLOOKUP(D957,'[45]2014市本级决算'!A:C,3,FALSE)</f>
        <v>0</v>
      </c>
      <c r="H957" s="188">
        <f>VLOOKUP(D957,'[45]2015市本级年初预算'!D:G,4,FALSE)</f>
        <v>0</v>
      </c>
      <c r="I957" s="188">
        <f>VLOOKUP(D957,'[45]2015预算调整'!E:K,7,FALSE)</f>
        <v>0</v>
      </c>
      <c r="J957" s="188">
        <f>VLOOKUP(D957,'[45]2015年市本级决算'!A:C,3,FALSE)</f>
        <v>0</v>
      </c>
      <c r="K957" s="578">
        <f t="shared" si="102"/>
        <v>0</v>
      </c>
      <c r="L957" s="579">
        <f t="shared" si="103"/>
        <v>0</v>
      </c>
      <c r="M957" s="578">
        <f t="shared" si="104"/>
        <v>0</v>
      </c>
      <c r="N957" s="148" t="str">
        <f t="shared" si="107"/>
        <v/>
      </c>
      <c r="O957" s="194" t="str">
        <f t="shared" si="101"/>
        <v>否</v>
      </c>
      <c r="P957" s="194" t="str">
        <f t="shared" si="105"/>
        <v>否</v>
      </c>
      <c r="Q957" s="187" t="s">
        <v>1844</v>
      </c>
      <c r="R957" s="175">
        <f t="shared" si="106"/>
        <v>7</v>
      </c>
    </row>
    <row r="958" s="175" customFormat="1" ht="18.95" customHeight="1" spans="1:18">
      <c r="A958" s="185" t="s">
        <v>165</v>
      </c>
      <c r="B958" s="186" t="s">
        <v>165</v>
      </c>
      <c r="C958" s="690" t="s">
        <v>1841</v>
      </c>
      <c r="D958" s="574">
        <v>2140104</v>
      </c>
      <c r="E958" s="186" t="s">
        <v>176</v>
      </c>
      <c r="F958" s="60" t="s">
        <v>1845</v>
      </c>
      <c r="G958" s="188">
        <f>VLOOKUP(D958,'[45]2014市本级决算'!A:C,3,FALSE)</f>
        <v>30000</v>
      </c>
      <c r="H958" s="188">
        <f>VLOOKUP(D958,'[45]2015市本级年初预算'!D:G,4,FALSE)</f>
        <v>0</v>
      </c>
      <c r="I958" s="188">
        <f>VLOOKUP(D958,'[45]2015预算调整'!E:K,7,FALSE)</f>
        <v>25000</v>
      </c>
      <c r="J958" s="188">
        <f>VLOOKUP(D958,'[45]2015年市本级决算'!A:C,3,FALSE)</f>
        <v>17000</v>
      </c>
      <c r="K958" s="578">
        <f t="shared" si="102"/>
        <v>0.567</v>
      </c>
      <c r="L958" s="579">
        <f t="shared" si="103"/>
        <v>0</v>
      </c>
      <c r="M958" s="578">
        <f t="shared" si="104"/>
        <v>0.68</v>
      </c>
      <c r="N958" s="148">
        <f t="shared" si="107"/>
        <v>-0.433</v>
      </c>
      <c r="O958" s="194" t="str">
        <f t="shared" si="101"/>
        <v>是</v>
      </c>
      <c r="P958" s="194" t="str">
        <f t="shared" si="105"/>
        <v>否</v>
      </c>
      <c r="Q958" s="187" t="s">
        <v>1846</v>
      </c>
      <c r="R958" s="175">
        <f t="shared" si="106"/>
        <v>7</v>
      </c>
    </row>
    <row r="959" s="175" customFormat="1" ht="18.95" customHeight="1" spans="1:18">
      <c r="A959" s="185"/>
      <c r="B959" s="186"/>
      <c r="C959" s="690" t="s">
        <v>1841</v>
      </c>
      <c r="D959" s="574">
        <v>2140105</v>
      </c>
      <c r="E959" s="186" t="s">
        <v>176</v>
      </c>
      <c r="F959" s="60" t="s">
        <v>1847</v>
      </c>
      <c r="G959" s="188">
        <f>VLOOKUP(D959,'[45]2014市本级决算'!A:C,3,FALSE)</f>
        <v>0</v>
      </c>
      <c r="H959" s="188">
        <f>VLOOKUP(D959,'[45]2015市本级年初预算'!D:G,4,FALSE)</f>
        <v>0</v>
      </c>
      <c r="I959" s="188">
        <f>VLOOKUP(D959,'[45]2015预算调整'!E:K,7,FALSE)</f>
        <v>4711</v>
      </c>
      <c r="J959" s="188">
        <f>VLOOKUP(D959,'[45]2015年市本级决算'!A:C,3,FALSE)</f>
        <v>0</v>
      </c>
      <c r="K959" s="578">
        <f t="shared" si="102"/>
        <v>0</v>
      </c>
      <c r="L959" s="579">
        <f t="shared" si="103"/>
        <v>0</v>
      </c>
      <c r="M959" s="578">
        <f t="shared" si="104"/>
        <v>0</v>
      </c>
      <c r="N959" s="148" t="str">
        <f t="shared" si="107"/>
        <v/>
      </c>
      <c r="O959" s="194" t="str">
        <f t="shared" si="101"/>
        <v>是</v>
      </c>
      <c r="P959" s="194" t="str">
        <f t="shared" si="105"/>
        <v>否</v>
      </c>
      <c r="Q959" s="187" t="s">
        <v>1848</v>
      </c>
      <c r="R959" s="175">
        <f t="shared" si="106"/>
        <v>7</v>
      </c>
    </row>
    <row r="960" s="175" customFormat="1" ht="18.95" customHeight="1" spans="1:18">
      <c r="A960" s="185"/>
      <c r="B960" s="186"/>
      <c r="C960" s="690" t="s">
        <v>1841</v>
      </c>
      <c r="D960" s="574">
        <v>2140106</v>
      </c>
      <c r="E960" s="186" t="s">
        <v>176</v>
      </c>
      <c r="F960" s="60" t="s">
        <v>1849</v>
      </c>
      <c r="G960" s="188">
        <f>VLOOKUP(D960,'[45]2014市本级决算'!A:C,3,FALSE)</f>
        <v>0</v>
      </c>
      <c r="H960" s="188">
        <f>VLOOKUP(D960,'[45]2015市本级年初预算'!D:G,4,FALSE)</f>
        <v>0</v>
      </c>
      <c r="I960" s="188">
        <f>VLOOKUP(D960,'[45]2015预算调整'!E:K,7,FALSE)</f>
        <v>1584</v>
      </c>
      <c r="J960" s="188">
        <f>VLOOKUP(D960,'[45]2015年市本级决算'!A:C,3,FALSE)</f>
        <v>0</v>
      </c>
      <c r="K960" s="578">
        <f t="shared" si="102"/>
        <v>0</v>
      </c>
      <c r="L960" s="579">
        <f t="shared" si="103"/>
        <v>0</v>
      </c>
      <c r="M960" s="578">
        <f t="shared" si="104"/>
        <v>0</v>
      </c>
      <c r="N960" s="148" t="str">
        <f t="shared" si="107"/>
        <v/>
      </c>
      <c r="O960" s="194" t="str">
        <f t="shared" si="101"/>
        <v>是</v>
      </c>
      <c r="P960" s="194" t="str">
        <f t="shared" si="105"/>
        <v>否</v>
      </c>
      <c r="Q960" s="187" t="s">
        <v>1850</v>
      </c>
      <c r="R960" s="175">
        <f t="shared" si="106"/>
        <v>7</v>
      </c>
    </row>
    <row r="961" s="175" customFormat="1" ht="18.95" customHeight="1" spans="1:18">
      <c r="A961" s="185" t="s">
        <v>165</v>
      </c>
      <c r="B961" s="186" t="s">
        <v>165</v>
      </c>
      <c r="C961" s="690" t="s">
        <v>1841</v>
      </c>
      <c r="D961" s="574">
        <v>2140107</v>
      </c>
      <c r="E961" s="186" t="s">
        <v>176</v>
      </c>
      <c r="F961" s="60" t="s">
        <v>1851</v>
      </c>
      <c r="G961" s="188">
        <f>VLOOKUP(D961,'[45]2014市本级决算'!A:C,3,FALSE)</f>
        <v>0</v>
      </c>
      <c r="H961" s="188">
        <f>VLOOKUP(D961,'[45]2015市本级年初预算'!D:G,4,FALSE)</f>
        <v>0</v>
      </c>
      <c r="I961" s="188">
        <f>VLOOKUP(D961,'[45]2015预算调整'!E:K,7,FALSE)</f>
        <v>0</v>
      </c>
      <c r="J961" s="188">
        <f>VLOOKUP(D961,'[45]2015年市本级决算'!A:C,3,FALSE)</f>
        <v>0</v>
      </c>
      <c r="K961" s="578">
        <f t="shared" si="102"/>
        <v>0</v>
      </c>
      <c r="L961" s="579">
        <f t="shared" si="103"/>
        <v>0</v>
      </c>
      <c r="M961" s="578">
        <f t="shared" si="104"/>
        <v>0</v>
      </c>
      <c r="N961" s="148" t="str">
        <f t="shared" si="107"/>
        <v/>
      </c>
      <c r="O961" s="194" t="str">
        <f t="shared" si="101"/>
        <v>否</v>
      </c>
      <c r="P961" s="194" t="str">
        <f t="shared" si="105"/>
        <v>否</v>
      </c>
      <c r="Q961" s="187" t="s">
        <v>1852</v>
      </c>
      <c r="R961" s="175">
        <f t="shared" si="106"/>
        <v>7</v>
      </c>
    </row>
    <row r="962" s="175" customFormat="1" ht="18.95" customHeight="1" spans="1:18">
      <c r="A962" s="185" t="s">
        <v>165</v>
      </c>
      <c r="B962" s="186" t="s">
        <v>165</v>
      </c>
      <c r="C962" s="690" t="s">
        <v>1841</v>
      </c>
      <c r="D962" s="574">
        <v>2140108</v>
      </c>
      <c r="E962" s="186" t="s">
        <v>176</v>
      </c>
      <c r="F962" s="60" t="s">
        <v>1853</v>
      </c>
      <c r="G962" s="188">
        <f>VLOOKUP(D962,'[45]2014市本级决算'!A:C,3,FALSE)</f>
        <v>287</v>
      </c>
      <c r="H962" s="188">
        <f>VLOOKUP(D962,'[45]2015市本级年初预算'!D:G,4,FALSE)</f>
        <v>290</v>
      </c>
      <c r="I962" s="188">
        <f>VLOOKUP(D962,'[45]2015预算调整'!E:K,7,FALSE)</f>
        <v>290</v>
      </c>
      <c r="J962" s="188">
        <f>VLOOKUP(D962,'[45]2015年市本级决算'!A:C,3,FALSE)</f>
        <v>35</v>
      </c>
      <c r="K962" s="578">
        <f t="shared" si="102"/>
        <v>0.122</v>
      </c>
      <c r="L962" s="579">
        <f t="shared" si="103"/>
        <v>0.121</v>
      </c>
      <c r="M962" s="578">
        <f t="shared" si="104"/>
        <v>0.121</v>
      </c>
      <c r="N962" s="148">
        <f t="shared" si="107"/>
        <v>-0.878</v>
      </c>
      <c r="O962" s="194" t="str">
        <f t="shared" si="101"/>
        <v>是</v>
      </c>
      <c r="P962" s="194" t="str">
        <f t="shared" si="105"/>
        <v>否</v>
      </c>
      <c r="Q962" s="187" t="s">
        <v>1854</v>
      </c>
      <c r="R962" s="175">
        <f t="shared" si="106"/>
        <v>7</v>
      </c>
    </row>
    <row r="963" s="175" customFormat="1" ht="18.95" customHeight="1" spans="1:18">
      <c r="A963" s="185" t="s">
        <v>165</v>
      </c>
      <c r="B963" s="186" t="s">
        <v>165</v>
      </c>
      <c r="C963" s="690" t="s">
        <v>1841</v>
      </c>
      <c r="D963" s="574">
        <v>2140109</v>
      </c>
      <c r="E963" s="186" t="s">
        <v>176</v>
      </c>
      <c r="F963" s="60" t="s">
        <v>1855</v>
      </c>
      <c r="G963" s="188">
        <f>VLOOKUP(D963,'[45]2014市本级决算'!A:C,3,FALSE)</f>
        <v>0</v>
      </c>
      <c r="H963" s="188">
        <f>VLOOKUP(D963,'[45]2015市本级年初预算'!D:G,4,FALSE)</f>
        <v>0</v>
      </c>
      <c r="I963" s="188">
        <f>VLOOKUP(D963,'[45]2015预算调整'!E:K,7,FALSE)</f>
        <v>0</v>
      </c>
      <c r="J963" s="188">
        <f>VLOOKUP(D963,'[45]2015年市本级决算'!A:C,3,FALSE)</f>
        <v>0</v>
      </c>
      <c r="K963" s="578">
        <f t="shared" si="102"/>
        <v>0</v>
      </c>
      <c r="L963" s="579">
        <f t="shared" si="103"/>
        <v>0</v>
      </c>
      <c r="M963" s="578">
        <f t="shared" si="104"/>
        <v>0</v>
      </c>
      <c r="N963" s="148" t="str">
        <f t="shared" si="107"/>
        <v/>
      </c>
      <c r="O963" s="194" t="str">
        <f t="shared" si="101"/>
        <v>否</v>
      </c>
      <c r="P963" s="194" t="str">
        <f t="shared" si="105"/>
        <v>否</v>
      </c>
      <c r="Q963" s="187" t="s">
        <v>1856</v>
      </c>
      <c r="R963" s="175">
        <f t="shared" si="106"/>
        <v>7</v>
      </c>
    </row>
    <row r="964" s="175" customFormat="1" ht="18.95" customHeight="1" spans="1:18">
      <c r="A964" s="185" t="s">
        <v>165</v>
      </c>
      <c r="B964" s="186" t="s">
        <v>165</v>
      </c>
      <c r="C964" s="690" t="s">
        <v>1841</v>
      </c>
      <c r="D964" s="574">
        <v>2140110</v>
      </c>
      <c r="E964" s="186" t="s">
        <v>176</v>
      </c>
      <c r="F964" s="60" t="s">
        <v>1857</v>
      </c>
      <c r="G964" s="188">
        <f>VLOOKUP(D964,'[45]2014市本级决算'!A:C,3,FALSE)</f>
        <v>0</v>
      </c>
      <c r="H964" s="188">
        <f>VLOOKUP(D964,'[45]2015市本级年初预算'!D:G,4,FALSE)</f>
        <v>0</v>
      </c>
      <c r="I964" s="188">
        <f>VLOOKUP(D964,'[45]2015预算调整'!E:K,7,FALSE)</f>
        <v>0</v>
      </c>
      <c r="J964" s="188">
        <f>VLOOKUP(D964,'[45]2015年市本级决算'!A:C,3,FALSE)</f>
        <v>0</v>
      </c>
      <c r="K964" s="578">
        <f t="shared" si="102"/>
        <v>0</v>
      </c>
      <c r="L964" s="579">
        <f t="shared" si="103"/>
        <v>0</v>
      </c>
      <c r="M964" s="578">
        <f t="shared" si="104"/>
        <v>0</v>
      </c>
      <c r="N964" s="148" t="str">
        <f t="shared" si="107"/>
        <v/>
      </c>
      <c r="O964" s="194" t="str">
        <f t="shared" ref="O964:O1027" si="108">IF(F964&lt;&gt;"",IF(SUM(G964:J964)&lt;&gt;0,"是","否"),"空")</f>
        <v>否</v>
      </c>
      <c r="P964" s="194" t="str">
        <f t="shared" si="105"/>
        <v>否</v>
      </c>
      <c r="Q964" s="187" t="s">
        <v>1858</v>
      </c>
      <c r="R964" s="175">
        <f t="shared" si="106"/>
        <v>7</v>
      </c>
    </row>
    <row r="965" s="175" customFormat="1" ht="18.95" customHeight="1" spans="1:18">
      <c r="A965" s="185" t="s">
        <v>165</v>
      </c>
      <c r="B965" s="186" t="s">
        <v>165</v>
      </c>
      <c r="C965" s="690" t="s">
        <v>1841</v>
      </c>
      <c r="D965" s="574">
        <v>2140111</v>
      </c>
      <c r="E965" s="186" t="s">
        <v>176</v>
      </c>
      <c r="F965" s="60" t="s">
        <v>1859</v>
      </c>
      <c r="G965" s="188">
        <f>VLOOKUP(D965,'[45]2014市本级决算'!A:C,3,FALSE)</f>
        <v>0</v>
      </c>
      <c r="H965" s="188">
        <f>VLOOKUP(D965,'[45]2015市本级年初预算'!D:G,4,FALSE)</f>
        <v>0</v>
      </c>
      <c r="I965" s="188">
        <f>VLOOKUP(D965,'[45]2015预算调整'!E:K,7,FALSE)</f>
        <v>0</v>
      </c>
      <c r="J965" s="188">
        <f>VLOOKUP(D965,'[45]2015年市本级决算'!A:C,3,FALSE)</f>
        <v>0</v>
      </c>
      <c r="K965" s="578">
        <f t="shared" ref="K965:K1028" si="109">IFERROR(J965/G965,0)</f>
        <v>0</v>
      </c>
      <c r="L965" s="579">
        <f t="shared" ref="L965:L1028" si="110">IFERROR(J965/H965,0)</f>
        <v>0</v>
      </c>
      <c r="M965" s="578">
        <f t="shared" ref="M965:M1028" si="111">IFERROR(J965/I965,0)</f>
        <v>0</v>
      </c>
      <c r="N965" s="148" t="str">
        <f t="shared" si="107"/>
        <v/>
      </c>
      <c r="O965" s="194" t="str">
        <f t="shared" si="108"/>
        <v>否</v>
      </c>
      <c r="P965" s="194" t="str">
        <f t="shared" ref="P965:P1028" si="112">IF(C965&lt;&gt;"",IF(OR(LEFT(D965,3)="205",LEFT(D965,3)="206",LEFT(D965,3)="207",LEFT(D965,3)="208",LEFT(D965,3)="210",LEFT(D965,3)="213"),"是","否"),"是")</f>
        <v>否</v>
      </c>
      <c r="Q965" s="187" t="s">
        <v>1860</v>
      </c>
      <c r="R965" s="175">
        <f t="shared" ref="R965:R1028" si="113">LEN(Q965)</f>
        <v>7</v>
      </c>
    </row>
    <row r="966" s="175" customFormat="1" ht="18.95" customHeight="1" spans="1:18">
      <c r="A966" s="185" t="s">
        <v>165</v>
      </c>
      <c r="B966" s="186" t="s">
        <v>165</v>
      </c>
      <c r="C966" s="690" t="s">
        <v>1841</v>
      </c>
      <c r="D966" s="574">
        <v>2140112</v>
      </c>
      <c r="E966" s="186" t="s">
        <v>176</v>
      </c>
      <c r="F966" s="60" t="s">
        <v>1861</v>
      </c>
      <c r="G966" s="188">
        <f>VLOOKUP(D966,'[45]2014市本级决算'!A:C,3,FALSE)</f>
        <v>103</v>
      </c>
      <c r="H966" s="188">
        <f>VLOOKUP(D966,'[45]2015市本级年初预算'!D:G,4,FALSE)</f>
        <v>110</v>
      </c>
      <c r="I966" s="188">
        <f>VLOOKUP(D966,'[45]2015预算调整'!E:K,7,FALSE)</f>
        <v>110</v>
      </c>
      <c r="J966" s="188">
        <f>VLOOKUP(D966,'[45]2015年市本级决算'!A:C,3,FALSE)</f>
        <v>169</v>
      </c>
      <c r="K966" s="578">
        <f t="shared" si="109"/>
        <v>1.641</v>
      </c>
      <c r="L966" s="579">
        <f t="shared" si="110"/>
        <v>1.536</v>
      </c>
      <c r="M966" s="578">
        <f t="shared" si="111"/>
        <v>1.536</v>
      </c>
      <c r="N966" s="148">
        <f t="shared" si="107"/>
        <v>0.641</v>
      </c>
      <c r="O966" s="194" t="str">
        <f t="shared" si="108"/>
        <v>是</v>
      </c>
      <c r="P966" s="194" t="str">
        <f t="shared" si="112"/>
        <v>否</v>
      </c>
      <c r="Q966" s="187" t="s">
        <v>1862</v>
      </c>
      <c r="R966" s="175">
        <f t="shared" si="113"/>
        <v>7</v>
      </c>
    </row>
    <row r="967" s="175" customFormat="1" ht="18.95" customHeight="1" spans="1:18">
      <c r="A967" s="185" t="s">
        <v>165</v>
      </c>
      <c r="B967" s="186" t="s">
        <v>165</v>
      </c>
      <c r="C967" s="690" t="s">
        <v>1841</v>
      </c>
      <c r="D967" s="574">
        <v>2140113</v>
      </c>
      <c r="E967" s="186" t="s">
        <v>176</v>
      </c>
      <c r="F967" s="60" t="s">
        <v>1863</v>
      </c>
      <c r="G967" s="188">
        <f>VLOOKUP(D967,'[45]2014市本级决算'!A:C,3,FALSE)</f>
        <v>0</v>
      </c>
      <c r="H967" s="188">
        <f>VLOOKUP(D967,'[45]2015市本级年初预算'!D:G,4,FALSE)</f>
        <v>0</v>
      </c>
      <c r="I967" s="188">
        <f>VLOOKUP(D967,'[45]2015预算调整'!E:K,7,FALSE)</f>
        <v>0</v>
      </c>
      <c r="J967" s="188">
        <f>VLOOKUP(D967,'[45]2015年市本级决算'!A:C,3,FALSE)</f>
        <v>0</v>
      </c>
      <c r="K967" s="578">
        <f t="shared" si="109"/>
        <v>0</v>
      </c>
      <c r="L967" s="579">
        <f t="shared" si="110"/>
        <v>0</v>
      </c>
      <c r="M967" s="578">
        <f t="shared" si="111"/>
        <v>0</v>
      </c>
      <c r="N967" s="148" t="str">
        <f t="shared" si="107"/>
        <v/>
      </c>
      <c r="O967" s="194" t="str">
        <f t="shared" si="108"/>
        <v>否</v>
      </c>
      <c r="P967" s="194" t="str">
        <f t="shared" si="112"/>
        <v>否</v>
      </c>
      <c r="Q967" s="187" t="s">
        <v>1864</v>
      </c>
      <c r="R967" s="175">
        <f t="shared" si="113"/>
        <v>7</v>
      </c>
    </row>
    <row r="968" s="175" customFormat="1" ht="18.95" customHeight="1" spans="1:18">
      <c r="A968" s="185" t="s">
        <v>165</v>
      </c>
      <c r="B968" s="186" t="s">
        <v>165</v>
      </c>
      <c r="C968" s="690" t="s">
        <v>1841</v>
      </c>
      <c r="D968" s="574">
        <v>2140114</v>
      </c>
      <c r="E968" s="186" t="s">
        <v>176</v>
      </c>
      <c r="F968" s="60" t="s">
        <v>1865</v>
      </c>
      <c r="G968" s="188">
        <f>VLOOKUP(D968,'[45]2014市本级决算'!A:C,3,FALSE)</f>
        <v>0</v>
      </c>
      <c r="H968" s="188">
        <f>VLOOKUP(D968,'[45]2015市本级年初预算'!D:G,4,FALSE)</f>
        <v>0</v>
      </c>
      <c r="I968" s="188">
        <f>VLOOKUP(D968,'[45]2015预算调整'!E:K,7,FALSE)</f>
        <v>0</v>
      </c>
      <c r="J968" s="188">
        <f>VLOOKUP(D968,'[45]2015年市本级决算'!A:C,3,FALSE)</f>
        <v>0</v>
      </c>
      <c r="K968" s="578">
        <f t="shared" si="109"/>
        <v>0</v>
      </c>
      <c r="L968" s="579">
        <f t="shared" si="110"/>
        <v>0</v>
      </c>
      <c r="M968" s="578">
        <f t="shared" si="111"/>
        <v>0</v>
      </c>
      <c r="N968" s="148" t="str">
        <f t="shared" si="107"/>
        <v/>
      </c>
      <c r="O968" s="194" t="str">
        <f t="shared" si="108"/>
        <v>否</v>
      </c>
      <c r="P968" s="194" t="str">
        <f t="shared" si="112"/>
        <v>否</v>
      </c>
      <c r="Q968" s="187" t="s">
        <v>1866</v>
      </c>
      <c r="R968" s="175">
        <f t="shared" si="113"/>
        <v>7</v>
      </c>
    </row>
    <row r="969" s="175" customFormat="1" ht="18.95" customHeight="1" spans="1:18">
      <c r="A969" s="185" t="s">
        <v>165</v>
      </c>
      <c r="B969" s="186" t="s">
        <v>165</v>
      </c>
      <c r="C969" s="690" t="s">
        <v>1841</v>
      </c>
      <c r="D969" s="574">
        <v>2140122</v>
      </c>
      <c r="E969" s="186" t="s">
        <v>176</v>
      </c>
      <c r="F969" s="60" t="s">
        <v>1867</v>
      </c>
      <c r="G969" s="188">
        <f>VLOOKUP(D969,'[45]2014市本级决算'!A:C,3,FALSE)</f>
        <v>0</v>
      </c>
      <c r="H969" s="188">
        <f>VLOOKUP(D969,'[45]2015市本级年初预算'!D:G,4,FALSE)</f>
        <v>0</v>
      </c>
      <c r="I969" s="188">
        <f>VLOOKUP(D969,'[45]2015预算调整'!E:K,7,FALSE)</f>
        <v>0</v>
      </c>
      <c r="J969" s="188">
        <f>VLOOKUP(D969,'[45]2015年市本级决算'!A:C,3,FALSE)</f>
        <v>0</v>
      </c>
      <c r="K969" s="578">
        <f t="shared" si="109"/>
        <v>0</v>
      </c>
      <c r="L969" s="579">
        <f t="shared" si="110"/>
        <v>0</v>
      </c>
      <c r="M969" s="578">
        <f t="shared" si="111"/>
        <v>0</v>
      </c>
      <c r="N969" s="148" t="str">
        <f t="shared" si="107"/>
        <v/>
      </c>
      <c r="O969" s="194" t="str">
        <f t="shared" si="108"/>
        <v>否</v>
      </c>
      <c r="P969" s="194" t="str">
        <f t="shared" si="112"/>
        <v>否</v>
      </c>
      <c r="Q969" s="187" t="s">
        <v>1868</v>
      </c>
      <c r="R969" s="175">
        <f t="shared" si="113"/>
        <v>7</v>
      </c>
    </row>
    <row r="970" s="175" customFormat="1" ht="18.95" customHeight="1" spans="1:18">
      <c r="A970" s="185" t="s">
        <v>165</v>
      </c>
      <c r="B970" s="186" t="s">
        <v>165</v>
      </c>
      <c r="C970" s="690" t="s">
        <v>1841</v>
      </c>
      <c r="D970" s="574">
        <v>2140123</v>
      </c>
      <c r="E970" s="186" t="s">
        <v>176</v>
      </c>
      <c r="F970" s="60" t="s">
        <v>1869</v>
      </c>
      <c r="G970" s="188">
        <f>VLOOKUP(D970,'[45]2014市本级决算'!A:C,3,FALSE)</f>
        <v>0</v>
      </c>
      <c r="H970" s="188">
        <f>VLOOKUP(D970,'[45]2015市本级年初预算'!D:G,4,FALSE)</f>
        <v>0</v>
      </c>
      <c r="I970" s="188">
        <f>VLOOKUP(D970,'[45]2015预算调整'!E:K,7,FALSE)</f>
        <v>0</v>
      </c>
      <c r="J970" s="188">
        <f>VLOOKUP(D970,'[45]2015年市本级决算'!A:C,3,FALSE)</f>
        <v>0</v>
      </c>
      <c r="K970" s="578">
        <f t="shared" si="109"/>
        <v>0</v>
      </c>
      <c r="L970" s="579">
        <f t="shared" si="110"/>
        <v>0</v>
      </c>
      <c r="M970" s="578">
        <f t="shared" si="111"/>
        <v>0</v>
      </c>
      <c r="N970" s="148" t="str">
        <f t="shared" si="107"/>
        <v/>
      </c>
      <c r="O970" s="194" t="str">
        <f t="shared" si="108"/>
        <v>否</v>
      </c>
      <c r="P970" s="194" t="str">
        <f t="shared" si="112"/>
        <v>否</v>
      </c>
      <c r="Q970" s="187" t="s">
        <v>1870</v>
      </c>
      <c r="R970" s="175">
        <f t="shared" si="113"/>
        <v>7</v>
      </c>
    </row>
    <row r="971" s="175" customFormat="1" ht="18.95" customHeight="1" spans="1:18">
      <c r="A971" s="185" t="s">
        <v>165</v>
      </c>
      <c r="B971" s="186" t="s">
        <v>165</v>
      </c>
      <c r="C971" s="690" t="s">
        <v>1841</v>
      </c>
      <c r="D971" s="574">
        <v>2140124</v>
      </c>
      <c r="E971" s="186" t="s">
        <v>176</v>
      </c>
      <c r="F971" s="60" t="s">
        <v>1871</v>
      </c>
      <c r="G971" s="188">
        <f>VLOOKUP(D971,'[45]2014市本级决算'!A:C,3,FALSE)</f>
        <v>0</v>
      </c>
      <c r="H971" s="188">
        <f>VLOOKUP(D971,'[45]2015市本级年初预算'!D:G,4,FALSE)</f>
        <v>0</v>
      </c>
      <c r="I971" s="188">
        <f>VLOOKUP(D971,'[45]2015预算调整'!E:K,7,FALSE)</f>
        <v>0</v>
      </c>
      <c r="J971" s="188">
        <f>VLOOKUP(D971,'[45]2015年市本级决算'!A:C,3,FALSE)</f>
        <v>0</v>
      </c>
      <c r="K971" s="578">
        <f t="shared" si="109"/>
        <v>0</v>
      </c>
      <c r="L971" s="579">
        <f t="shared" si="110"/>
        <v>0</v>
      </c>
      <c r="M971" s="578">
        <f t="shared" si="111"/>
        <v>0</v>
      </c>
      <c r="N971" s="148" t="str">
        <f t="shared" si="107"/>
        <v/>
      </c>
      <c r="O971" s="194" t="str">
        <f t="shared" si="108"/>
        <v>否</v>
      </c>
      <c r="P971" s="194" t="str">
        <f t="shared" si="112"/>
        <v>否</v>
      </c>
      <c r="Q971" s="187" t="s">
        <v>1872</v>
      </c>
      <c r="R971" s="175">
        <f t="shared" si="113"/>
        <v>7</v>
      </c>
    </row>
    <row r="972" s="175" customFormat="1" ht="18.95" customHeight="1" spans="1:18">
      <c r="A972" s="185" t="s">
        <v>165</v>
      </c>
      <c r="B972" s="186" t="s">
        <v>165</v>
      </c>
      <c r="C972" s="690" t="s">
        <v>1841</v>
      </c>
      <c r="D972" s="574">
        <v>2140125</v>
      </c>
      <c r="E972" s="186" t="s">
        <v>176</v>
      </c>
      <c r="F972" s="60" t="s">
        <v>1873</v>
      </c>
      <c r="G972" s="188">
        <f>VLOOKUP(D972,'[45]2014市本级决算'!A:C,3,FALSE)</f>
        <v>0</v>
      </c>
      <c r="H972" s="188">
        <f>VLOOKUP(D972,'[45]2015市本级年初预算'!D:G,4,FALSE)</f>
        <v>0</v>
      </c>
      <c r="I972" s="188">
        <f>VLOOKUP(D972,'[45]2015预算调整'!E:K,7,FALSE)</f>
        <v>0</v>
      </c>
      <c r="J972" s="188">
        <f>VLOOKUP(D972,'[45]2015年市本级决算'!A:C,3,FALSE)</f>
        <v>0</v>
      </c>
      <c r="K972" s="578">
        <f t="shared" si="109"/>
        <v>0</v>
      </c>
      <c r="L972" s="579">
        <f t="shared" si="110"/>
        <v>0</v>
      </c>
      <c r="M972" s="578">
        <f t="shared" si="111"/>
        <v>0</v>
      </c>
      <c r="N972" s="148" t="str">
        <f t="shared" si="107"/>
        <v/>
      </c>
      <c r="O972" s="194" t="str">
        <f t="shared" si="108"/>
        <v>否</v>
      </c>
      <c r="P972" s="194" t="str">
        <f t="shared" si="112"/>
        <v>否</v>
      </c>
      <c r="Q972" s="187" t="s">
        <v>1874</v>
      </c>
      <c r="R972" s="175">
        <f t="shared" si="113"/>
        <v>7</v>
      </c>
    </row>
    <row r="973" s="175" customFormat="1" ht="18.95" customHeight="1" spans="1:18">
      <c r="A973" s="185" t="s">
        <v>165</v>
      </c>
      <c r="B973" s="186" t="s">
        <v>165</v>
      </c>
      <c r="C973" s="690" t="s">
        <v>1841</v>
      </c>
      <c r="D973" s="574">
        <v>2140126</v>
      </c>
      <c r="E973" s="186" t="s">
        <v>176</v>
      </c>
      <c r="F973" s="60" t="s">
        <v>1875</v>
      </c>
      <c r="G973" s="188">
        <f>VLOOKUP(D973,'[45]2014市本级决算'!A:C,3,FALSE)</f>
        <v>0</v>
      </c>
      <c r="H973" s="188">
        <f>VLOOKUP(D973,'[45]2015市本级年初预算'!D:G,4,FALSE)</f>
        <v>0</v>
      </c>
      <c r="I973" s="188">
        <f>VLOOKUP(D973,'[45]2015预算调整'!E:K,7,FALSE)</f>
        <v>0</v>
      </c>
      <c r="J973" s="188">
        <f>VLOOKUP(D973,'[45]2015年市本级决算'!A:C,3,FALSE)</f>
        <v>0</v>
      </c>
      <c r="K973" s="578">
        <f t="shared" si="109"/>
        <v>0</v>
      </c>
      <c r="L973" s="579">
        <f t="shared" si="110"/>
        <v>0</v>
      </c>
      <c r="M973" s="578">
        <f t="shared" si="111"/>
        <v>0</v>
      </c>
      <c r="N973" s="148" t="str">
        <f t="shared" si="107"/>
        <v/>
      </c>
      <c r="O973" s="194" t="str">
        <f t="shared" si="108"/>
        <v>否</v>
      </c>
      <c r="P973" s="194" t="str">
        <f t="shared" si="112"/>
        <v>否</v>
      </c>
      <c r="Q973" s="187" t="s">
        <v>1876</v>
      </c>
      <c r="R973" s="175">
        <f t="shared" si="113"/>
        <v>7</v>
      </c>
    </row>
    <row r="974" s="175" customFormat="1" ht="18.95" customHeight="1" spans="1:18">
      <c r="A974" s="185" t="s">
        <v>165</v>
      </c>
      <c r="B974" s="186" t="s">
        <v>165</v>
      </c>
      <c r="C974" s="690" t="s">
        <v>1841</v>
      </c>
      <c r="D974" s="574">
        <v>2140127</v>
      </c>
      <c r="E974" s="186" t="s">
        <v>176</v>
      </c>
      <c r="F974" s="60" t="s">
        <v>1877</v>
      </c>
      <c r="G974" s="188">
        <f>VLOOKUP(D974,'[45]2014市本级决算'!A:C,3,FALSE)</f>
        <v>0</v>
      </c>
      <c r="H974" s="188">
        <f>VLOOKUP(D974,'[45]2015市本级年初预算'!D:G,4,FALSE)</f>
        <v>0</v>
      </c>
      <c r="I974" s="188">
        <f>VLOOKUP(D974,'[45]2015预算调整'!E:K,7,FALSE)</f>
        <v>0</v>
      </c>
      <c r="J974" s="188">
        <f>VLOOKUP(D974,'[45]2015年市本级决算'!A:C,3,FALSE)</f>
        <v>0</v>
      </c>
      <c r="K974" s="578">
        <f t="shared" si="109"/>
        <v>0</v>
      </c>
      <c r="L974" s="579">
        <f t="shared" si="110"/>
        <v>0</v>
      </c>
      <c r="M974" s="578">
        <f t="shared" si="111"/>
        <v>0</v>
      </c>
      <c r="N974" s="148" t="str">
        <f t="shared" si="107"/>
        <v/>
      </c>
      <c r="O974" s="194" t="str">
        <f t="shared" si="108"/>
        <v>否</v>
      </c>
      <c r="P974" s="194" t="str">
        <f t="shared" si="112"/>
        <v>否</v>
      </c>
      <c r="Q974" s="187" t="s">
        <v>1878</v>
      </c>
      <c r="R974" s="175">
        <f t="shared" si="113"/>
        <v>7</v>
      </c>
    </row>
    <row r="975" s="175" customFormat="1" ht="18.95" customHeight="1" spans="1:18">
      <c r="A975" s="185" t="s">
        <v>165</v>
      </c>
      <c r="B975" s="186" t="s">
        <v>165</v>
      </c>
      <c r="C975" s="690" t="s">
        <v>1841</v>
      </c>
      <c r="D975" s="574">
        <v>2140128</v>
      </c>
      <c r="E975" s="186" t="s">
        <v>176</v>
      </c>
      <c r="F975" s="60" t="s">
        <v>1879</v>
      </c>
      <c r="G975" s="188">
        <f>VLOOKUP(D975,'[45]2014市本级决算'!A:C,3,FALSE)</f>
        <v>0</v>
      </c>
      <c r="H975" s="188">
        <f>VLOOKUP(D975,'[45]2015市本级年初预算'!D:G,4,FALSE)</f>
        <v>0</v>
      </c>
      <c r="I975" s="188">
        <f>VLOOKUP(D975,'[45]2015预算调整'!E:K,7,FALSE)</f>
        <v>0</v>
      </c>
      <c r="J975" s="188">
        <f>VLOOKUP(D975,'[45]2015年市本级决算'!A:C,3,FALSE)</f>
        <v>0</v>
      </c>
      <c r="K975" s="578">
        <f t="shared" si="109"/>
        <v>0</v>
      </c>
      <c r="L975" s="579">
        <f t="shared" si="110"/>
        <v>0</v>
      </c>
      <c r="M975" s="578">
        <f t="shared" si="111"/>
        <v>0</v>
      </c>
      <c r="N975" s="148" t="str">
        <f t="shared" si="107"/>
        <v/>
      </c>
      <c r="O975" s="194" t="str">
        <f t="shared" si="108"/>
        <v>否</v>
      </c>
      <c r="P975" s="194" t="str">
        <f t="shared" si="112"/>
        <v>否</v>
      </c>
      <c r="Q975" s="187" t="s">
        <v>1880</v>
      </c>
      <c r="R975" s="175">
        <f t="shared" si="113"/>
        <v>7</v>
      </c>
    </row>
    <row r="976" s="175" customFormat="1" ht="18.95" customHeight="1" spans="1:18">
      <c r="A976" s="185" t="s">
        <v>165</v>
      </c>
      <c r="B976" s="186" t="s">
        <v>165</v>
      </c>
      <c r="C976" s="690" t="s">
        <v>1841</v>
      </c>
      <c r="D976" s="574">
        <v>2140129</v>
      </c>
      <c r="E976" s="186" t="s">
        <v>176</v>
      </c>
      <c r="F976" s="60" t="s">
        <v>1881</v>
      </c>
      <c r="G976" s="188">
        <f>VLOOKUP(D976,'[45]2014市本级决算'!A:C,3,FALSE)</f>
        <v>0</v>
      </c>
      <c r="H976" s="188">
        <f>VLOOKUP(D976,'[45]2015市本级年初预算'!D:G,4,FALSE)</f>
        <v>0</v>
      </c>
      <c r="I976" s="188">
        <f>VLOOKUP(D976,'[45]2015预算调整'!E:K,7,FALSE)</f>
        <v>0</v>
      </c>
      <c r="J976" s="188">
        <f>VLOOKUP(D976,'[45]2015年市本级决算'!A:C,3,FALSE)</f>
        <v>0</v>
      </c>
      <c r="K976" s="578">
        <f t="shared" si="109"/>
        <v>0</v>
      </c>
      <c r="L976" s="579">
        <f t="shared" si="110"/>
        <v>0</v>
      </c>
      <c r="M976" s="578">
        <f t="shared" si="111"/>
        <v>0</v>
      </c>
      <c r="N976" s="148" t="str">
        <f t="shared" si="107"/>
        <v/>
      </c>
      <c r="O976" s="194" t="str">
        <f t="shared" si="108"/>
        <v>否</v>
      </c>
      <c r="P976" s="194" t="str">
        <f t="shared" si="112"/>
        <v>否</v>
      </c>
      <c r="Q976" s="187" t="s">
        <v>1882</v>
      </c>
      <c r="R976" s="175">
        <f t="shared" si="113"/>
        <v>7</v>
      </c>
    </row>
    <row r="977" s="175" customFormat="1" ht="18.95" customHeight="1" spans="1:18">
      <c r="A977" s="185" t="s">
        <v>165</v>
      </c>
      <c r="B977" s="186" t="s">
        <v>165</v>
      </c>
      <c r="C977" s="690" t="s">
        <v>1841</v>
      </c>
      <c r="D977" s="574">
        <v>2140130</v>
      </c>
      <c r="E977" s="186" t="s">
        <v>176</v>
      </c>
      <c r="F977" s="60" t="s">
        <v>1883</v>
      </c>
      <c r="G977" s="188">
        <f>VLOOKUP(D977,'[45]2014市本级决算'!A:C,3,FALSE)</f>
        <v>0</v>
      </c>
      <c r="H977" s="188">
        <f>VLOOKUP(D977,'[45]2015市本级年初预算'!D:G,4,FALSE)</f>
        <v>0</v>
      </c>
      <c r="I977" s="188">
        <f>VLOOKUP(D977,'[45]2015预算调整'!E:K,7,FALSE)</f>
        <v>0</v>
      </c>
      <c r="J977" s="188">
        <f>VLOOKUP(D977,'[45]2015年市本级决算'!A:C,3,FALSE)</f>
        <v>0</v>
      </c>
      <c r="K977" s="578">
        <f t="shared" si="109"/>
        <v>0</v>
      </c>
      <c r="L977" s="579">
        <f t="shared" si="110"/>
        <v>0</v>
      </c>
      <c r="M977" s="578">
        <f t="shared" si="111"/>
        <v>0</v>
      </c>
      <c r="N977" s="148" t="str">
        <f t="shared" si="107"/>
        <v/>
      </c>
      <c r="O977" s="194" t="str">
        <f t="shared" si="108"/>
        <v>否</v>
      </c>
      <c r="P977" s="194" t="str">
        <f t="shared" si="112"/>
        <v>否</v>
      </c>
      <c r="Q977" s="187" t="s">
        <v>1884</v>
      </c>
      <c r="R977" s="175">
        <f t="shared" si="113"/>
        <v>7</v>
      </c>
    </row>
    <row r="978" s="175" customFormat="1" ht="18.95" customHeight="1" spans="1:18">
      <c r="A978" s="185" t="s">
        <v>165</v>
      </c>
      <c r="B978" s="186" t="s">
        <v>165</v>
      </c>
      <c r="C978" s="690" t="s">
        <v>1841</v>
      </c>
      <c r="D978" s="574">
        <v>2140131</v>
      </c>
      <c r="E978" s="186" t="s">
        <v>176</v>
      </c>
      <c r="F978" s="60" t="s">
        <v>1885</v>
      </c>
      <c r="G978" s="188">
        <f>VLOOKUP(D978,'[45]2014市本级决算'!A:C,3,FALSE)</f>
        <v>0</v>
      </c>
      <c r="H978" s="188">
        <f>VLOOKUP(D978,'[45]2015市本级年初预算'!D:G,4,FALSE)</f>
        <v>0</v>
      </c>
      <c r="I978" s="188">
        <f>VLOOKUP(D978,'[45]2015预算调整'!E:K,7,FALSE)</f>
        <v>0</v>
      </c>
      <c r="J978" s="188">
        <f>VLOOKUP(D978,'[45]2015年市本级决算'!A:C,3,FALSE)</f>
        <v>0</v>
      </c>
      <c r="K978" s="578">
        <f t="shared" si="109"/>
        <v>0</v>
      </c>
      <c r="L978" s="579">
        <f t="shared" si="110"/>
        <v>0</v>
      </c>
      <c r="M978" s="578">
        <f t="shared" si="111"/>
        <v>0</v>
      </c>
      <c r="N978" s="148" t="str">
        <f t="shared" si="107"/>
        <v/>
      </c>
      <c r="O978" s="194" t="str">
        <f t="shared" si="108"/>
        <v>否</v>
      </c>
      <c r="P978" s="194" t="str">
        <f t="shared" si="112"/>
        <v>否</v>
      </c>
      <c r="Q978" s="187" t="s">
        <v>1886</v>
      </c>
      <c r="R978" s="175">
        <f t="shared" si="113"/>
        <v>7</v>
      </c>
    </row>
    <row r="979" s="175" customFormat="1" ht="18.95" customHeight="1" spans="1:18">
      <c r="A979" s="185" t="s">
        <v>165</v>
      </c>
      <c r="B979" s="186" t="s">
        <v>165</v>
      </c>
      <c r="C979" s="690" t="s">
        <v>1841</v>
      </c>
      <c r="D979" s="574">
        <v>2140133</v>
      </c>
      <c r="E979" s="186" t="s">
        <v>176</v>
      </c>
      <c r="F979" s="60" t="s">
        <v>1887</v>
      </c>
      <c r="G979" s="188">
        <f>VLOOKUP(D979,'[45]2014市本级决算'!A:C,3,FALSE)</f>
        <v>0</v>
      </c>
      <c r="H979" s="188">
        <f>VLOOKUP(D979,'[45]2015市本级年初预算'!D:G,4,FALSE)</f>
        <v>0</v>
      </c>
      <c r="I979" s="188">
        <f>VLOOKUP(D979,'[45]2015预算调整'!E:K,7,FALSE)</f>
        <v>0</v>
      </c>
      <c r="J979" s="188">
        <f>VLOOKUP(D979,'[45]2015年市本级决算'!A:C,3,FALSE)</f>
        <v>0</v>
      </c>
      <c r="K979" s="578">
        <f t="shared" si="109"/>
        <v>0</v>
      </c>
      <c r="L979" s="579">
        <f t="shared" si="110"/>
        <v>0</v>
      </c>
      <c r="M979" s="578">
        <f t="shared" si="111"/>
        <v>0</v>
      </c>
      <c r="N979" s="148" t="str">
        <f t="shared" si="107"/>
        <v/>
      </c>
      <c r="O979" s="194" t="str">
        <f t="shared" si="108"/>
        <v>否</v>
      </c>
      <c r="P979" s="194" t="str">
        <f t="shared" si="112"/>
        <v>否</v>
      </c>
      <c r="Q979" s="187" t="s">
        <v>1888</v>
      </c>
      <c r="R979" s="175">
        <f t="shared" si="113"/>
        <v>7</v>
      </c>
    </row>
    <row r="980" s="175" customFormat="1" ht="18.95" customHeight="1" spans="1:18">
      <c r="A980" s="185" t="s">
        <v>165</v>
      </c>
      <c r="B980" s="186" t="s">
        <v>165</v>
      </c>
      <c r="C980" s="690" t="s">
        <v>1841</v>
      </c>
      <c r="D980" s="574">
        <v>2140136</v>
      </c>
      <c r="E980" s="186" t="s">
        <v>176</v>
      </c>
      <c r="F980" s="60" t="s">
        <v>1889</v>
      </c>
      <c r="G980" s="188">
        <f>VLOOKUP(D980,'[45]2014市本级决算'!A:C,3,FALSE)</f>
        <v>0</v>
      </c>
      <c r="H980" s="188">
        <f>VLOOKUP(D980,'[45]2015市本级年初预算'!D:G,4,FALSE)</f>
        <v>0</v>
      </c>
      <c r="I980" s="188">
        <f>VLOOKUP(D980,'[45]2015预算调整'!E:K,7,FALSE)</f>
        <v>0</v>
      </c>
      <c r="J980" s="188">
        <f>VLOOKUP(D980,'[45]2015年市本级决算'!A:C,3,FALSE)</f>
        <v>0</v>
      </c>
      <c r="K980" s="578">
        <f t="shared" si="109"/>
        <v>0</v>
      </c>
      <c r="L980" s="579">
        <f t="shared" si="110"/>
        <v>0</v>
      </c>
      <c r="M980" s="578">
        <f t="shared" si="111"/>
        <v>0</v>
      </c>
      <c r="N980" s="148" t="str">
        <f t="shared" si="107"/>
        <v/>
      </c>
      <c r="O980" s="194" t="str">
        <f t="shared" si="108"/>
        <v>否</v>
      </c>
      <c r="P980" s="194" t="str">
        <f t="shared" si="112"/>
        <v>否</v>
      </c>
      <c r="Q980" s="187" t="s">
        <v>1890</v>
      </c>
      <c r="R980" s="175">
        <f t="shared" si="113"/>
        <v>7</v>
      </c>
    </row>
    <row r="981" s="175" customFormat="1" ht="18.95" customHeight="1" spans="1:18">
      <c r="A981" s="185" t="s">
        <v>165</v>
      </c>
      <c r="B981" s="186" t="s">
        <v>165</v>
      </c>
      <c r="C981" s="690" t="s">
        <v>1841</v>
      </c>
      <c r="D981" s="574">
        <v>2140138</v>
      </c>
      <c r="E981" s="186" t="s">
        <v>176</v>
      </c>
      <c r="F981" s="60" t="s">
        <v>1891</v>
      </c>
      <c r="G981" s="188">
        <f>VLOOKUP(D981,'[45]2014市本级决算'!A:C,3,FALSE)</f>
        <v>0</v>
      </c>
      <c r="H981" s="188">
        <f>VLOOKUP(D981,'[45]2015市本级年初预算'!D:G,4,FALSE)</f>
        <v>0</v>
      </c>
      <c r="I981" s="188">
        <f>VLOOKUP(D981,'[45]2015预算调整'!E:K,7,FALSE)</f>
        <v>0</v>
      </c>
      <c r="J981" s="188">
        <f>VLOOKUP(D981,'[45]2015年市本级决算'!A:C,3,FALSE)</f>
        <v>0</v>
      </c>
      <c r="K981" s="578">
        <f t="shared" si="109"/>
        <v>0</v>
      </c>
      <c r="L981" s="579">
        <f t="shared" si="110"/>
        <v>0</v>
      </c>
      <c r="M981" s="578">
        <f t="shared" si="111"/>
        <v>0</v>
      </c>
      <c r="N981" s="148" t="str">
        <f t="shared" si="107"/>
        <v/>
      </c>
      <c r="O981" s="194" t="str">
        <f t="shared" si="108"/>
        <v>否</v>
      </c>
      <c r="P981" s="194" t="str">
        <f t="shared" si="112"/>
        <v>否</v>
      </c>
      <c r="Q981" s="187" t="s">
        <v>1892</v>
      </c>
      <c r="R981" s="175">
        <f t="shared" si="113"/>
        <v>7</v>
      </c>
    </row>
    <row r="982" s="175" customFormat="1" ht="18.95" customHeight="1" spans="1:18">
      <c r="A982" s="185" t="s">
        <v>165</v>
      </c>
      <c r="B982" s="186" t="s">
        <v>165</v>
      </c>
      <c r="C982" s="690" t="s">
        <v>1841</v>
      </c>
      <c r="D982" s="574">
        <v>2140139</v>
      </c>
      <c r="E982" s="186" t="s">
        <v>176</v>
      </c>
      <c r="F982" s="584" t="s">
        <v>1893</v>
      </c>
      <c r="G982" s="188">
        <f>VLOOKUP(D982,'[45]2014市本级决算'!A:C,3,FALSE)</f>
        <v>0</v>
      </c>
      <c r="H982" s="188">
        <f>VLOOKUP(D982,'[45]2015市本级年初预算'!D:G,4,FALSE)</f>
        <v>0</v>
      </c>
      <c r="I982" s="188">
        <f>VLOOKUP(D982,'[45]2015预算调整'!E:K,7,FALSE)</f>
        <v>0</v>
      </c>
      <c r="J982" s="188">
        <f>VLOOKUP(D982,'[45]2015年市本级决算'!A:C,3,FALSE)</f>
        <v>8694</v>
      </c>
      <c r="K982" s="578">
        <f t="shared" si="109"/>
        <v>0</v>
      </c>
      <c r="L982" s="579">
        <f t="shared" si="110"/>
        <v>0</v>
      </c>
      <c r="M982" s="578">
        <f t="shared" si="111"/>
        <v>0</v>
      </c>
      <c r="N982" s="148" t="str">
        <f t="shared" si="107"/>
        <v/>
      </c>
      <c r="O982" s="194" t="str">
        <f t="shared" si="108"/>
        <v>是</v>
      </c>
      <c r="P982" s="194" t="str">
        <f t="shared" si="112"/>
        <v>否</v>
      </c>
      <c r="Q982" s="187" t="s">
        <v>1894</v>
      </c>
      <c r="R982" s="175">
        <f t="shared" si="113"/>
        <v>7</v>
      </c>
    </row>
    <row r="983" s="175" customFormat="1" ht="18.95" customHeight="1" spans="1:18">
      <c r="A983" s="185" t="s">
        <v>165</v>
      </c>
      <c r="B983" s="186" t="s">
        <v>165</v>
      </c>
      <c r="C983" s="690" t="s">
        <v>1841</v>
      </c>
      <c r="D983" s="574">
        <v>2140199</v>
      </c>
      <c r="E983" s="186" t="s">
        <v>176</v>
      </c>
      <c r="F983" s="60" t="s">
        <v>1895</v>
      </c>
      <c r="G983" s="188">
        <f>VLOOKUP(D983,'[45]2014市本级决算'!A:C,3,FALSE)</f>
        <v>202</v>
      </c>
      <c r="H983" s="188">
        <f>VLOOKUP(D983,'[45]2015市本级年初预算'!D:G,4,FALSE)</f>
        <v>210</v>
      </c>
      <c r="I983" s="188">
        <f>VLOOKUP(D983,'[45]2015预算调整'!E:K,7,FALSE)</f>
        <v>1210</v>
      </c>
      <c r="J983" s="188">
        <f>VLOOKUP(D983,'[45]2015年市本级决算'!A:C,3,FALSE)</f>
        <v>2777</v>
      </c>
      <c r="K983" s="578">
        <f t="shared" si="109"/>
        <v>13.748</v>
      </c>
      <c r="L983" s="579">
        <f t="shared" si="110"/>
        <v>13.224</v>
      </c>
      <c r="M983" s="578">
        <f t="shared" si="111"/>
        <v>2.295</v>
      </c>
      <c r="N983" s="148">
        <f t="shared" si="107"/>
        <v>12.748</v>
      </c>
      <c r="O983" s="194" t="str">
        <f t="shared" si="108"/>
        <v>是</v>
      </c>
      <c r="P983" s="194" t="str">
        <f t="shared" si="112"/>
        <v>否</v>
      </c>
      <c r="Q983" s="187" t="s">
        <v>1896</v>
      </c>
      <c r="R983" s="175">
        <f t="shared" si="113"/>
        <v>7</v>
      </c>
    </row>
    <row r="984" s="175" customFormat="1" ht="18.95" customHeight="1" spans="1:18">
      <c r="A984" s="185" t="s">
        <v>165</v>
      </c>
      <c r="B984" s="690" t="s">
        <v>1839</v>
      </c>
      <c r="C984" s="186"/>
      <c r="D984" s="574">
        <v>21402</v>
      </c>
      <c r="E984" s="186"/>
      <c r="F984" s="60" t="s">
        <v>1897</v>
      </c>
      <c r="G984" s="188">
        <f>VLOOKUP(D984,'[45]2014市本级决算'!A:C,3,FALSE)</f>
        <v>35</v>
      </c>
      <c r="H984" s="188">
        <f>VLOOKUP(D984,'[45]2015市本级年初预算'!D:G,4,FALSE)</f>
        <v>35</v>
      </c>
      <c r="I984" s="188">
        <f>VLOOKUP(D984,'[45]2015预算调整'!E:K,7,FALSE)</f>
        <v>2535</v>
      </c>
      <c r="J984" s="188">
        <f>VLOOKUP(D984,'[45]2015年市本级决算'!A:C,3,FALSE)</f>
        <v>2471</v>
      </c>
      <c r="K984" s="578">
        <f t="shared" si="109"/>
        <v>70.6</v>
      </c>
      <c r="L984" s="579">
        <f t="shared" si="110"/>
        <v>70.6</v>
      </c>
      <c r="M984" s="578">
        <f t="shared" si="111"/>
        <v>0.975</v>
      </c>
      <c r="N984" s="148">
        <f t="shared" si="107"/>
        <v>69.6</v>
      </c>
      <c r="O984" s="194" t="str">
        <f t="shared" si="108"/>
        <v>是</v>
      </c>
      <c r="P984" s="194" t="str">
        <f t="shared" si="112"/>
        <v>是</v>
      </c>
      <c r="Q984" s="187" t="s">
        <v>1898</v>
      </c>
      <c r="R984" s="175">
        <f t="shared" si="113"/>
        <v>5</v>
      </c>
    </row>
    <row r="985" s="175" customFormat="1" ht="18.95" customHeight="1" spans="1:18">
      <c r="A985" s="185" t="s">
        <v>165</v>
      </c>
      <c r="B985" s="186" t="s">
        <v>165</v>
      </c>
      <c r="C985" s="690" t="s">
        <v>1898</v>
      </c>
      <c r="D985" s="574">
        <v>2140201</v>
      </c>
      <c r="E985" s="186" t="s">
        <v>176</v>
      </c>
      <c r="F985" s="60" t="s">
        <v>170</v>
      </c>
      <c r="G985" s="188">
        <f>VLOOKUP(D985,'[45]2014市本级决算'!A:C,3,FALSE)</f>
        <v>0</v>
      </c>
      <c r="H985" s="188">
        <f>VLOOKUP(D985,'[45]2015市本级年初预算'!D:G,4,FALSE)</f>
        <v>0</v>
      </c>
      <c r="I985" s="188">
        <f>VLOOKUP(D985,'[45]2015预算调整'!E:K,7,FALSE)</f>
        <v>0</v>
      </c>
      <c r="J985" s="188">
        <f>VLOOKUP(D985,'[45]2015年市本级决算'!A:C,3,FALSE)</f>
        <v>0</v>
      </c>
      <c r="K985" s="578">
        <f t="shared" si="109"/>
        <v>0</v>
      </c>
      <c r="L985" s="579">
        <f t="shared" si="110"/>
        <v>0</v>
      </c>
      <c r="M985" s="578">
        <f t="shared" si="111"/>
        <v>0</v>
      </c>
      <c r="N985" s="148" t="str">
        <f t="shared" si="107"/>
        <v/>
      </c>
      <c r="O985" s="194" t="str">
        <f t="shared" si="108"/>
        <v>否</v>
      </c>
      <c r="P985" s="194" t="str">
        <f t="shared" si="112"/>
        <v>否</v>
      </c>
      <c r="Q985" s="187" t="s">
        <v>1899</v>
      </c>
      <c r="R985" s="175">
        <f t="shared" si="113"/>
        <v>7</v>
      </c>
    </row>
    <row r="986" s="175" customFormat="1" ht="18.95" customHeight="1" spans="1:18">
      <c r="A986" s="185" t="s">
        <v>165</v>
      </c>
      <c r="B986" s="186" t="s">
        <v>165</v>
      </c>
      <c r="C986" s="690" t="s">
        <v>1898</v>
      </c>
      <c r="D986" s="574">
        <v>2140202</v>
      </c>
      <c r="E986" s="186" t="s">
        <v>176</v>
      </c>
      <c r="F986" s="60" t="s">
        <v>172</v>
      </c>
      <c r="G986" s="188">
        <f>VLOOKUP(D986,'[45]2014市本级决算'!A:C,3,FALSE)</f>
        <v>0</v>
      </c>
      <c r="H986" s="188">
        <f>VLOOKUP(D986,'[45]2015市本级年初预算'!D:G,4,FALSE)</f>
        <v>0</v>
      </c>
      <c r="I986" s="188">
        <f>VLOOKUP(D986,'[45]2015预算调整'!E:K,7,FALSE)</f>
        <v>0</v>
      </c>
      <c r="J986" s="188">
        <f>VLOOKUP(D986,'[45]2015年市本级决算'!A:C,3,FALSE)</f>
        <v>0</v>
      </c>
      <c r="K986" s="578">
        <f t="shared" si="109"/>
        <v>0</v>
      </c>
      <c r="L986" s="579">
        <f t="shared" si="110"/>
        <v>0</v>
      </c>
      <c r="M986" s="578">
        <f t="shared" si="111"/>
        <v>0</v>
      </c>
      <c r="N986" s="148" t="str">
        <f t="shared" si="107"/>
        <v/>
      </c>
      <c r="O986" s="194" t="str">
        <f t="shared" si="108"/>
        <v>否</v>
      </c>
      <c r="P986" s="194" t="str">
        <f t="shared" si="112"/>
        <v>否</v>
      </c>
      <c r="Q986" s="187" t="s">
        <v>1900</v>
      </c>
      <c r="R986" s="175">
        <f t="shared" si="113"/>
        <v>7</v>
      </c>
    </row>
    <row r="987" s="175" customFormat="1" ht="18.95" customHeight="1" spans="1:18">
      <c r="A987" s="185" t="s">
        <v>165</v>
      </c>
      <c r="B987" s="186" t="s">
        <v>165</v>
      </c>
      <c r="C987" s="690" t="s">
        <v>1898</v>
      </c>
      <c r="D987" s="574">
        <v>2140203</v>
      </c>
      <c r="E987" s="186" t="s">
        <v>176</v>
      </c>
      <c r="F987" s="60" t="s">
        <v>174</v>
      </c>
      <c r="G987" s="188">
        <f>VLOOKUP(D987,'[45]2014市本级决算'!A:C,3,FALSE)</f>
        <v>0</v>
      </c>
      <c r="H987" s="188">
        <f>VLOOKUP(D987,'[45]2015市本级年初预算'!D:G,4,FALSE)</f>
        <v>0</v>
      </c>
      <c r="I987" s="188">
        <f>VLOOKUP(D987,'[45]2015预算调整'!E:K,7,FALSE)</f>
        <v>0</v>
      </c>
      <c r="J987" s="188">
        <f>VLOOKUP(D987,'[45]2015年市本级决算'!A:C,3,FALSE)</f>
        <v>0</v>
      </c>
      <c r="K987" s="578">
        <f t="shared" si="109"/>
        <v>0</v>
      </c>
      <c r="L987" s="579">
        <f t="shared" si="110"/>
        <v>0</v>
      </c>
      <c r="M987" s="578">
        <f t="shared" si="111"/>
        <v>0</v>
      </c>
      <c r="N987" s="148" t="str">
        <f t="shared" si="107"/>
        <v/>
      </c>
      <c r="O987" s="194" t="str">
        <f t="shared" si="108"/>
        <v>否</v>
      </c>
      <c r="P987" s="194" t="str">
        <f t="shared" si="112"/>
        <v>否</v>
      </c>
      <c r="Q987" s="187" t="s">
        <v>1901</v>
      </c>
      <c r="R987" s="175">
        <f t="shared" si="113"/>
        <v>7</v>
      </c>
    </row>
    <row r="988" s="175" customFormat="1" ht="18.95" customHeight="1" spans="1:18">
      <c r="A988" s="185" t="s">
        <v>165</v>
      </c>
      <c r="B988" s="186" t="s">
        <v>165</v>
      </c>
      <c r="C988" s="690" t="s">
        <v>1898</v>
      </c>
      <c r="D988" s="574">
        <v>2140204</v>
      </c>
      <c r="E988" s="186" t="s">
        <v>176</v>
      </c>
      <c r="F988" s="60" t="s">
        <v>1902</v>
      </c>
      <c r="G988" s="188">
        <f>VLOOKUP(D988,'[45]2014市本级决算'!A:C,3,FALSE)</f>
        <v>0</v>
      </c>
      <c r="H988" s="188">
        <f>VLOOKUP(D988,'[45]2015市本级年初预算'!D:G,4,FALSE)</f>
        <v>0</v>
      </c>
      <c r="I988" s="188">
        <f>VLOOKUP(D988,'[45]2015预算调整'!E:K,7,FALSE)</f>
        <v>0</v>
      </c>
      <c r="J988" s="188">
        <f>VLOOKUP(D988,'[45]2015年市本级决算'!A:C,3,FALSE)</f>
        <v>0</v>
      </c>
      <c r="K988" s="578">
        <f t="shared" si="109"/>
        <v>0</v>
      </c>
      <c r="L988" s="579">
        <f t="shared" si="110"/>
        <v>0</v>
      </c>
      <c r="M988" s="578">
        <f t="shared" si="111"/>
        <v>0</v>
      </c>
      <c r="N988" s="148" t="str">
        <f t="shared" si="107"/>
        <v/>
      </c>
      <c r="O988" s="194" t="str">
        <f t="shared" si="108"/>
        <v>否</v>
      </c>
      <c r="P988" s="194" t="str">
        <f t="shared" si="112"/>
        <v>否</v>
      </c>
      <c r="Q988" s="187" t="s">
        <v>1903</v>
      </c>
      <c r="R988" s="175">
        <f t="shared" si="113"/>
        <v>7</v>
      </c>
    </row>
    <row r="989" s="175" customFormat="1" ht="18.95" customHeight="1" spans="1:18">
      <c r="A989" s="185" t="s">
        <v>165</v>
      </c>
      <c r="B989" s="186" t="s">
        <v>165</v>
      </c>
      <c r="C989" s="690" t="s">
        <v>1898</v>
      </c>
      <c r="D989" s="574">
        <v>2140205</v>
      </c>
      <c r="E989" s="186" t="s">
        <v>176</v>
      </c>
      <c r="F989" s="60" t="s">
        <v>1904</v>
      </c>
      <c r="G989" s="188">
        <f>VLOOKUP(D989,'[45]2014市本级决算'!A:C,3,FALSE)</f>
        <v>0</v>
      </c>
      <c r="H989" s="188">
        <f>VLOOKUP(D989,'[45]2015市本级年初预算'!D:G,4,FALSE)</f>
        <v>0</v>
      </c>
      <c r="I989" s="188">
        <f>VLOOKUP(D989,'[45]2015预算调整'!E:K,7,FALSE)</f>
        <v>0</v>
      </c>
      <c r="J989" s="188">
        <f>VLOOKUP(D989,'[45]2015年市本级决算'!A:C,3,FALSE)</f>
        <v>0</v>
      </c>
      <c r="K989" s="578">
        <f t="shared" si="109"/>
        <v>0</v>
      </c>
      <c r="L989" s="579">
        <f t="shared" si="110"/>
        <v>0</v>
      </c>
      <c r="M989" s="578">
        <f t="shared" si="111"/>
        <v>0</v>
      </c>
      <c r="N989" s="148" t="str">
        <f t="shared" si="107"/>
        <v/>
      </c>
      <c r="O989" s="194" t="str">
        <f t="shared" si="108"/>
        <v>否</v>
      </c>
      <c r="P989" s="194" t="str">
        <f t="shared" si="112"/>
        <v>否</v>
      </c>
      <c r="Q989" s="187" t="s">
        <v>1905</v>
      </c>
      <c r="R989" s="175">
        <f t="shared" si="113"/>
        <v>7</v>
      </c>
    </row>
    <row r="990" s="175" customFormat="1" ht="18.95" customHeight="1" spans="1:18">
      <c r="A990" s="185" t="s">
        <v>165</v>
      </c>
      <c r="B990" s="186"/>
      <c r="C990" s="690" t="s">
        <v>1898</v>
      </c>
      <c r="D990" s="574">
        <v>2140206</v>
      </c>
      <c r="E990" s="186" t="s">
        <v>176</v>
      </c>
      <c r="F990" s="60" t="s">
        <v>1906</v>
      </c>
      <c r="G990" s="188">
        <f>VLOOKUP(D990,'[45]2014市本级决算'!A:C,3,FALSE)</f>
        <v>0</v>
      </c>
      <c r="H990" s="188">
        <f>VLOOKUP(D990,'[45]2015市本级年初预算'!D:G,4,FALSE)</f>
        <v>0</v>
      </c>
      <c r="I990" s="188">
        <f>VLOOKUP(D990,'[45]2015预算调整'!E:K,7,FALSE)</f>
        <v>0</v>
      </c>
      <c r="J990" s="188">
        <f>VLOOKUP(D990,'[45]2015年市本级决算'!A:C,3,FALSE)</f>
        <v>0</v>
      </c>
      <c r="K990" s="578">
        <f t="shared" si="109"/>
        <v>0</v>
      </c>
      <c r="L990" s="579">
        <f t="shared" si="110"/>
        <v>0</v>
      </c>
      <c r="M990" s="578">
        <f t="shared" si="111"/>
        <v>0</v>
      </c>
      <c r="N990" s="148" t="str">
        <f t="shared" si="107"/>
        <v/>
      </c>
      <c r="O990" s="194" t="str">
        <f t="shared" si="108"/>
        <v>否</v>
      </c>
      <c r="P990" s="194" t="str">
        <f t="shared" si="112"/>
        <v>否</v>
      </c>
      <c r="Q990" s="187" t="s">
        <v>1907</v>
      </c>
      <c r="R990" s="175">
        <f t="shared" si="113"/>
        <v>7</v>
      </c>
    </row>
    <row r="991" s="175" customFormat="1" ht="18.95" customHeight="1" spans="1:18">
      <c r="A991" s="185" t="s">
        <v>165</v>
      </c>
      <c r="B991" s="186" t="s">
        <v>165</v>
      </c>
      <c r="C991" s="690" t="s">
        <v>1898</v>
      </c>
      <c r="D991" s="574">
        <v>2140207</v>
      </c>
      <c r="E991" s="186" t="s">
        <v>176</v>
      </c>
      <c r="F991" s="60" t="s">
        <v>1908</v>
      </c>
      <c r="G991" s="188">
        <f>VLOOKUP(D991,'[45]2014市本级决算'!A:C,3,FALSE)</f>
        <v>0</v>
      </c>
      <c r="H991" s="188">
        <f>VLOOKUP(D991,'[45]2015市本级年初预算'!D:G,4,FALSE)</f>
        <v>0</v>
      </c>
      <c r="I991" s="188">
        <f>VLOOKUP(D991,'[45]2015预算调整'!E:K,7,FALSE)</f>
        <v>0</v>
      </c>
      <c r="J991" s="188">
        <f>VLOOKUP(D991,'[45]2015年市本级决算'!A:C,3,FALSE)</f>
        <v>0</v>
      </c>
      <c r="K991" s="578">
        <f t="shared" si="109"/>
        <v>0</v>
      </c>
      <c r="L991" s="579">
        <f t="shared" si="110"/>
        <v>0</v>
      </c>
      <c r="M991" s="578">
        <f t="shared" si="111"/>
        <v>0</v>
      </c>
      <c r="N991" s="148" t="str">
        <f t="shared" si="107"/>
        <v/>
      </c>
      <c r="O991" s="194" t="str">
        <f t="shared" si="108"/>
        <v>否</v>
      </c>
      <c r="P991" s="194" t="str">
        <f t="shared" si="112"/>
        <v>否</v>
      </c>
      <c r="Q991" s="187" t="s">
        <v>1909</v>
      </c>
      <c r="R991" s="175">
        <f t="shared" si="113"/>
        <v>7</v>
      </c>
    </row>
    <row r="992" s="175" customFormat="1" ht="18.95" customHeight="1" spans="1:18">
      <c r="A992" s="185" t="s">
        <v>165</v>
      </c>
      <c r="B992" s="186" t="s">
        <v>165</v>
      </c>
      <c r="C992" s="690" t="s">
        <v>1898</v>
      </c>
      <c r="D992" s="574">
        <v>2140208</v>
      </c>
      <c r="E992" s="186" t="s">
        <v>176</v>
      </c>
      <c r="F992" s="60" t="s">
        <v>1910</v>
      </c>
      <c r="G992" s="188"/>
      <c r="H992" s="188">
        <f>VLOOKUP(D992,'[45]2015市本级年初预算'!D:G,4,FALSE)</f>
        <v>0</v>
      </c>
      <c r="I992" s="188">
        <f>VLOOKUP(D992,'[45]2015预算调整'!E:K,7,FALSE)</f>
        <v>0</v>
      </c>
      <c r="J992" s="188">
        <f>VLOOKUP(D992,'[45]2015年市本级决算'!A:C,3,FALSE)</f>
        <v>0</v>
      </c>
      <c r="K992" s="578">
        <f t="shared" si="109"/>
        <v>0</v>
      </c>
      <c r="L992" s="579">
        <f t="shared" si="110"/>
        <v>0</v>
      </c>
      <c r="M992" s="578">
        <f t="shared" si="111"/>
        <v>0</v>
      </c>
      <c r="N992" s="148" t="str">
        <f t="shared" si="107"/>
        <v/>
      </c>
      <c r="O992" s="194" t="str">
        <f t="shared" si="108"/>
        <v>否</v>
      </c>
      <c r="P992" s="194" t="str">
        <f t="shared" si="112"/>
        <v>否</v>
      </c>
      <c r="Q992" s="187" t="s">
        <v>1911</v>
      </c>
      <c r="R992" s="175">
        <f t="shared" si="113"/>
        <v>7</v>
      </c>
    </row>
    <row r="993" s="175" customFormat="1" ht="18.95" customHeight="1" spans="1:18">
      <c r="A993" s="185"/>
      <c r="B993" s="186"/>
      <c r="C993" s="690" t="s">
        <v>1898</v>
      </c>
      <c r="D993" s="574">
        <v>2140299</v>
      </c>
      <c r="E993" s="186" t="s">
        <v>176</v>
      </c>
      <c r="F993" s="60" t="s">
        <v>1912</v>
      </c>
      <c r="G993" s="188">
        <f>VLOOKUP(D993,'[45]2014市本级决算'!A:C,3,FALSE)</f>
        <v>35</v>
      </c>
      <c r="H993" s="188">
        <f>VLOOKUP(D993,'[45]2015市本级年初预算'!D:G,4,FALSE)</f>
        <v>35</v>
      </c>
      <c r="I993" s="188">
        <f>VLOOKUP(D993,'[45]2015预算调整'!E:K,7,FALSE)</f>
        <v>2535</v>
      </c>
      <c r="J993" s="188">
        <f>VLOOKUP(D993,'[45]2015年市本级决算'!A:C,3,FALSE)</f>
        <v>2471</v>
      </c>
      <c r="K993" s="578">
        <f t="shared" si="109"/>
        <v>70.6</v>
      </c>
      <c r="L993" s="579">
        <f t="shared" si="110"/>
        <v>70.6</v>
      </c>
      <c r="M993" s="578">
        <f t="shared" si="111"/>
        <v>0.975</v>
      </c>
      <c r="N993" s="148">
        <f t="shared" si="107"/>
        <v>69.6</v>
      </c>
      <c r="O993" s="194" t="str">
        <f t="shared" si="108"/>
        <v>是</v>
      </c>
      <c r="P993" s="194" t="str">
        <f t="shared" si="112"/>
        <v>否</v>
      </c>
      <c r="Q993" s="689" t="s">
        <v>1913</v>
      </c>
      <c r="R993" s="175">
        <f t="shared" si="113"/>
        <v>7</v>
      </c>
    </row>
    <row r="994" s="175" customFormat="1" ht="18.95" customHeight="1" spans="1:18">
      <c r="A994" s="185" t="s">
        <v>165</v>
      </c>
      <c r="B994" s="690" t="s">
        <v>1839</v>
      </c>
      <c r="C994" s="186"/>
      <c r="D994" s="574">
        <v>21403</v>
      </c>
      <c r="E994" s="186"/>
      <c r="F994" s="60" t="s">
        <v>1914</v>
      </c>
      <c r="G994" s="188">
        <f>VLOOKUP(D994,'[45]2014市本级决算'!A:C,3,FALSE)</f>
        <v>0</v>
      </c>
      <c r="H994" s="188">
        <f>VLOOKUP(D994,'[45]2015市本级年初预算'!D:G,4,FALSE)</f>
        <v>0</v>
      </c>
      <c r="I994" s="188">
        <f>VLOOKUP(D994,'[45]2015预算调整'!E:K,7,FALSE)</f>
        <v>0</v>
      </c>
      <c r="J994" s="188">
        <f>VLOOKUP(D994,'[45]2015年市本级决算'!A:C,3,FALSE)</f>
        <v>0</v>
      </c>
      <c r="K994" s="578">
        <f t="shared" si="109"/>
        <v>0</v>
      </c>
      <c r="L994" s="579">
        <f t="shared" si="110"/>
        <v>0</v>
      </c>
      <c r="M994" s="578">
        <f t="shared" si="111"/>
        <v>0</v>
      </c>
      <c r="N994" s="148" t="str">
        <f t="shared" si="107"/>
        <v/>
      </c>
      <c r="O994" s="194" t="str">
        <f t="shared" si="108"/>
        <v>否</v>
      </c>
      <c r="P994" s="194" t="str">
        <f t="shared" si="112"/>
        <v>是</v>
      </c>
      <c r="Q994" s="187" t="s">
        <v>1915</v>
      </c>
      <c r="R994" s="175">
        <f t="shared" si="113"/>
        <v>5</v>
      </c>
    </row>
    <row r="995" s="175" customFormat="1" ht="18.95" customHeight="1" spans="1:18">
      <c r="A995" s="185" t="s">
        <v>165</v>
      </c>
      <c r="B995" s="186" t="s">
        <v>165</v>
      </c>
      <c r="C995" s="690" t="s">
        <v>1915</v>
      </c>
      <c r="D995" s="574">
        <v>2140301</v>
      </c>
      <c r="E995" s="186" t="s">
        <v>176</v>
      </c>
      <c r="F995" s="60" t="s">
        <v>170</v>
      </c>
      <c r="G995" s="188">
        <f>VLOOKUP(D995,'[45]2014市本级决算'!A:C,3,FALSE)</f>
        <v>0</v>
      </c>
      <c r="H995" s="188">
        <f>VLOOKUP(D995,'[45]2015市本级年初预算'!D:G,4,FALSE)</f>
        <v>0</v>
      </c>
      <c r="I995" s="188">
        <f>VLOOKUP(D995,'[45]2015预算调整'!E:K,7,FALSE)</f>
        <v>0</v>
      </c>
      <c r="J995" s="188">
        <f>VLOOKUP(D995,'[45]2015年市本级决算'!A:C,3,FALSE)</f>
        <v>0</v>
      </c>
      <c r="K995" s="578">
        <f t="shared" si="109"/>
        <v>0</v>
      </c>
      <c r="L995" s="579">
        <f t="shared" si="110"/>
        <v>0</v>
      </c>
      <c r="M995" s="578">
        <f t="shared" si="111"/>
        <v>0</v>
      </c>
      <c r="N995" s="148" t="str">
        <f t="shared" si="107"/>
        <v/>
      </c>
      <c r="O995" s="194" t="str">
        <f t="shared" si="108"/>
        <v>否</v>
      </c>
      <c r="P995" s="194" t="str">
        <f t="shared" si="112"/>
        <v>否</v>
      </c>
      <c r="Q995" s="187" t="s">
        <v>1916</v>
      </c>
      <c r="R995" s="175">
        <f t="shared" si="113"/>
        <v>7</v>
      </c>
    </row>
    <row r="996" s="175" customFormat="1" ht="18.95" customHeight="1" spans="1:18">
      <c r="A996" s="185" t="s">
        <v>165</v>
      </c>
      <c r="B996" s="186" t="s">
        <v>165</v>
      </c>
      <c r="C996" s="690" t="s">
        <v>1915</v>
      </c>
      <c r="D996" s="574">
        <v>2140302</v>
      </c>
      <c r="E996" s="186" t="s">
        <v>176</v>
      </c>
      <c r="F996" s="60" t="s">
        <v>172</v>
      </c>
      <c r="G996" s="188">
        <f>VLOOKUP(D996,'[45]2014市本级决算'!A:C,3,FALSE)</f>
        <v>0</v>
      </c>
      <c r="H996" s="188">
        <f>VLOOKUP(D996,'[45]2015市本级年初预算'!D:G,4,FALSE)</f>
        <v>0</v>
      </c>
      <c r="I996" s="188">
        <f>VLOOKUP(D996,'[45]2015预算调整'!E:K,7,FALSE)</f>
        <v>0</v>
      </c>
      <c r="J996" s="188">
        <f>VLOOKUP(D996,'[45]2015年市本级决算'!A:C,3,FALSE)</f>
        <v>0</v>
      </c>
      <c r="K996" s="578">
        <f t="shared" si="109"/>
        <v>0</v>
      </c>
      <c r="L996" s="579">
        <f t="shared" si="110"/>
        <v>0</v>
      </c>
      <c r="M996" s="578">
        <f t="shared" si="111"/>
        <v>0</v>
      </c>
      <c r="N996" s="148" t="str">
        <f t="shared" si="107"/>
        <v/>
      </c>
      <c r="O996" s="194" t="str">
        <f t="shared" si="108"/>
        <v>否</v>
      </c>
      <c r="P996" s="194" t="str">
        <f t="shared" si="112"/>
        <v>否</v>
      </c>
      <c r="Q996" s="187" t="s">
        <v>1917</v>
      </c>
      <c r="R996" s="175">
        <f t="shared" si="113"/>
        <v>7</v>
      </c>
    </row>
    <row r="997" s="175" customFormat="1" ht="18.95" customHeight="1" spans="1:18">
      <c r="A997" s="185" t="s">
        <v>165</v>
      </c>
      <c r="B997" s="186" t="s">
        <v>165</v>
      </c>
      <c r="C997" s="690" t="s">
        <v>1915</v>
      </c>
      <c r="D997" s="574">
        <v>2140303</v>
      </c>
      <c r="E997" s="186" t="s">
        <v>176</v>
      </c>
      <c r="F997" s="60" t="s">
        <v>174</v>
      </c>
      <c r="G997" s="188">
        <f>VLOOKUP(D997,'[45]2014市本级决算'!A:C,3,FALSE)</f>
        <v>0</v>
      </c>
      <c r="H997" s="188">
        <f>VLOOKUP(D997,'[45]2015市本级年初预算'!D:G,4,FALSE)</f>
        <v>0</v>
      </c>
      <c r="I997" s="188">
        <f>VLOOKUP(D997,'[45]2015预算调整'!E:K,7,FALSE)</f>
        <v>0</v>
      </c>
      <c r="J997" s="188">
        <f>VLOOKUP(D997,'[45]2015年市本级决算'!A:C,3,FALSE)</f>
        <v>0</v>
      </c>
      <c r="K997" s="578">
        <f t="shared" si="109"/>
        <v>0</v>
      </c>
      <c r="L997" s="579">
        <f t="shared" si="110"/>
        <v>0</v>
      </c>
      <c r="M997" s="578">
        <f t="shared" si="111"/>
        <v>0</v>
      </c>
      <c r="N997" s="148" t="str">
        <f t="shared" si="107"/>
        <v/>
      </c>
      <c r="O997" s="194" t="str">
        <f t="shared" si="108"/>
        <v>否</v>
      </c>
      <c r="P997" s="194" t="str">
        <f t="shared" si="112"/>
        <v>否</v>
      </c>
      <c r="Q997" s="187" t="s">
        <v>1918</v>
      </c>
      <c r="R997" s="175">
        <f t="shared" si="113"/>
        <v>7</v>
      </c>
    </row>
    <row r="998" s="175" customFormat="1" ht="18.95" customHeight="1" spans="1:18">
      <c r="A998" s="185" t="s">
        <v>165</v>
      </c>
      <c r="B998" s="186" t="s">
        <v>165</v>
      </c>
      <c r="C998" s="690" t="s">
        <v>1915</v>
      </c>
      <c r="D998" s="574">
        <v>2140304</v>
      </c>
      <c r="E998" s="186" t="s">
        <v>176</v>
      </c>
      <c r="F998" s="60" t="s">
        <v>1919</v>
      </c>
      <c r="G998" s="188">
        <f>VLOOKUP(D998,'[45]2014市本级决算'!A:C,3,FALSE)</f>
        <v>0</v>
      </c>
      <c r="H998" s="188">
        <f>VLOOKUP(D998,'[45]2015市本级年初预算'!D:G,4,FALSE)</f>
        <v>0</v>
      </c>
      <c r="I998" s="188">
        <f>VLOOKUP(D998,'[45]2015预算调整'!E:K,7,FALSE)</f>
        <v>0</v>
      </c>
      <c r="J998" s="188">
        <f>VLOOKUP(D998,'[45]2015年市本级决算'!A:C,3,FALSE)</f>
        <v>0</v>
      </c>
      <c r="K998" s="578">
        <f t="shared" si="109"/>
        <v>0</v>
      </c>
      <c r="L998" s="579">
        <f t="shared" si="110"/>
        <v>0</v>
      </c>
      <c r="M998" s="578">
        <f t="shared" si="111"/>
        <v>0</v>
      </c>
      <c r="N998" s="148" t="str">
        <f t="shared" si="107"/>
        <v/>
      </c>
      <c r="O998" s="194" t="str">
        <f t="shared" si="108"/>
        <v>否</v>
      </c>
      <c r="P998" s="194" t="str">
        <f t="shared" si="112"/>
        <v>否</v>
      </c>
      <c r="Q998" s="187" t="s">
        <v>1920</v>
      </c>
      <c r="R998" s="175">
        <f t="shared" si="113"/>
        <v>7</v>
      </c>
    </row>
    <row r="999" s="175" customFormat="1" ht="18.95" customHeight="1" spans="1:18">
      <c r="A999" s="185" t="s">
        <v>165</v>
      </c>
      <c r="B999" s="186" t="s">
        <v>165</v>
      </c>
      <c r="C999" s="690" t="s">
        <v>1915</v>
      </c>
      <c r="D999" s="574">
        <v>2140305</v>
      </c>
      <c r="E999" s="186" t="s">
        <v>176</v>
      </c>
      <c r="F999" s="60" t="s">
        <v>1921</v>
      </c>
      <c r="G999" s="188">
        <f>VLOOKUP(D999,'[45]2014市本级决算'!A:C,3,FALSE)</f>
        <v>0</v>
      </c>
      <c r="H999" s="188">
        <f>VLOOKUP(D999,'[45]2015市本级年初预算'!D:G,4,FALSE)</f>
        <v>0</v>
      </c>
      <c r="I999" s="188">
        <f>VLOOKUP(D999,'[45]2015预算调整'!E:K,7,FALSE)</f>
        <v>0</v>
      </c>
      <c r="J999" s="188">
        <f>VLOOKUP(D999,'[45]2015年市本级决算'!A:C,3,FALSE)</f>
        <v>0</v>
      </c>
      <c r="K999" s="578">
        <f t="shared" si="109"/>
        <v>0</v>
      </c>
      <c r="L999" s="579">
        <f t="shared" si="110"/>
        <v>0</v>
      </c>
      <c r="M999" s="578">
        <f t="shared" si="111"/>
        <v>0</v>
      </c>
      <c r="N999" s="148" t="str">
        <f t="shared" si="107"/>
        <v/>
      </c>
      <c r="O999" s="194" t="str">
        <f t="shared" si="108"/>
        <v>否</v>
      </c>
      <c r="P999" s="194" t="str">
        <f t="shared" si="112"/>
        <v>否</v>
      </c>
      <c r="Q999" s="187" t="s">
        <v>1922</v>
      </c>
      <c r="R999" s="175">
        <f t="shared" si="113"/>
        <v>7</v>
      </c>
    </row>
    <row r="1000" s="175" customFormat="1" ht="18.95" customHeight="1" spans="1:18">
      <c r="A1000" s="185" t="s">
        <v>165</v>
      </c>
      <c r="B1000" s="186"/>
      <c r="C1000" s="690" t="s">
        <v>1915</v>
      </c>
      <c r="D1000" s="574">
        <v>2140306</v>
      </c>
      <c r="E1000" s="186" t="s">
        <v>176</v>
      </c>
      <c r="F1000" s="60" t="s">
        <v>1923</v>
      </c>
      <c r="G1000" s="188">
        <f>VLOOKUP(D1000,'[45]2014市本级决算'!A:C,3,FALSE)</f>
        <v>0</v>
      </c>
      <c r="H1000" s="188">
        <f>VLOOKUP(D1000,'[45]2015市本级年初预算'!D:G,4,FALSE)</f>
        <v>0</v>
      </c>
      <c r="I1000" s="188">
        <f>VLOOKUP(D1000,'[45]2015预算调整'!E:K,7,FALSE)</f>
        <v>0</v>
      </c>
      <c r="J1000" s="188">
        <f>VLOOKUP(D1000,'[45]2015年市本级决算'!A:C,3,FALSE)</f>
        <v>0</v>
      </c>
      <c r="K1000" s="578">
        <f t="shared" si="109"/>
        <v>0</v>
      </c>
      <c r="L1000" s="579">
        <f t="shared" si="110"/>
        <v>0</v>
      </c>
      <c r="M1000" s="578">
        <f t="shared" si="111"/>
        <v>0</v>
      </c>
      <c r="N1000" s="148" t="str">
        <f t="shared" si="107"/>
        <v/>
      </c>
      <c r="O1000" s="194" t="str">
        <f t="shared" si="108"/>
        <v>否</v>
      </c>
      <c r="P1000" s="194" t="str">
        <f t="shared" si="112"/>
        <v>否</v>
      </c>
      <c r="Q1000" s="187" t="s">
        <v>1924</v>
      </c>
      <c r="R1000" s="175">
        <f t="shared" si="113"/>
        <v>7</v>
      </c>
    </row>
    <row r="1001" s="175" customFormat="1" ht="18.95" customHeight="1" spans="1:18">
      <c r="A1001" s="185" t="s">
        <v>165</v>
      </c>
      <c r="B1001" s="186" t="s">
        <v>165</v>
      </c>
      <c r="C1001" s="690" t="s">
        <v>1915</v>
      </c>
      <c r="D1001" s="574">
        <v>2140307</v>
      </c>
      <c r="E1001" s="186" t="s">
        <v>176</v>
      </c>
      <c r="F1001" s="60" t="s">
        <v>1925</v>
      </c>
      <c r="G1001" s="188">
        <f>VLOOKUP(D1001,'[45]2014市本级决算'!A:C,3,FALSE)</f>
        <v>0</v>
      </c>
      <c r="H1001" s="188">
        <f>VLOOKUP(D1001,'[45]2015市本级年初预算'!D:G,4,FALSE)</f>
        <v>0</v>
      </c>
      <c r="I1001" s="188">
        <f>VLOOKUP(D1001,'[45]2015预算调整'!E:K,7,FALSE)</f>
        <v>0</v>
      </c>
      <c r="J1001" s="188">
        <f>VLOOKUP(D1001,'[45]2015年市本级决算'!A:C,3,FALSE)</f>
        <v>0</v>
      </c>
      <c r="K1001" s="578">
        <f t="shared" si="109"/>
        <v>0</v>
      </c>
      <c r="L1001" s="579">
        <f t="shared" si="110"/>
        <v>0</v>
      </c>
      <c r="M1001" s="578">
        <f t="shared" si="111"/>
        <v>0</v>
      </c>
      <c r="N1001" s="148" t="str">
        <f t="shared" si="107"/>
        <v/>
      </c>
      <c r="O1001" s="194" t="str">
        <f t="shared" si="108"/>
        <v>否</v>
      </c>
      <c r="P1001" s="194" t="str">
        <f t="shared" si="112"/>
        <v>否</v>
      </c>
      <c r="Q1001" s="187" t="s">
        <v>1926</v>
      </c>
      <c r="R1001" s="175">
        <f t="shared" si="113"/>
        <v>7</v>
      </c>
    </row>
    <row r="1002" s="175" customFormat="1" ht="18.95" customHeight="1" spans="1:18">
      <c r="A1002" s="185" t="s">
        <v>165</v>
      </c>
      <c r="B1002" s="186" t="s">
        <v>165</v>
      </c>
      <c r="C1002" s="690" t="s">
        <v>1915</v>
      </c>
      <c r="D1002" s="574">
        <v>2140308</v>
      </c>
      <c r="E1002" s="186" t="s">
        <v>176</v>
      </c>
      <c r="F1002" s="60" t="s">
        <v>1927</v>
      </c>
      <c r="G1002" s="188">
        <f>VLOOKUP(D1002,'[45]2014市本级决算'!A:C,3,FALSE)</f>
        <v>0</v>
      </c>
      <c r="H1002" s="188">
        <f>VLOOKUP(D1002,'[45]2015市本级年初预算'!D:G,4,FALSE)</f>
        <v>0</v>
      </c>
      <c r="I1002" s="188">
        <f>VLOOKUP(D1002,'[45]2015预算调整'!E:K,7,FALSE)</f>
        <v>0</v>
      </c>
      <c r="J1002" s="188">
        <f>VLOOKUP(D1002,'[45]2015年市本级决算'!A:C,3,FALSE)</f>
        <v>0</v>
      </c>
      <c r="K1002" s="578">
        <f t="shared" si="109"/>
        <v>0</v>
      </c>
      <c r="L1002" s="579">
        <f t="shared" si="110"/>
        <v>0</v>
      </c>
      <c r="M1002" s="578">
        <f t="shared" si="111"/>
        <v>0</v>
      </c>
      <c r="N1002" s="148" t="str">
        <f t="shared" si="107"/>
        <v/>
      </c>
      <c r="O1002" s="194" t="str">
        <f t="shared" si="108"/>
        <v>否</v>
      </c>
      <c r="P1002" s="194" t="str">
        <f t="shared" si="112"/>
        <v>否</v>
      </c>
      <c r="Q1002" s="187" t="s">
        <v>1928</v>
      </c>
      <c r="R1002" s="175">
        <f t="shared" si="113"/>
        <v>7</v>
      </c>
    </row>
    <row r="1003" s="175" customFormat="1" ht="18.95" customHeight="1" spans="1:18">
      <c r="A1003" s="185" t="s">
        <v>165</v>
      </c>
      <c r="B1003" s="186" t="s">
        <v>165</v>
      </c>
      <c r="C1003" s="690" t="s">
        <v>1915</v>
      </c>
      <c r="D1003" s="574">
        <v>2140399</v>
      </c>
      <c r="E1003" s="186" t="s">
        <v>176</v>
      </c>
      <c r="F1003" s="60" t="s">
        <v>1929</v>
      </c>
      <c r="G1003" s="188">
        <f>VLOOKUP(D1003,'[45]2014市本级决算'!A:C,3,FALSE)</f>
        <v>0</v>
      </c>
      <c r="H1003" s="188">
        <f>VLOOKUP(D1003,'[45]2015市本级年初预算'!D:G,4,FALSE)</f>
        <v>0</v>
      </c>
      <c r="I1003" s="188">
        <f>VLOOKUP(D1003,'[45]2015预算调整'!E:K,7,FALSE)</f>
        <v>0</v>
      </c>
      <c r="J1003" s="188">
        <f>VLOOKUP(D1003,'[45]2015年市本级决算'!A:C,3,FALSE)</f>
        <v>0</v>
      </c>
      <c r="K1003" s="578">
        <f t="shared" si="109"/>
        <v>0</v>
      </c>
      <c r="L1003" s="579">
        <f t="shared" si="110"/>
        <v>0</v>
      </c>
      <c r="M1003" s="578">
        <f t="shared" si="111"/>
        <v>0</v>
      </c>
      <c r="N1003" s="148" t="str">
        <f t="shared" si="107"/>
        <v/>
      </c>
      <c r="O1003" s="194" t="str">
        <f t="shared" si="108"/>
        <v>否</v>
      </c>
      <c r="P1003" s="194" t="str">
        <f t="shared" si="112"/>
        <v>否</v>
      </c>
      <c r="Q1003" s="187" t="s">
        <v>1930</v>
      </c>
      <c r="R1003" s="175">
        <f t="shared" si="113"/>
        <v>7</v>
      </c>
    </row>
    <row r="1004" s="175" customFormat="1" ht="18.95" customHeight="1" spans="1:18">
      <c r="A1004" s="185" t="s">
        <v>165</v>
      </c>
      <c r="B1004" s="690" t="s">
        <v>1839</v>
      </c>
      <c r="C1004" s="186"/>
      <c r="D1004" s="574">
        <v>21404</v>
      </c>
      <c r="E1004" s="186"/>
      <c r="F1004" s="60" t="s">
        <v>1931</v>
      </c>
      <c r="G1004" s="188">
        <f>VLOOKUP(D1004,'[45]2014市本级决算'!A:C,3,FALSE)</f>
        <v>974</v>
      </c>
      <c r="H1004" s="188">
        <f>VLOOKUP(D1004,'[45]2015市本级年初预算'!D:G,4,FALSE)</f>
        <v>985</v>
      </c>
      <c r="I1004" s="188">
        <f>VLOOKUP(D1004,'[45]2015预算调整'!E:K,7,FALSE)</f>
        <v>2285</v>
      </c>
      <c r="J1004" s="188">
        <f>VLOOKUP(D1004,'[45]2015年市本级决算'!A:C,3,FALSE)</f>
        <v>1999</v>
      </c>
      <c r="K1004" s="578">
        <f t="shared" si="109"/>
        <v>2.052</v>
      </c>
      <c r="L1004" s="579">
        <f t="shared" si="110"/>
        <v>2.029</v>
      </c>
      <c r="M1004" s="578">
        <f t="shared" si="111"/>
        <v>0.875</v>
      </c>
      <c r="N1004" s="148">
        <f t="shared" si="107"/>
        <v>1.052</v>
      </c>
      <c r="O1004" s="194" t="str">
        <f t="shared" si="108"/>
        <v>是</v>
      </c>
      <c r="P1004" s="194" t="str">
        <f t="shared" si="112"/>
        <v>是</v>
      </c>
      <c r="Q1004" s="187" t="s">
        <v>1932</v>
      </c>
      <c r="R1004" s="175">
        <f t="shared" si="113"/>
        <v>5</v>
      </c>
    </row>
    <row r="1005" s="175" customFormat="1" ht="18.95" customHeight="1" spans="1:18">
      <c r="A1005" s="185" t="s">
        <v>165</v>
      </c>
      <c r="B1005" s="186" t="s">
        <v>165</v>
      </c>
      <c r="C1005" s="690" t="s">
        <v>1932</v>
      </c>
      <c r="D1005" s="574">
        <v>2140401</v>
      </c>
      <c r="E1005" s="186" t="s">
        <v>176</v>
      </c>
      <c r="F1005" s="60" t="s">
        <v>1933</v>
      </c>
      <c r="G1005" s="188">
        <f>VLOOKUP(D1005,'[45]2014市本级决算'!A:C,3,FALSE)</f>
        <v>652</v>
      </c>
      <c r="H1005" s="188">
        <f>VLOOKUP(D1005,'[45]2015市本级年初预算'!D:G,4,FALSE)</f>
        <v>660</v>
      </c>
      <c r="I1005" s="188">
        <f>VLOOKUP(D1005,'[45]2015预算调整'!E:K,7,FALSE)</f>
        <v>1860</v>
      </c>
      <c r="J1005" s="188">
        <f>VLOOKUP(D1005,'[45]2015年市本级决算'!A:C,3,FALSE)</f>
        <v>1289</v>
      </c>
      <c r="K1005" s="578">
        <f t="shared" si="109"/>
        <v>1.977</v>
      </c>
      <c r="L1005" s="579">
        <f t="shared" si="110"/>
        <v>1.953</v>
      </c>
      <c r="M1005" s="578">
        <f t="shared" si="111"/>
        <v>0.693</v>
      </c>
      <c r="N1005" s="148">
        <f t="shared" si="107"/>
        <v>0.977</v>
      </c>
      <c r="O1005" s="194" t="str">
        <f t="shared" si="108"/>
        <v>是</v>
      </c>
      <c r="P1005" s="194" t="str">
        <f t="shared" si="112"/>
        <v>否</v>
      </c>
      <c r="Q1005" s="187" t="s">
        <v>1934</v>
      </c>
      <c r="R1005" s="175">
        <f t="shared" si="113"/>
        <v>7</v>
      </c>
    </row>
    <row r="1006" s="175" customFormat="1" ht="18.95" customHeight="1" spans="1:18">
      <c r="A1006" s="185" t="s">
        <v>165</v>
      </c>
      <c r="B1006" s="186" t="s">
        <v>165</v>
      </c>
      <c r="C1006" s="690" t="s">
        <v>1932</v>
      </c>
      <c r="D1006" s="574">
        <v>2140402</v>
      </c>
      <c r="E1006" s="186" t="s">
        <v>176</v>
      </c>
      <c r="F1006" s="60" t="s">
        <v>1935</v>
      </c>
      <c r="G1006" s="188">
        <f>VLOOKUP(D1006,'[45]2014市本级决算'!A:C,3,FALSE)</f>
        <v>0</v>
      </c>
      <c r="H1006" s="188">
        <f>VLOOKUP(D1006,'[45]2015市本级年初预算'!D:G,4,FALSE)</f>
        <v>0</v>
      </c>
      <c r="I1006" s="188">
        <f>VLOOKUP(D1006,'[45]2015预算调整'!E:K,7,FALSE)</f>
        <v>0</v>
      </c>
      <c r="J1006" s="188">
        <f>VLOOKUP(D1006,'[45]2015年市本级决算'!A:C,3,FALSE)</f>
        <v>0</v>
      </c>
      <c r="K1006" s="578">
        <f t="shared" si="109"/>
        <v>0</v>
      </c>
      <c r="L1006" s="579">
        <f t="shared" si="110"/>
        <v>0</v>
      </c>
      <c r="M1006" s="578">
        <f t="shared" si="111"/>
        <v>0</v>
      </c>
      <c r="N1006" s="148" t="str">
        <f t="shared" si="107"/>
        <v/>
      </c>
      <c r="O1006" s="194" t="str">
        <f t="shared" si="108"/>
        <v>否</v>
      </c>
      <c r="P1006" s="194" t="str">
        <f t="shared" si="112"/>
        <v>否</v>
      </c>
      <c r="Q1006" s="187" t="s">
        <v>1936</v>
      </c>
      <c r="R1006" s="175">
        <f t="shared" si="113"/>
        <v>7</v>
      </c>
    </row>
    <row r="1007" s="175" customFormat="1" ht="18.95" customHeight="1" spans="1:18">
      <c r="A1007" s="185" t="s">
        <v>165</v>
      </c>
      <c r="B1007" s="186" t="s">
        <v>165</v>
      </c>
      <c r="C1007" s="690" t="s">
        <v>1932</v>
      </c>
      <c r="D1007" s="574">
        <v>2140403</v>
      </c>
      <c r="E1007" s="186" t="s">
        <v>176</v>
      </c>
      <c r="F1007" s="60" t="s">
        <v>1937</v>
      </c>
      <c r="G1007" s="188">
        <f>VLOOKUP(D1007,'[45]2014市本级决算'!A:C,3,FALSE)</f>
        <v>309</v>
      </c>
      <c r="H1007" s="188">
        <f>VLOOKUP(D1007,'[45]2015市本级年初预算'!D:G,4,FALSE)</f>
        <v>310</v>
      </c>
      <c r="I1007" s="188">
        <f>VLOOKUP(D1007,'[45]2015预算调整'!E:K,7,FALSE)</f>
        <v>410</v>
      </c>
      <c r="J1007" s="188">
        <f>VLOOKUP(D1007,'[45]2015年市本级决算'!A:C,3,FALSE)</f>
        <v>708</v>
      </c>
      <c r="K1007" s="578">
        <f t="shared" si="109"/>
        <v>2.291</v>
      </c>
      <c r="L1007" s="579">
        <f t="shared" si="110"/>
        <v>2.284</v>
      </c>
      <c r="M1007" s="578">
        <f t="shared" si="111"/>
        <v>1.727</v>
      </c>
      <c r="N1007" s="148">
        <f t="shared" si="107"/>
        <v>1.291</v>
      </c>
      <c r="O1007" s="194" t="str">
        <f t="shared" si="108"/>
        <v>是</v>
      </c>
      <c r="P1007" s="194" t="str">
        <f t="shared" si="112"/>
        <v>否</v>
      </c>
      <c r="Q1007" s="187" t="s">
        <v>1938</v>
      </c>
      <c r="R1007" s="175">
        <f t="shared" si="113"/>
        <v>7</v>
      </c>
    </row>
    <row r="1008" s="175" customFormat="1" ht="18.95" customHeight="1" spans="1:18">
      <c r="A1008" s="185" t="s">
        <v>165</v>
      </c>
      <c r="B1008" s="186" t="s">
        <v>165</v>
      </c>
      <c r="C1008" s="690" t="s">
        <v>1932</v>
      </c>
      <c r="D1008" s="574">
        <v>2140499</v>
      </c>
      <c r="E1008" s="186" t="s">
        <v>176</v>
      </c>
      <c r="F1008" s="60" t="s">
        <v>1939</v>
      </c>
      <c r="G1008" s="188">
        <f>VLOOKUP(D1008,'[45]2014市本级决算'!A:C,3,FALSE)</f>
        <v>13</v>
      </c>
      <c r="H1008" s="188">
        <f>VLOOKUP(D1008,'[45]2015市本级年初预算'!D:G,4,FALSE)</f>
        <v>15</v>
      </c>
      <c r="I1008" s="188">
        <f>VLOOKUP(D1008,'[45]2015预算调整'!E:K,7,FALSE)</f>
        <v>15</v>
      </c>
      <c r="J1008" s="188">
        <f>VLOOKUP(D1008,'[45]2015年市本级决算'!A:C,3,FALSE)</f>
        <v>2</v>
      </c>
      <c r="K1008" s="578">
        <f t="shared" si="109"/>
        <v>0.154</v>
      </c>
      <c r="L1008" s="579">
        <f t="shared" si="110"/>
        <v>0.133</v>
      </c>
      <c r="M1008" s="578">
        <f t="shared" si="111"/>
        <v>0.133</v>
      </c>
      <c r="N1008" s="148">
        <f t="shared" si="107"/>
        <v>-0.846</v>
      </c>
      <c r="O1008" s="194" t="str">
        <f t="shared" si="108"/>
        <v>是</v>
      </c>
      <c r="P1008" s="194" t="str">
        <f t="shared" si="112"/>
        <v>否</v>
      </c>
      <c r="Q1008" s="187" t="s">
        <v>1940</v>
      </c>
      <c r="R1008" s="175">
        <f t="shared" si="113"/>
        <v>7</v>
      </c>
    </row>
    <row r="1009" s="175" customFormat="1" ht="18.95" customHeight="1" spans="1:18">
      <c r="A1009" s="185" t="s">
        <v>165</v>
      </c>
      <c r="B1009" s="690" t="s">
        <v>1839</v>
      </c>
      <c r="C1009" s="186"/>
      <c r="D1009" s="574">
        <v>21405</v>
      </c>
      <c r="E1009" s="186"/>
      <c r="F1009" s="60" t="s">
        <v>1941</v>
      </c>
      <c r="G1009" s="188">
        <f>VLOOKUP(D1009,'[45]2014市本级决算'!A:C,3,FALSE)</f>
        <v>4</v>
      </c>
      <c r="H1009" s="188">
        <f>VLOOKUP(D1009,'[45]2015市本级年初预算'!D:G,4,FALSE)</f>
        <v>4</v>
      </c>
      <c r="I1009" s="188">
        <f>VLOOKUP(D1009,'[45]2015预算调整'!E:K,7,FALSE)</f>
        <v>4</v>
      </c>
      <c r="J1009" s="188">
        <f>VLOOKUP(D1009,'[45]2015年市本级决算'!A:C,3,FALSE)</f>
        <v>1</v>
      </c>
      <c r="K1009" s="578">
        <f t="shared" si="109"/>
        <v>0.25</v>
      </c>
      <c r="L1009" s="579">
        <f t="shared" si="110"/>
        <v>0.25</v>
      </c>
      <c r="M1009" s="578">
        <f t="shared" si="111"/>
        <v>0.25</v>
      </c>
      <c r="N1009" s="148">
        <f t="shared" si="107"/>
        <v>-0.75</v>
      </c>
      <c r="O1009" s="194" t="str">
        <f t="shared" si="108"/>
        <v>是</v>
      </c>
      <c r="P1009" s="194" t="str">
        <f t="shared" si="112"/>
        <v>是</v>
      </c>
      <c r="Q1009" s="187" t="s">
        <v>1942</v>
      </c>
      <c r="R1009" s="175">
        <f t="shared" si="113"/>
        <v>5</v>
      </c>
    </row>
    <row r="1010" s="175" customFormat="1" ht="18.95" customHeight="1" spans="1:18">
      <c r="A1010" s="185" t="s">
        <v>165</v>
      </c>
      <c r="B1010" s="186"/>
      <c r="C1010" s="690" t="s">
        <v>1942</v>
      </c>
      <c r="D1010" s="574">
        <v>2140501</v>
      </c>
      <c r="E1010" s="186" t="s">
        <v>176</v>
      </c>
      <c r="F1010" s="60" t="s">
        <v>170</v>
      </c>
      <c r="G1010" s="188">
        <f>VLOOKUP(D1010,'[45]2014市本级决算'!A:C,3,FALSE)</f>
        <v>1</v>
      </c>
      <c r="H1010" s="188">
        <f>VLOOKUP(D1010,'[45]2015市本级年初预算'!D:G,4,FALSE)</f>
        <v>1</v>
      </c>
      <c r="I1010" s="188">
        <f>VLOOKUP(D1010,'[45]2015预算调整'!E:K,7,FALSE)</f>
        <v>1</v>
      </c>
      <c r="J1010" s="188">
        <f>VLOOKUP(D1010,'[45]2015年市本级决算'!A:C,3,FALSE)</f>
        <v>1</v>
      </c>
      <c r="K1010" s="578">
        <f t="shared" si="109"/>
        <v>1</v>
      </c>
      <c r="L1010" s="579">
        <f t="shared" si="110"/>
        <v>1</v>
      </c>
      <c r="M1010" s="578">
        <f t="shared" si="111"/>
        <v>1</v>
      </c>
      <c r="N1010" s="148">
        <f t="shared" si="107"/>
        <v>0</v>
      </c>
      <c r="O1010" s="194" t="str">
        <f t="shared" si="108"/>
        <v>是</v>
      </c>
      <c r="P1010" s="194" t="str">
        <f t="shared" si="112"/>
        <v>否</v>
      </c>
      <c r="Q1010" s="187" t="s">
        <v>1943</v>
      </c>
      <c r="R1010" s="175">
        <f t="shared" si="113"/>
        <v>7</v>
      </c>
    </row>
    <row r="1011" s="175" customFormat="1" ht="18.95" customHeight="1" spans="1:18">
      <c r="A1011" s="185" t="s">
        <v>165</v>
      </c>
      <c r="B1011" s="186" t="s">
        <v>165</v>
      </c>
      <c r="C1011" s="690" t="s">
        <v>1942</v>
      </c>
      <c r="D1011" s="574">
        <v>2140502</v>
      </c>
      <c r="E1011" s="186" t="s">
        <v>176</v>
      </c>
      <c r="F1011" s="60" t="s">
        <v>172</v>
      </c>
      <c r="G1011" s="188">
        <f>VLOOKUP(D1011,'[45]2014市本级决算'!A:C,3,FALSE)</f>
        <v>0</v>
      </c>
      <c r="H1011" s="188">
        <f>VLOOKUP(D1011,'[45]2015市本级年初预算'!D:G,4,FALSE)</f>
        <v>0</v>
      </c>
      <c r="I1011" s="188">
        <f>VLOOKUP(D1011,'[45]2015预算调整'!E:K,7,FALSE)</f>
        <v>0</v>
      </c>
      <c r="J1011" s="188">
        <f>VLOOKUP(D1011,'[45]2015年市本级决算'!A:C,3,FALSE)</f>
        <v>0</v>
      </c>
      <c r="K1011" s="578">
        <f t="shared" si="109"/>
        <v>0</v>
      </c>
      <c r="L1011" s="579">
        <f t="shared" si="110"/>
        <v>0</v>
      </c>
      <c r="M1011" s="578">
        <f t="shared" si="111"/>
        <v>0</v>
      </c>
      <c r="N1011" s="148" t="str">
        <f t="shared" si="107"/>
        <v/>
      </c>
      <c r="O1011" s="194" t="str">
        <f t="shared" si="108"/>
        <v>否</v>
      </c>
      <c r="P1011" s="194" t="str">
        <f t="shared" si="112"/>
        <v>否</v>
      </c>
      <c r="Q1011" s="187" t="s">
        <v>1944</v>
      </c>
      <c r="R1011" s="175">
        <f t="shared" si="113"/>
        <v>7</v>
      </c>
    </row>
    <row r="1012" s="175" customFormat="1" ht="18.95" customHeight="1" spans="1:18">
      <c r="A1012" s="185" t="s">
        <v>165</v>
      </c>
      <c r="B1012" s="186" t="s">
        <v>165</v>
      </c>
      <c r="C1012" s="690" t="s">
        <v>1942</v>
      </c>
      <c r="D1012" s="574">
        <v>2140503</v>
      </c>
      <c r="E1012" s="186" t="s">
        <v>176</v>
      </c>
      <c r="F1012" s="60" t="s">
        <v>174</v>
      </c>
      <c r="G1012" s="188">
        <f>VLOOKUP(D1012,'[45]2014市本级决算'!A:C,3,FALSE)</f>
        <v>0</v>
      </c>
      <c r="H1012" s="188">
        <f>VLOOKUP(D1012,'[45]2015市本级年初预算'!D:G,4,FALSE)</f>
        <v>0</v>
      </c>
      <c r="I1012" s="188">
        <f>VLOOKUP(D1012,'[45]2015预算调整'!E:K,7,FALSE)</f>
        <v>0</v>
      </c>
      <c r="J1012" s="188">
        <f>VLOOKUP(D1012,'[45]2015年市本级决算'!A:C,3,FALSE)</f>
        <v>0</v>
      </c>
      <c r="K1012" s="578">
        <f t="shared" si="109"/>
        <v>0</v>
      </c>
      <c r="L1012" s="579">
        <f t="shared" si="110"/>
        <v>0</v>
      </c>
      <c r="M1012" s="578">
        <f t="shared" si="111"/>
        <v>0</v>
      </c>
      <c r="N1012" s="148" t="str">
        <f t="shared" si="107"/>
        <v/>
      </c>
      <c r="O1012" s="194" t="str">
        <f t="shared" si="108"/>
        <v>否</v>
      </c>
      <c r="P1012" s="194" t="str">
        <f t="shared" si="112"/>
        <v>否</v>
      </c>
      <c r="Q1012" s="187" t="s">
        <v>1945</v>
      </c>
      <c r="R1012" s="175">
        <f t="shared" si="113"/>
        <v>7</v>
      </c>
    </row>
    <row r="1013" s="175" customFormat="1" ht="18.95" customHeight="1" spans="1:18">
      <c r="A1013" s="185" t="s">
        <v>165</v>
      </c>
      <c r="B1013" s="186" t="s">
        <v>165</v>
      </c>
      <c r="C1013" s="690" t="s">
        <v>1942</v>
      </c>
      <c r="D1013" s="574">
        <v>2140504</v>
      </c>
      <c r="E1013" s="186" t="s">
        <v>176</v>
      </c>
      <c r="F1013" s="60" t="s">
        <v>1910</v>
      </c>
      <c r="G1013" s="188">
        <f>VLOOKUP(D1013,'[45]2014市本级决算'!A:C,3,FALSE)</f>
        <v>0</v>
      </c>
      <c r="H1013" s="188">
        <f>VLOOKUP(D1013,'[45]2015市本级年初预算'!D:G,4,FALSE)</f>
        <v>0</v>
      </c>
      <c r="I1013" s="188">
        <f>VLOOKUP(D1013,'[45]2015预算调整'!E:K,7,FALSE)</f>
        <v>0</v>
      </c>
      <c r="J1013" s="188">
        <f>VLOOKUP(D1013,'[45]2015年市本级决算'!A:C,3,FALSE)</f>
        <v>0</v>
      </c>
      <c r="K1013" s="578">
        <f t="shared" si="109"/>
        <v>0</v>
      </c>
      <c r="L1013" s="579">
        <f t="shared" si="110"/>
        <v>0</v>
      </c>
      <c r="M1013" s="578">
        <f t="shared" si="111"/>
        <v>0</v>
      </c>
      <c r="N1013" s="148" t="str">
        <f t="shared" si="107"/>
        <v/>
      </c>
      <c r="O1013" s="194" t="str">
        <f t="shared" si="108"/>
        <v>否</v>
      </c>
      <c r="P1013" s="194" t="str">
        <f t="shared" si="112"/>
        <v>否</v>
      </c>
      <c r="Q1013" s="187" t="s">
        <v>1946</v>
      </c>
      <c r="R1013" s="175">
        <f t="shared" si="113"/>
        <v>7</v>
      </c>
    </row>
    <row r="1014" s="175" customFormat="1" ht="18.95" customHeight="1" spans="1:18">
      <c r="A1014" s="185" t="s">
        <v>165</v>
      </c>
      <c r="B1014" s="186" t="s">
        <v>165</v>
      </c>
      <c r="C1014" s="690" t="s">
        <v>1942</v>
      </c>
      <c r="D1014" s="574">
        <v>2140505</v>
      </c>
      <c r="E1014" s="186" t="s">
        <v>176</v>
      </c>
      <c r="F1014" s="60" t="s">
        <v>1947</v>
      </c>
      <c r="G1014" s="188">
        <f>VLOOKUP(D1014,'[45]2014市本级决算'!A:C,3,FALSE)</f>
        <v>0</v>
      </c>
      <c r="H1014" s="188">
        <f>VLOOKUP(D1014,'[45]2015市本级年初预算'!D:G,4,FALSE)</f>
        <v>0</v>
      </c>
      <c r="I1014" s="188">
        <f>VLOOKUP(D1014,'[45]2015预算调整'!E:K,7,FALSE)</f>
        <v>0</v>
      </c>
      <c r="J1014" s="188">
        <f>VLOOKUP(D1014,'[45]2015年市本级决算'!A:C,3,FALSE)</f>
        <v>0</v>
      </c>
      <c r="K1014" s="578">
        <f t="shared" si="109"/>
        <v>0</v>
      </c>
      <c r="L1014" s="579">
        <f t="shared" si="110"/>
        <v>0</v>
      </c>
      <c r="M1014" s="578">
        <f t="shared" si="111"/>
        <v>0</v>
      </c>
      <c r="N1014" s="148" t="str">
        <f t="shared" si="107"/>
        <v/>
      </c>
      <c r="O1014" s="194" t="str">
        <f t="shared" si="108"/>
        <v>否</v>
      </c>
      <c r="P1014" s="194" t="str">
        <f t="shared" si="112"/>
        <v>否</v>
      </c>
      <c r="Q1014" s="187" t="s">
        <v>1948</v>
      </c>
      <c r="R1014" s="175">
        <f t="shared" si="113"/>
        <v>7</v>
      </c>
    </row>
    <row r="1015" s="175" customFormat="1" ht="18.95" customHeight="1" spans="1:18">
      <c r="A1015" s="185" t="s">
        <v>165</v>
      </c>
      <c r="B1015" s="186"/>
      <c r="C1015" s="690" t="s">
        <v>1942</v>
      </c>
      <c r="D1015" s="574">
        <v>2140599</v>
      </c>
      <c r="E1015" s="186" t="s">
        <v>176</v>
      </c>
      <c r="F1015" s="60" t="s">
        <v>1949</v>
      </c>
      <c r="G1015" s="188">
        <f>VLOOKUP(D1015,'[45]2014市本级决算'!A:C,3,FALSE)</f>
        <v>3</v>
      </c>
      <c r="H1015" s="188">
        <f>VLOOKUP(D1015,'[45]2015市本级年初预算'!D:G,4,FALSE)</f>
        <v>3</v>
      </c>
      <c r="I1015" s="188">
        <f>VLOOKUP(D1015,'[45]2015预算调整'!E:K,7,FALSE)</f>
        <v>3</v>
      </c>
      <c r="J1015" s="188">
        <f>VLOOKUP(D1015,'[45]2015年市本级决算'!A:C,3,FALSE)</f>
        <v>0</v>
      </c>
      <c r="K1015" s="578">
        <f t="shared" si="109"/>
        <v>0</v>
      </c>
      <c r="L1015" s="579">
        <f t="shared" si="110"/>
        <v>0</v>
      </c>
      <c r="M1015" s="578">
        <f t="shared" si="111"/>
        <v>0</v>
      </c>
      <c r="N1015" s="148">
        <f t="shared" si="107"/>
        <v>-1</v>
      </c>
      <c r="O1015" s="194" t="str">
        <f t="shared" si="108"/>
        <v>是</v>
      </c>
      <c r="P1015" s="194" t="str">
        <f t="shared" si="112"/>
        <v>否</v>
      </c>
      <c r="Q1015" s="187" t="s">
        <v>1950</v>
      </c>
      <c r="R1015" s="175">
        <f t="shared" si="113"/>
        <v>7</v>
      </c>
    </row>
    <row r="1016" s="175" customFormat="1" ht="18.95" customHeight="1" spans="1:18">
      <c r="A1016" s="185" t="s">
        <v>165</v>
      </c>
      <c r="B1016" s="690" t="s">
        <v>1839</v>
      </c>
      <c r="C1016" s="186"/>
      <c r="D1016" s="574">
        <v>21406</v>
      </c>
      <c r="E1016" s="186"/>
      <c r="F1016" s="62" t="s">
        <v>1951</v>
      </c>
      <c r="G1016" s="188">
        <f>VLOOKUP(D1016,'[45]2014市本级决算'!A:C,3,FALSE)</f>
        <v>156</v>
      </c>
      <c r="H1016" s="188">
        <f>VLOOKUP(D1016,'[45]2015市本级年初预算'!D:G,4,FALSE)</f>
        <v>160</v>
      </c>
      <c r="I1016" s="188">
        <f>VLOOKUP(D1016,'[45]2015预算调整'!E:K,7,FALSE)</f>
        <v>160</v>
      </c>
      <c r="J1016" s="188">
        <f>VLOOKUP(D1016,'[45]2015年市本级决算'!A:C,3,FALSE)</f>
        <v>0</v>
      </c>
      <c r="K1016" s="578">
        <f t="shared" si="109"/>
        <v>0</v>
      </c>
      <c r="L1016" s="579">
        <f t="shared" si="110"/>
        <v>0</v>
      </c>
      <c r="M1016" s="578">
        <f t="shared" si="111"/>
        <v>0</v>
      </c>
      <c r="N1016" s="148">
        <f t="shared" ref="N1016:N1079" si="114">IF(ISERROR(J1016/G1016-1),"",J1016/G1016-1)</f>
        <v>-1</v>
      </c>
      <c r="O1016" s="194" t="str">
        <f t="shared" si="108"/>
        <v>是</v>
      </c>
      <c r="P1016" s="194" t="str">
        <f t="shared" si="112"/>
        <v>是</v>
      </c>
      <c r="Q1016" s="187" t="s">
        <v>1952</v>
      </c>
      <c r="R1016" s="175">
        <f t="shared" si="113"/>
        <v>5</v>
      </c>
    </row>
    <row r="1017" s="175" customFormat="1" ht="18.95" customHeight="1" spans="1:18">
      <c r="A1017" s="185" t="s">
        <v>165</v>
      </c>
      <c r="B1017" s="186" t="s">
        <v>165</v>
      </c>
      <c r="C1017" s="690" t="s">
        <v>1952</v>
      </c>
      <c r="D1017" s="574">
        <v>2140601</v>
      </c>
      <c r="E1017" s="186" t="s">
        <v>176</v>
      </c>
      <c r="F1017" s="586" t="s">
        <v>1953</v>
      </c>
      <c r="G1017" s="188">
        <f>VLOOKUP(D1017,'[45]2014市本级决算'!A:C,3,FALSE)</f>
        <v>140</v>
      </c>
      <c r="H1017" s="188">
        <f>VLOOKUP(D1017,'[45]2015市本级年初预算'!D:G,4,FALSE)</f>
        <v>140</v>
      </c>
      <c r="I1017" s="188">
        <f>VLOOKUP(D1017,'[45]2015预算调整'!E:K,7,FALSE)</f>
        <v>140</v>
      </c>
      <c r="J1017" s="188">
        <f>VLOOKUP(D1017,'[45]2015年市本级决算'!A:C,3,FALSE)</f>
        <v>0</v>
      </c>
      <c r="K1017" s="578">
        <f t="shared" si="109"/>
        <v>0</v>
      </c>
      <c r="L1017" s="579">
        <f t="shared" si="110"/>
        <v>0</v>
      </c>
      <c r="M1017" s="578">
        <f t="shared" si="111"/>
        <v>0</v>
      </c>
      <c r="N1017" s="148">
        <f t="shared" si="114"/>
        <v>-1</v>
      </c>
      <c r="O1017" s="194" t="str">
        <f t="shared" si="108"/>
        <v>是</v>
      </c>
      <c r="P1017" s="194" t="str">
        <f t="shared" si="112"/>
        <v>否</v>
      </c>
      <c r="Q1017" s="187" t="s">
        <v>1954</v>
      </c>
      <c r="R1017" s="175">
        <f t="shared" si="113"/>
        <v>7</v>
      </c>
    </row>
    <row r="1018" s="175" customFormat="1" ht="18.95" customHeight="1" spans="1:18">
      <c r="A1018" s="185" t="s">
        <v>165</v>
      </c>
      <c r="B1018" s="186" t="s">
        <v>165</v>
      </c>
      <c r="C1018" s="690" t="s">
        <v>1952</v>
      </c>
      <c r="D1018" s="574">
        <v>2140602</v>
      </c>
      <c r="E1018" s="186" t="s">
        <v>176</v>
      </c>
      <c r="F1018" s="586" t="s">
        <v>1955</v>
      </c>
      <c r="G1018" s="188">
        <f>VLOOKUP(D1018,'[45]2014市本级决算'!A:C,3,FALSE)</f>
        <v>0</v>
      </c>
      <c r="H1018" s="188">
        <f>VLOOKUP(D1018,'[45]2015市本级年初预算'!D:G,4,FALSE)</f>
        <v>0</v>
      </c>
      <c r="I1018" s="188">
        <f>VLOOKUP(D1018,'[45]2015预算调整'!E:K,7,FALSE)</f>
        <v>0</v>
      </c>
      <c r="J1018" s="188">
        <f>VLOOKUP(D1018,'[45]2015年市本级决算'!A:C,3,FALSE)</f>
        <v>0</v>
      </c>
      <c r="K1018" s="578">
        <f t="shared" si="109"/>
        <v>0</v>
      </c>
      <c r="L1018" s="579">
        <f t="shared" si="110"/>
        <v>0</v>
      </c>
      <c r="M1018" s="578">
        <f t="shared" si="111"/>
        <v>0</v>
      </c>
      <c r="N1018" s="148" t="str">
        <f t="shared" si="114"/>
        <v/>
      </c>
      <c r="O1018" s="194" t="str">
        <f t="shared" si="108"/>
        <v>否</v>
      </c>
      <c r="P1018" s="194" t="str">
        <f t="shared" si="112"/>
        <v>否</v>
      </c>
      <c r="Q1018" s="187" t="s">
        <v>1956</v>
      </c>
      <c r="R1018" s="175">
        <f t="shared" si="113"/>
        <v>7</v>
      </c>
    </row>
    <row r="1019" s="175" customFormat="1" ht="18.95" customHeight="1" spans="1:18">
      <c r="A1019" s="185" t="s">
        <v>165</v>
      </c>
      <c r="B1019" s="186" t="s">
        <v>165</v>
      </c>
      <c r="C1019" s="690" t="s">
        <v>1952</v>
      </c>
      <c r="D1019" s="574">
        <v>2140603</v>
      </c>
      <c r="E1019" s="186" t="s">
        <v>176</v>
      </c>
      <c r="F1019" s="586" t="s">
        <v>1957</v>
      </c>
      <c r="G1019" s="188">
        <f>VLOOKUP(D1019,'[45]2014市本级决算'!A:C,3,FALSE)</f>
        <v>16</v>
      </c>
      <c r="H1019" s="188">
        <f>VLOOKUP(D1019,'[45]2015市本级年初预算'!D:G,4,FALSE)</f>
        <v>20</v>
      </c>
      <c r="I1019" s="188">
        <f>VLOOKUP(D1019,'[45]2015预算调整'!E:K,7,FALSE)</f>
        <v>20</v>
      </c>
      <c r="J1019" s="188">
        <f>VLOOKUP(D1019,'[45]2015年市本级决算'!A:C,3,FALSE)</f>
        <v>0</v>
      </c>
      <c r="K1019" s="578">
        <f t="shared" si="109"/>
        <v>0</v>
      </c>
      <c r="L1019" s="579">
        <f t="shared" si="110"/>
        <v>0</v>
      </c>
      <c r="M1019" s="578">
        <f t="shared" si="111"/>
        <v>0</v>
      </c>
      <c r="N1019" s="148">
        <f t="shared" si="114"/>
        <v>-1</v>
      </c>
      <c r="O1019" s="194" t="str">
        <f t="shared" si="108"/>
        <v>是</v>
      </c>
      <c r="P1019" s="194" t="str">
        <f t="shared" si="112"/>
        <v>否</v>
      </c>
      <c r="Q1019" s="187" t="s">
        <v>1958</v>
      </c>
      <c r="R1019" s="175">
        <f t="shared" si="113"/>
        <v>7</v>
      </c>
    </row>
    <row r="1020" s="175" customFormat="1" ht="18.95" customHeight="1" spans="1:18">
      <c r="A1020" s="185" t="s">
        <v>165</v>
      </c>
      <c r="B1020" s="186" t="s">
        <v>165</v>
      </c>
      <c r="C1020" s="690" t="s">
        <v>1952</v>
      </c>
      <c r="D1020" s="574">
        <v>2140699</v>
      </c>
      <c r="E1020" s="186" t="s">
        <v>176</v>
      </c>
      <c r="F1020" s="62" t="s">
        <v>1959</v>
      </c>
      <c r="G1020" s="188">
        <f>VLOOKUP(D1020,'[45]2014市本级决算'!A:C,3,FALSE)</f>
        <v>0</v>
      </c>
      <c r="H1020" s="188">
        <f>VLOOKUP(D1020,'[45]2015市本级年初预算'!D:G,4,FALSE)</f>
        <v>0</v>
      </c>
      <c r="I1020" s="188">
        <f>VLOOKUP(D1020,'[45]2015预算调整'!E:K,7,FALSE)</f>
        <v>0</v>
      </c>
      <c r="J1020" s="188">
        <f>VLOOKUP(D1020,'[45]2015年市本级决算'!A:C,3,FALSE)</f>
        <v>0</v>
      </c>
      <c r="K1020" s="578">
        <f t="shared" si="109"/>
        <v>0</v>
      </c>
      <c r="L1020" s="579">
        <f t="shared" si="110"/>
        <v>0</v>
      </c>
      <c r="M1020" s="578">
        <f t="shared" si="111"/>
        <v>0</v>
      </c>
      <c r="N1020" s="148" t="str">
        <f t="shared" si="114"/>
        <v/>
      </c>
      <c r="O1020" s="194" t="str">
        <f t="shared" si="108"/>
        <v>否</v>
      </c>
      <c r="P1020" s="194" t="str">
        <f t="shared" si="112"/>
        <v>否</v>
      </c>
      <c r="Q1020" s="187" t="s">
        <v>1960</v>
      </c>
      <c r="R1020" s="175">
        <f t="shared" si="113"/>
        <v>7</v>
      </c>
    </row>
    <row r="1021" s="175" customFormat="1" ht="18.95" customHeight="1" spans="1:18">
      <c r="A1021" s="185" t="s">
        <v>165</v>
      </c>
      <c r="B1021" s="690" t="s">
        <v>1839</v>
      </c>
      <c r="C1021" s="186"/>
      <c r="D1021" s="574">
        <v>21499</v>
      </c>
      <c r="E1021" s="186"/>
      <c r="F1021" s="60" t="s">
        <v>1961</v>
      </c>
      <c r="G1021" s="188">
        <f>VLOOKUP(D1021,'[45]2014市本级决算'!A:C,3,FALSE)</f>
        <v>629</v>
      </c>
      <c r="H1021" s="188">
        <f>VLOOKUP(D1021,'[45]2015市本级年初预算'!D:G,4,FALSE)</f>
        <v>630</v>
      </c>
      <c r="I1021" s="188">
        <f>VLOOKUP(D1021,'[45]2015预算调整'!E:K,7,FALSE)</f>
        <v>630</v>
      </c>
      <c r="J1021" s="188">
        <f>VLOOKUP(D1021,'[45]2015年市本级决算'!A:C,3,FALSE)</f>
        <v>126</v>
      </c>
      <c r="K1021" s="578">
        <f t="shared" si="109"/>
        <v>0.2</v>
      </c>
      <c r="L1021" s="579">
        <f t="shared" si="110"/>
        <v>0.2</v>
      </c>
      <c r="M1021" s="578">
        <f t="shared" si="111"/>
        <v>0.2</v>
      </c>
      <c r="N1021" s="148">
        <f t="shared" si="114"/>
        <v>-0.8</v>
      </c>
      <c r="O1021" s="194" t="str">
        <f t="shared" si="108"/>
        <v>是</v>
      </c>
      <c r="P1021" s="194" t="str">
        <f t="shared" si="112"/>
        <v>是</v>
      </c>
      <c r="Q1021" s="187" t="s">
        <v>1962</v>
      </c>
      <c r="R1021" s="175">
        <f t="shared" si="113"/>
        <v>5</v>
      </c>
    </row>
    <row r="1022" s="175" customFormat="1" ht="18.95" customHeight="1" spans="1:18">
      <c r="A1022" s="185" t="s">
        <v>165</v>
      </c>
      <c r="B1022" s="186"/>
      <c r="C1022" s="690" t="s">
        <v>1962</v>
      </c>
      <c r="D1022" s="574">
        <v>2149901</v>
      </c>
      <c r="E1022" s="186" t="s">
        <v>176</v>
      </c>
      <c r="F1022" s="60" t="s">
        <v>1963</v>
      </c>
      <c r="G1022" s="188">
        <f>VLOOKUP(D1022,'[45]2014市本级决算'!A:C,3,FALSE)</f>
        <v>400</v>
      </c>
      <c r="H1022" s="188">
        <f>VLOOKUP(D1022,'[45]2015市本级年初预算'!D:G,4,FALSE)</f>
        <v>400</v>
      </c>
      <c r="I1022" s="188">
        <f>VLOOKUP(D1022,'[45]2015预算调整'!E:K,7,FALSE)</f>
        <v>400</v>
      </c>
      <c r="J1022" s="188">
        <f>VLOOKUP(D1022,'[45]2015年市本级决算'!A:C,3,FALSE)</f>
        <v>0</v>
      </c>
      <c r="K1022" s="578">
        <f t="shared" si="109"/>
        <v>0</v>
      </c>
      <c r="L1022" s="579">
        <f t="shared" si="110"/>
        <v>0</v>
      </c>
      <c r="M1022" s="578">
        <f t="shared" si="111"/>
        <v>0</v>
      </c>
      <c r="N1022" s="148">
        <f t="shared" si="114"/>
        <v>-1</v>
      </c>
      <c r="O1022" s="194" t="str">
        <f t="shared" si="108"/>
        <v>是</v>
      </c>
      <c r="P1022" s="194" t="str">
        <f t="shared" si="112"/>
        <v>否</v>
      </c>
      <c r="Q1022" s="187" t="s">
        <v>1964</v>
      </c>
      <c r="R1022" s="175">
        <f t="shared" si="113"/>
        <v>7</v>
      </c>
    </row>
    <row r="1023" s="175" customFormat="1" ht="18.95" customHeight="1" spans="1:18">
      <c r="A1023" s="185" t="s">
        <v>165</v>
      </c>
      <c r="B1023" s="186" t="s">
        <v>165</v>
      </c>
      <c r="C1023" s="690" t="s">
        <v>1962</v>
      </c>
      <c r="D1023" s="574">
        <v>2149999</v>
      </c>
      <c r="E1023" s="186" t="s">
        <v>176</v>
      </c>
      <c r="F1023" s="60" t="s">
        <v>1965</v>
      </c>
      <c r="G1023" s="188">
        <f>VLOOKUP(D1023,'[45]2014市本级决算'!A:C,3,FALSE)</f>
        <v>229</v>
      </c>
      <c r="H1023" s="188">
        <f>VLOOKUP(D1023,'[45]2015市本级年初预算'!D:G,4,FALSE)</f>
        <v>230</v>
      </c>
      <c r="I1023" s="188">
        <f>VLOOKUP(D1023,'[45]2015预算调整'!E:K,7,FALSE)</f>
        <v>230</v>
      </c>
      <c r="J1023" s="188">
        <f>VLOOKUP(D1023,'[45]2015年市本级决算'!A:C,3,FALSE)</f>
        <v>126</v>
      </c>
      <c r="K1023" s="578">
        <f t="shared" si="109"/>
        <v>0.55</v>
      </c>
      <c r="L1023" s="579">
        <f t="shared" si="110"/>
        <v>0.548</v>
      </c>
      <c r="M1023" s="578">
        <f t="shared" si="111"/>
        <v>0.548</v>
      </c>
      <c r="N1023" s="148">
        <f t="shared" si="114"/>
        <v>-0.45</v>
      </c>
      <c r="O1023" s="194" t="str">
        <f t="shared" si="108"/>
        <v>是</v>
      </c>
      <c r="P1023" s="194" t="str">
        <f t="shared" si="112"/>
        <v>否</v>
      </c>
      <c r="Q1023" s="187" t="s">
        <v>1966</v>
      </c>
      <c r="R1023" s="175">
        <f t="shared" si="113"/>
        <v>7</v>
      </c>
    </row>
    <row r="1024" s="175" customFormat="1" ht="18.95" customHeight="1" spans="1:18">
      <c r="A1024" s="185" t="s">
        <v>164</v>
      </c>
      <c r="B1024" s="186" t="s">
        <v>165</v>
      </c>
      <c r="C1024" s="186"/>
      <c r="D1024" s="574">
        <v>215</v>
      </c>
      <c r="E1024" s="186"/>
      <c r="F1024" s="59" t="s">
        <v>1967</v>
      </c>
      <c r="G1024" s="188">
        <f>VLOOKUP(D1024,'[45]2014市本级决算'!A:C,3,FALSE)</f>
        <v>1003</v>
      </c>
      <c r="H1024" s="188">
        <f>VLOOKUP(D1024,'[45]2015市本级年初预算'!D:G,4,FALSE)</f>
        <v>1275</v>
      </c>
      <c r="I1024" s="188">
        <f>VLOOKUP(D1024,'[45]2015预算调整'!E:K,7,FALSE)</f>
        <v>1275</v>
      </c>
      <c r="J1024" s="188">
        <f>VLOOKUP(D1024,'[45]2015年市本级决算'!A:C,3,FALSE)</f>
        <v>9536</v>
      </c>
      <c r="K1024" s="578">
        <f t="shared" si="109"/>
        <v>9.507</v>
      </c>
      <c r="L1024" s="579">
        <f t="shared" si="110"/>
        <v>7.479</v>
      </c>
      <c r="M1024" s="578">
        <f t="shared" si="111"/>
        <v>7.479</v>
      </c>
      <c r="N1024" s="146">
        <f t="shared" si="114"/>
        <v>8.507</v>
      </c>
      <c r="O1024" s="194" t="str">
        <f t="shared" si="108"/>
        <v>是</v>
      </c>
      <c r="P1024" s="194" t="str">
        <f t="shared" si="112"/>
        <v>是</v>
      </c>
      <c r="Q1024" s="187" t="s">
        <v>1968</v>
      </c>
      <c r="R1024" s="175">
        <f t="shared" si="113"/>
        <v>3</v>
      </c>
    </row>
    <row r="1025" s="175" customFormat="1" ht="18.95" customHeight="1" spans="1:18">
      <c r="A1025" s="185" t="s">
        <v>165</v>
      </c>
      <c r="B1025" s="690" t="s">
        <v>1968</v>
      </c>
      <c r="C1025" s="186"/>
      <c r="D1025" s="574">
        <v>21501</v>
      </c>
      <c r="E1025" s="186"/>
      <c r="F1025" s="39" t="s">
        <v>1969</v>
      </c>
      <c r="G1025" s="188">
        <f>VLOOKUP(D1025,'[45]2014市本级决算'!A:C,3,FALSE)</f>
        <v>0</v>
      </c>
      <c r="H1025" s="188">
        <f>VLOOKUP(D1025,'[45]2015市本级年初预算'!D:G,4,FALSE)</f>
        <v>0</v>
      </c>
      <c r="I1025" s="188">
        <f>VLOOKUP(D1025,'[45]2015预算调整'!E:K,7,FALSE)</f>
        <v>0</v>
      </c>
      <c r="J1025" s="188">
        <f>VLOOKUP(D1025,'[45]2015年市本级决算'!A:C,3,FALSE)</f>
        <v>0</v>
      </c>
      <c r="K1025" s="578">
        <f t="shared" si="109"/>
        <v>0</v>
      </c>
      <c r="L1025" s="579">
        <f t="shared" si="110"/>
        <v>0</v>
      </c>
      <c r="M1025" s="578">
        <f t="shared" si="111"/>
        <v>0</v>
      </c>
      <c r="N1025" s="148" t="str">
        <f t="shared" si="114"/>
        <v/>
      </c>
      <c r="O1025" s="194" t="str">
        <f t="shared" si="108"/>
        <v>否</v>
      </c>
      <c r="P1025" s="194" t="str">
        <f t="shared" si="112"/>
        <v>是</v>
      </c>
      <c r="Q1025" s="187" t="s">
        <v>1970</v>
      </c>
      <c r="R1025" s="175">
        <f t="shared" si="113"/>
        <v>5</v>
      </c>
    </row>
    <row r="1026" s="175" customFormat="1" ht="18.95" customHeight="1" spans="1:18">
      <c r="A1026" s="185" t="s">
        <v>165</v>
      </c>
      <c r="B1026" s="186" t="s">
        <v>165</v>
      </c>
      <c r="C1026" s="690" t="s">
        <v>1970</v>
      </c>
      <c r="D1026" s="574">
        <v>2150101</v>
      </c>
      <c r="E1026" s="186" t="s">
        <v>176</v>
      </c>
      <c r="F1026" s="60" t="s">
        <v>170</v>
      </c>
      <c r="G1026" s="188">
        <f>VLOOKUP(D1026,'[45]2014市本级决算'!A:C,3,FALSE)</f>
        <v>0</v>
      </c>
      <c r="H1026" s="188">
        <f>VLOOKUP(D1026,'[45]2015市本级年初预算'!D:G,4,FALSE)</f>
        <v>0</v>
      </c>
      <c r="I1026" s="188">
        <f>VLOOKUP(D1026,'[45]2015预算调整'!E:K,7,FALSE)</f>
        <v>0</v>
      </c>
      <c r="J1026" s="188">
        <f>VLOOKUP(D1026,'[45]2015年市本级决算'!A:C,3,FALSE)</f>
        <v>0</v>
      </c>
      <c r="K1026" s="578">
        <f t="shared" si="109"/>
        <v>0</v>
      </c>
      <c r="L1026" s="579">
        <f t="shared" si="110"/>
        <v>0</v>
      </c>
      <c r="M1026" s="578">
        <f t="shared" si="111"/>
        <v>0</v>
      </c>
      <c r="N1026" s="148" t="str">
        <f t="shared" si="114"/>
        <v/>
      </c>
      <c r="O1026" s="194" t="str">
        <f t="shared" si="108"/>
        <v>否</v>
      </c>
      <c r="P1026" s="194" t="str">
        <f t="shared" si="112"/>
        <v>否</v>
      </c>
      <c r="Q1026" s="187" t="s">
        <v>1971</v>
      </c>
      <c r="R1026" s="175">
        <f t="shared" si="113"/>
        <v>7</v>
      </c>
    </row>
    <row r="1027" s="175" customFormat="1" ht="18.95" customHeight="1" spans="1:18">
      <c r="A1027" s="185" t="s">
        <v>165</v>
      </c>
      <c r="B1027" s="186" t="s">
        <v>165</v>
      </c>
      <c r="C1027" s="690" t="s">
        <v>1970</v>
      </c>
      <c r="D1027" s="574">
        <v>2150102</v>
      </c>
      <c r="E1027" s="186" t="s">
        <v>176</v>
      </c>
      <c r="F1027" s="60" t="s">
        <v>172</v>
      </c>
      <c r="G1027" s="188">
        <f>VLOOKUP(D1027,'[45]2014市本级决算'!A:C,3,FALSE)</f>
        <v>0</v>
      </c>
      <c r="H1027" s="188">
        <f>VLOOKUP(D1027,'[45]2015市本级年初预算'!D:G,4,FALSE)</f>
        <v>0</v>
      </c>
      <c r="I1027" s="188">
        <f>VLOOKUP(D1027,'[45]2015预算调整'!E:K,7,FALSE)</f>
        <v>0</v>
      </c>
      <c r="J1027" s="188">
        <f>VLOOKUP(D1027,'[45]2015年市本级决算'!A:C,3,FALSE)</f>
        <v>0</v>
      </c>
      <c r="K1027" s="578">
        <f t="shared" si="109"/>
        <v>0</v>
      </c>
      <c r="L1027" s="579">
        <f t="shared" si="110"/>
        <v>0</v>
      </c>
      <c r="M1027" s="578">
        <f t="shared" si="111"/>
        <v>0</v>
      </c>
      <c r="N1027" s="148" t="str">
        <f t="shared" si="114"/>
        <v/>
      </c>
      <c r="O1027" s="194" t="str">
        <f t="shared" si="108"/>
        <v>否</v>
      </c>
      <c r="P1027" s="194" t="str">
        <f t="shared" si="112"/>
        <v>否</v>
      </c>
      <c r="Q1027" s="187" t="s">
        <v>1972</v>
      </c>
      <c r="R1027" s="175">
        <f t="shared" si="113"/>
        <v>7</v>
      </c>
    </row>
    <row r="1028" s="175" customFormat="1" ht="18.95" customHeight="1" spans="1:18">
      <c r="A1028" s="185" t="s">
        <v>165</v>
      </c>
      <c r="B1028" s="186"/>
      <c r="C1028" s="690" t="s">
        <v>1970</v>
      </c>
      <c r="D1028" s="574">
        <v>2150103</v>
      </c>
      <c r="E1028" s="186" t="s">
        <v>176</v>
      </c>
      <c r="F1028" s="60" t="s">
        <v>174</v>
      </c>
      <c r="G1028" s="188">
        <f>VLOOKUP(D1028,'[45]2014市本级决算'!A:C,3,FALSE)</f>
        <v>0</v>
      </c>
      <c r="H1028" s="188">
        <f>VLOOKUP(D1028,'[45]2015市本级年初预算'!D:G,4,FALSE)</f>
        <v>0</v>
      </c>
      <c r="I1028" s="188">
        <f>VLOOKUP(D1028,'[45]2015预算调整'!E:K,7,FALSE)</f>
        <v>0</v>
      </c>
      <c r="J1028" s="188">
        <f>VLOOKUP(D1028,'[45]2015年市本级决算'!A:C,3,FALSE)</f>
        <v>0</v>
      </c>
      <c r="K1028" s="578">
        <f t="shared" si="109"/>
        <v>0</v>
      </c>
      <c r="L1028" s="579">
        <f t="shared" si="110"/>
        <v>0</v>
      </c>
      <c r="M1028" s="578">
        <f t="shared" si="111"/>
        <v>0</v>
      </c>
      <c r="N1028" s="148" t="str">
        <f t="shared" si="114"/>
        <v/>
      </c>
      <c r="O1028" s="194" t="str">
        <f t="shared" ref="O1028:O1091" si="115">IF(F1028&lt;&gt;"",IF(SUM(G1028:J1028)&lt;&gt;0,"是","否"),"空")</f>
        <v>否</v>
      </c>
      <c r="P1028" s="194" t="str">
        <f t="shared" si="112"/>
        <v>否</v>
      </c>
      <c r="Q1028" s="187" t="s">
        <v>1973</v>
      </c>
      <c r="R1028" s="175">
        <f t="shared" si="113"/>
        <v>7</v>
      </c>
    </row>
    <row r="1029" s="175" customFormat="1" ht="18.95" customHeight="1" spans="1:18">
      <c r="A1029" s="185" t="s">
        <v>165</v>
      </c>
      <c r="B1029" s="186" t="s">
        <v>165</v>
      </c>
      <c r="C1029" s="690" t="s">
        <v>1970</v>
      </c>
      <c r="D1029" s="574">
        <v>2150104</v>
      </c>
      <c r="E1029" s="186" t="s">
        <v>176</v>
      </c>
      <c r="F1029" s="60" t="s">
        <v>1974</v>
      </c>
      <c r="G1029" s="188">
        <f>VLOOKUP(D1029,'[45]2014市本级决算'!A:C,3,FALSE)</f>
        <v>0</v>
      </c>
      <c r="H1029" s="188">
        <f>VLOOKUP(D1029,'[45]2015市本级年初预算'!D:G,4,FALSE)</f>
        <v>0</v>
      </c>
      <c r="I1029" s="188">
        <f>VLOOKUP(D1029,'[45]2015预算调整'!E:K,7,FALSE)</f>
        <v>0</v>
      </c>
      <c r="J1029" s="188">
        <f>VLOOKUP(D1029,'[45]2015年市本级决算'!A:C,3,FALSE)</f>
        <v>0</v>
      </c>
      <c r="K1029" s="578">
        <f t="shared" ref="K1029:K1092" si="116">IFERROR(J1029/G1029,0)</f>
        <v>0</v>
      </c>
      <c r="L1029" s="579">
        <f t="shared" ref="L1029:L1092" si="117">IFERROR(J1029/H1029,0)</f>
        <v>0</v>
      </c>
      <c r="M1029" s="578">
        <f t="shared" ref="M1029:M1092" si="118">IFERROR(J1029/I1029,0)</f>
        <v>0</v>
      </c>
      <c r="N1029" s="148" t="str">
        <f t="shared" si="114"/>
        <v/>
      </c>
      <c r="O1029" s="194" t="str">
        <f t="shared" si="115"/>
        <v>否</v>
      </c>
      <c r="P1029" s="194" t="str">
        <f t="shared" ref="P1029:P1092" si="119">IF(C1029&lt;&gt;"",IF(OR(LEFT(D1029,3)="205",LEFT(D1029,3)="206",LEFT(D1029,3)="207",LEFT(D1029,3)="208",LEFT(D1029,3)="210",LEFT(D1029,3)="213"),"是","否"),"是")</f>
        <v>否</v>
      </c>
      <c r="Q1029" s="187" t="s">
        <v>1975</v>
      </c>
      <c r="R1029" s="175">
        <f t="shared" ref="R1029:R1092" si="120">LEN(Q1029)</f>
        <v>7</v>
      </c>
    </row>
    <row r="1030" s="175" customFormat="1" ht="18.95" customHeight="1" spans="1:18">
      <c r="A1030" s="185" t="s">
        <v>165</v>
      </c>
      <c r="B1030" s="186" t="s">
        <v>165</v>
      </c>
      <c r="C1030" s="690" t="s">
        <v>1970</v>
      </c>
      <c r="D1030" s="574">
        <v>2150105</v>
      </c>
      <c r="E1030" s="186" t="s">
        <v>176</v>
      </c>
      <c r="F1030" s="60" t="s">
        <v>1976</v>
      </c>
      <c r="G1030" s="188">
        <f>VLOOKUP(D1030,'[45]2014市本级决算'!A:C,3,FALSE)</f>
        <v>0</v>
      </c>
      <c r="H1030" s="188">
        <f>VLOOKUP(D1030,'[45]2015市本级年初预算'!D:G,4,FALSE)</f>
        <v>0</v>
      </c>
      <c r="I1030" s="188">
        <f>VLOOKUP(D1030,'[45]2015预算调整'!E:K,7,FALSE)</f>
        <v>0</v>
      </c>
      <c r="J1030" s="188">
        <f>VLOOKUP(D1030,'[45]2015年市本级决算'!A:C,3,FALSE)</f>
        <v>0</v>
      </c>
      <c r="K1030" s="578">
        <f t="shared" si="116"/>
        <v>0</v>
      </c>
      <c r="L1030" s="579">
        <f t="shared" si="117"/>
        <v>0</v>
      </c>
      <c r="M1030" s="578">
        <f t="shared" si="118"/>
        <v>0</v>
      </c>
      <c r="N1030" s="148" t="str">
        <f t="shared" si="114"/>
        <v/>
      </c>
      <c r="O1030" s="194" t="str">
        <f t="shared" si="115"/>
        <v>否</v>
      </c>
      <c r="P1030" s="194" t="str">
        <f t="shared" si="119"/>
        <v>否</v>
      </c>
      <c r="Q1030" s="187" t="s">
        <v>1977</v>
      </c>
      <c r="R1030" s="175">
        <f t="shared" si="120"/>
        <v>7</v>
      </c>
    </row>
    <row r="1031" s="175" customFormat="1" ht="18.95" customHeight="1" spans="1:18">
      <c r="A1031" s="185"/>
      <c r="B1031" s="186" t="s">
        <v>165</v>
      </c>
      <c r="C1031" s="690" t="s">
        <v>1970</v>
      </c>
      <c r="D1031" s="574">
        <v>2150106</v>
      </c>
      <c r="E1031" s="186" t="s">
        <v>176</v>
      </c>
      <c r="F1031" s="60" t="s">
        <v>1978</v>
      </c>
      <c r="G1031" s="188">
        <f>VLOOKUP(D1031,'[45]2014市本级决算'!A:C,3,FALSE)</f>
        <v>0</v>
      </c>
      <c r="H1031" s="188">
        <f>VLOOKUP(D1031,'[45]2015市本级年初预算'!D:G,4,FALSE)</f>
        <v>0</v>
      </c>
      <c r="I1031" s="188">
        <f>VLOOKUP(D1031,'[45]2015预算调整'!E:K,7,FALSE)</f>
        <v>0</v>
      </c>
      <c r="J1031" s="188">
        <f>VLOOKUP(D1031,'[45]2015年市本级决算'!A:C,3,FALSE)</f>
        <v>0</v>
      </c>
      <c r="K1031" s="578">
        <f t="shared" si="116"/>
        <v>0</v>
      </c>
      <c r="L1031" s="579">
        <f t="shared" si="117"/>
        <v>0</v>
      </c>
      <c r="M1031" s="578">
        <f t="shared" si="118"/>
        <v>0</v>
      </c>
      <c r="N1031" s="148" t="str">
        <f t="shared" si="114"/>
        <v/>
      </c>
      <c r="O1031" s="194" t="str">
        <f t="shared" si="115"/>
        <v>否</v>
      </c>
      <c r="P1031" s="194" t="str">
        <f t="shared" si="119"/>
        <v>否</v>
      </c>
      <c r="Q1031" s="187" t="s">
        <v>1979</v>
      </c>
      <c r="R1031" s="175">
        <f t="shared" si="120"/>
        <v>7</v>
      </c>
    </row>
    <row r="1032" s="175" customFormat="1" ht="18.95" customHeight="1" spans="1:18">
      <c r="A1032" s="185" t="s">
        <v>165</v>
      </c>
      <c r="B1032" s="186"/>
      <c r="C1032" s="690" t="s">
        <v>1970</v>
      </c>
      <c r="D1032" s="574">
        <v>2150107</v>
      </c>
      <c r="E1032" s="186" t="s">
        <v>176</v>
      </c>
      <c r="F1032" s="60" t="s">
        <v>1980</v>
      </c>
      <c r="G1032" s="188">
        <f>VLOOKUP(D1032,'[45]2014市本级决算'!A:C,3,FALSE)</f>
        <v>0</v>
      </c>
      <c r="H1032" s="188">
        <f>VLOOKUP(D1032,'[45]2015市本级年初预算'!D:G,4,FALSE)</f>
        <v>0</v>
      </c>
      <c r="I1032" s="188">
        <f>VLOOKUP(D1032,'[45]2015预算调整'!E:K,7,FALSE)</f>
        <v>0</v>
      </c>
      <c r="J1032" s="188">
        <f>VLOOKUP(D1032,'[45]2015年市本级决算'!A:C,3,FALSE)</f>
        <v>0</v>
      </c>
      <c r="K1032" s="578">
        <f t="shared" si="116"/>
        <v>0</v>
      </c>
      <c r="L1032" s="579">
        <f t="shared" si="117"/>
        <v>0</v>
      </c>
      <c r="M1032" s="578">
        <f t="shared" si="118"/>
        <v>0</v>
      </c>
      <c r="N1032" s="148" t="str">
        <f t="shared" si="114"/>
        <v/>
      </c>
      <c r="O1032" s="194" t="str">
        <f t="shared" si="115"/>
        <v>否</v>
      </c>
      <c r="P1032" s="194" t="str">
        <f t="shared" si="119"/>
        <v>否</v>
      </c>
      <c r="Q1032" s="187" t="s">
        <v>1981</v>
      </c>
      <c r="R1032" s="175">
        <f t="shared" si="120"/>
        <v>7</v>
      </c>
    </row>
    <row r="1033" s="175" customFormat="1" ht="18.95" customHeight="1" spans="1:18">
      <c r="A1033" s="185" t="s">
        <v>165</v>
      </c>
      <c r="B1033" s="186" t="s">
        <v>165</v>
      </c>
      <c r="C1033" s="690" t="s">
        <v>1970</v>
      </c>
      <c r="D1033" s="574">
        <v>2150108</v>
      </c>
      <c r="E1033" s="186" t="s">
        <v>176</v>
      </c>
      <c r="F1033" s="60" t="s">
        <v>1982</v>
      </c>
      <c r="G1033" s="188">
        <f>VLOOKUP(D1033,'[45]2014市本级决算'!A:C,3,FALSE)</f>
        <v>0</v>
      </c>
      <c r="H1033" s="188">
        <f>VLOOKUP(D1033,'[45]2015市本级年初预算'!D:G,4,FALSE)</f>
        <v>0</v>
      </c>
      <c r="I1033" s="188">
        <f>VLOOKUP(D1033,'[45]2015预算调整'!E:K,7,FALSE)</f>
        <v>0</v>
      </c>
      <c r="J1033" s="188">
        <f>VLOOKUP(D1033,'[45]2015年市本级决算'!A:C,3,FALSE)</f>
        <v>0</v>
      </c>
      <c r="K1033" s="578">
        <f t="shared" si="116"/>
        <v>0</v>
      </c>
      <c r="L1033" s="579">
        <f t="shared" si="117"/>
        <v>0</v>
      </c>
      <c r="M1033" s="578">
        <f t="shared" si="118"/>
        <v>0</v>
      </c>
      <c r="N1033" s="148" t="str">
        <f t="shared" si="114"/>
        <v/>
      </c>
      <c r="O1033" s="194" t="str">
        <f t="shared" si="115"/>
        <v>否</v>
      </c>
      <c r="P1033" s="194" t="str">
        <f t="shared" si="119"/>
        <v>否</v>
      </c>
      <c r="Q1033" s="187" t="s">
        <v>1983</v>
      </c>
      <c r="R1033" s="175">
        <f t="shared" si="120"/>
        <v>7</v>
      </c>
    </row>
    <row r="1034" s="175" customFormat="1" ht="18.95" customHeight="1" spans="1:18">
      <c r="A1034" s="185" t="s">
        <v>165</v>
      </c>
      <c r="B1034" s="186" t="s">
        <v>165</v>
      </c>
      <c r="C1034" s="690" t="s">
        <v>1970</v>
      </c>
      <c r="D1034" s="574">
        <v>2150199</v>
      </c>
      <c r="E1034" s="186" t="s">
        <v>176</v>
      </c>
      <c r="F1034" s="60" t="s">
        <v>1984</v>
      </c>
      <c r="G1034" s="188">
        <f>VLOOKUP(D1034,'[45]2014市本级决算'!A:C,3,FALSE)</f>
        <v>0</v>
      </c>
      <c r="H1034" s="188">
        <f>VLOOKUP(D1034,'[45]2015市本级年初预算'!D:G,4,FALSE)</f>
        <v>0</v>
      </c>
      <c r="I1034" s="188">
        <f>VLOOKUP(D1034,'[45]2015预算调整'!E:K,7,FALSE)</f>
        <v>0</v>
      </c>
      <c r="J1034" s="188">
        <f>VLOOKUP(D1034,'[45]2015年市本级决算'!A:C,3,FALSE)</f>
        <v>0</v>
      </c>
      <c r="K1034" s="578">
        <f t="shared" si="116"/>
        <v>0</v>
      </c>
      <c r="L1034" s="579">
        <f t="shared" si="117"/>
        <v>0</v>
      </c>
      <c r="M1034" s="578">
        <f t="shared" si="118"/>
        <v>0</v>
      </c>
      <c r="N1034" s="148" t="str">
        <f t="shared" si="114"/>
        <v/>
      </c>
      <c r="O1034" s="194" t="str">
        <f t="shared" si="115"/>
        <v>否</v>
      </c>
      <c r="P1034" s="194" t="str">
        <f t="shared" si="119"/>
        <v>否</v>
      </c>
      <c r="Q1034" s="187" t="s">
        <v>1985</v>
      </c>
      <c r="R1034" s="175">
        <f t="shared" si="120"/>
        <v>7</v>
      </c>
    </row>
    <row r="1035" s="175" customFormat="1" ht="18.95" customHeight="1" spans="1:18">
      <c r="A1035" s="185" t="s">
        <v>165</v>
      </c>
      <c r="B1035" s="690" t="s">
        <v>1968</v>
      </c>
      <c r="C1035" s="186"/>
      <c r="D1035" s="574">
        <v>21502</v>
      </c>
      <c r="E1035" s="186"/>
      <c r="F1035" s="60" t="s">
        <v>1986</v>
      </c>
      <c r="G1035" s="188">
        <f>VLOOKUP(D1035,'[45]2014市本级决算'!A:C,3,FALSE)</f>
        <v>0</v>
      </c>
      <c r="H1035" s="188">
        <f>VLOOKUP(D1035,'[45]2015市本级年初预算'!D:G,4,FALSE)</f>
        <v>0</v>
      </c>
      <c r="I1035" s="188">
        <f>VLOOKUP(D1035,'[45]2015预算调整'!E:K,7,FALSE)</f>
        <v>0</v>
      </c>
      <c r="J1035" s="188">
        <f>VLOOKUP(D1035,'[45]2015年市本级决算'!A:C,3,FALSE)</f>
        <v>8000</v>
      </c>
      <c r="K1035" s="578">
        <f t="shared" si="116"/>
        <v>0</v>
      </c>
      <c r="L1035" s="579">
        <f t="shared" si="117"/>
        <v>0</v>
      </c>
      <c r="M1035" s="578">
        <f t="shared" si="118"/>
        <v>0</v>
      </c>
      <c r="N1035" s="148" t="str">
        <f t="shared" si="114"/>
        <v/>
      </c>
      <c r="O1035" s="194" t="str">
        <f t="shared" si="115"/>
        <v>是</v>
      </c>
      <c r="P1035" s="194" t="str">
        <f t="shared" si="119"/>
        <v>是</v>
      </c>
      <c r="Q1035" s="187" t="s">
        <v>1987</v>
      </c>
      <c r="R1035" s="175">
        <f t="shared" si="120"/>
        <v>5</v>
      </c>
    </row>
    <row r="1036" s="175" customFormat="1" ht="18.95" customHeight="1" spans="1:18">
      <c r="A1036" s="185" t="s">
        <v>165</v>
      </c>
      <c r="B1036" s="186" t="s">
        <v>165</v>
      </c>
      <c r="C1036" s="690" t="s">
        <v>1987</v>
      </c>
      <c r="D1036" s="574">
        <v>2150201</v>
      </c>
      <c r="E1036" s="186" t="s">
        <v>176</v>
      </c>
      <c r="F1036" s="60" t="s">
        <v>170</v>
      </c>
      <c r="G1036" s="188">
        <f>VLOOKUP(D1036,'[45]2014市本级决算'!A:C,3,FALSE)</f>
        <v>0</v>
      </c>
      <c r="H1036" s="188">
        <f>VLOOKUP(D1036,'[45]2015市本级年初预算'!D:G,4,FALSE)</f>
        <v>0</v>
      </c>
      <c r="I1036" s="188">
        <f>VLOOKUP(D1036,'[45]2015预算调整'!E:K,7,FALSE)</f>
        <v>0</v>
      </c>
      <c r="J1036" s="188">
        <f>VLOOKUP(D1036,'[45]2015年市本级决算'!A:C,3,FALSE)</f>
        <v>0</v>
      </c>
      <c r="K1036" s="578">
        <f t="shared" si="116"/>
        <v>0</v>
      </c>
      <c r="L1036" s="579">
        <f t="shared" si="117"/>
        <v>0</v>
      </c>
      <c r="M1036" s="578">
        <f t="shared" si="118"/>
        <v>0</v>
      </c>
      <c r="N1036" s="148" t="str">
        <f t="shared" si="114"/>
        <v/>
      </c>
      <c r="O1036" s="194" t="str">
        <f t="shared" si="115"/>
        <v>否</v>
      </c>
      <c r="P1036" s="194" t="str">
        <f t="shared" si="119"/>
        <v>否</v>
      </c>
      <c r="Q1036" s="187" t="s">
        <v>1988</v>
      </c>
      <c r="R1036" s="175">
        <f t="shared" si="120"/>
        <v>7</v>
      </c>
    </row>
    <row r="1037" s="175" customFormat="1" ht="18.95" customHeight="1" spans="1:18">
      <c r="A1037" s="185" t="s">
        <v>165</v>
      </c>
      <c r="B1037" s="186" t="s">
        <v>165</v>
      </c>
      <c r="C1037" s="690" t="s">
        <v>1987</v>
      </c>
      <c r="D1037" s="574">
        <v>2150202</v>
      </c>
      <c r="E1037" s="186" t="s">
        <v>176</v>
      </c>
      <c r="F1037" s="60" t="s">
        <v>172</v>
      </c>
      <c r="G1037" s="188">
        <f>VLOOKUP(D1037,'[45]2014市本级决算'!A:C,3,FALSE)</f>
        <v>0</v>
      </c>
      <c r="H1037" s="188">
        <f>VLOOKUP(D1037,'[45]2015市本级年初预算'!D:G,4,FALSE)</f>
        <v>0</v>
      </c>
      <c r="I1037" s="188">
        <f>VLOOKUP(D1037,'[45]2015预算调整'!E:K,7,FALSE)</f>
        <v>0</v>
      </c>
      <c r="J1037" s="188">
        <f>VLOOKUP(D1037,'[45]2015年市本级决算'!A:C,3,FALSE)</f>
        <v>0</v>
      </c>
      <c r="K1037" s="578">
        <f t="shared" si="116"/>
        <v>0</v>
      </c>
      <c r="L1037" s="579">
        <f t="shared" si="117"/>
        <v>0</v>
      </c>
      <c r="M1037" s="578">
        <f t="shared" si="118"/>
        <v>0</v>
      </c>
      <c r="N1037" s="148" t="str">
        <f t="shared" si="114"/>
        <v/>
      </c>
      <c r="O1037" s="194" t="str">
        <f t="shared" si="115"/>
        <v>否</v>
      </c>
      <c r="P1037" s="194" t="str">
        <f t="shared" si="119"/>
        <v>否</v>
      </c>
      <c r="Q1037" s="187" t="s">
        <v>1989</v>
      </c>
      <c r="R1037" s="175">
        <f t="shared" si="120"/>
        <v>7</v>
      </c>
    </row>
    <row r="1038" s="175" customFormat="1" ht="18.95" customHeight="1" spans="1:18">
      <c r="A1038" s="185" t="s">
        <v>165</v>
      </c>
      <c r="B1038" s="186" t="s">
        <v>165</v>
      </c>
      <c r="C1038" s="690" t="s">
        <v>1987</v>
      </c>
      <c r="D1038" s="574">
        <v>2150203</v>
      </c>
      <c r="E1038" s="186" t="s">
        <v>176</v>
      </c>
      <c r="F1038" s="60" t="s">
        <v>174</v>
      </c>
      <c r="G1038" s="188">
        <f>VLOOKUP(D1038,'[45]2014市本级决算'!A:C,3,FALSE)</f>
        <v>0</v>
      </c>
      <c r="H1038" s="188">
        <f>VLOOKUP(D1038,'[45]2015市本级年初预算'!D:G,4,FALSE)</f>
        <v>0</v>
      </c>
      <c r="I1038" s="188">
        <f>VLOOKUP(D1038,'[45]2015预算调整'!E:K,7,FALSE)</f>
        <v>0</v>
      </c>
      <c r="J1038" s="188">
        <f>VLOOKUP(D1038,'[45]2015年市本级决算'!A:C,3,FALSE)</f>
        <v>0</v>
      </c>
      <c r="K1038" s="578">
        <f t="shared" si="116"/>
        <v>0</v>
      </c>
      <c r="L1038" s="579">
        <f t="shared" si="117"/>
        <v>0</v>
      </c>
      <c r="M1038" s="578">
        <f t="shared" si="118"/>
        <v>0</v>
      </c>
      <c r="N1038" s="148" t="str">
        <f t="shared" si="114"/>
        <v/>
      </c>
      <c r="O1038" s="194" t="str">
        <f t="shared" si="115"/>
        <v>否</v>
      </c>
      <c r="P1038" s="194" t="str">
        <f t="shared" si="119"/>
        <v>否</v>
      </c>
      <c r="Q1038" s="187" t="s">
        <v>1990</v>
      </c>
      <c r="R1038" s="175">
        <f t="shared" si="120"/>
        <v>7</v>
      </c>
    </row>
    <row r="1039" s="175" customFormat="1" ht="18.95" customHeight="1" spans="1:18">
      <c r="A1039" s="185" t="s">
        <v>165</v>
      </c>
      <c r="B1039" s="186" t="s">
        <v>165</v>
      </c>
      <c r="C1039" s="690" t="s">
        <v>1987</v>
      </c>
      <c r="D1039" s="574">
        <v>2150204</v>
      </c>
      <c r="E1039" s="186" t="s">
        <v>176</v>
      </c>
      <c r="F1039" s="60" t="s">
        <v>1991</v>
      </c>
      <c r="G1039" s="188">
        <f>VLOOKUP(D1039,'[45]2014市本级决算'!A:C,3,FALSE)</f>
        <v>0</v>
      </c>
      <c r="H1039" s="188">
        <f>VLOOKUP(D1039,'[45]2015市本级年初预算'!D:G,4,FALSE)</f>
        <v>0</v>
      </c>
      <c r="I1039" s="188">
        <f>VLOOKUP(D1039,'[45]2015预算调整'!E:K,7,FALSE)</f>
        <v>0</v>
      </c>
      <c r="J1039" s="188">
        <f>VLOOKUP(D1039,'[45]2015年市本级决算'!A:C,3,FALSE)</f>
        <v>0</v>
      </c>
      <c r="K1039" s="578">
        <f t="shared" si="116"/>
        <v>0</v>
      </c>
      <c r="L1039" s="579">
        <f t="shared" si="117"/>
        <v>0</v>
      </c>
      <c r="M1039" s="578">
        <f t="shared" si="118"/>
        <v>0</v>
      </c>
      <c r="N1039" s="148" t="str">
        <f t="shared" si="114"/>
        <v/>
      </c>
      <c r="O1039" s="194" t="str">
        <f t="shared" si="115"/>
        <v>否</v>
      </c>
      <c r="P1039" s="194" t="str">
        <f t="shared" si="119"/>
        <v>否</v>
      </c>
      <c r="Q1039" s="187" t="s">
        <v>1992</v>
      </c>
      <c r="R1039" s="175">
        <f t="shared" si="120"/>
        <v>7</v>
      </c>
    </row>
    <row r="1040" s="175" customFormat="1" ht="18.95" customHeight="1" spans="1:18">
      <c r="A1040" s="185" t="s">
        <v>165</v>
      </c>
      <c r="B1040" s="186" t="s">
        <v>165</v>
      </c>
      <c r="C1040" s="690" t="s">
        <v>1987</v>
      </c>
      <c r="D1040" s="574">
        <v>2150205</v>
      </c>
      <c r="E1040" s="186" t="s">
        <v>176</v>
      </c>
      <c r="F1040" s="60" t="s">
        <v>1993</v>
      </c>
      <c r="G1040" s="188">
        <f>VLOOKUP(D1040,'[45]2014市本级决算'!A:C,3,FALSE)</f>
        <v>0</v>
      </c>
      <c r="H1040" s="188">
        <f>VLOOKUP(D1040,'[45]2015市本级年初预算'!D:G,4,FALSE)</f>
        <v>0</v>
      </c>
      <c r="I1040" s="188">
        <f>VLOOKUP(D1040,'[45]2015预算调整'!E:K,7,FALSE)</f>
        <v>0</v>
      </c>
      <c r="J1040" s="188">
        <f>VLOOKUP(D1040,'[45]2015年市本级决算'!A:C,3,FALSE)</f>
        <v>0</v>
      </c>
      <c r="K1040" s="578">
        <f t="shared" si="116"/>
        <v>0</v>
      </c>
      <c r="L1040" s="579">
        <f t="shared" si="117"/>
        <v>0</v>
      </c>
      <c r="M1040" s="578">
        <f t="shared" si="118"/>
        <v>0</v>
      </c>
      <c r="N1040" s="148" t="str">
        <f t="shared" si="114"/>
        <v/>
      </c>
      <c r="O1040" s="194" t="str">
        <f t="shared" si="115"/>
        <v>否</v>
      </c>
      <c r="P1040" s="194" t="str">
        <f t="shared" si="119"/>
        <v>否</v>
      </c>
      <c r="Q1040" s="187" t="s">
        <v>1994</v>
      </c>
      <c r="R1040" s="175">
        <f t="shared" si="120"/>
        <v>7</v>
      </c>
    </row>
    <row r="1041" s="175" customFormat="1" ht="18.95" customHeight="1" spans="1:18">
      <c r="A1041" s="185" t="s">
        <v>165</v>
      </c>
      <c r="B1041" s="186" t="s">
        <v>165</v>
      </c>
      <c r="C1041" s="690" t="s">
        <v>1987</v>
      </c>
      <c r="D1041" s="574">
        <v>2150206</v>
      </c>
      <c r="E1041" s="186" t="s">
        <v>176</v>
      </c>
      <c r="F1041" s="60" t="s">
        <v>1995</v>
      </c>
      <c r="G1041" s="188">
        <f>VLOOKUP(D1041,'[45]2014市本级决算'!A:C,3,FALSE)</f>
        <v>0</v>
      </c>
      <c r="H1041" s="188">
        <f>VLOOKUP(D1041,'[45]2015市本级年初预算'!D:G,4,FALSE)</f>
        <v>0</v>
      </c>
      <c r="I1041" s="188">
        <f>VLOOKUP(D1041,'[45]2015预算调整'!E:K,7,FALSE)</f>
        <v>0</v>
      </c>
      <c r="J1041" s="188">
        <f>VLOOKUP(D1041,'[45]2015年市本级决算'!A:C,3,FALSE)</f>
        <v>0</v>
      </c>
      <c r="K1041" s="578">
        <f t="shared" si="116"/>
        <v>0</v>
      </c>
      <c r="L1041" s="579">
        <f t="shared" si="117"/>
        <v>0</v>
      </c>
      <c r="M1041" s="578">
        <f t="shared" si="118"/>
        <v>0</v>
      </c>
      <c r="N1041" s="148" t="str">
        <f t="shared" si="114"/>
        <v/>
      </c>
      <c r="O1041" s="194" t="str">
        <f t="shared" si="115"/>
        <v>否</v>
      </c>
      <c r="P1041" s="194" t="str">
        <f t="shared" si="119"/>
        <v>否</v>
      </c>
      <c r="Q1041" s="187" t="s">
        <v>1996</v>
      </c>
      <c r="R1041" s="175">
        <f t="shared" si="120"/>
        <v>7</v>
      </c>
    </row>
    <row r="1042" s="175" customFormat="1" ht="18.95" customHeight="1" spans="1:18">
      <c r="A1042" s="185" t="s">
        <v>165</v>
      </c>
      <c r="B1042" s="186"/>
      <c r="C1042" s="690" t="s">
        <v>1987</v>
      </c>
      <c r="D1042" s="574">
        <v>2150207</v>
      </c>
      <c r="E1042" s="186" t="s">
        <v>176</v>
      </c>
      <c r="F1042" s="583" t="s">
        <v>1997</v>
      </c>
      <c r="G1042" s="188">
        <f>VLOOKUP(D1042,'[45]2014市本级决算'!A:C,3,FALSE)</f>
        <v>0</v>
      </c>
      <c r="H1042" s="188">
        <f>VLOOKUP(D1042,'[45]2015市本级年初预算'!D:G,4,FALSE)</f>
        <v>0</v>
      </c>
      <c r="I1042" s="188">
        <f>VLOOKUP(D1042,'[45]2015预算调整'!E:K,7,FALSE)</f>
        <v>0</v>
      </c>
      <c r="J1042" s="188">
        <f>VLOOKUP(D1042,'[45]2015年市本级决算'!A:C,3,FALSE)</f>
        <v>0</v>
      </c>
      <c r="K1042" s="578">
        <f t="shared" si="116"/>
        <v>0</v>
      </c>
      <c r="L1042" s="579">
        <f t="shared" si="117"/>
        <v>0</v>
      </c>
      <c r="M1042" s="578">
        <f t="shared" si="118"/>
        <v>0</v>
      </c>
      <c r="N1042" s="148" t="str">
        <f t="shared" si="114"/>
        <v/>
      </c>
      <c r="O1042" s="194" t="str">
        <f t="shared" si="115"/>
        <v>否</v>
      </c>
      <c r="P1042" s="194" t="str">
        <f t="shared" si="119"/>
        <v>否</v>
      </c>
      <c r="Q1042" s="187" t="s">
        <v>1998</v>
      </c>
      <c r="R1042" s="175">
        <f t="shared" si="120"/>
        <v>7</v>
      </c>
    </row>
    <row r="1043" s="175" customFormat="1" ht="18.95" customHeight="1" spans="1:18">
      <c r="A1043" s="185" t="s">
        <v>165</v>
      </c>
      <c r="B1043" s="186" t="s">
        <v>165</v>
      </c>
      <c r="C1043" s="690" t="s">
        <v>1987</v>
      </c>
      <c r="D1043" s="574">
        <v>2150208</v>
      </c>
      <c r="E1043" s="186" t="s">
        <v>176</v>
      </c>
      <c r="F1043" s="60" t="s">
        <v>1999</v>
      </c>
      <c r="G1043" s="188">
        <f>VLOOKUP(D1043,'[45]2014市本级决算'!A:C,3,FALSE)</f>
        <v>0</v>
      </c>
      <c r="H1043" s="188">
        <f>VLOOKUP(D1043,'[45]2015市本级年初预算'!D:G,4,FALSE)</f>
        <v>0</v>
      </c>
      <c r="I1043" s="188">
        <f>VLOOKUP(D1043,'[45]2015预算调整'!E:K,7,FALSE)</f>
        <v>0</v>
      </c>
      <c r="J1043" s="188">
        <f>VLOOKUP(D1043,'[45]2015年市本级决算'!A:C,3,FALSE)</f>
        <v>0</v>
      </c>
      <c r="K1043" s="578">
        <f t="shared" si="116"/>
        <v>0</v>
      </c>
      <c r="L1043" s="579">
        <f t="shared" si="117"/>
        <v>0</v>
      </c>
      <c r="M1043" s="578">
        <f t="shared" si="118"/>
        <v>0</v>
      </c>
      <c r="N1043" s="148" t="str">
        <f t="shared" si="114"/>
        <v/>
      </c>
      <c r="O1043" s="194" t="str">
        <f t="shared" si="115"/>
        <v>否</v>
      </c>
      <c r="P1043" s="194" t="str">
        <f t="shared" si="119"/>
        <v>否</v>
      </c>
      <c r="Q1043" s="187" t="s">
        <v>2000</v>
      </c>
      <c r="R1043" s="175">
        <f t="shared" si="120"/>
        <v>7</v>
      </c>
    </row>
    <row r="1044" s="175" customFormat="1" ht="18.95" customHeight="1" spans="1:18">
      <c r="A1044" s="185" t="s">
        <v>165</v>
      </c>
      <c r="B1044" s="186" t="s">
        <v>165</v>
      </c>
      <c r="C1044" s="690" t="s">
        <v>1987</v>
      </c>
      <c r="D1044" s="574">
        <v>2150209</v>
      </c>
      <c r="E1044" s="186" t="s">
        <v>176</v>
      </c>
      <c r="F1044" s="60" t="s">
        <v>2001</v>
      </c>
      <c r="G1044" s="188">
        <f>VLOOKUP(D1044,'[45]2014市本级决算'!A:C,3,FALSE)</f>
        <v>0</v>
      </c>
      <c r="H1044" s="188">
        <f>VLOOKUP(D1044,'[45]2015市本级年初预算'!D:G,4,FALSE)</f>
        <v>0</v>
      </c>
      <c r="I1044" s="188">
        <f>VLOOKUP(D1044,'[45]2015预算调整'!E:K,7,FALSE)</f>
        <v>0</v>
      </c>
      <c r="J1044" s="188">
        <f>VLOOKUP(D1044,'[45]2015年市本级决算'!A:C,3,FALSE)</f>
        <v>0</v>
      </c>
      <c r="K1044" s="578">
        <f t="shared" si="116"/>
        <v>0</v>
      </c>
      <c r="L1044" s="579">
        <f t="shared" si="117"/>
        <v>0</v>
      </c>
      <c r="M1044" s="578">
        <f t="shared" si="118"/>
        <v>0</v>
      </c>
      <c r="N1044" s="148" t="str">
        <f t="shared" si="114"/>
        <v/>
      </c>
      <c r="O1044" s="194" t="str">
        <f t="shared" si="115"/>
        <v>否</v>
      </c>
      <c r="P1044" s="194" t="str">
        <f t="shared" si="119"/>
        <v>否</v>
      </c>
      <c r="Q1044" s="187" t="s">
        <v>2002</v>
      </c>
      <c r="R1044" s="175">
        <f t="shared" si="120"/>
        <v>7</v>
      </c>
    </row>
    <row r="1045" s="175" customFormat="1" ht="18.95" customHeight="1" spans="1:18">
      <c r="A1045" s="185" t="s">
        <v>165</v>
      </c>
      <c r="B1045" s="186" t="s">
        <v>165</v>
      </c>
      <c r="C1045" s="690" t="s">
        <v>1987</v>
      </c>
      <c r="D1045" s="574">
        <v>2150210</v>
      </c>
      <c r="E1045" s="186" t="s">
        <v>176</v>
      </c>
      <c r="F1045" s="60" t="s">
        <v>2003</v>
      </c>
      <c r="G1045" s="188">
        <f>VLOOKUP(D1045,'[45]2014市本级决算'!A:C,3,FALSE)</f>
        <v>0</v>
      </c>
      <c r="H1045" s="188">
        <f>VLOOKUP(D1045,'[45]2015市本级年初预算'!D:G,4,FALSE)</f>
        <v>0</v>
      </c>
      <c r="I1045" s="188">
        <f>VLOOKUP(D1045,'[45]2015预算调整'!E:K,7,FALSE)</f>
        <v>0</v>
      </c>
      <c r="J1045" s="188">
        <f>VLOOKUP(D1045,'[45]2015年市本级决算'!A:C,3,FALSE)</f>
        <v>0</v>
      </c>
      <c r="K1045" s="578">
        <f t="shared" si="116"/>
        <v>0</v>
      </c>
      <c r="L1045" s="579">
        <f t="shared" si="117"/>
        <v>0</v>
      </c>
      <c r="M1045" s="578">
        <f t="shared" si="118"/>
        <v>0</v>
      </c>
      <c r="N1045" s="148" t="str">
        <f t="shared" si="114"/>
        <v/>
      </c>
      <c r="O1045" s="194" t="str">
        <f t="shared" si="115"/>
        <v>否</v>
      </c>
      <c r="P1045" s="194" t="str">
        <f t="shared" si="119"/>
        <v>否</v>
      </c>
      <c r="Q1045" s="187" t="s">
        <v>2004</v>
      </c>
      <c r="R1045" s="175">
        <f t="shared" si="120"/>
        <v>7</v>
      </c>
    </row>
    <row r="1046" s="175" customFormat="1" ht="18.95" customHeight="1" spans="1:18">
      <c r="A1046" s="185" t="s">
        <v>165</v>
      </c>
      <c r="B1046" s="186" t="s">
        <v>165</v>
      </c>
      <c r="C1046" s="690" t="s">
        <v>1987</v>
      </c>
      <c r="D1046" s="574">
        <v>2150212</v>
      </c>
      <c r="E1046" s="186" t="s">
        <v>176</v>
      </c>
      <c r="F1046" s="60" t="s">
        <v>2005</v>
      </c>
      <c r="G1046" s="188">
        <f>VLOOKUP(D1046,'[45]2014市本级决算'!A:C,3,FALSE)</f>
        <v>0</v>
      </c>
      <c r="H1046" s="188">
        <f>VLOOKUP(D1046,'[45]2015市本级年初预算'!D:G,4,FALSE)</f>
        <v>0</v>
      </c>
      <c r="I1046" s="188">
        <f>VLOOKUP(D1046,'[45]2015预算调整'!E:K,7,FALSE)</f>
        <v>0</v>
      </c>
      <c r="J1046" s="188">
        <f>VLOOKUP(D1046,'[45]2015年市本级决算'!A:C,3,FALSE)</f>
        <v>0</v>
      </c>
      <c r="K1046" s="578">
        <f t="shared" si="116"/>
        <v>0</v>
      </c>
      <c r="L1046" s="579">
        <f t="shared" si="117"/>
        <v>0</v>
      </c>
      <c r="M1046" s="578">
        <f t="shared" si="118"/>
        <v>0</v>
      </c>
      <c r="N1046" s="148" t="str">
        <f t="shared" si="114"/>
        <v/>
      </c>
      <c r="O1046" s="194" t="str">
        <f t="shared" si="115"/>
        <v>否</v>
      </c>
      <c r="P1046" s="194" t="str">
        <f t="shared" si="119"/>
        <v>否</v>
      </c>
      <c r="Q1046" s="187" t="s">
        <v>2006</v>
      </c>
      <c r="R1046" s="175">
        <f t="shared" si="120"/>
        <v>7</v>
      </c>
    </row>
    <row r="1047" s="175" customFormat="1" ht="18.95" customHeight="1" spans="1:18">
      <c r="A1047" s="185" t="s">
        <v>165</v>
      </c>
      <c r="B1047" s="186" t="s">
        <v>165</v>
      </c>
      <c r="C1047" s="690" t="s">
        <v>1987</v>
      </c>
      <c r="D1047" s="574">
        <v>2150213</v>
      </c>
      <c r="E1047" s="186" t="s">
        <v>176</v>
      </c>
      <c r="F1047" s="60" t="s">
        <v>2007</v>
      </c>
      <c r="G1047" s="188">
        <f>VLOOKUP(D1047,'[45]2014市本级决算'!A:C,3,FALSE)</f>
        <v>0</v>
      </c>
      <c r="H1047" s="188">
        <f>VLOOKUP(D1047,'[45]2015市本级年初预算'!D:G,4,FALSE)</f>
        <v>0</v>
      </c>
      <c r="I1047" s="188">
        <f>VLOOKUP(D1047,'[45]2015预算调整'!E:K,7,FALSE)</f>
        <v>0</v>
      </c>
      <c r="J1047" s="188">
        <f>VLOOKUP(D1047,'[45]2015年市本级决算'!A:C,3,FALSE)</f>
        <v>0</v>
      </c>
      <c r="K1047" s="578">
        <f t="shared" si="116"/>
        <v>0</v>
      </c>
      <c r="L1047" s="579">
        <f t="shared" si="117"/>
        <v>0</v>
      </c>
      <c r="M1047" s="578">
        <f t="shared" si="118"/>
        <v>0</v>
      </c>
      <c r="N1047" s="148" t="str">
        <f t="shared" si="114"/>
        <v/>
      </c>
      <c r="O1047" s="194" t="str">
        <f t="shared" si="115"/>
        <v>否</v>
      </c>
      <c r="P1047" s="194" t="str">
        <f t="shared" si="119"/>
        <v>否</v>
      </c>
      <c r="Q1047" s="187" t="s">
        <v>2008</v>
      </c>
      <c r="R1047" s="175">
        <f t="shared" si="120"/>
        <v>7</v>
      </c>
    </row>
    <row r="1048" s="175" customFormat="1" ht="18.95" customHeight="1" spans="1:18">
      <c r="A1048" s="185" t="s">
        <v>165</v>
      </c>
      <c r="B1048" s="186" t="s">
        <v>165</v>
      </c>
      <c r="C1048" s="690" t="s">
        <v>1987</v>
      </c>
      <c r="D1048" s="574">
        <v>2150214</v>
      </c>
      <c r="E1048" s="186" t="s">
        <v>176</v>
      </c>
      <c r="F1048" s="60" t="s">
        <v>2009</v>
      </c>
      <c r="G1048" s="188">
        <f>VLOOKUP(D1048,'[45]2014市本级决算'!A:C,3,FALSE)</f>
        <v>0</v>
      </c>
      <c r="H1048" s="188">
        <f>VLOOKUP(D1048,'[45]2015市本级年初预算'!D:G,4,FALSE)</f>
        <v>0</v>
      </c>
      <c r="I1048" s="188">
        <f>VLOOKUP(D1048,'[45]2015预算调整'!E:K,7,FALSE)</f>
        <v>0</v>
      </c>
      <c r="J1048" s="188">
        <f>VLOOKUP(D1048,'[45]2015年市本级决算'!A:C,3,FALSE)</f>
        <v>0</v>
      </c>
      <c r="K1048" s="578">
        <f t="shared" si="116"/>
        <v>0</v>
      </c>
      <c r="L1048" s="579">
        <f t="shared" si="117"/>
        <v>0</v>
      </c>
      <c r="M1048" s="578">
        <f t="shared" si="118"/>
        <v>0</v>
      </c>
      <c r="N1048" s="148" t="str">
        <f t="shared" si="114"/>
        <v/>
      </c>
      <c r="O1048" s="194" t="str">
        <f t="shared" si="115"/>
        <v>否</v>
      </c>
      <c r="P1048" s="194" t="str">
        <f t="shared" si="119"/>
        <v>否</v>
      </c>
      <c r="Q1048" s="187" t="s">
        <v>2010</v>
      </c>
      <c r="R1048" s="175">
        <f t="shared" si="120"/>
        <v>7</v>
      </c>
    </row>
    <row r="1049" s="175" customFormat="1" ht="18.95" customHeight="1" spans="1:18">
      <c r="A1049" s="185" t="s">
        <v>165</v>
      </c>
      <c r="B1049" s="186" t="s">
        <v>165</v>
      </c>
      <c r="C1049" s="690" t="s">
        <v>1987</v>
      </c>
      <c r="D1049" s="574">
        <v>2150215</v>
      </c>
      <c r="E1049" s="186" t="s">
        <v>176</v>
      </c>
      <c r="F1049" s="60" t="s">
        <v>2011</v>
      </c>
      <c r="G1049" s="188">
        <f>VLOOKUP(D1049,'[45]2014市本级决算'!A:C,3,FALSE)</f>
        <v>0</v>
      </c>
      <c r="H1049" s="188">
        <f>VLOOKUP(D1049,'[45]2015市本级年初预算'!D:G,4,FALSE)</f>
        <v>0</v>
      </c>
      <c r="I1049" s="188">
        <f>VLOOKUP(D1049,'[45]2015预算调整'!E:K,7,FALSE)</f>
        <v>0</v>
      </c>
      <c r="J1049" s="188">
        <f>VLOOKUP(D1049,'[45]2015年市本级决算'!A:C,3,FALSE)</f>
        <v>0</v>
      </c>
      <c r="K1049" s="578">
        <f t="shared" si="116"/>
        <v>0</v>
      </c>
      <c r="L1049" s="579">
        <f t="shared" si="117"/>
        <v>0</v>
      </c>
      <c r="M1049" s="578">
        <f t="shared" si="118"/>
        <v>0</v>
      </c>
      <c r="N1049" s="148" t="str">
        <f t="shared" si="114"/>
        <v/>
      </c>
      <c r="O1049" s="194" t="str">
        <f t="shared" si="115"/>
        <v>否</v>
      </c>
      <c r="P1049" s="194" t="str">
        <f t="shared" si="119"/>
        <v>否</v>
      </c>
      <c r="Q1049" s="187" t="s">
        <v>2012</v>
      </c>
      <c r="R1049" s="175">
        <f t="shared" si="120"/>
        <v>7</v>
      </c>
    </row>
    <row r="1050" s="175" customFormat="1" ht="18.95" customHeight="1" spans="1:18">
      <c r="A1050" s="185" t="s">
        <v>165</v>
      </c>
      <c r="B1050" s="186" t="s">
        <v>165</v>
      </c>
      <c r="C1050" s="690" t="s">
        <v>1987</v>
      </c>
      <c r="D1050" s="574">
        <v>2150299</v>
      </c>
      <c r="E1050" s="186" t="s">
        <v>176</v>
      </c>
      <c r="F1050" s="60" t="s">
        <v>2013</v>
      </c>
      <c r="G1050" s="188">
        <f>VLOOKUP(D1050,'[45]2014市本级决算'!A:C,3,FALSE)</f>
        <v>0</v>
      </c>
      <c r="H1050" s="188">
        <f>VLOOKUP(D1050,'[45]2015市本级年初预算'!D:G,4,FALSE)</f>
        <v>0</v>
      </c>
      <c r="I1050" s="188">
        <f>VLOOKUP(D1050,'[45]2015预算调整'!E:K,7,FALSE)</f>
        <v>0</v>
      </c>
      <c r="J1050" s="188">
        <f>VLOOKUP(D1050,'[45]2015年市本级决算'!A:C,3,FALSE)</f>
        <v>8000</v>
      </c>
      <c r="K1050" s="578">
        <f t="shared" si="116"/>
        <v>0</v>
      </c>
      <c r="L1050" s="579">
        <f t="shared" si="117"/>
        <v>0</v>
      </c>
      <c r="M1050" s="578">
        <f t="shared" si="118"/>
        <v>0</v>
      </c>
      <c r="N1050" s="148" t="str">
        <f t="shared" si="114"/>
        <v/>
      </c>
      <c r="O1050" s="194" t="str">
        <f t="shared" si="115"/>
        <v>是</v>
      </c>
      <c r="P1050" s="194" t="str">
        <f t="shared" si="119"/>
        <v>否</v>
      </c>
      <c r="Q1050" s="187" t="s">
        <v>2014</v>
      </c>
      <c r="R1050" s="175">
        <f t="shared" si="120"/>
        <v>7</v>
      </c>
    </row>
    <row r="1051" s="175" customFormat="1" ht="18.95" customHeight="1" spans="1:18">
      <c r="A1051" s="185" t="s">
        <v>165</v>
      </c>
      <c r="B1051" s="690" t="s">
        <v>1968</v>
      </c>
      <c r="C1051" s="186"/>
      <c r="D1051" s="574">
        <v>21503</v>
      </c>
      <c r="E1051" s="186"/>
      <c r="F1051" s="60" t="s">
        <v>2015</v>
      </c>
      <c r="G1051" s="188">
        <f>VLOOKUP(D1051,'[45]2014市本级决算'!A:C,3,FALSE)</f>
        <v>0</v>
      </c>
      <c r="H1051" s="188">
        <f>VLOOKUP(D1051,'[45]2015市本级年初预算'!D:G,4,FALSE)</f>
        <v>0</v>
      </c>
      <c r="I1051" s="188">
        <f>VLOOKUP(D1051,'[45]2015预算调整'!E:K,7,FALSE)</f>
        <v>0</v>
      </c>
      <c r="J1051" s="188">
        <f>VLOOKUP(D1051,'[45]2015年市本级决算'!A:C,3,FALSE)</f>
        <v>0</v>
      </c>
      <c r="K1051" s="578">
        <f t="shared" si="116"/>
        <v>0</v>
      </c>
      <c r="L1051" s="579">
        <f t="shared" si="117"/>
        <v>0</v>
      </c>
      <c r="M1051" s="578">
        <f t="shared" si="118"/>
        <v>0</v>
      </c>
      <c r="N1051" s="148" t="str">
        <f t="shared" si="114"/>
        <v/>
      </c>
      <c r="O1051" s="194" t="str">
        <f t="shared" si="115"/>
        <v>否</v>
      </c>
      <c r="P1051" s="194" t="str">
        <f t="shared" si="119"/>
        <v>是</v>
      </c>
      <c r="Q1051" s="187" t="s">
        <v>2016</v>
      </c>
      <c r="R1051" s="175">
        <f t="shared" si="120"/>
        <v>5</v>
      </c>
    </row>
    <row r="1052" s="175" customFormat="1" ht="18.95" customHeight="1" spans="1:18">
      <c r="A1052" s="185" t="s">
        <v>165</v>
      </c>
      <c r="B1052" s="186" t="s">
        <v>165</v>
      </c>
      <c r="C1052" s="690" t="s">
        <v>2016</v>
      </c>
      <c r="D1052" s="574">
        <v>2150301</v>
      </c>
      <c r="E1052" s="186" t="s">
        <v>176</v>
      </c>
      <c r="F1052" s="60" t="s">
        <v>170</v>
      </c>
      <c r="G1052" s="188">
        <f>VLOOKUP(D1052,'[45]2014市本级决算'!A:C,3,FALSE)</f>
        <v>0</v>
      </c>
      <c r="H1052" s="188">
        <f>VLOOKUP(D1052,'[45]2015市本级年初预算'!D:G,4,FALSE)</f>
        <v>0</v>
      </c>
      <c r="I1052" s="188">
        <f>VLOOKUP(D1052,'[45]2015预算调整'!E:K,7,FALSE)</f>
        <v>0</v>
      </c>
      <c r="J1052" s="188">
        <f>VLOOKUP(D1052,'[45]2015年市本级决算'!A:C,3,FALSE)</f>
        <v>0</v>
      </c>
      <c r="K1052" s="578">
        <f t="shared" si="116"/>
        <v>0</v>
      </c>
      <c r="L1052" s="579">
        <f t="shared" si="117"/>
        <v>0</v>
      </c>
      <c r="M1052" s="578">
        <f t="shared" si="118"/>
        <v>0</v>
      </c>
      <c r="N1052" s="148" t="str">
        <f t="shared" si="114"/>
        <v/>
      </c>
      <c r="O1052" s="194" t="str">
        <f t="shared" si="115"/>
        <v>否</v>
      </c>
      <c r="P1052" s="194" t="str">
        <f t="shared" si="119"/>
        <v>否</v>
      </c>
      <c r="Q1052" s="187" t="s">
        <v>2017</v>
      </c>
      <c r="R1052" s="175">
        <f t="shared" si="120"/>
        <v>7</v>
      </c>
    </row>
    <row r="1053" s="175" customFormat="1" ht="18.95" customHeight="1" spans="1:18">
      <c r="A1053" s="185" t="s">
        <v>165</v>
      </c>
      <c r="B1053" s="186" t="s">
        <v>165</v>
      </c>
      <c r="C1053" s="690" t="s">
        <v>2016</v>
      </c>
      <c r="D1053" s="574">
        <v>2150302</v>
      </c>
      <c r="E1053" s="186" t="s">
        <v>176</v>
      </c>
      <c r="F1053" s="60" t="s">
        <v>172</v>
      </c>
      <c r="G1053" s="188">
        <f>VLOOKUP(D1053,'[45]2014市本级决算'!A:C,3,FALSE)</f>
        <v>0</v>
      </c>
      <c r="H1053" s="188">
        <f>VLOOKUP(D1053,'[45]2015市本级年初预算'!D:G,4,FALSE)</f>
        <v>0</v>
      </c>
      <c r="I1053" s="188">
        <f>VLOOKUP(D1053,'[45]2015预算调整'!E:K,7,FALSE)</f>
        <v>0</v>
      </c>
      <c r="J1053" s="188">
        <f>VLOOKUP(D1053,'[45]2015年市本级决算'!A:C,3,FALSE)</f>
        <v>0</v>
      </c>
      <c r="K1053" s="578">
        <f t="shared" si="116"/>
        <v>0</v>
      </c>
      <c r="L1053" s="579">
        <f t="shared" si="117"/>
        <v>0</v>
      </c>
      <c r="M1053" s="578">
        <f t="shared" si="118"/>
        <v>0</v>
      </c>
      <c r="N1053" s="148" t="str">
        <f t="shared" si="114"/>
        <v/>
      </c>
      <c r="O1053" s="194" t="str">
        <f t="shared" si="115"/>
        <v>否</v>
      </c>
      <c r="P1053" s="194" t="str">
        <f t="shared" si="119"/>
        <v>否</v>
      </c>
      <c r="Q1053" s="187" t="s">
        <v>2018</v>
      </c>
      <c r="R1053" s="175">
        <f t="shared" si="120"/>
        <v>7</v>
      </c>
    </row>
    <row r="1054" s="175" customFormat="1" ht="18.95" customHeight="1" spans="1:18">
      <c r="A1054" s="185" t="s">
        <v>165</v>
      </c>
      <c r="B1054" s="186" t="s">
        <v>165</v>
      </c>
      <c r="C1054" s="690" t="s">
        <v>2016</v>
      </c>
      <c r="D1054" s="574">
        <v>2150303</v>
      </c>
      <c r="E1054" s="186" t="s">
        <v>176</v>
      </c>
      <c r="F1054" s="60" t="s">
        <v>174</v>
      </c>
      <c r="G1054" s="188">
        <f>VLOOKUP(D1054,'[45]2014市本级决算'!A:C,3,FALSE)</f>
        <v>0</v>
      </c>
      <c r="H1054" s="188">
        <f>VLOOKUP(D1054,'[45]2015市本级年初预算'!D:G,4,FALSE)</f>
        <v>0</v>
      </c>
      <c r="I1054" s="188">
        <f>VLOOKUP(D1054,'[45]2015预算调整'!E:K,7,FALSE)</f>
        <v>0</v>
      </c>
      <c r="J1054" s="188">
        <f>VLOOKUP(D1054,'[45]2015年市本级决算'!A:C,3,FALSE)</f>
        <v>0</v>
      </c>
      <c r="K1054" s="578">
        <f t="shared" si="116"/>
        <v>0</v>
      </c>
      <c r="L1054" s="579">
        <f t="shared" si="117"/>
        <v>0</v>
      </c>
      <c r="M1054" s="578">
        <f t="shared" si="118"/>
        <v>0</v>
      </c>
      <c r="N1054" s="148" t="str">
        <f t="shared" si="114"/>
        <v/>
      </c>
      <c r="O1054" s="194" t="str">
        <f t="shared" si="115"/>
        <v>否</v>
      </c>
      <c r="P1054" s="194" t="str">
        <f t="shared" si="119"/>
        <v>否</v>
      </c>
      <c r="Q1054" s="187" t="s">
        <v>2019</v>
      </c>
      <c r="R1054" s="175">
        <f t="shared" si="120"/>
        <v>7</v>
      </c>
    </row>
    <row r="1055" s="175" customFormat="1" ht="18.95" customHeight="1" spans="1:18">
      <c r="A1055" s="185" t="s">
        <v>165</v>
      </c>
      <c r="B1055" s="186" t="s">
        <v>165</v>
      </c>
      <c r="C1055" s="690" t="s">
        <v>2016</v>
      </c>
      <c r="D1055" s="574">
        <v>2150399</v>
      </c>
      <c r="E1055" s="186" t="s">
        <v>176</v>
      </c>
      <c r="F1055" s="60" t="s">
        <v>2020</v>
      </c>
      <c r="G1055" s="188">
        <f>VLOOKUP(D1055,'[45]2014市本级决算'!A:C,3,FALSE)</f>
        <v>0</v>
      </c>
      <c r="H1055" s="188">
        <f>VLOOKUP(D1055,'[45]2015市本级年初预算'!D:G,4,FALSE)</f>
        <v>0</v>
      </c>
      <c r="I1055" s="188">
        <f>VLOOKUP(D1055,'[45]2015预算调整'!E:K,7,FALSE)</f>
        <v>0</v>
      </c>
      <c r="J1055" s="188">
        <f>VLOOKUP(D1055,'[45]2015年市本级决算'!A:C,3,FALSE)</f>
        <v>0</v>
      </c>
      <c r="K1055" s="578">
        <f t="shared" si="116"/>
        <v>0</v>
      </c>
      <c r="L1055" s="579">
        <f t="shared" si="117"/>
        <v>0</v>
      </c>
      <c r="M1055" s="578">
        <f t="shared" si="118"/>
        <v>0</v>
      </c>
      <c r="N1055" s="148" t="str">
        <f t="shared" si="114"/>
        <v/>
      </c>
      <c r="O1055" s="194" t="str">
        <f t="shared" si="115"/>
        <v>否</v>
      </c>
      <c r="P1055" s="194" t="str">
        <f t="shared" si="119"/>
        <v>否</v>
      </c>
      <c r="Q1055" s="187" t="s">
        <v>2021</v>
      </c>
      <c r="R1055" s="175">
        <f t="shared" si="120"/>
        <v>7</v>
      </c>
    </row>
    <row r="1056" s="175" customFormat="1" ht="18.95" customHeight="1" spans="1:18">
      <c r="A1056" s="185" t="s">
        <v>165</v>
      </c>
      <c r="B1056" s="690" t="s">
        <v>1968</v>
      </c>
      <c r="C1056" s="186"/>
      <c r="D1056" s="574">
        <v>21505</v>
      </c>
      <c r="E1056" s="186"/>
      <c r="F1056" s="39" t="s">
        <v>2022</v>
      </c>
      <c r="G1056" s="188">
        <f>VLOOKUP(D1056,'[45]2014市本级决算'!A:C,3,FALSE)</f>
        <v>85</v>
      </c>
      <c r="H1056" s="188">
        <f>VLOOKUP(D1056,'[45]2015市本级年初预算'!D:G,4,FALSE)</f>
        <v>100</v>
      </c>
      <c r="I1056" s="188">
        <f>VLOOKUP(D1056,'[45]2015预算调整'!E:K,7,FALSE)</f>
        <v>100</v>
      </c>
      <c r="J1056" s="188">
        <f>VLOOKUP(D1056,'[45]2015年市本级决算'!A:C,3,FALSE)</f>
        <v>123</v>
      </c>
      <c r="K1056" s="578">
        <f t="shared" si="116"/>
        <v>1.447</v>
      </c>
      <c r="L1056" s="579">
        <f t="shared" si="117"/>
        <v>1.23</v>
      </c>
      <c r="M1056" s="578">
        <f t="shared" si="118"/>
        <v>1.23</v>
      </c>
      <c r="N1056" s="148">
        <f t="shared" si="114"/>
        <v>0.447</v>
      </c>
      <c r="O1056" s="194" t="str">
        <f t="shared" si="115"/>
        <v>是</v>
      </c>
      <c r="P1056" s="194" t="str">
        <f t="shared" si="119"/>
        <v>是</v>
      </c>
      <c r="Q1056" s="689" t="s">
        <v>2023</v>
      </c>
      <c r="R1056" s="175">
        <f t="shared" si="120"/>
        <v>5</v>
      </c>
    </row>
    <row r="1057" s="175" customFormat="1" ht="18.95" customHeight="1" spans="1:18">
      <c r="A1057" s="185" t="s">
        <v>165</v>
      </c>
      <c r="B1057" s="186" t="s">
        <v>165</v>
      </c>
      <c r="C1057" s="690" t="s">
        <v>2023</v>
      </c>
      <c r="D1057" s="574">
        <v>2150501</v>
      </c>
      <c r="E1057" s="186" t="s">
        <v>176</v>
      </c>
      <c r="F1057" s="60" t="s">
        <v>170</v>
      </c>
      <c r="G1057" s="188">
        <f>VLOOKUP(D1057,'[45]2014市本级决算'!A:C,3,FALSE)</f>
        <v>0</v>
      </c>
      <c r="H1057" s="188">
        <f>VLOOKUP(D1057,'[45]2015市本级年初预算'!D:G,4,FALSE)</f>
        <v>0</v>
      </c>
      <c r="I1057" s="188">
        <f>VLOOKUP(D1057,'[45]2015预算调整'!E:K,7,FALSE)</f>
        <v>0</v>
      </c>
      <c r="J1057" s="188">
        <f>VLOOKUP(D1057,'[45]2015年市本级决算'!A:C,3,FALSE)</f>
        <v>0</v>
      </c>
      <c r="K1057" s="578">
        <f t="shared" si="116"/>
        <v>0</v>
      </c>
      <c r="L1057" s="579">
        <f t="shared" si="117"/>
        <v>0</v>
      </c>
      <c r="M1057" s="578">
        <f t="shared" si="118"/>
        <v>0</v>
      </c>
      <c r="N1057" s="148" t="str">
        <f t="shared" si="114"/>
        <v/>
      </c>
      <c r="O1057" s="194" t="str">
        <f t="shared" si="115"/>
        <v>否</v>
      </c>
      <c r="P1057" s="194" t="str">
        <f t="shared" si="119"/>
        <v>否</v>
      </c>
      <c r="Q1057" s="689" t="s">
        <v>2024</v>
      </c>
      <c r="R1057" s="175">
        <f t="shared" si="120"/>
        <v>7</v>
      </c>
    </row>
    <row r="1058" s="175" customFormat="1" ht="18.95" customHeight="1" spans="1:18">
      <c r="A1058" s="185" t="s">
        <v>165</v>
      </c>
      <c r="B1058" s="186"/>
      <c r="C1058" s="690" t="s">
        <v>2023</v>
      </c>
      <c r="D1058" s="574">
        <v>2150502</v>
      </c>
      <c r="E1058" s="186" t="s">
        <v>176</v>
      </c>
      <c r="F1058" s="60" t="s">
        <v>172</v>
      </c>
      <c r="G1058" s="188">
        <f>VLOOKUP(D1058,'[45]2014市本级决算'!A:C,3,FALSE)</f>
        <v>0</v>
      </c>
      <c r="H1058" s="188">
        <f>VLOOKUP(D1058,'[45]2015市本级年初预算'!D:G,4,FALSE)</f>
        <v>0</v>
      </c>
      <c r="I1058" s="188">
        <f>VLOOKUP(D1058,'[45]2015预算调整'!E:K,7,FALSE)</f>
        <v>0</v>
      </c>
      <c r="J1058" s="188">
        <f>VLOOKUP(D1058,'[45]2015年市本级决算'!A:C,3,FALSE)</f>
        <v>0</v>
      </c>
      <c r="K1058" s="578">
        <f t="shared" si="116"/>
        <v>0</v>
      </c>
      <c r="L1058" s="579">
        <f t="shared" si="117"/>
        <v>0</v>
      </c>
      <c r="M1058" s="578">
        <f t="shared" si="118"/>
        <v>0</v>
      </c>
      <c r="N1058" s="148" t="str">
        <f t="shared" si="114"/>
        <v/>
      </c>
      <c r="O1058" s="194" t="str">
        <f t="shared" si="115"/>
        <v>否</v>
      </c>
      <c r="P1058" s="194" t="str">
        <f t="shared" si="119"/>
        <v>否</v>
      </c>
      <c r="Q1058" s="689" t="s">
        <v>2025</v>
      </c>
      <c r="R1058" s="175">
        <f t="shared" si="120"/>
        <v>7</v>
      </c>
    </row>
    <row r="1059" s="175" customFormat="1" ht="18.95" customHeight="1" spans="1:18">
      <c r="A1059" s="185" t="s">
        <v>165</v>
      </c>
      <c r="B1059" s="186"/>
      <c r="C1059" s="690" t="s">
        <v>2023</v>
      </c>
      <c r="D1059" s="574">
        <v>2150503</v>
      </c>
      <c r="E1059" s="186" t="s">
        <v>176</v>
      </c>
      <c r="F1059" s="60" t="s">
        <v>174</v>
      </c>
      <c r="G1059" s="188">
        <f>VLOOKUP(D1059,'[45]2014市本级决算'!A:C,3,FALSE)</f>
        <v>0</v>
      </c>
      <c r="H1059" s="188">
        <f>VLOOKUP(D1059,'[45]2015市本级年初预算'!D:G,4,FALSE)</f>
        <v>0</v>
      </c>
      <c r="I1059" s="188">
        <f>VLOOKUP(D1059,'[45]2015预算调整'!E:K,7,FALSE)</f>
        <v>0</v>
      </c>
      <c r="J1059" s="188">
        <f>VLOOKUP(D1059,'[45]2015年市本级决算'!A:C,3,FALSE)</f>
        <v>0</v>
      </c>
      <c r="K1059" s="578">
        <f t="shared" si="116"/>
        <v>0</v>
      </c>
      <c r="L1059" s="579">
        <f t="shared" si="117"/>
        <v>0</v>
      </c>
      <c r="M1059" s="578">
        <f t="shared" si="118"/>
        <v>0</v>
      </c>
      <c r="N1059" s="148" t="str">
        <f t="shared" si="114"/>
        <v/>
      </c>
      <c r="O1059" s="194" t="str">
        <f t="shared" si="115"/>
        <v>否</v>
      </c>
      <c r="P1059" s="194" t="str">
        <f t="shared" si="119"/>
        <v>否</v>
      </c>
      <c r="Q1059" s="689" t="s">
        <v>2026</v>
      </c>
      <c r="R1059" s="175">
        <f t="shared" si="120"/>
        <v>7</v>
      </c>
    </row>
    <row r="1060" s="175" customFormat="1" ht="18.95" customHeight="1" spans="1:18">
      <c r="A1060" s="185" t="s">
        <v>165</v>
      </c>
      <c r="B1060" s="186"/>
      <c r="C1060" s="690" t="s">
        <v>2023</v>
      </c>
      <c r="D1060" s="574">
        <v>2150505</v>
      </c>
      <c r="E1060" s="186" t="s">
        <v>176</v>
      </c>
      <c r="F1060" s="60" t="s">
        <v>2027</v>
      </c>
      <c r="G1060" s="188">
        <f>VLOOKUP(D1060,'[45]2014市本级决算'!A:C,3,FALSE)</f>
        <v>0</v>
      </c>
      <c r="H1060" s="188">
        <f>VLOOKUP(D1060,'[45]2015市本级年初预算'!D:G,4,FALSE)</f>
        <v>0</v>
      </c>
      <c r="I1060" s="188">
        <f>VLOOKUP(D1060,'[45]2015预算调整'!E:K,7,FALSE)</f>
        <v>0</v>
      </c>
      <c r="J1060" s="188">
        <f>VLOOKUP(D1060,'[45]2015年市本级决算'!A:C,3,FALSE)</f>
        <v>0</v>
      </c>
      <c r="K1060" s="578">
        <f t="shared" si="116"/>
        <v>0</v>
      </c>
      <c r="L1060" s="579">
        <f t="shared" si="117"/>
        <v>0</v>
      </c>
      <c r="M1060" s="578">
        <f t="shared" si="118"/>
        <v>0</v>
      </c>
      <c r="N1060" s="148" t="str">
        <f t="shared" si="114"/>
        <v/>
      </c>
      <c r="O1060" s="194" t="str">
        <f t="shared" si="115"/>
        <v>否</v>
      </c>
      <c r="P1060" s="194" t="str">
        <f t="shared" si="119"/>
        <v>否</v>
      </c>
      <c r="Q1060" s="689" t="s">
        <v>2028</v>
      </c>
      <c r="R1060" s="175">
        <f t="shared" si="120"/>
        <v>7</v>
      </c>
    </row>
    <row r="1061" s="175" customFormat="1" ht="18.95" customHeight="1" spans="1:18">
      <c r="A1061" s="185" t="s">
        <v>165</v>
      </c>
      <c r="B1061" s="186"/>
      <c r="C1061" s="690" t="s">
        <v>2023</v>
      </c>
      <c r="D1061" s="574">
        <v>2150506</v>
      </c>
      <c r="E1061" s="186" t="s">
        <v>176</v>
      </c>
      <c r="F1061" s="60" t="s">
        <v>2029</v>
      </c>
      <c r="G1061" s="188">
        <f>VLOOKUP(D1061,'[45]2014市本级决算'!A:C,3,FALSE)</f>
        <v>0</v>
      </c>
      <c r="H1061" s="188">
        <f>VLOOKUP(D1061,'[45]2015市本级年初预算'!D:G,4,FALSE)</f>
        <v>0</v>
      </c>
      <c r="I1061" s="188">
        <f>VLOOKUP(D1061,'[45]2015预算调整'!E:K,7,FALSE)</f>
        <v>0</v>
      </c>
      <c r="J1061" s="188">
        <f>VLOOKUP(D1061,'[45]2015年市本级决算'!A:C,3,FALSE)</f>
        <v>0</v>
      </c>
      <c r="K1061" s="578">
        <f t="shared" si="116"/>
        <v>0</v>
      </c>
      <c r="L1061" s="579">
        <f t="shared" si="117"/>
        <v>0</v>
      </c>
      <c r="M1061" s="578">
        <f t="shared" si="118"/>
        <v>0</v>
      </c>
      <c r="N1061" s="148" t="str">
        <f t="shared" si="114"/>
        <v/>
      </c>
      <c r="O1061" s="194" t="str">
        <f t="shared" si="115"/>
        <v>否</v>
      </c>
      <c r="P1061" s="194" t="str">
        <f t="shared" si="119"/>
        <v>否</v>
      </c>
      <c r="Q1061" s="689" t="s">
        <v>2030</v>
      </c>
      <c r="R1061" s="175">
        <f t="shared" si="120"/>
        <v>7</v>
      </c>
    </row>
    <row r="1062" s="175" customFormat="1" ht="18.95" customHeight="1" spans="1:18">
      <c r="A1062" s="185" t="s">
        <v>165</v>
      </c>
      <c r="B1062" s="186"/>
      <c r="C1062" s="690" t="s">
        <v>2023</v>
      </c>
      <c r="D1062" s="574">
        <v>2150507</v>
      </c>
      <c r="E1062" s="186" t="s">
        <v>176</v>
      </c>
      <c r="F1062" s="60" t="s">
        <v>2031</v>
      </c>
      <c r="G1062" s="188">
        <f>VLOOKUP(D1062,'[45]2014市本级决算'!A:C,3,FALSE)</f>
        <v>0</v>
      </c>
      <c r="H1062" s="188">
        <f>VLOOKUP(D1062,'[45]2015市本级年初预算'!D:G,4,FALSE)</f>
        <v>0</v>
      </c>
      <c r="I1062" s="188">
        <f>VLOOKUP(D1062,'[45]2015预算调整'!E:K,7,FALSE)</f>
        <v>0</v>
      </c>
      <c r="J1062" s="188">
        <f>VLOOKUP(D1062,'[45]2015年市本级决算'!A:C,3,FALSE)</f>
        <v>0</v>
      </c>
      <c r="K1062" s="578">
        <f t="shared" si="116"/>
        <v>0</v>
      </c>
      <c r="L1062" s="579">
        <f t="shared" si="117"/>
        <v>0</v>
      </c>
      <c r="M1062" s="578">
        <f t="shared" si="118"/>
        <v>0</v>
      </c>
      <c r="N1062" s="148" t="str">
        <f t="shared" si="114"/>
        <v/>
      </c>
      <c r="O1062" s="194" t="str">
        <f t="shared" si="115"/>
        <v>否</v>
      </c>
      <c r="P1062" s="194" t="str">
        <f t="shared" si="119"/>
        <v>否</v>
      </c>
      <c r="Q1062" s="689" t="s">
        <v>2032</v>
      </c>
      <c r="R1062" s="175">
        <f t="shared" si="120"/>
        <v>7</v>
      </c>
    </row>
    <row r="1063" s="175" customFormat="1" ht="18.95" customHeight="1" spans="1:18">
      <c r="A1063" s="185" t="s">
        <v>165</v>
      </c>
      <c r="B1063" s="186"/>
      <c r="C1063" s="690" t="s">
        <v>2023</v>
      </c>
      <c r="D1063" s="574">
        <v>2150508</v>
      </c>
      <c r="E1063" s="186" t="s">
        <v>176</v>
      </c>
      <c r="F1063" s="60" t="s">
        <v>2033</v>
      </c>
      <c r="G1063" s="188">
        <f>VLOOKUP(D1063,'[45]2014市本级决算'!A:C,3,FALSE)</f>
        <v>0</v>
      </c>
      <c r="H1063" s="188">
        <f>VLOOKUP(D1063,'[45]2015市本级年初预算'!D:G,4,FALSE)</f>
        <v>0</v>
      </c>
      <c r="I1063" s="188">
        <f>VLOOKUP(D1063,'[45]2015预算调整'!E:K,7,FALSE)</f>
        <v>0</v>
      </c>
      <c r="J1063" s="188">
        <f>VLOOKUP(D1063,'[45]2015年市本级决算'!A:C,3,FALSE)</f>
        <v>0</v>
      </c>
      <c r="K1063" s="578">
        <f t="shared" si="116"/>
        <v>0</v>
      </c>
      <c r="L1063" s="579">
        <f t="shared" si="117"/>
        <v>0</v>
      </c>
      <c r="M1063" s="578">
        <f t="shared" si="118"/>
        <v>0</v>
      </c>
      <c r="N1063" s="148" t="str">
        <f t="shared" si="114"/>
        <v/>
      </c>
      <c r="O1063" s="194" t="str">
        <f t="shared" si="115"/>
        <v>否</v>
      </c>
      <c r="P1063" s="194" t="str">
        <f t="shared" si="119"/>
        <v>否</v>
      </c>
      <c r="Q1063" s="689" t="s">
        <v>2034</v>
      </c>
      <c r="R1063" s="175">
        <f t="shared" si="120"/>
        <v>7</v>
      </c>
    </row>
    <row r="1064" s="175" customFormat="1" ht="18.95" customHeight="1" spans="1:18">
      <c r="A1064" s="185" t="s">
        <v>165</v>
      </c>
      <c r="B1064" s="186" t="s">
        <v>165</v>
      </c>
      <c r="C1064" s="690" t="s">
        <v>2023</v>
      </c>
      <c r="D1064" s="574">
        <v>2150509</v>
      </c>
      <c r="E1064" s="186" t="s">
        <v>176</v>
      </c>
      <c r="F1064" s="584" t="s">
        <v>2035</v>
      </c>
      <c r="G1064" s="188">
        <f>VLOOKUP(D1064,'[45]2014市本级决算'!A:C,3,FALSE)</f>
        <v>0</v>
      </c>
      <c r="H1064" s="188">
        <f>VLOOKUP(D1064,'[45]2015市本级年初预算'!D:G,4,FALSE)</f>
        <v>0</v>
      </c>
      <c r="I1064" s="188">
        <f>VLOOKUP(D1064,'[45]2015预算调整'!E:K,7,FALSE)</f>
        <v>0</v>
      </c>
      <c r="J1064" s="188">
        <f>VLOOKUP(D1064,'[45]2015年市本级决算'!A:C,3,FALSE)</f>
        <v>0</v>
      </c>
      <c r="K1064" s="578">
        <f t="shared" si="116"/>
        <v>0</v>
      </c>
      <c r="L1064" s="579">
        <f t="shared" si="117"/>
        <v>0</v>
      </c>
      <c r="M1064" s="578">
        <f t="shared" si="118"/>
        <v>0</v>
      </c>
      <c r="N1064" s="148" t="str">
        <f t="shared" si="114"/>
        <v/>
      </c>
      <c r="O1064" s="194" t="str">
        <f t="shared" si="115"/>
        <v>否</v>
      </c>
      <c r="P1064" s="194" t="str">
        <f t="shared" si="119"/>
        <v>否</v>
      </c>
      <c r="Q1064" s="689" t="s">
        <v>2036</v>
      </c>
      <c r="R1064" s="175">
        <f t="shared" si="120"/>
        <v>7</v>
      </c>
    </row>
    <row r="1065" s="175" customFormat="1" ht="18.95" customHeight="1" spans="1:18">
      <c r="A1065" s="185" t="s">
        <v>165</v>
      </c>
      <c r="B1065" s="186" t="s">
        <v>165</v>
      </c>
      <c r="C1065" s="690" t="s">
        <v>2023</v>
      </c>
      <c r="D1065" s="574">
        <v>2150510</v>
      </c>
      <c r="E1065" s="186" t="s">
        <v>176</v>
      </c>
      <c r="F1065" s="60" t="s">
        <v>2037</v>
      </c>
      <c r="G1065" s="188">
        <f>VLOOKUP(D1065,'[45]2014市本级决算'!A:C,3,FALSE)</f>
        <v>85</v>
      </c>
      <c r="H1065" s="188">
        <f>VLOOKUP(D1065,'[45]2015市本级年初预算'!D:G,4,FALSE)</f>
        <v>100</v>
      </c>
      <c r="I1065" s="188">
        <f>VLOOKUP(D1065,'[45]2015预算调整'!E:K,7,FALSE)</f>
        <v>100</v>
      </c>
      <c r="J1065" s="188">
        <f>VLOOKUP(D1065,'[45]2015年市本级决算'!A:C,3,FALSE)</f>
        <v>118</v>
      </c>
      <c r="K1065" s="578">
        <f t="shared" si="116"/>
        <v>1.388</v>
      </c>
      <c r="L1065" s="579">
        <f t="shared" si="117"/>
        <v>1.18</v>
      </c>
      <c r="M1065" s="578">
        <f t="shared" si="118"/>
        <v>1.18</v>
      </c>
      <c r="N1065" s="148">
        <f t="shared" si="114"/>
        <v>0.388</v>
      </c>
      <c r="O1065" s="194" t="str">
        <f t="shared" si="115"/>
        <v>是</v>
      </c>
      <c r="P1065" s="194" t="str">
        <f t="shared" si="119"/>
        <v>否</v>
      </c>
      <c r="Q1065" s="689" t="s">
        <v>2038</v>
      </c>
      <c r="R1065" s="175">
        <f t="shared" si="120"/>
        <v>7</v>
      </c>
    </row>
    <row r="1066" s="175" customFormat="1" ht="18.95" customHeight="1" spans="1:18">
      <c r="A1066" s="185" t="s">
        <v>165</v>
      </c>
      <c r="B1066" s="186" t="s">
        <v>165</v>
      </c>
      <c r="C1066" s="690" t="s">
        <v>2023</v>
      </c>
      <c r="D1066" s="574">
        <v>2150511</v>
      </c>
      <c r="E1066" s="186" t="s">
        <v>176</v>
      </c>
      <c r="F1066" s="60" t="s">
        <v>2039</v>
      </c>
      <c r="G1066" s="188">
        <f>VLOOKUP(D1066,'[45]2014市本级决算'!A:C,3,FALSE)</f>
        <v>0</v>
      </c>
      <c r="H1066" s="188">
        <f>VLOOKUP(D1066,'[45]2015市本级年初预算'!D:G,4,FALSE)</f>
        <v>0</v>
      </c>
      <c r="I1066" s="188">
        <f>VLOOKUP(D1066,'[45]2015预算调整'!E:K,7,FALSE)</f>
        <v>0</v>
      </c>
      <c r="J1066" s="188">
        <f>VLOOKUP(D1066,'[45]2015年市本级决算'!A:C,3,FALSE)</f>
        <v>0</v>
      </c>
      <c r="K1066" s="578">
        <f t="shared" si="116"/>
        <v>0</v>
      </c>
      <c r="L1066" s="579">
        <f t="shared" si="117"/>
        <v>0</v>
      </c>
      <c r="M1066" s="578">
        <f t="shared" si="118"/>
        <v>0</v>
      </c>
      <c r="N1066" s="148" t="str">
        <f t="shared" si="114"/>
        <v/>
      </c>
      <c r="O1066" s="194" t="str">
        <f t="shared" si="115"/>
        <v>否</v>
      </c>
      <c r="P1066" s="194" t="str">
        <f t="shared" si="119"/>
        <v>否</v>
      </c>
      <c r="Q1066" s="689" t="s">
        <v>2040</v>
      </c>
      <c r="R1066" s="175">
        <f t="shared" si="120"/>
        <v>7</v>
      </c>
    </row>
    <row r="1067" s="175" customFormat="1" ht="18.95" customHeight="1" spans="1:18">
      <c r="A1067" s="185" t="s">
        <v>165</v>
      </c>
      <c r="B1067" s="186" t="s">
        <v>165</v>
      </c>
      <c r="C1067" s="690" t="s">
        <v>2023</v>
      </c>
      <c r="D1067" s="574">
        <v>2150513</v>
      </c>
      <c r="E1067" s="186" t="s">
        <v>176</v>
      </c>
      <c r="F1067" s="60" t="s">
        <v>1910</v>
      </c>
      <c r="G1067" s="188">
        <f>VLOOKUP(D1067,'[45]2014市本级决算'!A:C,3,FALSE)</f>
        <v>0</v>
      </c>
      <c r="H1067" s="188">
        <f>VLOOKUP(D1067,'[45]2015市本级年初预算'!D:G,4,FALSE)</f>
        <v>0</v>
      </c>
      <c r="I1067" s="188">
        <f>VLOOKUP(D1067,'[45]2015预算调整'!E:K,7,FALSE)</f>
        <v>0</v>
      </c>
      <c r="J1067" s="188">
        <f>VLOOKUP(D1067,'[45]2015年市本级决算'!A:C,3,FALSE)</f>
        <v>0</v>
      </c>
      <c r="K1067" s="578">
        <f t="shared" si="116"/>
        <v>0</v>
      </c>
      <c r="L1067" s="579">
        <f t="shared" si="117"/>
        <v>0</v>
      </c>
      <c r="M1067" s="578">
        <f t="shared" si="118"/>
        <v>0</v>
      </c>
      <c r="N1067" s="148" t="str">
        <f t="shared" si="114"/>
        <v/>
      </c>
      <c r="O1067" s="194" t="str">
        <f t="shared" si="115"/>
        <v>否</v>
      </c>
      <c r="P1067" s="194" t="str">
        <f t="shared" si="119"/>
        <v>否</v>
      </c>
      <c r="Q1067" s="689" t="s">
        <v>2041</v>
      </c>
      <c r="R1067" s="175">
        <f t="shared" si="120"/>
        <v>7</v>
      </c>
    </row>
    <row r="1068" s="175" customFormat="1" ht="18.95" customHeight="1" spans="1:18">
      <c r="A1068" s="185" t="s">
        <v>165</v>
      </c>
      <c r="B1068" s="186" t="s">
        <v>165</v>
      </c>
      <c r="C1068" s="690" t="s">
        <v>2023</v>
      </c>
      <c r="D1068" s="574">
        <v>2150515</v>
      </c>
      <c r="E1068" s="186" t="s">
        <v>176</v>
      </c>
      <c r="F1068" s="60" t="s">
        <v>2042</v>
      </c>
      <c r="G1068" s="188">
        <f>VLOOKUP(D1068,'[45]2014市本级决算'!A:C,3,FALSE)</f>
        <v>0</v>
      </c>
      <c r="H1068" s="188">
        <f>VLOOKUP(D1068,'[45]2015市本级年初预算'!D:G,4,FALSE)</f>
        <v>0</v>
      </c>
      <c r="I1068" s="188">
        <f>VLOOKUP(D1068,'[45]2015预算调整'!E:K,7,FALSE)</f>
        <v>0</v>
      </c>
      <c r="J1068" s="188">
        <f>VLOOKUP(D1068,'[45]2015年市本级决算'!A:C,3,FALSE)</f>
        <v>0</v>
      </c>
      <c r="K1068" s="578">
        <f t="shared" si="116"/>
        <v>0</v>
      </c>
      <c r="L1068" s="579">
        <f t="shared" si="117"/>
        <v>0</v>
      </c>
      <c r="M1068" s="578">
        <f t="shared" si="118"/>
        <v>0</v>
      </c>
      <c r="N1068" s="148" t="str">
        <f t="shared" si="114"/>
        <v/>
      </c>
      <c r="O1068" s="194" t="str">
        <f t="shared" si="115"/>
        <v>否</v>
      </c>
      <c r="P1068" s="194" t="str">
        <f t="shared" si="119"/>
        <v>否</v>
      </c>
      <c r="Q1068" s="689" t="s">
        <v>2043</v>
      </c>
      <c r="R1068" s="175">
        <f t="shared" si="120"/>
        <v>7</v>
      </c>
    </row>
    <row r="1069" s="175" customFormat="1" ht="18.95" customHeight="1" spans="1:18">
      <c r="A1069" s="185" t="s">
        <v>165</v>
      </c>
      <c r="B1069" s="186" t="s">
        <v>165</v>
      </c>
      <c r="C1069" s="690" t="s">
        <v>2023</v>
      </c>
      <c r="D1069" s="574">
        <v>2150599</v>
      </c>
      <c r="E1069" s="186" t="s">
        <v>176</v>
      </c>
      <c r="F1069" s="60" t="s">
        <v>2044</v>
      </c>
      <c r="G1069" s="188">
        <f>VLOOKUP(D1069,'[45]2014市本级决算'!A:C,3,FALSE)</f>
        <v>0</v>
      </c>
      <c r="H1069" s="188">
        <f>VLOOKUP(D1069,'[45]2015市本级年初预算'!D:G,4,FALSE)</f>
        <v>0</v>
      </c>
      <c r="I1069" s="188">
        <f>VLOOKUP(D1069,'[45]2015预算调整'!E:K,7,FALSE)</f>
        <v>0</v>
      </c>
      <c r="J1069" s="188">
        <f>VLOOKUP(D1069,'[45]2015年市本级决算'!A:C,3,FALSE)</f>
        <v>5</v>
      </c>
      <c r="K1069" s="578">
        <f t="shared" si="116"/>
        <v>0</v>
      </c>
      <c r="L1069" s="579">
        <f t="shared" si="117"/>
        <v>0</v>
      </c>
      <c r="M1069" s="578">
        <f t="shared" si="118"/>
        <v>0</v>
      </c>
      <c r="N1069" s="148" t="str">
        <f t="shared" si="114"/>
        <v/>
      </c>
      <c r="O1069" s="194" t="str">
        <f t="shared" si="115"/>
        <v>是</v>
      </c>
      <c r="P1069" s="194" t="str">
        <f t="shared" si="119"/>
        <v>否</v>
      </c>
      <c r="Q1069" s="689" t="s">
        <v>2045</v>
      </c>
      <c r="R1069" s="175">
        <f t="shared" si="120"/>
        <v>7</v>
      </c>
    </row>
    <row r="1070" s="175" customFormat="1" ht="18.95" customHeight="1" spans="1:18">
      <c r="A1070" s="185" t="s">
        <v>165</v>
      </c>
      <c r="B1070" s="690" t="s">
        <v>1968</v>
      </c>
      <c r="C1070" s="186"/>
      <c r="D1070" s="574">
        <v>21506</v>
      </c>
      <c r="E1070" s="186"/>
      <c r="F1070" s="60" t="s">
        <v>2046</v>
      </c>
      <c r="G1070" s="188">
        <f>VLOOKUP(D1070,'[45]2014市本级决算'!A:C,3,FALSE)</f>
        <v>867</v>
      </c>
      <c r="H1070" s="188">
        <f>VLOOKUP(D1070,'[45]2015市本级年初预算'!D:G,4,FALSE)</f>
        <v>955</v>
      </c>
      <c r="I1070" s="188">
        <f>VLOOKUP(D1070,'[45]2015预算调整'!E:K,7,FALSE)</f>
        <v>955</v>
      </c>
      <c r="J1070" s="188">
        <f>VLOOKUP(D1070,'[45]2015年市本级决算'!A:C,3,FALSE)</f>
        <v>1046</v>
      </c>
      <c r="K1070" s="578">
        <f t="shared" si="116"/>
        <v>1.206</v>
      </c>
      <c r="L1070" s="579">
        <f t="shared" si="117"/>
        <v>1.095</v>
      </c>
      <c r="M1070" s="578">
        <f t="shared" si="118"/>
        <v>1.095</v>
      </c>
      <c r="N1070" s="148">
        <f t="shared" si="114"/>
        <v>0.206</v>
      </c>
      <c r="O1070" s="194" t="str">
        <f t="shared" si="115"/>
        <v>是</v>
      </c>
      <c r="P1070" s="194" t="str">
        <f t="shared" si="119"/>
        <v>是</v>
      </c>
      <c r="Q1070" s="187" t="s">
        <v>2047</v>
      </c>
      <c r="R1070" s="175">
        <f t="shared" si="120"/>
        <v>5</v>
      </c>
    </row>
    <row r="1071" s="175" customFormat="1" ht="18.95" customHeight="1" spans="1:18">
      <c r="A1071" s="185" t="s">
        <v>165</v>
      </c>
      <c r="B1071" s="186" t="s">
        <v>165</v>
      </c>
      <c r="C1071" s="690" t="s">
        <v>2047</v>
      </c>
      <c r="D1071" s="574">
        <v>2150601</v>
      </c>
      <c r="E1071" s="186" t="s">
        <v>176</v>
      </c>
      <c r="F1071" s="39" t="s">
        <v>170</v>
      </c>
      <c r="G1071" s="188">
        <f>VLOOKUP(D1071,'[45]2014市本级决算'!A:C,3,FALSE)</f>
        <v>343</v>
      </c>
      <c r="H1071" s="188">
        <f>VLOOKUP(D1071,'[45]2015市本级年初预算'!D:G,4,FALSE)</f>
        <v>410</v>
      </c>
      <c r="I1071" s="188">
        <f>VLOOKUP(D1071,'[45]2015预算调整'!E:K,7,FALSE)</f>
        <v>410</v>
      </c>
      <c r="J1071" s="188">
        <f>VLOOKUP(D1071,'[45]2015年市本级决算'!A:C,3,FALSE)</f>
        <v>468</v>
      </c>
      <c r="K1071" s="578">
        <f t="shared" si="116"/>
        <v>1.364</v>
      </c>
      <c r="L1071" s="579">
        <f t="shared" si="117"/>
        <v>1.141</v>
      </c>
      <c r="M1071" s="578">
        <f t="shared" si="118"/>
        <v>1.141</v>
      </c>
      <c r="N1071" s="148">
        <f t="shared" si="114"/>
        <v>0.364</v>
      </c>
      <c r="O1071" s="194" t="str">
        <f t="shared" si="115"/>
        <v>是</v>
      </c>
      <c r="P1071" s="194" t="str">
        <f t="shared" si="119"/>
        <v>否</v>
      </c>
      <c r="Q1071" s="187" t="s">
        <v>2048</v>
      </c>
      <c r="R1071" s="175">
        <f t="shared" si="120"/>
        <v>7</v>
      </c>
    </row>
    <row r="1072" s="175" customFormat="1" ht="18.95" customHeight="1" spans="1:18">
      <c r="A1072" s="185" t="s">
        <v>165</v>
      </c>
      <c r="B1072" s="186" t="s">
        <v>165</v>
      </c>
      <c r="C1072" s="690" t="s">
        <v>2047</v>
      </c>
      <c r="D1072" s="574">
        <v>2150602</v>
      </c>
      <c r="E1072" s="186" t="s">
        <v>176</v>
      </c>
      <c r="F1072" s="60" t="s">
        <v>172</v>
      </c>
      <c r="G1072" s="188">
        <f>VLOOKUP(D1072,'[45]2014市本级决算'!A:C,3,FALSE)</f>
        <v>99</v>
      </c>
      <c r="H1072" s="188">
        <f>VLOOKUP(D1072,'[45]2015市本级年初预算'!D:G,4,FALSE)</f>
        <v>120</v>
      </c>
      <c r="I1072" s="188">
        <f>VLOOKUP(D1072,'[45]2015预算调整'!E:K,7,FALSE)</f>
        <v>120</v>
      </c>
      <c r="J1072" s="188">
        <f>VLOOKUP(D1072,'[45]2015年市本级决算'!A:C,3,FALSE)</f>
        <v>104</v>
      </c>
      <c r="K1072" s="578">
        <f t="shared" si="116"/>
        <v>1.051</v>
      </c>
      <c r="L1072" s="579">
        <f t="shared" si="117"/>
        <v>0.867</v>
      </c>
      <c r="M1072" s="578">
        <f t="shared" si="118"/>
        <v>0.867</v>
      </c>
      <c r="N1072" s="148">
        <f t="shared" si="114"/>
        <v>0.051</v>
      </c>
      <c r="O1072" s="194" t="str">
        <f t="shared" si="115"/>
        <v>是</v>
      </c>
      <c r="P1072" s="194" t="str">
        <f t="shared" si="119"/>
        <v>否</v>
      </c>
      <c r="Q1072" s="187" t="s">
        <v>2049</v>
      </c>
      <c r="R1072" s="175">
        <f t="shared" si="120"/>
        <v>7</v>
      </c>
    </row>
    <row r="1073" s="175" customFormat="1" ht="18.95" customHeight="1" spans="1:18">
      <c r="A1073" s="185" t="s">
        <v>165</v>
      </c>
      <c r="B1073" s="186" t="s">
        <v>165</v>
      </c>
      <c r="C1073" s="690" t="s">
        <v>2047</v>
      </c>
      <c r="D1073" s="574">
        <v>2150603</v>
      </c>
      <c r="E1073" s="186" t="s">
        <v>176</v>
      </c>
      <c r="F1073" s="60" t="s">
        <v>174</v>
      </c>
      <c r="G1073" s="188">
        <f>VLOOKUP(D1073,'[45]2014市本级决算'!A:C,3,FALSE)</f>
        <v>0</v>
      </c>
      <c r="H1073" s="188">
        <f>VLOOKUP(D1073,'[45]2015市本级年初预算'!D:G,4,FALSE)</f>
        <v>0</v>
      </c>
      <c r="I1073" s="188">
        <f>VLOOKUP(D1073,'[45]2015预算调整'!E:K,7,FALSE)</f>
        <v>0</v>
      </c>
      <c r="J1073" s="188">
        <f>VLOOKUP(D1073,'[45]2015年市本级决算'!A:C,3,FALSE)</f>
        <v>0</v>
      </c>
      <c r="K1073" s="578">
        <f t="shared" si="116"/>
        <v>0</v>
      </c>
      <c r="L1073" s="579">
        <f t="shared" si="117"/>
        <v>0</v>
      </c>
      <c r="M1073" s="578">
        <f t="shared" si="118"/>
        <v>0</v>
      </c>
      <c r="N1073" s="148" t="str">
        <f t="shared" si="114"/>
        <v/>
      </c>
      <c r="O1073" s="194" t="str">
        <f t="shared" si="115"/>
        <v>否</v>
      </c>
      <c r="P1073" s="194" t="str">
        <f t="shared" si="119"/>
        <v>否</v>
      </c>
      <c r="Q1073" s="187" t="s">
        <v>2050</v>
      </c>
      <c r="R1073" s="175">
        <f t="shared" si="120"/>
        <v>7</v>
      </c>
    </row>
    <row r="1074" s="175" customFormat="1" ht="18.95" customHeight="1" spans="1:18">
      <c r="A1074" s="185" t="s">
        <v>165</v>
      </c>
      <c r="B1074" s="186" t="s">
        <v>165</v>
      </c>
      <c r="C1074" s="690" t="s">
        <v>2047</v>
      </c>
      <c r="D1074" s="574">
        <v>2150605</v>
      </c>
      <c r="E1074" s="186" t="s">
        <v>176</v>
      </c>
      <c r="F1074" s="60" t="s">
        <v>2051</v>
      </c>
      <c r="G1074" s="188">
        <f>VLOOKUP(D1074,'[45]2014市本级决算'!A:C,3,FALSE)</f>
        <v>390</v>
      </c>
      <c r="H1074" s="188">
        <f>VLOOKUP(D1074,'[45]2015市本级年初预算'!D:G,4,FALSE)</f>
        <v>390</v>
      </c>
      <c r="I1074" s="188">
        <f>VLOOKUP(D1074,'[45]2015预算调整'!E:K,7,FALSE)</f>
        <v>390</v>
      </c>
      <c r="J1074" s="188">
        <f>VLOOKUP(D1074,'[45]2015年市本级决算'!A:C,3,FALSE)</f>
        <v>368</v>
      </c>
      <c r="K1074" s="578">
        <f t="shared" si="116"/>
        <v>0.944</v>
      </c>
      <c r="L1074" s="579">
        <f t="shared" si="117"/>
        <v>0.944</v>
      </c>
      <c r="M1074" s="578">
        <f t="shared" si="118"/>
        <v>0.944</v>
      </c>
      <c r="N1074" s="148">
        <f t="shared" si="114"/>
        <v>-0.056</v>
      </c>
      <c r="O1074" s="194" t="str">
        <f t="shared" si="115"/>
        <v>是</v>
      </c>
      <c r="P1074" s="194" t="str">
        <f t="shared" si="119"/>
        <v>否</v>
      </c>
      <c r="Q1074" s="689" t="s">
        <v>2052</v>
      </c>
      <c r="R1074" s="175">
        <f t="shared" si="120"/>
        <v>7</v>
      </c>
    </row>
    <row r="1075" s="175" customFormat="1" ht="18.95" customHeight="1" spans="1:18">
      <c r="A1075" s="185" t="s">
        <v>165</v>
      </c>
      <c r="B1075" s="186" t="s">
        <v>165</v>
      </c>
      <c r="C1075" s="690" t="s">
        <v>2047</v>
      </c>
      <c r="D1075" s="574">
        <v>2150606</v>
      </c>
      <c r="E1075" s="186" t="s">
        <v>176</v>
      </c>
      <c r="F1075" s="60" t="s">
        <v>2053</v>
      </c>
      <c r="G1075" s="188">
        <f>VLOOKUP(D1075,'[45]2014市本级决算'!A:C,3,FALSE)</f>
        <v>30</v>
      </c>
      <c r="H1075" s="188">
        <f>VLOOKUP(D1075,'[45]2015市本级年初预算'!D:G,4,FALSE)</f>
        <v>30</v>
      </c>
      <c r="I1075" s="188">
        <f>VLOOKUP(D1075,'[45]2015预算调整'!E:K,7,FALSE)</f>
        <v>30</v>
      </c>
      <c r="J1075" s="188">
        <f>VLOOKUP(D1075,'[45]2015年市本级决算'!A:C,3,FALSE)</f>
        <v>10</v>
      </c>
      <c r="K1075" s="578">
        <f t="shared" si="116"/>
        <v>0.333</v>
      </c>
      <c r="L1075" s="579">
        <f t="shared" si="117"/>
        <v>0.333</v>
      </c>
      <c r="M1075" s="578">
        <f t="shared" si="118"/>
        <v>0.333</v>
      </c>
      <c r="N1075" s="148">
        <f t="shared" si="114"/>
        <v>-0.667</v>
      </c>
      <c r="O1075" s="194" t="str">
        <f t="shared" si="115"/>
        <v>是</v>
      </c>
      <c r="P1075" s="194" t="str">
        <f t="shared" si="119"/>
        <v>否</v>
      </c>
      <c r="Q1075" s="689" t="s">
        <v>2054</v>
      </c>
      <c r="R1075" s="175">
        <f t="shared" si="120"/>
        <v>7</v>
      </c>
    </row>
    <row r="1076" s="175" customFormat="1" ht="18.95" customHeight="1" spans="1:18">
      <c r="A1076" s="185" t="s">
        <v>165</v>
      </c>
      <c r="B1076" s="186" t="s">
        <v>165</v>
      </c>
      <c r="C1076" s="690" t="s">
        <v>2047</v>
      </c>
      <c r="D1076" s="574">
        <v>2150607</v>
      </c>
      <c r="E1076" s="186" t="s">
        <v>176</v>
      </c>
      <c r="F1076" s="60" t="s">
        <v>2055</v>
      </c>
      <c r="G1076" s="188">
        <f>VLOOKUP(D1076,'[45]2014市本级决算'!A:C,3,FALSE)</f>
        <v>0</v>
      </c>
      <c r="H1076" s="188">
        <f>VLOOKUP(D1076,'[45]2015市本级年初预算'!D:G,4,FALSE)</f>
        <v>0</v>
      </c>
      <c r="I1076" s="188">
        <f>VLOOKUP(D1076,'[45]2015预算调整'!E:K,7,FALSE)</f>
        <v>0</v>
      </c>
      <c r="J1076" s="188">
        <f>VLOOKUP(D1076,'[45]2015年市本级决算'!A:C,3,FALSE)</f>
        <v>0</v>
      </c>
      <c r="K1076" s="578">
        <f t="shared" si="116"/>
        <v>0</v>
      </c>
      <c r="L1076" s="579">
        <f t="shared" si="117"/>
        <v>0</v>
      </c>
      <c r="M1076" s="578">
        <f t="shared" si="118"/>
        <v>0</v>
      </c>
      <c r="N1076" s="148" t="str">
        <f t="shared" si="114"/>
        <v/>
      </c>
      <c r="O1076" s="194" t="str">
        <f t="shared" si="115"/>
        <v>否</v>
      </c>
      <c r="P1076" s="194" t="str">
        <f t="shared" si="119"/>
        <v>否</v>
      </c>
      <c r="Q1076" s="689" t="s">
        <v>2056</v>
      </c>
      <c r="R1076" s="175">
        <f t="shared" si="120"/>
        <v>7</v>
      </c>
    </row>
    <row r="1077" s="175" customFormat="1" ht="18.95" customHeight="1" spans="1:18">
      <c r="A1077" s="185" t="s">
        <v>165</v>
      </c>
      <c r="B1077" s="186" t="s">
        <v>165</v>
      </c>
      <c r="C1077" s="690" t="s">
        <v>2047</v>
      </c>
      <c r="D1077" s="574">
        <v>2150699</v>
      </c>
      <c r="E1077" s="186" t="s">
        <v>176</v>
      </c>
      <c r="F1077" s="60" t="s">
        <v>2057</v>
      </c>
      <c r="G1077" s="188">
        <f>VLOOKUP(D1077,'[45]2014市本级决算'!A:C,3,FALSE)</f>
        <v>5</v>
      </c>
      <c r="H1077" s="188">
        <f>VLOOKUP(D1077,'[45]2015市本级年初预算'!D:G,4,FALSE)</f>
        <v>5</v>
      </c>
      <c r="I1077" s="188">
        <f>VLOOKUP(D1077,'[45]2015预算调整'!E:K,7,FALSE)</f>
        <v>5</v>
      </c>
      <c r="J1077" s="188">
        <f>VLOOKUP(D1077,'[45]2015年市本级决算'!A:C,3,FALSE)</f>
        <v>96</v>
      </c>
      <c r="K1077" s="578">
        <f t="shared" si="116"/>
        <v>19.2</v>
      </c>
      <c r="L1077" s="579">
        <f t="shared" si="117"/>
        <v>19.2</v>
      </c>
      <c r="M1077" s="578">
        <f t="shared" si="118"/>
        <v>19.2</v>
      </c>
      <c r="N1077" s="148">
        <f t="shared" si="114"/>
        <v>18.2</v>
      </c>
      <c r="O1077" s="194" t="str">
        <f t="shared" si="115"/>
        <v>是</v>
      </c>
      <c r="P1077" s="194" t="str">
        <f t="shared" si="119"/>
        <v>否</v>
      </c>
      <c r="Q1077" s="187" t="s">
        <v>2058</v>
      </c>
      <c r="R1077" s="175">
        <f t="shared" si="120"/>
        <v>7</v>
      </c>
    </row>
    <row r="1078" s="175" customFormat="1" ht="18.95" customHeight="1" spans="1:18">
      <c r="A1078" s="185" t="s">
        <v>165</v>
      </c>
      <c r="B1078" s="690" t="s">
        <v>1968</v>
      </c>
      <c r="C1078" s="186"/>
      <c r="D1078" s="574">
        <v>21507</v>
      </c>
      <c r="E1078" s="186"/>
      <c r="F1078" s="60" t="s">
        <v>2059</v>
      </c>
      <c r="G1078" s="188">
        <f>VLOOKUP(D1078,'[45]2014市本级决算'!A:C,3,FALSE)</f>
        <v>0</v>
      </c>
      <c r="H1078" s="188">
        <f>VLOOKUP(D1078,'[45]2015市本级年初预算'!D:G,4,FALSE)</f>
        <v>0</v>
      </c>
      <c r="I1078" s="188">
        <f>VLOOKUP(D1078,'[45]2015预算调整'!E:K,7,FALSE)</f>
        <v>0</v>
      </c>
      <c r="J1078" s="188">
        <f>VLOOKUP(D1078,'[45]2015年市本级决算'!A:C,3,FALSE)</f>
        <v>45</v>
      </c>
      <c r="K1078" s="578">
        <f t="shared" si="116"/>
        <v>0</v>
      </c>
      <c r="L1078" s="579">
        <f t="shared" si="117"/>
        <v>0</v>
      </c>
      <c r="M1078" s="578">
        <f t="shared" si="118"/>
        <v>0</v>
      </c>
      <c r="N1078" s="148" t="str">
        <f t="shared" si="114"/>
        <v/>
      </c>
      <c r="O1078" s="194" t="str">
        <f t="shared" si="115"/>
        <v>是</v>
      </c>
      <c r="P1078" s="194" t="str">
        <f t="shared" si="119"/>
        <v>是</v>
      </c>
      <c r="Q1078" s="187" t="s">
        <v>2060</v>
      </c>
      <c r="R1078" s="175">
        <f t="shared" si="120"/>
        <v>5</v>
      </c>
    </row>
    <row r="1079" s="175" customFormat="1" ht="18.95" customHeight="1" spans="1:18">
      <c r="A1079" s="185" t="s">
        <v>165</v>
      </c>
      <c r="B1079" s="186" t="s">
        <v>165</v>
      </c>
      <c r="C1079" s="690" t="s">
        <v>2060</v>
      </c>
      <c r="D1079" s="574">
        <v>2150701</v>
      </c>
      <c r="E1079" s="186" t="s">
        <v>176</v>
      </c>
      <c r="F1079" s="60" t="s">
        <v>170</v>
      </c>
      <c r="G1079" s="188">
        <f>VLOOKUP(D1079,'[45]2014市本级决算'!A:C,3,FALSE)</f>
        <v>0</v>
      </c>
      <c r="H1079" s="188">
        <f>VLOOKUP(D1079,'[45]2015市本级年初预算'!D:G,4,FALSE)</f>
        <v>0</v>
      </c>
      <c r="I1079" s="188">
        <f>VLOOKUP(D1079,'[45]2015预算调整'!E:K,7,FALSE)</f>
        <v>0</v>
      </c>
      <c r="J1079" s="188">
        <f>VLOOKUP(D1079,'[45]2015年市本级决算'!A:C,3,FALSE)</f>
        <v>0</v>
      </c>
      <c r="K1079" s="578">
        <f t="shared" si="116"/>
        <v>0</v>
      </c>
      <c r="L1079" s="579">
        <f t="shared" si="117"/>
        <v>0</v>
      </c>
      <c r="M1079" s="578">
        <f t="shared" si="118"/>
        <v>0</v>
      </c>
      <c r="N1079" s="148" t="str">
        <f t="shared" si="114"/>
        <v/>
      </c>
      <c r="O1079" s="194" t="str">
        <f t="shared" si="115"/>
        <v>否</v>
      </c>
      <c r="P1079" s="194" t="str">
        <f t="shared" si="119"/>
        <v>否</v>
      </c>
      <c r="Q1079" s="187" t="s">
        <v>2061</v>
      </c>
      <c r="R1079" s="175">
        <f t="shared" si="120"/>
        <v>7</v>
      </c>
    </row>
    <row r="1080" s="175" customFormat="1" ht="18.95" customHeight="1" spans="1:18">
      <c r="A1080" s="185" t="s">
        <v>165</v>
      </c>
      <c r="B1080" s="186" t="s">
        <v>165</v>
      </c>
      <c r="C1080" s="690" t="s">
        <v>2060</v>
      </c>
      <c r="D1080" s="574">
        <v>2150702</v>
      </c>
      <c r="E1080" s="186" t="s">
        <v>176</v>
      </c>
      <c r="F1080" s="60" t="s">
        <v>172</v>
      </c>
      <c r="G1080" s="188">
        <f>VLOOKUP(D1080,'[45]2014市本级决算'!A:C,3,FALSE)</f>
        <v>0</v>
      </c>
      <c r="H1080" s="188">
        <f>VLOOKUP(D1080,'[45]2015市本级年初预算'!D:G,4,FALSE)</f>
        <v>0</v>
      </c>
      <c r="I1080" s="188">
        <f>VLOOKUP(D1080,'[45]2015预算调整'!E:K,7,FALSE)</f>
        <v>0</v>
      </c>
      <c r="J1080" s="188">
        <f>VLOOKUP(D1080,'[45]2015年市本级决算'!A:C,3,FALSE)</f>
        <v>45</v>
      </c>
      <c r="K1080" s="578">
        <f t="shared" si="116"/>
        <v>0</v>
      </c>
      <c r="L1080" s="579">
        <f t="shared" si="117"/>
        <v>0</v>
      </c>
      <c r="M1080" s="578">
        <f t="shared" si="118"/>
        <v>0</v>
      </c>
      <c r="N1080" s="148" t="str">
        <f t="shared" ref="N1080:N1143" si="121">IF(ISERROR(J1080/G1080-1),"",J1080/G1080-1)</f>
        <v/>
      </c>
      <c r="O1080" s="194" t="str">
        <f t="shared" si="115"/>
        <v>是</v>
      </c>
      <c r="P1080" s="194" t="str">
        <f t="shared" si="119"/>
        <v>否</v>
      </c>
      <c r="Q1080" s="187" t="s">
        <v>2062</v>
      </c>
      <c r="R1080" s="175">
        <f t="shared" si="120"/>
        <v>7</v>
      </c>
    </row>
    <row r="1081" s="175" customFormat="1" ht="18.95" customHeight="1" spans="1:18">
      <c r="A1081" s="185" t="s">
        <v>165</v>
      </c>
      <c r="B1081" s="186" t="s">
        <v>165</v>
      </c>
      <c r="C1081" s="690" t="s">
        <v>2060</v>
      </c>
      <c r="D1081" s="574">
        <v>2150703</v>
      </c>
      <c r="E1081" s="186" t="s">
        <v>176</v>
      </c>
      <c r="F1081" s="60" t="s">
        <v>174</v>
      </c>
      <c r="G1081" s="188">
        <f>VLOOKUP(D1081,'[45]2014市本级决算'!A:C,3,FALSE)</f>
        <v>0</v>
      </c>
      <c r="H1081" s="188">
        <f>VLOOKUP(D1081,'[45]2015市本级年初预算'!D:G,4,FALSE)</f>
        <v>0</v>
      </c>
      <c r="I1081" s="188">
        <f>VLOOKUP(D1081,'[45]2015预算调整'!E:K,7,FALSE)</f>
        <v>0</v>
      </c>
      <c r="J1081" s="188">
        <f>VLOOKUP(D1081,'[45]2015年市本级决算'!A:C,3,FALSE)</f>
        <v>0</v>
      </c>
      <c r="K1081" s="578">
        <f t="shared" si="116"/>
        <v>0</v>
      </c>
      <c r="L1081" s="579">
        <f t="shared" si="117"/>
        <v>0</v>
      </c>
      <c r="M1081" s="578">
        <f t="shared" si="118"/>
        <v>0</v>
      </c>
      <c r="N1081" s="148" t="str">
        <f t="shared" si="121"/>
        <v/>
      </c>
      <c r="O1081" s="194" t="str">
        <f t="shared" si="115"/>
        <v>否</v>
      </c>
      <c r="P1081" s="194" t="str">
        <f t="shared" si="119"/>
        <v>否</v>
      </c>
      <c r="Q1081" s="187" t="s">
        <v>2063</v>
      </c>
      <c r="R1081" s="175">
        <f t="shared" si="120"/>
        <v>7</v>
      </c>
    </row>
    <row r="1082" s="175" customFormat="1" ht="18.95" customHeight="1" spans="1:18">
      <c r="A1082" s="185" t="s">
        <v>165</v>
      </c>
      <c r="B1082" s="186" t="s">
        <v>165</v>
      </c>
      <c r="C1082" s="690" t="s">
        <v>2060</v>
      </c>
      <c r="D1082" s="574">
        <v>2150704</v>
      </c>
      <c r="E1082" s="186" t="s">
        <v>176</v>
      </c>
      <c r="F1082" s="60" t="s">
        <v>2064</v>
      </c>
      <c r="G1082" s="188">
        <f>VLOOKUP(D1082,'[45]2014市本级决算'!A:C,3,FALSE)</f>
        <v>0</v>
      </c>
      <c r="H1082" s="188">
        <f>VLOOKUP(D1082,'[45]2015市本级年初预算'!D:G,4,FALSE)</f>
        <v>0</v>
      </c>
      <c r="I1082" s="188">
        <f>VLOOKUP(D1082,'[45]2015预算调整'!E:K,7,FALSE)</f>
        <v>0</v>
      </c>
      <c r="J1082" s="188">
        <f>VLOOKUP(D1082,'[45]2015年市本级决算'!A:C,3,FALSE)</f>
        <v>0</v>
      </c>
      <c r="K1082" s="578">
        <f t="shared" si="116"/>
        <v>0</v>
      </c>
      <c r="L1082" s="579">
        <f t="shared" si="117"/>
        <v>0</v>
      </c>
      <c r="M1082" s="578">
        <f t="shared" si="118"/>
        <v>0</v>
      </c>
      <c r="N1082" s="148" t="str">
        <f t="shared" si="121"/>
        <v/>
      </c>
      <c r="O1082" s="194" t="str">
        <f t="shared" si="115"/>
        <v>否</v>
      </c>
      <c r="P1082" s="194" t="str">
        <f t="shared" si="119"/>
        <v>否</v>
      </c>
      <c r="Q1082" s="187" t="s">
        <v>2065</v>
      </c>
      <c r="R1082" s="175">
        <f t="shared" si="120"/>
        <v>7</v>
      </c>
    </row>
    <row r="1083" s="175" customFormat="1" ht="18.95" customHeight="1" spans="1:18">
      <c r="A1083" s="185" t="s">
        <v>165</v>
      </c>
      <c r="B1083" s="186" t="s">
        <v>165</v>
      </c>
      <c r="C1083" s="690" t="s">
        <v>2060</v>
      </c>
      <c r="D1083" s="574">
        <v>2150799</v>
      </c>
      <c r="E1083" s="186" t="s">
        <v>176</v>
      </c>
      <c r="F1083" s="60" t="s">
        <v>2066</v>
      </c>
      <c r="G1083" s="188">
        <f>VLOOKUP(D1083,'[45]2014市本级决算'!A:C,3,FALSE)</f>
        <v>0</v>
      </c>
      <c r="H1083" s="188">
        <f>VLOOKUP(D1083,'[45]2015市本级年初预算'!D:G,4,FALSE)</f>
        <v>0</v>
      </c>
      <c r="I1083" s="188">
        <f>VLOOKUP(D1083,'[45]2015预算调整'!E:K,7,FALSE)</f>
        <v>0</v>
      </c>
      <c r="J1083" s="188">
        <f>VLOOKUP(D1083,'[45]2015年市本级决算'!A:C,3,FALSE)</f>
        <v>0</v>
      </c>
      <c r="K1083" s="578">
        <f t="shared" si="116"/>
        <v>0</v>
      </c>
      <c r="L1083" s="579">
        <f t="shared" si="117"/>
        <v>0</v>
      </c>
      <c r="M1083" s="578">
        <f t="shared" si="118"/>
        <v>0</v>
      </c>
      <c r="N1083" s="148" t="str">
        <f t="shared" si="121"/>
        <v/>
      </c>
      <c r="O1083" s="194" t="str">
        <f t="shared" si="115"/>
        <v>否</v>
      </c>
      <c r="P1083" s="194" t="str">
        <f t="shared" si="119"/>
        <v>否</v>
      </c>
      <c r="Q1083" s="187" t="s">
        <v>2067</v>
      </c>
      <c r="R1083" s="175">
        <f t="shared" si="120"/>
        <v>7</v>
      </c>
    </row>
    <row r="1084" s="175" customFormat="1" ht="18.95" customHeight="1" spans="1:18">
      <c r="A1084" s="185" t="s">
        <v>165</v>
      </c>
      <c r="B1084" s="690" t="s">
        <v>1968</v>
      </c>
      <c r="C1084" s="186"/>
      <c r="D1084" s="574">
        <v>21508</v>
      </c>
      <c r="E1084" s="186"/>
      <c r="F1084" s="60" t="s">
        <v>2068</v>
      </c>
      <c r="G1084" s="188">
        <f>VLOOKUP(D1084,'[45]2014市本级决算'!A:C,3,FALSE)</f>
        <v>51</v>
      </c>
      <c r="H1084" s="188">
        <f>VLOOKUP(D1084,'[45]2015市本级年初预算'!D:G,4,FALSE)</f>
        <v>220</v>
      </c>
      <c r="I1084" s="188">
        <f>VLOOKUP(D1084,'[45]2015预算调整'!E:K,7,FALSE)</f>
        <v>220</v>
      </c>
      <c r="J1084" s="188">
        <f>VLOOKUP(D1084,'[45]2015年市本级决算'!A:C,3,FALSE)</f>
        <v>322</v>
      </c>
      <c r="K1084" s="578">
        <f t="shared" si="116"/>
        <v>6.314</v>
      </c>
      <c r="L1084" s="579">
        <f t="shared" si="117"/>
        <v>1.464</v>
      </c>
      <c r="M1084" s="578">
        <f t="shared" si="118"/>
        <v>1.464</v>
      </c>
      <c r="N1084" s="148">
        <f t="shared" si="121"/>
        <v>5.314</v>
      </c>
      <c r="O1084" s="194" t="str">
        <f t="shared" si="115"/>
        <v>是</v>
      </c>
      <c r="P1084" s="194" t="str">
        <f t="shared" si="119"/>
        <v>是</v>
      </c>
      <c r="Q1084" s="187" t="s">
        <v>2069</v>
      </c>
      <c r="R1084" s="175">
        <f t="shared" si="120"/>
        <v>5</v>
      </c>
    </row>
    <row r="1085" s="175" customFormat="1" ht="18.95" customHeight="1" spans="1:18">
      <c r="A1085" s="185" t="s">
        <v>165</v>
      </c>
      <c r="B1085" s="186"/>
      <c r="C1085" s="690" t="s">
        <v>2069</v>
      </c>
      <c r="D1085" s="574">
        <v>2150801</v>
      </c>
      <c r="E1085" s="186" t="s">
        <v>176</v>
      </c>
      <c r="F1085" s="60" t="s">
        <v>170</v>
      </c>
      <c r="G1085" s="188">
        <f>VLOOKUP(D1085,'[45]2014市本级决算'!A:C,3,FALSE)</f>
        <v>0</v>
      </c>
      <c r="H1085" s="188">
        <f>VLOOKUP(D1085,'[45]2015市本级年初预算'!D:G,4,FALSE)</f>
        <v>0</v>
      </c>
      <c r="I1085" s="188">
        <f>VLOOKUP(D1085,'[45]2015预算调整'!E:K,7,FALSE)</f>
        <v>0</v>
      </c>
      <c r="J1085" s="188">
        <f>VLOOKUP(D1085,'[45]2015年市本级决算'!A:C,3,FALSE)</f>
        <v>0</v>
      </c>
      <c r="K1085" s="578">
        <f t="shared" si="116"/>
        <v>0</v>
      </c>
      <c r="L1085" s="579">
        <f t="shared" si="117"/>
        <v>0</v>
      </c>
      <c r="M1085" s="578">
        <f t="shared" si="118"/>
        <v>0</v>
      </c>
      <c r="N1085" s="148" t="str">
        <f t="shared" si="121"/>
        <v/>
      </c>
      <c r="O1085" s="194" t="str">
        <f t="shared" si="115"/>
        <v>否</v>
      </c>
      <c r="P1085" s="194" t="str">
        <f t="shared" si="119"/>
        <v>否</v>
      </c>
      <c r="Q1085" s="187" t="s">
        <v>2070</v>
      </c>
      <c r="R1085" s="175">
        <f t="shared" si="120"/>
        <v>7</v>
      </c>
    </row>
    <row r="1086" s="175" customFormat="1" ht="18.95" customHeight="1" spans="1:18">
      <c r="A1086" s="185" t="s">
        <v>165</v>
      </c>
      <c r="B1086" s="186" t="s">
        <v>165</v>
      </c>
      <c r="C1086" s="690" t="s">
        <v>2069</v>
      </c>
      <c r="D1086" s="574">
        <v>2150802</v>
      </c>
      <c r="E1086" s="186" t="s">
        <v>176</v>
      </c>
      <c r="F1086" s="60" t="s">
        <v>172</v>
      </c>
      <c r="G1086" s="188">
        <f>VLOOKUP(D1086,'[45]2014市本级决算'!A:C,3,FALSE)</f>
        <v>0</v>
      </c>
      <c r="H1086" s="188">
        <f>VLOOKUP(D1086,'[45]2015市本级年初预算'!D:G,4,FALSE)</f>
        <v>0</v>
      </c>
      <c r="I1086" s="188">
        <f>VLOOKUP(D1086,'[45]2015预算调整'!E:K,7,FALSE)</f>
        <v>0</v>
      </c>
      <c r="J1086" s="188">
        <f>VLOOKUP(D1086,'[45]2015年市本级决算'!A:C,3,FALSE)</f>
        <v>0</v>
      </c>
      <c r="K1086" s="578">
        <f t="shared" si="116"/>
        <v>0</v>
      </c>
      <c r="L1086" s="579">
        <f t="shared" si="117"/>
        <v>0</v>
      </c>
      <c r="M1086" s="578">
        <f t="shared" si="118"/>
        <v>0</v>
      </c>
      <c r="N1086" s="148" t="str">
        <f t="shared" si="121"/>
        <v/>
      </c>
      <c r="O1086" s="194" t="str">
        <f t="shared" si="115"/>
        <v>否</v>
      </c>
      <c r="P1086" s="194" t="str">
        <f t="shared" si="119"/>
        <v>否</v>
      </c>
      <c r="Q1086" s="187" t="s">
        <v>2071</v>
      </c>
      <c r="R1086" s="175">
        <f t="shared" si="120"/>
        <v>7</v>
      </c>
    </row>
    <row r="1087" s="175" customFormat="1" ht="18.95" customHeight="1" spans="1:18">
      <c r="A1087" s="185" t="s">
        <v>165</v>
      </c>
      <c r="B1087" s="186" t="s">
        <v>165</v>
      </c>
      <c r="C1087" s="690" t="s">
        <v>2069</v>
      </c>
      <c r="D1087" s="574">
        <v>2150803</v>
      </c>
      <c r="E1087" s="186" t="s">
        <v>176</v>
      </c>
      <c r="F1087" s="60" t="s">
        <v>174</v>
      </c>
      <c r="G1087" s="188">
        <f>VLOOKUP(D1087,'[45]2014市本级决算'!A:C,3,FALSE)</f>
        <v>0</v>
      </c>
      <c r="H1087" s="188">
        <f>VLOOKUP(D1087,'[45]2015市本级年初预算'!D:G,4,FALSE)</f>
        <v>0</v>
      </c>
      <c r="I1087" s="188">
        <f>VLOOKUP(D1087,'[45]2015预算调整'!E:K,7,FALSE)</f>
        <v>0</v>
      </c>
      <c r="J1087" s="188">
        <f>VLOOKUP(D1087,'[45]2015年市本级决算'!A:C,3,FALSE)</f>
        <v>0</v>
      </c>
      <c r="K1087" s="578">
        <f t="shared" si="116"/>
        <v>0</v>
      </c>
      <c r="L1087" s="579">
        <f t="shared" si="117"/>
        <v>0</v>
      </c>
      <c r="M1087" s="578">
        <f t="shared" si="118"/>
        <v>0</v>
      </c>
      <c r="N1087" s="148" t="str">
        <f t="shared" si="121"/>
        <v/>
      </c>
      <c r="O1087" s="194" t="str">
        <f t="shared" si="115"/>
        <v>否</v>
      </c>
      <c r="P1087" s="194" t="str">
        <f t="shared" si="119"/>
        <v>否</v>
      </c>
      <c r="Q1087" s="187" t="s">
        <v>2072</v>
      </c>
      <c r="R1087" s="175">
        <f t="shared" si="120"/>
        <v>7</v>
      </c>
    </row>
    <row r="1088" s="175" customFormat="1" ht="18.95" customHeight="1" spans="1:18">
      <c r="A1088" s="185" t="s">
        <v>165</v>
      </c>
      <c r="B1088" s="186" t="s">
        <v>165</v>
      </c>
      <c r="C1088" s="690" t="s">
        <v>2069</v>
      </c>
      <c r="D1088" s="574">
        <v>2150804</v>
      </c>
      <c r="E1088" s="186" t="s">
        <v>176</v>
      </c>
      <c r="F1088" s="60" t="s">
        <v>2073</v>
      </c>
      <c r="G1088" s="188">
        <f>VLOOKUP(D1088,'[45]2014市本级决算'!A:C,3,FALSE)</f>
        <v>0</v>
      </c>
      <c r="H1088" s="188">
        <f>VLOOKUP(D1088,'[45]2015市本级年初预算'!D:G,4,FALSE)</f>
        <v>0</v>
      </c>
      <c r="I1088" s="188">
        <f>VLOOKUP(D1088,'[45]2015预算调整'!E:K,7,FALSE)</f>
        <v>0</v>
      </c>
      <c r="J1088" s="188">
        <f>VLOOKUP(D1088,'[45]2015年市本级决算'!A:C,3,FALSE)</f>
        <v>0</v>
      </c>
      <c r="K1088" s="578">
        <f t="shared" si="116"/>
        <v>0</v>
      </c>
      <c r="L1088" s="579">
        <f t="shared" si="117"/>
        <v>0</v>
      </c>
      <c r="M1088" s="578">
        <f t="shared" si="118"/>
        <v>0</v>
      </c>
      <c r="N1088" s="148" t="str">
        <f t="shared" si="121"/>
        <v/>
      </c>
      <c r="O1088" s="194" t="str">
        <f t="shared" si="115"/>
        <v>否</v>
      </c>
      <c r="P1088" s="194" t="str">
        <f t="shared" si="119"/>
        <v>否</v>
      </c>
      <c r="Q1088" s="187" t="s">
        <v>2074</v>
      </c>
      <c r="R1088" s="175">
        <f t="shared" si="120"/>
        <v>7</v>
      </c>
    </row>
    <row r="1089" s="175" customFormat="1" ht="18.95" customHeight="1" spans="1:18">
      <c r="A1089" s="185" t="s">
        <v>165</v>
      </c>
      <c r="B1089" s="186" t="s">
        <v>165</v>
      </c>
      <c r="C1089" s="690" t="s">
        <v>2069</v>
      </c>
      <c r="D1089" s="574">
        <v>2150805</v>
      </c>
      <c r="E1089" s="186" t="s">
        <v>176</v>
      </c>
      <c r="F1089" s="60" t="s">
        <v>2075</v>
      </c>
      <c r="G1089" s="188">
        <f>VLOOKUP(D1089,'[45]2014市本级决算'!A:C,3,FALSE)</f>
        <v>51</v>
      </c>
      <c r="H1089" s="188">
        <f>VLOOKUP(D1089,'[45]2015市本级年初预算'!D:G,4,FALSE)</f>
        <v>220</v>
      </c>
      <c r="I1089" s="188">
        <f>VLOOKUP(D1089,'[45]2015预算调整'!E:K,7,FALSE)</f>
        <v>220</v>
      </c>
      <c r="J1089" s="188">
        <f>VLOOKUP(D1089,'[45]2015年市本级决算'!A:C,3,FALSE)</f>
        <v>322</v>
      </c>
      <c r="K1089" s="578">
        <f t="shared" si="116"/>
        <v>6.314</v>
      </c>
      <c r="L1089" s="579">
        <f t="shared" si="117"/>
        <v>1.464</v>
      </c>
      <c r="M1089" s="578">
        <f t="shared" si="118"/>
        <v>1.464</v>
      </c>
      <c r="N1089" s="148">
        <f t="shared" si="121"/>
        <v>5.314</v>
      </c>
      <c r="O1089" s="194" t="str">
        <f t="shared" si="115"/>
        <v>是</v>
      </c>
      <c r="P1089" s="194" t="str">
        <f t="shared" si="119"/>
        <v>否</v>
      </c>
      <c r="Q1089" s="187" t="s">
        <v>2076</v>
      </c>
      <c r="R1089" s="175">
        <f t="shared" si="120"/>
        <v>7</v>
      </c>
    </row>
    <row r="1090" s="175" customFormat="1" ht="18.95" customHeight="1" spans="1:18">
      <c r="A1090" s="185" t="s">
        <v>165</v>
      </c>
      <c r="B1090" s="186" t="s">
        <v>165</v>
      </c>
      <c r="C1090" s="690" t="s">
        <v>2069</v>
      </c>
      <c r="D1090" s="574">
        <v>2150899</v>
      </c>
      <c r="E1090" s="186" t="s">
        <v>176</v>
      </c>
      <c r="F1090" s="60" t="s">
        <v>2077</v>
      </c>
      <c r="G1090" s="188">
        <f>VLOOKUP(D1090,'[45]2014市本级决算'!A:C,3,FALSE)</f>
        <v>0</v>
      </c>
      <c r="H1090" s="188">
        <f>VLOOKUP(D1090,'[45]2015市本级年初预算'!D:G,4,FALSE)</f>
        <v>0</v>
      </c>
      <c r="I1090" s="188">
        <f>VLOOKUP(D1090,'[45]2015预算调整'!E:K,7,FALSE)</f>
        <v>0</v>
      </c>
      <c r="J1090" s="188">
        <f>VLOOKUP(D1090,'[45]2015年市本级决算'!A:C,3,FALSE)</f>
        <v>0</v>
      </c>
      <c r="K1090" s="578">
        <f t="shared" si="116"/>
        <v>0</v>
      </c>
      <c r="L1090" s="579">
        <f t="shared" si="117"/>
        <v>0</v>
      </c>
      <c r="M1090" s="578">
        <f t="shared" si="118"/>
        <v>0</v>
      </c>
      <c r="N1090" s="148" t="str">
        <f t="shared" si="121"/>
        <v/>
      </c>
      <c r="O1090" s="194" t="str">
        <f t="shared" si="115"/>
        <v>否</v>
      </c>
      <c r="P1090" s="194" t="str">
        <f t="shared" si="119"/>
        <v>否</v>
      </c>
      <c r="Q1090" s="187" t="s">
        <v>2078</v>
      </c>
      <c r="R1090" s="175">
        <f t="shared" si="120"/>
        <v>7</v>
      </c>
    </row>
    <row r="1091" s="175" customFormat="1" ht="18.95" customHeight="1" spans="1:18">
      <c r="A1091" s="185" t="s">
        <v>165</v>
      </c>
      <c r="B1091" s="186" t="s">
        <v>1968</v>
      </c>
      <c r="C1091" s="186" t="s">
        <v>165</v>
      </c>
      <c r="D1091" s="574">
        <v>21599</v>
      </c>
      <c r="E1091" s="186"/>
      <c r="F1091" s="60" t="s">
        <v>2079</v>
      </c>
      <c r="G1091" s="188">
        <f>VLOOKUP(D1091,'[45]2014市本级决算'!A:C,3,FALSE)</f>
        <v>0</v>
      </c>
      <c r="H1091" s="188">
        <f>VLOOKUP(D1091,'[45]2015市本级年初预算'!D:G,4,FALSE)</f>
        <v>0</v>
      </c>
      <c r="I1091" s="188">
        <f>VLOOKUP(D1091,'[45]2015预算调整'!E:K,7,FALSE)</f>
        <v>0</v>
      </c>
      <c r="J1091" s="188">
        <f>VLOOKUP(D1091,'[45]2015年市本级决算'!A:C,3,FALSE)</f>
        <v>0</v>
      </c>
      <c r="K1091" s="578">
        <f t="shared" si="116"/>
        <v>0</v>
      </c>
      <c r="L1091" s="579">
        <f t="shared" si="117"/>
        <v>0</v>
      </c>
      <c r="M1091" s="578">
        <f t="shared" si="118"/>
        <v>0</v>
      </c>
      <c r="N1091" s="148" t="str">
        <f t="shared" si="121"/>
        <v/>
      </c>
      <c r="O1091" s="194" t="str">
        <f t="shared" si="115"/>
        <v>否</v>
      </c>
      <c r="P1091" s="194" t="str">
        <f t="shared" si="119"/>
        <v>是</v>
      </c>
      <c r="Q1091" s="187" t="s">
        <v>2080</v>
      </c>
      <c r="R1091" s="175">
        <f t="shared" si="120"/>
        <v>5</v>
      </c>
    </row>
    <row r="1092" s="175" customFormat="1" ht="18.95" customHeight="1" spans="1:18">
      <c r="A1092" s="185" t="s">
        <v>165</v>
      </c>
      <c r="B1092" s="186" t="s">
        <v>165</v>
      </c>
      <c r="C1092" s="690" t="s">
        <v>2080</v>
      </c>
      <c r="D1092" s="574">
        <v>2159901</v>
      </c>
      <c r="E1092" s="186" t="s">
        <v>176</v>
      </c>
      <c r="F1092" s="60" t="s">
        <v>2081</v>
      </c>
      <c r="G1092" s="188">
        <f>VLOOKUP(D1092,'[45]2014市本级决算'!A:C,3,FALSE)</f>
        <v>0</v>
      </c>
      <c r="H1092" s="188">
        <f>VLOOKUP(D1092,'[45]2015市本级年初预算'!D:G,4,FALSE)</f>
        <v>0</v>
      </c>
      <c r="I1092" s="188">
        <f>VLOOKUP(D1092,'[45]2015预算调整'!E:K,7,FALSE)</f>
        <v>0</v>
      </c>
      <c r="J1092" s="188">
        <f>VLOOKUP(D1092,'[45]2015年市本级决算'!A:C,3,FALSE)</f>
        <v>0</v>
      </c>
      <c r="K1092" s="578">
        <f t="shared" si="116"/>
        <v>0</v>
      </c>
      <c r="L1092" s="579">
        <f t="shared" si="117"/>
        <v>0</v>
      </c>
      <c r="M1092" s="578">
        <f t="shared" si="118"/>
        <v>0</v>
      </c>
      <c r="N1092" s="148" t="str">
        <f t="shared" si="121"/>
        <v/>
      </c>
      <c r="O1092" s="194" t="str">
        <f t="shared" ref="O1092:O1155" si="122">IF(F1092&lt;&gt;"",IF(SUM(G1092:J1092)&lt;&gt;0,"是","否"),"空")</f>
        <v>否</v>
      </c>
      <c r="P1092" s="194" t="str">
        <f t="shared" si="119"/>
        <v>否</v>
      </c>
      <c r="Q1092" s="187" t="s">
        <v>2082</v>
      </c>
      <c r="R1092" s="175">
        <f t="shared" si="120"/>
        <v>7</v>
      </c>
    </row>
    <row r="1093" s="175" customFormat="1" ht="18.95" customHeight="1" spans="1:18">
      <c r="A1093" s="185" t="s">
        <v>165</v>
      </c>
      <c r="B1093" s="186" t="s">
        <v>165</v>
      </c>
      <c r="C1093" s="690" t="s">
        <v>2080</v>
      </c>
      <c r="D1093" s="574">
        <v>2159902</v>
      </c>
      <c r="E1093" s="186" t="s">
        <v>176</v>
      </c>
      <c r="F1093" s="60" t="s">
        <v>2083</v>
      </c>
      <c r="G1093" s="188">
        <f>VLOOKUP(D1093,'[45]2014市本级决算'!A:C,3,FALSE)</f>
        <v>0</v>
      </c>
      <c r="H1093" s="188">
        <f>VLOOKUP(D1093,'[45]2015市本级年初预算'!D:G,4,FALSE)</f>
        <v>0</v>
      </c>
      <c r="I1093" s="188">
        <f>VLOOKUP(D1093,'[45]2015预算调整'!E:K,7,FALSE)</f>
        <v>0</v>
      </c>
      <c r="J1093" s="188">
        <f>VLOOKUP(D1093,'[45]2015年市本级决算'!A:C,3,FALSE)</f>
        <v>0</v>
      </c>
      <c r="K1093" s="578">
        <f t="shared" ref="K1093:K1156" si="123">IFERROR(J1093/G1093,0)</f>
        <v>0</v>
      </c>
      <c r="L1093" s="579">
        <f t="shared" ref="L1093:L1156" si="124">IFERROR(J1093/H1093,0)</f>
        <v>0</v>
      </c>
      <c r="M1093" s="578">
        <f t="shared" ref="M1093:M1156" si="125">IFERROR(J1093/I1093,0)</f>
        <v>0</v>
      </c>
      <c r="N1093" s="148" t="str">
        <f t="shared" si="121"/>
        <v/>
      </c>
      <c r="O1093" s="194" t="str">
        <f t="shared" si="122"/>
        <v>否</v>
      </c>
      <c r="P1093" s="194" t="str">
        <f t="shared" ref="P1093:P1156" si="126">IF(C1093&lt;&gt;"",IF(OR(LEFT(D1093,3)="205",LEFT(D1093,3)="206",LEFT(D1093,3)="207",LEFT(D1093,3)="208",LEFT(D1093,3)="210",LEFT(D1093,3)="213"),"是","否"),"是")</f>
        <v>否</v>
      </c>
      <c r="Q1093" s="187" t="s">
        <v>2084</v>
      </c>
      <c r="R1093" s="175">
        <f t="shared" ref="R1093:R1156" si="127">LEN(Q1093)</f>
        <v>7</v>
      </c>
    </row>
    <row r="1094" s="175" customFormat="1" ht="18.95" customHeight="1" spans="1:18">
      <c r="A1094" s="185" t="s">
        <v>165</v>
      </c>
      <c r="B1094" s="186" t="s">
        <v>165</v>
      </c>
      <c r="C1094" s="690" t="s">
        <v>2080</v>
      </c>
      <c r="D1094" s="574">
        <v>2159904</v>
      </c>
      <c r="E1094" s="186" t="s">
        <v>176</v>
      </c>
      <c r="F1094" s="60" t="s">
        <v>2085</v>
      </c>
      <c r="G1094" s="188">
        <f>VLOOKUP(D1094,'[45]2014市本级决算'!A:C,3,FALSE)</f>
        <v>0</v>
      </c>
      <c r="H1094" s="188">
        <f>VLOOKUP(D1094,'[45]2015市本级年初预算'!D:G,4,FALSE)</f>
        <v>0</v>
      </c>
      <c r="I1094" s="188">
        <f>VLOOKUP(D1094,'[45]2015预算调整'!E:K,7,FALSE)</f>
        <v>0</v>
      </c>
      <c r="J1094" s="188">
        <f>VLOOKUP(D1094,'[45]2015年市本级决算'!A:C,3,FALSE)</f>
        <v>0</v>
      </c>
      <c r="K1094" s="578">
        <f t="shared" si="123"/>
        <v>0</v>
      </c>
      <c r="L1094" s="579">
        <f t="shared" si="124"/>
        <v>0</v>
      </c>
      <c r="M1094" s="578">
        <f t="shared" si="125"/>
        <v>0</v>
      </c>
      <c r="N1094" s="148" t="str">
        <f t="shared" si="121"/>
        <v/>
      </c>
      <c r="O1094" s="194" t="str">
        <f t="shared" si="122"/>
        <v>否</v>
      </c>
      <c r="P1094" s="194" t="str">
        <f t="shared" si="126"/>
        <v>否</v>
      </c>
      <c r="Q1094" s="689" t="s">
        <v>2086</v>
      </c>
      <c r="R1094" s="175">
        <f t="shared" si="127"/>
        <v>7</v>
      </c>
    </row>
    <row r="1095" s="175" customFormat="1" ht="18.95" customHeight="1" spans="1:18">
      <c r="A1095" s="185" t="s">
        <v>165</v>
      </c>
      <c r="B1095" s="186" t="s">
        <v>165</v>
      </c>
      <c r="C1095" s="690" t="s">
        <v>2080</v>
      </c>
      <c r="D1095" s="574">
        <v>2159905</v>
      </c>
      <c r="E1095" s="186" t="s">
        <v>176</v>
      </c>
      <c r="F1095" s="60" t="s">
        <v>2087</v>
      </c>
      <c r="G1095" s="188">
        <f>VLOOKUP(D1095,'[45]2014市本级决算'!A:C,3,FALSE)</f>
        <v>0</v>
      </c>
      <c r="H1095" s="188">
        <f>VLOOKUP(D1095,'[45]2015市本级年初预算'!D:G,4,FALSE)</f>
        <v>0</v>
      </c>
      <c r="I1095" s="188">
        <f>VLOOKUP(D1095,'[45]2015预算调整'!E:K,7,FALSE)</f>
        <v>0</v>
      </c>
      <c r="J1095" s="188">
        <f>VLOOKUP(D1095,'[45]2015年市本级决算'!A:C,3,FALSE)</f>
        <v>0</v>
      </c>
      <c r="K1095" s="578">
        <f t="shared" si="123"/>
        <v>0</v>
      </c>
      <c r="L1095" s="579">
        <f t="shared" si="124"/>
        <v>0</v>
      </c>
      <c r="M1095" s="578">
        <f t="shared" si="125"/>
        <v>0</v>
      </c>
      <c r="N1095" s="148" t="str">
        <f t="shared" si="121"/>
        <v/>
      </c>
      <c r="O1095" s="194" t="str">
        <f t="shared" si="122"/>
        <v>否</v>
      </c>
      <c r="P1095" s="194" t="str">
        <f t="shared" si="126"/>
        <v>否</v>
      </c>
      <c r="Q1095" s="689" t="s">
        <v>2088</v>
      </c>
      <c r="R1095" s="175">
        <f t="shared" si="127"/>
        <v>7</v>
      </c>
    </row>
    <row r="1096" s="175" customFormat="1" ht="18.95" customHeight="1" spans="1:18">
      <c r="A1096" s="185" t="s">
        <v>165</v>
      </c>
      <c r="B1096" s="186" t="s">
        <v>165</v>
      </c>
      <c r="C1096" s="690" t="s">
        <v>2080</v>
      </c>
      <c r="D1096" s="574">
        <v>2159906</v>
      </c>
      <c r="E1096" s="186" t="s">
        <v>176</v>
      </c>
      <c r="F1096" s="584" t="s">
        <v>2089</v>
      </c>
      <c r="G1096" s="188">
        <f>VLOOKUP(D1096,'[45]2014市本级决算'!A:C,3,FALSE)</f>
        <v>0</v>
      </c>
      <c r="H1096" s="188">
        <f>VLOOKUP(D1096,'[45]2015市本级年初预算'!D:G,4,FALSE)</f>
        <v>0</v>
      </c>
      <c r="I1096" s="188">
        <f>VLOOKUP(D1096,'[45]2015预算调整'!E:K,7,FALSE)</f>
        <v>0</v>
      </c>
      <c r="J1096" s="188">
        <f>VLOOKUP(D1096,'[45]2015年市本级决算'!A:C,3,FALSE)</f>
        <v>0</v>
      </c>
      <c r="K1096" s="578">
        <f t="shared" si="123"/>
        <v>0</v>
      </c>
      <c r="L1096" s="579">
        <f t="shared" si="124"/>
        <v>0</v>
      </c>
      <c r="M1096" s="578">
        <f t="shared" si="125"/>
        <v>0</v>
      </c>
      <c r="N1096" s="148" t="str">
        <f t="shared" si="121"/>
        <v/>
      </c>
      <c r="O1096" s="194" t="str">
        <f t="shared" si="122"/>
        <v>否</v>
      </c>
      <c r="P1096" s="194" t="str">
        <f t="shared" si="126"/>
        <v>否</v>
      </c>
      <c r="Q1096" s="689" t="s">
        <v>2090</v>
      </c>
      <c r="R1096" s="175">
        <f t="shared" si="127"/>
        <v>7</v>
      </c>
    </row>
    <row r="1097" s="175" customFormat="1" ht="18.95" customHeight="1" spans="1:18">
      <c r="A1097" s="185" t="s">
        <v>165</v>
      </c>
      <c r="B1097" s="186" t="s">
        <v>165</v>
      </c>
      <c r="C1097" s="690" t="s">
        <v>2080</v>
      </c>
      <c r="D1097" s="574">
        <v>2159999</v>
      </c>
      <c r="E1097" s="186" t="s">
        <v>176</v>
      </c>
      <c r="F1097" s="60" t="s">
        <v>2091</v>
      </c>
      <c r="G1097" s="188">
        <f>VLOOKUP(D1097,'[45]2014市本级决算'!A:C,3,FALSE)</f>
        <v>0</v>
      </c>
      <c r="H1097" s="188">
        <f>VLOOKUP(D1097,'[45]2015市本级年初预算'!D:G,4,FALSE)</f>
        <v>0</v>
      </c>
      <c r="I1097" s="188">
        <f>VLOOKUP(D1097,'[45]2015预算调整'!E:K,7,FALSE)</f>
        <v>0</v>
      </c>
      <c r="J1097" s="188">
        <f>VLOOKUP(D1097,'[45]2015年市本级决算'!A:C,3,FALSE)</f>
        <v>0</v>
      </c>
      <c r="K1097" s="578">
        <f t="shared" si="123"/>
        <v>0</v>
      </c>
      <c r="L1097" s="579">
        <f t="shared" si="124"/>
        <v>0</v>
      </c>
      <c r="M1097" s="578">
        <f t="shared" si="125"/>
        <v>0</v>
      </c>
      <c r="N1097" s="148" t="str">
        <f t="shared" si="121"/>
        <v/>
      </c>
      <c r="O1097" s="194" t="str">
        <f t="shared" si="122"/>
        <v>否</v>
      </c>
      <c r="P1097" s="194" t="str">
        <f t="shared" si="126"/>
        <v>否</v>
      </c>
      <c r="Q1097" s="187" t="s">
        <v>2092</v>
      </c>
      <c r="R1097" s="175">
        <f t="shared" si="127"/>
        <v>7</v>
      </c>
    </row>
    <row r="1098" s="175" customFormat="1" ht="18.95" customHeight="1" spans="1:18">
      <c r="A1098" s="185" t="s">
        <v>164</v>
      </c>
      <c r="B1098" s="186"/>
      <c r="C1098" s="186" t="s">
        <v>165</v>
      </c>
      <c r="D1098" s="574">
        <v>216</v>
      </c>
      <c r="E1098" s="186"/>
      <c r="F1098" s="61" t="s">
        <v>2093</v>
      </c>
      <c r="G1098" s="188">
        <f>VLOOKUP(D1098,'[45]2014市本级决算'!A:C,3,FALSE)</f>
        <v>3357</v>
      </c>
      <c r="H1098" s="188">
        <f>VLOOKUP(D1098,'[45]2015市本级年初预算'!D:G,4,FALSE)</f>
        <v>5812</v>
      </c>
      <c r="I1098" s="188">
        <f>VLOOKUP(D1098,'[45]2015预算调整'!E:K,7,FALSE)</f>
        <v>5898</v>
      </c>
      <c r="J1098" s="188">
        <f>VLOOKUP(D1098,'[45]2015年市本级决算'!A:C,3,FALSE)</f>
        <v>5355</v>
      </c>
      <c r="K1098" s="578">
        <f t="shared" si="123"/>
        <v>1.595</v>
      </c>
      <c r="L1098" s="579">
        <f t="shared" si="124"/>
        <v>0.921</v>
      </c>
      <c r="M1098" s="578">
        <f t="shared" si="125"/>
        <v>0.908</v>
      </c>
      <c r="N1098" s="146">
        <f t="shared" si="121"/>
        <v>0.595</v>
      </c>
      <c r="O1098" s="194" t="str">
        <f t="shared" si="122"/>
        <v>是</v>
      </c>
      <c r="P1098" s="194" t="str">
        <f t="shared" si="126"/>
        <v>是</v>
      </c>
      <c r="Q1098" s="187" t="s">
        <v>2094</v>
      </c>
      <c r="R1098" s="175">
        <f t="shared" si="127"/>
        <v>3</v>
      </c>
    </row>
    <row r="1099" s="175" customFormat="1" ht="18.95" customHeight="1" spans="1:18">
      <c r="A1099" s="185" t="s">
        <v>165</v>
      </c>
      <c r="B1099" s="690" t="s">
        <v>2094</v>
      </c>
      <c r="C1099" s="186"/>
      <c r="D1099" s="574">
        <v>21602</v>
      </c>
      <c r="E1099" s="186"/>
      <c r="F1099" s="60" t="s">
        <v>2095</v>
      </c>
      <c r="G1099" s="188">
        <f>VLOOKUP(D1099,'[45]2014市本级决算'!A:C,3,FALSE)</f>
        <v>896</v>
      </c>
      <c r="H1099" s="188">
        <f>VLOOKUP(D1099,'[45]2015市本级年初预算'!D:G,4,FALSE)</f>
        <v>955</v>
      </c>
      <c r="I1099" s="188">
        <f>VLOOKUP(D1099,'[45]2015预算调整'!E:K,7,FALSE)</f>
        <v>1041</v>
      </c>
      <c r="J1099" s="188">
        <f>VLOOKUP(D1099,'[45]2015年市本级决算'!A:C,3,FALSE)</f>
        <v>632</v>
      </c>
      <c r="K1099" s="578">
        <f t="shared" si="123"/>
        <v>0.705</v>
      </c>
      <c r="L1099" s="579">
        <f t="shared" si="124"/>
        <v>0.662</v>
      </c>
      <c r="M1099" s="578">
        <f t="shared" si="125"/>
        <v>0.607</v>
      </c>
      <c r="N1099" s="148">
        <f t="shared" si="121"/>
        <v>-0.295</v>
      </c>
      <c r="O1099" s="194" t="str">
        <f t="shared" si="122"/>
        <v>是</v>
      </c>
      <c r="P1099" s="194" t="str">
        <f t="shared" si="126"/>
        <v>是</v>
      </c>
      <c r="Q1099" s="187" t="s">
        <v>2096</v>
      </c>
      <c r="R1099" s="175">
        <f t="shared" si="127"/>
        <v>5</v>
      </c>
    </row>
    <row r="1100" s="175" customFormat="1" ht="18.95" customHeight="1" spans="1:18">
      <c r="A1100" s="185" t="s">
        <v>165</v>
      </c>
      <c r="B1100" s="186" t="s">
        <v>165</v>
      </c>
      <c r="C1100" s="690" t="s">
        <v>2096</v>
      </c>
      <c r="D1100" s="574">
        <v>2160201</v>
      </c>
      <c r="E1100" s="186" t="s">
        <v>176</v>
      </c>
      <c r="F1100" s="60" t="s">
        <v>170</v>
      </c>
      <c r="G1100" s="188">
        <f>VLOOKUP(D1100,'[45]2014市本级决算'!A:C,3,FALSE)</f>
        <v>187</v>
      </c>
      <c r="H1100" s="188">
        <f>VLOOKUP(D1100,'[45]2015市本级年初预算'!D:G,4,FALSE)</f>
        <v>240</v>
      </c>
      <c r="I1100" s="188">
        <f>VLOOKUP(D1100,'[45]2015预算调整'!E:K,7,FALSE)</f>
        <v>326</v>
      </c>
      <c r="J1100" s="188">
        <f>VLOOKUP(D1100,'[45]2015年市本级决算'!A:C,3,FALSE)</f>
        <v>250</v>
      </c>
      <c r="K1100" s="578">
        <f t="shared" si="123"/>
        <v>1.337</v>
      </c>
      <c r="L1100" s="579">
        <f t="shared" si="124"/>
        <v>1.042</v>
      </c>
      <c r="M1100" s="578">
        <f t="shared" si="125"/>
        <v>0.767</v>
      </c>
      <c r="N1100" s="148">
        <f t="shared" si="121"/>
        <v>0.337</v>
      </c>
      <c r="O1100" s="194" t="str">
        <f t="shared" si="122"/>
        <v>是</v>
      </c>
      <c r="P1100" s="194" t="str">
        <f t="shared" si="126"/>
        <v>否</v>
      </c>
      <c r="Q1100" s="187" t="s">
        <v>2097</v>
      </c>
      <c r="R1100" s="175">
        <f t="shared" si="127"/>
        <v>7</v>
      </c>
    </row>
    <row r="1101" s="175" customFormat="1" ht="18.95" customHeight="1" spans="1:18">
      <c r="A1101" s="185" t="s">
        <v>165</v>
      </c>
      <c r="B1101" s="186" t="s">
        <v>165</v>
      </c>
      <c r="C1101" s="690" t="s">
        <v>2096</v>
      </c>
      <c r="D1101" s="574">
        <v>2160202</v>
      </c>
      <c r="E1101" s="186" t="s">
        <v>176</v>
      </c>
      <c r="F1101" s="60" t="s">
        <v>172</v>
      </c>
      <c r="G1101" s="188">
        <f>VLOOKUP(D1101,'[45]2014市本级决算'!A:C,3,FALSE)</f>
        <v>0</v>
      </c>
      <c r="H1101" s="188">
        <f>VLOOKUP(D1101,'[45]2015市本级年初预算'!D:G,4,FALSE)</f>
        <v>0</v>
      </c>
      <c r="I1101" s="188">
        <f>VLOOKUP(D1101,'[45]2015预算调整'!E:K,7,FALSE)</f>
        <v>0</v>
      </c>
      <c r="J1101" s="188">
        <f>VLOOKUP(D1101,'[45]2015年市本级决算'!A:C,3,FALSE)</f>
        <v>5</v>
      </c>
      <c r="K1101" s="578">
        <f t="shared" si="123"/>
        <v>0</v>
      </c>
      <c r="L1101" s="579">
        <f t="shared" si="124"/>
        <v>0</v>
      </c>
      <c r="M1101" s="578">
        <f t="shared" si="125"/>
        <v>0</v>
      </c>
      <c r="N1101" s="148" t="str">
        <f t="shared" si="121"/>
        <v/>
      </c>
      <c r="O1101" s="194" t="str">
        <f t="shared" si="122"/>
        <v>是</v>
      </c>
      <c r="P1101" s="194" t="str">
        <f t="shared" si="126"/>
        <v>否</v>
      </c>
      <c r="Q1101" s="187" t="s">
        <v>2098</v>
      </c>
      <c r="R1101" s="175">
        <f t="shared" si="127"/>
        <v>7</v>
      </c>
    </row>
    <row r="1102" s="175" customFormat="1" ht="18.95" customHeight="1" spans="1:18">
      <c r="A1102" s="185" t="s">
        <v>165</v>
      </c>
      <c r="B1102" s="186" t="s">
        <v>165</v>
      </c>
      <c r="C1102" s="690" t="s">
        <v>2096</v>
      </c>
      <c r="D1102" s="574">
        <v>2160203</v>
      </c>
      <c r="E1102" s="186" t="s">
        <v>176</v>
      </c>
      <c r="F1102" s="60" t="s">
        <v>174</v>
      </c>
      <c r="G1102" s="188">
        <f>VLOOKUP(D1102,'[45]2014市本级决算'!A:C,3,FALSE)</f>
        <v>0</v>
      </c>
      <c r="H1102" s="188">
        <f>VLOOKUP(D1102,'[45]2015市本级年初预算'!D:G,4,FALSE)</f>
        <v>0</v>
      </c>
      <c r="I1102" s="188">
        <f>VLOOKUP(D1102,'[45]2015预算调整'!E:K,7,FALSE)</f>
        <v>0</v>
      </c>
      <c r="J1102" s="188">
        <f>VLOOKUP(D1102,'[45]2015年市本级决算'!A:C,3,FALSE)</f>
        <v>0</v>
      </c>
      <c r="K1102" s="578">
        <f t="shared" si="123"/>
        <v>0</v>
      </c>
      <c r="L1102" s="579">
        <f t="shared" si="124"/>
        <v>0</v>
      </c>
      <c r="M1102" s="578">
        <f t="shared" si="125"/>
        <v>0</v>
      </c>
      <c r="N1102" s="148" t="str">
        <f t="shared" si="121"/>
        <v/>
      </c>
      <c r="O1102" s="194" t="str">
        <f t="shared" si="122"/>
        <v>否</v>
      </c>
      <c r="P1102" s="194" t="str">
        <f t="shared" si="126"/>
        <v>否</v>
      </c>
      <c r="Q1102" s="187" t="s">
        <v>2099</v>
      </c>
      <c r="R1102" s="175">
        <f t="shared" si="127"/>
        <v>7</v>
      </c>
    </row>
    <row r="1103" s="175" customFormat="1" ht="18.95" customHeight="1" spans="1:18">
      <c r="A1103" s="185" t="s">
        <v>165</v>
      </c>
      <c r="B1103" s="186" t="s">
        <v>165</v>
      </c>
      <c r="C1103" s="690" t="s">
        <v>2096</v>
      </c>
      <c r="D1103" s="574">
        <v>2160216</v>
      </c>
      <c r="E1103" s="186" t="s">
        <v>176</v>
      </c>
      <c r="F1103" s="60" t="s">
        <v>2100</v>
      </c>
      <c r="G1103" s="188">
        <f>VLOOKUP(D1103,'[45]2014市本级决算'!A:C,3,FALSE)</f>
        <v>0</v>
      </c>
      <c r="H1103" s="188">
        <f>VLOOKUP(D1103,'[45]2015市本级年初预算'!D:G,4,FALSE)</f>
        <v>0</v>
      </c>
      <c r="I1103" s="188">
        <f>VLOOKUP(D1103,'[45]2015预算调整'!E:K,7,FALSE)</f>
        <v>0</v>
      </c>
      <c r="J1103" s="188">
        <f>VLOOKUP(D1103,'[45]2015年市本级决算'!A:C,3,FALSE)</f>
        <v>0</v>
      </c>
      <c r="K1103" s="578">
        <f t="shared" si="123"/>
        <v>0</v>
      </c>
      <c r="L1103" s="579">
        <f t="shared" si="124"/>
        <v>0</v>
      </c>
      <c r="M1103" s="578">
        <f t="shared" si="125"/>
        <v>0</v>
      </c>
      <c r="N1103" s="148" t="str">
        <f t="shared" si="121"/>
        <v/>
      </c>
      <c r="O1103" s="194" t="str">
        <f t="shared" si="122"/>
        <v>否</v>
      </c>
      <c r="P1103" s="194" t="str">
        <f t="shared" si="126"/>
        <v>否</v>
      </c>
      <c r="Q1103" s="187" t="s">
        <v>2101</v>
      </c>
      <c r="R1103" s="175">
        <f t="shared" si="127"/>
        <v>7</v>
      </c>
    </row>
    <row r="1104" s="175" customFormat="1" ht="18.95" customHeight="1" spans="1:18">
      <c r="A1104" s="185" t="s">
        <v>165</v>
      </c>
      <c r="B1104" s="186" t="s">
        <v>165</v>
      </c>
      <c r="C1104" s="690" t="s">
        <v>2096</v>
      </c>
      <c r="D1104" s="574">
        <v>2160217</v>
      </c>
      <c r="E1104" s="186" t="s">
        <v>176</v>
      </c>
      <c r="F1104" s="60" t="s">
        <v>2102</v>
      </c>
      <c r="G1104" s="188">
        <f>VLOOKUP(D1104,'[45]2014市本级决算'!A:C,3,FALSE)</f>
        <v>0</v>
      </c>
      <c r="H1104" s="188">
        <f>VLOOKUP(D1104,'[45]2015市本级年初预算'!D:G,4,FALSE)</f>
        <v>0</v>
      </c>
      <c r="I1104" s="188">
        <f>VLOOKUP(D1104,'[45]2015预算调整'!E:K,7,FALSE)</f>
        <v>0</v>
      </c>
      <c r="J1104" s="188">
        <f>VLOOKUP(D1104,'[45]2015年市本级决算'!A:C,3,FALSE)</f>
        <v>0</v>
      </c>
      <c r="K1104" s="578">
        <f t="shared" si="123"/>
        <v>0</v>
      </c>
      <c r="L1104" s="579">
        <f t="shared" si="124"/>
        <v>0</v>
      </c>
      <c r="M1104" s="578">
        <f t="shared" si="125"/>
        <v>0</v>
      </c>
      <c r="N1104" s="148" t="str">
        <f t="shared" si="121"/>
        <v/>
      </c>
      <c r="O1104" s="194" t="str">
        <f t="shared" si="122"/>
        <v>否</v>
      </c>
      <c r="P1104" s="194" t="str">
        <f t="shared" si="126"/>
        <v>否</v>
      </c>
      <c r="Q1104" s="187" t="s">
        <v>2103</v>
      </c>
      <c r="R1104" s="175">
        <f t="shared" si="127"/>
        <v>7</v>
      </c>
    </row>
    <row r="1105" s="175" customFormat="1" ht="18.95" customHeight="1" spans="1:18">
      <c r="A1105" s="185"/>
      <c r="B1105" s="186" t="s">
        <v>165</v>
      </c>
      <c r="C1105" s="690" t="s">
        <v>2096</v>
      </c>
      <c r="D1105" s="574">
        <v>2160218</v>
      </c>
      <c r="E1105" s="186" t="s">
        <v>176</v>
      </c>
      <c r="F1105" s="60" t="s">
        <v>2104</v>
      </c>
      <c r="G1105" s="188">
        <f>VLOOKUP(D1105,'[45]2014市本级决算'!A:C,3,FALSE)</f>
        <v>0</v>
      </c>
      <c r="H1105" s="188">
        <f>VLOOKUP(D1105,'[45]2015市本级年初预算'!D:G,4,FALSE)</f>
        <v>0</v>
      </c>
      <c r="I1105" s="188">
        <f>VLOOKUP(D1105,'[45]2015预算调整'!E:K,7,FALSE)</f>
        <v>0</v>
      </c>
      <c r="J1105" s="188">
        <f>VLOOKUP(D1105,'[45]2015年市本级决算'!A:C,3,FALSE)</f>
        <v>0</v>
      </c>
      <c r="K1105" s="578">
        <f t="shared" si="123"/>
        <v>0</v>
      </c>
      <c r="L1105" s="579">
        <f t="shared" si="124"/>
        <v>0</v>
      </c>
      <c r="M1105" s="578">
        <f t="shared" si="125"/>
        <v>0</v>
      </c>
      <c r="N1105" s="148" t="str">
        <f t="shared" si="121"/>
        <v/>
      </c>
      <c r="O1105" s="194" t="str">
        <f t="shared" si="122"/>
        <v>否</v>
      </c>
      <c r="P1105" s="194" t="str">
        <f t="shared" si="126"/>
        <v>否</v>
      </c>
      <c r="Q1105" s="187" t="s">
        <v>2105</v>
      </c>
      <c r="R1105" s="175">
        <f t="shared" si="127"/>
        <v>7</v>
      </c>
    </row>
    <row r="1106" s="175" customFormat="1" ht="18.95" customHeight="1" spans="1:18">
      <c r="A1106" s="185" t="s">
        <v>165</v>
      </c>
      <c r="B1106" s="186"/>
      <c r="C1106" s="690" t="s">
        <v>2096</v>
      </c>
      <c r="D1106" s="574">
        <v>2160219</v>
      </c>
      <c r="E1106" s="186" t="s">
        <v>176</v>
      </c>
      <c r="F1106" s="60" t="s">
        <v>2106</v>
      </c>
      <c r="G1106" s="188">
        <f>VLOOKUP(D1106,'[45]2014市本级决算'!A:C,3,FALSE)</f>
        <v>147</v>
      </c>
      <c r="H1106" s="188">
        <f>VLOOKUP(D1106,'[45]2015市本级年初预算'!D:G,4,FALSE)</f>
        <v>150</v>
      </c>
      <c r="I1106" s="188">
        <f>VLOOKUP(D1106,'[45]2015预算调整'!E:K,7,FALSE)</f>
        <v>150</v>
      </c>
      <c r="J1106" s="188">
        <f>VLOOKUP(D1106,'[45]2015年市本级决算'!A:C,3,FALSE)</f>
        <v>193</v>
      </c>
      <c r="K1106" s="578">
        <f t="shared" si="123"/>
        <v>1.313</v>
      </c>
      <c r="L1106" s="579">
        <f t="shared" si="124"/>
        <v>1.287</v>
      </c>
      <c r="M1106" s="578">
        <f t="shared" si="125"/>
        <v>1.287</v>
      </c>
      <c r="N1106" s="148">
        <f t="shared" si="121"/>
        <v>0.313</v>
      </c>
      <c r="O1106" s="194" t="str">
        <f t="shared" si="122"/>
        <v>是</v>
      </c>
      <c r="P1106" s="194" t="str">
        <f t="shared" si="126"/>
        <v>否</v>
      </c>
      <c r="Q1106" s="187" t="s">
        <v>2107</v>
      </c>
      <c r="R1106" s="175">
        <f t="shared" si="127"/>
        <v>7</v>
      </c>
    </row>
    <row r="1107" s="175" customFormat="1" ht="18.95" customHeight="1" spans="1:18">
      <c r="A1107" s="185" t="s">
        <v>165</v>
      </c>
      <c r="B1107" s="186" t="s">
        <v>165</v>
      </c>
      <c r="C1107" s="690" t="s">
        <v>2096</v>
      </c>
      <c r="D1107" s="574">
        <v>2160250</v>
      </c>
      <c r="E1107" s="186" t="s">
        <v>176</v>
      </c>
      <c r="F1107" s="60" t="s">
        <v>189</v>
      </c>
      <c r="G1107" s="188">
        <f>VLOOKUP(D1107,'[45]2014市本级决算'!A:C,3,FALSE)</f>
        <v>65</v>
      </c>
      <c r="H1107" s="188">
        <f>VLOOKUP(D1107,'[45]2015市本级年初预算'!D:G,4,FALSE)</f>
        <v>65</v>
      </c>
      <c r="I1107" s="188">
        <f>VLOOKUP(D1107,'[45]2015预算调整'!E:K,7,FALSE)</f>
        <v>65</v>
      </c>
      <c r="J1107" s="188">
        <f>VLOOKUP(D1107,'[45]2015年市本级决算'!A:C,3,FALSE)</f>
        <v>93</v>
      </c>
      <c r="K1107" s="578">
        <f t="shared" si="123"/>
        <v>1.431</v>
      </c>
      <c r="L1107" s="579">
        <f t="shared" si="124"/>
        <v>1.431</v>
      </c>
      <c r="M1107" s="578">
        <f t="shared" si="125"/>
        <v>1.431</v>
      </c>
      <c r="N1107" s="148">
        <f t="shared" si="121"/>
        <v>0.431</v>
      </c>
      <c r="O1107" s="194" t="str">
        <f t="shared" si="122"/>
        <v>是</v>
      </c>
      <c r="P1107" s="194" t="str">
        <f t="shared" si="126"/>
        <v>否</v>
      </c>
      <c r="Q1107" s="187" t="s">
        <v>2108</v>
      </c>
      <c r="R1107" s="175">
        <f t="shared" si="127"/>
        <v>7</v>
      </c>
    </row>
    <row r="1108" s="175" customFormat="1" ht="18.95" customHeight="1" spans="1:18">
      <c r="A1108" s="185" t="s">
        <v>165</v>
      </c>
      <c r="B1108" s="186" t="s">
        <v>165</v>
      </c>
      <c r="C1108" s="690" t="s">
        <v>2096</v>
      </c>
      <c r="D1108" s="574">
        <v>2160299</v>
      </c>
      <c r="E1108" s="186" t="s">
        <v>176</v>
      </c>
      <c r="F1108" s="62" t="s">
        <v>2109</v>
      </c>
      <c r="G1108" s="188">
        <f>VLOOKUP(D1108,'[45]2014市本级决算'!A:C,3,FALSE)</f>
        <v>497</v>
      </c>
      <c r="H1108" s="188">
        <f>VLOOKUP(D1108,'[45]2015市本级年初预算'!D:G,4,FALSE)</f>
        <v>500</v>
      </c>
      <c r="I1108" s="188">
        <f>VLOOKUP(D1108,'[45]2015预算调整'!E:K,7,FALSE)</f>
        <v>500</v>
      </c>
      <c r="J1108" s="188">
        <f>VLOOKUP(D1108,'[45]2015年市本级决算'!A:C,3,FALSE)</f>
        <v>91</v>
      </c>
      <c r="K1108" s="578">
        <f t="shared" si="123"/>
        <v>0.183</v>
      </c>
      <c r="L1108" s="579">
        <f t="shared" si="124"/>
        <v>0.182</v>
      </c>
      <c r="M1108" s="578">
        <f t="shared" si="125"/>
        <v>0.182</v>
      </c>
      <c r="N1108" s="148">
        <f t="shared" si="121"/>
        <v>-0.817</v>
      </c>
      <c r="O1108" s="194" t="str">
        <f t="shared" si="122"/>
        <v>是</v>
      </c>
      <c r="P1108" s="194" t="str">
        <f t="shared" si="126"/>
        <v>否</v>
      </c>
      <c r="Q1108" s="187" t="s">
        <v>2110</v>
      </c>
      <c r="R1108" s="175">
        <f t="shared" si="127"/>
        <v>7</v>
      </c>
    </row>
    <row r="1109" s="175" customFormat="1" ht="18.95" customHeight="1" spans="1:18">
      <c r="A1109" s="185" t="s">
        <v>165</v>
      </c>
      <c r="B1109" s="690" t="s">
        <v>2094</v>
      </c>
      <c r="C1109" s="186"/>
      <c r="D1109" s="574">
        <v>21605</v>
      </c>
      <c r="E1109" s="186"/>
      <c r="F1109" s="62" t="s">
        <v>2111</v>
      </c>
      <c r="G1109" s="188">
        <f>VLOOKUP(D1109,'[45]2014市本级决算'!A:C,3,FALSE)</f>
        <v>2211</v>
      </c>
      <c r="H1109" s="188">
        <f>VLOOKUP(D1109,'[45]2015市本级年初预算'!D:G,4,FALSE)</f>
        <v>4257</v>
      </c>
      <c r="I1109" s="188">
        <f>VLOOKUP(D1109,'[45]2015预算调整'!E:K,7,FALSE)</f>
        <v>4257</v>
      </c>
      <c r="J1109" s="188">
        <f>VLOOKUP(D1109,'[45]2015年市本级决算'!A:C,3,FALSE)</f>
        <v>3346</v>
      </c>
      <c r="K1109" s="578">
        <f t="shared" si="123"/>
        <v>1.513</v>
      </c>
      <c r="L1109" s="579">
        <f t="shared" si="124"/>
        <v>0.786</v>
      </c>
      <c r="M1109" s="578">
        <f t="shared" si="125"/>
        <v>0.786</v>
      </c>
      <c r="N1109" s="148">
        <f t="shared" si="121"/>
        <v>0.513</v>
      </c>
      <c r="O1109" s="194" t="str">
        <f t="shared" si="122"/>
        <v>是</v>
      </c>
      <c r="P1109" s="194" t="str">
        <f t="shared" si="126"/>
        <v>是</v>
      </c>
      <c r="Q1109" s="187" t="s">
        <v>2112</v>
      </c>
      <c r="R1109" s="175">
        <f t="shared" si="127"/>
        <v>5</v>
      </c>
    </row>
    <row r="1110" s="175" customFormat="1" ht="18.95" customHeight="1" spans="1:18">
      <c r="A1110" s="185" t="s">
        <v>165</v>
      </c>
      <c r="B1110" s="186" t="s">
        <v>165</v>
      </c>
      <c r="C1110" s="690" t="s">
        <v>2112</v>
      </c>
      <c r="D1110" s="574">
        <v>2160501</v>
      </c>
      <c r="E1110" s="186" t="s">
        <v>176</v>
      </c>
      <c r="F1110" s="62" t="s">
        <v>170</v>
      </c>
      <c r="G1110" s="188">
        <f>VLOOKUP(D1110,'[45]2014市本级决算'!A:C,3,FALSE)</f>
        <v>164</v>
      </c>
      <c r="H1110" s="188">
        <f>VLOOKUP(D1110,'[45]2015市本级年初预算'!D:G,4,FALSE)</f>
        <v>200</v>
      </c>
      <c r="I1110" s="188">
        <f>VLOOKUP(D1110,'[45]2015预算调整'!E:K,7,FALSE)</f>
        <v>200</v>
      </c>
      <c r="J1110" s="188">
        <f>VLOOKUP(D1110,'[45]2015年市本级决算'!A:C,3,FALSE)</f>
        <v>266</v>
      </c>
      <c r="K1110" s="578">
        <f t="shared" si="123"/>
        <v>1.622</v>
      </c>
      <c r="L1110" s="579">
        <f t="shared" si="124"/>
        <v>1.33</v>
      </c>
      <c r="M1110" s="578">
        <f t="shared" si="125"/>
        <v>1.33</v>
      </c>
      <c r="N1110" s="148">
        <f t="shared" si="121"/>
        <v>0.622</v>
      </c>
      <c r="O1110" s="194" t="str">
        <f t="shared" si="122"/>
        <v>是</v>
      </c>
      <c r="P1110" s="194" t="str">
        <f t="shared" si="126"/>
        <v>否</v>
      </c>
      <c r="Q1110" s="187" t="s">
        <v>2113</v>
      </c>
      <c r="R1110" s="175">
        <f t="shared" si="127"/>
        <v>7</v>
      </c>
    </row>
    <row r="1111" s="175" customFormat="1" ht="18.95" customHeight="1" spans="1:18">
      <c r="A1111" s="185" t="s">
        <v>165</v>
      </c>
      <c r="B1111" s="186" t="s">
        <v>165</v>
      </c>
      <c r="C1111" s="690" t="s">
        <v>2112</v>
      </c>
      <c r="D1111" s="574">
        <v>2160502</v>
      </c>
      <c r="E1111" s="186" t="s">
        <v>176</v>
      </c>
      <c r="F1111" s="62" t="s">
        <v>172</v>
      </c>
      <c r="G1111" s="188">
        <f>VLOOKUP(D1111,'[45]2014市本级决算'!A:C,3,FALSE)</f>
        <v>18</v>
      </c>
      <c r="H1111" s="188">
        <f>VLOOKUP(D1111,'[45]2015市本级年初预算'!D:G,4,FALSE)</f>
        <v>22</v>
      </c>
      <c r="I1111" s="188">
        <f>VLOOKUP(D1111,'[45]2015预算调整'!E:K,7,FALSE)</f>
        <v>22</v>
      </c>
      <c r="J1111" s="188">
        <f>VLOOKUP(D1111,'[45]2015年市本级决算'!A:C,3,FALSE)</f>
        <v>16</v>
      </c>
      <c r="K1111" s="578">
        <f t="shared" si="123"/>
        <v>0.889</v>
      </c>
      <c r="L1111" s="579">
        <f t="shared" si="124"/>
        <v>0.727</v>
      </c>
      <c r="M1111" s="578">
        <f t="shared" si="125"/>
        <v>0.727</v>
      </c>
      <c r="N1111" s="148">
        <f t="shared" si="121"/>
        <v>-0.111</v>
      </c>
      <c r="O1111" s="194" t="str">
        <f t="shared" si="122"/>
        <v>是</v>
      </c>
      <c r="P1111" s="194" t="str">
        <f t="shared" si="126"/>
        <v>否</v>
      </c>
      <c r="Q1111" s="187" t="s">
        <v>2114</v>
      </c>
      <c r="R1111" s="175">
        <f t="shared" si="127"/>
        <v>7</v>
      </c>
    </row>
    <row r="1112" s="175" customFormat="1" ht="18.95" customHeight="1" spans="1:18">
      <c r="A1112" s="185" t="s">
        <v>165</v>
      </c>
      <c r="B1112" s="186" t="s">
        <v>165</v>
      </c>
      <c r="C1112" s="690" t="s">
        <v>2112</v>
      </c>
      <c r="D1112" s="574">
        <v>2160503</v>
      </c>
      <c r="E1112" s="186" t="s">
        <v>176</v>
      </c>
      <c r="F1112" s="62" t="s">
        <v>174</v>
      </c>
      <c r="G1112" s="188">
        <f>VLOOKUP(D1112,'[45]2014市本级决算'!A:C,3,FALSE)</f>
        <v>0</v>
      </c>
      <c r="H1112" s="188">
        <f>VLOOKUP(D1112,'[45]2015市本级年初预算'!D:G,4,FALSE)</f>
        <v>0</v>
      </c>
      <c r="I1112" s="188">
        <f>VLOOKUP(D1112,'[45]2015预算调整'!E:K,7,FALSE)</f>
        <v>0</v>
      </c>
      <c r="J1112" s="188">
        <f>VLOOKUP(D1112,'[45]2015年市本级决算'!A:C,3,FALSE)</f>
        <v>0</v>
      </c>
      <c r="K1112" s="578">
        <f t="shared" si="123"/>
        <v>0</v>
      </c>
      <c r="L1112" s="579">
        <f t="shared" si="124"/>
        <v>0</v>
      </c>
      <c r="M1112" s="578">
        <f t="shared" si="125"/>
        <v>0</v>
      </c>
      <c r="N1112" s="148" t="str">
        <f t="shared" si="121"/>
        <v/>
      </c>
      <c r="O1112" s="194" t="str">
        <f t="shared" si="122"/>
        <v>否</v>
      </c>
      <c r="P1112" s="194" t="str">
        <f t="shared" si="126"/>
        <v>否</v>
      </c>
      <c r="Q1112" s="187" t="s">
        <v>2115</v>
      </c>
      <c r="R1112" s="175">
        <f t="shared" si="127"/>
        <v>7</v>
      </c>
    </row>
    <row r="1113" s="175" customFormat="1" ht="18.95" customHeight="1" spans="1:18">
      <c r="A1113" s="185" t="s">
        <v>165</v>
      </c>
      <c r="B1113" s="186" t="s">
        <v>165</v>
      </c>
      <c r="C1113" s="690" t="s">
        <v>2112</v>
      </c>
      <c r="D1113" s="574">
        <v>2160504</v>
      </c>
      <c r="E1113" s="186" t="s">
        <v>176</v>
      </c>
      <c r="F1113" s="62" t="s">
        <v>2116</v>
      </c>
      <c r="G1113" s="188">
        <f>VLOOKUP(D1113,'[45]2014市本级决算'!A:C,3,FALSE)</f>
        <v>448</v>
      </c>
      <c r="H1113" s="188">
        <f>VLOOKUP(D1113,'[45]2015市本级年初预算'!D:G,4,FALSE)</f>
        <v>450</v>
      </c>
      <c r="I1113" s="188">
        <f>VLOOKUP(D1113,'[45]2015预算调整'!E:K,7,FALSE)</f>
        <v>450</v>
      </c>
      <c r="J1113" s="188">
        <f>VLOOKUP(D1113,'[45]2015年市本级决算'!A:C,3,FALSE)</f>
        <v>1102</v>
      </c>
      <c r="K1113" s="578">
        <f t="shared" si="123"/>
        <v>2.46</v>
      </c>
      <c r="L1113" s="579">
        <f t="shared" si="124"/>
        <v>2.449</v>
      </c>
      <c r="M1113" s="578">
        <f t="shared" si="125"/>
        <v>2.449</v>
      </c>
      <c r="N1113" s="148">
        <f t="shared" si="121"/>
        <v>1.46</v>
      </c>
      <c r="O1113" s="194" t="str">
        <f t="shared" si="122"/>
        <v>是</v>
      </c>
      <c r="P1113" s="194" t="str">
        <f t="shared" si="126"/>
        <v>否</v>
      </c>
      <c r="Q1113" s="187" t="s">
        <v>2117</v>
      </c>
      <c r="R1113" s="175">
        <f t="shared" si="127"/>
        <v>7</v>
      </c>
    </row>
    <row r="1114" s="175" customFormat="1" ht="18.95" customHeight="1" spans="1:18">
      <c r="A1114" s="185" t="s">
        <v>165</v>
      </c>
      <c r="B1114" s="186" t="s">
        <v>165</v>
      </c>
      <c r="C1114" s="690" t="s">
        <v>2112</v>
      </c>
      <c r="D1114" s="574">
        <v>2160505</v>
      </c>
      <c r="E1114" s="186" t="s">
        <v>176</v>
      </c>
      <c r="F1114" s="62" t="s">
        <v>2118</v>
      </c>
      <c r="G1114" s="188">
        <f>VLOOKUP(D1114,'[45]2014市本级决算'!A:C,3,FALSE)</f>
        <v>136</v>
      </c>
      <c r="H1114" s="188">
        <f>VLOOKUP(D1114,'[45]2015市本级年初预算'!D:G,4,FALSE)</f>
        <v>140</v>
      </c>
      <c r="I1114" s="188">
        <f>VLOOKUP(D1114,'[45]2015预算调整'!E:K,7,FALSE)</f>
        <v>140</v>
      </c>
      <c r="J1114" s="188">
        <f>VLOOKUP(D1114,'[45]2015年市本级决算'!A:C,3,FALSE)</f>
        <v>238</v>
      </c>
      <c r="K1114" s="578">
        <f t="shared" si="123"/>
        <v>1.75</v>
      </c>
      <c r="L1114" s="579">
        <f t="shared" si="124"/>
        <v>1.7</v>
      </c>
      <c r="M1114" s="578">
        <f t="shared" si="125"/>
        <v>1.7</v>
      </c>
      <c r="N1114" s="148">
        <f t="shared" si="121"/>
        <v>0.75</v>
      </c>
      <c r="O1114" s="194" t="str">
        <f t="shared" si="122"/>
        <v>是</v>
      </c>
      <c r="P1114" s="194" t="str">
        <f t="shared" si="126"/>
        <v>否</v>
      </c>
      <c r="Q1114" s="187" t="s">
        <v>2119</v>
      </c>
      <c r="R1114" s="175">
        <f t="shared" si="127"/>
        <v>7</v>
      </c>
    </row>
    <row r="1115" s="175" customFormat="1" ht="18.95" customHeight="1" spans="1:18">
      <c r="A1115" s="185" t="s">
        <v>165</v>
      </c>
      <c r="B1115" s="186"/>
      <c r="C1115" s="690" t="s">
        <v>2112</v>
      </c>
      <c r="D1115" s="574">
        <v>2160599</v>
      </c>
      <c r="E1115" s="186" t="s">
        <v>176</v>
      </c>
      <c r="F1115" s="39" t="s">
        <v>2120</v>
      </c>
      <c r="G1115" s="188">
        <f>VLOOKUP(D1115,'[45]2014市本级决算'!A:C,3,FALSE)</f>
        <v>1445</v>
      </c>
      <c r="H1115" s="188">
        <f>VLOOKUP(D1115,'[45]2015市本级年初预算'!D:G,4,FALSE)</f>
        <v>3445</v>
      </c>
      <c r="I1115" s="188">
        <f>VLOOKUP(D1115,'[45]2015预算调整'!E:K,7,FALSE)</f>
        <v>3445</v>
      </c>
      <c r="J1115" s="188">
        <f>VLOOKUP(D1115,'[45]2015年市本级决算'!A:C,3,FALSE)</f>
        <v>1724</v>
      </c>
      <c r="K1115" s="578">
        <f t="shared" si="123"/>
        <v>1.193</v>
      </c>
      <c r="L1115" s="579">
        <f t="shared" si="124"/>
        <v>0.5</v>
      </c>
      <c r="M1115" s="578">
        <f t="shared" si="125"/>
        <v>0.5</v>
      </c>
      <c r="N1115" s="148">
        <f t="shared" si="121"/>
        <v>0.193</v>
      </c>
      <c r="O1115" s="194" t="str">
        <f t="shared" si="122"/>
        <v>是</v>
      </c>
      <c r="P1115" s="194" t="str">
        <f t="shared" si="126"/>
        <v>否</v>
      </c>
      <c r="Q1115" s="187" t="s">
        <v>2121</v>
      </c>
      <c r="R1115" s="175">
        <f t="shared" si="127"/>
        <v>7</v>
      </c>
    </row>
    <row r="1116" s="175" customFormat="1" ht="18.95" customHeight="1" spans="1:18">
      <c r="A1116" s="185" t="s">
        <v>165</v>
      </c>
      <c r="B1116" s="690" t="s">
        <v>2094</v>
      </c>
      <c r="C1116" s="186"/>
      <c r="D1116" s="574">
        <v>21606</v>
      </c>
      <c r="E1116" s="186"/>
      <c r="F1116" s="60" t="s">
        <v>2122</v>
      </c>
      <c r="G1116" s="188">
        <f>VLOOKUP(D1116,'[45]2014市本级决算'!A:C,3,FALSE)</f>
        <v>250</v>
      </c>
      <c r="H1116" s="188">
        <f>VLOOKUP(D1116,'[45]2015市本级年初预算'!D:G,4,FALSE)</f>
        <v>600</v>
      </c>
      <c r="I1116" s="188">
        <f>VLOOKUP(D1116,'[45]2015预算调整'!E:K,7,FALSE)</f>
        <v>600</v>
      </c>
      <c r="J1116" s="188">
        <f>VLOOKUP(D1116,'[45]2015年市本级决算'!A:C,3,FALSE)</f>
        <v>1377</v>
      </c>
      <c r="K1116" s="578">
        <f t="shared" si="123"/>
        <v>5.508</v>
      </c>
      <c r="L1116" s="579">
        <f t="shared" si="124"/>
        <v>2.295</v>
      </c>
      <c r="M1116" s="578">
        <f t="shared" si="125"/>
        <v>2.295</v>
      </c>
      <c r="N1116" s="148">
        <f t="shared" si="121"/>
        <v>4.508</v>
      </c>
      <c r="O1116" s="194" t="str">
        <f t="shared" si="122"/>
        <v>是</v>
      </c>
      <c r="P1116" s="194" t="str">
        <f t="shared" si="126"/>
        <v>是</v>
      </c>
      <c r="Q1116" s="187" t="s">
        <v>2123</v>
      </c>
      <c r="R1116" s="175">
        <f t="shared" si="127"/>
        <v>5</v>
      </c>
    </row>
    <row r="1117" s="175" customFormat="1" ht="18.95" customHeight="1" spans="1:18">
      <c r="A1117" s="185" t="s">
        <v>165</v>
      </c>
      <c r="B1117" s="186" t="s">
        <v>165</v>
      </c>
      <c r="C1117" s="690" t="s">
        <v>2123</v>
      </c>
      <c r="D1117" s="574">
        <v>2160601</v>
      </c>
      <c r="E1117" s="186" t="s">
        <v>176</v>
      </c>
      <c r="F1117" s="60" t="s">
        <v>170</v>
      </c>
      <c r="G1117" s="188">
        <f>VLOOKUP(D1117,'[45]2014市本级决算'!A:C,3,FALSE)</f>
        <v>0</v>
      </c>
      <c r="H1117" s="188">
        <f>VLOOKUP(D1117,'[45]2015市本级年初预算'!D:G,4,FALSE)</f>
        <v>0</v>
      </c>
      <c r="I1117" s="188">
        <f>VLOOKUP(D1117,'[45]2015预算调整'!E:K,7,FALSE)</f>
        <v>0</v>
      </c>
      <c r="J1117" s="188">
        <f>VLOOKUP(D1117,'[45]2015年市本级决算'!A:C,3,FALSE)</f>
        <v>0</v>
      </c>
      <c r="K1117" s="578">
        <f t="shared" si="123"/>
        <v>0</v>
      </c>
      <c r="L1117" s="579">
        <f t="shared" si="124"/>
        <v>0</v>
      </c>
      <c r="M1117" s="578">
        <f t="shared" si="125"/>
        <v>0</v>
      </c>
      <c r="N1117" s="148" t="str">
        <f t="shared" si="121"/>
        <v/>
      </c>
      <c r="O1117" s="194" t="str">
        <f t="shared" si="122"/>
        <v>否</v>
      </c>
      <c r="P1117" s="194" t="str">
        <f t="shared" si="126"/>
        <v>否</v>
      </c>
      <c r="Q1117" s="187" t="s">
        <v>2124</v>
      </c>
      <c r="R1117" s="175">
        <f t="shared" si="127"/>
        <v>7</v>
      </c>
    </row>
    <row r="1118" s="175" customFormat="1" ht="18.95" customHeight="1" spans="1:18">
      <c r="A1118" s="185" t="s">
        <v>165</v>
      </c>
      <c r="B1118" s="186" t="s">
        <v>165</v>
      </c>
      <c r="C1118" s="690" t="s">
        <v>2123</v>
      </c>
      <c r="D1118" s="574">
        <v>2160602</v>
      </c>
      <c r="E1118" s="186" t="s">
        <v>176</v>
      </c>
      <c r="F1118" s="60" t="s">
        <v>172</v>
      </c>
      <c r="G1118" s="188">
        <f>VLOOKUP(D1118,'[45]2014市本级决算'!A:C,3,FALSE)</f>
        <v>0</v>
      </c>
      <c r="H1118" s="188">
        <f>VLOOKUP(D1118,'[45]2015市本级年初预算'!D:G,4,FALSE)</f>
        <v>0</v>
      </c>
      <c r="I1118" s="188">
        <f>VLOOKUP(D1118,'[45]2015预算调整'!E:K,7,FALSE)</f>
        <v>0</v>
      </c>
      <c r="J1118" s="188">
        <f>VLOOKUP(D1118,'[45]2015年市本级决算'!A:C,3,FALSE)</f>
        <v>0</v>
      </c>
      <c r="K1118" s="578">
        <f t="shared" si="123"/>
        <v>0</v>
      </c>
      <c r="L1118" s="579">
        <f t="shared" si="124"/>
        <v>0</v>
      </c>
      <c r="M1118" s="578">
        <f t="shared" si="125"/>
        <v>0</v>
      </c>
      <c r="N1118" s="148" t="str">
        <f t="shared" si="121"/>
        <v/>
      </c>
      <c r="O1118" s="194" t="str">
        <f t="shared" si="122"/>
        <v>否</v>
      </c>
      <c r="P1118" s="194" t="str">
        <f t="shared" si="126"/>
        <v>否</v>
      </c>
      <c r="Q1118" s="187" t="s">
        <v>2125</v>
      </c>
      <c r="R1118" s="175">
        <f t="shared" si="127"/>
        <v>7</v>
      </c>
    </row>
    <row r="1119" s="175" customFormat="1" ht="18.95" customHeight="1" spans="1:18">
      <c r="A1119" s="185" t="s">
        <v>165</v>
      </c>
      <c r="B1119" s="186" t="s">
        <v>165</v>
      </c>
      <c r="C1119" s="690" t="s">
        <v>2123</v>
      </c>
      <c r="D1119" s="574">
        <v>2160603</v>
      </c>
      <c r="E1119" s="186" t="s">
        <v>176</v>
      </c>
      <c r="F1119" s="60" t="s">
        <v>174</v>
      </c>
      <c r="G1119" s="188">
        <f>VLOOKUP(D1119,'[45]2014市本级决算'!A:C,3,FALSE)</f>
        <v>0</v>
      </c>
      <c r="H1119" s="188">
        <f>VLOOKUP(D1119,'[45]2015市本级年初预算'!D:G,4,FALSE)</f>
        <v>0</v>
      </c>
      <c r="I1119" s="188">
        <f>VLOOKUP(D1119,'[45]2015预算调整'!E:K,7,FALSE)</f>
        <v>0</v>
      </c>
      <c r="J1119" s="188">
        <f>VLOOKUP(D1119,'[45]2015年市本级决算'!A:C,3,FALSE)</f>
        <v>0</v>
      </c>
      <c r="K1119" s="578">
        <f t="shared" si="123"/>
        <v>0</v>
      </c>
      <c r="L1119" s="579">
        <f t="shared" si="124"/>
        <v>0</v>
      </c>
      <c r="M1119" s="578">
        <f t="shared" si="125"/>
        <v>0</v>
      </c>
      <c r="N1119" s="148" t="str">
        <f t="shared" si="121"/>
        <v/>
      </c>
      <c r="O1119" s="194" t="str">
        <f t="shared" si="122"/>
        <v>否</v>
      </c>
      <c r="P1119" s="194" t="str">
        <f t="shared" si="126"/>
        <v>否</v>
      </c>
      <c r="Q1119" s="187" t="s">
        <v>2126</v>
      </c>
      <c r="R1119" s="175">
        <f t="shared" si="127"/>
        <v>7</v>
      </c>
    </row>
    <row r="1120" s="175" customFormat="1" ht="18.95" customHeight="1" spans="1:18">
      <c r="A1120" s="185" t="s">
        <v>165</v>
      </c>
      <c r="B1120" s="186" t="s">
        <v>165</v>
      </c>
      <c r="C1120" s="690" t="s">
        <v>2123</v>
      </c>
      <c r="D1120" s="574">
        <v>2160607</v>
      </c>
      <c r="E1120" s="186" t="s">
        <v>176</v>
      </c>
      <c r="F1120" s="60" t="s">
        <v>2127</v>
      </c>
      <c r="G1120" s="188">
        <f>VLOOKUP(D1120,'[45]2014市本级决算'!A:C,3,FALSE)</f>
        <v>0</v>
      </c>
      <c r="H1120" s="188">
        <f>VLOOKUP(D1120,'[45]2015市本级年初预算'!D:G,4,FALSE)</f>
        <v>0</v>
      </c>
      <c r="I1120" s="188">
        <f>VLOOKUP(D1120,'[45]2015预算调整'!E:K,7,FALSE)</f>
        <v>0</v>
      </c>
      <c r="J1120" s="188">
        <f>VLOOKUP(D1120,'[45]2015年市本级决算'!A:C,3,FALSE)</f>
        <v>0</v>
      </c>
      <c r="K1120" s="578">
        <f t="shared" si="123"/>
        <v>0</v>
      </c>
      <c r="L1120" s="579">
        <f t="shared" si="124"/>
        <v>0</v>
      </c>
      <c r="M1120" s="578">
        <f t="shared" si="125"/>
        <v>0</v>
      </c>
      <c r="N1120" s="148" t="str">
        <f t="shared" si="121"/>
        <v/>
      </c>
      <c r="O1120" s="194" t="str">
        <f t="shared" si="122"/>
        <v>否</v>
      </c>
      <c r="P1120" s="194" t="str">
        <f t="shared" si="126"/>
        <v>否</v>
      </c>
      <c r="Q1120" s="187" t="s">
        <v>2128</v>
      </c>
      <c r="R1120" s="175">
        <f t="shared" si="127"/>
        <v>7</v>
      </c>
    </row>
    <row r="1121" s="175" customFormat="1" ht="18.95" customHeight="1" spans="1:18">
      <c r="A1121" s="185" t="s">
        <v>165</v>
      </c>
      <c r="B1121" s="186" t="s">
        <v>165</v>
      </c>
      <c r="C1121" s="690" t="s">
        <v>2123</v>
      </c>
      <c r="D1121" s="574">
        <v>2160699</v>
      </c>
      <c r="E1121" s="186" t="s">
        <v>176</v>
      </c>
      <c r="F1121" s="60" t="s">
        <v>2129</v>
      </c>
      <c r="G1121" s="188">
        <f>VLOOKUP(D1121,'[45]2014市本级决算'!A:C,3,FALSE)</f>
        <v>250</v>
      </c>
      <c r="H1121" s="188">
        <f>VLOOKUP(D1121,'[45]2015市本级年初预算'!D:G,4,FALSE)</f>
        <v>600</v>
      </c>
      <c r="I1121" s="188">
        <f>VLOOKUP(D1121,'[45]2015预算调整'!E:K,7,FALSE)</f>
        <v>600</v>
      </c>
      <c r="J1121" s="188">
        <f>VLOOKUP(D1121,'[45]2015年市本级决算'!A:C,3,FALSE)</f>
        <v>1377</v>
      </c>
      <c r="K1121" s="578">
        <f t="shared" si="123"/>
        <v>5.508</v>
      </c>
      <c r="L1121" s="579">
        <f t="shared" si="124"/>
        <v>2.295</v>
      </c>
      <c r="M1121" s="578">
        <f t="shared" si="125"/>
        <v>2.295</v>
      </c>
      <c r="N1121" s="148">
        <f t="shared" si="121"/>
        <v>4.508</v>
      </c>
      <c r="O1121" s="194" t="str">
        <f t="shared" si="122"/>
        <v>是</v>
      </c>
      <c r="P1121" s="194" t="str">
        <f t="shared" si="126"/>
        <v>否</v>
      </c>
      <c r="Q1121" s="187" t="s">
        <v>2130</v>
      </c>
      <c r="R1121" s="175">
        <f t="shared" si="127"/>
        <v>7</v>
      </c>
    </row>
    <row r="1122" s="175" customFormat="1" ht="18.95" customHeight="1" spans="1:18">
      <c r="A1122" s="185" t="s">
        <v>165</v>
      </c>
      <c r="B1122" s="186" t="s">
        <v>2094</v>
      </c>
      <c r="C1122" s="186" t="s">
        <v>165</v>
      </c>
      <c r="D1122" s="574">
        <v>21699</v>
      </c>
      <c r="E1122" s="186"/>
      <c r="F1122" s="60" t="s">
        <v>2131</v>
      </c>
      <c r="G1122" s="188">
        <f>VLOOKUP(D1122,'[45]2014市本级决算'!A:C,3,FALSE)</f>
        <v>0</v>
      </c>
      <c r="H1122" s="188">
        <f>VLOOKUP(D1122,'[45]2015市本级年初预算'!D:G,4,FALSE)</f>
        <v>0</v>
      </c>
      <c r="I1122" s="188">
        <f>VLOOKUP(D1122,'[45]2015预算调整'!E:K,7,FALSE)</f>
        <v>0</v>
      </c>
      <c r="J1122" s="188">
        <f>VLOOKUP(D1122,'[45]2015年市本级决算'!A:C,3,FALSE)</f>
        <v>0</v>
      </c>
      <c r="K1122" s="578">
        <f t="shared" si="123"/>
        <v>0</v>
      </c>
      <c r="L1122" s="579">
        <f t="shared" si="124"/>
        <v>0</v>
      </c>
      <c r="M1122" s="578">
        <f t="shared" si="125"/>
        <v>0</v>
      </c>
      <c r="N1122" s="148" t="str">
        <f t="shared" si="121"/>
        <v/>
      </c>
      <c r="O1122" s="194" t="str">
        <f t="shared" si="122"/>
        <v>否</v>
      </c>
      <c r="P1122" s="194" t="str">
        <f t="shared" si="126"/>
        <v>是</v>
      </c>
      <c r="Q1122" s="187" t="s">
        <v>2132</v>
      </c>
      <c r="R1122" s="175">
        <f t="shared" si="127"/>
        <v>5</v>
      </c>
    </row>
    <row r="1123" s="175" customFormat="1" ht="18.95" customHeight="1" spans="1:18">
      <c r="A1123" s="185" t="s">
        <v>165</v>
      </c>
      <c r="B1123" s="186" t="s">
        <v>165</v>
      </c>
      <c r="C1123" s="690" t="s">
        <v>2132</v>
      </c>
      <c r="D1123" s="574">
        <v>2169901</v>
      </c>
      <c r="E1123" s="186" t="s">
        <v>176</v>
      </c>
      <c r="F1123" s="39" t="s">
        <v>2133</v>
      </c>
      <c r="G1123" s="188">
        <f>VLOOKUP(D1123,'[45]2014市本级决算'!A:C,3,FALSE)</f>
        <v>0</v>
      </c>
      <c r="H1123" s="188">
        <f>VLOOKUP(D1123,'[45]2015市本级年初预算'!D:G,4,FALSE)</f>
        <v>0</v>
      </c>
      <c r="I1123" s="188">
        <f>VLOOKUP(D1123,'[45]2015预算调整'!E:K,7,FALSE)</f>
        <v>0</v>
      </c>
      <c r="J1123" s="188">
        <f>VLOOKUP(D1123,'[45]2015年市本级决算'!A:C,3,FALSE)</f>
        <v>0</v>
      </c>
      <c r="K1123" s="578">
        <f t="shared" si="123"/>
        <v>0</v>
      </c>
      <c r="L1123" s="579">
        <f t="shared" si="124"/>
        <v>0</v>
      </c>
      <c r="M1123" s="578">
        <f t="shared" si="125"/>
        <v>0</v>
      </c>
      <c r="N1123" s="148" t="str">
        <f t="shared" si="121"/>
        <v/>
      </c>
      <c r="O1123" s="194" t="str">
        <f t="shared" si="122"/>
        <v>否</v>
      </c>
      <c r="P1123" s="194" t="str">
        <f t="shared" si="126"/>
        <v>否</v>
      </c>
      <c r="Q1123" s="187" t="s">
        <v>2134</v>
      </c>
      <c r="R1123" s="175">
        <f t="shared" si="127"/>
        <v>7</v>
      </c>
    </row>
    <row r="1124" s="175" customFormat="1" ht="18.95" customHeight="1" spans="1:18">
      <c r="A1124" s="185" t="s">
        <v>165</v>
      </c>
      <c r="B1124" s="186" t="s">
        <v>165</v>
      </c>
      <c r="C1124" s="690" t="s">
        <v>2132</v>
      </c>
      <c r="D1124" s="574">
        <v>2169999</v>
      </c>
      <c r="E1124" s="186" t="s">
        <v>176</v>
      </c>
      <c r="F1124" s="60" t="s">
        <v>2135</v>
      </c>
      <c r="G1124" s="188">
        <f>VLOOKUP(D1124,'[45]2014市本级决算'!A:C,3,FALSE)</f>
        <v>0</v>
      </c>
      <c r="H1124" s="188">
        <f>VLOOKUP(D1124,'[45]2015市本级年初预算'!D:G,4,FALSE)</f>
        <v>0</v>
      </c>
      <c r="I1124" s="188">
        <f>VLOOKUP(D1124,'[45]2015预算调整'!E:K,7,FALSE)</f>
        <v>0</v>
      </c>
      <c r="J1124" s="188">
        <f>VLOOKUP(D1124,'[45]2015年市本级决算'!A:C,3,FALSE)</f>
        <v>0</v>
      </c>
      <c r="K1124" s="578">
        <f t="shared" si="123"/>
        <v>0</v>
      </c>
      <c r="L1124" s="579">
        <f t="shared" si="124"/>
        <v>0</v>
      </c>
      <c r="M1124" s="578">
        <f t="shared" si="125"/>
        <v>0</v>
      </c>
      <c r="N1124" s="148" t="str">
        <f t="shared" si="121"/>
        <v/>
      </c>
      <c r="O1124" s="194" t="str">
        <f t="shared" si="122"/>
        <v>否</v>
      </c>
      <c r="P1124" s="194" t="str">
        <f t="shared" si="126"/>
        <v>否</v>
      </c>
      <c r="Q1124" s="187" t="s">
        <v>2136</v>
      </c>
      <c r="R1124" s="175">
        <f t="shared" si="127"/>
        <v>7</v>
      </c>
    </row>
    <row r="1125" s="175" customFormat="1" ht="18.95" customHeight="1" spans="1:18">
      <c r="A1125" s="185" t="s">
        <v>164</v>
      </c>
      <c r="B1125" s="186" t="s">
        <v>165</v>
      </c>
      <c r="C1125" s="186"/>
      <c r="D1125" s="587">
        <v>217</v>
      </c>
      <c r="E1125" s="186"/>
      <c r="F1125" s="61" t="s">
        <v>2137</v>
      </c>
      <c r="G1125" s="188">
        <f>VLOOKUP(D1125,'[45]2014市本级决算'!A:C,3,FALSE)</f>
        <v>62</v>
      </c>
      <c r="H1125" s="188">
        <f>VLOOKUP(D1125,'[45]2015市本级年初预算'!D:G,4,FALSE)</f>
        <v>20</v>
      </c>
      <c r="I1125" s="188">
        <f>VLOOKUP(D1125,'[45]2015预算调整'!E:K,7,FALSE)</f>
        <v>29</v>
      </c>
      <c r="J1125" s="188">
        <f>VLOOKUP(D1125,'[45]2015年市本级决算'!A:C,3,FALSE)</f>
        <v>31</v>
      </c>
      <c r="K1125" s="578">
        <f t="shared" si="123"/>
        <v>0.5</v>
      </c>
      <c r="L1125" s="579">
        <f t="shared" si="124"/>
        <v>1.55</v>
      </c>
      <c r="M1125" s="578">
        <f t="shared" si="125"/>
        <v>1.069</v>
      </c>
      <c r="N1125" s="146">
        <f t="shared" si="121"/>
        <v>-0.5</v>
      </c>
      <c r="O1125" s="194" t="str">
        <f t="shared" si="122"/>
        <v>是</v>
      </c>
      <c r="P1125" s="194" t="str">
        <f t="shared" si="126"/>
        <v>是</v>
      </c>
      <c r="Q1125" s="691" t="s">
        <v>2138</v>
      </c>
      <c r="R1125" s="175">
        <f t="shared" si="127"/>
        <v>3</v>
      </c>
    </row>
    <row r="1126" s="175" customFormat="1" ht="18.95" customHeight="1" spans="1:18">
      <c r="A1126" s="185"/>
      <c r="B1126" s="187" t="s">
        <v>2138</v>
      </c>
      <c r="C1126" s="186"/>
      <c r="D1126" s="39">
        <v>21701</v>
      </c>
      <c r="E1126" s="186" t="s">
        <v>176</v>
      </c>
      <c r="F1126" s="60" t="s">
        <v>2139</v>
      </c>
      <c r="G1126" s="188">
        <f>VLOOKUP(D1126,'[45]2014市本级决算'!A:C,3,FALSE)</f>
        <v>0</v>
      </c>
      <c r="H1126" s="188">
        <f>VLOOKUP(D1126,'[45]2015市本级年初预算'!D:G,4,FALSE)</f>
        <v>0</v>
      </c>
      <c r="I1126" s="188">
        <f>VLOOKUP(D1126,'[45]2015预算调整'!E:K,7,FALSE)</f>
        <v>0</v>
      </c>
      <c r="J1126" s="188">
        <f>VLOOKUP(D1126,'[45]2015年市本级决算'!A:C,3,FALSE)</f>
        <v>0</v>
      </c>
      <c r="K1126" s="578">
        <f t="shared" si="123"/>
        <v>0</v>
      </c>
      <c r="L1126" s="579">
        <f t="shared" si="124"/>
        <v>0</v>
      </c>
      <c r="M1126" s="578">
        <f t="shared" si="125"/>
        <v>0</v>
      </c>
      <c r="N1126" s="146" t="str">
        <f t="shared" si="121"/>
        <v/>
      </c>
      <c r="O1126" s="194" t="str">
        <f t="shared" si="122"/>
        <v>否</v>
      </c>
      <c r="P1126" s="194" t="str">
        <f t="shared" si="126"/>
        <v>是</v>
      </c>
      <c r="Q1126" s="39">
        <v>21701</v>
      </c>
      <c r="R1126" s="175">
        <f t="shared" si="127"/>
        <v>5</v>
      </c>
    </row>
    <row r="1127" s="175" customFormat="1" ht="18.95" customHeight="1" spans="1:18">
      <c r="A1127" s="185"/>
      <c r="B1127" s="187" t="s">
        <v>2138</v>
      </c>
      <c r="C1127" s="186"/>
      <c r="D1127" s="39">
        <v>21703</v>
      </c>
      <c r="E1127" s="186" t="s">
        <v>176</v>
      </c>
      <c r="F1127" s="60" t="s">
        <v>2140</v>
      </c>
      <c r="G1127" s="188">
        <f>VLOOKUP(D1127,'[45]2014市本级决算'!A:C,3,FALSE)</f>
        <v>0</v>
      </c>
      <c r="H1127" s="188">
        <f>VLOOKUP(D1127,'[45]2015市本级年初预算'!D:G,4,FALSE)</f>
        <v>0</v>
      </c>
      <c r="I1127" s="188">
        <f>VLOOKUP(D1127,'[45]2015预算调整'!E:K,7,FALSE)</f>
        <v>0</v>
      </c>
      <c r="J1127" s="188">
        <f>VLOOKUP(D1127,'[45]2015年市本级决算'!A:C,3,FALSE)</f>
        <v>0</v>
      </c>
      <c r="K1127" s="578">
        <f t="shared" si="123"/>
        <v>0</v>
      </c>
      <c r="L1127" s="579">
        <f t="shared" si="124"/>
        <v>0</v>
      </c>
      <c r="M1127" s="578">
        <f t="shared" si="125"/>
        <v>0</v>
      </c>
      <c r="N1127" s="146" t="str">
        <f t="shared" si="121"/>
        <v/>
      </c>
      <c r="O1127" s="194" t="str">
        <f t="shared" si="122"/>
        <v>否</v>
      </c>
      <c r="P1127" s="194" t="str">
        <f t="shared" si="126"/>
        <v>是</v>
      </c>
      <c r="Q1127" s="39">
        <v>21703</v>
      </c>
      <c r="R1127" s="175">
        <f t="shared" si="127"/>
        <v>5</v>
      </c>
    </row>
    <row r="1128" s="175" customFormat="1" ht="18.95" customHeight="1" spans="1:18">
      <c r="A1128" s="185" t="s">
        <v>165</v>
      </c>
      <c r="B1128" s="187" t="s">
        <v>2138</v>
      </c>
      <c r="C1128" s="186"/>
      <c r="D1128" s="574">
        <v>21799</v>
      </c>
      <c r="E1128" s="186" t="s">
        <v>176</v>
      </c>
      <c r="F1128" s="60" t="s">
        <v>2141</v>
      </c>
      <c r="G1128" s="188">
        <v>62</v>
      </c>
      <c r="H1128" s="188">
        <f>VLOOKUP(D1128,'[45]2015市本级年初预算'!D:G,4,FALSE)</f>
        <v>20</v>
      </c>
      <c r="I1128" s="188">
        <f>VLOOKUP(D1128,'[45]2015预算调整'!E:K,7,FALSE)</f>
        <v>29</v>
      </c>
      <c r="J1128" s="188">
        <f>VLOOKUP(D1128,'[45]2015年市本级决算'!A:C,3,FALSE)</f>
        <v>29</v>
      </c>
      <c r="K1128" s="578">
        <f t="shared" si="123"/>
        <v>0.468</v>
      </c>
      <c r="L1128" s="579">
        <f t="shared" si="124"/>
        <v>1.45</v>
      </c>
      <c r="M1128" s="578">
        <f t="shared" si="125"/>
        <v>1</v>
      </c>
      <c r="N1128" s="148">
        <f t="shared" si="121"/>
        <v>-0.532</v>
      </c>
      <c r="O1128" s="194" t="str">
        <f t="shared" si="122"/>
        <v>是</v>
      </c>
      <c r="P1128" s="194" t="str">
        <f t="shared" si="126"/>
        <v>是</v>
      </c>
      <c r="Q1128" s="187" t="s">
        <v>2142</v>
      </c>
      <c r="R1128" s="175">
        <f t="shared" si="127"/>
        <v>5</v>
      </c>
    </row>
    <row r="1129" s="175" customFormat="1" ht="18.95" customHeight="1" spans="1:18">
      <c r="A1129" s="185" t="s">
        <v>164</v>
      </c>
      <c r="B1129" s="186" t="s">
        <v>165</v>
      </c>
      <c r="C1129" s="186"/>
      <c r="D1129" s="574">
        <v>219</v>
      </c>
      <c r="E1129" s="186"/>
      <c r="F1129" s="61" t="s">
        <v>2143</v>
      </c>
      <c r="G1129" s="188">
        <f>VLOOKUP(D1129,'[45]2014市本级决算'!A:C,3,FALSE)</f>
        <v>0</v>
      </c>
      <c r="H1129" s="188">
        <f>VLOOKUP(D1129,'[45]2015市本级年初预算'!D:G,4,FALSE)</f>
        <v>0</v>
      </c>
      <c r="I1129" s="188">
        <f>VLOOKUP(D1129,'[45]2015预算调整'!E:K,7,FALSE)</f>
        <v>0</v>
      </c>
      <c r="J1129" s="188">
        <f>VLOOKUP(D1129,'[45]2015年市本级决算'!A:C,3,FALSE)</f>
        <v>0</v>
      </c>
      <c r="K1129" s="578">
        <f t="shared" si="123"/>
        <v>0</v>
      </c>
      <c r="L1129" s="579">
        <f t="shared" si="124"/>
        <v>0</v>
      </c>
      <c r="M1129" s="578">
        <f t="shared" si="125"/>
        <v>0</v>
      </c>
      <c r="N1129" s="146" t="str">
        <f t="shared" si="121"/>
        <v/>
      </c>
      <c r="O1129" s="194" t="str">
        <f t="shared" si="122"/>
        <v>否</v>
      </c>
      <c r="P1129" s="194" t="str">
        <f t="shared" si="126"/>
        <v>是</v>
      </c>
      <c r="Q1129" s="187" t="s">
        <v>2144</v>
      </c>
      <c r="R1129" s="175">
        <f t="shared" si="127"/>
        <v>3</v>
      </c>
    </row>
    <row r="1130" s="175" customFormat="1" ht="18.95" customHeight="1" spans="1:18">
      <c r="A1130" s="185"/>
      <c r="B1130" s="690" t="s">
        <v>2144</v>
      </c>
      <c r="C1130" s="186"/>
      <c r="D1130" s="574">
        <v>21901</v>
      </c>
      <c r="E1130" s="186" t="s">
        <v>176</v>
      </c>
      <c r="F1130" s="60" t="s">
        <v>2145</v>
      </c>
      <c r="G1130" s="188">
        <f>VLOOKUP(D1130,'[45]2014市本级决算'!A:C,3,FALSE)</f>
        <v>0</v>
      </c>
      <c r="H1130" s="188">
        <f>VLOOKUP(D1130,'[45]2015市本级年初预算'!D:G,4,FALSE)</f>
        <v>0</v>
      </c>
      <c r="I1130" s="188">
        <f>VLOOKUP(D1130,'[45]2015预算调整'!E:K,7,FALSE)</f>
        <v>0</v>
      </c>
      <c r="J1130" s="188">
        <f>VLOOKUP(D1130,'[45]2015年市本级决算'!A:C,3,FALSE)</f>
        <v>0</v>
      </c>
      <c r="K1130" s="578">
        <f t="shared" si="123"/>
        <v>0</v>
      </c>
      <c r="L1130" s="579">
        <f t="shared" si="124"/>
        <v>0</v>
      </c>
      <c r="M1130" s="578">
        <f t="shared" si="125"/>
        <v>0</v>
      </c>
      <c r="N1130" s="146" t="str">
        <f t="shared" si="121"/>
        <v/>
      </c>
      <c r="O1130" s="194" t="str">
        <f t="shared" si="122"/>
        <v>否</v>
      </c>
      <c r="P1130" s="194" t="str">
        <f t="shared" si="126"/>
        <v>是</v>
      </c>
      <c r="Q1130" s="187" t="s">
        <v>2146</v>
      </c>
      <c r="R1130" s="175">
        <f t="shared" si="127"/>
        <v>5</v>
      </c>
    </row>
    <row r="1131" s="175" customFormat="1" ht="18.95" customHeight="1" spans="1:18">
      <c r="A1131" s="185"/>
      <c r="B1131" s="690" t="s">
        <v>2144</v>
      </c>
      <c r="C1131" s="186"/>
      <c r="D1131" s="574">
        <v>21902</v>
      </c>
      <c r="E1131" s="186" t="s">
        <v>176</v>
      </c>
      <c r="F1131" s="60" t="s">
        <v>2147</v>
      </c>
      <c r="G1131" s="188">
        <f>VLOOKUP(D1131,'[45]2014市本级决算'!A:C,3,FALSE)</f>
        <v>0</v>
      </c>
      <c r="H1131" s="188">
        <f>VLOOKUP(D1131,'[45]2015市本级年初预算'!D:G,4,FALSE)</f>
        <v>0</v>
      </c>
      <c r="I1131" s="188">
        <f>VLOOKUP(D1131,'[45]2015预算调整'!E:K,7,FALSE)</f>
        <v>0</v>
      </c>
      <c r="J1131" s="188">
        <f>VLOOKUP(D1131,'[45]2015年市本级决算'!A:C,3,FALSE)</f>
        <v>0</v>
      </c>
      <c r="K1131" s="578">
        <f t="shared" si="123"/>
        <v>0</v>
      </c>
      <c r="L1131" s="579">
        <f t="shared" si="124"/>
        <v>0</v>
      </c>
      <c r="M1131" s="578">
        <f t="shared" si="125"/>
        <v>0</v>
      </c>
      <c r="N1131" s="146" t="str">
        <f t="shared" si="121"/>
        <v/>
      </c>
      <c r="O1131" s="194" t="str">
        <f t="shared" si="122"/>
        <v>否</v>
      </c>
      <c r="P1131" s="194" t="str">
        <f t="shared" si="126"/>
        <v>是</v>
      </c>
      <c r="Q1131" s="187" t="s">
        <v>2148</v>
      </c>
      <c r="R1131" s="175">
        <f t="shared" si="127"/>
        <v>5</v>
      </c>
    </row>
    <row r="1132" s="175" customFormat="1" ht="18.95" customHeight="1" spans="1:18">
      <c r="A1132" s="185"/>
      <c r="B1132" s="690" t="s">
        <v>2144</v>
      </c>
      <c r="C1132" s="186"/>
      <c r="D1132" s="574">
        <v>21903</v>
      </c>
      <c r="E1132" s="186" t="s">
        <v>176</v>
      </c>
      <c r="F1132" s="60" t="s">
        <v>2149</v>
      </c>
      <c r="G1132" s="188">
        <f>VLOOKUP(D1132,'[45]2014市本级决算'!A:C,3,FALSE)</f>
        <v>0</v>
      </c>
      <c r="H1132" s="188">
        <f>VLOOKUP(D1132,'[45]2015市本级年初预算'!D:G,4,FALSE)</f>
        <v>0</v>
      </c>
      <c r="I1132" s="188">
        <f>VLOOKUP(D1132,'[45]2015预算调整'!E:K,7,FALSE)</f>
        <v>0</v>
      </c>
      <c r="J1132" s="188">
        <f>VLOOKUP(D1132,'[45]2015年市本级决算'!A:C,3,FALSE)</f>
        <v>0</v>
      </c>
      <c r="K1132" s="578">
        <f t="shared" si="123"/>
        <v>0</v>
      </c>
      <c r="L1132" s="579">
        <f t="shared" si="124"/>
        <v>0</v>
      </c>
      <c r="M1132" s="578">
        <f t="shared" si="125"/>
        <v>0</v>
      </c>
      <c r="N1132" s="146" t="str">
        <f t="shared" si="121"/>
        <v/>
      </c>
      <c r="O1132" s="194" t="str">
        <f t="shared" si="122"/>
        <v>否</v>
      </c>
      <c r="P1132" s="194" t="str">
        <f t="shared" si="126"/>
        <v>是</v>
      </c>
      <c r="Q1132" s="187" t="s">
        <v>2150</v>
      </c>
      <c r="R1132" s="175">
        <f t="shared" si="127"/>
        <v>5</v>
      </c>
    </row>
    <row r="1133" s="175" customFormat="1" ht="18.95" customHeight="1" spans="1:18">
      <c r="A1133" s="185"/>
      <c r="B1133" s="690" t="s">
        <v>2144</v>
      </c>
      <c r="C1133" s="186"/>
      <c r="D1133" s="574">
        <v>21904</v>
      </c>
      <c r="E1133" s="186" t="s">
        <v>176</v>
      </c>
      <c r="F1133" s="60" t="s">
        <v>2151</v>
      </c>
      <c r="G1133" s="188">
        <f>VLOOKUP(D1133,'[45]2014市本级决算'!A:C,3,FALSE)</f>
        <v>0</v>
      </c>
      <c r="H1133" s="188">
        <f>VLOOKUP(D1133,'[45]2015市本级年初预算'!D:G,4,FALSE)</f>
        <v>0</v>
      </c>
      <c r="I1133" s="188">
        <f>VLOOKUP(D1133,'[45]2015预算调整'!E:K,7,FALSE)</f>
        <v>0</v>
      </c>
      <c r="J1133" s="188">
        <f>VLOOKUP(D1133,'[45]2015年市本级决算'!A:C,3,FALSE)</f>
        <v>0</v>
      </c>
      <c r="K1133" s="578">
        <f t="shared" si="123"/>
        <v>0</v>
      </c>
      <c r="L1133" s="579">
        <f t="shared" si="124"/>
        <v>0</v>
      </c>
      <c r="M1133" s="578">
        <f t="shared" si="125"/>
        <v>0</v>
      </c>
      <c r="N1133" s="146" t="str">
        <f t="shared" si="121"/>
        <v/>
      </c>
      <c r="O1133" s="194" t="str">
        <f t="shared" si="122"/>
        <v>否</v>
      </c>
      <c r="P1133" s="194" t="str">
        <f t="shared" si="126"/>
        <v>是</v>
      </c>
      <c r="Q1133" s="187" t="s">
        <v>2152</v>
      </c>
      <c r="R1133" s="175">
        <f t="shared" si="127"/>
        <v>5</v>
      </c>
    </row>
    <row r="1134" s="175" customFormat="1" ht="18.95" customHeight="1" spans="1:18">
      <c r="A1134" s="185"/>
      <c r="B1134" s="690" t="s">
        <v>2144</v>
      </c>
      <c r="C1134" s="186" t="s">
        <v>165</v>
      </c>
      <c r="D1134" s="574">
        <v>21905</v>
      </c>
      <c r="E1134" s="186" t="s">
        <v>176</v>
      </c>
      <c r="F1134" s="60" t="s">
        <v>2153</v>
      </c>
      <c r="G1134" s="188">
        <f>VLOOKUP(D1134,'[45]2014市本级决算'!A:C,3,FALSE)</f>
        <v>0</v>
      </c>
      <c r="H1134" s="188">
        <f>VLOOKUP(D1134,'[45]2015市本级年初预算'!D:G,4,FALSE)</f>
        <v>0</v>
      </c>
      <c r="I1134" s="188">
        <f>VLOOKUP(D1134,'[45]2015预算调整'!E:K,7,FALSE)</f>
        <v>0</v>
      </c>
      <c r="J1134" s="188">
        <f>VLOOKUP(D1134,'[45]2015年市本级决算'!A:C,3,FALSE)</f>
        <v>0</v>
      </c>
      <c r="K1134" s="578">
        <f t="shared" si="123"/>
        <v>0</v>
      </c>
      <c r="L1134" s="579">
        <f t="shared" si="124"/>
        <v>0</v>
      </c>
      <c r="M1134" s="578">
        <f t="shared" si="125"/>
        <v>0</v>
      </c>
      <c r="N1134" s="146" t="str">
        <f t="shared" si="121"/>
        <v/>
      </c>
      <c r="O1134" s="194" t="str">
        <f t="shared" si="122"/>
        <v>否</v>
      </c>
      <c r="P1134" s="194" t="str">
        <f t="shared" si="126"/>
        <v>是</v>
      </c>
      <c r="Q1134" s="689" t="s">
        <v>2154</v>
      </c>
      <c r="R1134" s="175">
        <f t="shared" si="127"/>
        <v>5</v>
      </c>
    </row>
    <row r="1135" s="175" customFormat="1" ht="18.95" customHeight="1" spans="1:18">
      <c r="A1135" s="185"/>
      <c r="B1135" s="690" t="s">
        <v>2144</v>
      </c>
      <c r="C1135" s="186" t="s">
        <v>165</v>
      </c>
      <c r="D1135" s="574">
        <v>21906</v>
      </c>
      <c r="E1135" s="186" t="s">
        <v>176</v>
      </c>
      <c r="F1135" s="60" t="s">
        <v>2155</v>
      </c>
      <c r="G1135" s="188">
        <f>VLOOKUP(D1135,'[45]2014市本级决算'!A:C,3,FALSE)</f>
        <v>0</v>
      </c>
      <c r="H1135" s="188">
        <f>VLOOKUP(D1135,'[45]2015市本级年初预算'!D:G,4,FALSE)</f>
        <v>0</v>
      </c>
      <c r="I1135" s="188">
        <f>VLOOKUP(D1135,'[45]2015预算调整'!E:K,7,FALSE)</f>
        <v>0</v>
      </c>
      <c r="J1135" s="188">
        <f>VLOOKUP(D1135,'[45]2015年市本级决算'!A:C,3,FALSE)</f>
        <v>0</v>
      </c>
      <c r="K1135" s="578">
        <f t="shared" si="123"/>
        <v>0</v>
      </c>
      <c r="L1135" s="579">
        <f t="shared" si="124"/>
        <v>0</v>
      </c>
      <c r="M1135" s="578">
        <f t="shared" si="125"/>
        <v>0</v>
      </c>
      <c r="N1135" s="146" t="str">
        <f t="shared" si="121"/>
        <v/>
      </c>
      <c r="O1135" s="194" t="str">
        <f t="shared" si="122"/>
        <v>否</v>
      </c>
      <c r="P1135" s="194" t="str">
        <f t="shared" si="126"/>
        <v>是</v>
      </c>
      <c r="Q1135" s="187" t="s">
        <v>2156</v>
      </c>
      <c r="R1135" s="175">
        <f t="shared" si="127"/>
        <v>5</v>
      </c>
    </row>
    <row r="1136" s="175" customFormat="1" ht="18.95" customHeight="1" spans="1:18">
      <c r="A1136" s="185"/>
      <c r="B1136" s="690" t="s">
        <v>2144</v>
      </c>
      <c r="C1136" s="186" t="s">
        <v>165</v>
      </c>
      <c r="D1136" s="574">
        <v>21907</v>
      </c>
      <c r="E1136" s="186" t="s">
        <v>176</v>
      </c>
      <c r="F1136" s="60" t="s">
        <v>2157</v>
      </c>
      <c r="G1136" s="188">
        <f>VLOOKUP(D1136,'[45]2014市本级决算'!A:C,3,FALSE)</f>
        <v>0</v>
      </c>
      <c r="H1136" s="188">
        <f>VLOOKUP(D1136,'[45]2015市本级年初预算'!D:G,4,FALSE)</f>
        <v>0</v>
      </c>
      <c r="I1136" s="188">
        <f>VLOOKUP(D1136,'[45]2015预算调整'!E:K,7,FALSE)</f>
        <v>0</v>
      </c>
      <c r="J1136" s="188">
        <f>VLOOKUP(D1136,'[45]2015年市本级决算'!A:C,3,FALSE)</f>
        <v>0</v>
      </c>
      <c r="K1136" s="578">
        <f t="shared" si="123"/>
        <v>0</v>
      </c>
      <c r="L1136" s="579">
        <f t="shared" si="124"/>
        <v>0</v>
      </c>
      <c r="M1136" s="578">
        <f t="shared" si="125"/>
        <v>0</v>
      </c>
      <c r="N1136" s="146" t="str">
        <f t="shared" si="121"/>
        <v/>
      </c>
      <c r="O1136" s="194" t="str">
        <f t="shared" si="122"/>
        <v>否</v>
      </c>
      <c r="P1136" s="194" t="str">
        <f t="shared" si="126"/>
        <v>是</v>
      </c>
      <c r="Q1136" s="187" t="s">
        <v>2158</v>
      </c>
      <c r="R1136" s="175">
        <f t="shared" si="127"/>
        <v>5</v>
      </c>
    </row>
    <row r="1137" s="175" customFormat="1" ht="18.95" customHeight="1" spans="1:18">
      <c r="A1137" s="185" t="s">
        <v>165</v>
      </c>
      <c r="B1137" s="690" t="s">
        <v>2144</v>
      </c>
      <c r="C1137" s="186" t="s">
        <v>165</v>
      </c>
      <c r="D1137" s="574">
        <v>21908</v>
      </c>
      <c r="E1137" s="186" t="s">
        <v>176</v>
      </c>
      <c r="F1137" s="60" t="s">
        <v>2159</v>
      </c>
      <c r="G1137" s="188">
        <f>VLOOKUP(D1137,'[45]2014市本级决算'!A:C,3,FALSE)</f>
        <v>0</v>
      </c>
      <c r="H1137" s="188">
        <f>VLOOKUP(D1137,'[45]2015市本级年初预算'!D:G,4,FALSE)</f>
        <v>0</v>
      </c>
      <c r="I1137" s="188">
        <f>VLOOKUP(D1137,'[45]2015预算调整'!E:K,7,FALSE)</f>
        <v>0</v>
      </c>
      <c r="J1137" s="188">
        <f>VLOOKUP(D1137,'[45]2015年市本级决算'!A:C,3,FALSE)</f>
        <v>0</v>
      </c>
      <c r="K1137" s="578">
        <f t="shared" si="123"/>
        <v>0</v>
      </c>
      <c r="L1137" s="579">
        <f t="shared" si="124"/>
        <v>0</v>
      </c>
      <c r="M1137" s="578">
        <f t="shared" si="125"/>
        <v>0</v>
      </c>
      <c r="N1137" s="146" t="str">
        <f t="shared" si="121"/>
        <v/>
      </c>
      <c r="O1137" s="194" t="str">
        <f t="shared" si="122"/>
        <v>否</v>
      </c>
      <c r="P1137" s="194" t="str">
        <f t="shared" si="126"/>
        <v>是</v>
      </c>
      <c r="Q1137" s="187" t="s">
        <v>2160</v>
      </c>
      <c r="R1137" s="175">
        <f t="shared" si="127"/>
        <v>5</v>
      </c>
    </row>
    <row r="1138" s="175" customFormat="1" ht="18.95" customHeight="1" spans="1:18">
      <c r="A1138" s="185" t="s">
        <v>165</v>
      </c>
      <c r="B1138" s="690" t="s">
        <v>2144</v>
      </c>
      <c r="C1138" s="186"/>
      <c r="D1138" s="574">
        <v>21999</v>
      </c>
      <c r="E1138" s="186" t="s">
        <v>176</v>
      </c>
      <c r="F1138" s="60" t="s">
        <v>2161</v>
      </c>
      <c r="G1138" s="188">
        <f>VLOOKUP(D1138,'[45]2014市本级决算'!A:C,3,FALSE)</f>
        <v>0</v>
      </c>
      <c r="H1138" s="188">
        <f>VLOOKUP(D1138,'[45]2015市本级年初预算'!D:G,4,FALSE)</f>
        <v>0</v>
      </c>
      <c r="I1138" s="188">
        <f>VLOOKUP(D1138,'[45]2015预算调整'!E:K,7,FALSE)</f>
        <v>200</v>
      </c>
      <c r="J1138" s="188">
        <f>VLOOKUP(D1138,'[45]2015年市本级决算'!A:C,3,FALSE)</f>
        <v>0</v>
      </c>
      <c r="K1138" s="578">
        <f t="shared" si="123"/>
        <v>0</v>
      </c>
      <c r="L1138" s="579">
        <f t="shared" si="124"/>
        <v>0</v>
      </c>
      <c r="M1138" s="578">
        <f t="shared" si="125"/>
        <v>0</v>
      </c>
      <c r="N1138" s="148" t="str">
        <f t="shared" si="121"/>
        <v/>
      </c>
      <c r="O1138" s="194" t="str">
        <f t="shared" si="122"/>
        <v>是</v>
      </c>
      <c r="P1138" s="194" t="str">
        <f t="shared" si="126"/>
        <v>是</v>
      </c>
      <c r="Q1138" s="187" t="s">
        <v>2162</v>
      </c>
      <c r="R1138" s="175">
        <f t="shared" si="127"/>
        <v>5</v>
      </c>
    </row>
    <row r="1139" s="175" customFormat="1" ht="18.95" customHeight="1" spans="1:18">
      <c r="A1139" s="185" t="s">
        <v>164</v>
      </c>
      <c r="B1139" s="186" t="s">
        <v>165</v>
      </c>
      <c r="C1139" s="186"/>
      <c r="D1139" s="574">
        <v>220</v>
      </c>
      <c r="E1139" s="186"/>
      <c r="F1139" s="59" t="s">
        <v>2163</v>
      </c>
      <c r="G1139" s="188">
        <f>VLOOKUP(D1139,'[45]2014市本级决算'!A:C,3,FALSE)</f>
        <v>19324</v>
      </c>
      <c r="H1139" s="188">
        <f>VLOOKUP(D1139,'[45]2015市本级年初预算'!D:G,4,FALSE)</f>
        <v>21483</v>
      </c>
      <c r="I1139" s="188">
        <f>VLOOKUP(D1139,'[45]2015预算调整'!E:K,7,FALSE)</f>
        <v>21483</v>
      </c>
      <c r="J1139" s="188">
        <f>VLOOKUP(D1139,'[45]2015年市本级决算'!A:C,3,FALSE)</f>
        <v>11962</v>
      </c>
      <c r="K1139" s="578">
        <f t="shared" si="123"/>
        <v>0.619</v>
      </c>
      <c r="L1139" s="579">
        <f t="shared" si="124"/>
        <v>0.557</v>
      </c>
      <c r="M1139" s="578">
        <f t="shared" si="125"/>
        <v>0.557</v>
      </c>
      <c r="N1139" s="146">
        <f t="shared" si="121"/>
        <v>-0.381</v>
      </c>
      <c r="O1139" s="194" t="str">
        <f t="shared" si="122"/>
        <v>是</v>
      </c>
      <c r="P1139" s="194" t="str">
        <f t="shared" si="126"/>
        <v>是</v>
      </c>
      <c r="Q1139" s="187" t="s">
        <v>2164</v>
      </c>
      <c r="R1139" s="175">
        <f t="shared" si="127"/>
        <v>3</v>
      </c>
    </row>
    <row r="1140" s="175" customFormat="1" ht="18.95" customHeight="1" spans="1:18">
      <c r="A1140" s="185" t="s">
        <v>165</v>
      </c>
      <c r="B1140" s="690" t="s">
        <v>2164</v>
      </c>
      <c r="C1140" s="186" t="s">
        <v>165</v>
      </c>
      <c r="D1140" s="574">
        <v>22001</v>
      </c>
      <c r="E1140" s="186"/>
      <c r="F1140" s="60" t="s">
        <v>2165</v>
      </c>
      <c r="G1140" s="188">
        <f>VLOOKUP(D1140,'[45]2014市本级决算'!A:C,3,FALSE)</f>
        <v>18035</v>
      </c>
      <c r="H1140" s="188">
        <f>VLOOKUP(D1140,'[45]2015市本级年初预算'!D:G,4,FALSE)</f>
        <v>20005</v>
      </c>
      <c r="I1140" s="188">
        <f>VLOOKUP(D1140,'[45]2015预算调整'!E:K,7,FALSE)</f>
        <v>20005</v>
      </c>
      <c r="J1140" s="188">
        <f>VLOOKUP(D1140,'[45]2015年市本级决算'!A:C,3,FALSE)</f>
        <v>11321</v>
      </c>
      <c r="K1140" s="578">
        <f t="shared" si="123"/>
        <v>0.628</v>
      </c>
      <c r="L1140" s="579">
        <f t="shared" si="124"/>
        <v>0.566</v>
      </c>
      <c r="M1140" s="578">
        <f t="shared" si="125"/>
        <v>0.566</v>
      </c>
      <c r="N1140" s="148">
        <f t="shared" si="121"/>
        <v>-0.372</v>
      </c>
      <c r="O1140" s="194" t="str">
        <f t="shared" si="122"/>
        <v>是</v>
      </c>
      <c r="P1140" s="194" t="str">
        <f t="shared" si="126"/>
        <v>是</v>
      </c>
      <c r="Q1140" s="187" t="s">
        <v>2166</v>
      </c>
      <c r="R1140" s="175">
        <f t="shared" si="127"/>
        <v>5</v>
      </c>
    </row>
    <row r="1141" s="175" customFormat="1" ht="18.95" customHeight="1" spans="1:18">
      <c r="A1141" s="185" t="s">
        <v>165</v>
      </c>
      <c r="B1141" s="186" t="s">
        <v>165</v>
      </c>
      <c r="C1141" s="690" t="s">
        <v>2166</v>
      </c>
      <c r="D1141" s="574">
        <v>2200101</v>
      </c>
      <c r="E1141" s="186" t="s">
        <v>176</v>
      </c>
      <c r="F1141" s="39" t="s">
        <v>170</v>
      </c>
      <c r="G1141" s="188">
        <f>VLOOKUP(D1141,'[45]2014市本级决算'!A:C,3,FALSE)</f>
        <v>1056</v>
      </c>
      <c r="H1141" s="188">
        <f>VLOOKUP(D1141,'[45]2015市本级年初预算'!D:G,4,FALSE)</f>
        <v>1330</v>
      </c>
      <c r="I1141" s="188">
        <f>VLOOKUP(D1141,'[45]2015预算调整'!E:K,7,FALSE)</f>
        <v>1330</v>
      </c>
      <c r="J1141" s="188">
        <f>VLOOKUP(D1141,'[45]2015年市本级决算'!A:C,3,FALSE)</f>
        <v>1435</v>
      </c>
      <c r="K1141" s="578">
        <f t="shared" si="123"/>
        <v>1.359</v>
      </c>
      <c r="L1141" s="579">
        <f t="shared" si="124"/>
        <v>1.079</v>
      </c>
      <c r="M1141" s="578">
        <f t="shared" si="125"/>
        <v>1.079</v>
      </c>
      <c r="N1141" s="148">
        <f t="shared" si="121"/>
        <v>0.359</v>
      </c>
      <c r="O1141" s="194" t="str">
        <f t="shared" si="122"/>
        <v>是</v>
      </c>
      <c r="P1141" s="194" t="str">
        <f t="shared" si="126"/>
        <v>否</v>
      </c>
      <c r="Q1141" s="187" t="s">
        <v>2167</v>
      </c>
      <c r="R1141" s="175">
        <f t="shared" si="127"/>
        <v>7</v>
      </c>
    </row>
    <row r="1142" s="175" customFormat="1" ht="18.95" customHeight="1" spans="1:18">
      <c r="A1142" s="185" t="s">
        <v>165</v>
      </c>
      <c r="B1142" s="186" t="s">
        <v>165</v>
      </c>
      <c r="C1142" s="690" t="s">
        <v>2166</v>
      </c>
      <c r="D1142" s="574">
        <v>2200102</v>
      </c>
      <c r="E1142" s="186" t="s">
        <v>176</v>
      </c>
      <c r="F1142" s="39" t="s">
        <v>172</v>
      </c>
      <c r="G1142" s="188">
        <f>VLOOKUP(D1142,'[45]2014市本级决算'!A:C,3,FALSE)</f>
        <v>170</v>
      </c>
      <c r="H1142" s="188">
        <f>VLOOKUP(D1142,'[45]2015市本级年初预算'!D:G,4,FALSE)</f>
        <v>220</v>
      </c>
      <c r="I1142" s="188">
        <f>VLOOKUP(D1142,'[45]2015预算调整'!E:K,7,FALSE)</f>
        <v>220</v>
      </c>
      <c r="J1142" s="188">
        <f>VLOOKUP(D1142,'[45]2015年市本级决算'!A:C,3,FALSE)</f>
        <v>219</v>
      </c>
      <c r="K1142" s="578">
        <f t="shared" si="123"/>
        <v>1.288</v>
      </c>
      <c r="L1142" s="579">
        <f t="shared" si="124"/>
        <v>0.995</v>
      </c>
      <c r="M1142" s="578">
        <f t="shared" si="125"/>
        <v>0.995</v>
      </c>
      <c r="N1142" s="148">
        <f t="shared" si="121"/>
        <v>0.288</v>
      </c>
      <c r="O1142" s="194" t="str">
        <f t="shared" si="122"/>
        <v>是</v>
      </c>
      <c r="P1142" s="194" t="str">
        <f t="shared" si="126"/>
        <v>否</v>
      </c>
      <c r="Q1142" s="187" t="s">
        <v>2168</v>
      </c>
      <c r="R1142" s="175">
        <f t="shared" si="127"/>
        <v>7</v>
      </c>
    </row>
    <row r="1143" s="175" customFormat="1" ht="18.95" customHeight="1" spans="1:18">
      <c r="A1143" s="185" t="s">
        <v>165</v>
      </c>
      <c r="B1143" s="186" t="s">
        <v>165</v>
      </c>
      <c r="C1143" s="690" t="s">
        <v>2166</v>
      </c>
      <c r="D1143" s="574">
        <v>2200103</v>
      </c>
      <c r="E1143" s="186" t="s">
        <v>176</v>
      </c>
      <c r="F1143" s="39" t="s">
        <v>174</v>
      </c>
      <c r="G1143" s="188">
        <f>VLOOKUP(D1143,'[45]2014市本级决算'!A:C,3,FALSE)</f>
        <v>0</v>
      </c>
      <c r="H1143" s="188">
        <f>VLOOKUP(D1143,'[45]2015市本级年初预算'!D:G,4,FALSE)</f>
        <v>0</v>
      </c>
      <c r="I1143" s="188">
        <f>VLOOKUP(D1143,'[45]2015预算调整'!E:K,7,FALSE)</f>
        <v>0</v>
      </c>
      <c r="J1143" s="188">
        <f>VLOOKUP(D1143,'[45]2015年市本级决算'!A:C,3,FALSE)</f>
        <v>0</v>
      </c>
      <c r="K1143" s="578">
        <f t="shared" si="123"/>
        <v>0</v>
      </c>
      <c r="L1143" s="579">
        <f t="shared" si="124"/>
        <v>0</v>
      </c>
      <c r="M1143" s="578">
        <f t="shared" si="125"/>
        <v>0</v>
      </c>
      <c r="N1143" s="148" t="str">
        <f t="shared" si="121"/>
        <v/>
      </c>
      <c r="O1143" s="194" t="str">
        <f t="shared" si="122"/>
        <v>否</v>
      </c>
      <c r="P1143" s="194" t="str">
        <f t="shared" si="126"/>
        <v>否</v>
      </c>
      <c r="Q1143" s="187" t="s">
        <v>2169</v>
      </c>
      <c r="R1143" s="175">
        <f t="shared" si="127"/>
        <v>7</v>
      </c>
    </row>
    <row r="1144" s="175" customFormat="1" ht="18.95" customHeight="1" spans="1:18">
      <c r="A1144" s="185" t="s">
        <v>165</v>
      </c>
      <c r="B1144" s="186" t="s">
        <v>165</v>
      </c>
      <c r="C1144" s="690" t="s">
        <v>2166</v>
      </c>
      <c r="D1144" s="574">
        <v>2200104</v>
      </c>
      <c r="E1144" s="186" t="s">
        <v>176</v>
      </c>
      <c r="F1144" s="39" t="s">
        <v>2170</v>
      </c>
      <c r="G1144" s="188">
        <f>VLOOKUP(D1144,'[45]2014市本级决算'!A:C,3,FALSE)</f>
        <v>0</v>
      </c>
      <c r="H1144" s="188">
        <f>VLOOKUP(D1144,'[45]2015市本级年初预算'!D:G,4,FALSE)</f>
        <v>0</v>
      </c>
      <c r="I1144" s="188">
        <f>VLOOKUP(D1144,'[45]2015预算调整'!E:K,7,FALSE)</f>
        <v>0</v>
      </c>
      <c r="J1144" s="188">
        <f>VLOOKUP(D1144,'[45]2015年市本级决算'!A:C,3,FALSE)</f>
        <v>61</v>
      </c>
      <c r="K1144" s="578">
        <f t="shared" si="123"/>
        <v>0</v>
      </c>
      <c r="L1144" s="579">
        <f t="shared" si="124"/>
        <v>0</v>
      </c>
      <c r="M1144" s="578">
        <f t="shared" si="125"/>
        <v>0</v>
      </c>
      <c r="N1144" s="148" t="str">
        <f t="shared" ref="N1144:N1212" si="128">IF(ISERROR(J1144/G1144-1),"",J1144/G1144-1)</f>
        <v/>
      </c>
      <c r="O1144" s="194" t="str">
        <f t="shared" si="122"/>
        <v>是</v>
      </c>
      <c r="P1144" s="194" t="str">
        <f t="shared" si="126"/>
        <v>否</v>
      </c>
      <c r="Q1144" s="187" t="s">
        <v>2171</v>
      </c>
      <c r="R1144" s="175">
        <f t="shared" si="127"/>
        <v>7</v>
      </c>
    </row>
    <row r="1145" s="175" customFormat="1" ht="18.95" customHeight="1" spans="1:18">
      <c r="A1145" s="185" t="s">
        <v>165</v>
      </c>
      <c r="B1145" s="186" t="s">
        <v>165</v>
      </c>
      <c r="C1145" s="690" t="s">
        <v>2166</v>
      </c>
      <c r="D1145" s="574">
        <v>2200105</v>
      </c>
      <c r="E1145" s="186" t="s">
        <v>176</v>
      </c>
      <c r="F1145" s="60" t="s">
        <v>2172</v>
      </c>
      <c r="G1145" s="188">
        <f>VLOOKUP(D1145,'[45]2014市本级决算'!A:C,3,FALSE)</f>
        <v>25</v>
      </c>
      <c r="H1145" s="188">
        <f>VLOOKUP(D1145,'[45]2015市本级年初预算'!D:G,4,FALSE)</f>
        <v>25</v>
      </c>
      <c r="I1145" s="188">
        <f>VLOOKUP(D1145,'[45]2015预算调整'!E:K,7,FALSE)</f>
        <v>25</v>
      </c>
      <c r="J1145" s="188">
        <f>VLOOKUP(D1145,'[45]2015年市本级决算'!A:C,3,FALSE)</f>
        <v>25</v>
      </c>
      <c r="K1145" s="578">
        <f t="shared" si="123"/>
        <v>1</v>
      </c>
      <c r="L1145" s="579">
        <f t="shared" si="124"/>
        <v>1</v>
      </c>
      <c r="M1145" s="578">
        <f t="shared" si="125"/>
        <v>1</v>
      </c>
      <c r="N1145" s="148">
        <f t="shared" si="128"/>
        <v>0</v>
      </c>
      <c r="O1145" s="194" t="str">
        <f t="shared" si="122"/>
        <v>是</v>
      </c>
      <c r="P1145" s="194" t="str">
        <f t="shared" si="126"/>
        <v>否</v>
      </c>
      <c r="Q1145" s="187" t="s">
        <v>2173</v>
      </c>
      <c r="R1145" s="175">
        <f t="shared" si="127"/>
        <v>7</v>
      </c>
    </row>
    <row r="1146" s="175" customFormat="1" ht="18.95" customHeight="1" spans="1:18">
      <c r="A1146" s="185" t="s">
        <v>165</v>
      </c>
      <c r="B1146" s="186" t="s">
        <v>165</v>
      </c>
      <c r="C1146" s="690" t="s">
        <v>2166</v>
      </c>
      <c r="D1146" s="574">
        <v>2200106</v>
      </c>
      <c r="E1146" s="186" t="s">
        <v>176</v>
      </c>
      <c r="F1146" s="60" t="s">
        <v>2174</v>
      </c>
      <c r="G1146" s="188">
        <f>VLOOKUP(D1146,'[45]2014市本级决算'!A:C,3,FALSE)</f>
        <v>55</v>
      </c>
      <c r="H1146" s="188">
        <f>VLOOKUP(D1146,'[45]2015市本级年初预算'!D:G,4,FALSE)</f>
        <v>55</v>
      </c>
      <c r="I1146" s="188">
        <f>VLOOKUP(D1146,'[45]2015预算调整'!E:K,7,FALSE)</f>
        <v>55</v>
      </c>
      <c r="J1146" s="188">
        <f>VLOOKUP(D1146,'[45]2015年市本级决算'!A:C,3,FALSE)</f>
        <v>67</v>
      </c>
      <c r="K1146" s="578">
        <f t="shared" si="123"/>
        <v>1.218</v>
      </c>
      <c r="L1146" s="579">
        <f t="shared" si="124"/>
        <v>1.218</v>
      </c>
      <c r="M1146" s="578">
        <f t="shared" si="125"/>
        <v>1.218</v>
      </c>
      <c r="N1146" s="148">
        <f t="shared" si="128"/>
        <v>0.218</v>
      </c>
      <c r="O1146" s="194" t="str">
        <f t="shared" si="122"/>
        <v>是</v>
      </c>
      <c r="P1146" s="194" t="str">
        <f t="shared" si="126"/>
        <v>否</v>
      </c>
      <c r="Q1146" s="187" t="s">
        <v>2175</v>
      </c>
      <c r="R1146" s="175">
        <f t="shared" si="127"/>
        <v>7</v>
      </c>
    </row>
    <row r="1147" s="175" customFormat="1" ht="18.95" customHeight="1" spans="1:18">
      <c r="A1147" s="185" t="s">
        <v>165</v>
      </c>
      <c r="B1147" s="186" t="s">
        <v>165</v>
      </c>
      <c r="C1147" s="690" t="s">
        <v>2166</v>
      </c>
      <c r="D1147" s="574">
        <v>2200107</v>
      </c>
      <c r="E1147" s="186" t="s">
        <v>176</v>
      </c>
      <c r="F1147" s="60" t="s">
        <v>2176</v>
      </c>
      <c r="G1147" s="188">
        <f>VLOOKUP(D1147,'[45]2014市本级决算'!A:C,3,FALSE)</f>
        <v>0</v>
      </c>
      <c r="H1147" s="188">
        <f>VLOOKUP(D1147,'[45]2015市本级年初预算'!D:G,4,FALSE)</f>
        <v>0</v>
      </c>
      <c r="I1147" s="188">
        <f>VLOOKUP(D1147,'[45]2015预算调整'!E:K,7,FALSE)</f>
        <v>0</v>
      </c>
      <c r="J1147" s="188">
        <f>VLOOKUP(D1147,'[45]2015年市本级决算'!A:C,3,FALSE)</f>
        <v>0</v>
      </c>
      <c r="K1147" s="578">
        <f t="shared" si="123"/>
        <v>0</v>
      </c>
      <c r="L1147" s="579">
        <f t="shared" si="124"/>
        <v>0</v>
      </c>
      <c r="M1147" s="578">
        <f t="shared" si="125"/>
        <v>0</v>
      </c>
      <c r="N1147" s="148" t="str">
        <f t="shared" si="128"/>
        <v/>
      </c>
      <c r="O1147" s="194" t="str">
        <f t="shared" si="122"/>
        <v>否</v>
      </c>
      <c r="P1147" s="194" t="str">
        <f t="shared" si="126"/>
        <v>否</v>
      </c>
      <c r="Q1147" s="187" t="s">
        <v>2177</v>
      </c>
      <c r="R1147" s="175">
        <f t="shared" si="127"/>
        <v>7</v>
      </c>
    </row>
    <row r="1148" s="175" customFormat="1" ht="18.95" customHeight="1" spans="1:18">
      <c r="A1148" s="185" t="s">
        <v>165</v>
      </c>
      <c r="B1148" s="186" t="s">
        <v>165</v>
      </c>
      <c r="C1148" s="690" t="s">
        <v>2166</v>
      </c>
      <c r="D1148" s="574">
        <v>2200108</v>
      </c>
      <c r="E1148" s="186" t="s">
        <v>176</v>
      </c>
      <c r="F1148" s="60" t="s">
        <v>2178</v>
      </c>
      <c r="G1148" s="188">
        <f>VLOOKUP(D1148,'[45]2014市本级决算'!A:C,3,FALSE)</f>
        <v>395</v>
      </c>
      <c r="H1148" s="188">
        <f>VLOOKUP(D1148,'[45]2015市本级年初预算'!D:G,4,FALSE)</f>
        <v>395</v>
      </c>
      <c r="I1148" s="188">
        <f>VLOOKUP(D1148,'[45]2015预算调整'!E:K,7,FALSE)</f>
        <v>395</v>
      </c>
      <c r="J1148" s="188">
        <f>VLOOKUP(D1148,'[45]2015年市本级决算'!A:C,3,FALSE)</f>
        <v>21</v>
      </c>
      <c r="K1148" s="578">
        <f t="shared" si="123"/>
        <v>0.053</v>
      </c>
      <c r="L1148" s="579">
        <f t="shared" si="124"/>
        <v>0.053</v>
      </c>
      <c r="M1148" s="578">
        <f t="shared" si="125"/>
        <v>0.053</v>
      </c>
      <c r="N1148" s="148">
        <f t="shared" si="128"/>
        <v>-0.947</v>
      </c>
      <c r="O1148" s="194" t="str">
        <f t="shared" si="122"/>
        <v>是</v>
      </c>
      <c r="P1148" s="194" t="str">
        <f t="shared" si="126"/>
        <v>否</v>
      </c>
      <c r="Q1148" s="187" t="s">
        <v>2179</v>
      </c>
      <c r="R1148" s="175">
        <f t="shared" si="127"/>
        <v>7</v>
      </c>
    </row>
    <row r="1149" s="175" customFormat="1" ht="18.95" customHeight="1" spans="1:18">
      <c r="A1149" s="185" t="s">
        <v>165</v>
      </c>
      <c r="B1149" s="186" t="s">
        <v>165</v>
      </c>
      <c r="C1149" s="690" t="s">
        <v>2166</v>
      </c>
      <c r="D1149" s="574">
        <v>2200109</v>
      </c>
      <c r="E1149" s="186" t="s">
        <v>176</v>
      </c>
      <c r="F1149" s="60" t="s">
        <v>2180</v>
      </c>
      <c r="G1149" s="188">
        <f>VLOOKUP(D1149,'[45]2014市本级决算'!A:C,3,FALSE)</f>
        <v>0</v>
      </c>
      <c r="H1149" s="188">
        <f>VLOOKUP(D1149,'[45]2015市本级年初预算'!D:G,4,FALSE)</f>
        <v>0</v>
      </c>
      <c r="I1149" s="188">
        <f>VLOOKUP(D1149,'[45]2015预算调整'!E:K,7,FALSE)</f>
        <v>0</v>
      </c>
      <c r="J1149" s="188">
        <f>VLOOKUP(D1149,'[45]2015年市本级决算'!A:C,3,FALSE)</f>
        <v>0</v>
      </c>
      <c r="K1149" s="578">
        <f t="shared" si="123"/>
        <v>0</v>
      </c>
      <c r="L1149" s="579">
        <f t="shared" si="124"/>
        <v>0</v>
      </c>
      <c r="M1149" s="578">
        <f t="shared" si="125"/>
        <v>0</v>
      </c>
      <c r="N1149" s="148" t="str">
        <f t="shared" si="128"/>
        <v/>
      </c>
      <c r="O1149" s="194" t="str">
        <f t="shared" si="122"/>
        <v>否</v>
      </c>
      <c r="P1149" s="194" t="str">
        <f t="shared" si="126"/>
        <v>否</v>
      </c>
      <c r="Q1149" s="187" t="s">
        <v>2181</v>
      </c>
      <c r="R1149" s="175">
        <f t="shared" si="127"/>
        <v>7</v>
      </c>
    </row>
    <row r="1150" s="175" customFormat="1" ht="18.95" customHeight="1" spans="1:18">
      <c r="A1150" s="185" t="s">
        <v>165</v>
      </c>
      <c r="B1150" s="186" t="s">
        <v>165</v>
      </c>
      <c r="C1150" s="690" t="s">
        <v>2166</v>
      </c>
      <c r="D1150" s="574">
        <v>2200110</v>
      </c>
      <c r="E1150" s="186" t="s">
        <v>176</v>
      </c>
      <c r="F1150" s="60" t="s">
        <v>2182</v>
      </c>
      <c r="G1150" s="188">
        <f>VLOOKUP(D1150,'[45]2014市本级决算'!A:C,3,FALSE)</f>
        <v>8064</v>
      </c>
      <c r="H1150" s="188">
        <f>VLOOKUP(D1150,'[45]2015市本级年初预算'!D:G,4,FALSE)</f>
        <v>9000</v>
      </c>
      <c r="I1150" s="188">
        <f>VLOOKUP(D1150,'[45]2015预算调整'!E:K,7,FALSE)</f>
        <v>9000</v>
      </c>
      <c r="J1150" s="188">
        <f>VLOOKUP(D1150,'[45]2015年市本级决算'!A:C,3,FALSE)</f>
        <v>4270</v>
      </c>
      <c r="K1150" s="578">
        <f t="shared" si="123"/>
        <v>0.53</v>
      </c>
      <c r="L1150" s="579">
        <f t="shared" si="124"/>
        <v>0.474</v>
      </c>
      <c r="M1150" s="578">
        <f t="shared" si="125"/>
        <v>0.474</v>
      </c>
      <c r="N1150" s="148">
        <f t="shared" si="128"/>
        <v>-0.47</v>
      </c>
      <c r="O1150" s="194" t="str">
        <f t="shared" si="122"/>
        <v>是</v>
      </c>
      <c r="P1150" s="194" t="str">
        <f t="shared" si="126"/>
        <v>否</v>
      </c>
      <c r="Q1150" s="187" t="s">
        <v>2183</v>
      </c>
      <c r="R1150" s="175">
        <f t="shared" si="127"/>
        <v>7</v>
      </c>
    </row>
    <row r="1151" s="175" customFormat="1" ht="18.95" customHeight="1" spans="1:18">
      <c r="A1151" s="185" t="s">
        <v>165</v>
      </c>
      <c r="B1151" s="186" t="s">
        <v>165</v>
      </c>
      <c r="C1151" s="690" t="s">
        <v>2166</v>
      </c>
      <c r="D1151" s="574">
        <v>2200111</v>
      </c>
      <c r="E1151" s="186" t="s">
        <v>176</v>
      </c>
      <c r="F1151" s="60" t="s">
        <v>2184</v>
      </c>
      <c r="G1151" s="188">
        <f>VLOOKUP(D1151,'[45]2014市本级决算'!A:C,3,FALSE)</f>
        <v>2945</v>
      </c>
      <c r="H1151" s="188">
        <f>VLOOKUP(D1151,'[45]2015市本级年初预算'!D:G,4,FALSE)</f>
        <v>3500</v>
      </c>
      <c r="I1151" s="188">
        <f>VLOOKUP(D1151,'[45]2015预算调整'!E:K,7,FALSE)</f>
        <v>3500</v>
      </c>
      <c r="J1151" s="188">
        <f>VLOOKUP(D1151,'[45]2015年市本级决算'!A:C,3,FALSE)</f>
        <v>822</v>
      </c>
      <c r="K1151" s="578">
        <f t="shared" si="123"/>
        <v>0.279</v>
      </c>
      <c r="L1151" s="579">
        <f t="shared" si="124"/>
        <v>0.235</v>
      </c>
      <c r="M1151" s="578">
        <f t="shared" si="125"/>
        <v>0.235</v>
      </c>
      <c r="N1151" s="148">
        <f t="shared" si="128"/>
        <v>-0.721</v>
      </c>
      <c r="O1151" s="194" t="str">
        <f t="shared" si="122"/>
        <v>是</v>
      </c>
      <c r="P1151" s="194" t="str">
        <f t="shared" si="126"/>
        <v>否</v>
      </c>
      <c r="Q1151" s="187" t="s">
        <v>2185</v>
      </c>
      <c r="R1151" s="175">
        <f t="shared" si="127"/>
        <v>7</v>
      </c>
    </row>
    <row r="1152" s="175" customFormat="1" ht="18.95" customHeight="1" spans="1:18">
      <c r="A1152" s="185" t="s">
        <v>165</v>
      </c>
      <c r="B1152" s="186" t="s">
        <v>165</v>
      </c>
      <c r="C1152" s="690" t="s">
        <v>2166</v>
      </c>
      <c r="D1152" s="574">
        <v>2200112</v>
      </c>
      <c r="E1152" s="186" t="s">
        <v>176</v>
      </c>
      <c r="F1152" s="60" t="s">
        <v>2186</v>
      </c>
      <c r="G1152" s="188">
        <f>VLOOKUP(D1152,'[45]2014市本级决算'!A:C,3,FALSE)</f>
        <v>115</v>
      </c>
      <c r="H1152" s="188">
        <f>VLOOKUP(D1152,'[45]2015市本级年初预算'!D:G,4,FALSE)</f>
        <v>150</v>
      </c>
      <c r="I1152" s="188">
        <f>VLOOKUP(D1152,'[45]2015预算调整'!E:K,7,FALSE)</f>
        <v>150</v>
      </c>
      <c r="J1152" s="188">
        <f>VLOOKUP(D1152,'[45]2015年市本级决算'!A:C,3,FALSE)</f>
        <v>22</v>
      </c>
      <c r="K1152" s="578">
        <f t="shared" si="123"/>
        <v>0.191</v>
      </c>
      <c r="L1152" s="579">
        <f t="shared" si="124"/>
        <v>0.147</v>
      </c>
      <c r="M1152" s="578">
        <f t="shared" si="125"/>
        <v>0.147</v>
      </c>
      <c r="N1152" s="148">
        <f t="shared" si="128"/>
        <v>-0.809</v>
      </c>
      <c r="O1152" s="194" t="str">
        <f t="shared" si="122"/>
        <v>是</v>
      </c>
      <c r="P1152" s="194" t="str">
        <f t="shared" si="126"/>
        <v>否</v>
      </c>
      <c r="Q1152" s="187" t="s">
        <v>2187</v>
      </c>
      <c r="R1152" s="175">
        <f t="shared" si="127"/>
        <v>7</v>
      </c>
    </row>
    <row r="1153" s="175" customFormat="1" ht="18.95" customHeight="1" spans="1:18">
      <c r="A1153" s="185" t="s">
        <v>165</v>
      </c>
      <c r="B1153" s="186" t="s">
        <v>165</v>
      </c>
      <c r="C1153" s="690" t="s">
        <v>2166</v>
      </c>
      <c r="D1153" s="574">
        <v>2200113</v>
      </c>
      <c r="E1153" s="186" t="s">
        <v>176</v>
      </c>
      <c r="F1153" s="60" t="s">
        <v>2188</v>
      </c>
      <c r="G1153" s="188">
        <f>VLOOKUP(D1153,'[45]2014市本级决算'!A:C,3,FALSE)</f>
        <v>20</v>
      </c>
      <c r="H1153" s="188">
        <f>VLOOKUP(D1153,'[45]2015市本级年初预算'!D:G,4,FALSE)</f>
        <v>30</v>
      </c>
      <c r="I1153" s="188">
        <f>VLOOKUP(D1153,'[45]2015预算调整'!E:K,7,FALSE)</f>
        <v>30</v>
      </c>
      <c r="J1153" s="188">
        <f>VLOOKUP(D1153,'[45]2015年市本级决算'!A:C,3,FALSE)</f>
        <v>0</v>
      </c>
      <c r="K1153" s="578">
        <f t="shared" si="123"/>
        <v>0</v>
      </c>
      <c r="L1153" s="579">
        <f t="shared" si="124"/>
        <v>0</v>
      </c>
      <c r="M1153" s="578">
        <f t="shared" si="125"/>
        <v>0</v>
      </c>
      <c r="N1153" s="148">
        <f t="shared" si="128"/>
        <v>-1</v>
      </c>
      <c r="O1153" s="194" t="str">
        <f t="shared" si="122"/>
        <v>是</v>
      </c>
      <c r="P1153" s="194" t="str">
        <f t="shared" si="126"/>
        <v>否</v>
      </c>
      <c r="Q1153" s="187" t="s">
        <v>2189</v>
      </c>
      <c r="R1153" s="175">
        <f t="shared" si="127"/>
        <v>7</v>
      </c>
    </row>
    <row r="1154" s="175" customFormat="1" ht="18.95" customHeight="1" spans="1:18">
      <c r="A1154" s="185" t="s">
        <v>165</v>
      </c>
      <c r="B1154" s="186" t="s">
        <v>165</v>
      </c>
      <c r="C1154" s="690" t="s">
        <v>2166</v>
      </c>
      <c r="D1154" s="574">
        <v>2200114</v>
      </c>
      <c r="E1154" s="186" t="s">
        <v>176</v>
      </c>
      <c r="F1154" s="39" t="s">
        <v>2190</v>
      </c>
      <c r="G1154" s="188">
        <f>VLOOKUP(D1154,'[45]2014市本级决算'!A:C,3,FALSE)</f>
        <v>0</v>
      </c>
      <c r="H1154" s="188">
        <f>VLOOKUP(D1154,'[45]2015市本级年初预算'!D:G,4,FALSE)</f>
        <v>0</v>
      </c>
      <c r="I1154" s="188">
        <f>VLOOKUP(D1154,'[45]2015预算调整'!E:K,7,FALSE)</f>
        <v>0</v>
      </c>
      <c r="J1154" s="188">
        <f>VLOOKUP(D1154,'[45]2015年市本级决算'!A:C,3,FALSE)</f>
        <v>0</v>
      </c>
      <c r="K1154" s="578">
        <f t="shared" si="123"/>
        <v>0</v>
      </c>
      <c r="L1154" s="579">
        <f t="shared" si="124"/>
        <v>0</v>
      </c>
      <c r="M1154" s="578">
        <f t="shared" si="125"/>
        <v>0</v>
      </c>
      <c r="N1154" s="148" t="str">
        <f t="shared" si="128"/>
        <v/>
      </c>
      <c r="O1154" s="194" t="str">
        <f t="shared" si="122"/>
        <v>否</v>
      </c>
      <c r="P1154" s="194" t="str">
        <f t="shared" si="126"/>
        <v>否</v>
      </c>
      <c r="Q1154" s="187" t="s">
        <v>2191</v>
      </c>
      <c r="R1154" s="175">
        <f t="shared" si="127"/>
        <v>7</v>
      </c>
    </row>
    <row r="1155" s="175" customFormat="1" ht="18.95" customHeight="1" spans="1:18">
      <c r="A1155" s="185" t="s">
        <v>165</v>
      </c>
      <c r="B1155" s="186" t="s">
        <v>165</v>
      </c>
      <c r="C1155" s="690" t="s">
        <v>2166</v>
      </c>
      <c r="D1155" s="574">
        <v>2200115</v>
      </c>
      <c r="E1155" s="186" t="s">
        <v>176</v>
      </c>
      <c r="F1155" s="60" t="s">
        <v>2192</v>
      </c>
      <c r="G1155" s="188">
        <f>VLOOKUP(D1155,'[45]2014市本级决算'!A:C,3,FALSE)</f>
        <v>0</v>
      </c>
      <c r="H1155" s="188">
        <f>VLOOKUP(D1155,'[45]2015市本级年初预算'!D:G,4,FALSE)</f>
        <v>0</v>
      </c>
      <c r="I1155" s="188">
        <f>VLOOKUP(D1155,'[45]2015预算调整'!E:K,7,FALSE)</f>
        <v>0</v>
      </c>
      <c r="J1155" s="188">
        <f>VLOOKUP(D1155,'[45]2015年市本级决算'!A:C,3,FALSE)</f>
        <v>0</v>
      </c>
      <c r="K1155" s="578">
        <f t="shared" si="123"/>
        <v>0</v>
      </c>
      <c r="L1155" s="579">
        <f t="shared" si="124"/>
        <v>0</v>
      </c>
      <c r="M1155" s="578">
        <f t="shared" si="125"/>
        <v>0</v>
      </c>
      <c r="N1155" s="148" t="str">
        <f t="shared" si="128"/>
        <v/>
      </c>
      <c r="O1155" s="194" t="str">
        <f t="shared" si="122"/>
        <v>否</v>
      </c>
      <c r="P1155" s="194" t="str">
        <f t="shared" si="126"/>
        <v>否</v>
      </c>
      <c r="Q1155" s="187" t="s">
        <v>2193</v>
      </c>
      <c r="R1155" s="175">
        <f t="shared" si="127"/>
        <v>7</v>
      </c>
    </row>
    <row r="1156" s="175" customFormat="1" ht="18.95" customHeight="1" spans="1:18">
      <c r="A1156" s="185" t="s">
        <v>165</v>
      </c>
      <c r="B1156" s="186"/>
      <c r="C1156" s="690" t="s">
        <v>2166</v>
      </c>
      <c r="D1156" s="574">
        <v>2200116</v>
      </c>
      <c r="E1156" s="186" t="s">
        <v>176</v>
      </c>
      <c r="F1156" s="60" t="s">
        <v>2194</v>
      </c>
      <c r="G1156" s="188">
        <f>VLOOKUP(D1156,'[45]2014市本级决算'!A:C,3,FALSE)</f>
        <v>0</v>
      </c>
      <c r="H1156" s="188">
        <f>VLOOKUP(D1156,'[45]2015市本级年初预算'!D:G,4,FALSE)</f>
        <v>0</v>
      </c>
      <c r="I1156" s="188">
        <f>VLOOKUP(D1156,'[45]2015预算调整'!E:K,7,FALSE)</f>
        <v>0</v>
      </c>
      <c r="J1156" s="188">
        <f>VLOOKUP(D1156,'[45]2015年市本级决算'!A:C,3,FALSE)</f>
        <v>0</v>
      </c>
      <c r="K1156" s="578">
        <f t="shared" si="123"/>
        <v>0</v>
      </c>
      <c r="L1156" s="579">
        <f t="shared" si="124"/>
        <v>0</v>
      </c>
      <c r="M1156" s="578">
        <f t="shared" si="125"/>
        <v>0</v>
      </c>
      <c r="N1156" s="148" t="str">
        <f t="shared" si="128"/>
        <v/>
      </c>
      <c r="O1156" s="194" t="str">
        <f t="shared" ref="O1156:O1219" si="129">IF(F1156&lt;&gt;"",IF(SUM(G1156:J1156)&lt;&gt;0,"是","否"),"空")</f>
        <v>否</v>
      </c>
      <c r="P1156" s="194" t="str">
        <f t="shared" si="126"/>
        <v>否</v>
      </c>
      <c r="Q1156" s="187" t="s">
        <v>2195</v>
      </c>
      <c r="R1156" s="175">
        <f t="shared" si="127"/>
        <v>7</v>
      </c>
    </row>
    <row r="1157" s="175" customFormat="1" ht="18.95" customHeight="1" spans="1:18">
      <c r="A1157" s="185" t="s">
        <v>165</v>
      </c>
      <c r="B1157" s="186" t="s">
        <v>165</v>
      </c>
      <c r="C1157" s="690" t="s">
        <v>2166</v>
      </c>
      <c r="D1157" s="574">
        <v>2200119</v>
      </c>
      <c r="E1157" s="186" t="s">
        <v>176</v>
      </c>
      <c r="F1157" s="60" t="s">
        <v>2196</v>
      </c>
      <c r="G1157" s="188">
        <f>VLOOKUP(D1157,'[45]2014市本级决算'!A:C,3,FALSE)</f>
        <v>0</v>
      </c>
      <c r="H1157" s="188">
        <f>VLOOKUP(D1157,'[45]2015市本级年初预算'!D:G,4,FALSE)</f>
        <v>0</v>
      </c>
      <c r="I1157" s="188">
        <f>VLOOKUP(D1157,'[45]2015预算调整'!E:K,7,FALSE)</f>
        <v>0</v>
      </c>
      <c r="J1157" s="188">
        <f>VLOOKUP(D1157,'[45]2015年市本级决算'!A:C,3,FALSE)</f>
        <v>0</v>
      </c>
      <c r="K1157" s="578">
        <f t="shared" ref="K1157:K1220" si="130">IFERROR(J1157/G1157,0)</f>
        <v>0</v>
      </c>
      <c r="L1157" s="579">
        <f t="shared" ref="L1157:L1220" si="131">IFERROR(J1157/H1157,0)</f>
        <v>0</v>
      </c>
      <c r="M1157" s="578">
        <f t="shared" ref="M1157:M1220" si="132">IFERROR(J1157/I1157,0)</f>
        <v>0</v>
      </c>
      <c r="N1157" s="148" t="str">
        <f t="shared" si="128"/>
        <v/>
      </c>
      <c r="O1157" s="194" t="str">
        <f t="shared" si="129"/>
        <v>否</v>
      </c>
      <c r="P1157" s="194" t="str">
        <f t="shared" ref="P1157:P1220" si="133">IF(C1157&lt;&gt;"",IF(OR(LEFT(D1157,3)="205",LEFT(D1157,3)="206",LEFT(D1157,3)="207",LEFT(D1157,3)="208",LEFT(D1157,3)="210",LEFT(D1157,3)="213"),"是","否"),"是")</f>
        <v>否</v>
      </c>
      <c r="Q1157" s="187" t="s">
        <v>2197</v>
      </c>
      <c r="R1157" s="175">
        <f t="shared" ref="R1157:R1220" si="134">LEN(Q1157)</f>
        <v>7</v>
      </c>
    </row>
    <row r="1158" s="175" customFormat="1" ht="18.95" customHeight="1" spans="1:18">
      <c r="A1158" s="185" t="s">
        <v>165</v>
      </c>
      <c r="B1158" s="186" t="s">
        <v>165</v>
      </c>
      <c r="C1158" s="690" t="s">
        <v>2166</v>
      </c>
      <c r="D1158" s="574">
        <v>2200120</v>
      </c>
      <c r="E1158" s="186" t="s">
        <v>176</v>
      </c>
      <c r="F1158" s="60" t="s">
        <v>2198</v>
      </c>
      <c r="G1158" s="188">
        <f>VLOOKUP(D1158,'[45]2014市本级决算'!A:C,3,FALSE)</f>
        <v>4929</v>
      </c>
      <c r="H1158" s="188">
        <f>VLOOKUP(D1158,'[45]2015市本级年初预算'!D:G,4,FALSE)</f>
        <v>5000</v>
      </c>
      <c r="I1158" s="188">
        <f>VLOOKUP(D1158,'[45]2015预算调整'!E:K,7,FALSE)</f>
        <v>5000</v>
      </c>
      <c r="J1158" s="188">
        <f>VLOOKUP(D1158,'[45]2015年市本级决算'!A:C,3,FALSE)</f>
        <v>3836</v>
      </c>
      <c r="K1158" s="578">
        <f t="shared" si="130"/>
        <v>0.778</v>
      </c>
      <c r="L1158" s="579">
        <f t="shared" si="131"/>
        <v>0.767</v>
      </c>
      <c r="M1158" s="578">
        <f t="shared" si="132"/>
        <v>0.767</v>
      </c>
      <c r="N1158" s="148">
        <f t="shared" si="128"/>
        <v>-0.222</v>
      </c>
      <c r="O1158" s="194" t="str">
        <f t="shared" si="129"/>
        <v>是</v>
      </c>
      <c r="P1158" s="194" t="str">
        <f t="shared" si="133"/>
        <v>否</v>
      </c>
      <c r="Q1158" s="187" t="s">
        <v>2199</v>
      </c>
      <c r="R1158" s="175">
        <f t="shared" si="134"/>
        <v>7</v>
      </c>
    </row>
    <row r="1159" s="175" customFormat="1" ht="18.95" customHeight="1" spans="1:18">
      <c r="A1159" s="185" t="s">
        <v>165</v>
      </c>
      <c r="B1159" s="186" t="s">
        <v>165</v>
      </c>
      <c r="C1159" s="690" t="s">
        <v>2166</v>
      </c>
      <c r="D1159" s="574">
        <v>2200150</v>
      </c>
      <c r="E1159" s="186" t="s">
        <v>176</v>
      </c>
      <c r="F1159" s="60" t="s">
        <v>189</v>
      </c>
      <c r="G1159" s="188">
        <f>VLOOKUP(D1159,'[45]2014市本级决算'!A:C,3,FALSE)</f>
        <v>261</v>
      </c>
      <c r="H1159" s="188">
        <f>VLOOKUP(D1159,'[45]2015市本级年初预算'!D:G,4,FALSE)</f>
        <v>300</v>
      </c>
      <c r="I1159" s="188">
        <f>VLOOKUP(D1159,'[45]2015预算调整'!E:K,7,FALSE)</f>
        <v>300</v>
      </c>
      <c r="J1159" s="188">
        <f>VLOOKUP(D1159,'[45]2015年市本级决算'!A:C,3,FALSE)</f>
        <v>524</v>
      </c>
      <c r="K1159" s="578">
        <f t="shared" si="130"/>
        <v>2.008</v>
      </c>
      <c r="L1159" s="579">
        <f t="shared" si="131"/>
        <v>1.747</v>
      </c>
      <c r="M1159" s="578">
        <f t="shared" si="132"/>
        <v>1.747</v>
      </c>
      <c r="N1159" s="148">
        <f t="shared" si="128"/>
        <v>1.008</v>
      </c>
      <c r="O1159" s="194" t="str">
        <f t="shared" si="129"/>
        <v>是</v>
      </c>
      <c r="P1159" s="194" t="str">
        <f t="shared" si="133"/>
        <v>否</v>
      </c>
      <c r="Q1159" s="187" t="s">
        <v>2200</v>
      </c>
      <c r="R1159" s="175">
        <f t="shared" si="134"/>
        <v>7</v>
      </c>
    </row>
    <row r="1160" s="175" customFormat="1" ht="18.95" customHeight="1" spans="1:18">
      <c r="A1160" s="185" t="s">
        <v>165</v>
      </c>
      <c r="B1160" s="186" t="s">
        <v>165</v>
      </c>
      <c r="C1160" s="690" t="s">
        <v>2166</v>
      </c>
      <c r="D1160" s="574">
        <v>2200199</v>
      </c>
      <c r="E1160" s="186" t="s">
        <v>176</v>
      </c>
      <c r="F1160" s="60" t="s">
        <v>2201</v>
      </c>
      <c r="G1160" s="188">
        <f>VLOOKUP(D1160,'[45]2014市本级决算'!A:C,3,FALSE)</f>
        <v>0</v>
      </c>
      <c r="H1160" s="188">
        <f>VLOOKUP(D1160,'[45]2015市本级年初预算'!D:G,4,FALSE)</f>
        <v>0</v>
      </c>
      <c r="I1160" s="188">
        <f>VLOOKUP(D1160,'[45]2015预算调整'!E:K,7,FALSE)</f>
        <v>0</v>
      </c>
      <c r="J1160" s="188">
        <f>VLOOKUP(D1160,'[45]2015年市本级决算'!A:C,3,FALSE)</f>
        <v>19</v>
      </c>
      <c r="K1160" s="578">
        <f t="shared" si="130"/>
        <v>0</v>
      </c>
      <c r="L1160" s="579">
        <f t="shared" si="131"/>
        <v>0</v>
      </c>
      <c r="M1160" s="578">
        <f t="shared" si="132"/>
        <v>0</v>
      </c>
      <c r="N1160" s="148" t="str">
        <f t="shared" si="128"/>
        <v/>
      </c>
      <c r="O1160" s="194" t="str">
        <f t="shared" si="129"/>
        <v>是</v>
      </c>
      <c r="P1160" s="194" t="str">
        <f t="shared" si="133"/>
        <v>否</v>
      </c>
      <c r="Q1160" s="187" t="s">
        <v>2202</v>
      </c>
      <c r="R1160" s="175">
        <f t="shared" si="134"/>
        <v>7</v>
      </c>
    </row>
    <row r="1161" s="175" customFormat="1" ht="18.95" customHeight="1" spans="1:18">
      <c r="A1161" s="185" t="s">
        <v>165</v>
      </c>
      <c r="B1161" s="690" t="s">
        <v>2164</v>
      </c>
      <c r="C1161" s="186"/>
      <c r="D1161" s="574">
        <v>22002</v>
      </c>
      <c r="E1161" s="186"/>
      <c r="F1161" s="60" t="s">
        <v>2203</v>
      </c>
      <c r="G1161" s="188">
        <f>VLOOKUP(D1161,'[45]2014市本级决算'!A:C,3,FALSE)</f>
        <v>0</v>
      </c>
      <c r="H1161" s="188">
        <f>VLOOKUP(D1161,'[45]2015市本级年初预算'!D:G,4,FALSE)</f>
        <v>0</v>
      </c>
      <c r="I1161" s="188">
        <f>VLOOKUP(D1161,'[45]2015预算调整'!E:K,7,FALSE)</f>
        <v>0</v>
      </c>
      <c r="J1161" s="188">
        <f>VLOOKUP(D1161,'[45]2015年市本级决算'!A:C,3,FALSE)</f>
        <v>0</v>
      </c>
      <c r="K1161" s="578">
        <f t="shared" si="130"/>
        <v>0</v>
      </c>
      <c r="L1161" s="579">
        <f t="shared" si="131"/>
        <v>0</v>
      </c>
      <c r="M1161" s="578">
        <f t="shared" si="132"/>
        <v>0</v>
      </c>
      <c r="N1161" s="146" t="str">
        <f t="shared" si="128"/>
        <v/>
      </c>
      <c r="O1161" s="194" t="str">
        <f t="shared" si="129"/>
        <v>否</v>
      </c>
      <c r="P1161" s="194" t="str">
        <f t="shared" si="133"/>
        <v>是</v>
      </c>
      <c r="Q1161" s="187" t="s">
        <v>2204</v>
      </c>
      <c r="R1161" s="175">
        <f t="shared" si="134"/>
        <v>5</v>
      </c>
    </row>
    <row r="1162" s="175" customFormat="1" ht="18.95" customHeight="1" spans="1:18">
      <c r="A1162" s="185" t="s">
        <v>165</v>
      </c>
      <c r="B1162" s="186" t="s">
        <v>165</v>
      </c>
      <c r="C1162" s="690" t="s">
        <v>2204</v>
      </c>
      <c r="D1162" s="574">
        <v>2200201</v>
      </c>
      <c r="E1162" s="186" t="s">
        <v>176</v>
      </c>
      <c r="F1162" s="60" t="s">
        <v>170</v>
      </c>
      <c r="G1162" s="188">
        <f>VLOOKUP(D1162,'[45]2014市本级决算'!A:C,3,FALSE)</f>
        <v>0</v>
      </c>
      <c r="H1162" s="188">
        <f>VLOOKUP(D1162,'[45]2015市本级年初预算'!D:G,4,FALSE)</f>
        <v>0</v>
      </c>
      <c r="I1162" s="188">
        <f>VLOOKUP(D1162,'[45]2015预算调整'!E:K,7,FALSE)</f>
        <v>0</v>
      </c>
      <c r="J1162" s="188">
        <f>VLOOKUP(D1162,'[45]2015年市本级决算'!A:C,3,FALSE)</f>
        <v>0</v>
      </c>
      <c r="K1162" s="578">
        <f t="shared" si="130"/>
        <v>0</v>
      </c>
      <c r="L1162" s="579">
        <f t="shared" si="131"/>
        <v>0</v>
      </c>
      <c r="M1162" s="578">
        <f t="shared" si="132"/>
        <v>0</v>
      </c>
      <c r="N1162" s="148" t="str">
        <f t="shared" si="128"/>
        <v/>
      </c>
      <c r="O1162" s="194" t="str">
        <f t="shared" si="129"/>
        <v>否</v>
      </c>
      <c r="P1162" s="194" t="str">
        <f t="shared" si="133"/>
        <v>否</v>
      </c>
      <c r="Q1162" s="187" t="s">
        <v>2205</v>
      </c>
      <c r="R1162" s="175">
        <f t="shared" si="134"/>
        <v>7</v>
      </c>
    </row>
    <row r="1163" s="175" customFormat="1" ht="18.95" customHeight="1" spans="1:18">
      <c r="A1163" s="185" t="s">
        <v>165</v>
      </c>
      <c r="B1163" s="186" t="s">
        <v>165</v>
      </c>
      <c r="C1163" s="690" t="s">
        <v>2204</v>
      </c>
      <c r="D1163" s="574">
        <v>2200202</v>
      </c>
      <c r="E1163" s="186" t="s">
        <v>176</v>
      </c>
      <c r="F1163" s="60" t="s">
        <v>172</v>
      </c>
      <c r="G1163" s="188">
        <f>VLOOKUP(D1163,'[45]2014市本级决算'!A:C,3,FALSE)</f>
        <v>0</v>
      </c>
      <c r="H1163" s="188">
        <f>VLOOKUP(D1163,'[45]2015市本级年初预算'!D:G,4,FALSE)</f>
        <v>0</v>
      </c>
      <c r="I1163" s="188">
        <f>VLOOKUP(D1163,'[45]2015预算调整'!E:K,7,FALSE)</f>
        <v>0</v>
      </c>
      <c r="J1163" s="188">
        <f>VLOOKUP(D1163,'[45]2015年市本级决算'!A:C,3,FALSE)</f>
        <v>0</v>
      </c>
      <c r="K1163" s="578">
        <f t="shared" si="130"/>
        <v>0</v>
      </c>
      <c r="L1163" s="579">
        <f t="shared" si="131"/>
        <v>0</v>
      </c>
      <c r="M1163" s="578">
        <f t="shared" si="132"/>
        <v>0</v>
      </c>
      <c r="N1163" s="148" t="str">
        <f t="shared" si="128"/>
        <v/>
      </c>
      <c r="O1163" s="194" t="str">
        <f t="shared" si="129"/>
        <v>否</v>
      </c>
      <c r="P1163" s="194" t="str">
        <f t="shared" si="133"/>
        <v>否</v>
      </c>
      <c r="Q1163" s="187" t="s">
        <v>2206</v>
      </c>
      <c r="R1163" s="175">
        <f t="shared" si="134"/>
        <v>7</v>
      </c>
    </row>
    <row r="1164" s="175" customFormat="1" ht="18.95" customHeight="1" spans="1:18">
      <c r="A1164" s="185" t="s">
        <v>165</v>
      </c>
      <c r="B1164" s="186" t="s">
        <v>165</v>
      </c>
      <c r="C1164" s="690" t="s">
        <v>2204</v>
      </c>
      <c r="D1164" s="574">
        <v>2200203</v>
      </c>
      <c r="E1164" s="186" t="s">
        <v>176</v>
      </c>
      <c r="F1164" s="60" t="s">
        <v>174</v>
      </c>
      <c r="G1164" s="188">
        <f>VLOOKUP(D1164,'[45]2014市本级决算'!A:C,3,FALSE)</f>
        <v>0</v>
      </c>
      <c r="H1164" s="188">
        <f>VLOOKUP(D1164,'[45]2015市本级年初预算'!D:G,4,FALSE)</f>
        <v>0</v>
      </c>
      <c r="I1164" s="188">
        <f>VLOOKUP(D1164,'[45]2015预算调整'!E:K,7,FALSE)</f>
        <v>0</v>
      </c>
      <c r="J1164" s="188">
        <f>VLOOKUP(D1164,'[45]2015年市本级决算'!A:C,3,FALSE)</f>
        <v>0</v>
      </c>
      <c r="K1164" s="578">
        <f t="shared" si="130"/>
        <v>0</v>
      </c>
      <c r="L1164" s="579">
        <f t="shared" si="131"/>
        <v>0</v>
      </c>
      <c r="M1164" s="578">
        <f t="shared" si="132"/>
        <v>0</v>
      </c>
      <c r="N1164" s="148" t="str">
        <f t="shared" si="128"/>
        <v/>
      </c>
      <c r="O1164" s="194" t="str">
        <f t="shared" si="129"/>
        <v>否</v>
      </c>
      <c r="P1164" s="194" t="str">
        <f t="shared" si="133"/>
        <v>否</v>
      </c>
      <c r="Q1164" s="187" t="s">
        <v>2207</v>
      </c>
      <c r="R1164" s="175">
        <f t="shared" si="134"/>
        <v>7</v>
      </c>
    </row>
    <row r="1165" s="175" customFormat="1" ht="18.95" customHeight="1" spans="1:18">
      <c r="A1165" s="185" t="s">
        <v>165</v>
      </c>
      <c r="B1165" s="186" t="s">
        <v>165</v>
      </c>
      <c r="C1165" s="690" t="s">
        <v>2204</v>
      </c>
      <c r="D1165" s="574">
        <v>2200204</v>
      </c>
      <c r="E1165" s="186" t="s">
        <v>176</v>
      </c>
      <c r="F1165" s="60" t="s">
        <v>2208</v>
      </c>
      <c r="G1165" s="188">
        <f>VLOOKUP(D1165,'[45]2014市本级决算'!A:C,3,FALSE)</f>
        <v>0</v>
      </c>
      <c r="H1165" s="188">
        <f>VLOOKUP(D1165,'[45]2015市本级年初预算'!D:G,4,FALSE)</f>
        <v>0</v>
      </c>
      <c r="I1165" s="188">
        <f>VLOOKUP(D1165,'[45]2015预算调整'!E:K,7,FALSE)</f>
        <v>0</v>
      </c>
      <c r="J1165" s="188">
        <f>VLOOKUP(D1165,'[45]2015年市本级决算'!A:C,3,FALSE)</f>
        <v>0</v>
      </c>
      <c r="K1165" s="578">
        <f t="shared" si="130"/>
        <v>0</v>
      </c>
      <c r="L1165" s="579">
        <f t="shared" si="131"/>
        <v>0</v>
      </c>
      <c r="M1165" s="578">
        <f t="shared" si="132"/>
        <v>0</v>
      </c>
      <c r="N1165" s="148" t="str">
        <f t="shared" si="128"/>
        <v/>
      </c>
      <c r="O1165" s="194" t="str">
        <f t="shared" si="129"/>
        <v>否</v>
      </c>
      <c r="P1165" s="194" t="str">
        <f t="shared" si="133"/>
        <v>否</v>
      </c>
      <c r="Q1165" s="187" t="s">
        <v>2209</v>
      </c>
      <c r="R1165" s="175">
        <f t="shared" si="134"/>
        <v>7</v>
      </c>
    </row>
    <row r="1166" s="175" customFormat="1" ht="18.95" customHeight="1" spans="1:18">
      <c r="A1166" s="185" t="s">
        <v>165</v>
      </c>
      <c r="B1166" s="186" t="s">
        <v>165</v>
      </c>
      <c r="C1166" s="690" t="s">
        <v>2204</v>
      </c>
      <c r="D1166" s="574">
        <v>2200205</v>
      </c>
      <c r="E1166" s="186" t="s">
        <v>176</v>
      </c>
      <c r="F1166" s="60" t="s">
        <v>2210</v>
      </c>
      <c r="G1166" s="188">
        <f>VLOOKUP(D1166,'[45]2014市本级决算'!A:C,3,FALSE)</f>
        <v>0</v>
      </c>
      <c r="H1166" s="188">
        <f>VLOOKUP(D1166,'[45]2015市本级年初预算'!D:G,4,FALSE)</f>
        <v>0</v>
      </c>
      <c r="I1166" s="188">
        <f>VLOOKUP(D1166,'[45]2015预算调整'!E:K,7,FALSE)</f>
        <v>0</v>
      </c>
      <c r="J1166" s="188">
        <f>VLOOKUP(D1166,'[45]2015年市本级决算'!A:C,3,FALSE)</f>
        <v>0</v>
      </c>
      <c r="K1166" s="578">
        <f t="shared" si="130"/>
        <v>0</v>
      </c>
      <c r="L1166" s="579">
        <f t="shared" si="131"/>
        <v>0</v>
      </c>
      <c r="M1166" s="578">
        <f t="shared" si="132"/>
        <v>0</v>
      </c>
      <c r="N1166" s="148" t="str">
        <f t="shared" si="128"/>
        <v/>
      </c>
      <c r="O1166" s="194" t="str">
        <f t="shared" si="129"/>
        <v>否</v>
      </c>
      <c r="P1166" s="194" t="str">
        <f t="shared" si="133"/>
        <v>否</v>
      </c>
      <c r="Q1166" s="187" t="s">
        <v>2211</v>
      </c>
      <c r="R1166" s="175">
        <f t="shared" si="134"/>
        <v>7</v>
      </c>
    </row>
    <row r="1167" s="175" customFormat="1" ht="18.95" customHeight="1" spans="1:18">
      <c r="A1167" s="185" t="s">
        <v>165</v>
      </c>
      <c r="B1167" s="186" t="s">
        <v>165</v>
      </c>
      <c r="C1167" s="690" t="s">
        <v>2204</v>
      </c>
      <c r="D1167" s="574">
        <v>2200206</v>
      </c>
      <c r="E1167" s="186" t="s">
        <v>176</v>
      </c>
      <c r="F1167" s="60" t="s">
        <v>2212</v>
      </c>
      <c r="G1167" s="188">
        <f>VLOOKUP(D1167,'[45]2014市本级决算'!A:C,3,FALSE)</f>
        <v>0</v>
      </c>
      <c r="H1167" s="188">
        <f>VLOOKUP(D1167,'[45]2015市本级年初预算'!D:G,4,FALSE)</f>
        <v>0</v>
      </c>
      <c r="I1167" s="188">
        <f>VLOOKUP(D1167,'[45]2015预算调整'!E:K,7,FALSE)</f>
        <v>0</v>
      </c>
      <c r="J1167" s="188">
        <f>VLOOKUP(D1167,'[45]2015年市本级决算'!A:C,3,FALSE)</f>
        <v>0</v>
      </c>
      <c r="K1167" s="578">
        <f t="shared" si="130"/>
        <v>0</v>
      </c>
      <c r="L1167" s="579">
        <f t="shared" si="131"/>
        <v>0</v>
      </c>
      <c r="M1167" s="578">
        <f t="shared" si="132"/>
        <v>0</v>
      </c>
      <c r="N1167" s="148" t="str">
        <f t="shared" si="128"/>
        <v/>
      </c>
      <c r="O1167" s="194" t="str">
        <f t="shared" si="129"/>
        <v>否</v>
      </c>
      <c r="P1167" s="194" t="str">
        <f t="shared" si="133"/>
        <v>否</v>
      </c>
      <c r="Q1167" s="187" t="s">
        <v>2213</v>
      </c>
      <c r="R1167" s="175">
        <f t="shared" si="134"/>
        <v>7</v>
      </c>
    </row>
    <row r="1168" s="175" customFormat="1" ht="18.95" customHeight="1" spans="1:18">
      <c r="A1168" s="185" t="s">
        <v>165</v>
      </c>
      <c r="B1168" s="186" t="s">
        <v>165</v>
      </c>
      <c r="C1168" s="690" t="s">
        <v>2204</v>
      </c>
      <c r="D1168" s="574">
        <v>2200207</v>
      </c>
      <c r="E1168" s="186" t="s">
        <v>176</v>
      </c>
      <c r="F1168" s="60" t="s">
        <v>2214</v>
      </c>
      <c r="G1168" s="188">
        <f>VLOOKUP(D1168,'[45]2014市本级决算'!A:C,3,FALSE)</f>
        <v>0</v>
      </c>
      <c r="H1168" s="188">
        <f>VLOOKUP(D1168,'[45]2015市本级年初预算'!D:G,4,FALSE)</f>
        <v>0</v>
      </c>
      <c r="I1168" s="188">
        <f>VLOOKUP(D1168,'[45]2015预算调整'!E:K,7,FALSE)</f>
        <v>0</v>
      </c>
      <c r="J1168" s="188">
        <f>VLOOKUP(D1168,'[45]2015年市本级决算'!A:C,3,FALSE)</f>
        <v>0</v>
      </c>
      <c r="K1168" s="578">
        <f t="shared" si="130"/>
        <v>0</v>
      </c>
      <c r="L1168" s="579">
        <f t="shared" si="131"/>
        <v>0</v>
      </c>
      <c r="M1168" s="578">
        <f t="shared" si="132"/>
        <v>0</v>
      </c>
      <c r="N1168" s="148" t="str">
        <f t="shared" si="128"/>
        <v/>
      </c>
      <c r="O1168" s="194" t="str">
        <f t="shared" si="129"/>
        <v>否</v>
      </c>
      <c r="P1168" s="194" t="str">
        <f t="shared" si="133"/>
        <v>否</v>
      </c>
      <c r="Q1168" s="187" t="s">
        <v>2215</v>
      </c>
      <c r="R1168" s="175">
        <f t="shared" si="134"/>
        <v>7</v>
      </c>
    </row>
    <row r="1169" s="175" customFormat="1" ht="18.95" customHeight="1" spans="1:18">
      <c r="A1169" s="185" t="s">
        <v>165</v>
      </c>
      <c r="B1169" s="186" t="s">
        <v>165</v>
      </c>
      <c r="C1169" s="690" t="s">
        <v>2204</v>
      </c>
      <c r="D1169" s="574">
        <v>2200208</v>
      </c>
      <c r="E1169" s="186" t="s">
        <v>176</v>
      </c>
      <c r="F1169" s="60" t="s">
        <v>2216</v>
      </c>
      <c r="G1169" s="188">
        <f>VLOOKUP(D1169,'[45]2014市本级决算'!A:C,3,FALSE)</f>
        <v>0</v>
      </c>
      <c r="H1169" s="188">
        <f>VLOOKUP(D1169,'[45]2015市本级年初预算'!D:G,4,FALSE)</f>
        <v>0</v>
      </c>
      <c r="I1169" s="188">
        <f>VLOOKUP(D1169,'[45]2015预算调整'!E:K,7,FALSE)</f>
        <v>0</v>
      </c>
      <c r="J1169" s="188">
        <f>VLOOKUP(D1169,'[45]2015年市本级决算'!A:C,3,FALSE)</f>
        <v>0</v>
      </c>
      <c r="K1169" s="578">
        <f t="shared" si="130"/>
        <v>0</v>
      </c>
      <c r="L1169" s="579">
        <f t="shared" si="131"/>
        <v>0</v>
      </c>
      <c r="M1169" s="578">
        <f t="shared" si="132"/>
        <v>0</v>
      </c>
      <c r="N1169" s="148" t="str">
        <f t="shared" si="128"/>
        <v/>
      </c>
      <c r="O1169" s="194" t="str">
        <f t="shared" si="129"/>
        <v>否</v>
      </c>
      <c r="P1169" s="194" t="str">
        <f t="shared" si="133"/>
        <v>否</v>
      </c>
      <c r="Q1169" s="187" t="s">
        <v>2217</v>
      </c>
      <c r="R1169" s="175">
        <f t="shared" si="134"/>
        <v>7</v>
      </c>
    </row>
    <row r="1170" s="175" customFormat="1" ht="18.95" customHeight="1" spans="1:18">
      <c r="A1170" s="185" t="s">
        <v>165</v>
      </c>
      <c r="B1170" s="186"/>
      <c r="C1170" s="690" t="s">
        <v>2204</v>
      </c>
      <c r="D1170" s="574">
        <v>2200209</v>
      </c>
      <c r="E1170" s="186" t="s">
        <v>176</v>
      </c>
      <c r="F1170" s="60" t="s">
        <v>2218</v>
      </c>
      <c r="G1170" s="188">
        <f>VLOOKUP(D1170,'[45]2014市本级决算'!A:C,3,FALSE)</f>
        <v>0</v>
      </c>
      <c r="H1170" s="188">
        <f>VLOOKUP(D1170,'[45]2015市本级年初预算'!D:G,4,FALSE)</f>
        <v>0</v>
      </c>
      <c r="I1170" s="188">
        <f>VLOOKUP(D1170,'[45]2015预算调整'!E:K,7,FALSE)</f>
        <v>0</v>
      </c>
      <c r="J1170" s="188">
        <f>VLOOKUP(D1170,'[45]2015年市本级决算'!A:C,3,FALSE)</f>
        <v>0</v>
      </c>
      <c r="K1170" s="578">
        <f t="shared" si="130"/>
        <v>0</v>
      </c>
      <c r="L1170" s="579">
        <f t="shared" si="131"/>
        <v>0</v>
      </c>
      <c r="M1170" s="578">
        <f t="shared" si="132"/>
        <v>0</v>
      </c>
      <c r="N1170" s="148" t="str">
        <f t="shared" si="128"/>
        <v/>
      </c>
      <c r="O1170" s="194" t="str">
        <f t="shared" si="129"/>
        <v>否</v>
      </c>
      <c r="P1170" s="194" t="str">
        <f t="shared" si="133"/>
        <v>否</v>
      </c>
      <c r="Q1170" s="187" t="s">
        <v>2219</v>
      </c>
      <c r="R1170" s="175">
        <f t="shared" si="134"/>
        <v>7</v>
      </c>
    </row>
    <row r="1171" s="175" customFormat="1" ht="18.95" customHeight="1" spans="1:18">
      <c r="A1171" s="185" t="s">
        <v>165</v>
      </c>
      <c r="B1171" s="186" t="s">
        <v>165</v>
      </c>
      <c r="C1171" s="690" t="s">
        <v>2204</v>
      </c>
      <c r="D1171" s="574">
        <v>2200210</v>
      </c>
      <c r="E1171" s="186" t="s">
        <v>176</v>
      </c>
      <c r="F1171" s="60" t="s">
        <v>2220</v>
      </c>
      <c r="G1171" s="188">
        <f>VLOOKUP(D1171,'[45]2014市本级决算'!A:C,3,FALSE)</f>
        <v>0</v>
      </c>
      <c r="H1171" s="188">
        <f>VLOOKUP(D1171,'[45]2015市本级年初预算'!D:G,4,FALSE)</f>
        <v>0</v>
      </c>
      <c r="I1171" s="188">
        <f>VLOOKUP(D1171,'[45]2015预算调整'!E:K,7,FALSE)</f>
        <v>0</v>
      </c>
      <c r="J1171" s="188">
        <f>VLOOKUP(D1171,'[45]2015年市本级决算'!A:C,3,FALSE)</f>
        <v>0</v>
      </c>
      <c r="K1171" s="578">
        <f t="shared" si="130"/>
        <v>0</v>
      </c>
      <c r="L1171" s="579">
        <f t="shared" si="131"/>
        <v>0</v>
      </c>
      <c r="M1171" s="578">
        <f t="shared" si="132"/>
        <v>0</v>
      </c>
      <c r="N1171" s="148" t="str">
        <f t="shared" si="128"/>
        <v/>
      </c>
      <c r="O1171" s="194" t="str">
        <f t="shared" si="129"/>
        <v>否</v>
      </c>
      <c r="P1171" s="194" t="str">
        <f t="shared" si="133"/>
        <v>否</v>
      </c>
      <c r="Q1171" s="187" t="s">
        <v>2221</v>
      </c>
      <c r="R1171" s="175">
        <f t="shared" si="134"/>
        <v>7</v>
      </c>
    </row>
    <row r="1172" s="175" customFormat="1" ht="18.95" customHeight="1" spans="1:18">
      <c r="A1172" s="185" t="s">
        <v>165</v>
      </c>
      <c r="B1172" s="186" t="s">
        <v>165</v>
      </c>
      <c r="C1172" s="690" t="s">
        <v>2204</v>
      </c>
      <c r="D1172" s="574">
        <v>2200211</v>
      </c>
      <c r="E1172" s="186" t="s">
        <v>176</v>
      </c>
      <c r="F1172" s="60" t="s">
        <v>2222</v>
      </c>
      <c r="G1172" s="188">
        <f>VLOOKUP(D1172,'[45]2014市本级决算'!A:C,3,FALSE)</f>
        <v>0</v>
      </c>
      <c r="H1172" s="188">
        <f>VLOOKUP(D1172,'[45]2015市本级年初预算'!D:G,4,FALSE)</f>
        <v>0</v>
      </c>
      <c r="I1172" s="188">
        <f>VLOOKUP(D1172,'[45]2015预算调整'!E:K,7,FALSE)</f>
        <v>0</v>
      </c>
      <c r="J1172" s="188">
        <f>VLOOKUP(D1172,'[45]2015年市本级决算'!A:C,3,FALSE)</f>
        <v>0</v>
      </c>
      <c r="K1172" s="578">
        <f t="shared" si="130"/>
        <v>0</v>
      </c>
      <c r="L1172" s="579">
        <f t="shared" si="131"/>
        <v>0</v>
      </c>
      <c r="M1172" s="578">
        <f t="shared" si="132"/>
        <v>0</v>
      </c>
      <c r="N1172" s="148" t="str">
        <f t="shared" si="128"/>
        <v/>
      </c>
      <c r="O1172" s="194" t="str">
        <f t="shared" si="129"/>
        <v>否</v>
      </c>
      <c r="P1172" s="194" t="str">
        <f t="shared" si="133"/>
        <v>否</v>
      </c>
      <c r="Q1172" s="187" t="s">
        <v>2223</v>
      </c>
      <c r="R1172" s="175">
        <f t="shared" si="134"/>
        <v>7</v>
      </c>
    </row>
    <row r="1173" s="175" customFormat="1" ht="18.95" customHeight="1" spans="1:18">
      <c r="A1173" s="185" t="s">
        <v>165</v>
      </c>
      <c r="B1173" s="186" t="s">
        <v>165</v>
      </c>
      <c r="C1173" s="690" t="s">
        <v>2204</v>
      </c>
      <c r="D1173" s="574">
        <v>2200212</v>
      </c>
      <c r="E1173" s="186" t="s">
        <v>176</v>
      </c>
      <c r="F1173" s="60" t="s">
        <v>2224</v>
      </c>
      <c r="G1173" s="188">
        <f>VLOOKUP(D1173,'[45]2014市本级决算'!A:C,3,FALSE)</f>
        <v>0</v>
      </c>
      <c r="H1173" s="188">
        <f>VLOOKUP(D1173,'[45]2015市本级年初预算'!D:G,4,FALSE)</f>
        <v>0</v>
      </c>
      <c r="I1173" s="188">
        <f>VLOOKUP(D1173,'[45]2015预算调整'!E:K,7,FALSE)</f>
        <v>0</v>
      </c>
      <c r="J1173" s="188">
        <f>VLOOKUP(D1173,'[45]2015年市本级决算'!A:C,3,FALSE)</f>
        <v>0</v>
      </c>
      <c r="K1173" s="578">
        <f t="shared" si="130"/>
        <v>0</v>
      </c>
      <c r="L1173" s="579">
        <f t="shared" si="131"/>
        <v>0</v>
      </c>
      <c r="M1173" s="578">
        <f t="shared" si="132"/>
        <v>0</v>
      </c>
      <c r="N1173" s="148" t="str">
        <f t="shared" si="128"/>
        <v/>
      </c>
      <c r="O1173" s="194" t="str">
        <f t="shared" si="129"/>
        <v>否</v>
      </c>
      <c r="P1173" s="194" t="str">
        <f t="shared" si="133"/>
        <v>否</v>
      </c>
      <c r="Q1173" s="187" t="s">
        <v>2225</v>
      </c>
      <c r="R1173" s="175">
        <f t="shared" si="134"/>
        <v>7</v>
      </c>
    </row>
    <row r="1174" s="175" customFormat="1" ht="18.95" customHeight="1" spans="1:18">
      <c r="A1174" s="185" t="s">
        <v>165</v>
      </c>
      <c r="B1174" s="186" t="s">
        <v>165</v>
      </c>
      <c r="C1174" s="690" t="s">
        <v>2204</v>
      </c>
      <c r="D1174" s="574">
        <v>2200213</v>
      </c>
      <c r="E1174" s="186" t="s">
        <v>176</v>
      </c>
      <c r="F1174" s="60" t="s">
        <v>2226</v>
      </c>
      <c r="G1174" s="188">
        <f>VLOOKUP(D1174,'[45]2014市本级决算'!A:C,3,FALSE)</f>
        <v>0</v>
      </c>
      <c r="H1174" s="188">
        <f>VLOOKUP(D1174,'[45]2015市本级年初预算'!D:G,4,FALSE)</f>
        <v>0</v>
      </c>
      <c r="I1174" s="188">
        <f>VLOOKUP(D1174,'[45]2015预算调整'!E:K,7,FALSE)</f>
        <v>0</v>
      </c>
      <c r="J1174" s="188">
        <f>VLOOKUP(D1174,'[45]2015年市本级决算'!A:C,3,FALSE)</f>
        <v>0</v>
      </c>
      <c r="K1174" s="578">
        <f t="shared" si="130"/>
        <v>0</v>
      </c>
      <c r="L1174" s="579">
        <f t="shared" si="131"/>
        <v>0</v>
      </c>
      <c r="M1174" s="578">
        <f t="shared" si="132"/>
        <v>0</v>
      </c>
      <c r="N1174" s="148" t="str">
        <f t="shared" si="128"/>
        <v/>
      </c>
      <c r="O1174" s="194" t="str">
        <f t="shared" si="129"/>
        <v>否</v>
      </c>
      <c r="P1174" s="194" t="str">
        <f t="shared" si="133"/>
        <v>否</v>
      </c>
      <c r="Q1174" s="187" t="s">
        <v>2227</v>
      </c>
      <c r="R1174" s="175">
        <f t="shared" si="134"/>
        <v>7</v>
      </c>
    </row>
    <row r="1175" s="175" customFormat="1" ht="18.95" customHeight="1" spans="1:18">
      <c r="A1175" s="185" t="s">
        <v>165</v>
      </c>
      <c r="B1175" s="186" t="s">
        <v>165</v>
      </c>
      <c r="C1175" s="690" t="s">
        <v>2204</v>
      </c>
      <c r="D1175" s="574">
        <v>2200214</v>
      </c>
      <c r="E1175" s="186" t="s">
        <v>176</v>
      </c>
      <c r="F1175" s="60" t="s">
        <v>2228</v>
      </c>
      <c r="G1175" s="188">
        <f>VLOOKUP(D1175,'[45]2014市本级决算'!A:C,3,FALSE)</f>
        <v>0</v>
      </c>
      <c r="H1175" s="188">
        <f>VLOOKUP(D1175,'[45]2015市本级年初预算'!D:G,4,FALSE)</f>
        <v>0</v>
      </c>
      <c r="I1175" s="188">
        <f>VLOOKUP(D1175,'[45]2015预算调整'!E:K,7,FALSE)</f>
        <v>0</v>
      </c>
      <c r="J1175" s="188">
        <f>VLOOKUP(D1175,'[45]2015年市本级决算'!A:C,3,FALSE)</f>
        <v>0</v>
      </c>
      <c r="K1175" s="578">
        <f t="shared" si="130"/>
        <v>0</v>
      </c>
      <c r="L1175" s="579">
        <f t="shared" si="131"/>
        <v>0</v>
      </c>
      <c r="M1175" s="578">
        <f t="shared" si="132"/>
        <v>0</v>
      </c>
      <c r="N1175" s="148" t="str">
        <f t="shared" si="128"/>
        <v/>
      </c>
      <c r="O1175" s="194" t="str">
        <f t="shared" si="129"/>
        <v>否</v>
      </c>
      <c r="P1175" s="194" t="str">
        <f t="shared" si="133"/>
        <v>否</v>
      </c>
      <c r="Q1175" s="187" t="s">
        <v>2229</v>
      </c>
      <c r="R1175" s="175">
        <f t="shared" si="134"/>
        <v>7</v>
      </c>
    </row>
    <row r="1176" s="175" customFormat="1" ht="18.95" customHeight="1" spans="1:18">
      <c r="A1176" s="185" t="s">
        <v>165</v>
      </c>
      <c r="B1176" s="186" t="s">
        <v>165</v>
      </c>
      <c r="C1176" s="690" t="s">
        <v>2204</v>
      </c>
      <c r="D1176" s="574">
        <v>2200215</v>
      </c>
      <c r="E1176" s="186" t="s">
        <v>176</v>
      </c>
      <c r="F1176" s="60" t="s">
        <v>2230</v>
      </c>
      <c r="G1176" s="188">
        <f>VLOOKUP(D1176,'[45]2014市本级决算'!A:C,3,FALSE)</f>
        <v>0</v>
      </c>
      <c r="H1176" s="188">
        <f>VLOOKUP(D1176,'[45]2015市本级年初预算'!D:G,4,FALSE)</f>
        <v>0</v>
      </c>
      <c r="I1176" s="188">
        <f>VLOOKUP(D1176,'[45]2015预算调整'!E:K,7,FALSE)</f>
        <v>0</v>
      </c>
      <c r="J1176" s="188">
        <f>VLOOKUP(D1176,'[45]2015年市本级决算'!A:C,3,FALSE)</f>
        <v>0</v>
      </c>
      <c r="K1176" s="578">
        <f t="shared" si="130"/>
        <v>0</v>
      </c>
      <c r="L1176" s="579">
        <f t="shared" si="131"/>
        <v>0</v>
      </c>
      <c r="M1176" s="578">
        <f t="shared" si="132"/>
        <v>0</v>
      </c>
      <c r="N1176" s="148" t="str">
        <f t="shared" si="128"/>
        <v/>
      </c>
      <c r="O1176" s="194" t="str">
        <f t="shared" si="129"/>
        <v>否</v>
      </c>
      <c r="P1176" s="194" t="str">
        <f t="shared" si="133"/>
        <v>否</v>
      </c>
      <c r="Q1176" s="187" t="s">
        <v>2231</v>
      </c>
      <c r="R1176" s="175">
        <f t="shared" si="134"/>
        <v>7</v>
      </c>
    </row>
    <row r="1177" s="175" customFormat="1" ht="18.95" customHeight="1" spans="1:18">
      <c r="A1177" s="185" t="s">
        <v>165</v>
      </c>
      <c r="B1177" s="186" t="s">
        <v>165</v>
      </c>
      <c r="C1177" s="690" t="s">
        <v>2204</v>
      </c>
      <c r="D1177" s="574">
        <v>2200216</v>
      </c>
      <c r="E1177" s="186" t="s">
        <v>176</v>
      </c>
      <c r="F1177" s="60" t="s">
        <v>2232</v>
      </c>
      <c r="G1177" s="188">
        <f>VLOOKUP(D1177,'[45]2014市本级决算'!A:C,3,FALSE)</f>
        <v>0</v>
      </c>
      <c r="H1177" s="188">
        <f>VLOOKUP(D1177,'[45]2015市本级年初预算'!D:G,4,FALSE)</f>
        <v>0</v>
      </c>
      <c r="I1177" s="188">
        <f>VLOOKUP(D1177,'[45]2015预算调整'!E:K,7,FALSE)</f>
        <v>0</v>
      </c>
      <c r="J1177" s="188">
        <f>VLOOKUP(D1177,'[45]2015年市本级决算'!A:C,3,FALSE)</f>
        <v>0</v>
      </c>
      <c r="K1177" s="578">
        <f t="shared" si="130"/>
        <v>0</v>
      </c>
      <c r="L1177" s="579">
        <f t="shared" si="131"/>
        <v>0</v>
      </c>
      <c r="M1177" s="578">
        <f t="shared" si="132"/>
        <v>0</v>
      </c>
      <c r="N1177" s="148" t="str">
        <f t="shared" si="128"/>
        <v/>
      </c>
      <c r="O1177" s="194" t="str">
        <f t="shared" si="129"/>
        <v>否</v>
      </c>
      <c r="P1177" s="194" t="str">
        <f t="shared" si="133"/>
        <v>否</v>
      </c>
      <c r="Q1177" s="187" t="s">
        <v>2233</v>
      </c>
      <c r="R1177" s="175">
        <f t="shared" si="134"/>
        <v>7</v>
      </c>
    </row>
    <row r="1178" s="175" customFormat="1" ht="18.95" customHeight="1" spans="1:18">
      <c r="A1178" s="185" t="s">
        <v>165</v>
      </c>
      <c r="B1178" s="186" t="s">
        <v>165</v>
      </c>
      <c r="C1178" s="690" t="s">
        <v>2204</v>
      </c>
      <c r="D1178" s="574">
        <v>2200217</v>
      </c>
      <c r="E1178" s="186" t="s">
        <v>176</v>
      </c>
      <c r="F1178" s="60" t="s">
        <v>2234</v>
      </c>
      <c r="G1178" s="188">
        <f>VLOOKUP(D1178,'[45]2014市本级决算'!A:C,3,FALSE)</f>
        <v>0</v>
      </c>
      <c r="H1178" s="188">
        <f>VLOOKUP(D1178,'[45]2015市本级年初预算'!D:G,4,FALSE)</f>
        <v>0</v>
      </c>
      <c r="I1178" s="188">
        <f>VLOOKUP(D1178,'[45]2015预算调整'!E:K,7,FALSE)</f>
        <v>0</v>
      </c>
      <c r="J1178" s="188">
        <f>VLOOKUP(D1178,'[45]2015年市本级决算'!A:C,3,FALSE)</f>
        <v>0</v>
      </c>
      <c r="K1178" s="578">
        <f t="shared" si="130"/>
        <v>0</v>
      </c>
      <c r="L1178" s="579">
        <f t="shared" si="131"/>
        <v>0</v>
      </c>
      <c r="M1178" s="578">
        <f t="shared" si="132"/>
        <v>0</v>
      </c>
      <c r="N1178" s="148" t="str">
        <f t="shared" si="128"/>
        <v/>
      </c>
      <c r="O1178" s="194" t="str">
        <f t="shared" si="129"/>
        <v>否</v>
      </c>
      <c r="P1178" s="194" t="str">
        <f t="shared" si="133"/>
        <v>否</v>
      </c>
      <c r="Q1178" s="187" t="s">
        <v>2235</v>
      </c>
      <c r="R1178" s="175">
        <f t="shared" si="134"/>
        <v>7</v>
      </c>
    </row>
    <row r="1179" s="175" customFormat="1" ht="18.95" customHeight="1" spans="1:18">
      <c r="A1179" s="185" t="s">
        <v>165</v>
      </c>
      <c r="B1179" s="186" t="s">
        <v>165</v>
      </c>
      <c r="C1179" s="690" t="s">
        <v>2204</v>
      </c>
      <c r="D1179" s="574">
        <v>2200250</v>
      </c>
      <c r="E1179" s="186" t="s">
        <v>176</v>
      </c>
      <c r="F1179" s="60" t="s">
        <v>189</v>
      </c>
      <c r="G1179" s="188">
        <f>VLOOKUP(D1179,'[45]2014市本级决算'!A:C,3,FALSE)</f>
        <v>0</v>
      </c>
      <c r="H1179" s="188">
        <f>VLOOKUP(D1179,'[45]2015市本级年初预算'!D:G,4,FALSE)</f>
        <v>0</v>
      </c>
      <c r="I1179" s="188">
        <f>VLOOKUP(D1179,'[45]2015预算调整'!E:K,7,FALSE)</f>
        <v>0</v>
      </c>
      <c r="J1179" s="188">
        <f>VLOOKUP(D1179,'[45]2015年市本级决算'!A:C,3,FALSE)</f>
        <v>0</v>
      </c>
      <c r="K1179" s="578">
        <f t="shared" si="130"/>
        <v>0</v>
      </c>
      <c r="L1179" s="579">
        <f t="shared" si="131"/>
        <v>0</v>
      </c>
      <c r="M1179" s="578">
        <f t="shared" si="132"/>
        <v>0</v>
      </c>
      <c r="N1179" s="148" t="str">
        <f t="shared" si="128"/>
        <v/>
      </c>
      <c r="O1179" s="194" t="str">
        <f t="shared" si="129"/>
        <v>否</v>
      </c>
      <c r="P1179" s="194" t="str">
        <f t="shared" si="133"/>
        <v>否</v>
      </c>
      <c r="Q1179" s="187" t="s">
        <v>2236</v>
      </c>
      <c r="R1179" s="175">
        <f t="shared" si="134"/>
        <v>7</v>
      </c>
    </row>
    <row r="1180" s="175" customFormat="1" ht="18.95" customHeight="1" spans="1:18">
      <c r="A1180" s="185" t="s">
        <v>165</v>
      </c>
      <c r="B1180" s="186"/>
      <c r="C1180" s="690" t="s">
        <v>2204</v>
      </c>
      <c r="D1180" s="574">
        <v>2200299</v>
      </c>
      <c r="E1180" s="186" t="s">
        <v>176</v>
      </c>
      <c r="F1180" s="60" t="s">
        <v>2237</v>
      </c>
      <c r="G1180" s="188">
        <f>VLOOKUP(D1180,'[45]2014市本级决算'!A:C,3,FALSE)</f>
        <v>0</v>
      </c>
      <c r="H1180" s="188">
        <f>VLOOKUP(D1180,'[45]2015市本级年初预算'!D:G,4,FALSE)</f>
        <v>0</v>
      </c>
      <c r="I1180" s="188">
        <f>VLOOKUP(D1180,'[45]2015预算调整'!E:K,7,FALSE)</f>
        <v>0</v>
      </c>
      <c r="J1180" s="188">
        <f>VLOOKUP(D1180,'[45]2015年市本级决算'!A:C,3,FALSE)</f>
        <v>0</v>
      </c>
      <c r="K1180" s="578">
        <f t="shared" si="130"/>
        <v>0</v>
      </c>
      <c r="L1180" s="579">
        <f t="shared" si="131"/>
        <v>0</v>
      </c>
      <c r="M1180" s="578">
        <f t="shared" si="132"/>
        <v>0</v>
      </c>
      <c r="N1180" s="148" t="str">
        <f t="shared" si="128"/>
        <v/>
      </c>
      <c r="O1180" s="194" t="str">
        <f t="shared" si="129"/>
        <v>否</v>
      </c>
      <c r="P1180" s="194" t="str">
        <f t="shared" si="133"/>
        <v>否</v>
      </c>
      <c r="Q1180" s="187" t="s">
        <v>2238</v>
      </c>
      <c r="R1180" s="175">
        <f t="shared" si="134"/>
        <v>7</v>
      </c>
    </row>
    <row r="1181" s="175" customFormat="1" ht="18.95" customHeight="1" spans="1:18">
      <c r="A1181" s="185" t="s">
        <v>165</v>
      </c>
      <c r="B1181" s="690" t="s">
        <v>2164</v>
      </c>
      <c r="C1181" s="186"/>
      <c r="D1181" s="574">
        <v>22003</v>
      </c>
      <c r="E1181" s="186"/>
      <c r="F1181" s="60" t="s">
        <v>2239</v>
      </c>
      <c r="G1181" s="188">
        <f>VLOOKUP(D1181,'[45]2014市本级决算'!A:C,3,FALSE)</f>
        <v>322</v>
      </c>
      <c r="H1181" s="188">
        <f>VLOOKUP(D1181,'[45]2015市本级年初预算'!D:G,4,FALSE)</f>
        <v>330</v>
      </c>
      <c r="I1181" s="188">
        <f>VLOOKUP(D1181,'[45]2015预算调整'!E:K,7,FALSE)</f>
        <v>330</v>
      </c>
      <c r="J1181" s="188">
        <f>VLOOKUP(D1181,'[45]2015年市本级决算'!A:C,3,FALSE)</f>
        <v>-56</v>
      </c>
      <c r="K1181" s="578">
        <f t="shared" si="130"/>
        <v>-0.174</v>
      </c>
      <c r="L1181" s="579">
        <f t="shared" si="131"/>
        <v>-0.17</v>
      </c>
      <c r="M1181" s="578">
        <f t="shared" si="132"/>
        <v>-0.17</v>
      </c>
      <c r="N1181" s="148">
        <f t="shared" si="128"/>
        <v>-1.174</v>
      </c>
      <c r="O1181" s="194" t="str">
        <f t="shared" si="129"/>
        <v>是</v>
      </c>
      <c r="P1181" s="194" t="str">
        <f t="shared" si="133"/>
        <v>是</v>
      </c>
      <c r="Q1181" s="187" t="s">
        <v>2240</v>
      </c>
      <c r="R1181" s="175">
        <f t="shared" si="134"/>
        <v>5</v>
      </c>
    </row>
    <row r="1182" s="175" customFormat="1" ht="18.95" customHeight="1" spans="1:18">
      <c r="A1182" s="185" t="s">
        <v>165</v>
      </c>
      <c r="B1182" s="186" t="s">
        <v>165</v>
      </c>
      <c r="C1182" s="690" t="s">
        <v>2240</v>
      </c>
      <c r="D1182" s="574">
        <v>2200301</v>
      </c>
      <c r="E1182" s="186" t="s">
        <v>176</v>
      </c>
      <c r="F1182" s="60" t="s">
        <v>170</v>
      </c>
      <c r="G1182" s="188">
        <f>VLOOKUP(D1182,'[45]2014市本级决算'!A:C,3,FALSE)</f>
        <v>0</v>
      </c>
      <c r="H1182" s="188">
        <f>VLOOKUP(D1182,'[45]2015市本级年初预算'!D:G,4,FALSE)</f>
        <v>0</v>
      </c>
      <c r="I1182" s="188">
        <f>VLOOKUP(D1182,'[45]2015预算调整'!E:K,7,FALSE)</f>
        <v>0</v>
      </c>
      <c r="J1182" s="188">
        <f>VLOOKUP(D1182,'[45]2015年市本级决算'!A:C,3,FALSE)</f>
        <v>0</v>
      </c>
      <c r="K1182" s="578">
        <f t="shared" si="130"/>
        <v>0</v>
      </c>
      <c r="L1182" s="579">
        <f t="shared" si="131"/>
        <v>0</v>
      </c>
      <c r="M1182" s="578">
        <f t="shared" si="132"/>
        <v>0</v>
      </c>
      <c r="N1182" s="148" t="str">
        <f t="shared" si="128"/>
        <v/>
      </c>
      <c r="O1182" s="194" t="str">
        <f t="shared" si="129"/>
        <v>否</v>
      </c>
      <c r="P1182" s="194" t="str">
        <f t="shared" si="133"/>
        <v>否</v>
      </c>
      <c r="Q1182" s="187" t="s">
        <v>2241</v>
      </c>
      <c r="R1182" s="175">
        <f t="shared" si="134"/>
        <v>7</v>
      </c>
    </row>
    <row r="1183" s="175" customFormat="1" ht="18.95" customHeight="1" spans="1:18">
      <c r="A1183" s="185" t="s">
        <v>165</v>
      </c>
      <c r="B1183" s="186" t="s">
        <v>165</v>
      </c>
      <c r="C1183" s="690" t="s">
        <v>2240</v>
      </c>
      <c r="D1183" s="574">
        <v>2200302</v>
      </c>
      <c r="E1183" s="186" t="s">
        <v>176</v>
      </c>
      <c r="F1183" s="60" t="s">
        <v>172</v>
      </c>
      <c r="G1183" s="188">
        <f>VLOOKUP(D1183,'[45]2014市本级决算'!A:C,3,FALSE)</f>
        <v>15</v>
      </c>
      <c r="H1183" s="188">
        <f>VLOOKUP(D1183,'[45]2015市本级年初预算'!D:G,4,FALSE)</f>
        <v>20</v>
      </c>
      <c r="I1183" s="188">
        <f>VLOOKUP(D1183,'[45]2015预算调整'!E:K,7,FALSE)</f>
        <v>20</v>
      </c>
      <c r="J1183" s="188">
        <f>VLOOKUP(D1183,'[45]2015年市本级决算'!A:C,3,FALSE)</f>
        <v>2</v>
      </c>
      <c r="K1183" s="578">
        <f t="shared" si="130"/>
        <v>0.133</v>
      </c>
      <c r="L1183" s="579">
        <f t="shared" si="131"/>
        <v>0.1</v>
      </c>
      <c r="M1183" s="578">
        <f t="shared" si="132"/>
        <v>0.1</v>
      </c>
      <c r="N1183" s="148">
        <f t="shared" si="128"/>
        <v>-0.867</v>
      </c>
      <c r="O1183" s="194" t="str">
        <f t="shared" si="129"/>
        <v>是</v>
      </c>
      <c r="P1183" s="194" t="str">
        <f t="shared" si="133"/>
        <v>否</v>
      </c>
      <c r="Q1183" s="187" t="s">
        <v>2242</v>
      </c>
      <c r="R1183" s="175">
        <f t="shared" si="134"/>
        <v>7</v>
      </c>
    </row>
    <row r="1184" s="175" customFormat="1" ht="18.95" customHeight="1" spans="1:18">
      <c r="A1184" s="185" t="s">
        <v>165</v>
      </c>
      <c r="B1184" s="186" t="s">
        <v>165</v>
      </c>
      <c r="C1184" s="690" t="s">
        <v>2240</v>
      </c>
      <c r="D1184" s="574">
        <v>2200303</v>
      </c>
      <c r="E1184" s="186" t="s">
        <v>176</v>
      </c>
      <c r="F1184" s="60" t="s">
        <v>174</v>
      </c>
      <c r="G1184" s="188">
        <f>VLOOKUP(D1184,'[45]2014市本级决算'!A:C,3,FALSE)</f>
        <v>0</v>
      </c>
      <c r="H1184" s="188">
        <f>VLOOKUP(D1184,'[45]2015市本级年初预算'!D:G,4,FALSE)</f>
        <v>0</v>
      </c>
      <c r="I1184" s="188">
        <f>VLOOKUP(D1184,'[45]2015预算调整'!E:K,7,FALSE)</f>
        <v>0</v>
      </c>
      <c r="J1184" s="188">
        <f>VLOOKUP(D1184,'[45]2015年市本级决算'!A:C,3,FALSE)</f>
        <v>0</v>
      </c>
      <c r="K1184" s="578">
        <f t="shared" si="130"/>
        <v>0</v>
      </c>
      <c r="L1184" s="579">
        <f t="shared" si="131"/>
        <v>0</v>
      </c>
      <c r="M1184" s="578">
        <f t="shared" si="132"/>
        <v>0</v>
      </c>
      <c r="N1184" s="148" t="str">
        <f t="shared" si="128"/>
        <v/>
      </c>
      <c r="O1184" s="194" t="str">
        <f t="shared" si="129"/>
        <v>否</v>
      </c>
      <c r="P1184" s="194" t="str">
        <f t="shared" si="133"/>
        <v>否</v>
      </c>
      <c r="Q1184" s="187" t="s">
        <v>2243</v>
      </c>
      <c r="R1184" s="175">
        <f t="shared" si="134"/>
        <v>7</v>
      </c>
    </row>
    <row r="1185" s="175" customFormat="1" ht="18.95" customHeight="1" spans="1:18">
      <c r="A1185" s="185" t="s">
        <v>165</v>
      </c>
      <c r="B1185" s="186"/>
      <c r="C1185" s="690" t="s">
        <v>2240</v>
      </c>
      <c r="D1185" s="574">
        <v>2200304</v>
      </c>
      <c r="E1185" s="186" t="s">
        <v>176</v>
      </c>
      <c r="F1185" s="60" t="s">
        <v>2244</v>
      </c>
      <c r="G1185" s="188">
        <f>VLOOKUP(D1185,'[45]2014市本级决算'!A:C,3,FALSE)</f>
        <v>67</v>
      </c>
      <c r="H1185" s="188">
        <f>VLOOKUP(D1185,'[45]2015市本级年初预算'!D:G,4,FALSE)</f>
        <v>70</v>
      </c>
      <c r="I1185" s="188">
        <f>VLOOKUP(D1185,'[45]2015预算调整'!E:K,7,FALSE)</f>
        <v>70</v>
      </c>
      <c r="J1185" s="188">
        <f>VLOOKUP(D1185,'[45]2015年市本级决算'!A:C,3,FALSE)</f>
        <v>-58</v>
      </c>
      <c r="K1185" s="578">
        <f t="shared" si="130"/>
        <v>-0.866</v>
      </c>
      <c r="L1185" s="579">
        <f t="shared" si="131"/>
        <v>-0.829</v>
      </c>
      <c r="M1185" s="578">
        <f t="shared" si="132"/>
        <v>-0.829</v>
      </c>
      <c r="N1185" s="148">
        <f t="shared" si="128"/>
        <v>-1.866</v>
      </c>
      <c r="O1185" s="194" t="str">
        <f t="shared" si="129"/>
        <v>是</v>
      </c>
      <c r="P1185" s="194" t="str">
        <f t="shared" si="133"/>
        <v>否</v>
      </c>
      <c r="Q1185" s="187" t="s">
        <v>2245</v>
      </c>
      <c r="R1185" s="175">
        <f t="shared" si="134"/>
        <v>7</v>
      </c>
    </row>
    <row r="1186" s="175" customFormat="1" ht="18.95" customHeight="1" spans="1:18">
      <c r="A1186" s="185" t="s">
        <v>165</v>
      </c>
      <c r="B1186" s="186" t="s">
        <v>165</v>
      </c>
      <c r="C1186" s="690" t="s">
        <v>2240</v>
      </c>
      <c r="D1186" s="574">
        <v>2200305</v>
      </c>
      <c r="E1186" s="186" t="s">
        <v>176</v>
      </c>
      <c r="F1186" s="60" t="s">
        <v>2246</v>
      </c>
      <c r="G1186" s="188">
        <f>VLOOKUP(D1186,'[45]2014市本级决算'!A:C,3,FALSE)</f>
        <v>0</v>
      </c>
      <c r="H1186" s="188">
        <f>VLOOKUP(D1186,'[45]2015市本级年初预算'!D:G,4,FALSE)</f>
        <v>0</v>
      </c>
      <c r="I1186" s="188">
        <f>VLOOKUP(D1186,'[45]2015预算调整'!E:K,7,FALSE)</f>
        <v>0</v>
      </c>
      <c r="J1186" s="188">
        <f>VLOOKUP(D1186,'[45]2015年市本级决算'!A:C,3,FALSE)</f>
        <v>0</v>
      </c>
      <c r="K1186" s="578">
        <f t="shared" si="130"/>
        <v>0</v>
      </c>
      <c r="L1186" s="579">
        <f t="shared" si="131"/>
        <v>0</v>
      </c>
      <c r="M1186" s="578">
        <f t="shared" si="132"/>
        <v>0</v>
      </c>
      <c r="N1186" s="148" t="str">
        <f t="shared" si="128"/>
        <v/>
      </c>
      <c r="O1186" s="194" t="str">
        <f t="shared" si="129"/>
        <v>否</v>
      </c>
      <c r="P1186" s="194" t="str">
        <f t="shared" si="133"/>
        <v>否</v>
      </c>
      <c r="Q1186" s="187" t="s">
        <v>2247</v>
      </c>
      <c r="R1186" s="175">
        <f t="shared" si="134"/>
        <v>7</v>
      </c>
    </row>
    <row r="1187" s="175" customFormat="1" ht="18.95" customHeight="1" spans="1:18">
      <c r="A1187" s="185" t="s">
        <v>165</v>
      </c>
      <c r="B1187" s="186" t="s">
        <v>165</v>
      </c>
      <c r="C1187" s="690" t="s">
        <v>2240</v>
      </c>
      <c r="D1187" s="574">
        <v>2200306</v>
      </c>
      <c r="E1187" s="186" t="s">
        <v>176</v>
      </c>
      <c r="F1187" s="60" t="s">
        <v>2248</v>
      </c>
      <c r="G1187" s="188">
        <f>VLOOKUP(D1187,'[45]2014市本级决算'!A:C,3,FALSE)</f>
        <v>0</v>
      </c>
      <c r="H1187" s="188">
        <f>VLOOKUP(D1187,'[45]2015市本级年初预算'!D:G,4,FALSE)</f>
        <v>0</v>
      </c>
      <c r="I1187" s="188">
        <f>VLOOKUP(D1187,'[45]2015预算调整'!E:K,7,FALSE)</f>
        <v>0</v>
      </c>
      <c r="J1187" s="188">
        <f>VLOOKUP(D1187,'[45]2015年市本级决算'!A:C,3,FALSE)</f>
        <v>0</v>
      </c>
      <c r="K1187" s="578">
        <f t="shared" si="130"/>
        <v>0</v>
      </c>
      <c r="L1187" s="579">
        <f t="shared" si="131"/>
        <v>0</v>
      </c>
      <c r="M1187" s="578">
        <f t="shared" si="132"/>
        <v>0</v>
      </c>
      <c r="N1187" s="148" t="str">
        <f t="shared" si="128"/>
        <v/>
      </c>
      <c r="O1187" s="194" t="str">
        <f t="shared" si="129"/>
        <v>否</v>
      </c>
      <c r="P1187" s="194" t="str">
        <f t="shared" si="133"/>
        <v>否</v>
      </c>
      <c r="Q1187" s="187" t="s">
        <v>2249</v>
      </c>
      <c r="R1187" s="175">
        <f t="shared" si="134"/>
        <v>7</v>
      </c>
    </row>
    <row r="1188" s="175" customFormat="1" ht="18.95" customHeight="1" spans="1:18">
      <c r="A1188" s="185" t="s">
        <v>165</v>
      </c>
      <c r="B1188" s="186" t="s">
        <v>165</v>
      </c>
      <c r="C1188" s="690" t="s">
        <v>2240</v>
      </c>
      <c r="D1188" s="574">
        <v>2200350</v>
      </c>
      <c r="E1188" s="186" t="s">
        <v>176</v>
      </c>
      <c r="F1188" s="60" t="s">
        <v>189</v>
      </c>
      <c r="G1188" s="188">
        <f>VLOOKUP(D1188,'[45]2014市本级决算'!A:C,3,FALSE)</f>
        <v>0</v>
      </c>
      <c r="H1188" s="188">
        <f>VLOOKUP(D1188,'[45]2015市本级年初预算'!D:G,4,FALSE)</f>
        <v>0</v>
      </c>
      <c r="I1188" s="188">
        <f>VLOOKUP(D1188,'[45]2015预算调整'!E:K,7,FALSE)</f>
        <v>0</v>
      </c>
      <c r="J1188" s="188">
        <f>VLOOKUP(D1188,'[45]2015年市本级决算'!A:C,3,FALSE)</f>
        <v>0</v>
      </c>
      <c r="K1188" s="578">
        <f t="shared" si="130"/>
        <v>0</v>
      </c>
      <c r="L1188" s="579">
        <f t="shared" si="131"/>
        <v>0</v>
      </c>
      <c r="M1188" s="578">
        <f t="shared" si="132"/>
        <v>0</v>
      </c>
      <c r="N1188" s="148" t="str">
        <f t="shared" si="128"/>
        <v/>
      </c>
      <c r="O1188" s="194" t="str">
        <f t="shared" si="129"/>
        <v>否</v>
      </c>
      <c r="P1188" s="194" t="str">
        <f t="shared" si="133"/>
        <v>否</v>
      </c>
      <c r="Q1188" s="187" t="s">
        <v>2250</v>
      </c>
      <c r="R1188" s="175">
        <f t="shared" si="134"/>
        <v>7</v>
      </c>
    </row>
    <row r="1189" s="175" customFormat="1" ht="18.95" customHeight="1" spans="1:18">
      <c r="A1189" s="185" t="s">
        <v>165</v>
      </c>
      <c r="B1189" s="186" t="s">
        <v>165</v>
      </c>
      <c r="C1189" s="690" t="s">
        <v>2240</v>
      </c>
      <c r="D1189" s="574">
        <v>2200399</v>
      </c>
      <c r="E1189" s="186" t="s">
        <v>176</v>
      </c>
      <c r="F1189" s="60" t="s">
        <v>2251</v>
      </c>
      <c r="G1189" s="188">
        <f>VLOOKUP(D1189,'[45]2014市本级决算'!A:C,3,FALSE)</f>
        <v>240</v>
      </c>
      <c r="H1189" s="188">
        <f>VLOOKUP(D1189,'[45]2015市本级年初预算'!D:G,4,FALSE)</f>
        <v>240</v>
      </c>
      <c r="I1189" s="188">
        <f>VLOOKUP(D1189,'[45]2015预算调整'!E:K,7,FALSE)</f>
        <v>240</v>
      </c>
      <c r="J1189" s="188">
        <f>VLOOKUP(D1189,'[45]2015年市本级决算'!A:C,3,FALSE)</f>
        <v>0</v>
      </c>
      <c r="K1189" s="578">
        <f t="shared" si="130"/>
        <v>0</v>
      </c>
      <c r="L1189" s="579">
        <f t="shared" si="131"/>
        <v>0</v>
      </c>
      <c r="M1189" s="578">
        <f t="shared" si="132"/>
        <v>0</v>
      </c>
      <c r="N1189" s="148">
        <f t="shared" si="128"/>
        <v>-1</v>
      </c>
      <c r="O1189" s="194" t="str">
        <f t="shared" si="129"/>
        <v>是</v>
      </c>
      <c r="P1189" s="194" t="str">
        <f t="shared" si="133"/>
        <v>否</v>
      </c>
      <c r="Q1189" s="187" t="s">
        <v>2252</v>
      </c>
      <c r="R1189" s="175">
        <f t="shared" si="134"/>
        <v>7</v>
      </c>
    </row>
    <row r="1190" s="175" customFormat="1" ht="18.95" customHeight="1" spans="1:18">
      <c r="A1190" s="185" t="s">
        <v>165</v>
      </c>
      <c r="B1190" s="690" t="s">
        <v>2164</v>
      </c>
      <c r="C1190" s="186"/>
      <c r="D1190" s="574">
        <v>22004</v>
      </c>
      <c r="E1190" s="186"/>
      <c r="F1190" s="60" t="s">
        <v>2253</v>
      </c>
      <c r="G1190" s="188">
        <f>VLOOKUP(D1190,'[45]2014市本级决算'!A:C,3,FALSE)</f>
        <v>229</v>
      </c>
      <c r="H1190" s="188">
        <f>VLOOKUP(D1190,'[45]2015市本级年初预算'!D:G,4,FALSE)</f>
        <v>340</v>
      </c>
      <c r="I1190" s="188">
        <f>VLOOKUP(D1190,'[45]2015预算调整'!E:K,7,FALSE)</f>
        <v>340</v>
      </c>
      <c r="J1190" s="188">
        <f>VLOOKUP(D1190,'[45]2015年市本级决算'!A:C,3,FALSE)</f>
        <v>-93</v>
      </c>
      <c r="K1190" s="578">
        <f t="shared" si="130"/>
        <v>-0.406</v>
      </c>
      <c r="L1190" s="579">
        <f t="shared" si="131"/>
        <v>-0.274</v>
      </c>
      <c r="M1190" s="578">
        <f t="shared" si="132"/>
        <v>-0.274</v>
      </c>
      <c r="N1190" s="148">
        <f t="shared" si="128"/>
        <v>-1.406</v>
      </c>
      <c r="O1190" s="194" t="str">
        <f t="shared" si="129"/>
        <v>是</v>
      </c>
      <c r="P1190" s="194" t="str">
        <f t="shared" si="133"/>
        <v>是</v>
      </c>
      <c r="Q1190" s="187" t="s">
        <v>2254</v>
      </c>
      <c r="R1190" s="175">
        <f t="shared" si="134"/>
        <v>5</v>
      </c>
    </row>
    <row r="1191" s="175" customFormat="1" ht="18.95" customHeight="1" spans="1:18">
      <c r="A1191" s="185" t="s">
        <v>165</v>
      </c>
      <c r="B1191" s="186" t="s">
        <v>165</v>
      </c>
      <c r="C1191" s="690" t="s">
        <v>2254</v>
      </c>
      <c r="D1191" s="574">
        <v>2200401</v>
      </c>
      <c r="E1191" s="186" t="s">
        <v>176</v>
      </c>
      <c r="F1191" s="60" t="s">
        <v>170</v>
      </c>
      <c r="G1191" s="188">
        <f>VLOOKUP(D1191,'[45]2014市本级决算'!A:C,3,FALSE)</f>
        <v>142</v>
      </c>
      <c r="H1191" s="188">
        <f>VLOOKUP(D1191,'[45]2015市本级年初预算'!D:G,4,FALSE)</f>
        <v>170</v>
      </c>
      <c r="I1191" s="188">
        <f>VLOOKUP(D1191,'[45]2015预算调整'!E:K,7,FALSE)</f>
        <v>170</v>
      </c>
      <c r="J1191" s="188">
        <f>VLOOKUP(D1191,'[45]2015年市本级决算'!A:C,3,FALSE)</f>
        <v>219</v>
      </c>
      <c r="K1191" s="578">
        <f t="shared" si="130"/>
        <v>1.542</v>
      </c>
      <c r="L1191" s="579">
        <f t="shared" si="131"/>
        <v>1.288</v>
      </c>
      <c r="M1191" s="578">
        <f t="shared" si="132"/>
        <v>1.288</v>
      </c>
      <c r="N1191" s="148">
        <f t="shared" si="128"/>
        <v>0.542</v>
      </c>
      <c r="O1191" s="194" t="str">
        <f t="shared" si="129"/>
        <v>是</v>
      </c>
      <c r="P1191" s="194" t="str">
        <f t="shared" si="133"/>
        <v>否</v>
      </c>
      <c r="Q1191" s="187" t="s">
        <v>2255</v>
      </c>
      <c r="R1191" s="175">
        <f t="shared" si="134"/>
        <v>7</v>
      </c>
    </row>
    <row r="1192" s="175" customFormat="1" ht="18.95" customHeight="1" spans="1:18">
      <c r="A1192" s="185" t="s">
        <v>165</v>
      </c>
      <c r="B1192" s="186" t="s">
        <v>165</v>
      </c>
      <c r="C1192" s="690" t="s">
        <v>2254</v>
      </c>
      <c r="D1192" s="574">
        <v>2200402</v>
      </c>
      <c r="E1192" s="186" t="s">
        <v>176</v>
      </c>
      <c r="F1192" s="60" t="s">
        <v>172</v>
      </c>
      <c r="G1192" s="188">
        <f>VLOOKUP(D1192,'[45]2014市本级决算'!A:C,3,FALSE)</f>
        <v>0</v>
      </c>
      <c r="H1192" s="188">
        <f>VLOOKUP(D1192,'[45]2015市本级年初预算'!D:G,4,FALSE)</f>
        <v>0</v>
      </c>
      <c r="I1192" s="188">
        <f>VLOOKUP(D1192,'[45]2015预算调整'!E:K,7,FALSE)</f>
        <v>0</v>
      </c>
      <c r="J1192" s="188">
        <f>VLOOKUP(D1192,'[45]2015年市本级决算'!A:C,3,FALSE)</f>
        <v>0</v>
      </c>
      <c r="K1192" s="578">
        <f t="shared" si="130"/>
        <v>0</v>
      </c>
      <c r="L1192" s="579">
        <f t="shared" si="131"/>
        <v>0</v>
      </c>
      <c r="M1192" s="578">
        <f t="shared" si="132"/>
        <v>0</v>
      </c>
      <c r="N1192" s="148" t="str">
        <f t="shared" si="128"/>
        <v/>
      </c>
      <c r="O1192" s="194" t="str">
        <f t="shared" si="129"/>
        <v>否</v>
      </c>
      <c r="P1192" s="194" t="str">
        <f t="shared" si="133"/>
        <v>否</v>
      </c>
      <c r="Q1192" s="187" t="s">
        <v>2256</v>
      </c>
      <c r="R1192" s="175">
        <f t="shared" si="134"/>
        <v>7</v>
      </c>
    </row>
    <row r="1193" s="175" customFormat="1" ht="18.95" customHeight="1" spans="1:18">
      <c r="A1193" s="185" t="s">
        <v>165</v>
      </c>
      <c r="B1193" s="186" t="s">
        <v>165</v>
      </c>
      <c r="C1193" s="690" t="s">
        <v>2254</v>
      </c>
      <c r="D1193" s="574">
        <v>2200403</v>
      </c>
      <c r="E1193" s="186" t="s">
        <v>176</v>
      </c>
      <c r="F1193" s="60" t="s">
        <v>174</v>
      </c>
      <c r="G1193" s="188">
        <f>VLOOKUP(D1193,'[45]2014市本级决算'!A:C,3,FALSE)</f>
        <v>0</v>
      </c>
      <c r="H1193" s="188">
        <f>VLOOKUP(D1193,'[45]2015市本级年初预算'!D:G,4,FALSE)</f>
        <v>0</v>
      </c>
      <c r="I1193" s="188">
        <f>VLOOKUP(D1193,'[45]2015预算调整'!E:K,7,FALSE)</f>
        <v>0</v>
      </c>
      <c r="J1193" s="188">
        <f>VLOOKUP(D1193,'[45]2015年市本级决算'!A:C,3,FALSE)</f>
        <v>0</v>
      </c>
      <c r="K1193" s="578">
        <f t="shared" si="130"/>
        <v>0</v>
      </c>
      <c r="L1193" s="579">
        <f t="shared" si="131"/>
        <v>0</v>
      </c>
      <c r="M1193" s="578">
        <f t="shared" si="132"/>
        <v>0</v>
      </c>
      <c r="N1193" s="148" t="str">
        <f t="shared" si="128"/>
        <v/>
      </c>
      <c r="O1193" s="194" t="str">
        <f t="shared" si="129"/>
        <v>否</v>
      </c>
      <c r="P1193" s="194" t="str">
        <f t="shared" si="133"/>
        <v>否</v>
      </c>
      <c r="Q1193" s="187" t="s">
        <v>2257</v>
      </c>
      <c r="R1193" s="175">
        <f t="shared" si="134"/>
        <v>7</v>
      </c>
    </row>
    <row r="1194" s="175" customFormat="1" ht="18.95" customHeight="1" spans="1:18">
      <c r="A1194" s="185" t="s">
        <v>165</v>
      </c>
      <c r="B1194" s="186"/>
      <c r="C1194" s="690" t="s">
        <v>2254</v>
      </c>
      <c r="D1194" s="574">
        <v>2200404</v>
      </c>
      <c r="E1194" s="186" t="s">
        <v>176</v>
      </c>
      <c r="F1194" s="60" t="s">
        <v>2258</v>
      </c>
      <c r="G1194" s="188">
        <f>VLOOKUP(D1194,'[45]2014市本级决算'!A:C,3,FALSE)</f>
        <v>0</v>
      </c>
      <c r="H1194" s="188">
        <f>VLOOKUP(D1194,'[45]2015市本级年初预算'!D:G,4,FALSE)</f>
        <v>0</v>
      </c>
      <c r="I1194" s="188">
        <f>VLOOKUP(D1194,'[45]2015预算调整'!E:K,7,FALSE)</f>
        <v>0</v>
      </c>
      <c r="J1194" s="188">
        <f>VLOOKUP(D1194,'[45]2015年市本级决算'!A:C,3,FALSE)</f>
        <v>0</v>
      </c>
      <c r="K1194" s="578">
        <f t="shared" si="130"/>
        <v>0</v>
      </c>
      <c r="L1194" s="579">
        <f t="shared" si="131"/>
        <v>0</v>
      </c>
      <c r="M1194" s="578">
        <f t="shared" si="132"/>
        <v>0</v>
      </c>
      <c r="N1194" s="148" t="str">
        <f t="shared" si="128"/>
        <v/>
      </c>
      <c r="O1194" s="194" t="str">
        <f t="shared" si="129"/>
        <v>否</v>
      </c>
      <c r="P1194" s="194" t="str">
        <f t="shared" si="133"/>
        <v>否</v>
      </c>
      <c r="Q1194" s="187" t="s">
        <v>2259</v>
      </c>
      <c r="R1194" s="175">
        <f t="shared" si="134"/>
        <v>7</v>
      </c>
    </row>
    <row r="1195" s="175" customFormat="1" ht="18.95" customHeight="1" spans="1:18">
      <c r="A1195" s="185" t="s">
        <v>165</v>
      </c>
      <c r="B1195" s="186"/>
      <c r="C1195" s="690" t="s">
        <v>2254</v>
      </c>
      <c r="D1195" s="574">
        <v>2200405</v>
      </c>
      <c r="E1195" s="186" t="s">
        <v>176</v>
      </c>
      <c r="F1195" s="60" t="s">
        <v>2260</v>
      </c>
      <c r="G1195" s="188">
        <f>VLOOKUP(D1195,'[45]2014市本级决算'!A:C,3,FALSE)</f>
        <v>49</v>
      </c>
      <c r="H1195" s="188">
        <f>VLOOKUP(D1195,'[45]2015市本级年初预算'!D:G,4,FALSE)</f>
        <v>0</v>
      </c>
      <c r="I1195" s="188">
        <f>VLOOKUP(D1195,'[45]2015预算调整'!E:K,7,FALSE)</f>
        <v>0</v>
      </c>
      <c r="J1195" s="188">
        <f>VLOOKUP(D1195,'[45]2015年市本级决算'!A:C,3,FALSE)</f>
        <v>92</v>
      </c>
      <c r="K1195" s="578">
        <f t="shared" si="130"/>
        <v>1.878</v>
      </c>
      <c r="L1195" s="579">
        <f t="shared" si="131"/>
        <v>0</v>
      </c>
      <c r="M1195" s="578">
        <f t="shared" si="132"/>
        <v>0</v>
      </c>
      <c r="N1195" s="148">
        <f t="shared" si="128"/>
        <v>0.878</v>
      </c>
      <c r="O1195" s="194" t="str">
        <f t="shared" si="129"/>
        <v>是</v>
      </c>
      <c r="P1195" s="194" t="str">
        <f t="shared" si="133"/>
        <v>否</v>
      </c>
      <c r="Q1195" s="187" t="s">
        <v>2261</v>
      </c>
      <c r="R1195" s="175">
        <f t="shared" si="134"/>
        <v>7</v>
      </c>
    </row>
    <row r="1196" s="175" customFormat="1" ht="18.95" customHeight="1" spans="1:18">
      <c r="A1196" s="185" t="s">
        <v>165</v>
      </c>
      <c r="B1196" s="186"/>
      <c r="C1196" s="690" t="s">
        <v>2254</v>
      </c>
      <c r="D1196" s="574">
        <v>2200406</v>
      </c>
      <c r="E1196" s="186" t="s">
        <v>176</v>
      </c>
      <c r="F1196" s="60" t="s">
        <v>2262</v>
      </c>
      <c r="G1196" s="188">
        <f>VLOOKUP(D1196,'[45]2014市本级决算'!A:C,3,FALSE)</f>
        <v>7</v>
      </c>
      <c r="H1196" s="188">
        <f>VLOOKUP(D1196,'[45]2015市本级年初预算'!D:G,4,FALSE)</f>
        <v>0</v>
      </c>
      <c r="I1196" s="188">
        <f>VLOOKUP(D1196,'[45]2015预算调整'!E:K,7,FALSE)</f>
        <v>0</v>
      </c>
      <c r="J1196" s="188">
        <f>VLOOKUP(D1196,'[45]2015年市本级决算'!A:C,3,FALSE)</f>
        <v>58</v>
      </c>
      <c r="K1196" s="578">
        <f t="shared" si="130"/>
        <v>8.286</v>
      </c>
      <c r="L1196" s="579">
        <f t="shared" si="131"/>
        <v>0</v>
      </c>
      <c r="M1196" s="578">
        <f t="shared" si="132"/>
        <v>0</v>
      </c>
      <c r="N1196" s="148">
        <f t="shared" si="128"/>
        <v>7.286</v>
      </c>
      <c r="O1196" s="194" t="str">
        <f t="shared" si="129"/>
        <v>是</v>
      </c>
      <c r="P1196" s="194" t="str">
        <f t="shared" si="133"/>
        <v>否</v>
      </c>
      <c r="Q1196" s="187" t="s">
        <v>2263</v>
      </c>
      <c r="R1196" s="175">
        <f t="shared" si="134"/>
        <v>7</v>
      </c>
    </row>
    <row r="1197" s="175" customFormat="1" ht="18.95" customHeight="1" spans="1:18">
      <c r="A1197" s="185" t="s">
        <v>165</v>
      </c>
      <c r="B1197" s="186"/>
      <c r="C1197" s="690" t="s">
        <v>2254</v>
      </c>
      <c r="D1197" s="574">
        <v>2200407</v>
      </c>
      <c r="E1197" s="186" t="s">
        <v>176</v>
      </c>
      <c r="F1197" s="60" t="s">
        <v>2264</v>
      </c>
      <c r="G1197" s="188">
        <f>VLOOKUP(D1197,'[45]2014市本级决算'!A:C,3,FALSE)</f>
        <v>11</v>
      </c>
      <c r="H1197" s="188">
        <f>VLOOKUP(D1197,'[45]2015市本级年初预算'!D:G,4,FALSE)</f>
        <v>0</v>
      </c>
      <c r="I1197" s="188">
        <f>VLOOKUP(D1197,'[45]2015预算调整'!E:K,7,FALSE)</f>
        <v>0</v>
      </c>
      <c r="J1197" s="188">
        <f>VLOOKUP(D1197,'[45]2015年市本级决算'!A:C,3,FALSE)</f>
        <v>-469</v>
      </c>
      <c r="K1197" s="578">
        <f t="shared" si="130"/>
        <v>-42.636</v>
      </c>
      <c r="L1197" s="579">
        <f t="shared" si="131"/>
        <v>0</v>
      </c>
      <c r="M1197" s="578">
        <f t="shared" si="132"/>
        <v>0</v>
      </c>
      <c r="N1197" s="148">
        <f t="shared" si="128"/>
        <v>-43.636</v>
      </c>
      <c r="O1197" s="194" t="str">
        <f t="shared" si="129"/>
        <v>是</v>
      </c>
      <c r="P1197" s="194" t="str">
        <f t="shared" si="133"/>
        <v>否</v>
      </c>
      <c r="Q1197" s="187" t="s">
        <v>2265</v>
      </c>
      <c r="R1197" s="175">
        <f t="shared" si="134"/>
        <v>7</v>
      </c>
    </row>
    <row r="1198" s="175" customFormat="1" ht="18.95" customHeight="1" spans="1:18">
      <c r="A1198" s="185" t="s">
        <v>165</v>
      </c>
      <c r="B1198" s="186"/>
      <c r="C1198" s="690" t="s">
        <v>2254</v>
      </c>
      <c r="D1198" s="574">
        <v>2200408</v>
      </c>
      <c r="E1198" s="186" t="s">
        <v>176</v>
      </c>
      <c r="F1198" s="60" t="s">
        <v>2266</v>
      </c>
      <c r="G1198" s="188">
        <f>VLOOKUP(D1198,'[45]2014市本级决算'!A:C,3,FALSE)</f>
        <v>0</v>
      </c>
      <c r="H1198" s="188">
        <f>VLOOKUP(D1198,'[45]2015市本级年初预算'!D:G,4,FALSE)</f>
        <v>0</v>
      </c>
      <c r="I1198" s="188">
        <f>VLOOKUP(D1198,'[45]2015预算调整'!E:K,7,FALSE)</f>
        <v>0</v>
      </c>
      <c r="J1198" s="188">
        <f>VLOOKUP(D1198,'[45]2015年市本级决算'!A:C,3,FALSE)</f>
        <v>0</v>
      </c>
      <c r="K1198" s="578">
        <f t="shared" si="130"/>
        <v>0</v>
      </c>
      <c r="L1198" s="579">
        <f t="shared" si="131"/>
        <v>0</v>
      </c>
      <c r="M1198" s="578">
        <f t="shared" si="132"/>
        <v>0</v>
      </c>
      <c r="N1198" s="148" t="str">
        <f t="shared" si="128"/>
        <v/>
      </c>
      <c r="O1198" s="194" t="str">
        <f t="shared" si="129"/>
        <v>否</v>
      </c>
      <c r="P1198" s="194" t="str">
        <f t="shared" si="133"/>
        <v>否</v>
      </c>
      <c r="Q1198" s="187" t="s">
        <v>2267</v>
      </c>
      <c r="R1198" s="175">
        <f t="shared" si="134"/>
        <v>7</v>
      </c>
    </row>
    <row r="1199" s="175" customFormat="1" ht="18.95" customHeight="1" spans="1:18">
      <c r="A1199" s="185" t="s">
        <v>165</v>
      </c>
      <c r="B1199" s="186"/>
      <c r="C1199" s="690" t="s">
        <v>2254</v>
      </c>
      <c r="D1199" s="574">
        <v>2200409</v>
      </c>
      <c r="E1199" s="186" t="s">
        <v>176</v>
      </c>
      <c r="F1199" s="60" t="s">
        <v>2268</v>
      </c>
      <c r="G1199" s="188">
        <f>VLOOKUP(D1199,'[45]2014市本级决算'!A:C,3,FALSE)</f>
        <v>0</v>
      </c>
      <c r="H1199" s="188">
        <f>VLOOKUP(D1199,'[45]2015市本级年初预算'!D:G,4,FALSE)</f>
        <v>0</v>
      </c>
      <c r="I1199" s="188">
        <f>VLOOKUP(D1199,'[45]2015预算调整'!E:K,7,FALSE)</f>
        <v>0</v>
      </c>
      <c r="J1199" s="188">
        <f>VLOOKUP(D1199,'[45]2015年市本级决算'!A:C,3,FALSE)</f>
        <v>0</v>
      </c>
      <c r="K1199" s="578">
        <f t="shared" si="130"/>
        <v>0</v>
      </c>
      <c r="L1199" s="579">
        <f t="shared" si="131"/>
        <v>0</v>
      </c>
      <c r="M1199" s="578">
        <f t="shared" si="132"/>
        <v>0</v>
      </c>
      <c r="N1199" s="148" t="str">
        <f t="shared" si="128"/>
        <v/>
      </c>
      <c r="O1199" s="194" t="str">
        <f t="shared" si="129"/>
        <v>否</v>
      </c>
      <c r="P1199" s="194" t="str">
        <f t="shared" si="133"/>
        <v>否</v>
      </c>
      <c r="Q1199" s="689" t="s">
        <v>2269</v>
      </c>
      <c r="R1199" s="175">
        <f t="shared" si="134"/>
        <v>7</v>
      </c>
    </row>
    <row r="1200" s="175" customFormat="1" ht="18.95" customHeight="1" spans="1:18">
      <c r="A1200" s="185" t="s">
        <v>165</v>
      </c>
      <c r="B1200" s="186" t="s">
        <v>165</v>
      </c>
      <c r="C1200" s="690" t="s">
        <v>2254</v>
      </c>
      <c r="D1200" s="574">
        <v>2200410</v>
      </c>
      <c r="E1200" s="186" t="s">
        <v>176</v>
      </c>
      <c r="F1200" s="60" t="s">
        <v>2270</v>
      </c>
      <c r="G1200" s="188">
        <f>VLOOKUP(D1200,'[45]2014市本级决算'!A:C,3,FALSE)</f>
        <v>0</v>
      </c>
      <c r="H1200" s="188">
        <f>VLOOKUP(D1200,'[45]2015市本级年初预算'!D:G,4,FALSE)</f>
        <v>0</v>
      </c>
      <c r="I1200" s="188">
        <f>VLOOKUP(D1200,'[45]2015预算调整'!E:K,7,FALSE)</f>
        <v>0</v>
      </c>
      <c r="J1200" s="188">
        <f>VLOOKUP(D1200,'[45]2015年市本级决算'!A:C,3,FALSE)</f>
        <v>0</v>
      </c>
      <c r="K1200" s="578">
        <f t="shared" si="130"/>
        <v>0</v>
      </c>
      <c r="L1200" s="579">
        <f t="shared" si="131"/>
        <v>0</v>
      </c>
      <c r="M1200" s="578">
        <f t="shared" si="132"/>
        <v>0</v>
      </c>
      <c r="N1200" s="148" t="str">
        <f t="shared" si="128"/>
        <v/>
      </c>
      <c r="O1200" s="194" t="str">
        <f t="shared" si="129"/>
        <v>否</v>
      </c>
      <c r="P1200" s="194" t="str">
        <f t="shared" si="133"/>
        <v>否</v>
      </c>
      <c r="Q1200" s="187" t="s">
        <v>2271</v>
      </c>
      <c r="R1200" s="175">
        <f t="shared" si="134"/>
        <v>7</v>
      </c>
    </row>
    <row r="1201" s="175" customFormat="1" ht="18.95" customHeight="1" spans="1:18">
      <c r="A1201" s="185"/>
      <c r="B1201" s="186"/>
      <c r="C1201" s="690" t="s">
        <v>2254</v>
      </c>
      <c r="D1201" s="574">
        <v>2200450</v>
      </c>
      <c r="E1201" s="186" t="s">
        <v>176</v>
      </c>
      <c r="F1201" s="60" t="s">
        <v>2272</v>
      </c>
      <c r="G1201" s="188">
        <f>VLOOKUP(D1201,'[45]2014市本级决算'!A:C,3,FALSE)</f>
        <v>0</v>
      </c>
      <c r="H1201" s="188">
        <f>VLOOKUP(D1201,'[45]2015市本级年初预算'!D:G,4,FALSE)</f>
        <v>0</v>
      </c>
      <c r="I1201" s="188">
        <f>VLOOKUP(D1201,'[45]2015预算调整'!E:K,7,FALSE)</f>
        <v>0</v>
      </c>
      <c r="J1201" s="188">
        <f>VLOOKUP(D1201,'[45]2015年市本级决算'!A:C,3,FALSE)</f>
        <v>0</v>
      </c>
      <c r="K1201" s="578">
        <f t="shared" si="130"/>
        <v>0</v>
      </c>
      <c r="L1201" s="579">
        <f t="shared" si="131"/>
        <v>0</v>
      </c>
      <c r="M1201" s="578">
        <f t="shared" si="132"/>
        <v>0</v>
      </c>
      <c r="N1201" s="148" t="str">
        <f t="shared" si="128"/>
        <v/>
      </c>
      <c r="O1201" s="194" t="str">
        <f t="shared" si="129"/>
        <v>否</v>
      </c>
      <c r="P1201" s="194" t="str">
        <f t="shared" si="133"/>
        <v>否</v>
      </c>
      <c r="Q1201" s="689" t="s">
        <v>2273</v>
      </c>
      <c r="R1201" s="175">
        <f t="shared" si="134"/>
        <v>7</v>
      </c>
    </row>
    <row r="1202" s="175" customFormat="1" ht="18.95" customHeight="1" spans="1:18">
      <c r="A1202" s="185" t="s">
        <v>165</v>
      </c>
      <c r="B1202" s="186"/>
      <c r="C1202" s="690" t="s">
        <v>2254</v>
      </c>
      <c r="D1202" s="574">
        <v>2200499</v>
      </c>
      <c r="E1202" s="186" t="s">
        <v>176</v>
      </c>
      <c r="F1202" s="60" t="s">
        <v>2274</v>
      </c>
      <c r="G1202" s="188">
        <f>VLOOKUP(D1202,'[45]2014市本级决算'!A:C,3,FALSE)</f>
        <v>20</v>
      </c>
      <c r="H1202" s="188">
        <f>VLOOKUP(D1202,'[45]2015市本级年初预算'!D:G,4,FALSE)</f>
        <v>170</v>
      </c>
      <c r="I1202" s="188">
        <f>VLOOKUP(D1202,'[45]2015预算调整'!E:K,7,FALSE)</f>
        <v>170</v>
      </c>
      <c r="J1202" s="188">
        <f>VLOOKUP(D1202,'[45]2015年市本级决算'!A:C,3,FALSE)</f>
        <v>7</v>
      </c>
      <c r="K1202" s="578">
        <f t="shared" si="130"/>
        <v>0.35</v>
      </c>
      <c r="L1202" s="579">
        <f t="shared" si="131"/>
        <v>0.041</v>
      </c>
      <c r="M1202" s="578">
        <f t="shared" si="132"/>
        <v>0.041</v>
      </c>
      <c r="N1202" s="148">
        <f t="shared" si="128"/>
        <v>-0.65</v>
      </c>
      <c r="O1202" s="194" t="str">
        <f t="shared" si="129"/>
        <v>是</v>
      </c>
      <c r="P1202" s="194" t="str">
        <f t="shared" si="133"/>
        <v>否</v>
      </c>
      <c r="Q1202" s="689" t="s">
        <v>2275</v>
      </c>
      <c r="R1202" s="175">
        <f t="shared" si="134"/>
        <v>7</v>
      </c>
    </row>
    <row r="1203" s="175" customFormat="1" ht="18.95" customHeight="1" spans="1:18">
      <c r="A1203" s="185" t="s">
        <v>165</v>
      </c>
      <c r="B1203" s="690" t="s">
        <v>2164</v>
      </c>
      <c r="C1203" s="186" t="s">
        <v>165</v>
      </c>
      <c r="D1203" s="574">
        <v>22005</v>
      </c>
      <c r="E1203" s="186"/>
      <c r="F1203" s="60" t="s">
        <v>2276</v>
      </c>
      <c r="G1203" s="188">
        <f>VLOOKUP(D1203,'[45]2014市本级决算'!A:C,3,FALSE)</f>
        <v>738</v>
      </c>
      <c r="H1203" s="188">
        <f>VLOOKUP(D1203,'[45]2015市本级年初预算'!D:G,4,FALSE)</f>
        <v>808</v>
      </c>
      <c r="I1203" s="188">
        <f>VLOOKUP(D1203,'[45]2015预算调整'!E:K,7,FALSE)</f>
        <v>808</v>
      </c>
      <c r="J1203" s="188">
        <f>VLOOKUP(D1203,'[45]2015年市本级决算'!A:C,3,FALSE)</f>
        <v>790</v>
      </c>
      <c r="K1203" s="578">
        <f t="shared" si="130"/>
        <v>1.07</v>
      </c>
      <c r="L1203" s="579">
        <f t="shared" si="131"/>
        <v>0.978</v>
      </c>
      <c r="M1203" s="578">
        <f t="shared" si="132"/>
        <v>0.978</v>
      </c>
      <c r="N1203" s="148">
        <f t="shared" si="128"/>
        <v>0.07</v>
      </c>
      <c r="O1203" s="194" t="str">
        <f t="shared" si="129"/>
        <v>是</v>
      </c>
      <c r="P1203" s="194" t="str">
        <f t="shared" si="133"/>
        <v>是</v>
      </c>
      <c r="Q1203" s="689" t="s">
        <v>2277</v>
      </c>
      <c r="R1203" s="175">
        <f t="shared" si="134"/>
        <v>5</v>
      </c>
    </row>
    <row r="1204" s="175" customFormat="1" ht="18.95" customHeight="1" spans="1:18">
      <c r="A1204" s="185" t="s">
        <v>165</v>
      </c>
      <c r="B1204" s="186"/>
      <c r="C1204" s="690" t="s">
        <v>2277</v>
      </c>
      <c r="D1204" s="574">
        <v>2200501</v>
      </c>
      <c r="E1204" s="186" t="s">
        <v>176</v>
      </c>
      <c r="F1204" s="60" t="s">
        <v>170</v>
      </c>
      <c r="G1204" s="188">
        <f>VLOOKUP(D1204,'[45]2014市本级决算'!A:C,3,FALSE)</f>
        <v>184</v>
      </c>
      <c r="H1204" s="188">
        <f>VLOOKUP(D1204,'[45]2015市本级年初预算'!D:G,4,FALSE)</f>
        <v>220</v>
      </c>
      <c r="I1204" s="188">
        <f>VLOOKUP(D1204,'[45]2015预算调整'!E:K,7,FALSE)</f>
        <v>220</v>
      </c>
      <c r="J1204" s="188">
        <f>VLOOKUP(D1204,'[45]2015年市本级决算'!A:C,3,FALSE)</f>
        <v>177</v>
      </c>
      <c r="K1204" s="578">
        <f t="shared" si="130"/>
        <v>0.962</v>
      </c>
      <c r="L1204" s="579">
        <f t="shared" si="131"/>
        <v>0.805</v>
      </c>
      <c r="M1204" s="578">
        <f t="shared" si="132"/>
        <v>0.805</v>
      </c>
      <c r="N1204" s="148">
        <f t="shared" si="128"/>
        <v>-0.038</v>
      </c>
      <c r="O1204" s="194" t="str">
        <f t="shared" si="129"/>
        <v>是</v>
      </c>
      <c r="P1204" s="194" t="str">
        <f t="shared" si="133"/>
        <v>否</v>
      </c>
      <c r="Q1204" s="689" t="s">
        <v>2278</v>
      </c>
      <c r="R1204" s="175">
        <f t="shared" si="134"/>
        <v>7</v>
      </c>
    </row>
    <row r="1205" s="175" customFormat="1" ht="18.95" customHeight="1" spans="1:18">
      <c r="A1205" s="185" t="s">
        <v>165</v>
      </c>
      <c r="B1205" s="186"/>
      <c r="C1205" s="690" t="s">
        <v>2277</v>
      </c>
      <c r="D1205" s="574">
        <v>2200502</v>
      </c>
      <c r="E1205" s="186" t="s">
        <v>176</v>
      </c>
      <c r="F1205" s="60" t="s">
        <v>172</v>
      </c>
      <c r="G1205" s="188">
        <f>VLOOKUP(D1205,'[45]2014市本级决算'!A:C,3,FALSE)</f>
        <v>0</v>
      </c>
      <c r="H1205" s="188">
        <f>VLOOKUP(D1205,'[45]2015市本级年初预算'!D:G,4,FALSE)</f>
        <v>0</v>
      </c>
      <c r="I1205" s="188">
        <f>VLOOKUP(D1205,'[45]2015预算调整'!E:K,7,FALSE)</f>
        <v>0</v>
      </c>
      <c r="J1205" s="188">
        <f>VLOOKUP(D1205,'[45]2015年市本级决算'!A:C,3,FALSE)</f>
        <v>0</v>
      </c>
      <c r="K1205" s="578">
        <f t="shared" si="130"/>
        <v>0</v>
      </c>
      <c r="L1205" s="579">
        <f t="shared" si="131"/>
        <v>0</v>
      </c>
      <c r="M1205" s="578">
        <f t="shared" si="132"/>
        <v>0</v>
      </c>
      <c r="N1205" s="148" t="str">
        <f t="shared" si="128"/>
        <v/>
      </c>
      <c r="O1205" s="194" t="str">
        <f t="shared" si="129"/>
        <v>否</v>
      </c>
      <c r="P1205" s="194" t="str">
        <f t="shared" si="133"/>
        <v>否</v>
      </c>
      <c r="Q1205" s="689" t="s">
        <v>2279</v>
      </c>
      <c r="R1205" s="175">
        <f t="shared" si="134"/>
        <v>7</v>
      </c>
    </row>
    <row r="1206" s="175" customFormat="1" ht="18.95" customHeight="1" spans="1:18">
      <c r="A1206" s="185" t="s">
        <v>165</v>
      </c>
      <c r="B1206" s="186"/>
      <c r="C1206" s="690" t="s">
        <v>2277</v>
      </c>
      <c r="D1206" s="574">
        <v>2200503</v>
      </c>
      <c r="E1206" s="186" t="s">
        <v>176</v>
      </c>
      <c r="F1206" s="60" t="s">
        <v>174</v>
      </c>
      <c r="G1206" s="188">
        <f>VLOOKUP(D1206,'[45]2014市本级决算'!A:C,3,FALSE)</f>
        <v>0</v>
      </c>
      <c r="H1206" s="188">
        <f>VLOOKUP(D1206,'[45]2015市本级年初预算'!D:G,4,FALSE)</f>
        <v>0</v>
      </c>
      <c r="I1206" s="188">
        <f>VLOOKUP(D1206,'[45]2015预算调整'!E:K,7,FALSE)</f>
        <v>0</v>
      </c>
      <c r="J1206" s="188">
        <f>VLOOKUP(D1206,'[45]2015年市本级决算'!A:C,3,FALSE)</f>
        <v>0</v>
      </c>
      <c r="K1206" s="578">
        <f t="shared" si="130"/>
        <v>0</v>
      </c>
      <c r="L1206" s="579">
        <f t="shared" si="131"/>
        <v>0</v>
      </c>
      <c r="M1206" s="578">
        <f t="shared" si="132"/>
        <v>0</v>
      </c>
      <c r="N1206" s="148" t="str">
        <f t="shared" si="128"/>
        <v/>
      </c>
      <c r="O1206" s="194" t="str">
        <f t="shared" si="129"/>
        <v>否</v>
      </c>
      <c r="P1206" s="194" t="str">
        <f t="shared" si="133"/>
        <v>否</v>
      </c>
      <c r="Q1206" s="689" t="s">
        <v>2280</v>
      </c>
      <c r="R1206" s="175">
        <f t="shared" si="134"/>
        <v>7</v>
      </c>
    </row>
    <row r="1207" s="175" customFormat="1" ht="18.95" customHeight="1" spans="1:18">
      <c r="A1207" s="185" t="s">
        <v>165</v>
      </c>
      <c r="B1207" s="186"/>
      <c r="C1207" s="690" t="s">
        <v>2277</v>
      </c>
      <c r="D1207" s="574">
        <v>2200504</v>
      </c>
      <c r="E1207" s="186" t="s">
        <v>176</v>
      </c>
      <c r="F1207" s="60" t="s">
        <v>2281</v>
      </c>
      <c r="G1207" s="188">
        <f>VLOOKUP(D1207,'[45]2014市本级决算'!A:C,3,FALSE)</f>
        <v>0</v>
      </c>
      <c r="H1207" s="188">
        <f>VLOOKUP(D1207,'[45]2015市本级年初预算'!D:G,4,FALSE)</f>
        <v>0</v>
      </c>
      <c r="I1207" s="188">
        <f>VLOOKUP(D1207,'[45]2015预算调整'!E:K,7,FALSE)</f>
        <v>0</v>
      </c>
      <c r="J1207" s="188">
        <f>VLOOKUP(D1207,'[45]2015年市本级决算'!A:C,3,FALSE)</f>
        <v>0</v>
      </c>
      <c r="K1207" s="578">
        <f t="shared" si="130"/>
        <v>0</v>
      </c>
      <c r="L1207" s="579">
        <f t="shared" si="131"/>
        <v>0</v>
      </c>
      <c r="M1207" s="578">
        <f t="shared" si="132"/>
        <v>0</v>
      </c>
      <c r="N1207" s="148" t="str">
        <f t="shared" si="128"/>
        <v/>
      </c>
      <c r="O1207" s="194" t="str">
        <f t="shared" si="129"/>
        <v>否</v>
      </c>
      <c r="P1207" s="194" t="str">
        <f t="shared" si="133"/>
        <v>否</v>
      </c>
      <c r="Q1207" s="689" t="s">
        <v>2282</v>
      </c>
      <c r="R1207" s="175">
        <f t="shared" si="134"/>
        <v>7</v>
      </c>
    </row>
    <row r="1208" s="175" customFormat="1" ht="18.95" customHeight="1" spans="1:18">
      <c r="A1208" s="185" t="s">
        <v>165</v>
      </c>
      <c r="B1208" s="186"/>
      <c r="C1208" s="690" t="s">
        <v>2277</v>
      </c>
      <c r="D1208" s="574">
        <v>2200505</v>
      </c>
      <c r="E1208" s="186" t="s">
        <v>176</v>
      </c>
      <c r="F1208" s="60" t="s">
        <v>2283</v>
      </c>
      <c r="G1208" s="188">
        <f>VLOOKUP(D1208,'[45]2014市本级决算'!A:C,3,FALSE)</f>
        <v>0</v>
      </c>
      <c r="H1208" s="188">
        <f>VLOOKUP(D1208,'[45]2015市本级年初预算'!D:G,4,FALSE)</f>
        <v>0</v>
      </c>
      <c r="I1208" s="188">
        <f>VLOOKUP(D1208,'[45]2015预算调整'!E:K,7,FALSE)</f>
        <v>0</v>
      </c>
      <c r="J1208" s="188">
        <f>VLOOKUP(D1208,'[45]2015年市本级决算'!A:C,3,FALSE)</f>
        <v>0</v>
      </c>
      <c r="K1208" s="578">
        <f t="shared" si="130"/>
        <v>0</v>
      </c>
      <c r="L1208" s="579">
        <f t="shared" si="131"/>
        <v>0</v>
      </c>
      <c r="M1208" s="578">
        <f t="shared" si="132"/>
        <v>0</v>
      </c>
      <c r="N1208" s="148" t="str">
        <f t="shared" si="128"/>
        <v/>
      </c>
      <c r="O1208" s="194" t="str">
        <f t="shared" si="129"/>
        <v>否</v>
      </c>
      <c r="P1208" s="194" t="str">
        <f t="shared" si="133"/>
        <v>否</v>
      </c>
      <c r="Q1208" s="689" t="s">
        <v>2284</v>
      </c>
      <c r="R1208" s="175">
        <f t="shared" si="134"/>
        <v>7</v>
      </c>
    </row>
    <row r="1209" s="175" customFormat="1" ht="18.95" customHeight="1" spans="1:18">
      <c r="A1209" s="185"/>
      <c r="B1209" s="186"/>
      <c r="C1209" s="690" t="s">
        <v>2277</v>
      </c>
      <c r="D1209" s="574">
        <v>2200506</v>
      </c>
      <c r="E1209" s="186" t="s">
        <v>176</v>
      </c>
      <c r="F1209" s="39" t="s">
        <v>2285</v>
      </c>
      <c r="G1209" s="188">
        <f>VLOOKUP(D1209,'[45]2014市本级决算'!A:C,3,FALSE)</f>
        <v>0</v>
      </c>
      <c r="H1209" s="188">
        <f>VLOOKUP(D1209,'[45]2015市本级年初预算'!D:G,4,FALSE)</f>
        <v>0</v>
      </c>
      <c r="I1209" s="188">
        <f>VLOOKUP(D1209,'[45]2015预算调整'!E:K,7,FALSE)</f>
        <v>0</v>
      </c>
      <c r="J1209" s="188">
        <f>VLOOKUP(D1209,'[45]2015年市本级决算'!A:C,3,FALSE)</f>
        <v>0</v>
      </c>
      <c r="K1209" s="578">
        <f t="shared" si="130"/>
        <v>0</v>
      </c>
      <c r="L1209" s="579">
        <f t="shared" si="131"/>
        <v>0</v>
      </c>
      <c r="M1209" s="578">
        <f t="shared" si="132"/>
        <v>0</v>
      </c>
      <c r="N1209" s="148" t="str">
        <f t="shared" si="128"/>
        <v/>
      </c>
      <c r="O1209" s="194" t="str">
        <f t="shared" si="129"/>
        <v>否</v>
      </c>
      <c r="P1209" s="194" t="str">
        <f t="shared" si="133"/>
        <v>否</v>
      </c>
      <c r="Q1209" s="689" t="s">
        <v>2286</v>
      </c>
      <c r="R1209" s="175">
        <f t="shared" si="134"/>
        <v>7</v>
      </c>
    </row>
    <row r="1210" s="175" customFormat="1" ht="18.95" customHeight="1" spans="1:18">
      <c r="A1210" s="185"/>
      <c r="B1210" s="186"/>
      <c r="C1210" s="690" t="s">
        <v>2277</v>
      </c>
      <c r="D1210" s="574">
        <v>2200507</v>
      </c>
      <c r="E1210" s="186" t="s">
        <v>176</v>
      </c>
      <c r="F1210" s="39" t="s">
        <v>2287</v>
      </c>
      <c r="G1210" s="188">
        <f>VLOOKUP(D1210,'[45]2014市本级决算'!A:C,3,FALSE)</f>
        <v>0</v>
      </c>
      <c r="H1210" s="188">
        <f>VLOOKUP(D1210,'[45]2015市本级年初预算'!D:G,4,FALSE)</f>
        <v>0</v>
      </c>
      <c r="I1210" s="188">
        <f>VLOOKUP(D1210,'[45]2015预算调整'!E:K,7,FALSE)</f>
        <v>0</v>
      </c>
      <c r="J1210" s="188">
        <f>VLOOKUP(D1210,'[45]2015年市本级决算'!A:C,3,FALSE)</f>
        <v>0</v>
      </c>
      <c r="K1210" s="578">
        <f t="shared" si="130"/>
        <v>0</v>
      </c>
      <c r="L1210" s="579">
        <f t="shared" si="131"/>
        <v>0</v>
      </c>
      <c r="M1210" s="578">
        <f t="shared" si="132"/>
        <v>0</v>
      </c>
      <c r="N1210" s="148" t="str">
        <f t="shared" si="128"/>
        <v/>
      </c>
      <c r="O1210" s="194" t="str">
        <f t="shared" si="129"/>
        <v>否</v>
      </c>
      <c r="P1210" s="194" t="str">
        <f t="shared" si="133"/>
        <v>否</v>
      </c>
      <c r="Q1210" s="689" t="s">
        <v>2288</v>
      </c>
      <c r="R1210" s="175">
        <f t="shared" si="134"/>
        <v>7</v>
      </c>
    </row>
    <row r="1211" s="175" customFormat="1" ht="18.95" customHeight="1" spans="1:18">
      <c r="A1211" s="185"/>
      <c r="B1211" s="186"/>
      <c r="C1211" s="690" t="s">
        <v>2277</v>
      </c>
      <c r="D1211" s="574">
        <v>2200508</v>
      </c>
      <c r="E1211" s="186" t="s">
        <v>176</v>
      </c>
      <c r="F1211" s="39" t="s">
        <v>2289</v>
      </c>
      <c r="G1211" s="188">
        <f>VLOOKUP(D1211,'[45]2014市本级决算'!A:C,3,FALSE)</f>
        <v>228</v>
      </c>
      <c r="H1211" s="188">
        <f>VLOOKUP(D1211,'[45]2015市本级年初预算'!D:G,4,FALSE)</f>
        <v>258</v>
      </c>
      <c r="I1211" s="188">
        <f>VLOOKUP(D1211,'[45]2015预算调整'!E:K,7,FALSE)</f>
        <v>258</v>
      </c>
      <c r="J1211" s="188">
        <f>VLOOKUP(D1211,'[45]2015年市本级决算'!A:C,3,FALSE)</f>
        <v>258</v>
      </c>
      <c r="K1211" s="578">
        <f t="shared" si="130"/>
        <v>1.132</v>
      </c>
      <c r="L1211" s="579">
        <f t="shared" si="131"/>
        <v>1</v>
      </c>
      <c r="M1211" s="578">
        <f t="shared" si="132"/>
        <v>1</v>
      </c>
      <c r="N1211" s="148">
        <f t="shared" si="128"/>
        <v>0.132</v>
      </c>
      <c r="O1211" s="194" t="str">
        <f t="shared" si="129"/>
        <v>是</v>
      </c>
      <c r="P1211" s="194" t="str">
        <f t="shared" si="133"/>
        <v>否</v>
      </c>
      <c r="Q1211" s="187" t="s">
        <v>2290</v>
      </c>
      <c r="R1211" s="175">
        <f t="shared" si="134"/>
        <v>7</v>
      </c>
    </row>
    <row r="1212" s="175" customFormat="1" ht="18.95" customHeight="1" spans="1:18">
      <c r="A1212" s="185"/>
      <c r="B1212" s="186"/>
      <c r="C1212" s="690" t="s">
        <v>2277</v>
      </c>
      <c r="D1212" s="574">
        <v>2200509</v>
      </c>
      <c r="E1212" s="186" t="s">
        <v>176</v>
      </c>
      <c r="F1212" s="39" t="s">
        <v>2291</v>
      </c>
      <c r="G1212" s="188">
        <f>VLOOKUP(D1212,'[45]2014市本级决算'!A:C,3,FALSE)</f>
        <v>326</v>
      </c>
      <c r="H1212" s="188">
        <f>VLOOKUP(D1212,'[45]2015市本级年初预算'!D:G,4,FALSE)</f>
        <v>330</v>
      </c>
      <c r="I1212" s="188">
        <f>VLOOKUP(D1212,'[45]2015预算调整'!E:K,7,FALSE)</f>
        <v>330</v>
      </c>
      <c r="J1212" s="188">
        <f>VLOOKUP(D1212,'[45]2015年市本级决算'!A:C,3,FALSE)</f>
        <v>355</v>
      </c>
      <c r="K1212" s="578">
        <f t="shared" si="130"/>
        <v>1.089</v>
      </c>
      <c r="L1212" s="579">
        <f t="shared" si="131"/>
        <v>1.076</v>
      </c>
      <c r="M1212" s="578">
        <f t="shared" si="132"/>
        <v>1.076</v>
      </c>
      <c r="N1212" s="148">
        <f t="shared" si="128"/>
        <v>0.089</v>
      </c>
      <c r="O1212" s="194" t="str">
        <f t="shared" si="129"/>
        <v>是</v>
      </c>
      <c r="P1212" s="194" t="str">
        <f t="shared" si="133"/>
        <v>否</v>
      </c>
      <c r="Q1212" s="187" t="s">
        <v>2292</v>
      </c>
      <c r="R1212" s="175">
        <f t="shared" si="134"/>
        <v>7</v>
      </c>
    </row>
    <row r="1213" s="175" customFormat="1" ht="18.95" customHeight="1" spans="1:18">
      <c r="A1213" s="185" t="s">
        <v>165</v>
      </c>
      <c r="B1213" s="186" t="s">
        <v>165</v>
      </c>
      <c r="C1213" s="690" t="s">
        <v>2277</v>
      </c>
      <c r="D1213" s="574">
        <v>2200510</v>
      </c>
      <c r="E1213" s="186" t="s">
        <v>176</v>
      </c>
      <c r="F1213" s="39" t="s">
        <v>2293</v>
      </c>
      <c r="G1213" s="188">
        <f>VLOOKUP(D1213,'[45]2014市本级决算'!A:C,3,FALSE)</f>
        <v>0</v>
      </c>
      <c r="H1213" s="188">
        <f>VLOOKUP(D1213,'[45]2015市本级年初预算'!D:G,4,FALSE)</f>
        <v>0</v>
      </c>
      <c r="I1213" s="188">
        <f>VLOOKUP(D1213,'[45]2015预算调整'!E:K,7,FALSE)</f>
        <v>0</v>
      </c>
      <c r="J1213" s="188">
        <f>VLOOKUP(D1213,'[45]2015年市本级决算'!A:C,3,FALSE)</f>
        <v>0</v>
      </c>
      <c r="K1213" s="578">
        <f t="shared" si="130"/>
        <v>0</v>
      </c>
      <c r="L1213" s="579">
        <f t="shared" si="131"/>
        <v>0</v>
      </c>
      <c r="M1213" s="578">
        <f t="shared" si="132"/>
        <v>0</v>
      </c>
      <c r="N1213" s="148" t="str">
        <f t="shared" ref="N1213:N1276" si="135">IF(ISERROR(J1213/G1213-1),"",J1213/G1213-1)</f>
        <v/>
      </c>
      <c r="O1213" s="194" t="str">
        <f t="shared" si="129"/>
        <v>否</v>
      </c>
      <c r="P1213" s="194" t="str">
        <f t="shared" si="133"/>
        <v>否</v>
      </c>
      <c r="Q1213" s="187" t="s">
        <v>2294</v>
      </c>
      <c r="R1213" s="175">
        <f t="shared" si="134"/>
        <v>7</v>
      </c>
    </row>
    <row r="1214" s="175" customFormat="1" ht="18.95" customHeight="1" spans="1:18">
      <c r="A1214" s="185" t="s">
        <v>165</v>
      </c>
      <c r="B1214" s="186" t="s">
        <v>165</v>
      </c>
      <c r="C1214" s="690" t="s">
        <v>2277</v>
      </c>
      <c r="D1214" s="574">
        <v>2200511</v>
      </c>
      <c r="E1214" s="186" t="s">
        <v>176</v>
      </c>
      <c r="F1214" s="39" t="s">
        <v>2295</v>
      </c>
      <c r="G1214" s="188">
        <f>VLOOKUP(D1214,'[45]2014市本级决算'!A:C,3,FALSE)</f>
        <v>0</v>
      </c>
      <c r="H1214" s="188">
        <f>VLOOKUP(D1214,'[45]2015市本级年初预算'!D:G,4,FALSE)</f>
        <v>0</v>
      </c>
      <c r="I1214" s="188">
        <f>VLOOKUP(D1214,'[45]2015预算调整'!E:K,7,FALSE)</f>
        <v>0</v>
      </c>
      <c r="J1214" s="188">
        <f>VLOOKUP(D1214,'[45]2015年市本级决算'!A:C,3,FALSE)</f>
        <v>0</v>
      </c>
      <c r="K1214" s="578">
        <f t="shared" si="130"/>
        <v>0</v>
      </c>
      <c r="L1214" s="579">
        <f t="shared" si="131"/>
        <v>0</v>
      </c>
      <c r="M1214" s="578">
        <f t="shared" si="132"/>
        <v>0</v>
      </c>
      <c r="N1214" s="148" t="str">
        <f t="shared" si="135"/>
        <v/>
      </c>
      <c r="O1214" s="194" t="str">
        <f t="shared" si="129"/>
        <v>否</v>
      </c>
      <c r="P1214" s="194" t="str">
        <f t="shared" si="133"/>
        <v>否</v>
      </c>
      <c r="Q1214" s="187" t="s">
        <v>2296</v>
      </c>
      <c r="R1214" s="175">
        <f t="shared" si="134"/>
        <v>7</v>
      </c>
    </row>
    <row r="1215" s="175" customFormat="1" ht="18.95" customHeight="1" spans="1:18">
      <c r="A1215" s="185" t="s">
        <v>165</v>
      </c>
      <c r="B1215" s="186" t="s">
        <v>165</v>
      </c>
      <c r="C1215" s="690" t="s">
        <v>2277</v>
      </c>
      <c r="D1215" s="574">
        <v>2200512</v>
      </c>
      <c r="E1215" s="186" t="s">
        <v>176</v>
      </c>
      <c r="F1215" s="39" t="s">
        <v>2297</v>
      </c>
      <c r="G1215" s="188">
        <f>VLOOKUP(D1215,'[45]2014市本级决算'!A:C,3,FALSE)</f>
        <v>0</v>
      </c>
      <c r="H1215" s="188">
        <f>VLOOKUP(D1215,'[45]2015市本级年初预算'!D:G,4,FALSE)</f>
        <v>0</v>
      </c>
      <c r="I1215" s="188">
        <f>VLOOKUP(D1215,'[45]2015预算调整'!E:K,7,FALSE)</f>
        <v>0</v>
      </c>
      <c r="J1215" s="188">
        <f>VLOOKUP(D1215,'[45]2015年市本级决算'!A:C,3,FALSE)</f>
        <v>0</v>
      </c>
      <c r="K1215" s="578">
        <f t="shared" si="130"/>
        <v>0</v>
      </c>
      <c r="L1215" s="579">
        <f t="shared" si="131"/>
        <v>0</v>
      </c>
      <c r="M1215" s="578">
        <f t="shared" si="132"/>
        <v>0</v>
      </c>
      <c r="N1215" s="148" t="str">
        <f t="shared" si="135"/>
        <v/>
      </c>
      <c r="O1215" s="194" t="str">
        <f t="shared" si="129"/>
        <v>否</v>
      </c>
      <c r="P1215" s="194" t="str">
        <f t="shared" si="133"/>
        <v>否</v>
      </c>
      <c r="Q1215" s="187" t="s">
        <v>2298</v>
      </c>
      <c r="R1215" s="175">
        <f t="shared" si="134"/>
        <v>7</v>
      </c>
    </row>
    <row r="1216" s="175" customFormat="1" ht="18.95" customHeight="1" spans="1:18">
      <c r="A1216" s="185" t="s">
        <v>165</v>
      </c>
      <c r="B1216" s="186" t="s">
        <v>165</v>
      </c>
      <c r="C1216" s="690" t="s">
        <v>2277</v>
      </c>
      <c r="D1216" s="574">
        <v>2200513</v>
      </c>
      <c r="E1216" s="186" t="s">
        <v>176</v>
      </c>
      <c r="F1216" s="60" t="s">
        <v>2299</v>
      </c>
      <c r="G1216" s="188">
        <f>VLOOKUP(D1216,'[45]2014市本级决算'!A:C,3,FALSE)</f>
        <v>0</v>
      </c>
      <c r="H1216" s="188">
        <f>VLOOKUP(D1216,'[45]2015市本级年初预算'!D:G,4,FALSE)</f>
        <v>0</v>
      </c>
      <c r="I1216" s="188">
        <f>VLOOKUP(D1216,'[45]2015预算调整'!E:K,7,FALSE)</f>
        <v>0</v>
      </c>
      <c r="J1216" s="188">
        <f>VLOOKUP(D1216,'[45]2015年市本级决算'!A:C,3,FALSE)</f>
        <v>0</v>
      </c>
      <c r="K1216" s="578">
        <f t="shared" si="130"/>
        <v>0</v>
      </c>
      <c r="L1216" s="579">
        <f t="shared" si="131"/>
        <v>0</v>
      </c>
      <c r="M1216" s="578">
        <f t="shared" si="132"/>
        <v>0</v>
      </c>
      <c r="N1216" s="148" t="str">
        <f t="shared" si="135"/>
        <v/>
      </c>
      <c r="O1216" s="194" t="str">
        <f t="shared" si="129"/>
        <v>否</v>
      </c>
      <c r="P1216" s="194" t="str">
        <f t="shared" si="133"/>
        <v>否</v>
      </c>
      <c r="Q1216" s="187" t="s">
        <v>2300</v>
      </c>
      <c r="R1216" s="175">
        <f t="shared" si="134"/>
        <v>7</v>
      </c>
    </row>
    <row r="1217" s="175" customFormat="1" ht="18.95" customHeight="1" spans="1:18">
      <c r="A1217" s="185" t="s">
        <v>165</v>
      </c>
      <c r="B1217" s="186" t="s">
        <v>165</v>
      </c>
      <c r="C1217" s="690" t="s">
        <v>2277</v>
      </c>
      <c r="D1217" s="574">
        <v>2200514</v>
      </c>
      <c r="E1217" s="186" t="s">
        <v>176</v>
      </c>
      <c r="F1217" s="60" t="s">
        <v>2301</v>
      </c>
      <c r="G1217" s="188">
        <f>VLOOKUP(D1217,'[45]2014市本级决算'!A:C,3,FALSE)</f>
        <v>0</v>
      </c>
      <c r="H1217" s="188">
        <f>VLOOKUP(D1217,'[45]2015市本级年初预算'!D:G,4,FALSE)</f>
        <v>0</v>
      </c>
      <c r="I1217" s="188">
        <f>VLOOKUP(D1217,'[45]2015预算调整'!E:K,7,FALSE)</f>
        <v>0</v>
      </c>
      <c r="J1217" s="188">
        <f>VLOOKUP(D1217,'[45]2015年市本级决算'!A:C,3,FALSE)</f>
        <v>0</v>
      </c>
      <c r="K1217" s="578">
        <f t="shared" si="130"/>
        <v>0</v>
      </c>
      <c r="L1217" s="579">
        <f t="shared" si="131"/>
        <v>0</v>
      </c>
      <c r="M1217" s="578">
        <f t="shared" si="132"/>
        <v>0</v>
      </c>
      <c r="N1217" s="148" t="str">
        <f t="shared" si="135"/>
        <v/>
      </c>
      <c r="O1217" s="194" t="str">
        <f t="shared" si="129"/>
        <v>否</v>
      </c>
      <c r="P1217" s="194" t="str">
        <f t="shared" si="133"/>
        <v>否</v>
      </c>
      <c r="Q1217" s="187" t="s">
        <v>2302</v>
      </c>
      <c r="R1217" s="175">
        <f t="shared" si="134"/>
        <v>7</v>
      </c>
    </row>
    <row r="1218" s="175" customFormat="1" ht="18.95" customHeight="1" spans="1:18">
      <c r="A1218" s="185" t="s">
        <v>165</v>
      </c>
      <c r="B1218" s="186" t="s">
        <v>165</v>
      </c>
      <c r="C1218" s="690" t="s">
        <v>2277</v>
      </c>
      <c r="D1218" s="574">
        <v>2200599</v>
      </c>
      <c r="E1218" s="186" t="s">
        <v>176</v>
      </c>
      <c r="F1218" s="60" t="s">
        <v>2303</v>
      </c>
      <c r="G1218" s="188">
        <f>VLOOKUP(D1218,'[45]2014市本级决算'!A:C,3,FALSE)</f>
        <v>0</v>
      </c>
      <c r="H1218" s="188">
        <f>VLOOKUP(D1218,'[45]2015市本级年初预算'!D:G,4,FALSE)</f>
        <v>0</v>
      </c>
      <c r="I1218" s="188">
        <f>VLOOKUP(D1218,'[45]2015预算调整'!E:K,7,FALSE)</f>
        <v>0</v>
      </c>
      <c r="J1218" s="188">
        <f>VLOOKUP(D1218,'[45]2015年市本级决算'!A:C,3,FALSE)</f>
        <v>0</v>
      </c>
      <c r="K1218" s="578">
        <f t="shared" si="130"/>
        <v>0</v>
      </c>
      <c r="L1218" s="579">
        <f t="shared" si="131"/>
        <v>0</v>
      </c>
      <c r="M1218" s="578">
        <f t="shared" si="132"/>
        <v>0</v>
      </c>
      <c r="N1218" s="148" t="str">
        <f t="shared" si="135"/>
        <v/>
      </c>
      <c r="O1218" s="194" t="str">
        <f t="shared" si="129"/>
        <v>否</v>
      </c>
      <c r="P1218" s="194" t="str">
        <f t="shared" si="133"/>
        <v>否</v>
      </c>
      <c r="Q1218" s="187" t="s">
        <v>2304</v>
      </c>
      <c r="R1218" s="175">
        <f t="shared" si="134"/>
        <v>7</v>
      </c>
    </row>
    <row r="1219" s="175" customFormat="1" ht="18.95" customHeight="1" spans="1:18">
      <c r="A1219" s="185" t="s">
        <v>165</v>
      </c>
      <c r="B1219" s="690" t="s">
        <v>2164</v>
      </c>
      <c r="C1219" s="186"/>
      <c r="D1219" s="574">
        <v>22099</v>
      </c>
      <c r="E1219" s="186" t="s">
        <v>176</v>
      </c>
      <c r="F1219" s="60" t="s">
        <v>2305</v>
      </c>
      <c r="G1219" s="188">
        <f>VLOOKUP(D1219,'[45]2014市本级决算'!A:C,3,FALSE)</f>
        <v>0</v>
      </c>
      <c r="H1219" s="188">
        <f>VLOOKUP(D1219,'[45]2015市本级年初预算'!D:G,4,FALSE)</f>
        <v>0</v>
      </c>
      <c r="I1219" s="188">
        <f>VLOOKUP(D1219,'[45]2015预算调整'!E:K,7,FALSE)</f>
        <v>0</v>
      </c>
      <c r="J1219" s="188">
        <f>VLOOKUP(D1219,'[45]2015年市本级决算'!A:C,3,FALSE)</f>
        <v>0</v>
      </c>
      <c r="K1219" s="578">
        <f t="shared" si="130"/>
        <v>0</v>
      </c>
      <c r="L1219" s="579">
        <f t="shared" si="131"/>
        <v>0</v>
      </c>
      <c r="M1219" s="578">
        <f t="shared" si="132"/>
        <v>0</v>
      </c>
      <c r="N1219" s="148" t="str">
        <f t="shared" si="135"/>
        <v/>
      </c>
      <c r="O1219" s="194" t="str">
        <f t="shared" si="129"/>
        <v>否</v>
      </c>
      <c r="P1219" s="194" t="str">
        <f t="shared" si="133"/>
        <v>是</v>
      </c>
      <c r="Q1219" s="187" t="s">
        <v>2306</v>
      </c>
      <c r="R1219" s="175">
        <f t="shared" si="134"/>
        <v>5</v>
      </c>
    </row>
    <row r="1220" s="175" customFormat="1" ht="18.95" customHeight="1" spans="1:18">
      <c r="A1220" s="185" t="s">
        <v>164</v>
      </c>
      <c r="B1220" s="186" t="s">
        <v>165</v>
      </c>
      <c r="C1220" s="186"/>
      <c r="D1220" s="574">
        <v>221</v>
      </c>
      <c r="E1220" s="186"/>
      <c r="F1220" s="61" t="s">
        <v>2307</v>
      </c>
      <c r="G1220" s="188">
        <f>VLOOKUP(D1220,'[45]2014市本级决算'!A:C,3,FALSE)</f>
        <v>11268</v>
      </c>
      <c r="H1220" s="188">
        <f>VLOOKUP(D1220,'[45]2015市本级年初预算'!D:G,4,FALSE)</f>
        <v>8460</v>
      </c>
      <c r="I1220" s="188">
        <f>VLOOKUP(D1220,'[45]2015预算调整'!E:K,7,FALSE)</f>
        <v>8460</v>
      </c>
      <c r="J1220" s="188">
        <f>VLOOKUP(D1220,'[45]2015年市本级决算'!A:C,3,FALSE)</f>
        <v>9319</v>
      </c>
      <c r="K1220" s="578">
        <f t="shared" si="130"/>
        <v>0.827</v>
      </c>
      <c r="L1220" s="579">
        <f t="shared" si="131"/>
        <v>1.102</v>
      </c>
      <c r="M1220" s="578">
        <f t="shared" si="132"/>
        <v>1.102</v>
      </c>
      <c r="N1220" s="146">
        <f t="shared" si="135"/>
        <v>-0.173</v>
      </c>
      <c r="O1220" s="194" t="str">
        <f t="shared" ref="O1220:O1283" si="136">IF(F1220&lt;&gt;"",IF(SUM(G1220:J1220)&lt;&gt;0,"是","否"),"空")</f>
        <v>是</v>
      </c>
      <c r="P1220" s="194" t="str">
        <f t="shared" si="133"/>
        <v>是</v>
      </c>
      <c r="Q1220" s="187" t="s">
        <v>2308</v>
      </c>
      <c r="R1220" s="175">
        <f t="shared" si="134"/>
        <v>3</v>
      </c>
    </row>
    <row r="1221" s="175" customFormat="1" ht="18.95" customHeight="1" spans="1:18">
      <c r="A1221" s="185" t="s">
        <v>165</v>
      </c>
      <c r="B1221" s="690" t="s">
        <v>2308</v>
      </c>
      <c r="C1221" s="186"/>
      <c r="D1221" s="574">
        <v>22101</v>
      </c>
      <c r="E1221" s="186"/>
      <c r="F1221" s="60" t="s">
        <v>2309</v>
      </c>
      <c r="G1221" s="188">
        <f>VLOOKUP(D1221,'[45]2014市本级决算'!A:C,3,FALSE)</f>
        <v>5305</v>
      </c>
      <c r="H1221" s="188">
        <f>VLOOKUP(D1221,'[45]2015市本级年初预算'!D:G,4,FALSE)</f>
        <v>2010</v>
      </c>
      <c r="I1221" s="188">
        <f>VLOOKUP(D1221,'[45]2015预算调整'!E:K,7,FALSE)</f>
        <v>2010</v>
      </c>
      <c r="J1221" s="188">
        <f>VLOOKUP(D1221,'[45]2015年市本级决算'!A:C,3,FALSE)</f>
        <v>2754</v>
      </c>
      <c r="K1221" s="578">
        <f t="shared" ref="K1221:K1284" si="137">IFERROR(J1221/G1221,0)</f>
        <v>0.519</v>
      </c>
      <c r="L1221" s="579">
        <f t="shared" ref="L1221:L1284" si="138">IFERROR(J1221/H1221,0)</f>
        <v>1.37</v>
      </c>
      <c r="M1221" s="578">
        <f t="shared" ref="M1221:M1284" si="139">IFERROR(J1221/I1221,0)</f>
        <v>1.37</v>
      </c>
      <c r="N1221" s="148">
        <f t="shared" si="135"/>
        <v>-0.481</v>
      </c>
      <c r="O1221" s="194" t="str">
        <f t="shared" si="136"/>
        <v>是</v>
      </c>
      <c r="P1221" s="194" t="str">
        <f t="shared" ref="P1221:P1284" si="140">IF(C1221&lt;&gt;"",IF(OR(LEFT(D1221,3)="205",LEFT(D1221,3)="206",LEFT(D1221,3)="207",LEFT(D1221,3)="208",LEFT(D1221,3)="210",LEFT(D1221,3)="213"),"是","否"),"是")</f>
        <v>是</v>
      </c>
      <c r="Q1221" s="187" t="s">
        <v>2310</v>
      </c>
      <c r="R1221" s="175">
        <f t="shared" ref="R1221:R1284" si="141">LEN(Q1221)</f>
        <v>5</v>
      </c>
    </row>
    <row r="1222" s="175" customFormat="1" ht="18.95" customHeight="1" spans="1:18">
      <c r="A1222" s="185" t="s">
        <v>165</v>
      </c>
      <c r="B1222" s="186" t="s">
        <v>165</v>
      </c>
      <c r="C1222" s="690" t="s">
        <v>2310</v>
      </c>
      <c r="D1222" s="574">
        <v>2210101</v>
      </c>
      <c r="E1222" s="186" t="s">
        <v>176</v>
      </c>
      <c r="F1222" s="60" t="s">
        <v>2311</v>
      </c>
      <c r="G1222" s="188">
        <f>VLOOKUP(D1222,'[45]2014市本级决算'!A:C,3,FALSE)</f>
        <v>0</v>
      </c>
      <c r="H1222" s="188">
        <f>VLOOKUP(D1222,'[45]2015市本级年初预算'!D:G,4,FALSE)</f>
        <v>0</v>
      </c>
      <c r="I1222" s="188">
        <f>VLOOKUP(D1222,'[45]2015预算调整'!E:K,7,FALSE)</f>
        <v>0</v>
      </c>
      <c r="J1222" s="188">
        <f>VLOOKUP(D1222,'[45]2015年市本级决算'!A:C,3,FALSE)</f>
        <v>0</v>
      </c>
      <c r="K1222" s="578">
        <f t="shared" si="137"/>
        <v>0</v>
      </c>
      <c r="L1222" s="579">
        <f t="shared" si="138"/>
        <v>0</v>
      </c>
      <c r="M1222" s="578">
        <f t="shared" si="139"/>
        <v>0</v>
      </c>
      <c r="N1222" s="148" t="str">
        <f t="shared" si="135"/>
        <v/>
      </c>
      <c r="O1222" s="194" t="str">
        <f t="shared" si="136"/>
        <v>否</v>
      </c>
      <c r="P1222" s="194" t="str">
        <f t="shared" si="140"/>
        <v>否</v>
      </c>
      <c r="Q1222" s="187" t="s">
        <v>2312</v>
      </c>
      <c r="R1222" s="175">
        <f t="shared" si="141"/>
        <v>7</v>
      </c>
    </row>
    <row r="1223" s="175" customFormat="1" ht="18.95" customHeight="1" spans="1:18">
      <c r="A1223" s="185" t="s">
        <v>165</v>
      </c>
      <c r="B1223" s="186" t="s">
        <v>165</v>
      </c>
      <c r="C1223" s="690" t="s">
        <v>2310</v>
      </c>
      <c r="D1223" s="574">
        <v>2210102</v>
      </c>
      <c r="E1223" s="186" t="s">
        <v>176</v>
      </c>
      <c r="F1223" s="39" t="s">
        <v>2313</v>
      </c>
      <c r="G1223" s="188">
        <f>VLOOKUP(D1223,'[45]2014市本级决算'!A:C,3,FALSE)</f>
        <v>0</v>
      </c>
      <c r="H1223" s="188">
        <f>VLOOKUP(D1223,'[45]2015市本级年初预算'!D:G,4,FALSE)</f>
        <v>0</v>
      </c>
      <c r="I1223" s="188">
        <f>VLOOKUP(D1223,'[45]2015预算调整'!E:K,7,FALSE)</f>
        <v>0</v>
      </c>
      <c r="J1223" s="188">
        <f>VLOOKUP(D1223,'[45]2015年市本级决算'!A:C,3,FALSE)</f>
        <v>0</v>
      </c>
      <c r="K1223" s="578">
        <f t="shared" si="137"/>
        <v>0</v>
      </c>
      <c r="L1223" s="579">
        <f t="shared" si="138"/>
        <v>0</v>
      </c>
      <c r="M1223" s="578">
        <f t="shared" si="139"/>
        <v>0</v>
      </c>
      <c r="N1223" s="148" t="str">
        <f t="shared" si="135"/>
        <v/>
      </c>
      <c r="O1223" s="194" t="str">
        <f t="shared" si="136"/>
        <v>否</v>
      </c>
      <c r="P1223" s="194" t="str">
        <f t="shared" si="140"/>
        <v>否</v>
      </c>
      <c r="Q1223" s="187" t="s">
        <v>2314</v>
      </c>
      <c r="R1223" s="175">
        <f t="shared" si="141"/>
        <v>7</v>
      </c>
    </row>
    <row r="1224" s="175" customFormat="1" ht="18.95" customHeight="1" spans="1:18">
      <c r="A1224" s="185" t="s">
        <v>165</v>
      </c>
      <c r="B1224" s="186" t="s">
        <v>165</v>
      </c>
      <c r="C1224" s="690" t="s">
        <v>2310</v>
      </c>
      <c r="D1224" s="574">
        <v>2210103</v>
      </c>
      <c r="E1224" s="186" t="s">
        <v>176</v>
      </c>
      <c r="F1224" s="60" t="s">
        <v>2315</v>
      </c>
      <c r="G1224" s="188">
        <f>VLOOKUP(D1224,'[45]2014市本级决算'!A:C,3,FALSE)</f>
        <v>0</v>
      </c>
      <c r="H1224" s="188">
        <f>VLOOKUP(D1224,'[45]2015市本级年初预算'!D:G,4,FALSE)</f>
        <v>0</v>
      </c>
      <c r="I1224" s="188">
        <f>VLOOKUP(D1224,'[45]2015预算调整'!E:K,7,FALSE)</f>
        <v>0</v>
      </c>
      <c r="J1224" s="188">
        <f>VLOOKUP(D1224,'[45]2015年市本级决算'!A:C,3,FALSE)</f>
        <v>100</v>
      </c>
      <c r="K1224" s="578">
        <f t="shared" si="137"/>
        <v>0</v>
      </c>
      <c r="L1224" s="579">
        <f t="shared" si="138"/>
        <v>0</v>
      </c>
      <c r="M1224" s="578">
        <f t="shared" si="139"/>
        <v>0</v>
      </c>
      <c r="N1224" s="148" t="str">
        <f t="shared" si="135"/>
        <v/>
      </c>
      <c r="O1224" s="194" t="str">
        <f t="shared" si="136"/>
        <v>是</v>
      </c>
      <c r="P1224" s="194" t="str">
        <f t="shared" si="140"/>
        <v>否</v>
      </c>
      <c r="Q1224" s="187" t="s">
        <v>2316</v>
      </c>
      <c r="R1224" s="175">
        <f t="shared" si="141"/>
        <v>7</v>
      </c>
    </row>
    <row r="1225" s="175" customFormat="1" ht="18.95" customHeight="1" spans="1:18">
      <c r="A1225" s="185" t="s">
        <v>165</v>
      </c>
      <c r="B1225" s="186" t="s">
        <v>165</v>
      </c>
      <c r="C1225" s="690" t="s">
        <v>2310</v>
      </c>
      <c r="D1225" s="574">
        <v>2210104</v>
      </c>
      <c r="E1225" s="186" t="s">
        <v>176</v>
      </c>
      <c r="F1225" s="60" t="s">
        <v>2317</v>
      </c>
      <c r="G1225" s="188">
        <f>VLOOKUP(D1225,'[45]2014市本级决算'!A:C,3,FALSE)</f>
        <v>0</v>
      </c>
      <c r="H1225" s="188">
        <f>VLOOKUP(D1225,'[45]2015市本级年初预算'!D:G,4,FALSE)</f>
        <v>0</v>
      </c>
      <c r="I1225" s="188">
        <f>VLOOKUP(D1225,'[45]2015预算调整'!E:K,7,FALSE)</f>
        <v>0</v>
      </c>
      <c r="J1225" s="188">
        <f>VLOOKUP(D1225,'[45]2015年市本级决算'!A:C,3,FALSE)</f>
        <v>0</v>
      </c>
      <c r="K1225" s="578">
        <f t="shared" si="137"/>
        <v>0</v>
      </c>
      <c r="L1225" s="579">
        <f t="shared" si="138"/>
        <v>0</v>
      </c>
      <c r="M1225" s="578">
        <f t="shared" si="139"/>
        <v>0</v>
      </c>
      <c r="N1225" s="148" t="str">
        <f t="shared" si="135"/>
        <v/>
      </c>
      <c r="O1225" s="194" t="str">
        <f t="shared" si="136"/>
        <v>否</v>
      </c>
      <c r="P1225" s="194" t="str">
        <f t="shared" si="140"/>
        <v>否</v>
      </c>
      <c r="Q1225" s="187" t="s">
        <v>2318</v>
      </c>
      <c r="R1225" s="175">
        <f t="shared" si="141"/>
        <v>7</v>
      </c>
    </row>
    <row r="1226" s="175" customFormat="1" ht="18.95" customHeight="1" spans="1:18">
      <c r="A1226" s="185" t="s">
        <v>165</v>
      </c>
      <c r="B1226" s="186" t="s">
        <v>165</v>
      </c>
      <c r="C1226" s="690" t="s">
        <v>2310</v>
      </c>
      <c r="D1226" s="574">
        <v>2210105</v>
      </c>
      <c r="E1226" s="186" t="s">
        <v>176</v>
      </c>
      <c r="F1226" s="60" t="s">
        <v>2319</v>
      </c>
      <c r="G1226" s="188">
        <f>VLOOKUP(D1226,'[45]2014市本级决算'!A:C,3,FALSE)</f>
        <v>10</v>
      </c>
      <c r="H1226" s="188">
        <f>VLOOKUP(D1226,'[45]2015市本级年初预算'!D:G,4,FALSE)</f>
        <v>10</v>
      </c>
      <c r="I1226" s="188">
        <f>VLOOKUP(D1226,'[45]2015预算调整'!E:K,7,FALSE)</f>
        <v>10</v>
      </c>
      <c r="J1226" s="188">
        <f>VLOOKUP(D1226,'[45]2015年市本级决算'!A:C,3,FALSE)</f>
        <v>596</v>
      </c>
      <c r="K1226" s="578">
        <f t="shared" si="137"/>
        <v>59.6</v>
      </c>
      <c r="L1226" s="579">
        <f t="shared" si="138"/>
        <v>59.6</v>
      </c>
      <c r="M1226" s="578">
        <f t="shared" si="139"/>
        <v>59.6</v>
      </c>
      <c r="N1226" s="148">
        <f t="shared" si="135"/>
        <v>58.6</v>
      </c>
      <c r="O1226" s="194" t="str">
        <f t="shared" si="136"/>
        <v>是</v>
      </c>
      <c r="P1226" s="194" t="str">
        <f t="shared" si="140"/>
        <v>否</v>
      </c>
      <c r="Q1226" s="187" t="s">
        <v>2320</v>
      </c>
      <c r="R1226" s="175">
        <f t="shared" si="141"/>
        <v>7</v>
      </c>
    </row>
    <row r="1227" s="175" customFormat="1" ht="18.95" customHeight="1" spans="1:18">
      <c r="A1227" s="185" t="s">
        <v>165</v>
      </c>
      <c r="B1227" s="186" t="s">
        <v>165</v>
      </c>
      <c r="C1227" s="690" t="s">
        <v>2310</v>
      </c>
      <c r="D1227" s="574">
        <v>2210106</v>
      </c>
      <c r="E1227" s="186" t="s">
        <v>176</v>
      </c>
      <c r="F1227" s="60" t="s">
        <v>2321</v>
      </c>
      <c r="G1227" s="188">
        <f>VLOOKUP(D1227,'[45]2014市本级决算'!A:C,3,FALSE)</f>
        <v>0</v>
      </c>
      <c r="H1227" s="188">
        <f>VLOOKUP(D1227,'[45]2015市本级年初预算'!D:G,4,FALSE)</f>
        <v>0</v>
      </c>
      <c r="I1227" s="188">
        <f>VLOOKUP(D1227,'[45]2015预算调整'!E:K,7,FALSE)</f>
        <v>0</v>
      </c>
      <c r="J1227" s="188">
        <f>VLOOKUP(D1227,'[45]2015年市本级决算'!A:C,3,FALSE)</f>
        <v>148</v>
      </c>
      <c r="K1227" s="578">
        <f t="shared" si="137"/>
        <v>0</v>
      </c>
      <c r="L1227" s="579">
        <f t="shared" si="138"/>
        <v>0</v>
      </c>
      <c r="M1227" s="578">
        <f t="shared" si="139"/>
        <v>0</v>
      </c>
      <c r="N1227" s="148" t="str">
        <f t="shared" si="135"/>
        <v/>
      </c>
      <c r="O1227" s="194" t="str">
        <f t="shared" si="136"/>
        <v>是</v>
      </c>
      <c r="P1227" s="194" t="str">
        <f t="shared" si="140"/>
        <v>否</v>
      </c>
      <c r="Q1227" s="187" t="s">
        <v>2322</v>
      </c>
      <c r="R1227" s="175">
        <f t="shared" si="141"/>
        <v>7</v>
      </c>
    </row>
    <row r="1228" s="175" customFormat="1" ht="18.95" customHeight="1" spans="1:18">
      <c r="A1228" s="185" t="s">
        <v>165</v>
      </c>
      <c r="B1228" s="186" t="s">
        <v>165</v>
      </c>
      <c r="C1228" s="690" t="s">
        <v>2310</v>
      </c>
      <c r="D1228" s="574">
        <v>2210107</v>
      </c>
      <c r="E1228" s="186" t="s">
        <v>176</v>
      </c>
      <c r="F1228" s="60" t="s">
        <v>2323</v>
      </c>
      <c r="G1228" s="188">
        <f>VLOOKUP(D1228,'[45]2014市本级决算'!A:C,3,FALSE)</f>
        <v>0</v>
      </c>
      <c r="H1228" s="188">
        <f>VLOOKUP(D1228,'[45]2015市本级年初预算'!D:G,4,FALSE)</f>
        <v>0</v>
      </c>
      <c r="I1228" s="188">
        <f>VLOOKUP(D1228,'[45]2015预算调整'!E:K,7,FALSE)</f>
        <v>0</v>
      </c>
      <c r="J1228" s="188">
        <f>VLOOKUP(D1228,'[45]2015年市本级决算'!A:C,3,FALSE)</f>
        <v>0</v>
      </c>
      <c r="K1228" s="578">
        <f t="shared" si="137"/>
        <v>0</v>
      </c>
      <c r="L1228" s="579">
        <f t="shared" si="138"/>
        <v>0</v>
      </c>
      <c r="M1228" s="578">
        <f t="shared" si="139"/>
        <v>0</v>
      </c>
      <c r="N1228" s="148" t="str">
        <f t="shared" si="135"/>
        <v/>
      </c>
      <c r="O1228" s="194" t="str">
        <f t="shared" si="136"/>
        <v>否</v>
      </c>
      <c r="P1228" s="194" t="str">
        <f t="shared" si="140"/>
        <v>否</v>
      </c>
      <c r="Q1228" s="187" t="s">
        <v>2324</v>
      </c>
      <c r="R1228" s="175">
        <f t="shared" si="141"/>
        <v>7</v>
      </c>
    </row>
    <row r="1229" s="175" customFormat="1" ht="18.95" customHeight="1" spans="1:18">
      <c r="A1229" s="185" t="s">
        <v>165</v>
      </c>
      <c r="B1229" s="186" t="s">
        <v>165</v>
      </c>
      <c r="C1229" s="690" t="s">
        <v>2310</v>
      </c>
      <c r="D1229" s="574">
        <v>2210199</v>
      </c>
      <c r="E1229" s="186" t="s">
        <v>176</v>
      </c>
      <c r="F1229" s="39" t="s">
        <v>2325</v>
      </c>
      <c r="G1229" s="188">
        <f>VLOOKUP(D1229,'[45]2014市本级决算'!A:C,3,FALSE)</f>
        <v>5295</v>
      </c>
      <c r="H1229" s="188">
        <f>VLOOKUP(D1229,'[45]2015市本级年初预算'!D:G,4,FALSE)</f>
        <v>2000</v>
      </c>
      <c r="I1229" s="188">
        <f>VLOOKUP(D1229,'[45]2015预算调整'!E:K,7,FALSE)</f>
        <v>2000</v>
      </c>
      <c r="J1229" s="188">
        <f>VLOOKUP(D1229,'[45]2015年市本级决算'!A:C,3,FALSE)</f>
        <v>1910</v>
      </c>
      <c r="K1229" s="578">
        <f t="shared" si="137"/>
        <v>0.361</v>
      </c>
      <c r="L1229" s="579">
        <f t="shared" si="138"/>
        <v>0.955</v>
      </c>
      <c r="M1229" s="578">
        <f t="shared" si="139"/>
        <v>0.955</v>
      </c>
      <c r="N1229" s="148">
        <f t="shared" si="135"/>
        <v>-0.639</v>
      </c>
      <c r="O1229" s="194" t="str">
        <f t="shared" si="136"/>
        <v>是</v>
      </c>
      <c r="P1229" s="194" t="str">
        <f t="shared" si="140"/>
        <v>否</v>
      </c>
      <c r="Q1229" s="187" t="s">
        <v>2326</v>
      </c>
      <c r="R1229" s="175">
        <f t="shared" si="141"/>
        <v>7</v>
      </c>
    </row>
    <row r="1230" s="175" customFormat="1" ht="18.95" customHeight="1" spans="1:18">
      <c r="A1230" s="185" t="s">
        <v>165</v>
      </c>
      <c r="B1230" s="690" t="s">
        <v>2308</v>
      </c>
      <c r="C1230" s="186"/>
      <c r="D1230" s="574">
        <v>22102</v>
      </c>
      <c r="E1230" s="186"/>
      <c r="F1230" s="60" t="s">
        <v>2327</v>
      </c>
      <c r="G1230" s="188">
        <f>VLOOKUP(D1230,'[45]2014市本级决算'!A:C,3,FALSE)</f>
        <v>5963</v>
      </c>
      <c r="H1230" s="188">
        <f>VLOOKUP(D1230,'[45]2015市本级年初预算'!D:G,4,FALSE)</f>
        <v>6450</v>
      </c>
      <c r="I1230" s="188">
        <f>VLOOKUP(D1230,'[45]2015预算调整'!E:K,7,FALSE)</f>
        <v>6450</v>
      </c>
      <c r="J1230" s="188">
        <f>VLOOKUP(D1230,'[45]2015年市本级决算'!A:C,3,FALSE)</f>
        <v>6565</v>
      </c>
      <c r="K1230" s="578">
        <f t="shared" si="137"/>
        <v>1.101</v>
      </c>
      <c r="L1230" s="579">
        <f t="shared" si="138"/>
        <v>1.018</v>
      </c>
      <c r="M1230" s="578">
        <f t="shared" si="139"/>
        <v>1.018</v>
      </c>
      <c r="N1230" s="148">
        <f t="shared" si="135"/>
        <v>0.101</v>
      </c>
      <c r="O1230" s="194" t="str">
        <f t="shared" si="136"/>
        <v>是</v>
      </c>
      <c r="P1230" s="194" t="str">
        <f t="shared" si="140"/>
        <v>是</v>
      </c>
      <c r="Q1230" s="187" t="s">
        <v>2328</v>
      </c>
      <c r="R1230" s="175">
        <f t="shared" si="141"/>
        <v>5</v>
      </c>
    </row>
    <row r="1231" s="175" customFormat="1" ht="18.95" customHeight="1" spans="1:18">
      <c r="A1231" s="185" t="s">
        <v>165</v>
      </c>
      <c r="B1231" s="186" t="s">
        <v>165</v>
      </c>
      <c r="C1231" s="690" t="s">
        <v>2328</v>
      </c>
      <c r="D1231" s="574">
        <v>2210201</v>
      </c>
      <c r="E1231" s="186" t="s">
        <v>176</v>
      </c>
      <c r="F1231" s="60" t="s">
        <v>2329</v>
      </c>
      <c r="G1231" s="188">
        <f>VLOOKUP(D1231,'[45]2014市本级决算'!A:C,3,FALSE)</f>
        <v>5435</v>
      </c>
      <c r="H1231" s="188">
        <f>VLOOKUP(D1231,'[45]2015市本级年初预算'!D:G,4,FALSE)</f>
        <v>5600</v>
      </c>
      <c r="I1231" s="188">
        <f>VLOOKUP(D1231,'[45]2015预算调整'!E:K,7,FALSE)</f>
        <v>5600</v>
      </c>
      <c r="J1231" s="188">
        <f>VLOOKUP(D1231,'[45]2015年市本级决算'!A:C,3,FALSE)</f>
        <v>5577</v>
      </c>
      <c r="K1231" s="578">
        <f t="shared" si="137"/>
        <v>1.026</v>
      </c>
      <c r="L1231" s="579">
        <f t="shared" si="138"/>
        <v>0.996</v>
      </c>
      <c r="M1231" s="578">
        <f t="shared" si="139"/>
        <v>0.996</v>
      </c>
      <c r="N1231" s="148">
        <f t="shared" si="135"/>
        <v>0.026</v>
      </c>
      <c r="O1231" s="194" t="str">
        <f t="shared" si="136"/>
        <v>是</v>
      </c>
      <c r="P1231" s="194" t="str">
        <f t="shared" si="140"/>
        <v>否</v>
      </c>
      <c r="Q1231" s="187" t="s">
        <v>2330</v>
      </c>
      <c r="R1231" s="175">
        <f t="shared" si="141"/>
        <v>7</v>
      </c>
    </row>
    <row r="1232" s="175" customFormat="1" ht="18.95" customHeight="1" spans="1:18">
      <c r="A1232" s="185" t="s">
        <v>165</v>
      </c>
      <c r="B1232" s="186" t="s">
        <v>165</v>
      </c>
      <c r="C1232" s="690" t="s">
        <v>2328</v>
      </c>
      <c r="D1232" s="574">
        <v>2210202</v>
      </c>
      <c r="E1232" s="186" t="s">
        <v>176</v>
      </c>
      <c r="F1232" s="62" t="s">
        <v>2331</v>
      </c>
      <c r="G1232" s="188">
        <f>VLOOKUP(D1232,'[45]2014市本级决算'!A:C,3,FALSE)</f>
        <v>0</v>
      </c>
      <c r="H1232" s="188">
        <f>VLOOKUP(D1232,'[45]2015市本级年初预算'!D:G,4,FALSE)</f>
        <v>0</v>
      </c>
      <c r="I1232" s="188">
        <f>VLOOKUP(D1232,'[45]2015预算调整'!E:K,7,FALSE)</f>
        <v>0</v>
      </c>
      <c r="J1232" s="188">
        <f>VLOOKUP(D1232,'[45]2015年市本级决算'!A:C,3,FALSE)</f>
        <v>0</v>
      </c>
      <c r="K1232" s="578">
        <f t="shared" si="137"/>
        <v>0</v>
      </c>
      <c r="L1232" s="579">
        <f t="shared" si="138"/>
        <v>0</v>
      </c>
      <c r="M1232" s="578">
        <f t="shared" si="139"/>
        <v>0</v>
      </c>
      <c r="N1232" s="148" t="str">
        <f t="shared" si="135"/>
        <v/>
      </c>
      <c r="O1232" s="194" t="str">
        <f t="shared" si="136"/>
        <v>否</v>
      </c>
      <c r="P1232" s="194" t="str">
        <f t="shared" si="140"/>
        <v>否</v>
      </c>
      <c r="Q1232" s="187" t="s">
        <v>2332</v>
      </c>
      <c r="R1232" s="175">
        <f t="shared" si="141"/>
        <v>7</v>
      </c>
    </row>
    <row r="1233" s="175" customFormat="1" ht="18.95" customHeight="1" spans="1:18">
      <c r="A1233" s="185" t="s">
        <v>165</v>
      </c>
      <c r="B1233" s="186"/>
      <c r="C1233" s="690" t="s">
        <v>2328</v>
      </c>
      <c r="D1233" s="574">
        <v>2210203</v>
      </c>
      <c r="E1233" s="186" t="s">
        <v>176</v>
      </c>
      <c r="F1233" s="60" t="s">
        <v>2333</v>
      </c>
      <c r="G1233" s="188">
        <f>VLOOKUP(D1233,'[45]2014市本级决算'!A:C,3,FALSE)</f>
        <v>528</v>
      </c>
      <c r="H1233" s="188">
        <f>VLOOKUP(D1233,'[45]2015市本级年初预算'!D:G,4,FALSE)</f>
        <v>850</v>
      </c>
      <c r="I1233" s="188">
        <f>VLOOKUP(D1233,'[45]2015预算调整'!E:K,7,FALSE)</f>
        <v>850</v>
      </c>
      <c r="J1233" s="188">
        <f>VLOOKUP(D1233,'[45]2015年市本级决算'!A:C,3,FALSE)</f>
        <v>988</v>
      </c>
      <c r="K1233" s="578">
        <f t="shared" si="137"/>
        <v>1.871</v>
      </c>
      <c r="L1233" s="579">
        <f t="shared" si="138"/>
        <v>1.162</v>
      </c>
      <c r="M1233" s="578">
        <f t="shared" si="139"/>
        <v>1.162</v>
      </c>
      <c r="N1233" s="148">
        <f t="shared" si="135"/>
        <v>0.871</v>
      </c>
      <c r="O1233" s="194" t="str">
        <f t="shared" si="136"/>
        <v>是</v>
      </c>
      <c r="P1233" s="194" t="str">
        <f t="shared" si="140"/>
        <v>否</v>
      </c>
      <c r="Q1233" s="187" t="s">
        <v>2334</v>
      </c>
      <c r="R1233" s="175">
        <f t="shared" si="141"/>
        <v>7</v>
      </c>
    </row>
    <row r="1234" s="175" customFormat="1" ht="18.95" customHeight="1" spans="1:18">
      <c r="A1234" s="185" t="s">
        <v>165</v>
      </c>
      <c r="B1234" s="690" t="s">
        <v>2308</v>
      </c>
      <c r="C1234" s="186"/>
      <c r="D1234" s="574">
        <v>22103</v>
      </c>
      <c r="E1234" s="186"/>
      <c r="F1234" s="39" t="s">
        <v>2335</v>
      </c>
      <c r="G1234" s="188">
        <f>VLOOKUP(D1234,'[45]2014市本级决算'!A:C,3,FALSE)</f>
        <v>0</v>
      </c>
      <c r="H1234" s="188">
        <f>VLOOKUP(D1234,'[45]2015市本级年初预算'!D:G,4,FALSE)</f>
        <v>0</v>
      </c>
      <c r="I1234" s="188">
        <f>VLOOKUP(D1234,'[45]2015预算调整'!E:K,7,FALSE)</f>
        <v>0</v>
      </c>
      <c r="J1234" s="188">
        <f>VLOOKUP(D1234,'[45]2015年市本级决算'!A:C,3,FALSE)</f>
        <v>0</v>
      </c>
      <c r="K1234" s="578">
        <f t="shared" si="137"/>
        <v>0</v>
      </c>
      <c r="L1234" s="579">
        <f t="shared" si="138"/>
        <v>0</v>
      </c>
      <c r="M1234" s="578">
        <f t="shared" si="139"/>
        <v>0</v>
      </c>
      <c r="N1234" s="146" t="str">
        <f t="shared" si="135"/>
        <v/>
      </c>
      <c r="O1234" s="194" t="str">
        <f t="shared" si="136"/>
        <v>否</v>
      </c>
      <c r="P1234" s="194" t="str">
        <f t="shared" si="140"/>
        <v>是</v>
      </c>
      <c r="Q1234" s="187" t="s">
        <v>2336</v>
      </c>
      <c r="R1234" s="175">
        <f t="shared" si="141"/>
        <v>5</v>
      </c>
    </row>
    <row r="1235" s="175" customFormat="1" ht="18.95" customHeight="1" spans="1:18">
      <c r="A1235" s="185" t="s">
        <v>165</v>
      </c>
      <c r="B1235" s="186" t="s">
        <v>165</v>
      </c>
      <c r="C1235" s="690" t="s">
        <v>2336</v>
      </c>
      <c r="D1235" s="574">
        <v>2210301</v>
      </c>
      <c r="E1235" s="186" t="s">
        <v>176</v>
      </c>
      <c r="F1235" s="39" t="s">
        <v>2337</v>
      </c>
      <c r="G1235" s="188">
        <f>VLOOKUP(D1235,'[45]2014市本级决算'!A:C,3,FALSE)</f>
        <v>0</v>
      </c>
      <c r="H1235" s="188">
        <f>VLOOKUP(D1235,'[45]2015市本级年初预算'!D:G,4,FALSE)</f>
        <v>0</v>
      </c>
      <c r="I1235" s="188">
        <f>VLOOKUP(D1235,'[45]2015预算调整'!E:K,7,FALSE)</f>
        <v>0</v>
      </c>
      <c r="J1235" s="188">
        <f>VLOOKUP(D1235,'[45]2015年市本级决算'!A:C,3,FALSE)</f>
        <v>0</v>
      </c>
      <c r="K1235" s="578">
        <f t="shared" si="137"/>
        <v>0</v>
      </c>
      <c r="L1235" s="579">
        <f t="shared" si="138"/>
        <v>0</v>
      </c>
      <c r="M1235" s="578">
        <f t="shared" si="139"/>
        <v>0</v>
      </c>
      <c r="N1235" s="148" t="str">
        <f t="shared" si="135"/>
        <v/>
      </c>
      <c r="O1235" s="194" t="str">
        <f t="shared" si="136"/>
        <v>否</v>
      </c>
      <c r="P1235" s="194" t="str">
        <f t="shared" si="140"/>
        <v>否</v>
      </c>
      <c r="Q1235" s="187" t="s">
        <v>2338</v>
      </c>
      <c r="R1235" s="175">
        <f t="shared" si="141"/>
        <v>7</v>
      </c>
    </row>
    <row r="1236" s="175" customFormat="1" ht="18.95" customHeight="1" spans="1:18">
      <c r="A1236" s="185" t="s">
        <v>165</v>
      </c>
      <c r="B1236" s="186" t="s">
        <v>165</v>
      </c>
      <c r="C1236" s="690" t="s">
        <v>2336</v>
      </c>
      <c r="D1236" s="574">
        <v>2210399</v>
      </c>
      <c r="E1236" s="186" t="s">
        <v>176</v>
      </c>
      <c r="F1236" s="62" t="s">
        <v>2339</v>
      </c>
      <c r="G1236" s="188">
        <f>VLOOKUP(D1236,'[45]2014市本级决算'!A:C,3,FALSE)</f>
        <v>0</v>
      </c>
      <c r="H1236" s="188">
        <f>VLOOKUP(D1236,'[45]2015市本级年初预算'!D:G,4,FALSE)</f>
        <v>0</v>
      </c>
      <c r="I1236" s="188">
        <f>VLOOKUP(D1236,'[45]2015预算调整'!E:K,7,FALSE)</f>
        <v>0</v>
      </c>
      <c r="J1236" s="188">
        <f>VLOOKUP(D1236,'[45]2015年市本级决算'!A:C,3,FALSE)</f>
        <v>0</v>
      </c>
      <c r="K1236" s="578">
        <f t="shared" si="137"/>
        <v>0</v>
      </c>
      <c r="L1236" s="579">
        <f t="shared" si="138"/>
        <v>0</v>
      </c>
      <c r="M1236" s="578">
        <f t="shared" si="139"/>
        <v>0</v>
      </c>
      <c r="N1236" s="148" t="str">
        <f t="shared" si="135"/>
        <v/>
      </c>
      <c r="O1236" s="194" t="str">
        <f t="shared" si="136"/>
        <v>否</v>
      </c>
      <c r="P1236" s="194" t="str">
        <f t="shared" si="140"/>
        <v>否</v>
      </c>
      <c r="Q1236" s="187" t="s">
        <v>2340</v>
      </c>
      <c r="R1236" s="175">
        <f t="shared" si="141"/>
        <v>7</v>
      </c>
    </row>
    <row r="1237" s="175" customFormat="1" ht="18.95" customHeight="1" spans="1:18">
      <c r="A1237" s="185" t="s">
        <v>164</v>
      </c>
      <c r="B1237" s="186" t="s">
        <v>165</v>
      </c>
      <c r="C1237" s="186"/>
      <c r="D1237" s="574">
        <v>222</v>
      </c>
      <c r="E1237" s="186"/>
      <c r="F1237" s="67" t="s">
        <v>2341</v>
      </c>
      <c r="G1237" s="188">
        <f>VLOOKUP(D1237,'[45]2014市本级决算'!A:C,3,FALSE)</f>
        <v>2729</v>
      </c>
      <c r="H1237" s="188">
        <f>VLOOKUP(D1237,'[45]2015市本级年初预算'!D:G,4,FALSE)</f>
        <v>2887</v>
      </c>
      <c r="I1237" s="188">
        <f>VLOOKUP(D1237,'[45]2015预算调整'!E:K,7,FALSE)</f>
        <v>2887</v>
      </c>
      <c r="J1237" s="188">
        <f>VLOOKUP(D1237,'[45]2015年市本级决算'!A:C,3,FALSE)</f>
        <v>1563</v>
      </c>
      <c r="K1237" s="578">
        <f t="shared" si="137"/>
        <v>0.573</v>
      </c>
      <c r="L1237" s="579">
        <f t="shared" si="138"/>
        <v>0.541</v>
      </c>
      <c r="M1237" s="578">
        <f t="shared" si="139"/>
        <v>0.541</v>
      </c>
      <c r="N1237" s="146">
        <f t="shared" si="135"/>
        <v>-0.427</v>
      </c>
      <c r="O1237" s="194" t="str">
        <f t="shared" si="136"/>
        <v>是</v>
      </c>
      <c r="P1237" s="194" t="str">
        <f t="shared" si="140"/>
        <v>是</v>
      </c>
      <c r="Q1237" s="187" t="s">
        <v>2342</v>
      </c>
      <c r="R1237" s="175">
        <f t="shared" si="141"/>
        <v>3</v>
      </c>
    </row>
    <row r="1238" s="175" customFormat="1" ht="18.95" customHeight="1" spans="1:18">
      <c r="A1238" s="185" t="s">
        <v>165</v>
      </c>
      <c r="B1238" s="690" t="s">
        <v>2342</v>
      </c>
      <c r="C1238" s="186"/>
      <c r="D1238" s="574">
        <v>22201</v>
      </c>
      <c r="E1238" s="186"/>
      <c r="F1238" s="62" t="s">
        <v>2343</v>
      </c>
      <c r="G1238" s="188">
        <f>VLOOKUP(D1238,'[45]2014市本级决算'!A:C,3,FALSE)</f>
        <v>1736</v>
      </c>
      <c r="H1238" s="188">
        <f>VLOOKUP(D1238,'[45]2015市本级年初预算'!D:G,4,FALSE)</f>
        <v>1387</v>
      </c>
      <c r="I1238" s="188">
        <f>VLOOKUP(D1238,'[45]2015预算调整'!E:K,7,FALSE)</f>
        <v>1387</v>
      </c>
      <c r="J1238" s="188">
        <f>VLOOKUP(D1238,'[45]2015年市本级决算'!A:C,3,FALSE)</f>
        <v>1527</v>
      </c>
      <c r="K1238" s="578">
        <f t="shared" si="137"/>
        <v>0.88</v>
      </c>
      <c r="L1238" s="579">
        <f t="shared" si="138"/>
        <v>1.101</v>
      </c>
      <c r="M1238" s="578">
        <f t="shared" si="139"/>
        <v>1.101</v>
      </c>
      <c r="N1238" s="148">
        <f t="shared" si="135"/>
        <v>-0.12</v>
      </c>
      <c r="O1238" s="194" t="str">
        <f t="shared" si="136"/>
        <v>是</v>
      </c>
      <c r="P1238" s="194" t="str">
        <f t="shared" si="140"/>
        <v>是</v>
      </c>
      <c r="Q1238" s="187" t="s">
        <v>2344</v>
      </c>
      <c r="R1238" s="175">
        <f t="shared" si="141"/>
        <v>5</v>
      </c>
    </row>
    <row r="1239" s="175" customFormat="1" ht="18.95" customHeight="1" spans="1:18">
      <c r="A1239" s="185" t="s">
        <v>165</v>
      </c>
      <c r="B1239" s="186" t="s">
        <v>165</v>
      </c>
      <c r="C1239" s="690" t="s">
        <v>2344</v>
      </c>
      <c r="D1239" s="574">
        <v>2220101</v>
      </c>
      <c r="E1239" s="186" t="s">
        <v>176</v>
      </c>
      <c r="F1239" s="62" t="s">
        <v>170</v>
      </c>
      <c r="G1239" s="188">
        <f>VLOOKUP(D1239,'[45]2014市本级决算'!A:C,3,FALSE)</f>
        <v>172</v>
      </c>
      <c r="H1239" s="188">
        <f>VLOOKUP(D1239,'[45]2015市本级年初预算'!D:G,4,FALSE)</f>
        <v>220</v>
      </c>
      <c r="I1239" s="188">
        <f>VLOOKUP(D1239,'[45]2015预算调整'!E:K,7,FALSE)</f>
        <v>220</v>
      </c>
      <c r="J1239" s="188">
        <f>VLOOKUP(D1239,'[45]2015年市本级决算'!A:C,3,FALSE)</f>
        <v>239</v>
      </c>
      <c r="K1239" s="578">
        <f t="shared" si="137"/>
        <v>1.39</v>
      </c>
      <c r="L1239" s="579">
        <f t="shared" si="138"/>
        <v>1.086</v>
      </c>
      <c r="M1239" s="578">
        <f t="shared" si="139"/>
        <v>1.086</v>
      </c>
      <c r="N1239" s="148">
        <f t="shared" si="135"/>
        <v>0.39</v>
      </c>
      <c r="O1239" s="194" t="str">
        <f t="shared" si="136"/>
        <v>是</v>
      </c>
      <c r="P1239" s="194" t="str">
        <f t="shared" si="140"/>
        <v>否</v>
      </c>
      <c r="Q1239" s="187" t="s">
        <v>2345</v>
      </c>
      <c r="R1239" s="175">
        <f t="shared" si="141"/>
        <v>7</v>
      </c>
    </row>
    <row r="1240" s="175" customFormat="1" ht="18.95" customHeight="1" spans="1:18">
      <c r="A1240" s="185" t="s">
        <v>165</v>
      </c>
      <c r="B1240" s="186" t="s">
        <v>165</v>
      </c>
      <c r="C1240" s="690" t="s">
        <v>2344</v>
      </c>
      <c r="D1240" s="574">
        <v>2220102</v>
      </c>
      <c r="E1240" s="186" t="s">
        <v>176</v>
      </c>
      <c r="F1240" s="62" t="s">
        <v>172</v>
      </c>
      <c r="G1240" s="188">
        <f>VLOOKUP(D1240,'[45]2014市本级决算'!A:C,3,FALSE)</f>
        <v>26</v>
      </c>
      <c r="H1240" s="188">
        <f>VLOOKUP(D1240,'[45]2015市本级年初预算'!D:G,4,FALSE)</f>
        <v>32</v>
      </c>
      <c r="I1240" s="188">
        <f>VLOOKUP(D1240,'[45]2015预算调整'!E:K,7,FALSE)</f>
        <v>32</v>
      </c>
      <c r="J1240" s="188">
        <f>VLOOKUP(D1240,'[45]2015年市本级决算'!A:C,3,FALSE)</f>
        <v>26</v>
      </c>
      <c r="K1240" s="578">
        <f t="shared" si="137"/>
        <v>1</v>
      </c>
      <c r="L1240" s="579">
        <f t="shared" si="138"/>
        <v>0.813</v>
      </c>
      <c r="M1240" s="578">
        <f t="shared" si="139"/>
        <v>0.813</v>
      </c>
      <c r="N1240" s="148">
        <f t="shared" si="135"/>
        <v>0</v>
      </c>
      <c r="O1240" s="194" t="str">
        <f t="shared" si="136"/>
        <v>是</v>
      </c>
      <c r="P1240" s="194" t="str">
        <f t="shared" si="140"/>
        <v>否</v>
      </c>
      <c r="Q1240" s="187" t="s">
        <v>2346</v>
      </c>
      <c r="R1240" s="175">
        <f t="shared" si="141"/>
        <v>7</v>
      </c>
    </row>
    <row r="1241" s="175" customFormat="1" ht="18.95" customHeight="1" spans="1:18">
      <c r="A1241" s="185" t="s">
        <v>165</v>
      </c>
      <c r="B1241" s="186" t="s">
        <v>165</v>
      </c>
      <c r="C1241" s="690" t="s">
        <v>2344</v>
      </c>
      <c r="D1241" s="574">
        <v>2220103</v>
      </c>
      <c r="E1241" s="186" t="s">
        <v>176</v>
      </c>
      <c r="F1241" s="62" t="s">
        <v>174</v>
      </c>
      <c r="G1241" s="188">
        <f>VLOOKUP(D1241,'[45]2014市本级决算'!A:C,3,FALSE)</f>
        <v>0</v>
      </c>
      <c r="H1241" s="188">
        <f>VLOOKUP(D1241,'[45]2015市本级年初预算'!D:G,4,FALSE)</f>
        <v>0</v>
      </c>
      <c r="I1241" s="188">
        <f>VLOOKUP(D1241,'[45]2015预算调整'!E:K,7,FALSE)</f>
        <v>0</v>
      </c>
      <c r="J1241" s="188">
        <f>VLOOKUP(D1241,'[45]2015年市本级决算'!A:C,3,FALSE)</f>
        <v>0</v>
      </c>
      <c r="K1241" s="578">
        <f t="shared" si="137"/>
        <v>0</v>
      </c>
      <c r="L1241" s="579">
        <f t="shared" si="138"/>
        <v>0</v>
      </c>
      <c r="M1241" s="578">
        <f t="shared" si="139"/>
        <v>0</v>
      </c>
      <c r="N1241" s="148" t="str">
        <f t="shared" si="135"/>
        <v/>
      </c>
      <c r="O1241" s="194" t="str">
        <f t="shared" si="136"/>
        <v>否</v>
      </c>
      <c r="P1241" s="194" t="str">
        <f t="shared" si="140"/>
        <v>否</v>
      </c>
      <c r="Q1241" s="187" t="s">
        <v>2347</v>
      </c>
      <c r="R1241" s="175">
        <f t="shared" si="141"/>
        <v>7</v>
      </c>
    </row>
    <row r="1242" s="175" customFormat="1" ht="18.95" customHeight="1" spans="1:18">
      <c r="A1242" s="185" t="s">
        <v>165</v>
      </c>
      <c r="B1242" s="186" t="s">
        <v>165</v>
      </c>
      <c r="C1242" s="690" t="s">
        <v>2344</v>
      </c>
      <c r="D1242" s="574">
        <v>2220104</v>
      </c>
      <c r="E1242" s="186" t="s">
        <v>176</v>
      </c>
      <c r="F1242" s="62" t="s">
        <v>2348</v>
      </c>
      <c r="G1242" s="188">
        <f>VLOOKUP(D1242,'[45]2014市本级决算'!A:C,3,FALSE)</f>
        <v>0</v>
      </c>
      <c r="H1242" s="188">
        <f>VLOOKUP(D1242,'[45]2015市本级年初预算'!D:G,4,FALSE)</f>
        <v>0</v>
      </c>
      <c r="I1242" s="188">
        <f>VLOOKUP(D1242,'[45]2015预算调整'!E:K,7,FALSE)</f>
        <v>0</v>
      </c>
      <c r="J1242" s="188">
        <f>VLOOKUP(D1242,'[45]2015年市本级决算'!A:C,3,FALSE)</f>
        <v>0</v>
      </c>
      <c r="K1242" s="578">
        <f t="shared" si="137"/>
        <v>0</v>
      </c>
      <c r="L1242" s="579">
        <f t="shared" si="138"/>
        <v>0</v>
      </c>
      <c r="M1242" s="578">
        <f t="shared" si="139"/>
        <v>0</v>
      </c>
      <c r="N1242" s="148" t="str">
        <f t="shared" si="135"/>
        <v/>
      </c>
      <c r="O1242" s="194" t="str">
        <f t="shared" si="136"/>
        <v>否</v>
      </c>
      <c r="P1242" s="194" t="str">
        <f t="shared" si="140"/>
        <v>否</v>
      </c>
      <c r="Q1242" s="187" t="s">
        <v>2349</v>
      </c>
      <c r="R1242" s="175">
        <f t="shared" si="141"/>
        <v>7</v>
      </c>
    </row>
    <row r="1243" s="175" customFormat="1" ht="18.95" customHeight="1" spans="1:18">
      <c r="A1243" s="185" t="s">
        <v>165</v>
      </c>
      <c r="B1243" s="186" t="s">
        <v>165</v>
      </c>
      <c r="C1243" s="690" t="s">
        <v>2344</v>
      </c>
      <c r="D1243" s="574">
        <v>2220105</v>
      </c>
      <c r="E1243" s="186" t="s">
        <v>176</v>
      </c>
      <c r="F1243" s="62" t="s">
        <v>2350</v>
      </c>
      <c r="G1243" s="188">
        <f>VLOOKUP(D1243,'[45]2014市本级决算'!A:C,3,FALSE)</f>
        <v>7</v>
      </c>
      <c r="H1243" s="188">
        <f>VLOOKUP(D1243,'[45]2015市本级年初预算'!D:G,4,FALSE)</f>
        <v>7</v>
      </c>
      <c r="I1243" s="188">
        <f>VLOOKUP(D1243,'[45]2015预算调整'!E:K,7,FALSE)</f>
        <v>7</v>
      </c>
      <c r="J1243" s="188">
        <f>VLOOKUP(D1243,'[45]2015年市本级决算'!A:C,3,FALSE)</f>
        <v>7</v>
      </c>
      <c r="K1243" s="578">
        <f t="shared" si="137"/>
        <v>1</v>
      </c>
      <c r="L1243" s="579">
        <f t="shared" si="138"/>
        <v>1</v>
      </c>
      <c r="M1243" s="578">
        <f t="shared" si="139"/>
        <v>1</v>
      </c>
      <c r="N1243" s="148">
        <f t="shared" si="135"/>
        <v>0</v>
      </c>
      <c r="O1243" s="194" t="str">
        <f t="shared" si="136"/>
        <v>是</v>
      </c>
      <c r="P1243" s="194" t="str">
        <f t="shared" si="140"/>
        <v>否</v>
      </c>
      <c r="Q1243" s="187" t="s">
        <v>2351</v>
      </c>
      <c r="R1243" s="175">
        <f t="shared" si="141"/>
        <v>7</v>
      </c>
    </row>
    <row r="1244" s="175" customFormat="1" ht="18.95" customHeight="1" spans="1:18">
      <c r="A1244" s="185" t="s">
        <v>165</v>
      </c>
      <c r="B1244" s="186" t="s">
        <v>165</v>
      </c>
      <c r="C1244" s="690" t="s">
        <v>2344</v>
      </c>
      <c r="D1244" s="574">
        <v>2220106</v>
      </c>
      <c r="E1244" s="186" t="s">
        <v>176</v>
      </c>
      <c r="F1244" s="62" t="s">
        <v>2352</v>
      </c>
      <c r="G1244" s="188">
        <f>VLOOKUP(D1244,'[45]2014市本级决算'!A:C,3,FALSE)</f>
        <v>4</v>
      </c>
      <c r="H1244" s="188">
        <f>VLOOKUP(D1244,'[45]2015市本级年初预算'!D:G,4,FALSE)</f>
        <v>4</v>
      </c>
      <c r="I1244" s="188">
        <f>VLOOKUP(D1244,'[45]2015预算调整'!E:K,7,FALSE)</f>
        <v>4</v>
      </c>
      <c r="J1244" s="188">
        <f>VLOOKUP(D1244,'[45]2015年市本级决算'!A:C,3,FALSE)</f>
        <v>9</v>
      </c>
      <c r="K1244" s="578">
        <f t="shared" si="137"/>
        <v>2.25</v>
      </c>
      <c r="L1244" s="579">
        <f t="shared" si="138"/>
        <v>2.25</v>
      </c>
      <c r="M1244" s="578">
        <f t="shared" si="139"/>
        <v>2.25</v>
      </c>
      <c r="N1244" s="148">
        <f t="shared" si="135"/>
        <v>1.25</v>
      </c>
      <c r="O1244" s="194" t="str">
        <f t="shared" si="136"/>
        <v>是</v>
      </c>
      <c r="P1244" s="194" t="str">
        <f t="shared" si="140"/>
        <v>否</v>
      </c>
      <c r="Q1244" s="187" t="s">
        <v>2353</v>
      </c>
      <c r="R1244" s="175">
        <f t="shared" si="141"/>
        <v>7</v>
      </c>
    </row>
    <row r="1245" s="175" customFormat="1" ht="18.95" customHeight="1" spans="1:18">
      <c r="A1245" s="185" t="s">
        <v>165</v>
      </c>
      <c r="B1245" s="186" t="s">
        <v>165</v>
      </c>
      <c r="C1245" s="690" t="s">
        <v>2344</v>
      </c>
      <c r="D1245" s="574">
        <v>2220107</v>
      </c>
      <c r="E1245" s="186" t="s">
        <v>176</v>
      </c>
      <c r="F1245" s="62" t="s">
        <v>2354</v>
      </c>
      <c r="G1245" s="188">
        <f>VLOOKUP(D1245,'[45]2014市本级决算'!A:C,3,FALSE)</f>
        <v>0</v>
      </c>
      <c r="H1245" s="188">
        <f>VLOOKUP(D1245,'[45]2015市本级年初预算'!D:G,4,FALSE)</f>
        <v>0</v>
      </c>
      <c r="I1245" s="188">
        <f>VLOOKUP(D1245,'[45]2015预算调整'!E:K,7,FALSE)</f>
        <v>0</v>
      </c>
      <c r="J1245" s="188">
        <f>VLOOKUP(D1245,'[45]2015年市本级决算'!A:C,3,FALSE)</f>
        <v>0</v>
      </c>
      <c r="K1245" s="578">
        <f t="shared" si="137"/>
        <v>0</v>
      </c>
      <c r="L1245" s="579">
        <f t="shared" si="138"/>
        <v>0</v>
      </c>
      <c r="M1245" s="578">
        <f t="shared" si="139"/>
        <v>0</v>
      </c>
      <c r="N1245" s="148" t="str">
        <f t="shared" si="135"/>
        <v/>
      </c>
      <c r="O1245" s="194" t="str">
        <f t="shared" si="136"/>
        <v>否</v>
      </c>
      <c r="P1245" s="194" t="str">
        <f t="shared" si="140"/>
        <v>否</v>
      </c>
      <c r="Q1245" s="187" t="s">
        <v>2355</v>
      </c>
      <c r="R1245" s="175">
        <f t="shared" si="141"/>
        <v>7</v>
      </c>
    </row>
    <row r="1246" s="175" customFormat="1" ht="18.95" customHeight="1" spans="1:18">
      <c r="A1246" s="185" t="s">
        <v>165</v>
      </c>
      <c r="B1246" s="186" t="s">
        <v>165</v>
      </c>
      <c r="C1246" s="690" t="s">
        <v>2344</v>
      </c>
      <c r="D1246" s="574">
        <v>2220112</v>
      </c>
      <c r="E1246" s="186" t="s">
        <v>176</v>
      </c>
      <c r="F1246" s="62" t="s">
        <v>2356</v>
      </c>
      <c r="G1246" s="188">
        <f>VLOOKUP(D1246,'[45]2014市本级决算'!A:C,3,FALSE)</f>
        <v>240</v>
      </c>
      <c r="H1246" s="188">
        <f>VLOOKUP(D1246,'[45]2015市本级年初预算'!D:G,4,FALSE)</f>
        <v>240</v>
      </c>
      <c r="I1246" s="188">
        <f>VLOOKUP(D1246,'[45]2015预算调整'!E:K,7,FALSE)</f>
        <v>240</v>
      </c>
      <c r="J1246" s="188">
        <f>VLOOKUP(D1246,'[45]2015年市本级决算'!A:C,3,FALSE)</f>
        <v>240</v>
      </c>
      <c r="K1246" s="578">
        <f t="shared" si="137"/>
        <v>1</v>
      </c>
      <c r="L1246" s="579">
        <f t="shared" si="138"/>
        <v>1</v>
      </c>
      <c r="M1246" s="578">
        <f t="shared" si="139"/>
        <v>1</v>
      </c>
      <c r="N1246" s="148">
        <f t="shared" si="135"/>
        <v>0</v>
      </c>
      <c r="O1246" s="194" t="str">
        <f t="shared" si="136"/>
        <v>是</v>
      </c>
      <c r="P1246" s="194" t="str">
        <f t="shared" si="140"/>
        <v>否</v>
      </c>
      <c r="Q1246" s="187" t="s">
        <v>2357</v>
      </c>
      <c r="R1246" s="175">
        <f t="shared" si="141"/>
        <v>7</v>
      </c>
    </row>
    <row r="1247" s="175" customFormat="1" ht="18.95" customHeight="1" spans="1:18">
      <c r="A1247" s="185" t="s">
        <v>165</v>
      </c>
      <c r="B1247" s="186" t="s">
        <v>165</v>
      </c>
      <c r="C1247" s="690" t="s">
        <v>2344</v>
      </c>
      <c r="D1247" s="574">
        <v>2220113</v>
      </c>
      <c r="E1247" s="186" t="s">
        <v>176</v>
      </c>
      <c r="F1247" s="62" t="s">
        <v>2358</v>
      </c>
      <c r="G1247" s="188">
        <f>VLOOKUP(D1247,'[45]2014市本级决算'!A:C,3,FALSE)</f>
        <v>0</v>
      </c>
      <c r="H1247" s="188">
        <f>VLOOKUP(D1247,'[45]2015市本级年初预算'!D:G,4,FALSE)</f>
        <v>0</v>
      </c>
      <c r="I1247" s="188">
        <f>VLOOKUP(D1247,'[45]2015预算调整'!E:K,7,FALSE)</f>
        <v>0</v>
      </c>
      <c r="J1247" s="188">
        <f>VLOOKUP(D1247,'[45]2015年市本级决算'!A:C,3,FALSE)</f>
        <v>0</v>
      </c>
      <c r="K1247" s="578">
        <f t="shared" si="137"/>
        <v>0</v>
      </c>
      <c r="L1247" s="579">
        <f t="shared" si="138"/>
        <v>0</v>
      </c>
      <c r="M1247" s="578">
        <f t="shared" si="139"/>
        <v>0</v>
      </c>
      <c r="N1247" s="148" t="str">
        <f t="shared" si="135"/>
        <v/>
      </c>
      <c r="O1247" s="194" t="str">
        <f t="shared" si="136"/>
        <v>否</v>
      </c>
      <c r="P1247" s="194" t="str">
        <f t="shared" si="140"/>
        <v>否</v>
      </c>
      <c r="Q1247" s="187" t="s">
        <v>2359</v>
      </c>
      <c r="R1247" s="175">
        <f t="shared" si="141"/>
        <v>7</v>
      </c>
    </row>
    <row r="1248" s="175" customFormat="1" ht="18.95" customHeight="1" spans="1:18">
      <c r="A1248" s="185" t="s">
        <v>165</v>
      </c>
      <c r="B1248" s="186" t="s">
        <v>165</v>
      </c>
      <c r="C1248" s="690" t="s">
        <v>2344</v>
      </c>
      <c r="D1248" s="574">
        <v>2220114</v>
      </c>
      <c r="E1248" s="186" t="s">
        <v>176</v>
      </c>
      <c r="F1248" s="62" t="s">
        <v>2360</v>
      </c>
      <c r="G1248" s="188">
        <f>VLOOKUP(D1248,'[45]2014市本级决算'!A:C,3,FALSE)</f>
        <v>0</v>
      </c>
      <c r="H1248" s="188">
        <f>VLOOKUP(D1248,'[45]2015市本级年初预算'!D:G,4,FALSE)</f>
        <v>0</v>
      </c>
      <c r="I1248" s="188">
        <f>VLOOKUP(D1248,'[45]2015预算调整'!E:K,7,FALSE)</f>
        <v>0</v>
      </c>
      <c r="J1248" s="188">
        <f>VLOOKUP(D1248,'[45]2015年市本级决算'!A:C,3,FALSE)</f>
        <v>0</v>
      </c>
      <c r="K1248" s="578">
        <f t="shared" si="137"/>
        <v>0</v>
      </c>
      <c r="L1248" s="579">
        <f t="shared" si="138"/>
        <v>0</v>
      </c>
      <c r="M1248" s="578">
        <f t="shared" si="139"/>
        <v>0</v>
      </c>
      <c r="N1248" s="148" t="str">
        <f t="shared" si="135"/>
        <v/>
      </c>
      <c r="O1248" s="194" t="str">
        <f t="shared" si="136"/>
        <v>否</v>
      </c>
      <c r="P1248" s="194" t="str">
        <f t="shared" si="140"/>
        <v>否</v>
      </c>
      <c r="Q1248" s="187" t="s">
        <v>2361</v>
      </c>
      <c r="R1248" s="175">
        <f t="shared" si="141"/>
        <v>7</v>
      </c>
    </row>
    <row r="1249" s="175" customFormat="1" ht="18.95" customHeight="1" spans="1:18">
      <c r="A1249" s="185" t="s">
        <v>165</v>
      </c>
      <c r="B1249" s="186" t="s">
        <v>165</v>
      </c>
      <c r="C1249" s="690" t="s">
        <v>2344</v>
      </c>
      <c r="D1249" s="574">
        <v>2220115</v>
      </c>
      <c r="E1249" s="186" t="s">
        <v>176</v>
      </c>
      <c r="F1249" s="62" t="s">
        <v>2362</v>
      </c>
      <c r="G1249" s="188">
        <f>VLOOKUP(D1249,'[45]2014市本级决算'!A:C,3,FALSE)</f>
        <v>884</v>
      </c>
      <c r="H1249" s="188">
        <f>VLOOKUP(D1249,'[45]2015市本级年初预算'!D:G,4,FALSE)</f>
        <v>884</v>
      </c>
      <c r="I1249" s="188">
        <f>VLOOKUP(D1249,'[45]2015预算调整'!E:K,7,FALSE)</f>
        <v>884</v>
      </c>
      <c r="J1249" s="188">
        <f>VLOOKUP(D1249,'[45]2015年市本级决算'!A:C,3,FALSE)</f>
        <v>884</v>
      </c>
      <c r="K1249" s="578">
        <f t="shared" si="137"/>
        <v>1</v>
      </c>
      <c r="L1249" s="579">
        <f t="shared" si="138"/>
        <v>1</v>
      </c>
      <c r="M1249" s="578">
        <f t="shared" si="139"/>
        <v>1</v>
      </c>
      <c r="N1249" s="148">
        <f t="shared" si="135"/>
        <v>0</v>
      </c>
      <c r="O1249" s="194" t="str">
        <f t="shared" si="136"/>
        <v>是</v>
      </c>
      <c r="P1249" s="194" t="str">
        <f t="shared" si="140"/>
        <v>否</v>
      </c>
      <c r="Q1249" s="187" t="s">
        <v>2363</v>
      </c>
      <c r="R1249" s="175">
        <f t="shared" si="141"/>
        <v>7</v>
      </c>
    </row>
    <row r="1250" s="175" customFormat="1" ht="18.95" customHeight="1" spans="1:18">
      <c r="A1250" s="185" t="s">
        <v>165</v>
      </c>
      <c r="B1250" s="186" t="s">
        <v>165</v>
      </c>
      <c r="C1250" s="690" t="s">
        <v>2344</v>
      </c>
      <c r="D1250" s="574">
        <v>2220118</v>
      </c>
      <c r="E1250" s="186" t="s">
        <v>176</v>
      </c>
      <c r="F1250" s="62" t="s">
        <v>2364</v>
      </c>
      <c r="G1250" s="188">
        <f>VLOOKUP(D1250,'[45]2014市本级决算'!A:C,3,FALSE)</f>
        <v>0</v>
      </c>
      <c r="H1250" s="188">
        <f>VLOOKUP(D1250,'[45]2015市本级年初预算'!D:G,4,FALSE)</f>
        <v>0</v>
      </c>
      <c r="I1250" s="188">
        <f>VLOOKUP(D1250,'[45]2015预算调整'!E:K,7,FALSE)</f>
        <v>0</v>
      </c>
      <c r="J1250" s="188">
        <f>VLOOKUP(D1250,'[45]2015年市本级决算'!A:C,3,FALSE)</f>
        <v>0</v>
      </c>
      <c r="K1250" s="578">
        <f t="shared" si="137"/>
        <v>0</v>
      </c>
      <c r="L1250" s="579">
        <f t="shared" si="138"/>
        <v>0</v>
      </c>
      <c r="M1250" s="578">
        <f t="shared" si="139"/>
        <v>0</v>
      </c>
      <c r="N1250" s="148" t="str">
        <f t="shared" si="135"/>
        <v/>
      </c>
      <c r="O1250" s="194" t="str">
        <f t="shared" si="136"/>
        <v>否</v>
      </c>
      <c r="P1250" s="194" t="str">
        <f t="shared" si="140"/>
        <v>否</v>
      </c>
      <c r="Q1250" s="187" t="s">
        <v>2365</v>
      </c>
      <c r="R1250" s="175">
        <f t="shared" si="141"/>
        <v>7</v>
      </c>
    </row>
    <row r="1251" s="175" customFormat="1" ht="18.95" customHeight="1" spans="1:18">
      <c r="A1251" s="185" t="s">
        <v>165</v>
      </c>
      <c r="B1251" s="186" t="s">
        <v>165</v>
      </c>
      <c r="C1251" s="690" t="s">
        <v>2344</v>
      </c>
      <c r="D1251" s="574">
        <v>2220150</v>
      </c>
      <c r="E1251" s="186" t="s">
        <v>176</v>
      </c>
      <c r="F1251" s="62" t="s">
        <v>189</v>
      </c>
      <c r="G1251" s="188">
        <f>VLOOKUP(D1251,'[45]2014市本级决算'!A:C,3,FALSE)</f>
        <v>50</v>
      </c>
      <c r="H1251" s="188">
        <f>VLOOKUP(D1251,'[45]2015市本级年初预算'!D:G,4,FALSE)</f>
        <v>0</v>
      </c>
      <c r="I1251" s="188">
        <f>VLOOKUP(D1251,'[45]2015预算调整'!E:K,7,FALSE)</f>
        <v>0</v>
      </c>
      <c r="J1251" s="188">
        <f>VLOOKUP(D1251,'[45]2015年市本级决算'!A:C,3,FALSE)</f>
        <v>73</v>
      </c>
      <c r="K1251" s="578">
        <f t="shared" si="137"/>
        <v>1.46</v>
      </c>
      <c r="L1251" s="579">
        <f t="shared" si="138"/>
        <v>0</v>
      </c>
      <c r="M1251" s="578">
        <f t="shared" si="139"/>
        <v>0</v>
      </c>
      <c r="N1251" s="148">
        <f t="shared" si="135"/>
        <v>0.46</v>
      </c>
      <c r="O1251" s="194" t="str">
        <f t="shared" si="136"/>
        <v>是</v>
      </c>
      <c r="P1251" s="194" t="str">
        <f t="shared" si="140"/>
        <v>否</v>
      </c>
      <c r="Q1251" s="187" t="s">
        <v>2366</v>
      </c>
      <c r="R1251" s="175">
        <f t="shared" si="141"/>
        <v>7</v>
      </c>
    </row>
    <row r="1252" s="175" customFormat="1" ht="18.95" customHeight="1" spans="1:18">
      <c r="A1252" s="185" t="s">
        <v>165</v>
      </c>
      <c r="B1252" s="186" t="s">
        <v>165</v>
      </c>
      <c r="C1252" s="690" t="s">
        <v>2344</v>
      </c>
      <c r="D1252" s="574">
        <v>2220199</v>
      </c>
      <c r="E1252" s="186" t="s">
        <v>176</v>
      </c>
      <c r="F1252" s="39" t="s">
        <v>2367</v>
      </c>
      <c r="G1252" s="188">
        <f>VLOOKUP(D1252,'[45]2014市本级决算'!A:C,3,FALSE)</f>
        <v>353</v>
      </c>
      <c r="H1252" s="188">
        <f>VLOOKUP(D1252,'[45]2015市本级年初预算'!D:G,4,FALSE)</f>
        <v>0</v>
      </c>
      <c r="I1252" s="188">
        <f>VLOOKUP(D1252,'[45]2015预算调整'!E:K,7,FALSE)</f>
        <v>0</v>
      </c>
      <c r="J1252" s="188">
        <f>VLOOKUP(D1252,'[45]2015年市本级决算'!A:C,3,FALSE)</f>
        <v>49</v>
      </c>
      <c r="K1252" s="578">
        <f t="shared" si="137"/>
        <v>0.139</v>
      </c>
      <c r="L1252" s="579">
        <f t="shared" si="138"/>
        <v>0</v>
      </c>
      <c r="M1252" s="578">
        <f t="shared" si="139"/>
        <v>0</v>
      </c>
      <c r="N1252" s="148">
        <f t="shared" si="135"/>
        <v>-0.861</v>
      </c>
      <c r="O1252" s="194" t="str">
        <f t="shared" si="136"/>
        <v>是</v>
      </c>
      <c r="P1252" s="194" t="str">
        <f t="shared" si="140"/>
        <v>否</v>
      </c>
      <c r="Q1252" s="187" t="s">
        <v>2368</v>
      </c>
      <c r="R1252" s="175">
        <f t="shared" si="141"/>
        <v>7</v>
      </c>
    </row>
    <row r="1253" s="175" customFormat="1" ht="18.95" customHeight="1" spans="1:18">
      <c r="A1253" s="185" t="s">
        <v>165</v>
      </c>
      <c r="B1253" s="690" t="s">
        <v>2342</v>
      </c>
      <c r="C1253" s="186" t="s">
        <v>165</v>
      </c>
      <c r="D1253" s="574">
        <v>22202</v>
      </c>
      <c r="E1253" s="186"/>
      <c r="F1253" s="62" t="s">
        <v>2369</v>
      </c>
      <c r="G1253" s="188">
        <f>VLOOKUP(D1253,'[45]2014市本级决算'!A:C,3,FALSE)</f>
        <v>0</v>
      </c>
      <c r="H1253" s="188">
        <f>VLOOKUP(D1253,'[45]2015市本级年初预算'!D:G,4,FALSE)</f>
        <v>0</v>
      </c>
      <c r="I1253" s="188">
        <f>VLOOKUP(D1253,'[45]2015预算调整'!E:K,7,FALSE)</f>
        <v>0</v>
      </c>
      <c r="J1253" s="188">
        <f>VLOOKUP(D1253,'[45]2015年市本级决算'!A:C,3,FALSE)</f>
        <v>0</v>
      </c>
      <c r="K1253" s="578">
        <f t="shared" si="137"/>
        <v>0</v>
      </c>
      <c r="L1253" s="579">
        <f t="shared" si="138"/>
        <v>0</v>
      </c>
      <c r="M1253" s="578">
        <f t="shared" si="139"/>
        <v>0</v>
      </c>
      <c r="N1253" s="146" t="str">
        <f t="shared" si="135"/>
        <v/>
      </c>
      <c r="O1253" s="194" t="str">
        <f t="shared" si="136"/>
        <v>否</v>
      </c>
      <c r="P1253" s="194" t="str">
        <f t="shared" si="140"/>
        <v>是</v>
      </c>
      <c r="Q1253" s="187" t="s">
        <v>2370</v>
      </c>
      <c r="R1253" s="175">
        <f t="shared" si="141"/>
        <v>5</v>
      </c>
    </row>
    <row r="1254" s="175" customFormat="1" ht="18.95" customHeight="1" spans="1:18">
      <c r="A1254" s="185" t="s">
        <v>165</v>
      </c>
      <c r="B1254" s="186" t="s">
        <v>165</v>
      </c>
      <c r="C1254" s="690" t="s">
        <v>2370</v>
      </c>
      <c r="D1254" s="574">
        <v>2220201</v>
      </c>
      <c r="E1254" s="186" t="s">
        <v>176</v>
      </c>
      <c r="F1254" s="62" t="s">
        <v>170</v>
      </c>
      <c r="G1254" s="188">
        <f>VLOOKUP(D1254,'[45]2014市本级决算'!A:C,3,FALSE)</f>
        <v>0</v>
      </c>
      <c r="H1254" s="188">
        <f>VLOOKUP(D1254,'[45]2015市本级年初预算'!D:G,4,FALSE)</f>
        <v>0</v>
      </c>
      <c r="I1254" s="188">
        <f>VLOOKUP(D1254,'[45]2015预算调整'!E:K,7,FALSE)</f>
        <v>0</v>
      </c>
      <c r="J1254" s="188">
        <f>VLOOKUP(D1254,'[45]2015年市本级决算'!A:C,3,FALSE)</f>
        <v>0</v>
      </c>
      <c r="K1254" s="578">
        <f t="shared" si="137"/>
        <v>0</v>
      </c>
      <c r="L1254" s="579">
        <f t="shared" si="138"/>
        <v>0</v>
      </c>
      <c r="M1254" s="578">
        <f t="shared" si="139"/>
        <v>0</v>
      </c>
      <c r="N1254" s="148" t="str">
        <f t="shared" si="135"/>
        <v/>
      </c>
      <c r="O1254" s="194" t="str">
        <f t="shared" si="136"/>
        <v>否</v>
      </c>
      <c r="P1254" s="194" t="str">
        <f t="shared" si="140"/>
        <v>否</v>
      </c>
      <c r="Q1254" s="187" t="s">
        <v>2371</v>
      </c>
      <c r="R1254" s="175">
        <f t="shared" si="141"/>
        <v>7</v>
      </c>
    </row>
    <row r="1255" s="175" customFormat="1" ht="18.95" customHeight="1" spans="1:18">
      <c r="A1255" s="185" t="s">
        <v>165</v>
      </c>
      <c r="B1255" s="186" t="s">
        <v>165</v>
      </c>
      <c r="C1255" s="690" t="s">
        <v>2370</v>
      </c>
      <c r="D1255" s="574">
        <v>2220202</v>
      </c>
      <c r="E1255" s="186" t="s">
        <v>176</v>
      </c>
      <c r="F1255" s="62" t="s">
        <v>172</v>
      </c>
      <c r="G1255" s="188">
        <f>VLOOKUP(D1255,'[45]2014市本级决算'!A:C,3,FALSE)</f>
        <v>0</v>
      </c>
      <c r="H1255" s="188">
        <f>VLOOKUP(D1255,'[45]2015市本级年初预算'!D:G,4,FALSE)</f>
        <v>0</v>
      </c>
      <c r="I1255" s="188">
        <f>VLOOKUP(D1255,'[45]2015预算调整'!E:K,7,FALSE)</f>
        <v>0</v>
      </c>
      <c r="J1255" s="188">
        <f>VLOOKUP(D1255,'[45]2015年市本级决算'!A:C,3,FALSE)</f>
        <v>0</v>
      </c>
      <c r="K1255" s="578">
        <f t="shared" si="137"/>
        <v>0</v>
      </c>
      <c r="L1255" s="579">
        <f t="shared" si="138"/>
        <v>0</v>
      </c>
      <c r="M1255" s="578">
        <f t="shared" si="139"/>
        <v>0</v>
      </c>
      <c r="N1255" s="148" t="str">
        <f t="shared" si="135"/>
        <v/>
      </c>
      <c r="O1255" s="194" t="str">
        <f t="shared" si="136"/>
        <v>否</v>
      </c>
      <c r="P1255" s="194" t="str">
        <f t="shared" si="140"/>
        <v>否</v>
      </c>
      <c r="Q1255" s="187" t="s">
        <v>2372</v>
      </c>
      <c r="R1255" s="175">
        <f t="shared" si="141"/>
        <v>7</v>
      </c>
    </row>
    <row r="1256" s="175" customFormat="1" ht="18.95" customHeight="1" spans="1:18">
      <c r="A1256" s="185" t="s">
        <v>165</v>
      </c>
      <c r="B1256" s="186" t="s">
        <v>165</v>
      </c>
      <c r="C1256" s="690" t="s">
        <v>2370</v>
      </c>
      <c r="D1256" s="574">
        <v>2220203</v>
      </c>
      <c r="E1256" s="186" t="s">
        <v>176</v>
      </c>
      <c r="F1256" s="62" t="s">
        <v>174</v>
      </c>
      <c r="G1256" s="188">
        <f>VLOOKUP(D1256,'[45]2014市本级决算'!A:C,3,FALSE)</f>
        <v>0</v>
      </c>
      <c r="H1256" s="188">
        <f>VLOOKUP(D1256,'[45]2015市本级年初预算'!D:G,4,FALSE)</f>
        <v>0</v>
      </c>
      <c r="I1256" s="188">
        <f>VLOOKUP(D1256,'[45]2015预算调整'!E:K,7,FALSE)</f>
        <v>0</v>
      </c>
      <c r="J1256" s="188">
        <f>VLOOKUP(D1256,'[45]2015年市本级决算'!A:C,3,FALSE)</f>
        <v>0</v>
      </c>
      <c r="K1256" s="578">
        <f t="shared" si="137"/>
        <v>0</v>
      </c>
      <c r="L1256" s="579">
        <f t="shared" si="138"/>
        <v>0</v>
      </c>
      <c r="M1256" s="578">
        <f t="shared" si="139"/>
        <v>0</v>
      </c>
      <c r="N1256" s="148" t="str">
        <f t="shared" si="135"/>
        <v/>
      </c>
      <c r="O1256" s="194" t="str">
        <f t="shared" si="136"/>
        <v>否</v>
      </c>
      <c r="P1256" s="194" t="str">
        <f t="shared" si="140"/>
        <v>否</v>
      </c>
      <c r="Q1256" s="187" t="s">
        <v>2373</v>
      </c>
      <c r="R1256" s="175">
        <f t="shared" si="141"/>
        <v>7</v>
      </c>
    </row>
    <row r="1257" s="175" customFormat="1" ht="18.95" customHeight="1" spans="1:18">
      <c r="A1257" s="185" t="s">
        <v>165</v>
      </c>
      <c r="B1257" s="186" t="s">
        <v>165</v>
      </c>
      <c r="C1257" s="690" t="s">
        <v>2370</v>
      </c>
      <c r="D1257" s="574">
        <v>2220204</v>
      </c>
      <c r="E1257" s="186" t="s">
        <v>176</v>
      </c>
      <c r="F1257" s="62" t="s">
        <v>2374</v>
      </c>
      <c r="G1257" s="188">
        <f>VLOOKUP(D1257,'[45]2014市本级决算'!A:C,3,FALSE)</f>
        <v>0</v>
      </c>
      <c r="H1257" s="188">
        <f>VLOOKUP(D1257,'[45]2015市本级年初预算'!D:G,4,FALSE)</f>
        <v>0</v>
      </c>
      <c r="I1257" s="188">
        <f>VLOOKUP(D1257,'[45]2015预算调整'!E:K,7,FALSE)</f>
        <v>0</v>
      </c>
      <c r="J1257" s="188">
        <f>VLOOKUP(D1257,'[45]2015年市本级决算'!A:C,3,FALSE)</f>
        <v>0</v>
      </c>
      <c r="K1257" s="578">
        <f t="shared" si="137"/>
        <v>0</v>
      </c>
      <c r="L1257" s="579">
        <f t="shared" si="138"/>
        <v>0</v>
      </c>
      <c r="M1257" s="578">
        <f t="shared" si="139"/>
        <v>0</v>
      </c>
      <c r="N1257" s="148" t="str">
        <f t="shared" si="135"/>
        <v/>
      </c>
      <c r="O1257" s="194" t="str">
        <f t="shared" si="136"/>
        <v>否</v>
      </c>
      <c r="P1257" s="194" t="str">
        <f t="shared" si="140"/>
        <v>否</v>
      </c>
      <c r="Q1257" s="187" t="s">
        <v>2375</v>
      </c>
      <c r="R1257" s="175">
        <f t="shared" si="141"/>
        <v>7</v>
      </c>
    </row>
    <row r="1258" s="175" customFormat="1" ht="18.95" customHeight="1" spans="1:18">
      <c r="A1258" s="185" t="s">
        <v>165</v>
      </c>
      <c r="B1258" s="186" t="s">
        <v>165</v>
      </c>
      <c r="C1258" s="690" t="s">
        <v>2370</v>
      </c>
      <c r="D1258" s="574">
        <v>2220205</v>
      </c>
      <c r="E1258" s="186" t="s">
        <v>176</v>
      </c>
      <c r="F1258" s="62" t="s">
        <v>2376</v>
      </c>
      <c r="G1258" s="188">
        <f>VLOOKUP(D1258,'[45]2014市本级决算'!A:C,3,FALSE)</f>
        <v>0</v>
      </c>
      <c r="H1258" s="188">
        <f>VLOOKUP(D1258,'[45]2015市本级年初预算'!D:G,4,FALSE)</f>
        <v>0</v>
      </c>
      <c r="I1258" s="188">
        <f>VLOOKUP(D1258,'[45]2015预算调整'!E:K,7,FALSE)</f>
        <v>0</v>
      </c>
      <c r="J1258" s="188">
        <f>VLOOKUP(D1258,'[45]2015年市本级决算'!A:C,3,FALSE)</f>
        <v>0</v>
      </c>
      <c r="K1258" s="578">
        <f t="shared" si="137"/>
        <v>0</v>
      </c>
      <c r="L1258" s="579">
        <f t="shared" si="138"/>
        <v>0</v>
      </c>
      <c r="M1258" s="578">
        <f t="shared" si="139"/>
        <v>0</v>
      </c>
      <c r="N1258" s="148" t="str">
        <f t="shared" si="135"/>
        <v/>
      </c>
      <c r="O1258" s="194" t="str">
        <f t="shared" si="136"/>
        <v>否</v>
      </c>
      <c r="P1258" s="194" t="str">
        <f t="shared" si="140"/>
        <v>否</v>
      </c>
      <c r="Q1258" s="187" t="s">
        <v>2377</v>
      </c>
      <c r="R1258" s="175">
        <f t="shared" si="141"/>
        <v>7</v>
      </c>
    </row>
    <row r="1259" s="175" customFormat="1" ht="18.95" customHeight="1" spans="1:18">
      <c r="A1259" s="185" t="s">
        <v>165</v>
      </c>
      <c r="B1259" s="186" t="s">
        <v>165</v>
      </c>
      <c r="C1259" s="690" t="s">
        <v>2370</v>
      </c>
      <c r="D1259" s="574">
        <v>2220206</v>
      </c>
      <c r="E1259" s="186" t="s">
        <v>176</v>
      </c>
      <c r="F1259" s="62" t="s">
        <v>2378</v>
      </c>
      <c r="G1259" s="188">
        <f>VLOOKUP(D1259,'[45]2014市本级决算'!A:C,3,FALSE)</f>
        <v>0</v>
      </c>
      <c r="H1259" s="188">
        <f>VLOOKUP(D1259,'[45]2015市本级年初预算'!D:G,4,FALSE)</f>
        <v>0</v>
      </c>
      <c r="I1259" s="188">
        <f>VLOOKUP(D1259,'[45]2015预算调整'!E:K,7,FALSE)</f>
        <v>0</v>
      </c>
      <c r="J1259" s="188">
        <f>VLOOKUP(D1259,'[45]2015年市本级决算'!A:C,3,FALSE)</f>
        <v>0</v>
      </c>
      <c r="K1259" s="578">
        <f t="shared" si="137"/>
        <v>0</v>
      </c>
      <c r="L1259" s="579">
        <f t="shared" si="138"/>
        <v>0</v>
      </c>
      <c r="M1259" s="578">
        <f t="shared" si="139"/>
        <v>0</v>
      </c>
      <c r="N1259" s="148" t="str">
        <f t="shared" si="135"/>
        <v/>
      </c>
      <c r="O1259" s="194" t="str">
        <f t="shared" si="136"/>
        <v>否</v>
      </c>
      <c r="P1259" s="194" t="str">
        <f t="shared" si="140"/>
        <v>否</v>
      </c>
      <c r="Q1259" s="187" t="s">
        <v>2379</v>
      </c>
      <c r="R1259" s="175">
        <f t="shared" si="141"/>
        <v>7</v>
      </c>
    </row>
    <row r="1260" s="175" customFormat="1" ht="18.95" customHeight="1" spans="1:18">
      <c r="A1260" s="185" t="s">
        <v>165</v>
      </c>
      <c r="B1260" s="186" t="s">
        <v>165</v>
      </c>
      <c r="C1260" s="690" t="s">
        <v>2370</v>
      </c>
      <c r="D1260" s="574">
        <v>2220207</v>
      </c>
      <c r="E1260" s="186" t="s">
        <v>176</v>
      </c>
      <c r="F1260" s="62" t="s">
        <v>2380</v>
      </c>
      <c r="G1260" s="188">
        <f>VLOOKUP(D1260,'[45]2014市本级决算'!A:C,3,FALSE)</f>
        <v>0</v>
      </c>
      <c r="H1260" s="188">
        <f>VLOOKUP(D1260,'[45]2015市本级年初预算'!D:G,4,FALSE)</f>
        <v>0</v>
      </c>
      <c r="I1260" s="188">
        <f>VLOOKUP(D1260,'[45]2015预算调整'!E:K,7,FALSE)</f>
        <v>0</v>
      </c>
      <c r="J1260" s="188">
        <f>VLOOKUP(D1260,'[45]2015年市本级决算'!A:C,3,FALSE)</f>
        <v>0</v>
      </c>
      <c r="K1260" s="578">
        <f t="shared" si="137"/>
        <v>0</v>
      </c>
      <c r="L1260" s="579">
        <f t="shared" si="138"/>
        <v>0</v>
      </c>
      <c r="M1260" s="578">
        <f t="shared" si="139"/>
        <v>0</v>
      </c>
      <c r="N1260" s="148" t="str">
        <f t="shared" si="135"/>
        <v/>
      </c>
      <c r="O1260" s="194" t="str">
        <f t="shared" si="136"/>
        <v>否</v>
      </c>
      <c r="P1260" s="194" t="str">
        <f t="shared" si="140"/>
        <v>否</v>
      </c>
      <c r="Q1260" s="187" t="s">
        <v>2381</v>
      </c>
      <c r="R1260" s="175">
        <f t="shared" si="141"/>
        <v>7</v>
      </c>
    </row>
    <row r="1261" s="175" customFormat="1" ht="18.95" customHeight="1" spans="1:18">
      <c r="A1261" s="185" t="s">
        <v>165</v>
      </c>
      <c r="B1261" s="186" t="s">
        <v>165</v>
      </c>
      <c r="C1261" s="690" t="s">
        <v>2370</v>
      </c>
      <c r="D1261" s="574">
        <v>2220209</v>
      </c>
      <c r="E1261" s="186" t="s">
        <v>176</v>
      </c>
      <c r="F1261" s="62" t="s">
        <v>2382</v>
      </c>
      <c r="G1261" s="188">
        <f>VLOOKUP(D1261,'[45]2014市本级决算'!A:C,3,FALSE)</f>
        <v>0</v>
      </c>
      <c r="H1261" s="188">
        <f>VLOOKUP(D1261,'[45]2015市本级年初预算'!D:G,4,FALSE)</f>
        <v>0</v>
      </c>
      <c r="I1261" s="188">
        <f>VLOOKUP(D1261,'[45]2015预算调整'!E:K,7,FALSE)</f>
        <v>0</v>
      </c>
      <c r="J1261" s="188">
        <f>VLOOKUP(D1261,'[45]2015年市本级决算'!A:C,3,FALSE)</f>
        <v>0</v>
      </c>
      <c r="K1261" s="578">
        <f t="shared" si="137"/>
        <v>0</v>
      </c>
      <c r="L1261" s="579">
        <f t="shared" si="138"/>
        <v>0</v>
      </c>
      <c r="M1261" s="578">
        <f t="shared" si="139"/>
        <v>0</v>
      </c>
      <c r="N1261" s="148" t="str">
        <f t="shared" si="135"/>
        <v/>
      </c>
      <c r="O1261" s="194" t="str">
        <f t="shared" si="136"/>
        <v>否</v>
      </c>
      <c r="P1261" s="194" t="str">
        <f t="shared" si="140"/>
        <v>否</v>
      </c>
      <c r="Q1261" s="187" t="s">
        <v>2383</v>
      </c>
      <c r="R1261" s="175">
        <f t="shared" si="141"/>
        <v>7</v>
      </c>
    </row>
    <row r="1262" s="175" customFormat="1" ht="18.95" customHeight="1" spans="1:18">
      <c r="A1262" s="185" t="s">
        <v>165</v>
      </c>
      <c r="B1262" s="186"/>
      <c r="C1262" s="690" t="s">
        <v>2370</v>
      </c>
      <c r="D1262" s="574">
        <v>2220210</v>
      </c>
      <c r="E1262" s="186" t="s">
        <v>176</v>
      </c>
      <c r="F1262" s="62" t="s">
        <v>2384</v>
      </c>
      <c r="G1262" s="188">
        <f>VLOOKUP(D1262,'[45]2014市本级决算'!A:C,3,FALSE)</f>
        <v>0</v>
      </c>
      <c r="H1262" s="188">
        <f>VLOOKUP(D1262,'[45]2015市本级年初预算'!D:G,4,FALSE)</f>
        <v>0</v>
      </c>
      <c r="I1262" s="188">
        <f>VLOOKUP(D1262,'[45]2015预算调整'!E:K,7,FALSE)</f>
        <v>0</v>
      </c>
      <c r="J1262" s="188">
        <f>VLOOKUP(D1262,'[45]2015年市本级决算'!A:C,3,FALSE)</f>
        <v>0</v>
      </c>
      <c r="K1262" s="578">
        <f t="shared" si="137"/>
        <v>0</v>
      </c>
      <c r="L1262" s="579">
        <f t="shared" si="138"/>
        <v>0</v>
      </c>
      <c r="M1262" s="578">
        <f t="shared" si="139"/>
        <v>0</v>
      </c>
      <c r="N1262" s="148" t="str">
        <f t="shared" si="135"/>
        <v/>
      </c>
      <c r="O1262" s="194" t="str">
        <f t="shared" si="136"/>
        <v>否</v>
      </c>
      <c r="P1262" s="194" t="str">
        <f t="shared" si="140"/>
        <v>否</v>
      </c>
      <c r="Q1262" s="187" t="s">
        <v>2385</v>
      </c>
      <c r="R1262" s="175">
        <f t="shared" si="141"/>
        <v>7</v>
      </c>
    </row>
    <row r="1263" s="175" customFormat="1" ht="18.95" customHeight="1" spans="1:18">
      <c r="A1263" s="185" t="s">
        <v>165</v>
      </c>
      <c r="B1263" s="186" t="s">
        <v>165</v>
      </c>
      <c r="C1263" s="690" t="s">
        <v>2370</v>
      </c>
      <c r="D1263" s="574">
        <v>2220211</v>
      </c>
      <c r="E1263" s="186" t="s">
        <v>176</v>
      </c>
      <c r="F1263" s="62" t="s">
        <v>2386</v>
      </c>
      <c r="G1263" s="188">
        <f>VLOOKUP(D1263,'[45]2014市本级决算'!A:C,3,FALSE)</f>
        <v>0</v>
      </c>
      <c r="H1263" s="188">
        <f>VLOOKUP(D1263,'[45]2015市本级年初预算'!D:G,4,FALSE)</f>
        <v>0</v>
      </c>
      <c r="I1263" s="188">
        <f>VLOOKUP(D1263,'[45]2015预算调整'!E:K,7,FALSE)</f>
        <v>0</v>
      </c>
      <c r="J1263" s="188">
        <f>VLOOKUP(D1263,'[45]2015年市本级决算'!A:C,3,FALSE)</f>
        <v>0</v>
      </c>
      <c r="K1263" s="578">
        <f t="shared" si="137"/>
        <v>0</v>
      </c>
      <c r="L1263" s="579">
        <f t="shared" si="138"/>
        <v>0</v>
      </c>
      <c r="M1263" s="578">
        <f t="shared" si="139"/>
        <v>0</v>
      </c>
      <c r="N1263" s="148" t="str">
        <f t="shared" si="135"/>
        <v/>
      </c>
      <c r="O1263" s="194" t="str">
        <f t="shared" si="136"/>
        <v>否</v>
      </c>
      <c r="P1263" s="194" t="str">
        <f t="shared" si="140"/>
        <v>否</v>
      </c>
      <c r="Q1263" s="187" t="s">
        <v>2387</v>
      </c>
      <c r="R1263" s="175">
        <f t="shared" si="141"/>
        <v>7</v>
      </c>
    </row>
    <row r="1264" s="175" customFormat="1" ht="18.95" customHeight="1" spans="1:18">
      <c r="A1264" s="185" t="s">
        <v>165</v>
      </c>
      <c r="B1264" s="186" t="s">
        <v>165</v>
      </c>
      <c r="C1264" s="690" t="s">
        <v>2370</v>
      </c>
      <c r="D1264" s="574">
        <v>2220212</v>
      </c>
      <c r="E1264" s="186" t="s">
        <v>176</v>
      </c>
      <c r="F1264" s="62" t="s">
        <v>2388</v>
      </c>
      <c r="G1264" s="188">
        <f>VLOOKUP(D1264,'[45]2014市本级决算'!A:C,3,FALSE)</f>
        <v>0</v>
      </c>
      <c r="H1264" s="188">
        <f>VLOOKUP(D1264,'[45]2015市本级年初预算'!D:G,4,FALSE)</f>
        <v>0</v>
      </c>
      <c r="I1264" s="188">
        <f>VLOOKUP(D1264,'[45]2015预算调整'!E:K,7,FALSE)</f>
        <v>0</v>
      </c>
      <c r="J1264" s="188">
        <f>VLOOKUP(D1264,'[45]2015年市本级决算'!A:C,3,FALSE)</f>
        <v>0</v>
      </c>
      <c r="K1264" s="578">
        <f t="shared" si="137"/>
        <v>0</v>
      </c>
      <c r="L1264" s="579">
        <f t="shared" si="138"/>
        <v>0</v>
      </c>
      <c r="M1264" s="578">
        <f t="shared" si="139"/>
        <v>0</v>
      </c>
      <c r="N1264" s="148" t="str">
        <f t="shared" si="135"/>
        <v/>
      </c>
      <c r="O1264" s="194" t="str">
        <f t="shared" si="136"/>
        <v>否</v>
      </c>
      <c r="P1264" s="194" t="str">
        <f t="shared" si="140"/>
        <v>否</v>
      </c>
      <c r="Q1264" s="187" t="s">
        <v>2389</v>
      </c>
      <c r="R1264" s="175">
        <f t="shared" si="141"/>
        <v>7</v>
      </c>
    </row>
    <row r="1265" s="175" customFormat="1" ht="18.95" customHeight="1" spans="1:18">
      <c r="A1265" s="185" t="s">
        <v>165</v>
      </c>
      <c r="B1265" s="186" t="s">
        <v>165</v>
      </c>
      <c r="C1265" s="690" t="s">
        <v>2370</v>
      </c>
      <c r="D1265" s="574">
        <v>2220250</v>
      </c>
      <c r="E1265" s="186" t="s">
        <v>176</v>
      </c>
      <c r="F1265" s="62" t="s">
        <v>189</v>
      </c>
      <c r="G1265" s="188">
        <f>VLOOKUP(D1265,'[45]2014市本级决算'!A:C,3,FALSE)</f>
        <v>0</v>
      </c>
      <c r="H1265" s="188">
        <f>VLOOKUP(D1265,'[45]2015市本级年初预算'!D:G,4,FALSE)</f>
        <v>0</v>
      </c>
      <c r="I1265" s="188">
        <f>VLOOKUP(D1265,'[45]2015预算调整'!E:K,7,FALSE)</f>
        <v>0</v>
      </c>
      <c r="J1265" s="188">
        <f>VLOOKUP(D1265,'[45]2015年市本级决算'!A:C,3,FALSE)</f>
        <v>0</v>
      </c>
      <c r="K1265" s="578">
        <f t="shared" si="137"/>
        <v>0</v>
      </c>
      <c r="L1265" s="579">
        <f t="shared" si="138"/>
        <v>0</v>
      </c>
      <c r="M1265" s="578">
        <f t="shared" si="139"/>
        <v>0</v>
      </c>
      <c r="N1265" s="148" t="str">
        <f t="shared" si="135"/>
        <v/>
      </c>
      <c r="O1265" s="194" t="str">
        <f t="shared" si="136"/>
        <v>否</v>
      </c>
      <c r="P1265" s="194" t="str">
        <f t="shared" si="140"/>
        <v>否</v>
      </c>
      <c r="Q1265" s="187" t="s">
        <v>2390</v>
      </c>
      <c r="R1265" s="175">
        <f t="shared" si="141"/>
        <v>7</v>
      </c>
    </row>
    <row r="1266" s="175" customFormat="1" ht="18.95" customHeight="1" spans="1:18">
      <c r="A1266" s="185" t="s">
        <v>165</v>
      </c>
      <c r="B1266" s="186" t="s">
        <v>165</v>
      </c>
      <c r="C1266" s="690" t="s">
        <v>2370</v>
      </c>
      <c r="D1266" s="574">
        <v>2220299</v>
      </c>
      <c r="E1266" s="186" t="s">
        <v>176</v>
      </c>
      <c r="F1266" s="62" t="s">
        <v>2391</v>
      </c>
      <c r="G1266" s="188">
        <f>VLOOKUP(D1266,'[45]2014市本级决算'!A:C,3,FALSE)</f>
        <v>0</v>
      </c>
      <c r="H1266" s="188">
        <f>VLOOKUP(D1266,'[45]2015市本级年初预算'!D:G,4,FALSE)</f>
        <v>0</v>
      </c>
      <c r="I1266" s="188">
        <f>VLOOKUP(D1266,'[45]2015预算调整'!E:K,7,FALSE)</f>
        <v>0</v>
      </c>
      <c r="J1266" s="188">
        <f>VLOOKUP(D1266,'[45]2015年市本级决算'!A:C,3,FALSE)</f>
        <v>0</v>
      </c>
      <c r="K1266" s="578">
        <f t="shared" si="137"/>
        <v>0</v>
      </c>
      <c r="L1266" s="579">
        <f t="shared" si="138"/>
        <v>0</v>
      </c>
      <c r="M1266" s="578">
        <f t="shared" si="139"/>
        <v>0</v>
      </c>
      <c r="N1266" s="148" t="str">
        <f t="shared" si="135"/>
        <v/>
      </c>
      <c r="O1266" s="194" t="str">
        <f t="shared" si="136"/>
        <v>否</v>
      </c>
      <c r="P1266" s="194" t="str">
        <f t="shared" si="140"/>
        <v>否</v>
      </c>
      <c r="Q1266" s="187" t="s">
        <v>2392</v>
      </c>
      <c r="R1266" s="175">
        <f t="shared" si="141"/>
        <v>7</v>
      </c>
    </row>
    <row r="1267" s="175" customFormat="1" ht="18.95" customHeight="1" spans="1:18">
      <c r="A1267" s="185" t="s">
        <v>165</v>
      </c>
      <c r="B1267" s="690" t="s">
        <v>2342</v>
      </c>
      <c r="C1267" s="186"/>
      <c r="D1267" s="574">
        <v>22203</v>
      </c>
      <c r="E1267" s="186"/>
      <c r="F1267" s="62" t="s">
        <v>2393</v>
      </c>
      <c r="G1267" s="188">
        <f>VLOOKUP(D1267,'[45]2014市本级决算'!A:C,3,FALSE)</f>
        <v>0</v>
      </c>
      <c r="H1267" s="188">
        <f>VLOOKUP(D1267,'[45]2015市本级年初预算'!D:G,4,FALSE)</f>
        <v>0</v>
      </c>
      <c r="I1267" s="188">
        <f>VLOOKUP(D1267,'[45]2015预算调整'!E:K,7,FALSE)</f>
        <v>0</v>
      </c>
      <c r="J1267" s="188">
        <f>VLOOKUP(D1267,'[45]2015年市本级决算'!A:C,3,FALSE)</f>
        <v>0</v>
      </c>
      <c r="K1267" s="578">
        <f t="shared" si="137"/>
        <v>0</v>
      </c>
      <c r="L1267" s="579">
        <f t="shared" si="138"/>
        <v>0</v>
      </c>
      <c r="M1267" s="578">
        <f t="shared" si="139"/>
        <v>0</v>
      </c>
      <c r="N1267" s="146" t="str">
        <f t="shared" si="135"/>
        <v/>
      </c>
      <c r="O1267" s="194" t="str">
        <f t="shared" si="136"/>
        <v>否</v>
      </c>
      <c r="P1267" s="194" t="str">
        <f t="shared" si="140"/>
        <v>是</v>
      </c>
      <c r="Q1267" s="689" t="s">
        <v>2394</v>
      </c>
      <c r="R1267" s="175">
        <f t="shared" si="141"/>
        <v>5</v>
      </c>
    </row>
    <row r="1268" s="175" customFormat="1" ht="18.95" customHeight="1" spans="1:18">
      <c r="A1268" s="185" t="s">
        <v>165</v>
      </c>
      <c r="B1268" s="186" t="s">
        <v>165</v>
      </c>
      <c r="C1268" s="689" t="s">
        <v>2394</v>
      </c>
      <c r="D1268" s="574">
        <v>2220301</v>
      </c>
      <c r="E1268" s="186" t="s">
        <v>176</v>
      </c>
      <c r="F1268" s="62" t="s">
        <v>2395</v>
      </c>
      <c r="G1268" s="188">
        <f>VLOOKUP(D1268,'[45]2014市本级决算'!A:C,3,FALSE)</f>
        <v>0</v>
      </c>
      <c r="H1268" s="188">
        <f>VLOOKUP(D1268,'[45]2015市本级年初预算'!D:G,4,FALSE)</f>
        <v>0</v>
      </c>
      <c r="I1268" s="188">
        <f>VLOOKUP(D1268,'[45]2015预算调整'!E:K,7,FALSE)</f>
        <v>0</v>
      </c>
      <c r="J1268" s="188">
        <f>VLOOKUP(D1268,'[45]2015年市本级决算'!A:C,3,FALSE)</f>
        <v>0</v>
      </c>
      <c r="K1268" s="578">
        <f t="shared" si="137"/>
        <v>0</v>
      </c>
      <c r="L1268" s="579">
        <f t="shared" si="138"/>
        <v>0</v>
      </c>
      <c r="M1268" s="578">
        <f t="shared" si="139"/>
        <v>0</v>
      </c>
      <c r="N1268" s="148" t="str">
        <f t="shared" si="135"/>
        <v/>
      </c>
      <c r="O1268" s="194" t="str">
        <f t="shared" si="136"/>
        <v>否</v>
      </c>
      <c r="P1268" s="194" t="str">
        <f t="shared" si="140"/>
        <v>否</v>
      </c>
      <c r="Q1268" s="689" t="s">
        <v>2396</v>
      </c>
      <c r="R1268" s="175">
        <f t="shared" si="141"/>
        <v>7</v>
      </c>
    </row>
    <row r="1269" s="175" customFormat="1" ht="18.95" customHeight="1" spans="1:18">
      <c r="A1269" s="185" t="s">
        <v>165</v>
      </c>
      <c r="B1269" s="186" t="s">
        <v>165</v>
      </c>
      <c r="C1269" s="689" t="s">
        <v>2394</v>
      </c>
      <c r="D1269" s="574">
        <v>2220302</v>
      </c>
      <c r="E1269" s="186" t="s">
        <v>176</v>
      </c>
      <c r="F1269" s="62" t="s">
        <v>2397</v>
      </c>
      <c r="G1269" s="188">
        <f>VLOOKUP(D1269,'[45]2014市本级决算'!A:C,3,FALSE)</f>
        <v>0</v>
      </c>
      <c r="H1269" s="188">
        <f>VLOOKUP(D1269,'[45]2015市本级年初预算'!D:G,4,FALSE)</f>
        <v>0</v>
      </c>
      <c r="I1269" s="188">
        <f>VLOOKUP(D1269,'[45]2015预算调整'!E:K,7,FALSE)</f>
        <v>0</v>
      </c>
      <c r="J1269" s="188">
        <f>VLOOKUP(D1269,'[45]2015年市本级决算'!A:C,3,FALSE)</f>
        <v>0</v>
      </c>
      <c r="K1269" s="578">
        <f t="shared" si="137"/>
        <v>0</v>
      </c>
      <c r="L1269" s="579">
        <f t="shared" si="138"/>
        <v>0</v>
      </c>
      <c r="M1269" s="578">
        <f t="shared" si="139"/>
        <v>0</v>
      </c>
      <c r="N1269" s="148" t="str">
        <f t="shared" si="135"/>
        <v/>
      </c>
      <c r="O1269" s="194" t="str">
        <f t="shared" si="136"/>
        <v>否</v>
      </c>
      <c r="P1269" s="194" t="str">
        <f t="shared" si="140"/>
        <v>否</v>
      </c>
      <c r="Q1269" s="689" t="s">
        <v>2398</v>
      </c>
      <c r="R1269" s="175">
        <f t="shared" si="141"/>
        <v>7</v>
      </c>
    </row>
    <row r="1270" s="175" customFormat="1" ht="18.95" customHeight="1" spans="1:18">
      <c r="A1270" s="185" t="s">
        <v>165</v>
      </c>
      <c r="B1270" s="186" t="s">
        <v>165</v>
      </c>
      <c r="C1270" s="689" t="s">
        <v>2394</v>
      </c>
      <c r="D1270" s="574">
        <v>2220303</v>
      </c>
      <c r="E1270" s="186" t="s">
        <v>176</v>
      </c>
      <c r="F1270" s="62" t="s">
        <v>2399</v>
      </c>
      <c r="G1270" s="188">
        <f>VLOOKUP(D1270,'[45]2014市本级决算'!A:C,3,FALSE)</f>
        <v>0</v>
      </c>
      <c r="H1270" s="188">
        <f>VLOOKUP(D1270,'[45]2015市本级年初预算'!D:G,4,FALSE)</f>
        <v>0</v>
      </c>
      <c r="I1270" s="188">
        <f>VLOOKUP(D1270,'[45]2015预算调整'!E:K,7,FALSE)</f>
        <v>0</v>
      </c>
      <c r="J1270" s="188">
        <f>VLOOKUP(D1270,'[45]2015年市本级决算'!A:C,3,FALSE)</f>
        <v>0</v>
      </c>
      <c r="K1270" s="578">
        <f t="shared" si="137"/>
        <v>0</v>
      </c>
      <c r="L1270" s="579">
        <f t="shared" si="138"/>
        <v>0</v>
      </c>
      <c r="M1270" s="578">
        <f t="shared" si="139"/>
        <v>0</v>
      </c>
      <c r="N1270" s="148" t="str">
        <f t="shared" si="135"/>
        <v/>
      </c>
      <c r="O1270" s="194" t="str">
        <f t="shared" si="136"/>
        <v>否</v>
      </c>
      <c r="P1270" s="194" t="str">
        <f t="shared" si="140"/>
        <v>否</v>
      </c>
      <c r="Q1270" s="689" t="s">
        <v>2400</v>
      </c>
      <c r="R1270" s="175">
        <f t="shared" si="141"/>
        <v>7</v>
      </c>
    </row>
    <row r="1271" s="175" customFormat="1" ht="18.95" customHeight="1" spans="1:18">
      <c r="A1271" s="185" t="s">
        <v>165</v>
      </c>
      <c r="B1271" s="186" t="s">
        <v>165</v>
      </c>
      <c r="C1271" s="689" t="s">
        <v>2394</v>
      </c>
      <c r="D1271" s="574">
        <v>2220304</v>
      </c>
      <c r="E1271" s="186" t="s">
        <v>176</v>
      </c>
      <c r="F1271" s="62" t="s">
        <v>2401</v>
      </c>
      <c r="G1271" s="188">
        <f>VLOOKUP(D1271,'[45]2014市本级决算'!A:C,3,FALSE)</f>
        <v>0</v>
      </c>
      <c r="H1271" s="188">
        <f>VLOOKUP(D1271,'[45]2015市本级年初预算'!D:G,4,FALSE)</f>
        <v>0</v>
      </c>
      <c r="I1271" s="188">
        <f>VLOOKUP(D1271,'[45]2015预算调整'!E:K,7,FALSE)</f>
        <v>0</v>
      </c>
      <c r="J1271" s="188">
        <f>VLOOKUP(D1271,'[45]2015年市本级决算'!A:C,3,FALSE)</f>
        <v>0</v>
      </c>
      <c r="K1271" s="578">
        <f t="shared" si="137"/>
        <v>0</v>
      </c>
      <c r="L1271" s="579">
        <f t="shared" si="138"/>
        <v>0</v>
      </c>
      <c r="M1271" s="578">
        <f t="shared" si="139"/>
        <v>0</v>
      </c>
      <c r="N1271" s="148" t="str">
        <f t="shared" si="135"/>
        <v/>
      </c>
      <c r="O1271" s="194" t="str">
        <f t="shared" si="136"/>
        <v>否</v>
      </c>
      <c r="P1271" s="194" t="str">
        <f t="shared" si="140"/>
        <v>否</v>
      </c>
      <c r="Q1271" s="689" t="s">
        <v>2402</v>
      </c>
      <c r="R1271" s="175">
        <f t="shared" si="141"/>
        <v>7</v>
      </c>
    </row>
    <row r="1272" s="175" customFormat="1" ht="18.95" customHeight="1" spans="1:18">
      <c r="A1272" s="185" t="s">
        <v>165</v>
      </c>
      <c r="B1272" s="186" t="s">
        <v>165</v>
      </c>
      <c r="C1272" s="689" t="s">
        <v>2394</v>
      </c>
      <c r="D1272" s="574">
        <v>2220399</v>
      </c>
      <c r="E1272" s="186" t="s">
        <v>176</v>
      </c>
      <c r="F1272" s="62" t="s">
        <v>2403</v>
      </c>
      <c r="G1272" s="188">
        <f>VLOOKUP(D1272,'[45]2014市本级决算'!A:C,3,FALSE)</f>
        <v>0</v>
      </c>
      <c r="H1272" s="188">
        <f>VLOOKUP(D1272,'[45]2015市本级年初预算'!D:G,4,FALSE)</f>
        <v>0</v>
      </c>
      <c r="I1272" s="188">
        <f>VLOOKUP(D1272,'[45]2015预算调整'!E:K,7,FALSE)</f>
        <v>0</v>
      </c>
      <c r="J1272" s="188">
        <f>VLOOKUP(D1272,'[45]2015年市本级决算'!A:C,3,FALSE)</f>
        <v>0</v>
      </c>
      <c r="K1272" s="578">
        <f t="shared" si="137"/>
        <v>0</v>
      </c>
      <c r="L1272" s="579">
        <f t="shared" si="138"/>
        <v>0</v>
      </c>
      <c r="M1272" s="578">
        <f t="shared" si="139"/>
        <v>0</v>
      </c>
      <c r="N1272" s="148" t="str">
        <f t="shared" si="135"/>
        <v/>
      </c>
      <c r="O1272" s="194" t="str">
        <f t="shared" si="136"/>
        <v>否</v>
      </c>
      <c r="P1272" s="194" t="str">
        <f t="shared" si="140"/>
        <v>否</v>
      </c>
      <c r="Q1272" s="689" t="s">
        <v>2404</v>
      </c>
      <c r="R1272" s="175">
        <f t="shared" si="141"/>
        <v>7</v>
      </c>
    </row>
    <row r="1273" s="175" customFormat="1" ht="18.95" customHeight="1" spans="1:18">
      <c r="A1273" s="185" t="s">
        <v>165</v>
      </c>
      <c r="B1273" s="690" t="s">
        <v>2342</v>
      </c>
      <c r="C1273" s="186"/>
      <c r="D1273" s="574">
        <v>22204</v>
      </c>
      <c r="E1273" s="186"/>
      <c r="F1273" s="62" t="s">
        <v>2405</v>
      </c>
      <c r="G1273" s="188">
        <f>VLOOKUP(D1273,'[45]2014市本级决算'!A:C,3,FALSE)</f>
        <v>993</v>
      </c>
      <c r="H1273" s="188">
        <f>VLOOKUP(D1273,'[45]2015市本级年初预算'!D:G,4,FALSE)</f>
        <v>1500</v>
      </c>
      <c r="I1273" s="188">
        <f>VLOOKUP(D1273,'[45]2015预算调整'!E:K,7,FALSE)</f>
        <v>1500</v>
      </c>
      <c r="J1273" s="188">
        <f>VLOOKUP(D1273,'[45]2015年市本级决算'!A:C,3,FALSE)</f>
        <v>36</v>
      </c>
      <c r="K1273" s="578">
        <f t="shared" si="137"/>
        <v>0.036</v>
      </c>
      <c r="L1273" s="579">
        <f t="shared" si="138"/>
        <v>0.024</v>
      </c>
      <c r="M1273" s="578">
        <f t="shared" si="139"/>
        <v>0.024</v>
      </c>
      <c r="N1273" s="148">
        <f t="shared" si="135"/>
        <v>-0.964</v>
      </c>
      <c r="O1273" s="194" t="str">
        <f t="shared" si="136"/>
        <v>是</v>
      </c>
      <c r="P1273" s="194" t="str">
        <f t="shared" si="140"/>
        <v>是</v>
      </c>
      <c r="Q1273" s="689" t="s">
        <v>2406</v>
      </c>
      <c r="R1273" s="175">
        <f t="shared" si="141"/>
        <v>5</v>
      </c>
    </row>
    <row r="1274" s="175" customFormat="1" ht="18.95" customHeight="1" spans="1:18">
      <c r="A1274" s="185" t="s">
        <v>165</v>
      </c>
      <c r="B1274" s="186" t="s">
        <v>165</v>
      </c>
      <c r="C1274" s="689" t="s">
        <v>2406</v>
      </c>
      <c r="D1274" s="574">
        <v>2220401</v>
      </c>
      <c r="E1274" s="186" t="s">
        <v>176</v>
      </c>
      <c r="F1274" s="62" t="s">
        <v>2407</v>
      </c>
      <c r="G1274" s="188">
        <f>VLOOKUP(D1274,'[45]2014市本级决算'!A:C,3,FALSE)</f>
        <v>0</v>
      </c>
      <c r="H1274" s="188">
        <f>VLOOKUP(D1274,'[45]2015市本级年初预算'!D:G,4,FALSE)</f>
        <v>0</v>
      </c>
      <c r="I1274" s="188">
        <f>VLOOKUP(D1274,'[45]2015预算调整'!E:K,7,FALSE)</f>
        <v>0</v>
      </c>
      <c r="J1274" s="188">
        <f>VLOOKUP(D1274,'[45]2015年市本级决算'!A:C,3,FALSE)</f>
        <v>0</v>
      </c>
      <c r="K1274" s="578">
        <f t="shared" si="137"/>
        <v>0</v>
      </c>
      <c r="L1274" s="579">
        <f t="shared" si="138"/>
        <v>0</v>
      </c>
      <c r="M1274" s="578">
        <f t="shared" si="139"/>
        <v>0</v>
      </c>
      <c r="N1274" s="148" t="str">
        <f t="shared" si="135"/>
        <v/>
      </c>
      <c r="O1274" s="194" t="str">
        <f t="shared" si="136"/>
        <v>否</v>
      </c>
      <c r="P1274" s="194" t="str">
        <f t="shared" si="140"/>
        <v>否</v>
      </c>
      <c r="Q1274" s="689" t="s">
        <v>2408</v>
      </c>
      <c r="R1274" s="175">
        <f t="shared" si="141"/>
        <v>7</v>
      </c>
    </row>
    <row r="1275" s="175" customFormat="1" ht="18.95" customHeight="1" spans="1:18">
      <c r="A1275" s="185" t="s">
        <v>165</v>
      </c>
      <c r="B1275" s="186" t="s">
        <v>165</v>
      </c>
      <c r="C1275" s="689" t="s">
        <v>2406</v>
      </c>
      <c r="D1275" s="574">
        <v>2220402</v>
      </c>
      <c r="E1275" s="186" t="s">
        <v>176</v>
      </c>
      <c r="F1275" s="62" t="s">
        <v>2409</v>
      </c>
      <c r="G1275" s="188">
        <f>VLOOKUP(D1275,'[45]2014市本级决算'!A:C,3,FALSE)</f>
        <v>0</v>
      </c>
      <c r="H1275" s="188">
        <f>VLOOKUP(D1275,'[45]2015市本级年初预算'!D:G,4,FALSE)</f>
        <v>0</v>
      </c>
      <c r="I1275" s="188">
        <f>VLOOKUP(D1275,'[45]2015预算调整'!E:K,7,FALSE)</f>
        <v>0</v>
      </c>
      <c r="J1275" s="188">
        <f>VLOOKUP(D1275,'[45]2015年市本级决算'!A:C,3,FALSE)</f>
        <v>0</v>
      </c>
      <c r="K1275" s="578">
        <f t="shared" si="137"/>
        <v>0</v>
      </c>
      <c r="L1275" s="579">
        <f t="shared" si="138"/>
        <v>0</v>
      </c>
      <c r="M1275" s="578">
        <f t="shared" si="139"/>
        <v>0</v>
      </c>
      <c r="N1275" s="148" t="str">
        <f t="shared" si="135"/>
        <v/>
      </c>
      <c r="O1275" s="194" t="str">
        <f t="shared" si="136"/>
        <v>否</v>
      </c>
      <c r="P1275" s="194" t="str">
        <f t="shared" si="140"/>
        <v>否</v>
      </c>
      <c r="Q1275" s="689" t="s">
        <v>2410</v>
      </c>
      <c r="R1275" s="175">
        <f t="shared" si="141"/>
        <v>7</v>
      </c>
    </row>
    <row r="1276" s="175" customFormat="1" ht="18.95" customHeight="1" spans="1:18">
      <c r="A1276" s="185" t="s">
        <v>165</v>
      </c>
      <c r="B1276" s="186"/>
      <c r="C1276" s="689" t="s">
        <v>2406</v>
      </c>
      <c r="D1276" s="574">
        <v>2220403</v>
      </c>
      <c r="E1276" s="186" t="s">
        <v>176</v>
      </c>
      <c r="F1276" s="62" t="s">
        <v>2411</v>
      </c>
      <c r="G1276" s="188">
        <f>VLOOKUP(D1276,'[45]2014市本级决算'!A:C,3,FALSE)</f>
        <v>957</v>
      </c>
      <c r="H1276" s="188">
        <f>VLOOKUP(D1276,'[45]2015市本级年初预算'!D:G,4,FALSE)</f>
        <v>1460</v>
      </c>
      <c r="I1276" s="188">
        <f>VLOOKUP(D1276,'[45]2015预算调整'!E:K,7,FALSE)</f>
        <v>1460</v>
      </c>
      <c r="J1276" s="188">
        <f>VLOOKUP(D1276,'[45]2015年市本级决算'!A:C,3,FALSE)</f>
        <v>0</v>
      </c>
      <c r="K1276" s="578">
        <f t="shared" si="137"/>
        <v>0</v>
      </c>
      <c r="L1276" s="579">
        <f t="shared" si="138"/>
        <v>0</v>
      </c>
      <c r="M1276" s="578">
        <f t="shared" si="139"/>
        <v>0</v>
      </c>
      <c r="N1276" s="148">
        <f t="shared" si="135"/>
        <v>-1</v>
      </c>
      <c r="O1276" s="194" t="str">
        <f t="shared" si="136"/>
        <v>是</v>
      </c>
      <c r="P1276" s="194" t="str">
        <f t="shared" si="140"/>
        <v>否</v>
      </c>
      <c r="Q1276" s="689" t="s">
        <v>2412</v>
      </c>
      <c r="R1276" s="175">
        <f t="shared" si="141"/>
        <v>7</v>
      </c>
    </row>
    <row r="1277" s="175" customFormat="1" ht="18.95" customHeight="1" spans="1:18">
      <c r="A1277" s="185" t="s">
        <v>165</v>
      </c>
      <c r="B1277" s="186" t="s">
        <v>165</v>
      </c>
      <c r="C1277" s="689" t="s">
        <v>2406</v>
      </c>
      <c r="D1277" s="574">
        <v>2220404</v>
      </c>
      <c r="E1277" s="186" t="s">
        <v>176</v>
      </c>
      <c r="F1277" s="62" t="s">
        <v>2413</v>
      </c>
      <c r="G1277" s="188">
        <f>VLOOKUP(D1277,'[45]2014市本级决算'!A:C,3,FALSE)</f>
        <v>0</v>
      </c>
      <c r="H1277" s="188">
        <f>VLOOKUP(D1277,'[45]2015市本级年初预算'!D:G,4,FALSE)</f>
        <v>0</v>
      </c>
      <c r="I1277" s="188">
        <f>VLOOKUP(D1277,'[45]2015预算调整'!E:K,7,FALSE)</f>
        <v>0</v>
      </c>
      <c r="J1277" s="188">
        <f>VLOOKUP(D1277,'[45]2015年市本级决算'!A:C,3,FALSE)</f>
        <v>0</v>
      </c>
      <c r="K1277" s="578">
        <f t="shared" si="137"/>
        <v>0</v>
      </c>
      <c r="L1277" s="579">
        <f t="shared" si="138"/>
        <v>0</v>
      </c>
      <c r="M1277" s="578">
        <f t="shared" si="139"/>
        <v>0</v>
      </c>
      <c r="N1277" s="148" t="str">
        <f t="shared" ref="N1277:N1302" si="142">IF(ISERROR(J1277/G1277-1),"",J1277/G1277-1)</f>
        <v/>
      </c>
      <c r="O1277" s="194" t="str">
        <f t="shared" si="136"/>
        <v>否</v>
      </c>
      <c r="P1277" s="194" t="str">
        <f t="shared" si="140"/>
        <v>否</v>
      </c>
      <c r="Q1277" s="689" t="s">
        <v>2414</v>
      </c>
      <c r="R1277" s="175">
        <f t="shared" si="141"/>
        <v>7</v>
      </c>
    </row>
    <row r="1278" s="175" customFormat="1" ht="18.95" customHeight="1" spans="1:18">
      <c r="A1278" s="185" t="s">
        <v>165</v>
      </c>
      <c r="B1278" s="186" t="s">
        <v>165</v>
      </c>
      <c r="C1278" s="689" t="s">
        <v>2406</v>
      </c>
      <c r="D1278" s="574">
        <v>2220499</v>
      </c>
      <c r="E1278" s="186" t="s">
        <v>176</v>
      </c>
      <c r="F1278" s="62" t="s">
        <v>2415</v>
      </c>
      <c r="G1278" s="188">
        <f>VLOOKUP(D1278,'[45]2014市本级决算'!A:C,3,FALSE)</f>
        <v>36</v>
      </c>
      <c r="H1278" s="188">
        <f>VLOOKUP(D1278,'[45]2015市本级年初预算'!D:G,4,FALSE)</f>
        <v>40</v>
      </c>
      <c r="I1278" s="188">
        <f>VLOOKUP(D1278,'[45]2015预算调整'!E:K,7,FALSE)</f>
        <v>40</v>
      </c>
      <c r="J1278" s="188">
        <f>VLOOKUP(D1278,'[45]2015年市本级决算'!A:C,3,FALSE)</f>
        <v>36</v>
      </c>
      <c r="K1278" s="578">
        <f t="shared" si="137"/>
        <v>1</v>
      </c>
      <c r="L1278" s="579">
        <f t="shared" si="138"/>
        <v>0.9</v>
      </c>
      <c r="M1278" s="578">
        <f t="shared" si="139"/>
        <v>0.9</v>
      </c>
      <c r="N1278" s="148">
        <f t="shared" si="142"/>
        <v>0</v>
      </c>
      <c r="O1278" s="194" t="str">
        <f t="shared" si="136"/>
        <v>是</v>
      </c>
      <c r="P1278" s="194" t="str">
        <f t="shared" si="140"/>
        <v>否</v>
      </c>
      <c r="Q1278" s="689" t="s">
        <v>2416</v>
      </c>
      <c r="R1278" s="175">
        <f t="shared" si="141"/>
        <v>7</v>
      </c>
    </row>
    <row r="1279" s="175" customFormat="1" ht="18.95" customHeight="1" spans="1:18">
      <c r="A1279" s="185" t="s">
        <v>165</v>
      </c>
      <c r="B1279" s="690" t="s">
        <v>2342</v>
      </c>
      <c r="C1279" s="186"/>
      <c r="D1279" s="574">
        <v>22205</v>
      </c>
      <c r="E1279" s="186"/>
      <c r="F1279" s="62" t="s">
        <v>2417</v>
      </c>
      <c r="G1279" s="188">
        <f>VLOOKUP(D1279,'[45]2014市本级决算'!A:C,3,FALSE)</f>
        <v>0</v>
      </c>
      <c r="H1279" s="188">
        <f>VLOOKUP(D1279,'[45]2015市本级年初预算'!D:G,4,FALSE)</f>
        <v>0</v>
      </c>
      <c r="I1279" s="188">
        <f>VLOOKUP(D1279,'[45]2015预算调整'!E:K,7,FALSE)</f>
        <v>0</v>
      </c>
      <c r="J1279" s="188">
        <f>VLOOKUP(D1279,'[45]2015年市本级决算'!A:C,3,FALSE)</f>
        <v>0</v>
      </c>
      <c r="K1279" s="578">
        <f t="shared" si="137"/>
        <v>0</v>
      </c>
      <c r="L1279" s="579">
        <f t="shared" si="138"/>
        <v>0</v>
      </c>
      <c r="M1279" s="578">
        <f t="shared" si="139"/>
        <v>0</v>
      </c>
      <c r="N1279" s="148" t="str">
        <f t="shared" si="142"/>
        <v/>
      </c>
      <c r="O1279" s="194" t="str">
        <f t="shared" si="136"/>
        <v>否</v>
      </c>
      <c r="P1279" s="194" t="str">
        <f t="shared" si="140"/>
        <v>是</v>
      </c>
      <c r="Q1279" s="689" t="s">
        <v>2418</v>
      </c>
      <c r="R1279" s="175">
        <f t="shared" si="141"/>
        <v>5</v>
      </c>
    </row>
    <row r="1280" s="175" customFormat="1" ht="18.95" customHeight="1" spans="1:18">
      <c r="A1280" s="185" t="s">
        <v>165</v>
      </c>
      <c r="B1280" s="186" t="s">
        <v>165</v>
      </c>
      <c r="C1280" s="689" t="s">
        <v>2418</v>
      </c>
      <c r="D1280" s="574">
        <v>2220501</v>
      </c>
      <c r="E1280" s="186" t="s">
        <v>176</v>
      </c>
      <c r="F1280" s="62" t="s">
        <v>2419</v>
      </c>
      <c r="G1280" s="188">
        <f>VLOOKUP(D1280,'[45]2014市本级决算'!A:C,3,FALSE)</f>
        <v>0</v>
      </c>
      <c r="H1280" s="188">
        <f>VLOOKUP(D1280,'[45]2015市本级年初预算'!D:G,4,FALSE)</f>
        <v>0</v>
      </c>
      <c r="I1280" s="188">
        <f>VLOOKUP(D1280,'[45]2015预算调整'!E:K,7,FALSE)</f>
        <v>0</v>
      </c>
      <c r="J1280" s="188">
        <f>VLOOKUP(D1280,'[45]2015年市本级决算'!A:C,3,FALSE)</f>
        <v>0</v>
      </c>
      <c r="K1280" s="578">
        <f t="shared" si="137"/>
        <v>0</v>
      </c>
      <c r="L1280" s="579">
        <f t="shared" si="138"/>
        <v>0</v>
      </c>
      <c r="M1280" s="578">
        <f t="shared" si="139"/>
        <v>0</v>
      </c>
      <c r="N1280" s="148" t="str">
        <f t="shared" si="142"/>
        <v/>
      </c>
      <c r="O1280" s="194" t="str">
        <f t="shared" si="136"/>
        <v>否</v>
      </c>
      <c r="P1280" s="194" t="str">
        <f t="shared" si="140"/>
        <v>否</v>
      </c>
      <c r="Q1280" s="689" t="s">
        <v>2420</v>
      </c>
      <c r="R1280" s="175">
        <f t="shared" si="141"/>
        <v>7</v>
      </c>
    </row>
    <row r="1281" s="175" customFormat="1" ht="18.95" customHeight="1" spans="1:18">
      <c r="A1281" s="185" t="s">
        <v>165</v>
      </c>
      <c r="B1281" s="186" t="s">
        <v>165</v>
      </c>
      <c r="C1281" s="689" t="s">
        <v>2418</v>
      </c>
      <c r="D1281" s="574">
        <v>2220502</v>
      </c>
      <c r="E1281" s="186" t="s">
        <v>176</v>
      </c>
      <c r="F1281" s="62" t="s">
        <v>2421</v>
      </c>
      <c r="G1281" s="188">
        <f>VLOOKUP(D1281,'[45]2014市本级决算'!A:C,3,FALSE)</f>
        <v>0</v>
      </c>
      <c r="H1281" s="188">
        <f>VLOOKUP(D1281,'[45]2015市本级年初预算'!D:G,4,FALSE)</f>
        <v>0</v>
      </c>
      <c r="I1281" s="188">
        <f>VLOOKUP(D1281,'[45]2015预算调整'!E:K,7,FALSE)</f>
        <v>0</v>
      </c>
      <c r="J1281" s="188">
        <f>VLOOKUP(D1281,'[45]2015年市本级决算'!A:C,3,FALSE)</f>
        <v>0</v>
      </c>
      <c r="K1281" s="578">
        <f t="shared" si="137"/>
        <v>0</v>
      </c>
      <c r="L1281" s="579">
        <f t="shared" si="138"/>
        <v>0</v>
      </c>
      <c r="M1281" s="578">
        <f t="shared" si="139"/>
        <v>0</v>
      </c>
      <c r="N1281" s="148" t="str">
        <f t="shared" si="142"/>
        <v/>
      </c>
      <c r="O1281" s="194" t="str">
        <f t="shared" si="136"/>
        <v>否</v>
      </c>
      <c r="P1281" s="194" t="str">
        <f t="shared" si="140"/>
        <v>否</v>
      </c>
      <c r="Q1281" s="689" t="s">
        <v>2422</v>
      </c>
      <c r="R1281" s="175">
        <f t="shared" si="141"/>
        <v>7</v>
      </c>
    </row>
    <row r="1282" s="175" customFormat="1" ht="18.95" customHeight="1" spans="1:18">
      <c r="A1282" s="185" t="s">
        <v>165</v>
      </c>
      <c r="B1282" s="186" t="s">
        <v>165</v>
      </c>
      <c r="C1282" s="689" t="s">
        <v>2418</v>
      </c>
      <c r="D1282" s="574">
        <v>2220503</v>
      </c>
      <c r="E1282" s="186" t="s">
        <v>176</v>
      </c>
      <c r="F1282" s="62" t="s">
        <v>2423</v>
      </c>
      <c r="G1282" s="188">
        <f>VLOOKUP(D1282,'[45]2014市本级决算'!A:C,3,FALSE)</f>
        <v>0</v>
      </c>
      <c r="H1282" s="188">
        <f>VLOOKUP(D1282,'[45]2015市本级年初预算'!D:G,4,FALSE)</f>
        <v>0</v>
      </c>
      <c r="I1282" s="188">
        <f>VLOOKUP(D1282,'[45]2015预算调整'!E:K,7,FALSE)</f>
        <v>0</v>
      </c>
      <c r="J1282" s="188">
        <f>VLOOKUP(D1282,'[45]2015年市本级决算'!A:C,3,FALSE)</f>
        <v>0</v>
      </c>
      <c r="K1282" s="578">
        <f t="shared" si="137"/>
        <v>0</v>
      </c>
      <c r="L1282" s="579">
        <f t="shared" si="138"/>
        <v>0</v>
      </c>
      <c r="M1282" s="578">
        <f t="shared" si="139"/>
        <v>0</v>
      </c>
      <c r="N1282" s="148" t="str">
        <f t="shared" si="142"/>
        <v/>
      </c>
      <c r="O1282" s="194" t="str">
        <f t="shared" si="136"/>
        <v>否</v>
      </c>
      <c r="P1282" s="194" t="str">
        <f t="shared" si="140"/>
        <v>否</v>
      </c>
      <c r="Q1282" s="689" t="s">
        <v>2424</v>
      </c>
      <c r="R1282" s="175">
        <f t="shared" si="141"/>
        <v>7</v>
      </c>
    </row>
    <row r="1283" s="175" customFormat="1" ht="18.95" customHeight="1" spans="1:18">
      <c r="A1283" s="185" t="s">
        <v>165</v>
      </c>
      <c r="B1283" s="186" t="s">
        <v>165</v>
      </c>
      <c r="C1283" s="689" t="s">
        <v>2418</v>
      </c>
      <c r="D1283" s="574">
        <v>2220504</v>
      </c>
      <c r="E1283" s="186" t="s">
        <v>176</v>
      </c>
      <c r="F1283" s="39" t="s">
        <v>2425</v>
      </c>
      <c r="G1283" s="188">
        <f>VLOOKUP(D1283,'[45]2014市本级决算'!A:C,3,FALSE)</f>
        <v>0</v>
      </c>
      <c r="H1283" s="188">
        <f>VLOOKUP(D1283,'[45]2015市本级年初预算'!D:G,4,FALSE)</f>
        <v>0</v>
      </c>
      <c r="I1283" s="188">
        <f>VLOOKUP(D1283,'[45]2015预算调整'!E:K,7,FALSE)</f>
        <v>0</v>
      </c>
      <c r="J1283" s="188">
        <f>VLOOKUP(D1283,'[45]2015年市本级决算'!A:C,3,FALSE)</f>
        <v>0</v>
      </c>
      <c r="K1283" s="578">
        <f t="shared" si="137"/>
        <v>0</v>
      </c>
      <c r="L1283" s="579">
        <f t="shared" si="138"/>
        <v>0</v>
      </c>
      <c r="M1283" s="578">
        <f t="shared" si="139"/>
        <v>0</v>
      </c>
      <c r="N1283" s="148" t="str">
        <f t="shared" si="142"/>
        <v/>
      </c>
      <c r="O1283" s="194" t="str">
        <f t="shared" si="136"/>
        <v>否</v>
      </c>
      <c r="P1283" s="194" t="str">
        <f t="shared" si="140"/>
        <v>否</v>
      </c>
      <c r="Q1283" s="689" t="s">
        <v>2426</v>
      </c>
      <c r="R1283" s="175">
        <f t="shared" si="141"/>
        <v>7</v>
      </c>
    </row>
    <row r="1284" s="175" customFormat="1" ht="18.95" customHeight="1" spans="1:18">
      <c r="A1284" s="185" t="s">
        <v>165</v>
      </c>
      <c r="B1284" s="186" t="s">
        <v>165</v>
      </c>
      <c r="C1284" s="689" t="s">
        <v>2418</v>
      </c>
      <c r="D1284" s="574">
        <v>2220505</v>
      </c>
      <c r="E1284" s="186" t="s">
        <v>176</v>
      </c>
      <c r="F1284" s="62" t="s">
        <v>2427</v>
      </c>
      <c r="G1284" s="188">
        <f>VLOOKUP(D1284,'[45]2014市本级决算'!A:C,3,FALSE)</f>
        <v>0</v>
      </c>
      <c r="H1284" s="188">
        <f>VLOOKUP(D1284,'[45]2015市本级年初预算'!D:G,4,FALSE)</f>
        <v>0</v>
      </c>
      <c r="I1284" s="188">
        <f>VLOOKUP(D1284,'[45]2015预算调整'!E:K,7,FALSE)</f>
        <v>0</v>
      </c>
      <c r="J1284" s="188">
        <f>VLOOKUP(D1284,'[45]2015年市本级决算'!A:C,3,FALSE)</f>
        <v>0</v>
      </c>
      <c r="K1284" s="578">
        <f t="shared" si="137"/>
        <v>0</v>
      </c>
      <c r="L1284" s="579">
        <f t="shared" si="138"/>
        <v>0</v>
      </c>
      <c r="M1284" s="578">
        <f t="shared" si="139"/>
        <v>0</v>
      </c>
      <c r="N1284" s="148" t="str">
        <f t="shared" si="142"/>
        <v/>
      </c>
      <c r="O1284" s="194" t="str">
        <f t="shared" ref="O1284:O1302" si="143">IF(F1284&lt;&gt;"",IF(SUM(G1284:J1284)&lt;&gt;0,"是","否"),"空")</f>
        <v>否</v>
      </c>
      <c r="P1284" s="194" t="str">
        <f t="shared" si="140"/>
        <v>否</v>
      </c>
      <c r="Q1284" s="689" t="s">
        <v>2428</v>
      </c>
      <c r="R1284" s="175">
        <f t="shared" si="141"/>
        <v>7</v>
      </c>
    </row>
    <row r="1285" s="175" customFormat="1" ht="18.95" customHeight="1" spans="1:18">
      <c r="A1285" s="185" t="s">
        <v>165</v>
      </c>
      <c r="B1285" s="186" t="s">
        <v>165</v>
      </c>
      <c r="C1285" s="689" t="s">
        <v>2418</v>
      </c>
      <c r="D1285" s="574">
        <v>2220506</v>
      </c>
      <c r="E1285" s="186" t="s">
        <v>176</v>
      </c>
      <c r="F1285" s="62" t="s">
        <v>2429</v>
      </c>
      <c r="G1285" s="188">
        <f>VLOOKUP(D1285,'[45]2014市本级决算'!A:C,3,FALSE)</f>
        <v>0</v>
      </c>
      <c r="H1285" s="188">
        <f>VLOOKUP(D1285,'[45]2015市本级年初预算'!D:G,4,FALSE)</f>
        <v>0</v>
      </c>
      <c r="I1285" s="188">
        <f>VLOOKUP(D1285,'[45]2015预算调整'!E:K,7,FALSE)</f>
        <v>0</v>
      </c>
      <c r="J1285" s="188">
        <f>VLOOKUP(D1285,'[45]2015年市本级决算'!A:C,3,FALSE)</f>
        <v>0</v>
      </c>
      <c r="K1285" s="578">
        <f t="shared" ref="K1285:K1301" si="144">IFERROR(J1285/G1285,0)</f>
        <v>0</v>
      </c>
      <c r="L1285" s="579">
        <f t="shared" ref="L1285:L1301" si="145">IFERROR(J1285/H1285,0)</f>
        <v>0</v>
      </c>
      <c r="M1285" s="578">
        <f t="shared" ref="M1285:M1302" si="146">IFERROR(J1285/I1285,0)</f>
        <v>0</v>
      </c>
      <c r="N1285" s="148" t="str">
        <f t="shared" si="142"/>
        <v/>
      </c>
      <c r="O1285" s="194" t="str">
        <f t="shared" si="143"/>
        <v>否</v>
      </c>
      <c r="P1285" s="194" t="str">
        <f t="shared" ref="P1285:P1302" si="147">IF(C1285&lt;&gt;"",IF(OR(LEFT(D1285,3)="205",LEFT(D1285,3)="206",LEFT(D1285,3)="207",LEFT(D1285,3)="208",LEFT(D1285,3)="210",LEFT(D1285,3)="213"),"是","否"),"是")</f>
        <v>否</v>
      </c>
      <c r="Q1285" s="689" t="s">
        <v>2430</v>
      </c>
      <c r="R1285" s="175">
        <f t="shared" ref="R1285:R1301" si="148">LEN(Q1285)</f>
        <v>7</v>
      </c>
    </row>
    <row r="1286" s="175" customFormat="1" ht="18.95" customHeight="1" spans="1:18">
      <c r="A1286" s="185" t="s">
        <v>165</v>
      </c>
      <c r="B1286" s="186" t="s">
        <v>165</v>
      </c>
      <c r="C1286" s="689" t="s">
        <v>2418</v>
      </c>
      <c r="D1286" s="574">
        <v>2220507</v>
      </c>
      <c r="E1286" s="186" t="s">
        <v>176</v>
      </c>
      <c r="F1286" s="62" t="s">
        <v>2431</v>
      </c>
      <c r="G1286" s="188">
        <f>VLOOKUP(D1286,'[45]2014市本级决算'!A:C,3,FALSE)</f>
        <v>0</v>
      </c>
      <c r="H1286" s="188">
        <f>VLOOKUP(D1286,'[45]2015市本级年初预算'!D:G,4,FALSE)</f>
        <v>0</v>
      </c>
      <c r="I1286" s="188">
        <f>VLOOKUP(D1286,'[45]2015预算调整'!E:K,7,FALSE)</f>
        <v>0</v>
      </c>
      <c r="J1286" s="188">
        <f>VLOOKUP(D1286,'[45]2015年市本级决算'!A:C,3,FALSE)</f>
        <v>0</v>
      </c>
      <c r="K1286" s="578">
        <f t="shared" si="144"/>
        <v>0</v>
      </c>
      <c r="L1286" s="579">
        <f t="shared" si="145"/>
        <v>0</v>
      </c>
      <c r="M1286" s="578">
        <f t="shared" si="146"/>
        <v>0</v>
      </c>
      <c r="N1286" s="148" t="str">
        <f t="shared" si="142"/>
        <v/>
      </c>
      <c r="O1286" s="194" t="str">
        <f t="shared" si="143"/>
        <v>否</v>
      </c>
      <c r="P1286" s="194" t="str">
        <f t="shared" si="147"/>
        <v>否</v>
      </c>
      <c r="Q1286" s="689" t="s">
        <v>2432</v>
      </c>
      <c r="R1286" s="175">
        <f t="shared" si="148"/>
        <v>7</v>
      </c>
    </row>
    <row r="1287" s="175" customFormat="1" ht="18.95" customHeight="1" spans="1:18">
      <c r="A1287" s="185" t="s">
        <v>165</v>
      </c>
      <c r="B1287" s="186" t="s">
        <v>165</v>
      </c>
      <c r="C1287" s="689" t="s">
        <v>2418</v>
      </c>
      <c r="D1287" s="574">
        <v>2220508</v>
      </c>
      <c r="E1287" s="186" t="s">
        <v>176</v>
      </c>
      <c r="F1287" s="62" t="s">
        <v>2433</v>
      </c>
      <c r="G1287" s="188">
        <f>VLOOKUP(D1287,'[45]2014市本级决算'!A:C,3,FALSE)</f>
        <v>0</v>
      </c>
      <c r="H1287" s="188">
        <f>VLOOKUP(D1287,'[45]2015市本级年初预算'!D:G,4,FALSE)</f>
        <v>0</v>
      </c>
      <c r="I1287" s="188">
        <f>VLOOKUP(D1287,'[45]2015预算调整'!E:K,7,FALSE)</f>
        <v>0</v>
      </c>
      <c r="J1287" s="188">
        <f>VLOOKUP(D1287,'[45]2015年市本级决算'!A:C,3,FALSE)</f>
        <v>0</v>
      </c>
      <c r="K1287" s="578">
        <f t="shared" si="144"/>
        <v>0</v>
      </c>
      <c r="L1287" s="579">
        <f t="shared" si="145"/>
        <v>0</v>
      </c>
      <c r="M1287" s="578">
        <f t="shared" si="146"/>
        <v>0</v>
      </c>
      <c r="N1287" s="148" t="str">
        <f t="shared" si="142"/>
        <v/>
      </c>
      <c r="O1287" s="194" t="str">
        <f t="shared" si="143"/>
        <v>否</v>
      </c>
      <c r="P1287" s="194" t="str">
        <f t="shared" si="147"/>
        <v>否</v>
      </c>
      <c r="Q1287" s="689" t="s">
        <v>2434</v>
      </c>
      <c r="R1287" s="175">
        <f t="shared" si="148"/>
        <v>7</v>
      </c>
    </row>
    <row r="1288" s="175" customFormat="1" ht="18.95" customHeight="1" spans="1:18">
      <c r="A1288" s="185" t="s">
        <v>165</v>
      </c>
      <c r="B1288" s="186" t="s">
        <v>165</v>
      </c>
      <c r="C1288" s="689" t="s">
        <v>2418</v>
      </c>
      <c r="D1288" s="574">
        <v>2220509</v>
      </c>
      <c r="E1288" s="186" t="s">
        <v>176</v>
      </c>
      <c r="F1288" s="62" t="s">
        <v>2435</v>
      </c>
      <c r="G1288" s="188">
        <f>VLOOKUP(D1288,'[45]2014市本级决算'!A:C,3,FALSE)</f>
        <v>0</v>
      </c>
      <c r="H1288" s="188">
        <f>VLOOKUP(D1288,'[45]2015市本级年初预算'!D:G,4,FALSE)</f>
        <v>0</v>
      </c>
      <c r="I1288" s="188">
        <f>VLOOKUP(D1288,'[45]2015预算调整'!E:K,7,FALSE)</f>
        <v>0</v>
      </c>
      <c r="J1288" s="188">
        <f>VLOOKUP(D1288,'[45]2015年市本级决算'!A:C,3,FALSE)</f>
        <v>0</v>
      </c>
      <c r="K1288" s="578">
        <f t="shared" si="144"/>
        <v>0</v>
      </c>
      <c r="L1288" s="579">
        <f t="shared" si="145"/>
        <v>0</v>
      </c>
      <c r="M1288" s="578">
        <f t="shared" si="146"/>
        <v>0</v>
      </c>
      <c r="N1288" s="148" t="str">
        <f t="shared" si="142"/>
        <v/>
      </c>
      <c r="O1288" s="194" t="str">
        <f t="shared" si="143"/>
        <v>否</v>
      </c>
      <c r="P1288" s="194" t="str">
        <f t="shared" si="147"/>
        <v>否</v>
      </c>
      <c r="Q1288" s="689" t="s">
        <v>2436</v>
      </c>
      <c r="R1288" s="175">
        <f t="shared" si="148"/>
        <v>7</v>
      </c>
    </row>
    <row r="1289" s="175" customFormat="1" ht="18.95" customHeight="1" spans="1:18">
      <c r="A1289" s="185" t="s">
        <v>165</v>
      </c>
      <c r="B1289" s="186" t="s">
        <v>165</v>
      </c>
      <c r="C1289" s="689" t="s">
        <v>2418</v>
      </c>
      <c r="D1289" s="574">
        <v>2220510</v>
      </c>
      <c r="E1289" s="186" t="s">
        <v>176</v>
      </c>
      <c r="F1289" s="62" t="s">
        <v>2437</v>
      </c>
      <c r="G1289" s="188">
        <f>VLOOKUP(D1289,'[45]2014市本级决算'!A:C,3,FALSE)</f>
        <v>0</v>
      </c>
      <c r="H1289" s="188">
        <f>VLOOKUP(D1289,'[45]2015市本级年初预算'!D:G,4,FALSE)</f>
        <v>0</v>
      </c>
      <c r="I1289" s="188">
        <f>VLOOKUP(D1289,'[45]2015预算调整'!E:K,7,FALSE)</f>
        <v>0</v>
      </c>
      <c r="J1289" s="188">
        <f>VLOOKUP(D1289,'[45]2015年市本级决算'!A:C,3,FALSE)</f>
        <v>0</v>
      </c>
      <c r="K1289" s="578">
        <f t="shared" si="144"/>
        <v>0</v>
      </c>
      <c r="L1289" s="579">
        <f t="shared" si="145"/>
        <v>0</v>
      </c>
      <c r="M1289" s="578">
        <f t="shared" si="146"/>
        <v>0</v>
      </c>
      <c r="N1289" s="148" t="str">
        <f t="shared" si="142"/>
        <v/>
      </c>
      <c r="O1289" s="194" t="str">
        <f t="shared" si="143"/>
        <v>否</v>
      </c>
      <c r="P1289" s="194" t="str">
        <f t="shared" si="147"/>
        <v>否</v>
      </c>
      <c r="Q1289" s="689" t="s">
        <v>2438</v>
      </c>
      <c r="R1289" s="175">
        <f t="shared" si="148"/>
        <v>7</v>
      </c>
    </row>
    <row r="1290" s="175" customFormat="1" ht="18.95" customHeight="1" spans="1:18">
      <c r="A1290" s="185" t="s">
        <v>165</v>
      </c>
      <c r="B1290" s="186" t="s">
        <v>165</v>
      </c>
      <c r="C1290" s="689" t="s">
        <v>2418</v>
      </c>
      <c r="D1290" s="574">
        <v>2220599</v>
      </c>
      <c r="E1290" s="186" t="s">
        <v>176</v>
      </c>
      <c r="F1290" s="62" t="s">
        <v>2439</v>
      </c>
      <c r="G1290" s="188">
        <f>VLOOKUP(D1290,'[45]2014市本级决算'!A:C,3,FALSE)</f>
        <v>0</v>
      </c>
      <c r="H1290" s="188">
        <f>VLOOKUP(D1290,'[45]2015市本级年初预算'!D:G,4,FALSE)</f>
        <v>0</v>
      </c>
      <c r="I1290" s="188">
        <f>VLOOKUP(D1290,'[45]2015预算调整'!E:K,7,FALSE)</f>
        <v>0</v>
      </c>
      <c r="J1290" s="188">
        <f>VLOOKUP(D1290,'[45]2015年市本级决算'!A:C,3,FALSE)</f>
        <v>0</v>
      </c>
      <c r="K1290" s="578">
        <f t="shared" si="144"/>
        <v>0</v>
      </c>
      <c r="L1290" s="579">
        <f t="shared" si="145"/>
        <v>0</v>
      </c>
      <c r="M1290" s="578">
        <f t="shared" si="146"/>
        <v>0</v>
      </c>
      <c r="N1290" s="148" t="str">
        <f t="shared" si="142"/>
        <v/>
      </c>
      <c r="O1290" s="194" t="str">
        <f t="shared" si="143"/>
        <v>否</v>
      </c>
      <c r="P1290" s="194" t="str">
        <f t="shared" si="147"/>
        <v>否</v>
      </c>
      <c r="Q1290" s="689" t="s">
        <v>2440</v>
      </c>
      <c r="R1290" s="175">
        <f t="shared" si="148"/>
        <v>7</v>
      </c>
    </row>
    <row r="1291" s="175" customFormat="1" ht="18.95" customHeight="1" spans="1:18">
      <c r="A1291" s="185" t="s">
        <v>164</v>
      </c>
      <c r="B1291" s="186" t="s">
        <v>165</v>
      </c>
      <c r="C1291" s="186"/>
      <c r="D1291" s="574">
        <v>227</v>
      </c>
      <c r="E1291" s="186" t="s">
        <v>176</v>
      </c>
      <c r="F1291" s="67" t="s">
        <v>2441</v>
      </c>
      <c r="G1291" s="188"/>
      <c r="H1291" s="188">
        <f>VLOOKUP(D1291,'[45]2015市本级年初预算'!D:G,4,FALSE)</f>
        <v>15000</v>
      </c>
      <c r="I1291" s="188">
        <f>VLOOKUP(D1291,'[45]2015预算调整'!E:K,7,FALSE)</f>
        <v>0</v>
      </c>
      <c r="J1291" s="188"/>
      <c r="K1291" s="578">
        <f t="shared" si="144"/>
        <v>0</v>
      </c>
      <c r="L1291" s="579">
        <f t="shared" si="145"/>
        <v>0</v>
      </c>
      <c r="M1291" s="578">
        <f t="shared" si="146"/>
        <v>0</v>
      </c>
      <c r="N1291" s="148" t="str">
        <f t="shared" si="142"/>
        <v/>
      </c>
      <c r="O1291" s="194" t="str">
        <f t="shared" si="143"/>
        <v>是</v>
      </c>
      <c r="P1291" s="194" t="str">
        <f t="shared" si="147"/>
        <v>是</v>
      </c>
      <c r="Q1291" s="187" t="s">
        <v>2442</v>
      </c>
      <c r="R1291" s="175">
        <f t="shared" si="148"/>
        <v>3</v>
      </c>
    </row>
    <row r="1292" s="175" customFormat="1" ht="18.95" customHeight="1" spans="1:18">
      <c r="A1292" s="185" t="s">
        <v>164</v>
      </c>
      <c r="B1292" s="186"/>
      <c r="C1292" s="186"/>
      <c r="D1292" s="574">
        <v>228</v>
      </c>
      <c r="E1292" s="186"/>
      <c r="F1292" s="67" t="s">
        <v>2443</v>
      </c>
      <c r="G1292" s="188">
        <f>VLOOKUP(D1292,'[45]2014市本级决算'!A:C,3,FALSE)</f>
        <v>130880</v>
      </c>
      <c r="H1292" s="188">
        <f>VLOOKUP(D1292,'[45]2015市本级年初预算'!D:G,4,FALSE)</f>
        <v>178036</v>
      </c>
      <c r="I1292" s="188">
        <v>62036</v>
      </c>
      <c r="J1292" s="188">
        <v>86990</v>
      </c>
      <c r="K1292" s="578">
        <f t="shared" si="144"/>
        <v>0.665</v>
      </c>
      <c r="L1292" s="579">
        <f t="shared" si="145"/>
        <v>0.489</v>
      </c>
      <c r="M1292" s="578">
        <f t="shared" si="146"/>
        <v>1.402</v>
      </c>
      <c r="N1292" s="146">
        <f t="shared" si="142"/>
        <v>-0.335</v>
      </c>
      <c r="O1292" s="194" t="str">
        <f t="shared" si="143"/>
        <v>是</v>
      </c>
      <c r="P1292" s="194" t="str">
        <f t="shared" si="147"/>
        <v>是</v>
      </c>
      <c r="Q1292" s="689" t="s">
        <v>2444</v>
      </c>
      <c r="R1292" s="175">
        <f t="shared" si="148"/>
        <v>3</v>
      </c>
    </row>
    <row r="1293" s="175" customFormat="1" ht="18.95" customHeight="1" spans="1:18">
      <c r="A1293" s="185"/>
      <c r="B1293" s="690" t="s">
        <v>2444</v>
      </c>
      <c r="C1293" s="186"/>
      <c r="D1293" s="574">
        <v>22801</v>
      </c>
      <c r="E1293" s="186" t="s">
        <v>176</v>
      </c>
      <c r="F1293" s="62" t="s">
        <v>2445</v>
      </c>
      <c r="G1293" s="188"/>
      <c r="H1293" s="188"/>
      <c r="I1293" s="188"/>
      <c r="J1293" s="188"/>
      <c r="K1293" s="578">
        <f t="shared" si="144"/>
        <v>0</v>
      </c>
      <c r="L1293" s="579">
        <f t="shared" si="145"/>
        <v>0</v>
      </c>
      <c r="M1293" s="578">
        <f t="shared" si="146"/>
        <v>0</v>
      </c>
      <c r="N1293" s="146" t="str">
        <f t="shared" si="142"/>
        <v/>
      </c>
      <c r="O1293" s="194" t="str">
        <f t="shared" si="143"/>
        <v>否</v>
      </c>
      <c r="P1293" s="194" t="str">
        <f t="shared" si="147"/>
        <v>是</v>
      </c>
      <c r="Q1293" s="187" t="s">
        <v>2446</v>
      </c>
      <c r="R1293" s="175">
        <f t="shared" si="148"/>
        <v>5</v>
      </c>
    </row>
    <row r="1294" s="175" customFormat="1" ht="18.95" customHeight="1" spans="1:18">
      <c r="A1294" s="185" t="s">
        <v>165</v>
      </c>
      <c r="B1294" s="690" t="s">
        <v>2444</v>
      </c>
      <c r="C1294" s="186"/>
      <c r="D1294" s="574">
        <v>22808</v>
      </c>
      <c r="E1294" s="186" t="s">
        <v>176</v>
      </c>
      <c r="F1294" s="62" t="s">
        <v>2447</v>
      </c>
      <c r="G1294" s="188">
        <f>VLOOKUP(D1294,'[45]2014市本级决算'!A:C,3,FALSE)</f>
        <v>130622</v>
      </c>
      <c r="H1294" s="188">
        <f>VLOOKUP(D1294,'[45]2015市本级年初预算'!D:G,4,FALSE)</f>
        <v>175556</v>
      </c>
      <c r="I1294" s="188">
        <v>62036</v>
      </c>
      <c r="J1294" s="188">
        <v>72821</v>
      </c>
      <c r="K1294" s="578">
        <f t="shared" si="144"/>
        <v>0.557</v>
      </c>
      <c r="L1294" s="579">
        <f t="shared" si="145"/>
        <v>0.415</v>
      </c>
      <c r="M1294" s="578">
        <f t="shared" si="146"/>
        <v>1.174</v>
      </c>
      <c r="N1294" s="148">
        <f t="shared" si="142"/>
        <v>-0.443</v>
      </c>
      <c r="O1294" s="194" t="str">
        <f t="shared" si="143"/>
        <v>是</v>
      </c>
      <c r="P1294" s="194" t="str">
        <f t="shared" si="147"/>
        <v>是</v>
      </c>
      <c r="Q1294" s="187" t="s">
        <v>2448</v>
      </c>
      <c r="R1294" s="175">
        <f t="shared" si="148"/>
        <v>5</v>
      </c>
    </row>
    <row r="1295" s="175" customFormat="1" ht="18.95" customHeight="1" spans="1:18">
      <c r="A1295" s="185" t="s">
        <v>165</v>
      </c>
      <c r="B1295" s="690" t="s">
        <v>2444</v>
      </c>
      <c r="C1295" s="186"/>
      <c r="D1295" s="574">
        <v>22809</v>
      </c>
      <c r="E1295" s="186" t="s">
        <v>176</v>
      </c>
      <c r="F1295" s="62" t="s">
        <v>2449</v>
      </c>
      <c r="G1295" s="188">
        <f>VLOOKUP(D1295,'[45]2014市本级决算'!A:C,3,FALSE)</f>
        <v>0</v>
      </c>
      <c r="H1295" s="188">
        <f>VLOOKUP(D1295,'[45]2015市本级年初预算'!D:G,4,FALSE)</f>
        <v>0</v>
      </c>
      <c r="I1295" s="188">
        <f>VLOOKUP(D1295,'[45]2015预算调整'!E:K,7,FALSE)</f>
        <v>0</v>
      </c>
      <c r="J1295" s="188"/>
      <c r="K1295" s="578">
        <f t="shared" si="144"/>
        <v>0</v>
      </c>
      <c r="L1295" s="579">
        <f t="shared" si="145"/>
        <v>0</v>
      </c>
      <c r="M1295" s="578">
        <f t="shared" si="146"/>
        <v>0</v>
      </c>
      <c r="N1295" s="146" t="str">
        <f t="shared" si="142"/>
        <v/>
      </c>
      <c r="O1295" s="194" t="str">
        <f t="shared" si="143"/>
        <v>否</v>
      </c>
      <c r="P1295" s="194" t="str">
        <f t="shared" si="147"/>
        <v>是</v>
      </c>
      <c r="Q1295" s="187" t="s">
        <v>2450</v>
      </c>
      <c r="R1295" s="175">
        <f t="shared" si="148"/>
        <v>5</v>
      </c>
    </row>
    <row r="1296" s="175" customFormat="1" ht="18.95" customHeight="1" spans="1:18">
      <c r="A1296" s="185" t="s">
        <v>165</v>
      </c>
      <c r="B1296" s="690" t="s">
        <v>2444</v>
      </c>
      <c r="C1296" s="186"/>
      <c r="D1296" s="574">
        <v>22810</v>
      </c>
      <c r="E1296" s="186" t="s">
        <v>176</v>
      </c>
      <c r="F1296" s="62" t="s">
        <v>2451</v>
      </c>
      <c r="G1296" s="188"/>
      <c r="H1296" s="188"/>
      <c r="I1296" s="188">
        <f>VLOOKUP(D1296,'[45]2015预算调整'!E:K,7,FALSE)</f>
        <v>0</v>
      </c>
      <c r="J1296" s="188">
        <v>303</v>
      </c>
      <c r="K1296" s="578">
        <f t="shared" si="144"/>
        <v>0</v>
      </c>
      <c r="L1296" s="579">
        <f t="shared" si="145"/>
        <v>0</v>
      </c>
      <c r="M1296" s="578">
        <f t="shared" si="146"/>
        <v>0</v>
      </c>
      <c r="N1296" s="148" t="str">
        <f t="shared" si="142"/>
        <v/>
      </c>
      <c r="O1296" s="194" t="str">
        <f t="shared" si="143"/>
        <v>是</v>
      </c>
      <c r="P1296" s="194" t="str">
        <f t="shared" si="147"/>
        <v>是</v>
      </c>
      <c r="Q1296" s="187" t="s">
        <v>2452</v>
      </c>
      <c r="R1296" s="175">
        <f t="shared" si="148"/>
        <v>5</v>
      </c>
    </row>
    <row r="1297" s="175" customFormat="1" ht="18.95" customHeight="1" spans="1:18">
      <c r="A1297" s="185" t="s">
        <v>165</v>
      </c>
      <c r="B1297" s="690" t="s">
        <v>2444</v>
      </c>
      <c r="C1297" s="186"/>
      <c r="D1297" s="574">
        <v>22811</v>
      </c>
      <c r="E1297" s="186" t="s">
        <v>176</v>
      </c>
      <c r="F1297" s="62" t="s">
        <v>2453</v>
      </c>
      <c r="G1297" s="188">
        <f>VLOOKUP(D1297,'[45]2014市本级决算'!A:C,3,FALSE)</f>
        <v>73</v>
      </c>
      <c r="H1297" s="188">
        <f>VLOOKUP(D1297,'[45]2015市本级年初预算'!D:G,4,FALSE)</f>
        <v>80</v>
      </c>
      <c r="I1297" s="188">
        <f>VLOOKUP(D1297,'[45]2015预算调整'!E:K,7,FALSE)</f>
        <v>0</v>
      </c>
      <c r="J1297" s="188"/>
      <c r="K1297" s="578">
        <f t="shared" si="144"/>
        <v>0</v>
      </c>
      <c r="L1297" s="579">
        <f t="shared" si="145"/>
        <v>0</v>
      </c>
      <c r="M1297" s="578">
        <f t="shared" si="146"/>
        <v>0</v>
      </c>
      <c r="N1297" s="148">
        <f t="shared" si="142"/>
        <v>-1</v>
      </c>
      <c r="O1297" s="194" t="str">
        <f t="shared" si="143"/>
        <v>是</v>
      </c>
      <c r="P1297" s="194" t="str">
        <f t="shared" si="147"/>
        <v>是</v>
      </c>
      <c r="Q1297" s="187" t="s">
        <v>2454</v>
      </c>
      <c r="R1297" s="175">
        <f t="shared" si="148"/>
        <v>5</v>
      </c>
    </row>
    <row r="1298" s="175" customFormat="1" ht="18.95" customHeight="1" spans="1:18">
      <c r="A1298" s="185" t="s">
        <v>165</v>
      </c>
      <c r="B1298" s="690" t="s">
        <v>2444</v>
      </c>
      <c r="C1298" s="186"/>
      <c r="D1298" s="574">
        <v>22813</v>
      </c>
      <c r="E1298" s="186" t="s">
        <v>176</v>
      </c>
      <c r="F1298" s="62" t="s">
        <v>2455</v>
      </c>
      <c r="G1298" s="188">
        <f>VLOOKUP(D1298,'[45]2014市本级决算'!A:C,3,FALSE)</f>
        <v>185</v>
      </c>
      <c r="H1298" s="188">
        <f>VLOOKUP(D1298,'[45]2015市本级年初预算'!D:G,4,FALSE)</f>
        <v>2400</v>
      </c>
      <c r="J1298" s="188">
        <v>13866</v>
      </c>
      <c r="K1298" s="578">
        <f t="shared" si="144"/>
        <v>74.951</v>
      </c>
      <c r="L1298" s="579">
        <f t="shared" si="145"/>
        <v>5.778</v>
      </c>
      <c r="M1298" s="578">
        <f t="shared" si="146"/>
        <v>0</v>
      </c>
      <c r="N1298" s="146">
        <f t="shared" si="142"/>
        <v>73.951</v>
      </c>
      <c r="O1298" s="194" t="str">
        <f t="shared" si="143"/>
        <v>是</v>
      </c>
      <c r="P1298" s="194" t="str">
        <f t="shared" si="147"/>
        <v>是</v>
      </c>
      <c r="Q1298" s="187" t="s">
        <v>2456</v>
      </c>
      <c r="R1298" s="175">
        <f t="shared" si="148"/>
        <v>5</v>
      </c>
    </row>
    <row r="1299" s="175" customFormat="1" ht="18.95" customHeight="1" spans="1:18">
      <c r="A1299" s="185" t="s">
        <v>164</v>
      </c>
      <c r="B1299" s="186" t="s">
        <v>165</v>
      </c>
      <c r="C1299" s="186"/>
      <c r="D1299" s="574">
        <v>229</v>
      </c>
      <c r="E1299" s="186" t="s">
        <v>165</v>
      </c>
      <c r="F1299" s="67" t="s">
        <v>2457</v>
      </c>
      <c r="G1299" s="188">
        <f>VLOOKUP(D1299,'[45]2014市本级决算'!A:C,3,FALSE)</f>
        <v>0</v>
      </c>
      <c r="H1299" s="188">
        <f>VLOOKUP(D1299,'[45]2015市本级年初预算'!D:G,4,FALSE)</f>
        <v>0</v>
      </c>
      <c r="I1299" s="188">
        <f>VLOOKUP(D1299,'[45]2015预算调整'!E:K,7,FALSE)</f>
        <v>0</v>
      </c>
      <c r="J1299" s="188">
        <f>VLOOKUP(D1299,'[45]2015年市本级决算'!A:C,3,FALSE)</f>
        <v>0</v>
      </c>
      <c r="K1299" s="578">
        <f t="shared" si="144"/>
        <v>0</v>
      </c>
      <c r="L1299" s="579">
        <f t="shared" si="145"/>
        <v>0</v>
      </c>
      <c r="M1299" s="578">
        <f t="shared" si="146"/>
        <v>0</v>
      </c>
      <c r="N1299" s="146" t="str">
        <f t="shared" si="142"/>
        <v/>
      </c>
      <c r="O1299" s="194" t="str">
        <f t="shared" si="143"/>
        <v>否</v>
      </c>
      <c r="P1299" s="194" t="str">
        <f t="shared" si="147"/>
        <v>是</v>
      </c>
      <c r="Q1299" s="187" t="s">
        <v>2458</v>
      </c>
      <c r="R1299" s="175">
        <f t="shared" si="148"/>
        <v>3</v>
      </c>
    </row>
    <row r="1300" s="175" customFormat="1" ht="18.95" customHeight="1" spans="1:18">
      <c r="A1300" s="185" t="s">
        <v>165</v>
      </c>
      <c r="B1300" s="690" t="s">
        <v>2458</v>
      </c>
      <c r="C1300" s="186"/>
      <c r="D1300" s="574">
        <v>22902</v>
      </c>
      <c r="E1300" s="186" t="s">
        <v>176</v>
      </c>
      <c r="F1300" s="62" t="s">
        <v>2459</v>
      </c>
      <c r="G1300" s="188"/>
      <c r="H1300" s="188">
        <f>VLOOKUP(D1300,'[45]2015市本级年初预算'!D:G,4,FALSE)</f>
        <v>0</v>
      </c>
      <c r="I1300" s="188">
        <f>VLOOKUP(D1300,'[45]2015预算调整'!E:K,7,FALSE)</f>
        <v>0</v>
      </c>
      <c r="J1300" s="188"/>
      <c r="K1300" s="578">
        <f t="shared" si="144"/>
        <v>0</v>
      </c>
      <c r="L1300" s="579">
        <f t="shared" si="145"/>
        <v>0</v>
      </c>
      <c r="M1300" s="578">
        <f t="shared" si="146"/>
        <v>0</v>
      </c>
      <c r="N1300" s="146" t="str">
        <f t="shared" si="142"/>
        <v/>
      </c>
      <c r="O1300" s="194" t="str">
        <f t="shared" si="143"/>
        <v>否</v>
      </c>
      <c r="P1300" s="194" t="str">
        <f t="shared" si="147"/>
        <v>是</v>
      </c>
      <c r="Q1300" s="187" t="s">
        <v>2460</v>
      </c>
      <c r="R1300" s="175">
        <f t="shared" si="148"/>
        <v>5</v>
      </c>
    </row>
    <row r="1301" s="175" customFormat="1" ht="18.95" customHeight="1" spans="1:18">
      <c r="A1301" s="185" t="s">
        <v>165</v>
      </c>
      <c r="B1301" s="690" t="s">
        <v>2458</v>
      </c>
      <c r="C1301" s="186"/>
      <c r="D1301" s="574">
        <v>22999</v>
      </c>
      <c r="E1301" s="186" t="s">
        <v>176</v>
      </c>
      <c r="F1301" s="62" t="s">
        <v>2461</v>
      </c>
      <c r="G1301" s="188">
        <f>VLOOKUP(D1301,'[45]2014市本级决算'!A:C,3,FALSE)</f>
        <v>0</v>
      </c>
      <c r="H1301" s="188">
        <f>VLOOKUP(D1301,'[45]2015市本级年初预算'!D:G,4,FALSE)</f>
        <v>0</v>
      </c>
      <c r="I1301" s="188">
        <f>VLOOKUP(D1301,'[45]2015预算调整'!E:K,7,FALSE)</f>
        <v>0</v>
      </c>
      <c r="J1301" s="188">
        <f>VLOOKUP(D1301,'[45]2015年市本级决算'!A:C,3,FALSE)</f>
        <v>0</v>
      </c>
      <c r="K1301" s="578">
        <f t="shared" si="144"/>
        <v>0</v>
      </c>
      <c r="L1301" s="579">
        <f t="shared" si="145"/>
        <v>0</v>
      </c>
      <c r="M1301" s="578">
        <f t="shared" si="146"/>
        <v>0</v>
      </c>
      <c r="N1301" s="148" t="str">
        <f t="shared" si="142"/>
        <v/>
      </c>
      <c r="O1301" s="194" t="str">
        <f t="shared" si="143"/>
        <v>否</v>
      </c>
      <c r="P1301" s="194" t="str">
        <f t="shared" si="147"/>
        <v>是</v>
      </c>
      <c r="Q1301" s="689" t="s">
        <v>2462</v>
      </c>
      <c r="R1301" s="175">
        <f t="shared" si="148"/>
        <v>5</v>
      </c>
    </row>
    <row r="1302" s="175" customFormat="1" ht="18.95" customHeight="1" spans="1:16">
      <c r="A1302" s="199"/>
      <c r="B1302" s="199"/>
      <c r="C1302" s="178"/>
      <c r="D1302" s="198"/>
      <c r="E1302" s="198"/>
      <c r="F1302" s="562" t="s">
        <v>94</v>
      </c>
      <c r="G1302" s="201">
        <f>SUMIF($A:$A,"类",G:G)</f>
        <v>606635</v>
      </c>
      <c r="H1302" s="201">
        <f>SUMIF($A:$A,"类",H:H)</f>
        <v>649140</v>
      </c>
      <c r="I1302" s="201">
        <f>SUMIF($A:$A,"类",I:I)</f>
        <v>649140</v>
      </c>
      <c r="J1302" s="201">
        <f>SUMIF($A:$A,"类",J:J)</f>
        <v>611061</v>
      </c>
      <c r="K1302" s="578">
        <f t="shared" ref="K1302" si="149">J1302/G1302</f>
        <v>1.007</v>
      </c>
      <c r="L1302" s="578">
        <f t="shared" ref="L1302" si="150">J1302/H1302</f>
        <v>0.941</v>
      </c>
      <c r="M1302" s="578">
        <f t="shared" si="146"/>
        <v>0.941</v>
      </c>
      <c r="N1302" s="146">
        <f t="shared" si="142"/>
        <v>0.007</v>
      </c>
      <c r="O1302" s="194" t="str">
        <f t="shared" si="143"/>
        <v>是</v>
      </c>
      <c r="P1302" s="194" t="str">
        <f t="shared" si="147"/>
        <v>是</v>
      </c>
    </row>
    <row r="1303" spans="6:6">
      <c r="F1303" s="588"/>
    </row>
  </sheetData>
  <autoFilter ref="A3:V1303">
    <extLst/>
  </autoFilter>
  <mergeCells count="1">
    <mergeCell ref="F1:N1"/>
  </mergeCells>
  <conditionalFormatting sqref="M4:M1301">
    <cfRule type="expression" dxfId="2" priority="1">
      <formula>M4&gt;2</formula>
    </cfRule>
  </conditionalFormatting>
  <conditionalFormatting sqref="N1:N2 N4:N35 N37:N44 N46:N65432">
    <cfRule type="cellIs" dxfId="4" priority="5" stopIfTrue="1" operator="lessThanOrEqual">
      <formula>-1</formula>
    </cfRule>
  </conditionalFormatting>
  <conditionalFormatting sqref="K4:L1299">
    <cfRule type="expression" dxfId="2" priority="2">
      <formula>OR(K4&gt;2,L4&gt;2,M4&gt;2)</formula>
    </cfRule>
  </conditionalFormatting>
  <conditionalFormatting sqref="N4:N35 N37:N44 N46:N1302">
    <cfRule type="cellIs" dxfId="6" priority="4" stopIfTrue="1" operator="greaterThanOrEqual">
      <formula>10</formula>
    </cfRule>
  </conditionalFormatting>
  <dataValidations count="1">
    <dataValidation type="textLength" operator="lessThanOrEqual" allowBlank="1" showInputMessage="1" showErrorMessage="1" errorTitle="提示" error="此处最多只能输入 [20] 个字符。" sqref="D651 Q651 B1126:B1128 C908:C917 C1268:C1272 C1274:C1278 C1280:C1290 D4:D649 D653:D718 D721:D791 D795:D949 D953:D1124 D1128:D1301 Q4:Q649 Q653:Q718 Q721:Q791 Q795:Q949 Q953:Q1124 Q1128:Q1301">
      <formula1>20</formula1>
    </dataValidation>
  </dataValidations>
  <printOptions horizontalCentered="1"/>
  <pageMargins left="0.433070866141732" right="0.433070866141732" top="0.590551181102362" bottom="0.590551181102362" header="0.393700787401575" footer="0.393700787401575"/>
  <pageSetup paperSize="9" scale="65" fitToHeight="0" orientation="portrait"/>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T46"/>
  <sheetViews>
    <sheetView showZeros="0" view="pageBreakPreview" zoomScale="85" zoomScaleNormal="70" workbookViewId="0">
      <pane ySplit="3" topLeftCell="A4" activePane="bottomLeft" state="frozen"/>
      <selection/>
      <selection pane="bottomLeft" activeCell="I33" sqref="I33"/>
    </sheetView>
  </sheetViews>
  <sheetFormatPr defaultColWidth="9" defaultRowHeight="14.25"/>
  <cols>
    <col min="1" max="1" width="46.25" style="504" customWidth="1"/>
    <col min="2" max="2" width="14.625" style="504" customWidth="1"/>
    <col min="3" max="3" width="14.75" style="504" customWidth="1"/>
    <col min="4" max="4" width="14.25" style="504" customWidth="1"/>
    <col min="5" max="5" width="14.75" style="504" hidden="1" customWidth="1"/>
    <col min="6" max="6" width="15.5" style="504" customWidth="1"/>
    <col min="7" max="7" width="15.75" style="504" customWidth="1"/>
    <col min="8" max="8" width="37.625" style="504" customWidth="1"/>
    <col min="9" max="9" width="17.375" style="504" customWidth="1"/>
    <col min="10" max="10" width="17.125" style="504" customWidth="1"/>
    <col min="11" max="11" width="1.375" style="504" hidden="1" customWidth="1"/>
    <col min="12" max="12" width="19.375" style="504" customWidth="1"/>
    <col min="13" max="13" width="13.25" style="504" hidden="1" customWidth="1"/>
    <col min="14" max="14" width="1.125" style="504" hidden="1" customWidth="1"/>
    <col min="15" max="15" width="18.25" style="504" customWidth="1"/>
    <col min="16" max="16" width="18" style="504" customWidth="1"/>
    <col min="17" max="17" width="9.5" style="504" customWidth="1"/>
    <col min="18" max="18" width="12.75" style="504" customWidth="1"/>
    <col min="19" max="19" width="9" style="504"/>
    <col min="20" max="20" width="12.75" style="504" customWidth="1"/>
    <col min="21" max="16384" width="9" style="504"/>
  </cols>
  <sheetData>
    <row r="1" ht="59.25" customHeight="1" spans="1:16">
      <c r="A1" s="505" t="s">
        <v>2463</v>
      </c>
      <c r="B1" s="505"/>
      <c r="C1" s="505"/>
      <c r="D1" s="505"/>
      <c r="E1" s="505"/>
      <c r="F1" s="505"/>
      <c r="G1" s="505"/>
      <c r="H1" s="505" t="s">
        <v>2464</v>
      </c>
      <c r="I1" s="505"/>
      <c r="J1" s="505"/>
      <c r="K1" s="505"/>
      <c r="L1" s="505"/>
      <c r="M1" s="505"/>
      <c r="N1" s="505"/>
      <c r="O1" s="505"/>
      <c r="P1" s="505"/>
    </row>
    <row r="2" ht="19.5" customHeight="1" spans="1:16">
      <c r="A2" s="506" t="s">
        <v>155</v>
      </c>
      <c r="B2" s="506"/>
      <c r="C2" s="506"/>
      <c r="D2" s="506"/>
      <c r="E2" s="506"/>
      <c r="F2" s="506"/>
      <c r="G2" s="190" t="s">
        <v>137</v>
      </c>
      <c r="H2" s="506" t="s">
        <v>2465</v>
      </c>
      <c r="I2" s="506"/>
      <c r="J2" s="506"/>
      <c r="K2" s="506"/>
      <c r="L2" s="567"/>
      <c r="M2" s="567"/>
      <c r="N2" s="567"/>
      <c r="O2" s="567"/>
      <c r="P2" s="190" t="s">
        <v>137</v>
      </c>
    </row>
    <row r="3" ht="30.75" customHeight="1" spans="1:16">
      <c r="A3" s="507" t="s">
        <v>2466</v>
      </c>
      <c r="B3" s="509" t="s">
        <v>35</v>
      </c>
      <c r="C3" s="509" t="s">
        <v>36</v>
      </c>
      <c r="D3" s="510" t="s">
        <v>38</v>
      </c>
      <c r="E3" s="510" t="s">
        <v>39</v>
      </c>
      <c r="F3" s="561" t="s">
        <v>41</v>
      </c>
      <c r="G3" s="561" t="s">
        <v>42</v>
      </c>
      <c r="H3" s="562" t="s">
        <v>34</v>
      </c>
      <c r="I3" s="509" t="s">
        <v>35</v>
      </c>
      <c r="J3" s="509" t="s">
        <v>36</v>
      </c>
      <c r="K3" s="509" t="s">
        <v>139</v>
      </c>
      <c r="L3" s="509" t="s">
        <v>38</v>
      </c>
      <c r="M3" s="509" t="s">
        <v>39</v>
      </c>
      <c r="N3" s="509" t="s">
        <v>40</v>
      </c>
      <c r="O3" s="192" t="s">
        <v>41</v>
      </c>
      <c r="P3" s="509" t="s">
        <v>42</v>
      </c>
    </row>
    <row r="4" s="175" customFormat="1" ht="27.95" customHeight="1" spans="1:16">
      <c r="A4" s="304" t="s">
        <v>2467</v>
      </c>
      <c r="B4" s="511"/>
      <c r="C4" s="513"/>
      <c r="D4" s="513"/>
      <c r="E4" s="511">
        <f t="shared" ref="E4:E10" si="0">D4-B4</f>
        <v>0</v>
      </c>
      <c r="F4" s="514">
        <f t="shared" ref="F4:F21" si="1">IFERROR(D4/B4,0)</f>
        <v>0</v>
      </c>
      <c r="G4" s="303">
        <f t="shared" ref="G4:G20" si="2">IFERROR(D4/C4,0)</f>
        <v>0</v>
      </c>
      <c r="H4" s="304" t="s">
        <v>46</v>
      </c>
      <c r="I4" s="511"/>
      <c r="J4" s="532"/>
      <c r="K4" s="511"/>
      <c r="L4" s="511"/>
      <c r="M4" s="511">
        <f t="shared" ref="M4:M15" si="3">L4-I4</f>
        <v>0</v>
      </c>
      <c r="N4" s="511">
        <f>L4-K4</f>
        <v>0</v>
      </c>
      <c r="O4" s="511"/>
      <c r="P4" s="303"/>
    </row>
    <row r="5" s="175" customFormat="1" ht="27.95" customHeight="1" spans="1:16">
      <c r="A5" s="304" t="s">
        <v>2468</v>
      </c>
      <c r="B5" s="511"/>
      <c r="C5" s="513"/>
      <c r="D5" s="513"/>
      <c r="E5" s="511">
        <f t="shared" si="0"/>
        <v>0</v>
      </c>
      <c r="F5" s="514">
        <f t="shared" si="1"/>
        <v>0</v>
      </c>
      <c r="G5" s="303">
        <f t="shared" si="2"/>
        <v>0</v>
      </c>
      <c r="H5" s="304" t="s">
        <v>54</v>
      </c>
      <c r="I5" s="511"/>
      <c r="J5" s="511"/>
      <c r="K5" s="511"/>
      <c r="L5" s="511">
        <v>0</v>
      </c>
      <c r="M5" s="511">
        <f t="shared" si="3"/>
        <v>0</v>
      </c>
      <c r="N5" s="511">
        <f>L5-K5</f>
        <v>0</v>
      </c>
      <c r="O5" s="511"/>
      <c r="P5" s="303"/>
    </row>
    <row r="6" s="175" customFormat="1" ht="30" customHeight="1" spans="1:16">
      <c r="A6" s="304" t="s">
        <v>2469</v>
      </c>
      <c r="B6" s="511">
        <v>285</v>
      </c>
      <c r="C6" s="513"/>
      <c r="D6" s="513"/>
      <c r="E6" s="511">
        <f t="shared" si="0"/>
        <v>-285</v>
      </c>
      <c r="F6" s="514">
        <f t="shared" si="1"/>
        <v>0</v>
      </c>
      <c r="G6" s="303">
        <f t="shared" si="2"/>
        <v>0</v>
      </c>
      <c r="H6" s="304" t="s">
        <v>58</v>
      </c>
      <c r="I6" s="511">
        <v>452</v>
      </c>
      <c r="J6" s="511">
        <v>36</v>
      </c>
      <c r="K6" s="511"/>
      <c r="L6" s="511">
        <v>120</v>
      </c>
      <c r="M6" s="511">
        <f t="shared" si="3"/>
        <v>-332</v>
      </c>
      <c r="N6" s="511">
        <f>L6-K6</f>
        <v>120</v>
      </c>
      <c r="O6" s="514">
        <f>L6/I6</f>
        <v>0.265</v>
      </c>
      <c r="P6" s="303">
        <f>L6/J6</f>
        <v>3.333</v>
      </c>
    </row>
    <row r="7" s="175" customFormat="1" ht="30" customHeight="1" spans="1:16">
      <c r="A7" s="304" t="s">
        <v>2470</v>
      </c>
      <c r="B7" s="511">
        <v>360</v>
      </c>
      <c r="C7" s="511"/>
      <c r="D7" s="513"/>
      <c r="E7" s="511">
        <f t="shared" si="0"/>
        <v>-360</v>
      </c>
      <c r="F7" s="514">
        <f t="shared" si="1"/>
        <v>0</v>
      </c>
      <c r="G7" s="303">
        <f t="shared" si="2"/>
        <v>0</v>
      </c>
      <c r="H7" s="304" t="s">
        <v>60</v>
      </c>
      <c r="I7" s="511">
        <v>3695</v>
      </c>
      <c r="J7" s="532">
        <v>1132</v>
      </c>
      <c r="K7" s="511"/>
      <c r="L7" s="511">
        <v>4529</v>
      </c>
      <c r="M7" s="511">
        <f t="shared" si="3"/>
        <v>834</v>
      </c>
      <c r="N7" s="511">
        <f>L7-K7</f>
        <v>4529</v>
      </c>
      <c r="O7" s="514">
        <f>L7/I7</f>
        <v>1.226</v>
      </c>
      <c r="P7" s="303">
        <f>L7/J7</f>
        <v>4.001</v>
      </c>
    </row>
    <row r="8" s="175" customFormat="1" ht="30" customHeight="1" spans="1:16">
      <c r="A8" s="304" t="s">
        <v>2471</v>
      </c>
      <c r="B8" s="511">
        <v>2214</v>
      </c>
      <c r="C8" s="513"/>
      <c r="D8" s="513"/>
      <c r="E8" s="511">
        <f t="shared" si="0"/>
        <v>-2214</v>
      </c>
      <c r="F8" s="514">
        <f t="shared" si="1"/>
        <v>0</v>
      </c>
      <c r="G8" s="303">
        <f t="shared" si="2"/>
        <v>0</v>
      </c>
      <c r="H8" s="304" t="s">
        <v>64</v>
      </c>
      <c r="I8" s="511"/>
      <c r="J8" s="532"/>
      <c r="K8" s="511"/>
      <c r="L8" s="511"/>
      <c r="M8" s="511">
        <f t="shared" si="3"/>
        <v>0</v>
      </c>
      <c r="N8" s="511">
        <f t="shared" ref="N8:N22" si="4">L8-K8</f>
        <v>0</v>
      </c>
      <c r="O8" s="514"/>
      <c r="P8" s="303"/>
    </row>
    <row r="9" s="175" customFormat="1" ht="30" customHeight="1" spans="1:16">
      <c r="A9" s="304" t="s">
        <v>2472</v>
      </c>
      <c r="B9" s="511">
        <v>6496</v>
      </c>
      <c r="C9" s="511">
        <v>10550</v>
      </c>
      <c r="D9" s="511">
        <v>10197</v>
      </c>
      <c r="E9" s="511">
        <f t="shared" si="0"/>
        <v>3701</v>
      </c>
      <c r="F9" s="514">
        <f t="shared" si="1"/>
        <v>1.57</v>
      </c>
      <c r="G9" s="303">
        <f t="shared" si="2"/>
        <v>0.967</v>
      </c>
      <c r="H9" s="304" t="s">
        <v>66</v>
      </c>
      <c r="I9" s="511">
        <v>226654</v>
      </c>
      <c r="J9" s="532">
        <v>303185</v>
      </c>
      <c r="K9" s="511"/>
      <c r="L9" s="511">
        <v>135682</v>
      </c>
      <c r="M9" s="511">
        <f t="shared" si="3"/>
        <v>-90972</v>
      </c>
      <c r="N9" s="511">
        <f t="shared" si="4"/>
        <v>135682</v>
      </c>
      <c r="O9" s="514">
        <f t="shared" ref="O9:O14" si="5">L9/I9</f>
        <v>0.599</v>
      </c>
      <c r="P9" s="303">
        <f>L9/J9</f>
        <v>0.448</v>
      </c>
    </row>
    <row r="10" s="175" customFormat="1" ht="30" customHeight="1" spans="1:16">
      <c r="A10" s="304" t="s">
        <v>2473</v>
      </c>
      <c r="B10" s="563">
        <v>3701</v>
      </c>
      <c r="C10" s="511">
        <v>6262</v>
      </c>
      <c r="D10" s="511">
        <v>620</v>
      </c>
      <c r="E10" s="511">
        <f t="shared" si="0"/>
        <v>-3081</v>
      </c>
      <c r="F10" s="514">
        <f t="shared" si="1"/>
        <v>0.168</v>
      </c>
      <c r="G10" s="303">
        <f t="shared" si="2"/>
        <v>0.099</v>
      </c>
      <c r="H10" s="304" t="s">
        <v>68</v>
      </c>
      <c r="I10" s="511">
        <v>25222</v>
      </c>
      <c r="J10" s="511">
        <v>10860</v>
      </c>
      <c r="K10" s="511"/>
      <c r="L10" s="511">
        <v>3714</v>
      </c>
      <c r="M10" s="511">
        <f t="shared" si="3"/>
        <v>-21508</v>
      </c>
      <c r="N10" s="511">
        <f t="shared" si="4"/>
        <v>3714</v>
      </c>
      <c r="O10" s="514">
        <f t="shared" si="5"/>
        <v>0.147</v>
      </c>
      <c r="P10" s="303">
        <f>L10/J10</f>
        <v>0.342</v>
      </c>
    </row>
    <row r="11" s="175" customFormat="1" ht="30" customHeight="1" spans="1:16">
      <c r="A11" s="304" t="s">
        <v>2474</v>
      </c>
      <c r="B11" s="511">
        <v>763</v>
      </c>
      <c r="C11" s="511">
        <v>1592</v>
      </c>
      <c r="D11" s="175">
        <v>810</v>
      </c>
      <c r="E11" s="511">
        <f>D12-B11</f>
        <v>120611</v>
      </c>
      <c r="F11" s="514">
        <f t="shared" si="1"/>
        <v>1.062</v>
      </c>
      <c r="G11" s="303">
        <f t="shared" si="2"/>
        <v>0.509</v>
      </c>
      <c r="H11" s="304" t="s">
        <v>70</v>
      </c>
      <c r="I11" s="511">
        <v>4845</v>
      </c>
      <c r="J11" s="511">
        <v>7000</v>
      </c>
      <c r="K11" s="511"/>
      <c r="L11" s="511">
        <v>2714</v>
      </c>
      <c r="M11" s="511">
        <f t="shared" si="3"/>
        <v>-2131</v>
      </c>
      <c r="N11" s="511">
        <f t="shared" si="4"/>
        <v>2714</v>
      </c>
      <c r="O11" s="514">
        <f t="shared" si="5"/>
        <v>0.56</v>
      </c>
      <c r="P11" s="303">
        <f>L11/J11</f>
        <v>0.388</v>
      </c>
    </row>
    <row r="12" s="175" customFormat="1" ht="30" customHeight="1" spans="1:16">
      <c r="A12" s="304" t="s">
        <v>2475</v>
      </c>
      <c r="B12" s="511">
        <v>207965</v>
      </c>
      <c r="C12" s="511">
        <v>238811</v>
      </c>
      <c r="D12" s="511">
        <v>121374</v>
      </c>
      <c r="E12" s="511" t="e">
        <f>#REF!-B12</f>
        <v>#REF!</v>
      </c>
      <c r="F12" s="514">
        <f t="shared" si="1"/>
        <v>0.584</v>
      </c>
      <c r="G12" s="303">
        <f t="shared" si="2"/>
        <v>0.508</v>
      </c>
      <c r="H12" s="304" t="s">
        <v>2476</v>
      </c>
      <c r="I12" s="511">
        <v>499</v>
      </c>
      <c r="J12" s="511">
        <v>550</v>
      </c>
      <c r="K12" s="511"/>
      <c r="L12" s="511">
        <v>549</v>
      </c>
      <c r="M12" s="511">
        <f t="shared" si="3"/>
        <v>50</v>
      </c>
      <c r="N12" s="511">
        <f t="shared" si="4"/>
        <v>549</v>
      </c>
      <c r="O12" s="514">
        <f t="shared" si="5"/>
        <v>1.1</v>
      </c>
      <c r="P12" s="303">
        <f>IFERROR(L12/J12,0)</f>
        <v>0.998</v>
      </c>
    </row>
    <row r="13" s="175" customFormat="1" ht="30" customHeight="1" spans="1:16">
      <c r="A13" s="304" t="s">
        <v>2477</v>
      </c>
      <c r="B13" s="511"/>
      <c r="C13" s="511"/>
      <c r="E13" s="511">
        <f>D14-B13</f>
        <v>4846</v>
      </c>
      <c r="F13" s="514">
        <f t="shared" si="1"/>
        <v>0</v>
      </c>
      <c r="G13" s="303">
        <f t="shared" si="2"/>
        <v>0</v>
      </c>
      <c r="H13" s="304" t="s">
        <v>74</v>
      </c>
      <c r="I13" s="511">
        <v>200</v>
      </c>
      <c r="J13" s="511"/>
      <c r="K13" s="511"/>
      <c r="L13" s="511">
        <v>50</v>
      </c>
      <c r="M13" s="511">
        <f t="shared" si="3"/>
        <v>-150</v>
      </c>
      <c r="N13" s="511">
        <f t="shared" si="4"/>
        <v>50</v>
      </c>
      <c r="O13" s="514">
        <f t="shared" si="5"/>
        <v>0.25</v>
      </c>
      <c r="P13" s="303">
        <f>IFERROR(L13/J13,0)</f>
        <v>0</v>
      </c>
    </row>
    <row r="14" s="175" customFormat="1" ht="30" customHeight="1" spans="1:16">
      <c r="A14" s="304" t="s">
        <v>2478</v>
      </c>
      <c r="B14" s="511"/>
      <c r="C14" s="511"/>
      <c r="D14" s="511">
        <v>4846</v>
      </c>
      <c r="E14" s="511">
        <f>D15-B14</f>
        <v>880</v>
      </c>
      <c r="F14" s="514">
        <f t="shared" si="1"/>
        <v>0</v>
      </c>
      <c r="G14" s="303">
        <f t="shared" si="2"/>
        <v>0</v>
      </c>
      <c r="H14" s="304" t="s">
        <v>2479</v>
      </c>
      <c r="I14" s="511">
        <v>13898</v>
      </c>
      <c r="J14" s="511">
        <v>29833</v>
      </c>
      <c r="K14" s="511"/>
      <c r="L14" s="511">
        <v>19474</v>
      </c>
      <c r="M14" s="511">
        <f t="shared" si="3"/>
        <v>5576</v>
      </c>
      <c r="N14" s="511">
        <f t="shared" si="4"/>
        <v>19474</v>
      </c>
      <c r="O14" s="514">
        <f t="shared" si="5"/>
        <v>1.401</v>
      </c>
      <c r="P14" s="303">
        <f>L14/J14</f>
        <v>0.653</v>
      </c>
    </row>
    <row r="15" s="175" customFormat="1" ht="30" customHeight="1" spans="1:16">
      <c r="A15" s="518" t="s">
        <v>2480</v>
      </c>
      <c r="B15" s="511">
        <v>714</v>
      </c>
      <c r="C15" s="511">
        <v>750</v>
      </c>
      <c r="D15" s="511">
        <v>880</v>
      </c>
      <c r="E15" s="511">
        <f>D16-B15</f>
        <v>1654</v>
      </c>
      <c r="F15" s="514">
        <f t="shared" si="1"/>
        <v>1.232</v>
      </c>
      <c r="G15" s="303">
        <f t="shared" si="2"/>
        <v>1.173</v>
      </c>
      <c r="H15" s="304" t="s">
        <v>2481</v>
      </c>
      <c r="I15" s="511"/>
      <c r="J15" s="511"/>
      <c r="K15" s="511"/>
      <c r="L15" s="511">
        <v>342</v>
      </c>
      <c r="M15" s="511">
        <f t="shared" si="3"/>
        <v>342</v>
      </c>
      <c r="N15" s="511">
        <f t="shared" si="4"/>
        <v>342</v>
      </c>
      <c r="O15" s="514"/>
      <c r="P15" s="303">
        <f>IFERROR(L15/J15,0)</f>
        <v>0</v>
      </c>
    </row>
    <row r="16" s="175" customFormat="1" ht="30" customHeight="1" spans="1:16">
      <c r="A16" s="518" t="s">
        <v>2482</v>
      </c>
      <c r="B16" s="511">
        <v>377</v>
      </c>
      <c r="C16" s="511">
        <v>400</v>
      </c>
      <c r="D16" s="511">
        <v>2368</v>
      </c>
      <c r="E16" s="511" t="e">
        <f>#REF!-B16</f>
        <v>#REF!</v>
      </c>
      <c r="F16" s="514">
        <f t="shared" si="1"/>
        <v>6.281</v>
      </c>
      <c r="G16" s="303">
        <f t="shared" si="2"/>
        <v>5.92</v>
      </c>
      <c r="H16" s="564"/>
      <c r="I16" s="564"/>
      <c r="J16" s="564"/>
      <c r="K16" s="564"/>
      <c r="L16" s="564"/>
      <c r="M16" s="564"/>
      <c r="N16" s="564"/>
      <c r="O16" s="564"/>
      <c r="P16" s="564"/>
    </row>
    <row r="17" s="175" customFormat="1" ht="30" customHeight="1" spans="1:16">
      <c r="A17" s="518" t="s">
        <v>2483</v>
      </c>
      <c r="B17" s="511"/>
      <c r="C17" s="511"/>
      <c r="D17" s="511"/>
      <c r="E17" s="511">
        <f>D17-B17</f>
        <v>0</v>
      </c>
      <c r="F17" s="514">
        <f t="shared" si="1"/>
        <v>0</v>
      </c>
      <c r="G17" s="303">
        <f t="shared" si="2"/>
        <v>0</v>
      </c>
      <c r="H17" s="304" t="s">
        <v>92</v>
      </c>
      <c r="I17" s="511"/>
      <c r="J17" s="511"/>
      <c r="K17" s="511"/>
      <c r="L17" s="511"/>
      <c r="M17" s="511">
        <f>L17-I17</f>
        <v>0</v>
      </c>
      <c r="N17" s="511">
        <f t="shared" si="4"/>
        <v>0</v>
      </c>
      <c r="O17" s="511"/>
      <c r="P17" s="303"/>
    </row>
    <row r="18" s="175" customFormat="1" ht="30" customHeight="1" spans="1:16">
      <c r="A18" s="518" t="s">
        <v>2484</v>
      </c>
      <c r="B18" s="511">
        <v>10050</v>
      </c>
      <c r="C18" s="511">
        <v>10100</v>
      </c>
      <c r="D18" s="511">
        <v>7448</v>
      </c>
      <c r="E18" s="511">
        <f>D18-B18</f>
        <v>-2602</v>
      </c>
      <c r="F18" s="514">
        <f t="shared" si="1"/>
        <v>0.741</v>
      </c>
      <c r="G18" s="303">
        <f t="shared" si="2"/>
        <v>0.737</v>
      </c>
      <c r="H18" s="304" t="s">
        <v>92</v>
      </c>
      <c r="I18" s="511"/>
      <c r="J18" s="511"/>
      <c r="K18" s="511"/>
      <c r="L18" s="511"/>
      <c r="M18" s="511">
        <f>L18-I18</f>
        <v>0</v>
      </c>
      <c r="N18" s="511">
        <f t="shared" si="4"/>
        <v>0</v>
      </c>
      <c r="O18" s="511"/>
      <c r="P18" s="303"/>
    </row>
    <row r="19" s="175" customFormat="1" ht="30" customHeight="1" spans="1:16">
      <c r="A19" s="518" t="s">
        <v>2485</v>
      </c>
      <c r="B19" s="511"/>
      <c r="C19" s="511"/>
      <c r="D19" s="511">
        <v>115</v>
      </c>
      <c r="E19" s="511">
        <f>D19-B19</f>
        <v>115</v>
      </c>
      <c r="F19" s="514">
        <f t="shared" si="1"/>
        <v>0</v>
      </c>
      <c r="G19" s="303">
        <f t="shared" si="2"/>
        <v>0</v>
      </c>
      <c r="H19" s="304" t="s">
        <v>92</v>
      </c>
      <c r="I19" s="511"/>
      <c r="J19" s="511"/>
      <c r="K19" s="511"/>
      <c r="L19" s="511"/>
      <c r="M19" s="511">
        <f>L19-I19</f>
        <v>0</v>
      </c>
      <c r="N19" s="511">
        <f t="shared" si="4"/>
        <v>0</v>
      </c>
      <c r="O19" s="511"/>
      <c r="P19" s="303"/>
    </row>
    <row r="20" s="175" customFormat="1" ht="30" customHeight="1" spans="1:16">
      <c r="A20" s="518" t="s">
        <v>2486</v>
      </c>
      <c r="B20" s="511"/>
      <c r="C20" s="511"/>
      <c r="D20" s="511">
        <v>3784</v>
      </c>
      <c r="E20" s="511"/>
      <c r="F20" s="514">
        <f t="shared" si="1"/>
        <v>0</v>
      </c>
      <c r="G20" s="303">
        <f t="shared" si="2"/>
        <v>0</v>
      </c>
      <c r="H20" s="304"/>
      <c r="I20" s="511"/>
      <c r="J20" s="511"/>
      <c r="K20" s="511"/>
      <c r="L20" s="511"/>
      <c r="M20" s="511"/>
      <c r="N20" s="511"/>
      <c r="O20" s="511"/>
      <c r="P20" s="303"/>
    </row>
    <row r="21" s="175" customFormat="1" ht="30" customHeight="1" spans="1:16">
      <c r="A21" s="80" t="s">
        <v>2487</v>
      </c>
      <c r="B21" s="511"/>
      <c r="C21" s="511"/>
      <c r="D21" s="511"/>
      <c r="E21" s="511"/>
      <c r="F21" s="514">
        <f t="shared" si="1"/>
        <v>0</v>
      </c>
      <c r="G21" s="303"/>
      <c r="H21" s="304"/>
      <c r="I21" s="511"/>
      <c r="J21" s="511"/>
      <c r="K21" s="511"/>
      <c r="L21" s="511"/>
      <c r="M21" s="511"/>
      <c r="N21" s="511"/>
      <c r="O21" s="511"/>
      <c r="P21" s="303"/>
    </row>
    <row r="22" s="175" customFormat="1" ht="30" customHeight="1" spans="1:16">
      <c r="A22" s="304" t="s">
        <v>2488</v>
      </c>
      <c r="B22" s="511">
        <v>1877</v>
      </c>
      <c r="C22" s="511">
        <v>1754</v>
      </c>
      <c r="D22" s="511">
        <v>1123</v>
      </c>
      <c r="E22" s="511">
        <f>D22-B22</f>
        <v>-754</v>
      </c>
      <c r="F22" s="514">
        <f>D22/B22</f>
        <v>0.598</v>
      </c>
      <c r="G22" s="303">
        <f>D22/C22</f>
        <v>0.64</v>
      </c>
      <c r="H22" s="304" t="s">
        <v>92</v>
      </c>
      <c r="I22" s="511"/>
      <c r="J22" s="511"/>
      <c r="K22" s="511"/>
      <c r="L22" s="511"/>
      <c r="M22" s="511">
        <f>L22-I22</f>
        <v>0</v>
      </c>
      <c r="N22" s="511">
        <f t="shared" si="4"/>
        <v>0</v>
      </c>
      <c r="O22" s="511"/>
      <c r="P22" s="303"/>
    </row>
    <row r="23" s="175" customFormat="1" ht="30" customHeight="1" spans="1:17">
      <c r="A23" s="304"/>
      <c r="B23" s="511"/>
      <c r="C23" s="511"/>
      <c r="D23" s="511"/>
      <c r="E23" s="511"/>
      <c r="F23" s="541"/>
      <c r="G23" s="303"/>
      <c r="H23" s="304" t="s">
        <v>92</v>
      </c>
      <c r="I23" s="511"/>
      <c r="J23" s="511"/>
      <c r="K23" s="511"/>
      <c r="L23" s="511"/>
      <c r="M23" s="511">
        <f>L23-I23</f>
        <v>0</v>
      </c>
      <c r="N23" s="511">
        <f t="shared" ref="N23" si="6">L23-K23</f>
        <v>0</v>
      </c>
      <c r="O23" s="511"/>
      <c r="P23" s="303"/>
      <c r="Q23" s="209"/>
    </row>
    <row r="24" s="175" customFormat="1" ht="30" customHeight="1" spans="1:16">
      <c r="A24" s="522"/>
      <c r="B24" s="521"/>
      <c r="C24" s="511"/>
      <c r="D24" s="511"/>
      <c r="E24" s="511"/>
      <c r="F24" s="541"/>
      <c r="G24" s="303"/>
      <c r="H24" s="304" t="s">
        <v>92</v>
      </c>
      <c r="I24" s="511"/>
      <c r="J24" s="511"/>
      <c r="K24" s="511"/>
      <c r="L24" s="511"/>
      <c r="M24" s="511">
        <f>L24-I24</f>
        <v>0</v>
      </c>
      <c r="N24" s="511">
        <f t="shared" ref="N24:N30" si="7">L24-K24</f>
        <v>0</v>
      </c>
      <c r="O24" s="511"/>
      <c r="P24" s="303"/>
    </row>
    <row r="25" s="175" customFormat="1" ht="30" customHeight="1" spans="1:16">
      <c r="A25" s="522" t="s">
        <v>93</v>
      </c>
      <c r="B25" s="521">
        <f>SUM(B4:B14,B15:B22)</f>
        <v>234802</v>
      </c>
      <c r="C25" s="521">
        <f>SUM(C4:C14,C15:C22)</f>
        <v>270219</v>
      </c>
      <c r="D25" s="521">
        <f>SUM(D4:D15,D16:D22)</f>
        <v>153565</v>
      </c>
      <c r="E25" s="521">
        <f>D25-B25</f>
        <v>-81237</v>
      </c>
      <c r="F25" s="523">
        <f>D25/B25</f>
        <v>0.654</v>
      </c>
      <c r="G25" s="298">
        <f>D25/C25</f>
        <v>0.568</v>
      </c>
      <c r="H25" s="522" t="s">
        <v>94</v>
      </c>
      <c r="I25" s="521">
        <f>SUM(I4:I24)</f>
        <v>275465</v>
      </c>
      <c r="J25" s="521">
        <f>SUM(J4:J24)</f>
        <v>352596</v>
      </c>
      <c r="K25" s="521">
        <f>SUM(K4:K24)</f>
        <v>0</v>
      </c>
      <c r="L25" s="521">
        <f>SUM(L4:L24)</f>
        <v>167174</v>
      </c>
      <c r="M25" s="521">
        <f>L25-I25</f>
        <v>-108291</v>
      </c>
      <c r="N25" s="521">
        <f t="shared" si="7"/>
        <v>167174</v>
      </c>
      <c r="O25" s="523">
        <f>L25/I25</f>
        <v>0.607</v>
      </c>
      <c r="P25" s="298">
        <f>L25/J25</f>
        <v>0.474</v>
      </c>
    </row>
    <row r="26" s="175" customFormat="1" ht="30" customHeight="1" spans="1:16">
      <c r="A26" s="299" t="s">
        <v>2489</v>
      </c>
      <c r="B26" s="521"/>
      <c r="C26" s="521"/>
      <c r="D26" s="521">
        <v>393000</v>
      </c>
      <c r="E26" s="521"/>
      <c r="F26" s="565"/>
      <c r="G26" s="298"/>
      <c r="H26" s="299" t="s">
        <v>2490</v>
      </c>
      <c r="I26" s="568"/>
      <c r="J26" s="568"/>
      <c r="K26" s="568"/>
      <c r="L26" s="528">
        <v>387000</v>
      </c>
      <c r="M26" s="521"/>
      <c r="N26" s="521"/>
      <c r="O26" s="523"/>
      <c r="P26" s="298"/>
    </row>
    <row r="27" s="175" customFormat="1" ht="30" customHeight="1" spans="1:16">
      <c r="A27" s="525" t="s">
        <v>101</v>
      </c>
      <c r="B27" s="521">
        <f>SUM(B28:B30)</f>
        <v>113146</v>
      </c>
      <c r="C27" s="521">
        <f t="shared" ref="C27:D27" si="8">SUM(C28:C30)</f>
        <v>95214</v>
      </c>
      <c r="D27" s="521">
        <f t="shared" si="8"/>
        <v>65412</v>
      </c>
      <c r="E27" s="521"/>
      <c r="F27" s="566"/>
      <c r="G27" s="303"/>
      <c r="H27" s="299" t="s">
        <v>102</v>
      </c>
      <c r="I27" s="521">
        <f>SUM(I28:I30)</f>
        <v>72483</v>
      </c>
      <c r="J27" s="521">
        <v>12837</v>
      </c>
      <c r="K27" s="521">
        <f t="shared" ref="K27:L27" si="9">SUM(K28:K30)</f>
        <v>0</v>
      </c>
      <c r="L27" s="528">
        <f t="shared" si="9"/>
        <v>57803</v>
      </c>
      <c r="M27" s="511"/>
      <c r="N27" s="511">
        <f t="shared" si="7"/>
        <v>57803</v>
      </c>
      <c r="O27" s="514"/>
      <c r="P27" s="298"/>
    </row>
    <row r="28" s="177" customFormat="1" ht="30" customHeight="1" spans="1:16">
      <c r="A28" s="304" t="s">
        <v>2491</v>
      </c>
      <c r="B28" s="511">
        <v>67879</v>
      </c>
      <c r="C28" s="511">
        <v>60000</v>
      </c>
      <c r="D28" s="511">
        <v>27700</v>
      </c>
      <c r="E28" s="521"/>
      <c r="F28" s="566"/>
      <c r="G28" s="303"/>
      <c r="H28" s="304" t="s">
        <v>2492</v>
      </c>
      <c r="I28" s="563">
        <v>-2494</v>
      </c>
      <c r="J28" s="511"/>
      <c r="K28" s="511"/>
      <c r="L28" s="569">
        <v>-2555</v>
      </c>
      <c r="M28" s="521"/>
      <c r="N28" s="511">
        <f t="shared" si="7"/>
        <v>-2555</v>
      </c>
      <c r="O28" s="514"/>
      <c r="P28" s="298"/>
    </row>
    <row r="29" s="177" customFormat="1" ht="30" customHeight="1" spans="1:16">
      <c r="A29" s="304" t="s">
        <v>117</v>
      </c>
      <c r="B29" s="511">
        <v>45267</v>
      </c>
      <c r="C29" s="511">
        <v>35214</v>
      </c>
      <c r="D29" s="511">
        <v>37707</v>
      </c>
      <c r="E29" s="511"/>
      <c r="F29" s="566"/>
      <c r="G29" s="303"/>
      <c r="H29" s="304" t="s">
        <v>118</v>
      </c>
      <c r="I29" s="511">
        <v>37270</v>
      </c>
      <c r="J29" s="511">
        <v>12837</v>
      </c>
      <c r="K29" s="511"/>
      <c r="L29" s="515">
        <v>29583</v>
      </c>
      <c r="M29" s="511"/>
      <c r="N29" s="511">
        <f t="shared" si="7"/>
        <v>29583</v>
      </c>
      <c r="O29" s="514"/>
      <c r="P29" s="298"/>
    </row>
    <row r="30" s="177" customFormat="1" ht="30" customHeight="1" spans="1:16">
      <c r="A30" s="304" t="s">
        <v>119</v>
      </c>
      <c r="B30" s="511"/>
      <c r="C30" s="511"/>
      <c r="D30" s="511">
        <v>5</v>
      </c>
      <c r="E30" s="511"/>
      <c r="F30" s="566"/>
      <c r="G30" s="298"/>
      <c r="H30" s="304" t="s">
        <v>120</v>
      </c>
      <c r="I30" s="511">
        <v>37707</v>
      </c>
      <c r="J30" s="511"/>
      <c r="K30" s="511"/>
      <c r="L30" s="515">
        <v>30775</v>
      </c>
      <c r="M30" s="511"/>
      <c r="N30" s="511">
        <f t="shared" si="7"/>
        <v>30775</v>
      </c>
      <c r="O30" s="514"/>
      <c r="P30" s="298"/>
    </row>
    <row r="31" s="175" customFormat="1" ht="30" customHeight="1" spans="1:16">
      <c r="A31" s="304" t="s">
        <v>92</v>
      </c>
      <c r="B31" s="511"/>
      <c r="C31" s="511"/>
      <c r="D31" s="511"/>
      <c r="E31" s="511"/>
      <c r="F31" s="511"/>
      <c r="G31" s="303"/>
      <c r="H31" s="304" t="s">
        <v>92</v>
      </c>
      <c r="I31" s="511"/>
      <c r="J31" s="511"/>
      <c r="K31" s="511"/>
      <c r="L31" s="515"/>
      <c r="M31" s="511"/>
      <c r="N31" s="511"/>
      <c r="O31" s="511"/>
      <c r="P31" s="511"/>
    </row>
    <row r="32" s="177" customFormat="1" ht="27.95" customHeight="1" spans="1:16">
      <c r="A32" s="522" t="s">
        <v>132</v>
      </c>
      <c r="B32" s="521">
        <f>SUM(B25,B27)</f>
        <v>347948</v>
      </c>
      <c r="C32" s="521">
        <f>SUM(C25,C27)</f>
        <v>365433</v>
      </c>
      <c r="D32" s="521">
        <f>SUM(D25:D27)</f>
        <v>611977</v>
      </c>
      <c r="E32" s="521"/>
      <c r="F32" s="511"/>
      <c r="G32" s="298"/>
      <c r="H32" s="522" t="s">
        <v>133</v>
      </c>
      <c r="I32" s="521">
        <f>SUM(I25,I27)</f>
        <v>347948</v>
      </c>
      <c r="J32" s="521">
        <f>SUM(J25,J27)</f>
        <v>365433</v>
      </c>
      <c r="K32" s="521">
        <f>SUM(K25,K27)</f>
        <v>0</v>
      </c>
      <c r="L32" s="521">
        <f>SUM(L25:L27)</f>
        <v>611977</v>
      </c>
      <c r="M32" s="521"/>
      <c r="N32" s="511">
        <f>L32-K32</f>
        <v>611977</v>
      </c>
      <c r="O32" s="511"/>
      <c r="P32" s="298"/>
    </row>
    <row r="33" s="175" customFormat="1" ht="24.95" customHeight="1" spans="1:18">
      <c r="A33" s="504"/>
      <c r="B33" s="504"/>
      <c r="C33" s="504"/>
      <c r="D33" s="504"/>
      <c r="E33" s="504"/>
      <c r="F33" s="504"/>
      <c r="G33" s="504"/>
      <c r="H33" s="504"/>
      <c r="I33" s="504"/>
      <c r="J33" s="504"/>
      <c r="K33" s="504"/>
      <c r="L33" s="504"/>
      <c r="M33" s="504"/>
      <c r="N33" s="504"/>
      <c r="O33" s="504"/>
      <c r="P33" s="504"/>
      <c r="R33" s="209"/>
    </row>
    <row r="34" s="177" customFormat="1" ht="24.95" customHeight="1" spans="1:17">
      <c r="A34" s="504"/>
      <c r="B34" s="504"/>
      <c r="C34" s="504"/>
      <c r="D34" s="504"/>
      <c r="E34" s="539">
        <f>D25-B25</f>
        <v>-81237</v>
      </c>
      <c r="F34" s="504"/>
      <c r="G34" s="504"/>
      <c r="H34" s="504"/>
      <c r="I34" s="504"/>
      <c r="J34" s="504"/>
      <c r="K34" s="504"/>
      <c r="L34" s="539"/>
      <c r="M34" s="504"/>
      <c r="N34" s="504"/>
      <c r="O34" s="570"/>
      <c r="P34" s="504"/>
      <c r="Q34" s="571"/>
    </row>
    <row r="35" s="175" customFormat="1" ht="24.95" customHeight="1" spans="1:17">
      <c r="A35" s="504"/>
      <c r="B35" s="504"/>
      <c r="C35" s="504"/>
      <c r="D35" s="504"/>
      <c r="E35" s="504"/>
      <c r="F35" s="504"/>
      <c r="G35" s="504"/>
      <c r="H35" s="504"/>
      <c r="I35" s="504"/>
      <c r="J35" s="504"/>
      <c r="K35" s="504"/>
      <c r="L35" s="504"/>
      <c r="M35" s="504"/>
      <c r="N35" s="504"/>
      <c r="O35" s="504"/>
      <c r="P35" s="504"/>
      <c r="Q35" s="209"/>
    </row>
    <row r="36" s="175" customFormat="1" ht="24.95" customHeight="1" spans="1:16">
      <c r="A36" s="504"/>
      <c r="B36" s="504"/>
      <c r="C36" s="504"/>
      <c r="D36" s="539"/>
      <c r="E36" s="504"/>
      <c r="F36" s="504"/>
      <c r="G36" s="504"/>
      <c r="H36" s="504"/>
      <c r="I36" s="504"/>
      <c r="J36" s="504"/>
      <c r="K36" s="504"/>
      <c r="L36" s="504"/>
      <c r="M36" s="504"/>
      <c r="N36" s="504"/>
      <c r="O36" s="504"/>
      <c r="P36" s="504"/>
    </row>
    <row r="37" s="175" customFormat="1" ht="24.95" customHeight="1" spans="1:20">
      <c r="A37" s="504"/>
      <c r="B37" s="504"/>
      <c r="C37" s="504"/>
      <c r="D37" s="504"/>
      <c r="E37" s="504"/>
      <c r="F37" s="504"/>
      <c r="G37" s="504"/>
      <c r="H37" s="504"/>
      <c r="I37" s="504"/>
      <c r="J37" s="504"/>
      <c r="K37" s="504"/>
      <c r="L37" s="504"/>
      <c r="M37" s="504"/>
      <c r="N37" s="504"/>
      <c r="O37" s="504"/>
      <c r="P37" s="504"/>
      <c r="T37" s="209"/>
    </row>
    <row r="38" s="175" customFormat="1" ht="24.95" customHeight="1" spans="1:16">
      <c r="A38" s="504"/>
      <c r="B38" s="504"/>
      <c r="C38" s="504"/>
      <c r="D38" s="504"/>
      <c r="E38" s="504"/>
      <c r="F38" s="504"/>
      <c r="G38" s="504"/>
      <c r="H38" s="504"/>
      <c r="I38" s="504"/>
      <c r="J38" s="504"/>
      <c r="K38" s="504"/>
      <c r="L38" s="504"/>
      <c r="M38" s="504"/>
      <c r="N38" s="504"/>
      <c r="O38" s="504"/>
      <c r="P38" s="504"/>
    </row>
    <row r="39" s="177" customFormat="1" ht="24.95" customHeight="1" spans="1:16">
      <c r="A39" s="504"/>
      <c r="B39" s="504"/>
      <c r="C39" s="504"/>
      <c r="D39" s="504"/>
      <c r="E39" s="504"/>
      <c r="F39" s="504"/>
      <c r="G39" s="504"/>
      <c r="H39" s="504"/>
      <c r="I39" s="504"/>
      <c r="J39" s="504"/>
      <c r="K39" s="504"/>
      <c r="L39" s="504"/>
      <c r="M39" s="504"/>
      <c r="N39" s="504"/>
      <c r="O39" s="504"/>
      <c r="P39" s="504"/>
    </row>
    <row r="40" s="175" customFormat="1" ht="24.95" customHeight="1" spans="1:16">
      <c r="A40" s="504"/>
      <c r="B40" s="504"/>
      <c r="C40" s="504"/>
      <c r="D40" s="504"/>
      <c r="E40" s="504"/>
      <c r="F40" s="504"/>
      <c r="G40" s="504"/>
      <c r="H40" s="504"/>
      <c r="I40" s="504"/>
      <c r="J40" s="504"/>
      <c r="K40" s="504"/>
      <c r="L40" s="504"/>
      <c r="M40" s="504"/>
      <c r="N40" s="504"/>
      <c r="O40" s="504"/>
      <c r="P40" s="504"/>
    </row>
    <row r="46" spans="1:1">
      <c r="A46" s="504" t="s">
        <v>126</v>
      </c>
    </row>
  </sheetData>
  <mergeCells count="2">
    <mergeCell ref="A1:G1"/>
    <mergeCell ref="H1:P1"/>
  </mergeCells>
  <conditionalFormatting sqref="A26:A31 A4:A23 H26">
    <cfRule type="expression" dxfId="1" priority="2" stopIfTrue="1">
      <formula>"len($A:$A)=3"</formula>
    </cfRule>
  </conditionalFormatting>
  <printOptions horizontalCentered="1"/>
  <pageMargins left="0.433070866141732" right="0.433070866141732" top="0.78740157480315" bottom="0.590551181102362" header="0.590551181102362" footer="0.393700787401575"/>
  <pageSetup paperSize="9" scale="62" fitToWidth="2" orientation="portrait" errors="blank"/>
  <headerFooter alignWithMargins="0"/>
  <colBreaks count="1" manualBreakCount="1">
    <brk id="7"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sheetPr>
  <dimension ref="A1:G60"/>
  <sheetViews>
    <sheetView showZeros="0" zoomScale="85" zoomScaleNormal="85" topLeftCell="B18" workbookViewId="0">
      <selection activeCell="H31" sqref="H31"/>
    </sheetView>
  </sheetViews>
  <sheetFormatPr defaultColWidth="9.125" defaultRowHeight="14.25" outlineLevelCol="6"/>
  <cols>
    <col min="1" max="1" width="9.125" style="475" hidden="1" customWidth="1"/>
    <col min="2" max="2" width="66.75" style="475" customWidth="1"/>
    <col min="3" max="7" width="12.625" style="475" customWidth="1"/>
    <col min="8" max="245" width="9.125" style="475"/>
    <col min="246" max="246" width="9.125" style="475" customWidth="1"/>
    <col min="247" max="247" width="50.375" style="475" customWidth="1"/>
    <col min="248" max="260" width="14.625" style="475" customWidth="1"/>
    <col min="261" max="501" width="9.125" style="475"/>
    <col min="502" max="502" width="9.125" style="475" customWidth="1"/>
    <col min="503" max="503" width="50.375" style="475" customWidth="1"/>
    <col min="504" max="516" width="14.625" style="475" customWidth="1"/>
    <col min="517" max="757" width="9.125" style="475"/>
    <col min="758" max="758" width="9.125" style="475" customWidth="1"/>
    <col min="759" max="759" width="50.375" style="475" customWidth="1"/>
    <col min="760" max="772" width="14.625" style="475" customWidth="1"/>
    <col min="773" max="1013" width="9.125" style="475"/>
    <col min="1014" max="1014" width="9.125" style="475" customWidth="1"/>
    <col min="1015" max="1015" width="50.375" style="475" customWidth="1"/>
    <col min="1016" max="1028" width="14.625" style="475" customWidth="1"/>
    <col min="1029" max="1269" width="9.125" style="475"/>
    <col min="1270" max="1270" width="9.125" style="475" customWidth="1"/>
    <col min="1271" max="1271" width="50.375" style="475" customWidth="1"/>
    <col min="1272" max="1284" width="14.625" style="475" customWidth="1"/>
    <col min="1285" max="1525" width="9.125" style="475"/>
    <col min="1526" max="1526" width="9.125" style="475" customWidth="1"/>
    <col min="1527" max="1527" width="50.375" style="475" customWidth="1"/>
    <col min="1528" max="1540" width="14.625" style="475" customWidth="1"/>
    <col min="1541" max="1781" width="9.125" style="475"/>
    <col min="1782" max="1782" width="9.125" style="475" customWidth="1"/>
    <col min="1783" max="1783" width="50.375" style="475" customWidth="1"/>
    <col min="1784" max="1796" width="14.625" style="475" customWidth="1"/>
    <col min="1797" max="2037" width="9.125" style="475"/>
    <col min="2038" max="2038" width="9.125" style="475" customWidth="1"/>
    <col min="2039" max="2039" width="50.375" style="475" customWidth="1"/>
    <col min="2040" max="2052" width="14.625" style="475" customWidth="1"/>
    <col min="2053" max="2293" width="9.125" style="475"/>
    <col min="2294" max="2294" width="9.125" style="475" customWidth="1"/>
    <col min="2295" max="2295" width="50.375" style="475" customWidth="1"/>
    <col min="2296" max="2308" width="14.625" style="475" customWidth="1"/>
    <col min="2309" max="2549" width="9.125" style="475"/>
    <col min="2550" max="2550" width="9.125" style="475" customWidth="1"/>
    <col min="2551" max="2551" width="50.375" style="475" customWidth="1"/>
    <col min="2552" max="2564" width="14.625" style="475" customWidth="1"/>
    <col min="2565" max="2805" width="9.125" style="475"/>
    <col min="2806" max="2806" width="9.125" style="475" customWidth="1"/>
    <col min="2807" max="2807" width="50.375" style="475" customWidth="1"/>
    <col min="2808" max="2820" width="14.625" style="475" customWidth="1"/>
    <col min="2821" max="3061" width="9.125" style="475"/>
    <col min="3062" max="3062" width="9.125" style="475" customWidth="1"/>
    <col min="3063" max="3063" width="50.375" style="475" customWidth="1"/>
    <col min="3064" max="3076" width="14.625" style="475" customWidth="1"/>
    <col min="3077" max="3317" width="9.125" style="475"/>
    <col min="3318" max="3318" width="9.125" style="475" customWidth="1"/>
    <col min="3319" max="3319" width="50.375" style="475" customWidth="1"/>
    <col min="3320" max="3332" width="14.625" style="475" customWidth="1"/>
    <col min="3333" max="3573" width="9.125" style="475"/>
    <col min="3574" max="3574" width="9.125" style="475" customWidth="1"/>
    <col min="3575" max="3575" width="50.375" style="475" customWidth="1"/>
    <col min="3576" max="3588" width="14.625" style="475" customWidth="1"/>
    <col min="3589" max="3829" width="9.125" style="475"/>
    <col min="3830" max="3830" width="9.125" style="475" customWidth="1"/>
    <col min="3831" max="3831" width="50.375" style="475" customWidth="1"/>
    <col min="3832" max="3844" width="14.625" style="475" customWidth="1"/>
    <col min="3845" max="4085" width="9.125" style="475"/>
    <col min="4086" max="4086" width="9.125" style="475" customWidth="1"/>
    <col min="4087" max="4087" width="50.375" style="475" customWidth="1"/>
    <col min="4088" max="4100" width="14.625" style="475" customWidth="1"/>
    <col min="4101" max="4341" width="9.125" style="475"/>
    <col min="4342" max="4342" width="9.125" style="475" customWidth="1"/>
    <col min="4343" max="4343" width="50.375" style="475" customWidth="1"/>
    <col min="4344" max="4356" width="14.625" style="475" customWidth="1"/>
    <col min="4357" max="4597" width="9.125" style="475"/>
    <col min="4598" max="4598" width="9.125" style="475" customWidth="1"/>
    <col min="4599" max="4599" width="50.375" style="475" customWidth="1"/>
    <col min="4600" max="4612" width="14.625" style="475" customWidth="1"/>
    <col min="4613" max="4853" width="9.125" style="475"/>
    <col min="4854" max="4854" width="9.125" style="475" customWidth="1"/>
    <col min="4855" max="4855" width="50.375" style="475" customWidth="1"/>
    <col min="4856" max="4868" width="14.625" style="475" customWidth="1"/>
    <col min="4869" max="5109" width="9.125" style="475"/>
    <col min="5110" max="5110" width="9.125" style="475" customWidth="1"/>
    <col min="5111" max="5111" width="50.375" style="475" customWidth="1"/>
    <col min="5112" max="5124" width="14.625" style="475" customWidth="1"/>
    <col min="5125" max="5365" width="9.125" style="475"/>
    <col min="5366" max="5366" width="9.125" style="475" customWidth="1"/>
    <col min="5367" max="5367" width="50.375" style="475" customWidth="1"/>
    <col min="5368" max="5380" width="14.625" style="475" customWidth="1"/>
    <col min="5381" max="5621" width="9.125" style="475"/>
    <col min="5622" max="5622" width="9.125" style="475" customWidth="1"/>
    <col min="5623" max="5623" width="50.375" style="475" customWidth="1"/>
    <col min="5624" max="5636" width="14.625" style="475" customWidth="1"/>
    <col min="5637" max="5877" width="9.125" style="475"/>
    <col min="5878" max="5878" width="9.125" style="475" customWidth="1"/>
    <col min="5879" max="5879" width="50.375" style="475" customWidth="1"/>
    <col min="5880" max="5892" width="14.625" style="475" customWidth="1"/>
    <col min="5893" max="6133" width="9.125" style="475"/>
    <col min="6134" max="6134" width="9.125" style="475" customWidth="1"/>
    <col min="6135" max="6135" width="50.375" style="475" customWidth="1"/>
    <col min="6136" max="6148" width="14.625" style="475" customWidth="1"/>
    <col min="6149" max="6389" width="9.125" style="475"/>
    <col min="6390" max="6390" width="9.125" style="475" customWidth="1"/>
    <col min="6391" max="6391" width="50.375" style="475" customWidth="1"/>
    <col min="6392" max="6404" width="14.625" style="475" customWidth="1"/>
    <col min="6405" max="6645" width="9.125" style="475"/>
    <col min="6646" max="6646" width="9.125" style="475" customWidth="1"/>
    <col min="6647" max="6647" width="50.375" style="475" customWidth="1"/>
    <col min="6648" max="6660" width="14.625" style="475" customWidth="1"/>
    <col min="6661" max="6901" width="9.125" style="475"/>
    <col min="6902" max="6902" width="9.125" style="475" customWidth="1"/>
    <col min="6903" max="6903" width="50.375" style="475" customWidth="1"/>
    <col min="6904" max="6916" width="14.625" style="475" customWidth="1"/>
    <col min="6917" max="7157" width="9.125" style="475"/>
    <col min="7158" max="7158" width="9.125" style="475" customWidth="1"/>
    <col min="7159" max="7159" width="50.375" style="475" customWidth="1"/>
    <col min="7160" max="7172" width="14.625" style="475" customWidth="1"/>
    <col min="7173" max="7413" width="9.125" style="475"/>
    <col min="7414" max="7414" width="9.125" style="475" customWidth="1"/>
    <col min="7415" max="7415" width="50.375" style="475" customWidth="1"/>
    <col min="7416" max="7428" width="14.625" style="475" customWidth="1"/>
    <col min="7429" max="7669" width="9.125" style="475"/>
    <col min="7670" max="7670" width="9.125" style="475" customWidth="1"/>
    <col min="7671" max="7671" width="50.375" style="475" customWidth="1"/>
    <col min="7672" max="7684" width="14.625" style="475" customWidth="1"/>
    <col min="7685" max="7925" width="9.125" style="475"/>
    <col min="7926" max="7926" width="9.125" style="475" customWidth="1"/>
    <col min="7927" max="7927" width="50.375" style="475" customWidth="1"/>
    <col min="7928" max="7940" width="14.625" style="475" customWidth="1"/>
    <col min="7941" max="8181" width="9.125" style="475"/>
    <col min="8182" max="8182" width="9.125" style="475" customWidth="1"/>
    <col min="8183" max="8183" width="50.375" style="475" customWidth="1"/>
    <col min="8184" max="8196" width="14.625" style="475" customWidth="1"/>
    <col min="8197" max="8437" width="9.125" style="475"/>
    <col min="8438" max="8438" width="9.125" style="475" customWidth="1"/>
    <col min="8439" max="8439" width="50.375" style="475" customWidth="1"/>
    <col min="8440" max="8452" width="14.625" style="475" customWidth="1"/>
    <col min="8453" max="8693" width="9.125" style="475"/>
    <col min="8694" max="8694" width="9.125" style="475" customWidth="1"/>
    <col min="8695" max="8695" width="50.375" style="475" customWidth="1"/>
    <col min="8696" max="8708" width="14.625" style="475" customWidth="1"/>
    <col min="8709" max="8949" width="9.125" style="475"/>
    <col min="8950" max="8950" width="9.125" style="475" customWidth="1"/>
    <col min="8951" max="8951" width="50.375" style="475" customWidth="1"/>
    <col min="8952" max="8964" width="14.625" style="475" customWidth="1"/>
    <col min="8965" max="9205" width="9.125" style="475"/>
    <col min="9206" max="9206" width="9.125" style="475" customWidth="1"/>
    <col min="9207" max="9207" width="50.375" style="475" customWidth="1"/>
    <col min="9208" max="9220" width="14.625" style="475" customWidth="1"/>
    <col min="9221" max="9461" width="9.125" style="475"/>
    <col min="9462" max="9462" width="9.125" style="475" customWidth="1"/>
    <col min="9463" max="9463" width="50.375" style="475" customWidth="1"/>
    <col min="9464" max="9476" width="14.625" style="475" customWidth="1"/>
    <col min="9477" max="9717" width="9.125" style="475"/>
    <col min="9718" max="9718" width="9.125" style="475" customWidth="1"/>
    <col min="9719" max="9719" width="50.375" style="475" customWidth="1"/>
    <col min="9720" max="9732" width="14.625" style="475" customWidth="1"/>
    <col min="9733" max="9973" width="9.125" style="475"/>
    <col min="9974" max="9974" width="9.125" style="475" customWidth="1"/>
    <col min="9975" max="9975" width="50.375" style="475" customWidth="1"/>
    <col min="9976" max="9988" width="14.625" style="475" customWidth="1"/>
    <col min="9989" max="10229" width="9.125" style="475"/>
    <col min="10230" max="10230" width="9.125" style="475" customWidth="1"/>
    <col min="10231" max="10231" width="50.375" style="475" customWidth="1"/>
    <col min="10232" max="10244" width="14.625" style="475" customWidth="1"/>
    <col min="10245" max="10485" width="9.125" style="475"/>
    <col min="10486" max="10486" width="9.125" style="475" customWidth="1"/>
    <col min="10487" max="10487" width="50.375" style="475" customWidth="1"/>
    <col min="10488" max="10500" width="14.625" style="475" customWidth="1"/>
    <col min="10501" max="10741" width="9.125" style="475"/>
    <col min="10742" max="10742" width="9.125" style="475" customWidth="1"/>
    <col min="10743" max="10743" width="50.375" style="475" customWidth="1"/>
    <col min="10744" max="10756" width="14.625" style="475" customWidth="1"/>
    <col min="10757" max="10997" width="9.125" style="475"/>
    <col min="10998" max="10998" width="9.125" style="475" customWidth="1"/>
    <col min="10999" max="10999" width="50.375" style="475" customWidth="1"/>
    <col min="11000" max="11012" width="14.625" style="475" customWidth="1"/>
    <col min="11013" max="11253" width="9.125" style="475"/>
    <col min="11254" max="11254" width="9.125" style="475" customWidth="1"/>
    <col min="11255" max="11255" width="50.375" style="475" customWidth="1"/>
    <col min="11256" max="11268" width="14.625" style="475" customWidth="1"/>
    <col min="11269" max="11509" width="9.125" style="475"/>
    <col min="11510" max="11510" width="9.125" style="475" customWidth="1"/>
    <col min="11511" max="11511" width="50.375" style="475" customWidth="1"/>
    <col min="11512" max="11524" width="14.625" style="475" customWidth="1"/>
    <col min="11525" max="11765" width="9.125" style="475"/>
    <col min="11766" max="11766" width="9.125" style="475" customWidth="1"/>
    <col min="11767" max="11767" width="50.375" style="475" customWidth="1"/>
    <col min="11768" max="11780" width="14.625" style="475" customWidth="1"/>
    <col min="11781" max="12021" width="9.125" style="475"/>
    <col min="12022" max="12022" width="9.125" style="475" customWidth="1"/>
    <col min="12023" max="12023" width="50.375" style="475" customWidth="1"/>
    <col min="12024" max="12036" width="14.625" style="475" customWidth="1"/>
    <col min="12037" max="12277" width="9.125" style="475"/>
    <col min="12278" max="12278" width="9.125" style="475" customWidth="1"/>
    <col min="12279" max="12279" width="50.375" style="475" customWidth="1"/>
    <col min="12280" max="12292" width="14.625" style="475" customWidth="1"/>
    <col min="12293" max="12533" width="9.125" style="475"/>
    <col min="12534" max="12534" width="9.125" style="475" customWidth="1"/>
    <col min="12535" max="12535" width="50.375" style="475" customWidth="1"/>
    <col min="12536" max="12548" width="14.625" style="475" customWidth="1"/>
    <col min="12549" max="12789" width="9.125" style="475"/>
    <col min="12790" max="12790" width="9.125" style="475" customWidth="1"/>
    <col min="12791" max="12791" width="50.375" style="475" customWidth="1"/>
    <col min="12792" max="12804" width="14.625" style="475" customWidth="1"/>
    <col min="12805" max="13045" width="9.125" style="475"/>
    <col min="13046" max="13046" width="9.125" style="475" customWidth="1"/>
    <col min="13047" max="13047" width="50.375" style="475" customWidth="1"/>
    <col min="13048" max="13060" width="14.625" style="475" customWidth="1"/>
    <col min="13061" max="13301" width="9.125" style="475"/>
    <col min="13302" max="13302" width="9.125" style="475" customWidth="1"/>
    <col min="13303" max="13303" width="50.375" style="475" customWidth="1"/>
    <col min="13304" max="13316" width="14.625" style="475" customWidth="1"/>
    <col min="13317" max="13557" width="9.125" style="475"/>
    <col min="13558" max="13558" width="9.125" style="475" customWidth="1"/>
    <col min="13559" max="13559" width="50.375" style="475" customWidth="1"/>
    <col min="13560" max="13572" width="14.625" style="475" customWidth="1"/>
    <col min="13573" max="13813" width="9.125" style="475"/>
    <col min="13814" max="13814" width="9.125" style="475" customWidth="1"/>
    <col min="13815" max="13815" width="50.375" style="475" customWidth="1"/>
    <col min="13816" max="13828" width="14.625" style="475" customWidth="1"/>
    <col min="13829" max="14069" width="9.125" style="475"/>
    <col min="14070" max="14070" width="9.125" style="475" customWidth="1"/>
    <col min="14071" max="14071" width="50.375" style="475" customWidth="1"/>
    <col min="14072" max="14084" width="14.625" style="475" customWidth="1"/>
    <col min="14085" max="14325" width="9.125" style="475"/>
    <col min="14326" max="14326" width="9.125" style="475" customWidth="1"/>
    <col min="14327" max="14327" width="50.375" style="475" customWidth="1"/>
    <col min="14328" max="14340" width="14.625" style="475" customWidth="1"/>
    <col min="14341" max="14581" width="9.125" style="475"/>
    <col min="14582" max="14582" width="9.125" style="475" customWidth="1"/>
    <col min="14583" max="14583" width="50.375" style="475" customWidth="1"/>
    <col min="14584" max="14596" width="14.625" style="475" customWidth="1"/>
    <col min="14597" max="14837" width="9.125" style="475"/>
    <col min="14838" max="14838" width="9.125" style="475" customWidth="1"/>
    <col min="14839" max="14839" width="50.375" style="475" customWidth="1"/>
    <col min="14840" max="14852" width="14.625" style="475" customWidth="1"/>
    <col min="14853" max="15093" width="9.125" style="475"/>
    <col min="15094" max="15094" width="9.125" style="475" customWidth="1"/>
    <col min="15095" max="15095" width="50.375" style="475" customWidth="1"/>
    <col min="15096" max="15108" width="14.625" style="475" customWidth="1"/>
    <col min="15109" max="15349" width="9.125" style="475"/>
    <col min="15350" max="15350" width="9.125" style="475" customWidth="1"/>
    <col min="15351" max="15351" width="50.375" style="475" customWidth="1"/>
    <col min="15352" max="15364" width="14.625" style="475" customWidth="1"/>
    <col min="15365" max="15605" width="9.125" style="475"/>
    <col min="15606" max="15606" width="9.125" style="475" customWidth="1"/>
    <col min="15607" max="15607" width="50.375" style="475" customWidth="1"/>
    <col min="15608" max="15620" width="14.625" style="475" customWidth="1"/>
    <col min="15621" max="15861" width="9.125" style="475"/>
    <col min="15862" max="15862" width="9.125" style="475" customWidth="1"/>
    <col min="15863" max="15863" width="50.375" style="475" customWidth="1"/>
    <col min="15864" max="15876" width="14.625" style="475" customWidth="1"/>
    <col min="15877" max="16117" width="9.125" style="475"/>
    <col min="16118" max="16118" width="9.125" style="475" customWidth="1"/>
    <col min="16119" max="16119" width="50.375" style="475" customWidth="1"/>
    <col min="16120" max="16132" width="14.625" style="475" customWidth="1"/>
    <col min="16133" max="16384" width="9.125" style="475"/>
  </cols>
  <sheetData>
    <row r="1" ht="33.95" customHeight="1" spans="1:7">
      <c r="A1" s="542" t="s">
        <v>20</v>
      </c>
      <c r="B1" s="542"/>
      <c r="C1" s="542"/>
      <c r="D1" s="542"/>
      <c r="E1" s="542"/>
      <c r="F1" s="542"/>
      <c r="G1" s="542"/>
    </row>
    <row r="2" ht="27" customHeight="1" spans="1:7">
      <c r="A2" s="543" t="s">
        <v>19</v>
      </c>
      <c r="B2" s="543"/>
      <c r="C2" s="543"/>
      <c r="D2" s="543"/>
      <c r="E2" s="543"/>
      <c r="F2" s="544"/>
      <c r="G2" s="190" t="s">
        <v>137</v>
      </c>
    </row>
    <row r="3" ht="21.95" customHeight="1" spans="1:7">
      <c r="A3" s="545" t="s">
        <v>158</v>
      </c>
      <c r="B3" s="481" t="s">
        <v>2493</v>
      </c>
      <c r="C3" s="481" t="s">
        <v>35</v>
      </c>
      <c r="D3" s="482" t="s">
        <v>2494</v>
      </c>
      <c r="E3" s="481" t="s">
        <v>38</v>
      </c>
      <c r="F3" s="546" t="s">
        <v>41</v>
      </c>
      <c r="G3" s="546" t="s">
        <v>42</v>
      </c>
    </row>
    <row r="4" ht="21.95" customHeight="1" spans="1:7">
      <c r="A4" s="547"/>
      <c r="B4" s="481"/>
      <c r="C4" s="481"/>
      <c r="D4" s="482"/>
      <c r="E4" s="481"/>
      <c r="F4" s="546"/>
      <c r="G4" s="546"/>
    </row>
    <row r="5" ht="21.95" hidden="1" customHeight="1" spans="1:7">
      <c r="A5" s="548">
        <v>206</v>
      </c>
      <c r="B5" s="549" t="s">
        <v>2495</v>
      </c>
      <c r="C5" s="550"/>
      <c r="D5" s="550">
        <v>0</v>
      </c>
      <c r="E5" s="550">
        <v>0</v>
      </c>
      <c r="F5" s="405" t="str">
        <f t="shared" ref="F5:F36" si="0">IFERROR(E5/C5,"")</f>
        <v/>
      </c>
      <c r="G5" s="405" t="str">
        <f t="shared" ref="G5:G36" si="1">IFERROR(E5/D5,"")</f>
        <v/>
      </c>
    </row>
    <row r="6" ht="21.95" hidden="1" customHeight="1" spans="1:7">
      <c r="A6" s="548">
        <v>20610</v>
      </c>
      <c r="B6" s="492" t="s">
        <v>2496</v>
      </c>
      <c r="C6" s="550"/>
      <c r="D6" s="550">
        <v>0</v>
      </c>
      <c r="E6" s="550">
        <v>0</v>
      </c>
      <c r="F6" s="405" t="str">
        <f t="shared" si="0"/>
        <v/>
      </c>
      <c r="G6" s="405" t="str">
        <f t="shared" si="1"/>
        <v/>
      </c>
    </row>
    <row r="7" ht="21.95" customHeight="1" spans="1:7">
      <c r="A7" s="548">
        <v>207</v>
      </c>
      <c r="B7" s="551" t="s">
        <v>2497</v>
      </c>
      <c r="C7" s="550">
        <v>452</v>
      </c>
      <c r="D7" s="550">
        <v>36</v>
      </c>
      <c r="E7" s="550">
        <v>120</v>
      </c>
      <c r="F7" s="405">
        <f t="shared" si="0"/>
        <v>0.265</v>
      </c>
      <c r="G7" s="405">
        <f t="shared" si="1"/>
        <v>3.333</v>
      </c>
    </row>
    <row r="8" ht="21.95" customHeight="1" spans="1:7">
      <c r="A8" s="548">
        <v>20707</v>
      </c>
      <c r="B8" s="552" t="s">
        <v>2498</v>
      </c>
      <c r="C8" s="550"/>
      <c r="D8" s="550">
        <v>36</v>
      </c>
      <c r="E8" s="550">
        <v>120</v>
      </c>
      <c r="F8" s="405" t="str">
        <f t="shared" si="0"/>
        <v/>
      </c>
      <c r="G8" s="405">
        <f t="shared" si="1"/>
        <v>3.333</v>
      </c>
    </row>
    <row r="9" ht="21.95" customHeight="1" spans="1:7">
      <c r="A9" s="548">
        <v>208</v>
      </c>
      <c r="B9" s="551" t="s">
        <v>2499</v>
      </c>
      <c r="C9" s="550">
        <v>3695</v>
      </c>
      <c r="D9" s="550">
        <v>1132</v>
      </c>
      <c r="E9" s="550">
        <v>4529</v>
      </c>
      <c r="F9" s="405">
        <f t="shared" si="0"/>
        <v>1.226</v>
      </c>
      <c r="G9" s="405">
        <f t="shared" si="1"/>
        <v>4.001</v>
      </c>
    </row>
    <row r="10" ht="21.95" customHeight="1" spans="1:7">
      <c r="A10" s="548">
        <v>20822</v>
      </c>
      <c r="B10" s="552" t="s">
        <v>2500</v>
      </c>
      <c r="C10" s="550">
        <v>1112</v>
      </c>
      <c r="D10" s="550">
        <v>977</v>
      </c>
      <c r="E10" s="550">
        <v>2532</v>
      </c>
      <c r="F10" s="405">
        <f t="shared" si="0"/>
        <v>2.277</v>
      </c>
      <c r="G10" s="405">
        <f t="shared" si="1"/>
        <v>2.592</v>
      </c>
    </row>
    <row r="11" ht="21.95" customHeight="1" spans="1:7">
      <c r="A11" s="548">
        <v>20823</v>
      </c>
      <c r="B11" s="552" t="s">
        <v>2501</v>
      </c>
      <c r="C11" s="550"/>
      <c r="D11" s="550">
        <v>155</v>
      </c>
      <c r="E11" s="550">
        <v>1997</v>
      </c>
      <c r="F11" s="405" t="str">
        <f t="shared" si="0"/>
        <v/>
      </c>
      <c r="G11" s="405">
        <f t="shared" si="1"/>
        <v>12.884</v>
      </c>
    </row>
    <row r="12" ht="21.95" hidden="1" customHeight="1" spans="1:7">
      <c r="A12" s="548">
        <v>211</v>
      </c>
      <c r="B12" s="551" t="s">
        <v>2502</v>
      </c>
      <c r="C12" s="550"/>
      <c r="D12" s="550">
        <v>0</v>
      </c>
      <c r="E12" s="550">
        <v>0</v>
      </c>
      <c r="F12" s="405" t="str">
        <f t="shared" si="0"/>
        <v/>
      </c>
      <c r="G12" s="405" t="str">
        <f t="shared" si="1"/>
        <v/>
      </c>
    </row>
    <row r="13" ht="21.95" hidden="1" customHeight="1" spans="1:7">
      <c r="A13" s="548">
        <v>21160</v>
      </c>
      <c r="B13" s="552" t="s">
        <v>2503</v>
      </c>
      <c r="C13" s="550"/>
      <c r="D13" s="550">
        <v>0</v>
      </c>
      <c r="E13" s="550">
        <v>0</v>
      </c>
      <c r="F13" s="405" t="str">
        <f t="shared" si="0"/>
        <v/>
      </c>
      <c r="G13" s="405" t="str">
        <f t="shared" si="1"/>
        <v/>
      </c>
    </row>
    <row r="14" ht="21.95" hidden="1" customHeight="1" spans="1:7">
      <c r="A14" s="548">
        <v>21161</v>
      </c>
      <c r="B14" s="552" t="s">
        <v>2504</v>
      </c>
      <c r="C14" s="550"/>
      <c r="D14" s="550">
        <v>0</v>
      </c>
      <c r="E14" s="550">
        <v>0</v>
      </c>
      <c r="F14" s="405" t="str">
        <f t="shared" si="0"/>
        <v/>
      </c>
      <c r="G14" s="405" t="str">
        <f t="shared" si="1"/>
        <v/>
      </c>
    </row>
    <row r="15" ht="21.95" customHeight="1" spans="1:7">
      <c r="A15" s="548">
        <v>212</v>
      </c>
      <c r="B15" s="551" t="s">
        <v>2505</v>
      </c>
      <c r="C15" s="550">
        <v>226654</v>
      </c>
      <c r="D15" s="550">
        <v>303185</v>
      </c>
      <c r="E15" s="550">
        <v>135682</v>
      </c>
      <c r="F15" s="405">
        <f t="shared" si="0"/>
        <v>0.599</v>
      </c>
      <c r="G15" s="405">
        <f t="shared" si="1"/>
        <v>0.448</v>
      </c>
    </row>
    <row r="16" ht="21.95" customHeight="1" spans="1:7">
      <c r="A16" s="548">
        <v>21207</v>
      </c>
      <c r="B16" s="552" t="s">
        <v>2506</v>
      </c>
      <c r="C16" s="550"/>
      <c r="D16" s="550">
        <v>6953</v>
      </c>
      <c r="E16" s="550">
        <v>7481</v>
      </c>
      <c r="F16" s="405" t="str">
        <f t="shared" si="0"/>
        <v/>
      </c>
      <c r="G16" s="405">
        <f t="shared" si="1"/>
        <v>1.076</v>
      </c>
    </row>
    <row r="17" ht="21.95" customHeight="1" spans="1:7">
      <c r="A17" s="548">
        <v>21208</v>
      </c>
      <c r="B17" s="552" t="s">
        <v>2507</v>
      </c>
      <c r="C17" s="550">
        <v>201173</v>
      </c>
      <c r="D17" s="550">
        <v>271773</v>
      </c>
      <c r="E17" s="550">
        <v>118042</v>
      </c>
      <c r="F17" s="405">
        <f t="shared" si="0"/>
        <v>0.587</v>
      </c>
      <c r="G17" s="405">
        <f t="shared" si="1"/>
        <v>0.434</v>
      </c>
    </row>
    <row r="18" ht="21.95" customHeight="1" spans="1:7">
      <c r="A18" s="548">
        <v>21209</v>
      </c>
      <c r="B18" s="552" t="s">
        <v>2508</v>
      </c>
      <c r="C18" s="550"/>
      <c r="D18" s="550">
        <v>0</v>
      </c>
      <c r="E18" s="550">
        <v>0</v>
      </c>
      <c r="F18" s="405" t="str">
        <f t="shared" si="0"/>
        <v/>
      </c>
      <c r="G18" s="405" t="str">
        <f t="shared" si="1"/>
        <v/>
      </c>
    </row>
    <row r="19" ht="21.95" customHeight="1" spans="1:7">
      <c r="A19" s="548">
        <v>21210</v>
      </c>
      <c r="B19" s="552" t="s">
        <v>2509</v>
      </c>
      <c r="C19" s="550">
        <v>3716</v>
      </c>
      <c r="D19" s="550">
        <v>8714</v>
      </c>
      <c r="E19" s="550">
        <v>427</v>
      </c>
      <c r="F19" s="405">
        <f t="shared" si="0"/>
        <v>0.115</v>
      </c>
      <c r="G19" s="405">
        <f t="shared" si="1"/>
        <v>0.049</v>
      </c>
    </row>
    <row r="20" ht="21.95" customHeight="1" spans="1:7">
      <c r="A20" s="548">
        <v>21211</v>
      </c>
      <c r="B20" s="552" t="s">
        <v>2510</v>
      </c>
      <c r="C20" s="550"/>
      <c r="D20" s="550">
        <v>3601</v>
      </c>
      <c r="E20" s="550">
        <v>936</v>
      </c>
      <c r="F20" s="405" t="str">
        <f t="shared" si="0"/>
        <v/>
      </c>
      <c r="G20" s="405">
        <f t="shared" si="1"/>
        <v>0.26</v>
      </c>
    </row>
    <row r="21" ht="21.95" customHeight="1" spans="1:7">
      <c r="A21" s="548">
        <v>21212</v>
      </c>
      <c r="B21" s="552" t="s">
        <v>2511</v>
      </c>
      <c r="C21" s="550">
        <v>13054</v>
      </c>
      <c r="D21" s="550">
        <v>9861</v>
      </c>
      <c r="E21" s="550">
        <v>5080</v>
      </c>
      <c r="F21" s="405">
        <f t="shared" si="0"/>
        <v>0.389</v>
      </c>
      <c r="G21" s="405">
        <f t="shared" si="1"/>
        <v>0.515</v>
      </c>
    </row>
    <row r="22" ht="21.95" customHeight="1" spans="1:7">
      <c r="A22" s="548">
        <v>21213</v>
      </c>
      <c r="B22" s="552" t="s">
        <v>2512</v>
      </c>
      <c r="C22" s="550">
        <v>714</v>
      </c>
      <c r="D22" s="550">
        <v>2283</v>
      </c>
      <c r="E22" s="550">
        <v>725</v>
      </c>
      <c r="F22" s="405">
        <f t="shared" si="0"/>
        <v>1.015</v>
      </c>
      <c r="G22" s="405">
        <f t="shared" si="1"/>
        <v>0.318</v>
      </c>
    </row>
    <row r="23" ht="21.95" customHeight="1" spans="1:7">
      <c r="A23" s="548">
        <v>21214</v>
      </c>
      <c r="B23" s="552" t="s">
        <v>2513</v>
      </c>
      <c r="C23" s="550"/>
      <c r="D23" s="550">
        <v>0</v>
      </c>
      <c r="E23" s="550">
        <v>2991</v>
      </c>
      <c r="F23" s="405" t="str">
        <f t="shared" si="0"/>
        <v/>
      </c>
      <c r="G23" s="405" t="str">
        <f t="shared" si="1"/>
        <v/>
      </c>
    </row>
    <row r="24" ht="21.95" customHeight="1" spans="1:7">
      <c r="A24" s="548">
        <v>213</v>
      </c>
      <c r="B24" s="551" t="s">
        <v>2514</v>
      </c>
      <c r="C24" s="550">
        <v>25222</v>
      </c>
      <c r="D24" s="550">
        <v>10860</v>
      </c>
      <c r="E24" s="550">
        <v>3714</v>
      </c>
      <c r="F24" s="405">
        <f t="shared" si="0"/>
        <v>0.147</v>
      </c>
      <c r="G24" s="405">
        <f t="shared" si="1"/>
        <v>0.342</v>
      </c>
    </row>
    <row r="25" ht="21.95" customHeight="1" spans="1:7">
      <c r="A25" s="548">
        <v>21360</v>
      </c>
      <c r="B25" s="552" t="s">
        <v>2515</v>
      </c>
      <c r="C25" s="550"/>
      <c r="D25" s="550">
        <v>0</v>
      </c>
      <c r="E25" s="550">
        <v>0</v>
      </c>
      <c r="F25" s="405" t="str">
        <f t="shared" si="0"/>
        <v/>
      </c>
      <c r="G25" s="405" t="str">
        <f t="shared" si="1"/>
        <v/>
      </c>
    </row>
    <row r="26" ht="21.95" customHeight="1" spans="1:7">
      <c r="A26" s="548">
        <v>21366</v>
      </c>
      <c r="B26" s="552" t="s">
        <v>2516</v>
      </c>
      <c r="C26" s="550">
        <v>5392</v>
      </c>
      <c r="D26" s="550">
        <v>6342</v>
      </c>
      <c r="E26" s="550">
        <v>3064</v>
      </c>
      <c r="F26" s="405">
        <f t="shared" si="0"/>
        <v>0.568</v>
      </c>
      <c r="G26" s="405">
        <f t="shared" si="1"/>
        <v>0.483</v>
      </c>
    </row>
    <row r="27" ht="21.95" hidden="1" customHeight="1" spans="1:7">
      <c r="A27" s="548">
        <v>21367</v>
      </c>
      <c r="B27" s="552" t="s">
        <v>2517</v>
      </c>
      <c r="C27" s="550"/>
      <c r="D27" s="550">
        <v>0</v>
      </c>
      <c r="E27" s="550">
        <v>0</v>
      </c>
      <c r="F27" s="405" t="str">
        <f t="shared" si="0"/>
        <v/>
      </c>
      <c r="G27" s="405" t="str">
        <f t="shared" si="1"/>
        <v/>
      </c>
    </row>
    <row r="28" ht="21.95" hidden="1" customHeight="1" spans="1:7">
      <c r="A28" s="548">
        <v>21368</v>
      </c>
      <c r="B28" s="552" t="s">
        <v>2518</v>
      </c>
      <c r="C28" s="550"/>
      <c r="D28" s="550">
        <v>0</v>
      </c>
      <c r="E28" s="550">
        <v>0</v>
      </c>
      <c r="F28" s="405" t="str">
        <f t="shared" si="0"/>
        <v/>
      </c>
      <c r="G28" s="405" t="str">
        <f t="shared" si="1"/>
        <v/>
      </c>
    </row>
    <row r="29" ht="21.95" customHeight="1" spans="1:7">
      <c r="A29" s="548">
        <v>21369</v>
      </c>
      <c r="B29" s="552" t="s">
        <v>2519</v>
      </c>
      <c r="C29" s="550">
        <v>630</v>
      </c>
      <c r="D29" s="550">
        <v>3268</v>
      </c>
      <c r="E29" s="550">
        <v>650</v>
      </c>
      <c r="F29" s="405">
        <f t="shared" si="0"/>
        <v>1.032</v>
      </c>
      <c r="G29" s="405">
        <f t="shared" si="1"/>
        <v>0.199</v>
      </c>
    </row>
    <row r="30" ht="21.95" customHeight="1" spans="1:7">
      <c r="A30" s="553">
        <v>21370</v>
      </c>
      <c r="B30" s="552" t="s">
        <v>2520</v>
      </c>
      <c r="C30" s="550"/>
      <c r="D30" s="550">
        <v>1250</v>
      </c>
      <c r="E30" s="550">
        <v>0</v>
      </c>
      <c r="F30" s="405" t="str">
        <f t="shared" si="0"/>
        <v/>
      </c>
      <c r="G30" s="405">
        <f t="shared" si="1"/>
        <v>0</v>
      </c>
    </row>
    <row r="31" ht="21.95" customHeight="1" spans="1:7">
      <c r="A31" s="553">
        <v>214</v>
      </c>
      <c r="B31" s="551" t="s">
        <v>2521</v>
      </c>
      <c r="C31" s="550">
        <v>4845</v>
      </c>
      <c r="D31" s="550">
        <v>7000</v>
      </c>
      <c r="E31" s="550">
        <v>2714</v>
      </c>
      <c r="F31" s="405">
        <f t="shared" si="0"/>
        <v>0.56</v>
      </c>
      <c r="G31" s="405">
        <f t="shared" si="1"/>
        <v>0.388</v>
      </c>
    </row>
    <row r="32" ht="21.95" hidden="1" customHeight="1" spans="1:7">
      <c r="A32" s="548">
        <v>21402</v>
      </c>
      <c r="B32" s="552" t="s">
        <v>1897</v>
      </c>
      <c r="C32" s="550"/>
      <c r="D32" s="550">
        <v>0</v>
      </c>
      <c r="E32" s="550">
        <v>0</v>
      </c>
      <c r="F32" s="405" t="str">
        <f t="shared" si="0"/>
        <v/>
      </c>
      <c r="G32" s="405" t="str">
        <f t="shared" si="1"/>
        <v/>
      </c>
    </row>
    <row r="33" ht="21.95" hidden="1" customHeight="1" spans="1:7">
      <c r="A33" s="548">
        <v>2140280</v>
      </c>
      <c r="B33" s="552" t="s">
        <v>2522</v>
      </c>
      <c r="C33" s="550"/>
      <c r="D33" s="550">
        <v>0</v>
      </c>
      <c r="E33" s="550">
        <v>0</v>
      </c>
      <c r="F33" s="405" t="str">
        <f t="shared" si="0"/>
        <v/>
      </c>
      <c r="G33" s="405" t="str">
        <f t="shared" si="1"/>
        <v/>
      </c>
    </row>
    <row r="34" ht="21.95" hidden="1" customHeight="1" spans="1:7">
      <c r="A34" s="548">
        <v>21460</v>
      </c>
      <c r="B34" s="552" t="s">
        <v>2523</v>
      </c>
      <c r="C34" s="550"/>
      <c r="D34" s="550">
        <v>0</v>
      </c>
      <c r="E34" s="550">
        <v>0</v>
      </c>
      <c r="F34" s="405" t="str">
        <f t="shared" si="0"/>
        <v/>
      </c>
      <c r="G34" s="405" t="str">
        <f t="shared" si="1"/>
        <v/>
      </c>
    </row>
    <row r="35" ht="21.95" customHeight="1" spans="1:7">
      <c r="A35" s="548">
        <v>21462</v>
      </c>
      <c r="B35" s="552" t="s">
        <v>2524</v>
      </c>
      <c r="C35" s="550">
        <v>4845</v>
      </c>
      <c r="D35" s="550">
        <v>7000</v>
      </c>
      <c r="E35" s="550">
        <v>2714</v>
      </c>
      <c r="F35" s="405">
        <f t="shared" si="0"/>
        <v>0.56</v>
      </c>
      <c r="G35" s="405">
        <f t="shared" si="1"/>
        <v>0.388</v>
      </c>
    </row>
    <row r="36" ht="21.95" hidden="1" customHeight="1" spans="1:7">
      <c r="A36" s="548">
        <v>21463</v>
      </c>
      <c r="B36" s="552" t="s">
        <v>2525</v>
      </c>
      <c r="C36" s="550"/>
      <c r="D36" s="550">
        <v>0</v>
      </c>
      <c r="E36" s="550">
        <v>0</v>
      </c>
      <c r="F36" s="405" t="str">
        <f t="shared" si="0"/>
        <v/>
      </c>
      <c r="G36" s="405" t="str">
        <f t="shared" si="1"/>
        <v/>
      </c>
    </row>
    <row r="37" ht="21.95" hidden="1" customHeight="1" spans="1:7">
      <c r="A37" s="548">
        <v>21464</v>
      </c>
      <c r="B37" s="552" t="s">
        <v>2526</v>
      </c>
      <c r="C37" s="550"/>
      <c r="D37" s="550">
        <v>0</v>
      </c>
      <c r="E37" s="550">
        <v>0</v>
      </c>
      <c r="F37" s="405" t="str">
        <f t="shared" ref="F37:F60" si="2">IFERROR(E37/C37,"")</f>
        <v/>
      </c>
      <c r="G37" s="405" t="str">
        <f t="shared" ref="G37:G60" si="3">IFERROR(E37/D37,"")</f>
        <v/>
      </c>
    </row>
    <row r="38" ht="21.95" hidden="1" customHeight="1" spans="1:7">
      <c r="A38" s="548">
        <v>21468</v>
      </c>
      <c r="B38" s="552" t="s">
        <v>2527</v>
      </c>
      <c r="C38" s="550"/>
      <c r="D38" s="550">
        <v>0</v>
      </c>
      <c r="E38" s="550">
        <v>0</v>
      </c>
      <c r="F38" s="405" t="str">
        <f t="shared" si="2"/>
        <v/>
      </c>
      <c r="G38" s="405" t="str">
        <f t="shared" si="3"/>
        <v/>
      </c>
    </row>
    <row r="39" ht="21.95" hidden="1" customHeight="1" spans="1:7">
      <c r="A39" s="548">
        <v>21469</v>
      </c>
      <c r="B39" s="552" t="s">
        <v>2528</v>
      </c>
      <c r="C39" s="550"/>
      <c r="D39" s="550">
        <v>0</v>
      </c>
      <c r="E39" s="550">
        <v>0</v>
      </c>
      <c r="F39" s="405" t="str">
        <f t="shared" si="2"/>
        <v/>
      </c>
      <c r="G39" s="405" t="str">
        <f t="shared" si="3"/>
        <v/>
      </c>
    </row>
    <row r="40" ht="21.95" customHeight="1" spans="1:7">
      <c r="A40" s="548">
        <v>215</v>
      </c>
      <c r="B40" s="551" t="s">
        <v>2529</v>
      </c>
      <c r="C40" s="550">
        <v>499</v>
      </c>
      <c r="D40" s="550">
        <v>550</v>
      </c>
      <c r="E40" s="550">
        <v>549</v>
      </c>
      <c r="F40" s="405">
        <f t="shared" si="2"/>
        <v>1.1</v>
      </c>
      <c r="G40" s="405">
        <f t="shared" si="3"/>
        <v>0.998</v>
      </c>
    </row>
    <row r="41" ht="21.95" customHeight="1" spans="1:7">
      <c r="A41" s="548">
        <v>21505</v>
      </c>
      <c r="B41" s="552" t="s">
        <v>2022</v>
      </c>
      <c r="C41" s="550">
        <v>424</v>
      </c>
      <c r="D41" s="550">
        <v>500</v>
      </c>
      <c r="E41" s="550">
        <v>484</v>
      </c>
      <c r="F41" s="405">
        <f t="shared" si="2"/>
        <v>1.142</v>
      </c>
      <c r="G41" s="405">
        <f t="shared" si="3"/>
        <v>0.968</v>
      </c>
    </row>
    <row r="42" ht="21.95" customHeight="1" spans="1:7">
      <c r="A42" s="548">
        <v>2150570</v>
      </c>
      <c r="B42" s="552" t="s">
        <v>2530</v>
      </c>
      <c r="C42" s="550">
        <v>424</v>
      </c>
      <c r="D42" s="550">
        <v>500</v>
      </c>
      <c r="E42" s="550">
        <v>484</v>
      </c>
      <c r="F42" s="405">
        <f t="shared" si="2"/>
        <v>1.142</v>
      </c>
      <c r="G42" s="405">
        <f t="shared" si="3"/>
        <v>0.968</v>
      </c>
    </row>
    <row r="43" ht="21.95" customHeight="1" spans="1:7">
      <c r="A43" s="548">
        <v>21560</v>
      </c>
      <c r="B43" s="552" t="s">
        <v>2531</v>
      </c>
      <c r="C43" s="550"/>
      <c r="D43" s="550">
        <v>0</v>
      </c>
      <c r="E43" s="550">
        <v>5</v>
      </c>
      <c r="F43" s="405" t="str">
        <f t="shared" si="2"/>
        <v/>
      </c>
      <c r="G43" s="405" t="str">
        <f t="shared" si="3"/>
        <v/>
      </c>
    </row>
    <row r="44" ht="21.95" customHeight="1" spans="1:7">
      <c r="A44" s="548">
        <v>21561</v>
      </c>
      <c r="B44" s="552" t="s">
        <v>2532</v>
      </c>
      <c r="C44" s="550">
        <v>75</v>
      </c>
      <c r="D44" s="550">
        <v>50</v>
      </c>
      <c r="E44" s="550">
        <v>60</v>
      </c>
      <c r="F44" s="405">
        <f t="shared" si="2"/>
        <v>0.8</v>
      </c>
      <c r="G44" s="405">
        <f t="shared" si="3"/>
        <v>1.2</v>
      </c>
    </row>
    <row r="45" ht="21.95" hidden="1" customHeight="1" spans="1:7">
      <c r="A45" s="548">
        <v>21562</v>
      </c>
      <c r="B45" s="552" t="s">
        <v>2533</v>
      </c>
      <c r="C45" s="550"/>
      <c r="D45" s="550">
        <v>0</v>
      </c>
      <c r="E45" s="550">
        <v>0</v>
      </c>
      <c r="F45" s="405" t="str">
        <f t="shared" si="2"/>
        <v/>
      </c>
      <c r="G45" s="405" t="str">
        <f t="shared" si="3"/>
        <v/>
      </c>
    </row>
    <row r="46" ht="21.95" hidden="1" customHeight="1" spans="1:7">
      <c r="A46" s="548">
        <v>21564</v>
      </c>
      <c r="B46" s="552" t="s">
        <v>2534</v>
      </c>
      <c r="C46" s="550"/>
      <c r="D46" s="550">
        <v>0</v>
      </c>
      <c r="E46" s="550">
        <v>0</v>
      </c>
      <c r="F46" s="405" t="str">
        <f t="shared" si="2"/>
        <v/>
      </c>
      <c r="G46" s="405" t="str">
        <f t="shared" si="3"/>
        <v/>
      </c>
    </row>
    <row r="47" ht="21.95" customHeight="1" spans="1:7">
      <c r="A47" s="548">
        <v>216</v>
      </c>
      <c r="B47" s="551" t="s">
        <v>2535</v>
      </c>
      <c r="C47" s="550">
        <v>200</v>
      </c>
      <c r="D47" s="550">
        <v>0</v>
      </c>
      <c r="E47" s="550">
        <v>50</v>
      </c>
      <c r="F47" s="405">
        <f t="shared" si="2"/>
        <v>0.25</v>
      </c>
      <c r="G47" s="405" t="str">
        <f t="shared" si="3"/>
        <v/>
      </c>
    </row>
    <row r="48" ht="21.95" customHeight="1" spans="1:7">
      <c r="A48" s="548">
        <v>21660</v>
      </c>
      <c r="B48" s="552" t="s">
        <v>2536</v>
      </c>
      <c r="C48" s="550">
        <v>200</v>
      </c>
      <c r="D48" s="550">
        <v>0</v>
      </c>
      <c r="E48" s="550">
        <v>50</v>
      </c>
      <c r="F48" s="405">
        <f t="shared" si="2"/>
        <v>0.25</v>
      </c>
      <c r="G48" s="405" t="str">
        <f t="shared" si="3"/>
        <v/>
      </c>
    </row>
    <row r="49" ht="21.95" hidden="1" customHeight="1" spans="1:7">
      <c r="A49" s="548">
        <v>217</v>
      </c>
      <c r="B49" s="551" t="s">
        <v>2537</v>
      </c>
      <c r="C49" s="550"/>
      <c r="D49" s="550">
        <v>0</v>
      </c>
      <c r="E49" s="550">
        <v>0</v>
      </c>
      <c r="F49" s="405" t="str">
        <f t="shared" si="2"/>
        <v/>
      </c>
      <c r="G49" s="405" t="str">
        <f t="shared" si="3"/>
        <v/>
      </c>
    </row>
    <row r="50" ht="21.95" hidden="1" customHeight="1" spans="1:7">
      <c r="A50" s="548">
        <v>21704</v>
      </c>
      <c r="B50" s="552" t="s">
        <v>2538</v>
      </c>
      <c r="C50" s="550"/>
      <c r="D50" s="550">
        <v>0</v>
      </c>
      <c r="E50" s="550">
        <v>0</v>
      </c>
      <c r="F50" s="405" t="str">
        <f t="shared" si="2"/>
        <v/>
      </c>
      <c r="G50" s="405" t="str">
        <f t="shared" si="3"/>
        <v/>
      </c>
    </row>
    <row r="51" ht="21.95" hidden="1" customHeight="1" spans="1:7">
      <c r="A51" s="548">
        <v>2170402</v>
      </c>
      <c r="B51" s="552" t="s">
        <v>2539</v>
      </c>
      <c r="C51" s="550"/>
      <c r="D51" s="550">
        <v>0</v>
      </c>
      <c r="E51" s="550">
        <v>0</v>
      </c>
      <c r="F51" s="405" t="str">
        <f t="shared" si="2"/>
        <v/>
      </c>
      <c r="G51" s="405" t="str">
        <f t="shared" si="3"/>
        <v/>
      </c>
    </row>
    <row r="52" ht="21.95" hidden="1" customHeight="1" spans="1:7">
      <c r="A52" s="548">
        <v>2170403</v>
      </c>
      <c r="B52" s="552" t="s">
        <v>2540</v>
      </c>
      <c r="C52" s="550"/>
      <c r="D52" s="550">
        <v>0</v>
      </c>
      <c r="E52" s="550">
        <v>0</v>
      </c>
      <c r="F52" s="405" t="str">
        <f t="shared" si="2"/>
        <v/>
      </c>
      <c r="G52" s="405" t="str">
        <f t="shared" si="3"/>
        <v/>
      </c>
    </row>
    <row r="53" ht="21.95" customHeight="1" spans="1:7">
      <c r="A53" s="548">
        <v>229</v>
      </c>
      <c r="B53" s="551" t="s">
        <v>2541</v>
      </c>
      <c r="C53" s="550">
        <v>13898</v>
      </c>
      <c r="D53" s="550">
        <v>29833</v>
      </c>
      <c r="E53" s="550">
        <v>19474</v>
      </c>
      <c r="F53" s="405">
        <f t="shared" si="2"/>
        <v>1.401</v>
      </c>
      <c r="G53" s="405">
        <f t="shared" si="3"/>
        <v>0.653</v>
      </c>
    </row>
    <row r="54" ht="21.95" customHeight="1" spans="1:7">
      <c r="A54" s="548">
        <v>22908</v>
      </c>
      <c r="B54" s="552" t="s">
        <v>2542</v>
      </c>
      <c r="C54" s="550"/>
      <c r="D54" s="550">
        <v>0</v>
      </c>
      <c r="E54" s="550">
        <v>122</v>
      </c>
      <c r="F54" s="405" t="str">
        <f t="shared" si="2"/>
        <v/>
      </c>
      <c r="G54" s="405" t="str">
        <f t="shared" si="3"/>
        <v/>
      </c>
    </row>
    <row r="55" ht="21.95" customHeight="1" spans="1:7">
      <c r="A55" s="548">
        <v>22960</v>
      </c>
      <c r="B55" s="554" t="s">
        <v>2543</v>
      </c>
      <c r="C55" s="550">
        <v>12328</v>
      </c>
      <c r="D55" s="550">
        <v>14833</v>
      </c>
      <c r="E55" s="550">
        <v>18031</v>
      </c>
      <c r="F55" s="405">
        <f t="shared" si="2"/>
        <v>1.463</v>
      </c>
      <c r="G55" s="405">
        <f t="shared" si="3"/>
        <v>1.216</v>
      </c>
    </row>
    <row r="56" ht="21.95" customHeight="1" spans="1:7">
      <c r="A56" s="555">
        <v>22961</v>
      </c>
      <c r="B56" s="554" t="s">
        <v>2544</v>
      </c>
      <c r="C56" s="550"/>
      <c r="D56" s="550">
        <v>0</v>
      </c>
      <c r="E56" s="550">
        <v>0</v>
      </c>
      <c r="F56" s="405" t="str">
        <f t="shared" si="2"/>
        <v/>
      </c>
      <c r="G56" s="405" t="str">
        <f t="shared" si="3"/>
        <v/>
      </c>
    </row>
    <row r="57" ht="21.95" customHeight="1" spans="1:7">
      <c r="A57" s="556">
        <v>22904</v>
      </c>
      <c r="B57" s="552" t="s">
        <v>2545</v>
      </c>
      <c r="C57" s="550">
        <v>1570</v>
      </c>
      <c r="D57" s="550">
        <v>15000</v>
      </c>
      <c r="E57" s="550">
        <v>1321</v>
      </c>
      <c r="F57" s="405">
        <f t="shared" si="2"/>
        <v>0.841</v>
      </c>
      <c r="G57" s="405">
        <f t="shared" si="3"/>
        <v>0.088</v>
      </c>
    </row>
    <row r="58" ht="21.95" hidden="1" customHeight="1" spans="1:7">
      <c r="A58" s="557">
        <v>232</v>
      </c>
      <c r="B58" s="558" t="s">
        <v>2546</v>
      </c>
      <c r="C58" s="550"/>
      <c r="D58" s="550">
        <v>0</v>
      </c>
      <c r="E58" s="550">
        <v>0</v>
      </c>
      <c r="F58" s="405" t="str">
        <f t="shared" si="2"/>
        <v/>
      </c>
      <c r="G58" s="405" t="str">
        <f t="shared" si="3"/>
        <v/>
      </c>
    </row>
    <row r="59" ht="21.95" customHeight="1" spans="1:7">
      <c r="A59" s="557">
        <v>233</v>
      </c>
      <c r="B59" s="558" t="s">
        <v>2547</v>
      </c>
      <c r="C59" s="550"/>
      <c r="D59" s="550">
        <v>0</v>
      </c>
      <c r="E59" s="550">
        <v>342</v>
      </c>
      <c r="F59" s="405" t="str">
        <f t="shared" si="2"/>
        <v/>
      </c>
      <c r="G59" s="405" t="str">
        <f t="shared" si="3"/>
        <v/>
      </c>
    </row>
    <row r="60" ht="30" customHeight="1" spans="1:7">
      <c r="A60" s="559"/>
      <c r="B60" s="482" t="s">
        <v>2548</v>
      </c>
      <c r="C60" s="560">
        <v>275465</v>
      </c>
      <c r="D60" s="560">
        <v>352596</v>
      </c>
      <c r="E60" s="560">
        <v>167174</v>
      </c>
      <c r="F60" s="409">
        <f t="shared" si="2"/>
        <v>0.607</v>
      </c>
      <c r="G60" s="409">
        <f t="shared" si="3"/>
        <v>0.474</v>
      </c>
    </row>
  </sheetData>
  <mergeCells count="9">
    <mergeCell ref="A1:G1"/>
    <mergeCell ref="A2:E2"/>
    <mergeCell ref="A3:A4"/>
    <mergeCell ref="B3:B4"/>
    <mergeCell ref="C3:C4"/>
    <mergeCell ref="D3:D4"/>
    <mergeCell ref="E3:E4"/>
    <mergeCell ref="F3:F4"/>
    <mergeCell ref="G3:G4"/>
  </mergeCells>
  <pageMargins left="0.433070866141732" right="0.433070866141732" top="0.393700787401575" bottom="0.196850393700787" header="0.393700787401575" footer="0.393700787401575"/>
  <pageSetup paperSize="1" scale="70" fitToWidth="2" fitToHeight="2" orientation="portrait" blackAndWhit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Y47"/>
  <sheetViews>
    <sheetView showZeros="0" view="pageBreakPreview" zoomScale="85" zoomScaleNormal="70" workbookViewId="0">
      <pane ySplit="3" topLeftCell="A22" activePane="bottomLeft" state="frozen"/>
      <selection/>
      <selection pane="bottomLeft" activeCell="I33" sqref="I33"/>
    </sheetView>
  </sheetViews>
  <sheetFormatPr defaultColWidth="9" defaultRowHeight="14.25"/>
  <cols>
    <col min="1" max="1" width="42.625" style="504" customWidth="1"/>
    <col min="2" max="2" width="14.625" style="504" customWidth="1"/>
    <col min="3" max="3" width="14.875" style="504" customWidth="1"/>
    <col min="4" max="4" width="13.25" style="504" customWidth="1"/>
    <col min="5" max="5" width="13" style="504" customWidth="1"/>
    <col min="6" max="6" width="11.875" style="504" hidden="1" customWidth="1"/>
    <col min="7" max="7" width="10.125" style="504" hidden="1" customWidth="1"/>
    <col min="8" max="8" width="10.125" style="504" customWidth="1"/>
    <col min="9" max="9" width="9.875" style="504" customWidth="1"/>
    <col min="10" max="10" width="10.625" style="504" customWidth="1"/>
    <col min="11" max="11" width="36.75" style="504" customWidth="1"/>
    <col min="12" max="12" width="14.125" style="504" customWidth="1"/>
    <col min="13" max="13" width="14.625" style="504" customWidth="1"/>
    <col min="14" max="14" width="13.25" style="504" customWidth="1"/>
    <col min="15" max="15" width="13.25" style="504" hidden="1" customWidth="1"/>
    <col min="16" max="16" width="13.125" style="504" customWidth="1"/>
    <col min="17" max="17" width="12" style="504" hidden="1" customWidth="1"/>
    <col min="18" max="18" width="9.625" style="504" hidden="1" customWidth="1"/>
    <col min="19" max="19" width="11.875" style="504" customWidth="1"/>
    <col min="20" max="20" width="10.875" style="504" customWidth="1"/>
    <col min="21" max="21" width="12.25" style="504" customWidth="1"/>
    <col min="22" max="24" width="9" style="504"/>
    <col min="25" max="25" width="12.75" style="504" customWidth="1"/>
    <col min="26" max="16384" width="9" style="504"/>
  </cols>
  <sheetData>
    <row r="1" s="503" customFormat="1" ht="39.75" customHeight="1" spans="1:21">
      <c r="A1" s="505" t="s">
        <v>2549</v>
      </c>
      <c r="B1" s="505"/>
      <c r="C1" s="505"/>
      <c r="D1" s="505"/>
      <c r="E1" s="505"/>
      <c r="F1" s="505"/>
      <c r="G1" s="505"/>
      <c r="H1" s="505"/>
      <c r="I1" s="505"/>
      <c r="J1" s="505"/>
      <c r="K1" s="505" t="s">
        <v>2550</v>
      </c>
      <c r="L1" s="505"/>
      <c r="M1" s="505"/>
      <c r="N1" s="505"/>
      <c r="O1" s="505"/>
      <c r="P1" s="505"/>
      <c r="Q1" s="505"/>
      <c r="R1" s="505"/>
      <c r="S1" s="505"/>
      <c r="T1" s="505"/>
      <c r="U1" s="505"/>
    </row>
    <row r="2" ht="19.5" customHeight="1" spans="1:21">
      <c r="A2" s="506" t="s">
        <v>2551</v>
      </c>
      <c r="B2" s="506"/>
      <c r="C2" s="506"/>
      <c r="D2" s="506"/>
      <c r="E2" s="506"/>
      <c r="F2" s="506"/>
      <c r="G2" s="506"/>
      <c r="H2" s="506"/>
      <c r="I2" s="506"/>
      <c r="J2" s="530" t="s">
        <v>32</v>
      </c>
      <c r="K2" s="506" t="s">
        <v>2552</v>
      </c>
      <c r="L2" s="506"/>
      <c r="M2" s="506"/>
      <c r="N2" s="506"/>
      <c r="O2" s="506"/>
      <c r="U2" s="540" t="s">
        <v>32</v>
      </c>
    </row>
    <row r="3" ht="30.75" customHeight="1" spans="1:21">
      <c r="A3" s="507" t="s">
        <v>34</v>
      </c>
      <c r="B3" s="508" t="s">
        <v>35</v>
      </c>
      <c r="C3" s="509" t="s">
        <v>36</v>
      </c>
      <c r="D3" s="509" t="s">
        <v>37</v>
      </c>
      <c r="E3" s="510" t="s">
        <v>38</v>
      </c>
      <c r="F3" s="510" t="s">
        <v>39</v>
      </c>
      <c r="G3" s="510" t="s">
        <v>40</v>
      </c>
      <c r="H3" s="510" t="s">
        <v>41</v>
      </c>
      <c r="I3" s="192" t="s">
        <v>42</v>
      </c>
      <c r="J3" s="192" t="s">
        <v>43</v>
      </c>
      <c r="K3" s="531" t="s">
        <v>34</v>
      </c>
      <c r="L3" s="509" t="s">
        <v>35</v>
      </c>
      <c r="M3" s="509" t="s">
        <v>36</v>
      </c>
      <c r="N3" s="509" t="s">
        <v>37</v>
      </c>
      <c r="O3" s="509" t="s">
        <v>139</v>
      </c>
      <c r="P3" s="509" t="s">
        <v>38</v>
      </c>
      <c r="Q3" s="509" t="s">
        <v>39</v>
      </c>
      <c r="R3" s="509" t="s">
        <v>40</v>
      </c>
      <c r="S3" s="509" t="s">
        <v>41</v>
      </c>
      <c r="T3" s="192" t="s">
        <v>42</v>
      </c>
      <c r="U3" s="192" t="s">
        <v>43</v>
      </c>
    </row>
    <row r="4" s="175" customFormat="1" ht="29.1" customHeight="1" spans="1:21">
      <c r="A4" s="304" t="s">
        <v>2467</v>
      </c>
      <c r="B4" s="511"/>
      <c r="C4" s="512"/>
      <c r="D4" s="513"/>
      <c r="E4" s="513"/>
      <c r="F4" s="511">
        <f t="shared" ref="F4:F12" si="0">E4-B4</f>
        <v>0</v>
      </c>
      <c r="G4" s="511">
        <f t="shared" ref="G4:G12" si="1">E4-D4</f>
        <v>0</v>
      </c>
      <c r="H4" s="514">
        <f>IFERROR(E4/B4,0)</f>
        <v>0</v>
      </c>
      <c r="I4" s="303">
        <f t="shared" ref="I4:I7" si="2">IFERROR(E4/C4,0)</f>
        <v>0</v>
      </c>
      <c r="J4" s="303">
        <f>IFERROR(E4/D4,0)</f>
        <v>0</v>
      </c>
      <c r="K4" s="304" t="s">
        <v>46</v>
      </c>
      <c r="L4" s="532"/>
      <c r="M4" s="511"/>
      <c r="N4" s="533"/>
      <c r="O4" s="511"/>
      <c r="P4" s="208"/>
      <c r="Q4" s="511">
        <f t="shared" ref="Q4:Q13" si="3">P4-L4</f>
        <v>0</v>
      </c>
      <c r="R4" s="511">
        <f t="shared" ref="R4:R13" si="4">P4-O4</f>
        <v>0</v>
      </c>
      <c r="S4" s="511"/>
      <c r="T4" s="303"/>
      <c r="U4" s="303" t="str">
        <f>IF(ISERROR(P4/L4-1),"",P4/L4-1)</f>
        <v/>
      </c>
    </row>
    <row r="5" s="175" customFormat="1" ht="29.1" customHeight="1" spans="1:21">
      <c r="A5" s="304" t="s">
        <v>2553</v>
      </c>
      <c r="B5" s="511"/>
      <c r="C5" s="515"/>
      <c r="D5" s="511"/>
      <c r="E5" s="513"/>
      <c r="F5" s="511">
        <f t="shared" si="0"/>
        <v>0</v>
      </c>
      <c r="G5" s="511">
        <f t="shared" si="1"/>
        <v>0</v>
      </c>
      <c r="H5" s="514">
        <f t="shared" ref="H5:H28" si="5">IFERROR(E5/B5,0)</f>
        <v>0</v>
      </c>
      <c r="I5" s="303">
        <f t="shared" si="2"/>
        <v>0</v>
      </c>
      <c r="J5" s="303">
        <f t="shared" ref="J5:J25" si="6">IFERROR(E5/D5,0)</f>
        <v>0</v>
      </c>
      <c r="K5" s="304" t="s">
        <v>54</v>
      </c>
      <c r="L5" s="511"/>
      <c r="M5" s="511"/>
      <c r="N5" s="208"/>
      <c r="O5" s="511"/>
      <c r="P5" s="208"/>
      <c r="Q5" s="511">
        <f t="shared" si="3"/>
        <v>0</v>
      </c>
      <c r="R5" s="511">
        <f t="shared" si="4"/>
        <v>0</v>
      </c>
      <c r="S5" s="541"/>
      <c r="T5" s="303"/>
      <c r="U5" s="303" t="str">
        <f>IF(OR(VALUE(L5)=0,ISERROR(P5/L5-1)),"",P5/L5-1)</f>
        <v/>
      </c>
    </row>
    <row r="6" s="175" customFormat="1" ht="30" customHeight="1" spans="1:21">
      <c r="A6" s="304" t="s">
        <v>2468</v>
      </c>
      <c r="B6" s="463"/>
      <c r="C6" s="512"/>
      <c r="D6" s="513"/>
      <c r="E6" s="513"/>
      <c r="F6" s="511">
        <f t="shared" si="0"/>
        <v>0</v>
      </c>
      <c r="G6" s="511">
        <f t="shared" si="1"/>
        <v>0</v>
      </c>
      <c r="H6" s="514">
        <f t="shared" si="5"/>
        <v>0</v>
      </c>
      <c r="I6" s="303">
        <f t="shared" si="2"/>
        <v>0</v>
      </c>
      <c r="J6" s="303">
        <f t="shared" si="6"/>
        <v>0</v>
      </c>
      <c r="K6" s="304" t="s">
        <v>58</v>
      </c>
      <c r="L6" s="463">
        <v>75</v>
      </c>
      <c r="M6" s="513"/>
      <c r="N6" s="513"/>
      <c r="O6" s="511"/>
      <c r="P6" s="513"/>
      <c r="Q6" s="511">
        <f t="shared" si="3"/>
        <v>-75</v>
      </c>
      <c r="R6" s="511">
        <f t="shared" si="4"/>
        <v>0</v>
      </c>
      <c r="S6" s="514">
        <f>P6/L6</f>
        <v>0</v>
      </c>
      <c r="T6" s="303"/>
      <c r="U6" s="303"/>
    </row>
    <row r="7" s="175" customFormat="1" ht="30" customHeight="1" spans="1:21">
      <c r="A7" s="304" t="s">
        <v>2554</v>
      </c>
      <c r="B7" s="463"/>
      <c r="C7" s="512"/>
      <c r="D7" s="513"/>
      <c r="E7" s="513"/>
      <c r="F7" s="511">
        <f t="shared" si="0"/>
        <v>0</v>
      </c>
      <c r="G7" s="511">
        <f t="shared" si="1"/>
        <v>0</v>
      </c>
      <c r="H7" s="514">
        <f t="shared" si="5"/>
        <v>0</v>
      </c>
      <c r="I7" s="303">
        <f t="shared" si="2"/>
        <v>0</v>
      </c>
      <c r="J7" s="303">
        <f t="shared" si="6"/>
        <v>0</v>
      </c>
      <c r="K7" s="304" t="s">
        <v>60</v>
      </c>
      <c r="L7" s="534">
        <v>243</v>
      </c>
      <c r="M7" s="511"/>
      <c r="N7" s="513"/>
      <c r="O7" s="511"/>
      <c r="P7" s="513">
        <v>38</v>
      </c>
      <c r="Q7" s="511">
        <f t="shared" si="3"/>
        <v>-205</v>
      </c>
      <c r="R7" s="511">
        <f t="shared" si="4"/>
        <v>38</v>
      </c>
      <c r="S7" s="514">
        <f>P7/L7</f>
        <v>0.156</v>
      </c>
      <c r="T7" s="303"/>
      <c r="U7" s="303"/>
    </row>
    <row r="8" s="175" customFormat="1" ht="30" customHeight="1" spans="1:21">
      <c r="A8" s="304" t="s">
        <v>2555</v>
      </c>
      <c r="B8" s="463"/>
      <c r="C8" s="515"/>
      <c r="D8" s="511"/>
      <c r="E8" s="513"/>
      <c r="F8" s="511">
        <f t="shared" si="0"/>
        <v>0</v>
      </c>
      <c r="G8" s="511">
        <f t="shared" si="1"/>
        <v>0</v>
      </c>
      <c r="H8" s="514">
        <f t="shared" si="5"/>
        <v>0</v>
      </c>
      <c r="I8" s="303">
        <f t="shared" ref="I8:I28" si="7">IFERROR(E8/C8,0)</f>
        <v>0</v>
      </c>
      <c r="J8" s="303">
        <f t="shared" si="6"/>
        <v>0</v>
      </c>
      <c r="K8" s="304" t="s">
        <v>64</v>
      </c>
      <c r="L8" s="532"/>
      <c r="M8" s="511"/>
      <c r="N8" s="513"/>
      <c r="O8" s="511"/>
      <c r="P8" s="511"/>
      <c r="Q8" s="511">
        <f t="shared" si="3"/>
        <v>0</v>
      </c>
      <c r="R8" s="511">
        <f t="shared" si="4"/>
        <v>0</v>
      </c>
      <c r="S8" s="541"/>
      <c r="T8" s="303"/>
      <c r="U8" s="303"/>
    </row>
    <row r="9" s="175" customFormat="1" ht="30" customHeight="1" spans="1:21">
      <c r="A9" s="304" t="s">
        <v>2556</v>
      </c>
      <c r="B9" s="463"/>
      <c r="C9" s="515"/>
      <c r="D9" s="511"/>
      <c r="E9" s="513"/>
      <c r="F9" s="511">
        <f t="shared" si="0"/>
        <v>0</v>
      </c>
      <c r="G9" s="511">
        <f t="shared" si="1"/>
        <v>0</v>
      </c>
      <c r="H9" s="514">
        <f t="shared" si="5"/>
        <v>0</v>
      </c>
      <c r="I9" s="303">
        <f t="shared" si="7"/>
        <v>0</v>
      </c>
      <c r="J9" s="303">
        <f t="shared" si="6"/>
        <v>0</v>
      </c>
      <c r="K9" s="304" t="s">
        <v>66</v>
      </c>
      <c r="L9" s="534">
        <v>107980</v>
      </c>
      <c r="M9" s="513">
        <v>137784</v>
      </c>
      <c r="N9" s="513">
        <v>70323</v>
      </c>
      <c r="O9" s="511"/>
      <c r="P9" s="513">
        <v>40417</v>
      </c>
      <c r="Q9" s="511">
        <f t="shared" si="3"/>
        <v>-67563</v>
      </c>
      <c r="R9" s="511">
        <f t="shared" si="4"/>
        <v>40417</v>
      </c>
      <c r="S9" s="514">
        <f>P9/L9</f>
        <v>0.374</v>
      </c>
      <c r="T9" s="303">
        <f>P9/M9</f>
        <v>0.293</v>
      </c>
      <c r="U9" s="303">
        <f>P9/N9</f>
        <v>0.575</v>
      </c>
    </row>
    <row r="10" s="175" customFormat="1" ht="30" customHeight="1" spans="1:21">
      <c r="A10" s="304" t="s">
        <v>2557</v>
      </c>
      <c r="B10" s="516"/>
      <c r="C10" s="512"/>
      <c r="D10" s="513"/>
      <c r="E10" s="513"/>
      <c r="F10" s="511">
        <f t="shared" si="0"/>
        <v>0</v>
      </c>
      <c r="G10" s="511">
        <f t="shared" si="1"/>
        <v>0</v>
      </c>
      <c r="H10" s="514">
        <f t="shared" si="5"/>
        <v>0</v>
      </c>
      <c r="I10" s="303">
        <f t="shared" si="7"/>
        <v>0</v>
      </c>
      <c r="J10" s="303">
        <f t="shared" si="6"/>
        <v>0</v>
      </c>
      <c r="K10" s="304" t="s">
        <v>68</v>
      </c>
      <c r="L10" s="463">
        <v>10315</v>
      </c>
      <c r="M10" s="513">
        <v>5670</v>
      </c>
      <c r="N10" s="513">
        <v>5670</v>
      </c>
      <c r="O10" s="511"/>
      <c r="P10" s="513">
        <v>32</v>
      </c>
      <c r="Q10" s="511">
        <f t="shared" si="3"/>
        <v>-10283</v>
      </c>
      <c r="R10" s="511">
        <f t="shared" si="4"/>
        <v>32</v>
      </c>
      <c r="S10" s="514">
        <f>P10/L10</f>
        <v>0.003</v>
      </c>
      <c r="T10" s="303">
        <f>P10/M10</f>
        <v>0.006</v>
      </c>
      <c r="U10" s="303">
        <f>P10/N10</f>
        <v>0.006</v>
      </c>
    </row>
    <row r="11" s="175" customFormat="1" ht="30" customHeight="1" spans="1:21">
      <c r="A11" s="304" t="s">
        <v>2469</v>
      </c>
      <c r="B11" s="511">
        <v>44</v>
      </c>
      <c r="C11" s="515"/>
      <c r="D11" s="511"/>
      <c r="E11" s="513"/>
      <c r="F11" s="511">
        <f t="shared" si="0"/>
        <v>-44</v>
      </c>
      <c r="G11" s="511">
        <f t="shared" si="1"/>
        <v>0</v>
      </c>
      <c r="H11" s="514">
        <f t="shared" si="5"/>
        <v>0</v>
      </c>
      <c r="I11" s="303">
        <f t="shared" si="7"/>
        <v>0</v>
      </c>
      <c r="J11" s="303">
        <f t="shared" si="6"/>
        <v>0</v>
      </c>
      <c r="K11" s="304" t="s">
        <v>70</v>
      </c>
      <c r="L11" s="463">
        <v>4845</v>
      </c>
      <c r="M11" s="513">
        <v>7000</v>
      </c>
      <c r="N11" s="513">
        <v>7000</v>
      </c>
      <c r="O11" s="511"/>
      <c r="P11" s="513">
        <v>2714</v>
      </c>
      <c r="Q11" s="511">
        <f t="shared" si="3"/>
        <v>-2131</v>
      </c>
      <c r="R11" s="511">
        <f t="shared" si="4"/>
        <v>2714</v>
      </c>
      <c r="S11" s="514">
        <f>P11/L11</f>
        <v>0.56</v>
      </c>
      <c r="T11" s="303">
        <f>P11/M11</f>
        <v>0.388</v>
      </c>
      <c r="U11" s="303">
        <f>P11/N11</f>
        <v>0.388</v>
      </c>
    </row>
    <row r="12" s="175" customFormat="1" ht="30" customHeight="1" spans="1:21">
      <c r="A12" s="304" t="s">
        <v>2470</v>
      </c>
      <c r="B12" s="463">
        <v>200</v>
      </c>
      <c r="C12" s="515"/>
      <c r="D12" s="511"/>
      <c r="E12" s="513"/>
      <c r="F12" s="511">
        <f t="shared" si="0"/>
        <v>-200</v>
      </c>
      <c r="G12" s="511">
        <f t="shared" si="1"/>
        <v>0</v>
      </c>
      <c r="H12" s="514">
        <f t="shared" si="5"/>
        <v>0</v>
      </c>
      <c r="I12" s="303">
        <f t="shared" si="7"/>
        <v>0</v>
      </c>
      <c r="J12" s="303">
        <f t="shared" si="6"/>
        <v>0</v>
      </c>
      <c r="K12" s="304" t="s">
        <v>2476</v>
      </c>
      <c r="L12" s="463">
        <v>469</v>
      </c>
      <c r="M12" s="513">
        <v>550</v>
      </c>
      <c r="N12" s="513">
        <v>550</v>
      </c>
      <c r="O12" s="511"/>
      <c r="P12" s="513">
        <v>539</v>
      </c>
      <c r="Q12" s="511">
        <f t="shared" si="3"/>
        <v>70</v>
      </c>
      <c r="R12" s="511">
        <f t="shared" si="4"/>
        <v>539</v>
      </c>
      <c r="S12" s="514">
        <f>P12/L12</f>
        <v>1.149</v>
      </c>
      <c r="T12" s="303">
        <f>P12/M12</f>
        <v>0.98</v>
      </c>
      <c r="U12" s="303">
        <f>P12/N12</f>
        <v>0.98</v>
      </c>
    </row>
    <row r="13" s="175" customFormat="1" ht="30" customHeight="1" spans="1:21">
      <c r="A13" s="304" t="s">
        <v>2558</v>
      </c>
      <c r="B13" s="463"/>
      <c r="C13" s="515"/>
      <c r="D13" s="511"/>
      <c r="E13" s="513"/>
      <c r="F13" s="511"/>
      <c r="G13" s="511"/>
      <c r="H13" s="514">
        <f t="shared" si="5"/>
        <v>0</v>
      </c>
      <c r="I13" s="303">
        <f t="shared" si="7"/>
        <v>0</v>
      </c>
      <c r="J13" s="303">
        <f t="shared" si="6"/>
        <v>0</v>
      </c>
      <c r="K13" s="304" t="s">
        <v>74</v>
      </c>
      <c r="L13" s="511"/>
      <c r="M13" s="511"/>
      <c r="N13" s="513"/>
      <c r="O13" s="511"/>
      <c r="P13" s="513"/>
      <c r="Q13" s="511">
        <f t="shared" si="3"/>
        <v>0</v>
      </c>
      <c r="R13" s="511">
        <f t="shared" si="4"/>
        <v>0</v>
      </c>
      <c r="S13" s="541"/>
      <c r="T13" s="303"/>
      <c r="U13" s="303"/>
    </row>
    <row r="14" s="175" customFormat="1" ht="30" customHeight="1" spans="1:21">
      <c r="A14" s="304" t="s">
        <v>2471</v>
      </c>
      <c r="B14" s="463">
        <v>856</v>
      </c>
      <c r="C14" s="515"/>
      <c r="D14" s="511"/>
      <c r="E14" s="513"/>
      <c r="F14" s="511"/>
      <c r="G14" s="511"/>
      <c r="H14" s="514">
        <f t="shared" si="5"/>
        <v>0</v>
      </c>
      <c r="I14" s="303">
        <f t="shared" si="7"/>
        <v>0</v>
      </c>
      <c r="J14" s="303">
        <f t="shared" si="6"/>
        <v>0</v>
      </c>
      <c r="K14" s="304" t="s">
        <v>2559</v>
      </c>
      <c r="L14" s="463">
        <v>1850</v>
      </c>
      <c r="M14" s="513">
        <v>2180</v>
      </c>
      <c r="N14" s="513">
        <v>2180</v>
      </c>
      <c r="O14" s="511"/>
      <c r="P14" s="513">
        <v>2569</v>
      </c>
      <c r="Q14" s="511"/>
      <c r="R14" s="511"/>
      <c r="S14" s="514">
        <f>P14/L14</f>
        <v>1.389</v>
      </c>
      <c r="T14" s="303">
        <f>P14/M14</f>
        <v>1.178</v>
      </c>
      <c r="U14" s="303">
        <f>P14/N14</f>
        <v>1.178</v>
      </c>
    </row>
    <row r="15" s="175" customFormat="1" ht="30" customHeight="1" spans="1:21">
      <c r="A15" s="304" t="s">
        <v>2472</v>
      </c>
      <c r="B15" s="463">
        <v>6366</v>
      </c>
      <c r="C15" s="517">
        <v>10550</v>
      </c>
      <c r="D15" s="513">
        <v>11550</v>
      </c>
      <c r="E15" s="513">
        <v>8552</v>
      </c>
      <c r="F15" s="511">
        <f t="shared" ref="F15:F23" si="8">E15-B15</f>
        <v>2186</v>
      </c>
      <c r="G15" s="511">
        <f t="shared" ref="G15:G23" si="9">E15-D15</f>
        <v>-2998</v>
      </c>
      <c r="H15" s="514">
        <f t="shared" si="5"/>
        <v>1.343</v>
      </c>
      <c r="I15" s="303">
        <f t="shared" si="7"/>
        <v>0.811</v>
      </c>
      <c r="J15" s="303">
        <f t="shared" si="6"/>
        <v>0.74</v>
      </c>
      <c r="K15" s="304" t="s">
        <v>2560</v>
      </c>
      <c r="L15" s="511"/>
      <c r="M15" s="511"/>
      <c r="N15" s="208"/>
      <c r="O15" s="511"/>
      <c r="P15" s="208">
        <v>150</v>
      </c>
      <c r="Q15" s="511"/>
      <c r="R15" s="511"/>
      <c r="S15" s="511"/>
      <c r="T15" s="303"/>
      <c r="U15" s="303"/>
    </row>
    <row r="16" s="175" customFormat="1" ht="30" customHeight="1" spans="1:21">
      <c r="A16" s="304" t="s">
        <v>2473</v>
      </c>
      <c r="B16" s="511">
        <v>134</v>
      </c>
      <c r="C16" s="515">
        <v>140</v>
      </c>
      <c r="D16" s="511">
        <v>140</v>
      </c>
      <c r="E16" s="513">
        <v>18</v>
      </c>
      <c r="F16" s="511">
        <f t="shared" si="8"/>
        <v>-116</v>
      </c>
      <c r="G16" s="511">
        <f t="shared" si="9"/>
        <v>-122</v>
      </c>
      <c r="H16" s="514">
        <f t="shared" si="5"/>
        <v>0.134</v>
      </c>
      <c r="I16" s="303">
        <f t="shared" si="7"/>
        <v>0.129</v>
      </c>
      <c r="J16" s="303">
        <f t="shared" si="6"/>
        <v>0.129</v>
      </c>
      <c r="K16" s="304" t="s">
        <v>92</v>
      </c>
      <c r="L16" s="511"/>
      <c r="M16" s="511"/>
      <c r="N16" s="208"/>
      <c r="O16" s="511"/>
      <c r="P16" s="208"/>
      <c r="Q16" s="511">
        <f t="shared" ref="Q16:Q23" si="10">P16-L16</f>
        <v>0</v>
      </c>
      <c r="R16" s="511">
        <f t="shared" ref="R16:R23" si="11">P16-O16</f>
        <v>0</v>
      </c>
      <c r="S16" s="511"/>
      <c r="T16" s="303"/>
      <c r="U16" s="303" t="str">
        <f t="shared" ref="U16:U23" si="12">IF(OR(VALUE(L16)=0,ISERROR(P16/L16-1)),"",P16/L16-1)</f>
        <v/>
      </c>
    </row>
    <row r="17" s="175" customFormat="1" ht="30" customHeight="1" spans="1:21">
      <c r="A17" s="304" t="s">
        <v>2474</v>
      </c>
      <c r="B17" s="463">
        <v>52</v>
      </c>
      <c r="C17" s="512">
        <v>60</v>
      </c>
      <c r="D17" s="513">
        <v>60</v>
      </c>
      <c r="E17" s="513">
        <v>10</v>
      </c>
      <c r="F17" s="511">
        <f t="shared" si="8"/>
        <v>-42</v>
      </c>
      <c r="G17" s="511">
        <f t="shared" si="9"/>
        <v>-50</v>
      </c>
      <c r="H17" s="514">
        <f t="shared" si="5"/>
        <v>0.192</v>
      </c>
      <c r="I17" s="303">
        <f t="shared" si="7"/>
        <v>0.167</v>
      </c>
      <c r="J17" s="303">
        <f t="shared" si="6"/>
        <v>0.167</v>
      </c>
      <c r="K17" s="304" t="s">
        <v>92</v>
      </c>
      <c r="L17" s="511"/>
      <c r="M17" s="511"/>
      <c r="N17" s="208"/>
      <c r="O17" s="511"/>
      <c r="P17" s="208"/>
      <c r="Q17" s="511">
        <f t="shared" si="10"/>
        <v>0</v>
      </c>
      <c r="R17" s="511">
        <f t="shared" si="11"/>
        <v>0</v>
      </c>
      <c r="S17" s="511"/>
      <c r="T17" s="303"/>
      <c r="U17" s="303" t="str">
        <f t="shared" si="12"/>
        <v/>
      </c>
    </row>
    <row r="18" s="175" customFormat="1" ht="30" customHeight="1" spans="1:21">
      <c r="A18" s="304" t="s">
        <v>2475</v>
      </c>
      <c r="B18" s="463">
        <v>100339</v>
      </c>
      <c r="C18" s="517">
        <v>100400</v>
      </c>
      <c r="D18" s="517">
        <v>28000</v>
      </c>
      <c r="E18" s="513">
        <v>27091</v>
      </c>
      <c r="F18" s="511">
        <f t="shared" si="8"/>
        <v>-73248</v>
      </c>
      <c r="G18" s="511">
        <f t="shared" si="9"/>
        <v>-909</v>
      </c>
      <c r="H18" s="514">
        <f t="shared" si="5"/>
        <v>0.27</v>
      </c>
      <c r="I18" s="303">
        <f t="shared" si="7"/>
        <v>0.27</v>
      </c>
      <c r="J18" s="303">
        <f t="shared" si="6"/>
        <v>0.968</v>
      </c>
      <c r="K18" s="304" t="s">
        <v>92</v>
      </c>
      <c r="L18" s="511"/>
      <c r="M18" s="511"/>
      <c r="N18" s="208"/>
      <c r="O18" s="511"/>
      <c r="P18" s="208"/>
      <c r="Q18" s="511">
        <f t="shared" si="10"/>
        <v>0</v>
      </c>
      <c r="R18" s="511">
        <f t="shared" si="11"/>
        <v>0</v>
      </c>
      <c r="S18" s="511"/>
      <c r="T18" s="303"/>
      <c r="U18" s="303" t="str">
        <f t="shared" si="12"/>
        <v/>
      </c>
    </row>
    <row r="19" s="175" customFormat="1" ht="30" customHeight="1" spans="1:21">
      <c r="A19" s="304" t="s">
        <v>2478</v>
      </c>
      <c r="B19" s="463"/>
      <c r="C19" s="512"/>
      <c r="D19" s="513"/>
      <c r="E19" s="513">
        <v>4846</v>
      </c>
      <c r="F19" s="511">
        <f t="shared" si="8"/>
        <v>4846</v>
      </c>
      <c r="G19" s="511">
        <f t="shared" si="9"/>
        <v>4846</v>
      </c>
      <c r="H19" s="514">
        <f t="shared" si="5"/>
        <v>0</v>
      </c>
      <c r="I19" s="303">
        <f t="shared" si="7"/>
        <v>0</v>
      </c>
      <c r="J19" s="303">
        <f t="shared" si="6"/>
        <v>0</v>
      </c>
      <c r="K19" s="304" t="s">
        <v>92</v>
      </c>
      <c r="L19" s="511"/>
      <c r="M19" s="511"/>
      <c r="N19" s="208"/>
      <c r="O19" s="511"/>
      <c r="P19" s="208"/>
      <c r="Q19" s="511">
        <f t="shared" si="10"/>
        <v>0</v>
      </c>
      <c r="R19" s="511">
        <f t="shared" si="11"/>
        <v>0</v>
      </c>
      <c r="S19" s="511"/>
      <c r="T19" s="303"/>
      <c r="U19" s="303" t="str">
        <f t="shared" si="12"/>
        <v/>
      </c>
    </row>
    <row r="20" s="175" customFormat="1" ht="30" customHeight="1" spans="1:21">
      <c r="A20" s="304" t="s">
        <v>2480</v>
      </c>
      <c r="B20" s="463">
        <v>714</v>
      </c>
      <c r="C20" s="512">
        <v>750</v>
      </c>
      <c r="D20" s="513">
        <v>750</v>
      </c>
      <c r="E20" s="513">
        <v>660</v>
      </c>
      <c r="F20" s="511">
        <f t="shared" si="8"/>
        <v>-54</v>
      </c>
      <c r="G20" s="511">
        <f t="shared" si="9"/>
        <v>-90</v>
      </c>
      <c r="H20" s="514">
        <f t="shared" si="5"/>
        <v>0.924</v>
      </c>
      <c r="I20" s="303">
        <f t="shared" si="7"/>
        <v>0.88</v>
      </c>
      <c r="J20" s="303">
        <f t="shared" si="6"/>
        <v>0.88</v>
      </c>
      <c r="K20" s="304" t="s">
        <v>92</v>
      </c>
      <c r="L20" s="511"/>
      <c r="M20" s="511"/>
      <c r="N20" s="169"/>
      <c r="O20" s="511"/>
      <c r="P20" s="169"/>
      <c r="Q20" s="511">
        <f t="shared" si="10"/>
        <v>0</v>
      </c>
      <c r="R20" s="511">
        <f t="shared" si="11"/>
        <v>0</v>
      </c>
      <c r="S20" s="511"/>
      <c r="T20" s="303"/>
      <c r="U20" s="303" t="str">
        <f t="shared" si="12"/>
        <v/>
      </c>
    </row>
    <row r="21" s="175" customFormat="1" ht="30" customHeight="1" spans="1:21">
      <c r="A21" s="518" t="s">
        <v>2482</v>
      </c>
      <c r="B21" s="463">
        <v>377</v>
      </c>
      <c r="C21" s="512">
        <v>400</v>
      </c>
      <c r="D21" s="513">
        <v>2500</v>
      </c>
      <c r="E21" s="513">
        <v>2368</v>
      </c>
      <c r="F21" s="511">
        <f t="shared" si="8"/>
        <v>1991</v>
      </c>
      <c r="G21" s="511">
        <f t="shared" si="9"/>
        <v>-132</v>
      </c>
      <c r="H21" s="514">
        <f t="shared" si="5"/>
        <v>6.281</v>
      </c>
      <c r="I21" s="303">
        <f t="shared" si="7"/>
        <v>5.92</v>
      </c>
      <c r="J21" s="303">
        <f t="shared" si="6"/>
        <v>0.947</v>
      </c>
      <c r="K21" s="304" t="s">
        <v>92</v>
      </c>
      <c r="L21" s="511"/>
      <c r="M21" s="511"/>
      <c r="N21" s="169"/>
      <c r="O21" s="511"/>
      <c r="P21" s="169"/>
      <c r="Q21" s="511">
        <f t="shared" si="10"/>
        <v>0</v>
      </c>
      <c r="R21" s="511">
        <f t="shared" si="11"/>
        <v>0</v>
      </c>
      <c r="S21" s="511"/>
      <c r="T21" s="303"/>
      <c r="U21" s="303" t="str">
        <f t="shared" si="12"/>
        <v/>
      </c>
    </row>
    <row r="22" s="175" customFormat="1" ht="30" customHeight="1" spans="1:21">
      <c r="A22" s="518" t="s">
        <v>2484</v>
      </c>
      <c r="B22" s="463">
        <v>10050</v>
      </c>
      <c r="C22" s="512">
        <v>10100</v>
      </c>
      <c r="D22" s="513">
        <v>10100</v>
      </c>
      <c r="E22" s="513">
        <v>7448</v>
      </c>
      <c r="F22" s="511">
        <f t="shared" si="8"/>
        <v>-2602</v>
      </c>
      <c r="G22" s="511">
        <f t="shared" si="9"/>
        <v>-2652</v>
      </c>
      <c r="H22" s="514">
        <f t="shared" si="5"/>
        <v>0.741</v>
      </c>
      <c r="I22" s="303">
        <f t="shared" si="7"/>
        <v>0.737</v>
      </c>
      <c r="J22" s="303">
        <f t="shared" si="6"/>
        <v>0.737</v>
      </c>
      <c r="K22" s="304" t="s">
        <v>92</v>
      </c>
      <c r="L22" s="511"/>
      <c r="M22" s="511"/>
      <c r="N22" s="169"/>
      <c r="O22" s="511"/>
      <c r="P22" s="169"/>
      <c r="Q22" s="511">
        <f t="shared" si="10"/>
        <v>0</v>
      </c>
      <c r="R22" s="511">
        <f t="shared" si="11"/>
        <v>0</v>
      </c>
      <c r="S22" s="511"/>
      <c r="T22" s="303"/>
      <c r="U22" s="303" t="str">
        <f t="shared" si="12"/>
        <v/>
      </c>
    </row>
    <row r="23" s="177" customFormat="1" ht="30" customHeight="1" spans="1:21">
      <c r="A23" s="518" t="s">
        <v>2561</v>
      </c>
      <c r="B23" s="463"/>
      <c r="C23" s="519"/>
      <c r="D23" s="520"/>
      <c r="E23" s="513"/>
      <c r="F23" s="511">
        <f t="shared" si="8"/>
        <v>0</v>
      </c>
      <c r="G23" s="511">
        <f t="shared" si="9"/>
        <v>0</v>
      </c>
      <c r="H23" s="514">
        <f t="shared" si="5"/>
        <v>0</v>
      </c>
      <c r="I23" s="303">
        <f t="shared" si="7"/>
        <v>0</v>
      </c>
      <c r="J23" s="303">
        <f t="shared" si="6"/>
        <v>0</v>
      </c>
      <c r="K23" s="304" t="s">
        <v>92</v>
      </c>
      <c r="L23" s="511"/>
      <c r="M23" s="511"/>
      <c r="N23" s="208"/>
      <c r="O23" s="511"/>
      <c r="P23" s="208"/>
      <c r="Q23" s="511">
        <f t="shared" si="10"/>
        <v>0</v>
      </c>
      <c r="R23" s="511">
        <f t="shared" si="11"/>
        <v>0</v>
      </c>
      <c r="S23" s="511"/>
      <c r="T23" s="303"/>
      <c r="U23" s="303" t="str">
        <f t="shared" si="12"/>
        <v/>
      </c>
    </row>
    <row r="24" s="177" customFormat="1" ht="30" customHeight="1" spans="1:21">
      <c r="A24" s="518" t="s">
        <v>2486</v>
      </c>
      <c r="B24" s="463"/>
      <c r="C24" s="512"/>
      <c r="D24" s="513"/>
      <c r="E24" s="513">
        <v>2445</v>
      </c>
      <c r="F24" s="511"/>
      <c r="G24" s="511"/>
      <c r="H24" s="514">
        <f t="shared" si="5"/>
        <v>0</v>
      </c>
      <c r="I24" s="303">
        <f t="shared" si="7"/>
        <v>0</v>
      </c>
      <c r="J24" s="303">
        <f t="shared" si="6"/>
        <v>0</v>
      </c>
      <c r="K24" s="304"/>
      <c r="L24" s="511"/>
      <c r="M24" s="511"/>
      <c r="N24" s="208"/>
      <c r="O24" s="511"/>
      <c r="P24" s="208"/>
      <c r="Q24" s="511"/>
      <c r="R24" s="511"/>
      <c r="S24" s="511"/>
      <c r="T24" s="303"/>
      <c r="U24" s="303"/>
    </row>
    <row r="25" s="175" customFormat="1" ht="30" customHeight="1" spans="1:21">
      <c r="A25" s="304" t="s">
        <v>2488</v>
      </c>
      <c r="B25" s="463">
        <v>577</v>
      </c>
      <c r="C25" s="512">
        <v>600</v>
      </c>
      <c r="D25" s="513">
        <v>600</v>
      </c>
      <c r="E25" s="513">
        <v>747</v>
      </c>
      <c r="F25" s="511">
        <f>E25-B25</f>
        <v>170</v>
      </c>
      <c r="G25" s="511">
        <f>E25-D25</f>
        <v>147</v>
      </c>
      <c r="H25" s="514">
        <f t="shared" si="5"/>
        <v>1.295</v>
      </c>
      <c r="I25" s="303">
        <f t="shared" si="7"/>
        <v>1.245</v>
      </c>
      <c r="J25" s="303">
        <f t="shared" si="6"/>
        <v>1.245</v>
      </c>
      <c r="K25" s="304" t="s">
        <v>92</v>
      </c>
      <c r="L25" s="511"/>
      <c r="M25" s="511"/>
      <c r="N25" s="208"/>
      <c r="O25" s="511"/>
      <c r="P25" s="208"/>
      <c r="Q25" s="511">
        <f t="shared" ref="Q25:Q29" si="13">P25-L25</f>
        <v>0</v>
      </c>
      <c r="R25" s="511">
        <f t="shared" ref="R25:R29" si="14">P25-O25</f>
        <v>0</v>
      </c>
      <c r="S25" s="511"/>
      <c r="T25" s="303"/>
      <c r="U25" s="303" t="str">
        <f>IF(OR(VALUE(L25)=0,ISERROR(P25/L25-1)),"",P25/L25-1)</f>
        <v/>
      </c>
    </row>
    <row r="26" s="175" customFormat="1" ht="30" customHeight="1" spans="1:21">
      <c r="A26" s="304"/>
      <c r="B26" s="511"/>
      <c r="C26" s="511"/>
      <c r="D26" s="511"/>
      <c r="E26" s="521"/>
      <c r="F26" s="511"/>
      <c r="G26" s="511"/>
      <c r="H26" s="514">
        <f t="shared" si="5"/>
        <v>0</v>
      </c>
      <c r="I26" s="303">
        <f t="shared" si="7"/>
        <v>0</v>
      </c>
      <c r="J26" s="303"/>
      <c r="K26" s="304" t="s">
        <v>92</v>
      </c>
      <c r="L26" s="511"/>
      <c r="M26" s="511"/>
      <c r="N26" s="511"/>
      <c r="O26" s="511"/>
      <c r="P26" s="511"/>
      <c r="Q26" s="511">
        <f t="shared" si="13"/>
        <v>0</v>
      </c>
      <c r="R26" s="511">
        <f t="shared" si="14"/>
        <v>0</v>
      </c>
      <c r="S26" s="511"/>
      <c r="T26" s="303"/>
      <c r="U26" s="303"/>
    </row>
    <row r="27" s="175" customFormat="1" ht="30" customHeight="1" spans="1:21">
      <c r="A27" s="304"/>
      <c r="B27" s="511"/>
      <c r="C27" s="511"/>
      <c r="D27" s="511"/>
      <c r="E27" s="511"/>
      <c r="F27" s="511">
        <f t="shared" ref="F27:F29" si="15">E27-B27</f>
        <v>0</v>
      </c>
      <c r="G27" s="511">
        <f t="shared" ref="G27:G29" si="16">E27-D27</f>
        <v>0</v>
      </c>
      <c r="H27" s="514">
        <f t="shared" si="5"/>
        <v>0</v>
      </c>
      <c r="I27" s="303">
        <f t="shared" si="7"/>
        <v>0</v>
      </c>
      <c r="J27" s="303" t="str">
        <f>IF(OR(VALUE(B27)=0,ISERROR(E27/B27-1)),"",E27/B27-1)</f>
        <v/>
      </c>
      <c r="K27" s="304" t="s">
        <v>92</v>
      </c>
      <c r="L27" s="511"/>
      <c r="M27" s="511"/>
      <c r="N27" s="511"/>
      <c r="O27" s="511"/>
      <c r="P27" s="511"/>
      <c r="Q27" s="511">
        <f t="shared" si="13"/>
        <v>0</v>
      </c>
      <c r="R27" s="511">
        <f t="shared" si="14"/>
        <v>0</v>
      </c>
      <c r="S27" s="511"/>
      <c r="T27" s="303"/>
      <c r="U27" s="303" t="str">
        <f>IF(OR(VALUE(L27)=0,ISERROR(P27/L27-1)),"",P27/L27-1)</f>
        <v/>
      </c>
    </row>
    <row r="28" s="175" customFormat="1" ht="30" customHeight="1" spans="1:22">
      <c r="A28" s="304" t="s">
        <v>92</v>
      </c>
      <c r="B28" s="511"/>
      <c r="C28" s="511"/>
      <c r="D28" s="511"/>
      <c r="E28" s="511"/>
      <c r="F28" s="511">
        <f t="shared" si="15"/>
        <v>0</v>
      </c>
      <c r="G28" s="511">
        <f t="shared" si="16"/>
        <v>0</v>
      </c>
      <c r="H28" s="514">
        <f t="shared" si="5"/>
        <v>0</v>
      </c>
      <c r="I28" s="303">
        <f t="shared" si="7"/>
        <v>0</v>
      </c>
      <c r="J28" s="303" t="str">
        <f>IF(OR(VALUE(B28)=0,ISERROR(E28/B28-1)),"",E28/B28-1)</f>
        <v/>
      </c>
      <c r="K28" s="304" t="s">
        <v>92</v>
      </c>
      <c r="L28" s="511"/>
      <c r="M28" s="511"/>
      <c r="N28" s="511"/>
      <c r="O28" s="511"/>
      <c r="P28" s="511"/>
      <c r="Q28" s="511">
        <f t="shared" si="13"/>
        <v>0</v>
      </c>
      <c r="R28" s="511">
        <f t="shared" si="14"/>
        <v>0</v>
      </c>
      <c r="S28" s="511"/>
      <c r="T28" s="303"/>
      <c r="U28" s="303" t="str">
        <f>IF(OR(VALUE(L28)=0,ISERROR(P28/L28-1)),"",P28/L28-1)</f>
        <v/>
      </c>
      <c r="V28" s="209"/>
    </row>
    <row r="29" s="175" customFormat="1" ht="30" customHeight="1" spans="1:21">
      <c r="A29" s="522" t="s">
        <v>93</v>
      </c>
      <c r="B29" s="521">
        <f>SUM(B4:B28)</f>
        <v>119709</v>
      </c>
      <c r="C29" s="521">
        <f>SUM(C4:C28)</f>
        <v>123000</v>
      </c>
      <c r="D29" s="521">
        <f>SUM(D4:D28)</f>
        <v>53700</v>
      </c>
      <c r="E29" s="521">
        <f>SUM(E4:E28)</f>
        <v>54185</v>
      </c>
      <c r="F29" s="521">
        <f t="shared" si="15"/>
        <v>-65524</v>
      </c>
      <c r="G29" s="521">
        <f t="shared" si="16"/>
        <v>485</v>
      </c>
      <c r="H29" s="523">
        <f t="shared" ref="H29:H38" si="17">E29/B29</f>
        <v>0.453</v>
      </c>
      <c r="I29" s="298">
        <f>E29/C29</f>
        <v>0.441</v>
      </c>
      <c r="J29" s="298">
        <f>E29/D29</f>
        <v>1.009</v>
      </c>
      <c r="K29" s="522" t="s">
        <v>94</v>
      </c>
      <c r="L29" s="521">
        <f>SUM(L4:L28)</f>
        <v>125777</v>
      </c>
      <c r="M29" s="521">
        <f>SUM(M4:M28)</f>
        <v>153184</v>
      </c>
      <c r="N29" s="521">
        <f>SUM(N4:N28)</f>
        <v>85723</v>
      </c>
      <c r="O29" s="521">
        <f>SUM(O4:O28)</f>
        <v>0</v>
      </c>
      <c r="P29" s="521">
        <f>SUM(P4:P28)</f>
        <v>46459</v>
      </c>
      <c r="Q29" s="521">
        <f t="shared" si="13"/>
        <v>-79318</v>
      </c>
      <c r="R29" s="521">
        <f t="shared" si="14"/>
        <v>46459</v>
      </c>
      <c r="S29" s="523">
        <f>P29/L29</f>
        <v>0.369</v>
      </c>
      <c r="T29" s="298">
        <f>P29/M29</f>
        <v>0.303</v>
      </c>
      <c r="U29" s="298">
        <f>P29/N29</f>
        <v>0.542</v>
      </c>
    </row>
    <row r="30" s="177" customFormat="1" ht="30" customHeight="1" spans="1:21">
      <c r="A30" s="299" t="s">
        <v>2489</v>
      </c>
      <c r="B30" s="524"/>
      <c r="C30" s="524"/>
      <c r="D30" s="524"/>
      <c r="E30" s="521">
        <v>393000</v>
      </c>
      <c r="F30" s="524"/>
      <c r="G30" s="511"/>
      <c r="H30" s="514"/>
      <c r="I30" s="524"/>
      <c r="J30" s="524"/>
      <c r="K30" s="299" t="s">
        <v>2562</v>
      </c>
      <c r="L30" s="524"/>
      <c r="M30" s="524"/>
      <c r="N30" s="524"/>
      <c r="O30" s="524"/>
      <c r="P30" s="528">
        <v>222000</v>
      </c>
      <c r="Q30" s="524"/>
      <c r="R30" s="524"/>
      <c r="S30" s="524"/>
      <c r="T30" s="524"/>
      <c r="U30" s="524"/>
    </row>
    <row r="31" s="177" customFormat="1" ht="30" customHeight="1" spans="1:21">
      <c r="A31" s="299"/>
      <c r="B31" s="524"/>
      <c r="C31" s="524"/>
      <c r="D31" s="524"/>
      <c r="E31" s="521"/>
      <c r="F31" s="524"/>
      <c r="G31" s="511"/>
      <c r="H31" s="514"/>
      <c r="I31" s="524"/>
      <c r="J31" s="524"/>
      <c r="K31" s="299" t="s">
        <v>2563</v>
      </c>
      <c r="L31" s="524"/>
      <c r="M31" s="524"/>
      <c r="N31" s="524"/>
      <c r="O31" s="524"/>
      <c r="P31" s="528">
        <v>165000</v>
      </c>
      <c r="Q31" s="524"/>
      <c r="R31" s="524"/>
      <c r="S31" s="524"/>
      <c r="T31" s="524"/>
      <c r="U31" s="524"/>
    </row>
    <row r="32" s="175" customFormat="1" ht="30" customHeight="1" spans="1:21">
      <c r="A32" s="525" t="s">
        <v>101</v>
      </c>
      <c r="B32" s="521">
        <f>SUM(B33:B36)</f>
        <v>106060</v>
      </c>
      <c r="C32" s="521">
        <f t="shared" ref="C32:E32" si="18">SUM(C33:C36)</f>
        <v>81184</v>
      </c>
      <c r="D32" s="521">
        <f t="shared" si="18"/>
        <v>83023</v>
      </c>
      <c r="E32" s="521">
        <f t="shared" si="18"/>
        <v>48384</v>
      </c>
      <c r="F32" s="521"/>
      <c r="G32" s="521"/>
      <c r="H32" s="523">
        <f t="shared" si="17"/>
        <v>0.456</v>
      </c>
      <c r="I32" s="298"/>
      <c r="J32" s="298"/>
      <c r="K32" s="299" t="s">
        <v>102</v>
      </c>
      <c r="L32" s="521">
        <f>SUM(L33:L36)</f>
        <v>99992</v>
      </c>
      <c r="M32" s="521">
        <f t="shared" ref="M32:P32" si="19">SUM(M33:M36)</f>
        <v>51000</v>
      </c>
      <c r="N32" s="521">
        <f t="shared" si="19"/>
        <v>51000</v>
      </c>
      <c r="O32" s="521">
        <f t="shared" si="19"/>
        <v>0</v>
      </c>
      <c r="P32" s="528">
        <f t="shared" si="19"/>
        <v>62110</v>
      </c>
      <c r="Q32" s="521"/>
      <c r="R32" s="511">
        <f>P32-O32</f>
        <v>62110</v>
      </c>
      <c r="S32" s="523">
        <f>P32/L32</f>
        <v>0.621</v>
      </c>
      <c r="T32" s="298">
        <f>P32/M32</f>
        <v>1.218</v>
      </c>
      <c r="U32" s="298"/>
    </row>
    <row r="33" s="175" customFormat="1" ht="29.1" customHeight="1" spans="1:21">
      <c r="A33" s="304" t="s">
        <v>2491</v>
      </c>
      <c r="B33" s="524">
        <v>67879</v>
      </c>
      <c r="C33" s="524">
        <v>60000</v>
      </c>
      <c r="D33" s="524">
        <v>60000</v>
      </c>
      <c r="E33" s="524">
        <v>27700</v>
      </c>
      <c r="F33" s="511"/>
      <c r="G33" s="511">
        <f>E33-D33</f>
        <v>-32300</v>
      </c>
      <c r="H33" s="514">
        <f t="shared" si="17"/>
        <v>0.408</v>
      </c>
      <c r="I33" s="303"/>
      <c r="J33" s="303"/>
      <c r="K33" s="535" t="s">
        <v>2564</v>
      </c>
      <c r="L33" s="469">
        <v>56467</v>
      </c>
      <c r="M33" s="511">
        <v>51000</v>
      </c>
      <c r="N33" s="524">
        <v>51000</v>
      </c>
      <c r="O33" s="524"/>
      <c r="P33" s="536">
        <v>34825</v>
      </c>
      <c r="Q33" s="511"/>
      <c r="R33" s="511">
        <f>P33-O33</f>
        <v>34825</v>
      </c>
      <c r="S33" s="514">
        <f t="shared" ref="S33:S36" si="20">P33/L33</f>
        <v>0.617</v>
      </c>
      <c r="T33" s="303"/>
      <c r="U33" s="303"/>
    </row>
    <row r="34" s="175" customFormat="1" ht="29.1" customHeight="1" spans="1:25">
      <c r="A34" s="304" t="s">
        <v>117</v>
      </c>
      <c r="B34" s="469">
        <v>37913</v>
      </c>
      <c r="C34" s="524">
        <v>21184</v>
      </c>
      <c r="D34" s="524">
        <v>23023</v>
      </c>
      <c r="E34" s="524">
        <v>23023</v>
      </c>
      <c r="F34" s="511"/>
      <c r="G34" s="511">
        <f>E34-D34</f>
        <v>0</v>
      </c>
      <c r="H34" s="514">
        <f t="shared" si="17"/>
        <v>0.607</v>
      </c>
      <c r="I34" s="303"/>
      <c r="J34" s="303"/>
      <c r="K34" s="535" t="s">
        <v>118</v>
      </c>
      <c r="L34" s="469">
        <v>22996</v>
      </c>
      <c r="M34" s="511"/>
      <c r="N34" s="524"/>
      <c r="O34" s="524"/>
      <c r="P34" s="536">
        <v>13643</v>
      </c>
      <c r="Q34" s="511"/>
      <c r="R34" s="511">
        <f>P34-O34</f>
        <v>13643</v>
      </c>
      <c r="S34" s="514">
        <f t="shared" si="20"/>
        <v>0.593</v>
      </c>
      <c r="T34" s="303">
        <f>IFERROR(P34/M34,0)</f>
        <v>0</v>
      </c>
      <c r="U34" s="303"/>
      <c r="Y34" s="209"/>
    </row>
    <row r="35" s="175" customFormat="1" ht="29.1" customHeight="1" spans="1:21">
      <c r="A35" s="304" t="s">
        <v>119</v>
      </c>
      <c r="B35" s="469"/>
      <c r="C35" s="524"/>
      <c r="D35" s="524"/>
      <c r="E35" s="524">
        <v>5</v>
      </c>
      <c r="F35" s="511"/>
      <c r="G35" s="511">
        <f>E35-D35</f>
        <v>5</v>
      </c>
      <c r="H35" s="514"/>
      <c r="I35" s="303"/>
      <c r="J35" s="303"/>
      <c r="K35" s="535" t="s">
        <v>120</v>
      </c>
      <c r="L35" s="469">
        <v>23023</v>
      </c>
      <c r="M35" s="524"/>
      <c r="N35" s="524"/>
      <c r="O35" s="524"/>
      <c r="P35" s="536">
        <v>16197</v>
      </c>
      <c r="Q35" s="511"/>
      <c r="R35" s="511">
        <f>P35-O35</f>
        <v>16197</v>
      </c>
      <c r="S35" s="514">
        <f t="shared" si="20"/>
        <v>0.704</v>
      </c>
      <c r="T35" s="303">
        <f>IFERROR(P35/M35,0)</f>
        <v>0</v>
      </c>
      <c r="U35" s="303"/>
    </row>
    <row r="36" s="175" customFormat="1" ht="29.1" customHeight="1" spans="1:23">
      <c r="A36" s="304" t="s">
        <v>2565</v>
      </c>
      <c r="B36" s="469">
        <v>268</v>
      </c>
      <c r="C36" s="524"/>
      <c r="D36" s="524"/>
      <c r="E36" s="526">
        <v>-2344</v>
      </c>
      <c r="F36" s="511"/>
      <c r="G36" s="511"/>
      <c r="H36" s="514">
        <f t="shared" si="17"/>
        <v>-8.746</v>
      </c>
      <c r="I36" s="303"/>
      <c r="J36" s="303"/>
      <c r="K36" s="304" t="s">
        <v>2492</v>
      </c>
      <c r="L36" s="526">
        <v>-2494</v>
      </c>
      <c r="M36" s="524"/>
      <c r="N36" s="524"/>
      <c r="O36" s="524"/>
      <c r="P36" s="537">
        <v>-2555</v>
      </c>
      <c r="Q36" s="524"/>
      <c r="R36" s="524">
        <f>P36-O36</f>
        <v>-2555</v>
      </c>
      <c r="S36" s="523">
        <f t="shared" si="20"/>
        <v>1.024</v>
      </c>
      <c r="T36" s="524"/>
      <c r="U36" s="524"/>
      <c r="W36" s="209"/>
    </row>
    <row r="37" s="175" customFormat="1" ht="29.1" customHeight="1" spans="1:21">
      <c r="A37" s="511"/>
      <c r="B37" s="527"/>
      <c r="C37" s="524"/>
      <c r="D37" s="524"/>
      <c r="E37" s="527"/>
      <c r="F37" s="511"/>
      <c r="G37" s="511"/>
      <c r="H37" s="514"/>
      <c r="I37" s="303"/>
      <c r="J37" s="303"/>
      <c r="K37" s="208"/>
      <c r="L37" s="524"/>
      <c r="M37" s="524"/>
      <c r="N37" s="524"/>
      <c r="O37" s="524"/>
      <c r="P37" s="538"/>
      <c r="Q37" s="524"/>
      <c r="R37" s="524"/>
      <c r="S37" s="523"/>
      <c r="T37" s="524"/>
      <c r="U37" s="524"/>
    </row>
    <row r="38" s="175" customFormat="1" ht="29.1" customHeight="1" spans="1:21">
      <c r="A38" s="522" t="s">
        <v>132</v>
      </c>
      <c r="B38" s="521">
        <f>SUM(B29,B32)</f>
        <v>225769</v>
      </c>
      <c r="C38" s="521">
        <f>SUM(C29,C32)</f>
        <v>204184</v>
      </c>
      <c r="D38" s="528">
        <f>D32+D29</f>
        <v>136723</v>
      </c>
      <c r="E38" s="521">
        <f>SUM(E29:E32)</f>
        <v>495569</v>
      </c>
      <c r="F38" s="521"/>
      <c r="G38" s="521"/>
      <c r="H38" s="523">
        <f t="shared" si="17"/>
        <v>2.195</v>
      </c>
      <c r="I38" s="298"/>
      <c r="J38" s="298"/>
      <c r="K38" s="522" t="s">
        <v>133</v>
      </c>
      <c r="L38" s="521">
        <f>SUM(L29,L32)</f>
        <v>225769</v>
      </c>
      <c r="M38" s="521">
        <f>SUM(M29,M32)</f>
        <v>204184</v>
      </c>
      <c r="N38" s="528">
        <v>136723</v>
      </c>
      <c r="O38" s="521">
        <f>SUM(O29,O32)</f>
        <v>0</v>
      </c>
      <c r="P38" s="521">
        <f>SUM(P29:P32)</f>
        <v>495569</v>
      </c>
      <c r="Q38" s="521"/>
      <c r="R38" s="511">
        <f>P38-O38</f>
        <v>495569</v>
      </c>
      <c r="S38" s="523">
        <f t="shared" ref="S38" si="21">P38/L38</f>
        <v>2.195</v>
      </c>
      <c r="T38" s="298">
        <f>P38/M38</f>
        <v>2.427</v>
      </c>
      <c r="U38" s="298"/>
    </row>
    <row r="39" spans="1:11">
      <c r="A39" s="529"/>
      <c r="K39" s="529"/>
    </row>
    <row r="40" spans="14:22">
      <c r="N40" s="539"/>
      <c r="V40" s="539"/>
    </row>
    <row r="41" spans="15:15">
      <c r="O41" s="539"/>
    </row>
    <row r="44" spans="12:12">
      <c r="L44" s="539"/>
    </row>
    <row r="47" spans="1:1">
      <c r="A47" s="504" t="s">
        <v>126</v>
      </c>
    </row>
  </sheetData>
  <mergeCells count="2">
    <mergeCell ref="A1:J1"/>
    <mergeCell ref="K1:T1"/>
  </mergeCells>
  <conditionalFormatting sqref="K36">
    <cfRule type="expression" dxfId="1" priority="4" stopIfTrue="1">
      <formula>"len($A:$A)=3"</formula>
    </cfRule>
  </conditionalFormatting>
  <conditionalFormatting sqref="A30:A31">
    <cfRule type="expression" dxfId="1" priority="1" stopIfTrue="1">
      <formula>"len($A:$A)=3"</formula>
    </cfRule>
  </conditionalFormatting>
  <conditionalFormatting sqref="K30:K31">
    <cfRule type="expression" dxfId="1" priority="2" stopIfTrue="1">
      <formula>"len($A:$A)=3"</formula>
    </cfRule>
  </conditionalFormatting>
  <conditionalFormatting sqref="A32:A36 A5 A20:A28">
    <cfRule type="expression" dxfId="1" priority="3" stopIfTrue="1">
      <formula>"len($A:$A)=3"</formula>
    </cfRule>
  </conditionalFormatting>
  <printOptions horizontalCentered="1"/>
  <pageMargins left="0.433070866141732" right="0.433070866141732" top="0.78740157480315" bottom="0.590551181102362" header="0.590551181102362" footer="0.393700787401575"/>
  <pageSetup paperSize="9" scale="60" fitToWidth="2" orientation="portrait" errors="blank"/>
  <headerFooter alignWithMargins="0"/>
  <colBreaks count="1" manualBreakCount="1">
    <brk id="10"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FF0000"/>
  </sheetPr>
  <dimension ref="A1:I61"/>
  <sheetViews>
    <sheetView showZeros="0" topLeftCell="B1" workbookViewId="0">
      <selection activeCell="I33" sqref="I33"/>
    </sheetView>
  </sheetViews>
  <sheetFormatPr defaultColWidth="9.125" defaultRowHeight="14.25"/>
  <cols>
    <col min="1" max="1" width="9.125" style="474" hidden="1" customWidth="1"/>
    <col min="2" max="2" width="47" style="475" customWidth="1"/>
    <col min="3" max="9" width="11.625" style="475" customWidth="1"/>
    <col min="10" max="247" width="9.125" style="475"/>
    <col min="248" max="248" width="9.125" style="475" customWidth="1"/>
    <col min="249" max="249" width="50.375" style="475" customWidth="1"/>
    <col min="250" max="250" width="14.625" style="475" customWidth="1"/>
    <col min="251" max="261" width="9.125" style="475" hidden="1" customWidth="1"/>
    <col min="262" max="262" width="14.625" style="475" customWidth="1"/>
    <col min="263" max="503" width="9.125" style="475"/>
    <col min="504" max="504" width="9.125" style="475" customWidth="1"/>
    <col min="505" max="505" width="50.375" style="475" customWidth="1"/>
    <col min="506" max="506" width="14.625" style="475" customWidth="1"/>
    <col min="507" max="517" width="9.125" style="475" hidden="1" customWidth="1"/>
    <col min="518" max="518" width="14.625" style="475" customWidth="1"/>
    <col min="519" max="759" width="9.125" style="475"/>
    <col min="760" max="760" width="9.125" style="475" customWidth="1"/>
    <col min="761" max="761" width="50.375" style="475" customWidth="1"/>
    <col min="762" max="762" width="14.625" style="475" customWidth="1"/>
    <col min="763" max="773" width="9.125" style="475" hidden="1" customWidth="1"/>
    <col min="774" max="774" width="14.625" style="475" customWidth="1"/>
    <col min="775" max="1015" width="9.125" style="475"/>
    <col min="1016" max="1016" width="9.125" style="475" customWidth="1"/>
    <col min="1017" max="1017" width="50.375" style="475" customWidth="1"/>
    <col min="1018" max="1018" width="14.625" style="475" customWidth="1"/>
    <col min="1019" max="1029" width="9.125" style="475" hidden="1" customWidth="1"/>
    <col min="1030" max="1030" width="14.625" style="475" customWidth="1"/>
    <col min="1031" max="1271" width="9.125" style="475"/>
    <col min="1272" max="1272" width="9.125" style="475" customWidth="1"/>
    <col min="1273" max="1273" width="50.375" style="475" customWidth="1"/>
    <col min="1274" max="1274" width="14.625" style="475" customWidth="1"/>
    <col min="1275" max="1285" width="9.125" style="475" hidden="1" customWidth="1"/>
    <col min="1286" max="1286" width="14.625" style="475" customWidth="1"/>
    <col min="1287" max="1527" width="9.125" style="475"/>
    <col min="1528" max="1528" width="9.125" style="475" customWidth="1"/>
    <col min="1529" max="1529" width="50.375" style="475" customWidth="1"/>
    <col min="1530" max="1530" width="14.625" style="475" customWidth="1"/>
    <col min="1531" max="1541" width="9.125" style="475" hidden="1" customWidth="1"/>
    <col min="1542" max="1542" width="14.625" style="475" customWidth="1"/>
    <col min="1543" max="1783" width="9.125" style="475"/>
    <col min="1784" max="1784" width="9.125" style="475" customWidth="1"/>
    <col min="1785" max="1785" width="50.375" style="475" customWidth="1"/>
    <col min="1786" max="1786" width="14.625" style="475" customWidth="1"/>
    <col min="1787" max="1797" width="9.125" style="475" hidden="1" customWidth="1"/>
    <col min="1798" max="1798" width="14.625" style="475" customWidth="1"/>
    <col min="1799" max="2039" width="9.125" style="475"/>
    <col min="2040" max="2040" width="9.125" style="475" customWidth="1"/>
    <col min="2041" max="2041" width="50.375" style="475" customWidth="1"/>
    <col min="2042" max="2042" width="14.625" style="475" customWidth="1"/>
    <col min="2043" max="2053" width="9.125" style="475" hidden="1" customWidth="1"/>
    <col min="2054" max="2054" width="14.625" style="475" customWidth="1"/>
    <col min="2055" max="2295" width="9.125" style="475"/>
    <col min="2296" max="2296" width="9.125" style="475" customWidth="1"/>
    <col min="2297" max="2297" width="50.375" style="475" customWidth="1"/>
    <col min="2298" max="2298" width="14.625" style="475" customWidth="1"/>
    <col min="2299" max="2309" width="9.125" style="475" hidden="1" customWidth="1"/>
    <col min="2310" max="2310" width="14.625" style="475" customWidth="1"/>
    <col min="2311" max="2551" width="9.125" style="475"/>
    <col min="2552" max="2552" width="9.125" style="475" customWidth="1"/>
    <col min="2553" max="2553" width="50.375" style="475" customWidth="1"/>
    <col min="2554" max="2554" width="14.625" style="475" customWidth="1"/>
    <col min="2555" max="2565" width="9.125" style="475" hidden="1" customWidth="1"/>
    <col min="2566" max="2566" width="14.625" style="475" customWidth="1"/>
    <col min="2567" max="2807" width="9.125" style="475"/>
    <col min="2808" max="2808" width="9.125" style="475" customWidth="1"/>
    <col min="2809" max="2809" width="50.375" style="475" customWidth="1"/>
    <col min="2810" max="2810" width="14.625" style="475" customWidth="1"/>
    <col min="2811" max="2821" width="9.125" style="475" hidden="1" customWidth="1"/>
    <col min="2822" max="2822" width="14.625" style="475" customWidth="1"/>
    <col min="2823" max="3063" width="9.125" style="475"/>
    <col min="3064" max="3064" width="9.125" style="475" customWidth="1"/>
    <col min="3065" max="3065" width="50.375" style="475" customWidth="1"/>
    <col min="3066" max="3066" width="14.625" style="475" customWidth="1"/>
    <col min="3067" max="3077" width="9.125" style="475" hidden="1" customWidth="1"/>
    <col min="3078" max="3078" width="14.625" style="475" customWidth="1"/>
    <col min="3079" max="3319" width="9.125" style="475"/>
    <col min="3320" max="3320" width="9.125" style="475" customWidth="1"/>
    <col min="3321" max="3321" width="50.375" style="475" customWidth="1"/>
    <col min="3322" max="3322" width="14.625" style="475" customWidth="1"/>
    <col min="3323" max="3333" width="9.125" style="475" hidden="1" customWidth="1"/>
    <col min="3334" max="3334" width="14.625" style="475" customWidth="1"/>
    <col min="3335" max="3575" width="9.125" style="475"/>
    <col min="3576" max="3576" width="9.125" style="475" customWidth="1"/>
    <col min="3577" max="3577" width="50.375" style="475" customWidth="1"/>
    <col min="3578" max="3578" width="14.625" style="475" customWidth="1"/>
    <col min="3579" max="3589" width="9.125" style="475" hidden="1" customWidth="1"/>
    <col min="3590" max="3590" width="14.625" style="475" customWidth="1"/>
    <col min="3591" max="3831" width="9.125" style="475"/>
    <col min="3832" max="3832" width="9.125" style="475" customWidth="1"/>
    <col min="3833" max="3833" width="50.375" style="475" customWidth="1"/>
    <col min="3834" max="3834" width="14.625" style="475" customWidth="1"/>
    <col min="3835" max="3845" width="9.125" style="475" hidden="1" customWidth="1"/>
    <col min="3846" max="3846" width="14.625" style="475" customWidth="1"/>
    <col min="3847" max="4087" width="9.125" style="475"/>
    <col min="4088" max="4088" width="9.125" style="475" customWidth="1"/>
    <col min="4089" max="4089" width="50.375" style="475" customWidth="1"/>
    <col min="4090" max="4090" width="14.625" style="475" customWidth="1"/>
    <col min="4091" max="4101" width="9.125" style="475" hidden="1" customWidth="1"/>
    <col min="4102" max="4102" width="14.625" style="475" customWidth="1"/>
    <col min="4103" max="4343" width="9.125" style="475"/>
    <col min="4344" max="4344" width="9.125" style="475" customWidth="1"/>
    <col min="4345" max="4345" width="50.375" style="475" customWidth="1"/>
    <col min="4346" max="4346" width="14.625" style="475" customWidth="1"/>
    <col min="4347" max="4357" width="9.125" style="475" hidden="1" customWidth="1"/>
    <col min="4358" max="4358" width="14.625" style="475" customWidth="1"/>
    <col min="4359" max="4599" width="9.125" style="475"/>
    <col min="4600" max="4600" width="9.125" style="475" customWidth="1"/>
    <col min="4601" max="4601" width="50.375" style="475" customWidth="1"/>
    <col min="4602" max="4602" width="14.625" style="475" customWidth="1"/>
    <col min="4603" max="4613" width="9.125" style="475" hidden="1" customWidth="1"/>
    <col min="4614" max="4614" width="14.625" style="475" customWidth="1"/>
    <col min="4615" max="4855" width="9.125" style="475"/>
    <col min="4856" max="4856" width="9.125" style="475" customWidth="1"/>
    <col min="4857" max="4857" width="50.375" style="475" customWidth="1"/>
    <col min="4858" max="4858" width="14.625" style="475" customWidth="1"/>
    <col min="4859" max="4869" width="9.125" style="475" hidden="1" customWidth="1"/>
    <col min="4870" max="4870" width="14.625" style="475" customWidth="1"/>
    <col min="4871" max="5111" width="9.125" style="475"/>
    <col min="5112" max="5112" width="9.125" style="475" customWidth="1"/>
    <col min="5113" max="5113" width="50.375" style="475" customWidth="1"/>
    <col min="5114" max="5114" width="14.625" style="475" customWidth="1"/>
    <col min="5115" max="5125" width="9.125" style="475" hidden="1" customWidth="1"/>
    <col min="5126" max="5126" width="14.625" style="475" customWidth="1"/>
    <col min="5127" max="5367" width="9.125" style="475"/>
    <col min="5368" max="5368" width="9.125" style="475" customWidth="1"/>
    <col min="5369" max="5369" width="50.375" style="475" customWidth="1"/>
    <col min="5370" max="5370" width="14.625" style="475" customWidth="1"/>
    <col min="5371" max="5381" width="9.125" style="475" hidden="1" customWidth="1"/>
    <col min="5382" max="5382" width="14.625" style="475" customWidth="1"/>
    <col min="5383" max="5623" width="9.125" style="475"/>
    <col min="5624" max="5624" width="9.125" style="475" customWidth="1"/>
    <col min="5625" max="5625" width="50.375" style="475" customWidth="1"/>
    <col min="5626" max="5626" width="14.625" style="475" customWidth="1"/>
    <col min="5627" max="5637" width="9.125" style="475" hidden="1" customWidth="1"/>
    <col min="5638" max="5638" width="14.625" style="475" customWidth="1"/>
    <col min="5639" max="5879" width="9.125" style="475"/>
    <col min="5880" max="5880" width="9.125" style="475" customWidth="1"/>
    <col min="5881" max="5881" width="50.375" style="475" customWidth="1"/>
    <col min="5882" max="5882" width="14.625" style="475" customWidth="1"/>
    <col min="5883" max="5893" width="9.125" style="475" hidden="1" customWidth="1"/>
    <col min="5894" max="5894" width="14.625" style="475" customWidth="1"/>
    <col min="5895" max="6135" width="9.125" style="475"/>
    <col min="6136" max="6136" width="9.125" style="475" customWidth="1"/>
    <col min="6137" max="6137" width="50.375" style="475" customWidth="1"/>
    <col min="6138" max="6138" width="14.625" style="475" customWidth="1"/>
    <col min="6139" max="6149" width="9.125" style="475" hidden="1" customWidth="1"/>
    <col min="6150" max="6150" width="14.625" style="475" customWidth="1"/>
    <col min="6151" max="6391" width="9.125" style="475"/>
    <col min="6392" max="6392" width="9.125" style="475" customWidth="1"/>
    <col min="6393" max="6393" width="50.375" style="475" customWidth="1"/>
    <col min="6394" max="6394" width="14.625" style="475" customWidth="1"/>
    <col min="6395" max="6405" width="9.125" style="475" hidden="1" customWidth="1"/>
    <col min="6406" max="6406" width="14.625" style="475" customWidth="1"/>
    <col min="6407" max="6647" width="9.125" style="475"/>
    <col min="6648" max="6648" width="9.125" style="475" customWidth="1"/>
    <col min="6649" max="6649" width="50.375" style="475" customWidth="1"/>
    <col min="6650" max="6650" width="14.625" style="475" customWidth="1"/>
    <col min="6651" max="6661" width="9.125" style="475" hidden="1" customWidth="1"/>
    <col min="6662" max="6662" width="14.625" style="475" customWidth="1"/>
    <col min="6663" max="6903" width="9.125" style="475"/>
    <col min="6904" max="6904" width="9.125" style="475" customWidth="1"/>
    <col min="6905" max="6905" width="50.375" style="475" customWidth="1"/>
    <col min="6906" max="6906" width="14.625" style="475" customWidth="1"/>
    <col min="6907" max="6917" width="9.125" style="475" hidden="1" customWidth="1"/>
    <col min="6918" max="6918" width="14.625" style="475" customWidth="1"/>
    <col min="6919" max="7159" width="9.125" style="475"/>
    <col min="7160" max="7160" width="9.125" style="475" customWidth="1"/>
    <col min="7161" max="7161" width="50.375" style="475" customWidth="1"/>
    <col min="7162" max="7162" width="14.625" style="475" customWidth="1"/>
    <col min="7163" max="7173" width="9.125" style="475" hidden="1" customWidth="1"/>
    <col min="7174" max="7174" width="14.625" style="475" customWidth="1"/>
    <col min="7175" max="7415" width="9.125" style="475"/>
    <col min="7416" max="7416" width="9.125" style="475" customWidth="1"/>
    <col min="7417" max="7417" width="50.375" style="475" customWidth="1"/>
    <col min="7418" max="7418" width="14.625" style="475" customWidth="1"/>
    <col min="7419" max="7429" width="9.125" style="475" hidden="1" customWidth="1"/>
    <col min="7430" max="7430" width="14.625" style="475" customWidth="1"/>
    <col min="7431" max="7671" width="9.125" style="475"/>
    <col min="7672" max="7672" width="9.125" style="475" customWidth="1"/>
    <col min="7673" max="7673" width="50.375" style="475" customWidth="1"/>
    <col min="7674" max="7674" width="14.625" style="475" customWidth="1"/>
    <col min="7675" max="7685" width="9.125" style="475" hidden="1" customWidth="1"/>
    <col min="7686" max="7686" width="14.625" style="475" customWidth="1"/>
    <col min="7687" max="7927" width="9.125" style="475"/>
    <col min="7928" max="7928" width="9.125" style="475" customWidth="1"/>
    <col min="7929" max="7929" width="50.375" style="475" customWidth="1"/>
    <col min="7930" max="7930" width="14.625" style="475" customWidth="1"/>
    <col min="7931" max="7941" width="9.125" style="475" hidden="1" customWidth="1"/>
    <col min="7942" max="7942" width="14.625" style="475" customWidth="1"/>
    <col min="7943" max="8183" width="9.125" style="475"/>
    <col min="8184" max="8184" width="9.125" style="475" customWidth="1"/>
    <col min="8185" max="8185" width="50.375" style="475" customWidth="1"/>
    <col min="8186" max="8186" width="14.625" style="475" customWidth="1"/>
    <col min="8187" max="8197" width="9.125" style="475" hidden="1" customWidth="1"/>
    <col min="8198" max="8198" width="14.625" style="475" customWidth="1"/>
    <col min="8199" max="8439" width="9.125" style="475"/>
    <col min="8440" max="8440" width="9.125" style="475" customWidth="1"/>
    <col min="8441" max="8441" width="50.375" style="475" customWidth="1"/>
    <col min="8442" max="8442" width="14.625" style="475" customWidth="1"/>
    <col min="8443" max="8453" width="9.125" style="475" hidden="1" customWidth="1"/>
    <col min="8454" max="8454" width="14.625" style="475" customWidth="1"/>
    <col min="8455" max="8695" width="9.125" style="475"/>
    <col min="8696" max="8696" width="9.125" style="475" customWidth="1"/>
    <col min="8697" max="8697" width="50.375" style="475" customWidth="1"/>
    <col min="8698" max="8698" width="14.625" style="475" customWidth="1"/>
    <col min="8699" max="8709" width="9.125" style="475" hidden="1" customWidth="1"/>
    <col min="8710" max="8710" width="14.625" style="475" customWidth="1"/>
    <col min="8711" max="8951" width="9.125" style="475"/>
    <col min="8952" max="8952" width="9.125" style="475" customWidth="1"/>
    <col min="8953" max="8953" width="50.375" style="475" customWidth="1"/>
    <col min="8954" max="8954" width="14.625" style="475" customWidth="1"/>
    <col min="8955" max="8965" width="9.125" style="475" hidden="1" customWidth="1"/>
    <col min="8966" max="8966" width="14.625" style="475" customWidth="1"/>
    <col min="8967" max="9207" width="9.125" style="475"/>
    <col min="9208" max="9208" width="9.125" style="475" customWidth="1"/>
    <col min="9209" max="9209" width="50.375" style="475" customWidth="1"/>
    <col min="9210" max="9210" width="14.625" style="475" customWidth="1"/>
    <col min="9211" max="9221" width="9.125" style="475" hidden="1" customWidth="1"/>
    <col min="9222" max="9222" width="14.625" style="475" customWidth="1"/>
    <col min="9223" max="9463" width="9.125" style="475"/>
    <col min="9464" max="9464" width="9.125" style="475" customWidth="1"/>
    <col min="9465" max="9465" width="50.375" style="475" customWidth="1"/>
    <col min="9466" max="9466" width="14.625" style="475" customWidth="1"/>
    <col min="9467" max="9477" width="9.125" style="475" hidden="1" customWidth="1"/>
    <col min="9478" max="9478" width="14.625" style="475" customWidth="1"/>
    <col min="9479" max="9719" width="9.125" style="475"/>
    <col min="9720" max="9720" width="9.125" style="475" customWidth="1"/>
    <col min="9721" max="9721" width="50.375" style="475" customWidth="1"/>
    <col min="9722" max="9722" width="14.625" style="475" customWidth="1"/>
    <col min="9723" max="9733" width="9.125" style="475" hidden="1" customWidth="1"/>
    <col min="9734" max="9734" width="14.625" style="475" customWidth="1"/>
    <col min="9735" max="9975" width="9.125" style="475"/>
    <col min="9976" max="9976" width="9.125" style="475" customWidth="1"/>
    <col min="9977" max="9977" width="50.375" style="475" customWidth="1"/>
    <col min="9978" max="9978" width="14.625" style="475" customWidth="1"/>
    <col min="9979" max="9989" width="9.125" style="475" hidden="1" customWidth="1"/>
    <col min="9990" max="9990" width="14.625" style="475" customWidth="1"/>
    <col min="9991" max="10231" width="9.125" style="475"/>
    <col min="10232" max="10232" width="9.125" style="475" customWidth="1"/>
    <col min="10233" max="10233" width="50.375" style="475" customWidth="1"/>
    <col min="10234" max="10234" width="14.625" style="475" customWidth="1"/>
    <col min="10235" max="10245" width="9.125" style="475" hidden="1" customWidth="1"/>
    <col min="10246" max="10246" width="14.625" style="475" customWidth="1"/>
    <col min="10247" max="10487" width="9.125" style="475"/>
    <col min="10488" max="10488" width="9.125" style="475" customWidth="1"/>
    <col min="10489" max="10489" width="50.375" style="475" customWidth="1"/>
    <col min="10490" max="10490" width="14.625" style="475" customWidth="1"/>
    <col min="10491" max="10501" width="9.125" style="475" hidden="1" customWidth="1"/>
    <col min="10502" max="10502" width="14.625" style="475" customWidth="1"/>
    <col min="10503" max="10743" width="9.125" style="475"/>
    <col min="10744" max="10744" width="9.125" style="475" customWidth="1"/>
    <col min="10745" max="10745" width="50.375" style="475" customWidth="1"/>
    <col min="10746" max="10746" width="14.625" style="475" customWidth="1"/>
    <col min="10747" max="10757" width="9.125" style="475" hidden="1" customWidth="1"/>
    <col min="10758" max="10758" width="14.625" style="475" customWidth="1"/>
    <col min="10759" max="10999" width="9.125" style="475"/>
    <col min="11000" max="11000" width="9.125" style="475" customWidth="1"/>
    <col min="11001" max="11001" width="50.375" style="475" customWidth="1"/>
    <col min="11002" max="11002" width="14.625" style="475" customWidth="1"/>
    <col min="11003" max="11013" width="9.125" style="475" hidden="1" customWidth="1"/>
    <col min="11014" max="11014" width="14.625" style="475" customWidth="1"/>
    <col min="11015" max="11255" width="9.125" style="475"/>
    <col min="11256" max="11256" width="9.125" style="475" customWidth="1"/>
    <col min="11257" max="11257" width="50.375" style="475" customWidth="1"/>
    <col min="11258" max="11258" width="14.625" style="475" customWidth="1"/>
    <col min="11259" max="11269" width="9.125" style="475" hidden="1" customWidth="1"/>
    <col min="11270" max="11270" width="14.625" style="475" customWidth="1"/>
    <col min="11271" max="11511" width="9.125" style="475"/>
    <col min="11512" max="11512" width="9.125" style="475" customWidth="1"/>
    <col min="11513" max="11513" width="50.375" style="475" customWidth="1"/>
    <col min="11514" max="11514" width="14.625" style="475" customWidth="1"/>
    <col min="11515" max="11525" width="9.125" style="475" hidden="1" customWidth="1"/>
    <col min="11526" max="11526" width="14.625" style="475" customWidth="1"/>
    <col min="11527" max="11767" width="9.125" style="475"/>
    <col min="11768" max="11768" width="9.125" style="475" customWidth="1"/>
    <col min="11769" max="11769" width="50.375" style="475" customWidth="1"/>
    <col min="11770" max="11770" width="14.625" style="475" customWidth="1"/>
    <col min="11771" max="11781" width="9.125" style="475" hidden="1" customWidth="1"/>
    <col min="11782" max="11782" width="14.625" style="475" customWidth="1"/>
    <col min="11783" max="12023" width="9.125" style="475"/>
    <col min="12024" max="12024" width="9.125" style="475" customWidth="1"/>
    <col min="12025" max="12025" width="50.375" style="475" customWidth="1"/>
    <col min="12026" max="12026" width="14.625" style="475" customWidth="1"/>
    <col min="12027" max="12037" width="9.125" style="475" hidden="1" customWidth="1"/>
    <col min="12038" max="12038" width="14.625" style="475" customWidth="1"/>
    <col min="12039" max="12279" width="9.125" style="475"/>
    <col min="12280" max="12280" width="9.125" style="475" customWidth="1"/>
    <col min="12281" max="12281" width="50.375" style="475" customWidth="1"/>
    <col min="12282" max="12282" width="14.625" style="475" customWidth="1"/>
    <col min="12283" max="12293" width="9.125" style="475" hidden="1" customWidth="1"/>
    <col min="12294" max="12294" width="14.625" style="475" customWidth="1"/>
    <col min="12295" max="12535" width="9.125" style="475"/>
    <col min="12536" max="12536" width="9.125" style="475" customWidth="1"/>
    <col min="12537" max="12537" width="50.375" style="475" customWidth="1"/>
    <col min="12538" max="12538" width="14.625" style="475" customWidth="1"/>
    <col min="12539" max="12549" width="9.125" style="475" hidden="1" customWidth="1"/>
    <col min="12550" max="12550" width="14.625" style="475" customWidth="1"/>
    <col min="12551" max="12791" width="9.125" style="475"/>
    <col min="12792" max="12792" width="9.125" style="475" customWidth="1"/>
    <col min="12793" max="12793" width="50.375" style="475" customWidth="1"/>
    <col min="12794" max="12794" width="14.625" style="475" customWidth="1"/>
    <col min="12795" max="12805" width="9.125" style="475" hidden="1" customWidth="1"/>
    <col min="12806" max="12806" width="14.625" style="475" customWidth="1"/>
    <col min="12807" max="13047" width="9.125" style="475"/>
    <col min="13048" max="13048" width="9.125" style="475" customWidth="1"/>
    <col min="13049" max="13049" width="50.375" style="475" customWidth="1"/>
    <col min="13050" max="13050" width="14.625" style="475" customWidth="1"/>
    <col min="13051" max="13061" width="9.125" style="475" hidden="1" customWidth="1"/>
    <col min="13062" max="13062" width="14.625" style="475" customWidth="1"/>
    <col min="13063" max="13303" width="9.125" style="475"/>
    <col min="13304" max="13304" width="9.125" style="475" customWidth="1"/>
    <col min="13305" max="13305" width="50.375" style="475" customWidth="1"/>
    <col min="13306" max="13306" width="14.625" style="475" customWidth="1"/>
    <col min="13307" max="13317" width="9.125" style="475" hidden="1" customWidth="1"/>
    <col min="13318" max="13318" width="14.625" style="475" customWidth="1"/>
    <col min="13319" max="13559" width="9.125" style="475"/>
    <col min="13560" max="13560" width="9.125" style="475" customWidth="1"/>
    <col min="13561" max="13561" width="50.375" style="475" customWidth="1"/>
    <col min="13562" max="13562" width="14.625" style="475" customWidth="1"/>
    <col min="13563" max="13573" width="9.125" style="475" hidden="1" customWidth="1"/>
    <col min="13574" max="13574" width="14.625" style="475" customWidth="1"/>
    <col min="13575" max="13815" width="9.125" style="475"/>
    <col min="13816" max="13816" width="9.125" style="475" customWidth="1"/>
    <col min="13817" max="13817" width="50.375" style="475" customWidth="1"/>
    <col min="13818" max="13818" width="14.625" style="475" customWidth="1"/>
    <col min="13819" max="13829" width="9.125" style="475" hidden="1" customWidth="1"/>
    <col min="13830" max="13830" width="14.625" style="475" customWidth="1"/>
    <col min="13831" max="14071" width="9.125" style="475"/>
    <col min="14072" max="14072" width="9.125" style="475" customWidth="1"/>
    <col min="14073" max="14073" width="50.375" style="475" customWidth="1"/>
    <col min="14074" max="14074" width="14.625" style="475" customWidth="1"/>
    <col min="14075" max="14085" width="9.125" style="475" hidden="1" customWidth="1"/>
    <col min="14086" max="14086" width="14.625" style="475" customWidth="1"/>
    <col min="14087" max="14327" width="9.125" style="475"/>
    <col min="14328" max="14328" width="9.125" style="475" customWidth="1"/>
    <col min="14329" max="14329" width="50.375" style="475" customWidth="1"/>
    <col min="14330" max="14330" width="14.625" style="475" customWidth="1"/>
    <col min="14331" max="14341" width="9.125" style="475" hidden="1" customWidth="1"/>
    <col min="14342" max="14342" width="14.625" style="475" customWidth="1"/>
    <col min="14343" max="14583" width="9.125" style="475"/>
    <col min="14584" max="14584" width="9.125" style="475" customWidth="1"/>
    <col min="14585" max="14585" width="50.375" style="475" customWidth="1"/>
    <col min="14586" max="14586" width="14.625" style="475" customWidth="1"/>
    <col min="14587" max="14597" width="9.125" style="475" hidden="1" customWidth="1"/>
    <col min="14598" max="14598" width="14.625" style="475" customWidth="1"/>
    <col min="14599" max="14839" width="9.125" style="475"/>
    <col min="14840" max="14840" width="9.125" style="475" customWidth="1"/>
    <col min="14841" max="14841" width="50.375" style="475" customWidth="1"/>
    <col min="14842" max="14842" width="14.625" style="475" customWidth="1"/>
    <col min="14843" max="14853" width="9.125" style="475" hidden="1" customWidth="1"/>
    <col min="14854" max="14854" width="14.625" style="475" customWidth="1"/>
    <col min="14855" max="15095" width="9.125" style="475"/>
    <col min="15096" max="15096" width="9.125" style="475" customWidth="1"/>
    <col min="15097" max="15097" width="50.375" style="475" customWidth="1"/>
    <col min="15098" max="15098" width="14.625" style="475" customWidth="1"/>
    <col min="15099" max="15109" width="9.125" style="475" hidden="1" customWidth="1"/>
    <col min="15110" max="15110" width="14.625" style="475" customWidth="1"/>
    <col min="15111" max="15351" width="9.125" style="475"/>
    <col min="15352" max="15352" width="9.125" style="475" customWidth="1"/>
    <col min="15353" max="15353" width="50.375" style="475" customWidth="1"/>
    <col min="15354" max="15354" width="14.625" style="475" customWidth="1"/>
    <col min="15355" max="15365" width="9.125" style="475" hidden="1" customWidth="1"/>
    <col min="15366" max="15366" width="14.625" style="475" customWidth="1"/>
    <col min="15367" max="15607" width="9.125" style="475"/>
    <col min="15608" max="15608" width="9.125" style="475" customWidth="1"/>
    <col min="15609" max="15609" width="50.375" style="475" customWidth="1"/>
    <col min="15610" max="15610" width="14.625" style="475" customWidth="1"/>
    <col min="15611" max="15621" width="9.125" style="475" hidden="1" customWidth="1"/>
    <col min="15622" max="15622" width="14.625" style="475" customWidth="1"/>
    <col min="15623" max="15863" width="9.125" style="475"/>
    <col min="15864" max="15864" width="9.125" style="475" customWidth="1"/>
    <col min="15865" max="15865" width="50.375" style="475" customWidth="1"/>
    <col min="15866" max="15866" width="14.625" style="475" customWidth="1"/>
    <col min="15867" max="15877" width="9.125" style="475" hidden="1" customWidth="1"/>
    <col min="15878" max="15878" width="14.625" style="475" customWidth="1"/>
    <col min="15879" max="16119" width="9.125" style="475"/>
    <col min="16120" max="16120" width="9.125" style="475" customWidth="1"/>
    <col min="16121" max="16121" width="50.375" style="475" customWidth="1"/>
    <col min="16122" max="16122" width="14.625" style="475" customWidth="1"/>
    <col min="16123" max="16133" width="9.125" style="475" hidden="1" customWidth="1"/>
    <col min="16134" max="16134" width="14.625" style="475" customWidth="1"/>
    <col min="16135" max="16384" width="9.125" style="475"/>
  </cols>
  <sheetData>
    <row r="1" ht="33.95" customHeight="1" spans="1:9">
      <c r="A1" s="476" t="s">
        <v>2566</v>
      </c>
      <c r="B1" s="476"/>
      <c r="C1" s="476"/>
      <c r="D1" s="476"/>
      <c r="E1" s="476"/>
      <c r="F1" s="476"/>
      <c r="G1" s="476"/>
      <c r="H1" s="476"/>
      <c r="I1" s="476"/>
    </row>
    <row r="2" ht="17.1" customHeight="1" spans="1:9">
      <c r="A2" s="477"/>
      <c r="B2" s="477" t="s">
        <v>21</v>
      </c>
      <c r="C2" s="478"/>
      <c r="D2" s="478"/>
      <c r="E2" s="478"/>
      <c r="F2" s="478"/>
      <c r="G2" s="477"/>
      <c r="H2" s="479" t="s">
        <v>32</v>
      </c>
      <c r="I2" s="479"/>
    </row>
    <row r="3" ht="17.1" customHeight="1" spans="1:9">
      <c r="A3" s="480" t="s">
        <v>158</v>
      </c>
      <c r="B3" s="481" t="s">
        <v>2493</v>
      </c>
      <c r="C3" s="482" t="s">
        <v>35</v>
      </c>
      <c r="D3" s="482" t="s">
        <v>36</v>
      </c>
      <c r="E3" s="482" t="s">
        <v>37</v>
      </c>
      <c r="F3" s="482" t="s">
        <v>38</v>
      </c>
      <c r="G3" s="482" t="s">
        <v>41</v>
      </c>
      <c r="H3" s="482" t="s">
        <v>42</v>
      </c>
      <c r="I3" s="482" t="s">
        <v>43</v>
      </c>
    </row>
    <row r="4" ht="28.5" customHeight="1" spans="1:9">
      <c r="A4" s="483"/>
      <c r="B4" s="481"/>
      <c r="C4" s="482"/>
      <c r="D4" s="482"/>
      <c r="E4" s="482"/>
      <c r="F4" s="482"/>
      <c r="G4" s="482"/>
      <c r="H4" s="482"/>
      <c r="I4" s="482"/>
    </row>
    <row r="5" ht="20.1" hidden="1" customHeight="1" spans="1:9">
      <c r="A5" s="484">
        <v>206</v>
      </c>
      <c r="B5" s="485" t="s">
        <v>2495</v>
      </c>
      <c r="C5" s="486"/>
      <c r="D5" s="487">
        <f>D6</f>
        <v>0</v>
      </c>
      <c r="E5" s="487">
        <f t="shared" ref="E5:E14" si="0">SUM(D5:D5)</f>
        <v>0</v>
      </c>
      <c r="F5" s="487">
        <f>F6</f>
        <v>0</v>
      </c>
      <c r="G5" s="488">
        <f t="shared" ref="G5:G59" si="1">IFERROR(F5/C5,0)</f>
        <v>0</v>
      </c>
      <c r="H5" s="488">
        <f t="shared" ref="H5:H59" si="2">IFERROR(F5/D5,0)</f>
        <v>0</v>
      </c>
      <c r="I5" s="488">
        <f t="shared" ref="I5:I59" si="3">IFERROR(F5/E5,0)</f>
        <v>0</v>
      </c>
    </row>
    <row r="6" ht="20.1" hidden="1" customHeight="1" spans="1:9">
      <c r="A6" s="484">
        <v>20610</v>
      </c>
      <c r="B6" s="489" t="s">
        <v>2496</v>
      </c>
      <c r="C6" s="486"/>
      <c r="D6" s="487">
        <v>0</v>
      </c>
      <c r="E6" s="487">
        <f t="shared" si="0"/>
        <v>0</v>
      </c>
      <c r="F6" s="487">
        <f>'[46]L06'!O7</f>
        <v>0</v>
      </c>
      <c r="G6" s="488">
        <f t="shared" si="1"/>
        <v>0</v>
      </c>
      <c r="H6" s="488">
        <f t="shared" si="2"/>
        <v>0</v>
      </c>
      <c r="I6" s="488">
        <f t="shared" si="3"/>
        <v>0</v>
      </c>
    </row>
    <row r="7" s="473" customFormat="1" ht="20.1" customHeight="1" spans="1:9">
      <c r="A7" s="484">
        <v>207</v>
      </c>
      <c r="B7" s="490" t="s">
        <v>2497</v>
      </c>
      <c r="C7" s="486">
        <v>75</v>
      </c>
      <c r="D7" s="486">
        <f>D8</f>
        <v>0</v>
      </c>
      <c r="E7" s="486">
        <f t="shared" si="0"/>
        <v>0</v>
      </c>
      <c r="F7" s="486">
        <f>F8</f>
        <v>0</v>
      </c>
      <c r="G7" s="491">
        <f t="shared" si="1"/>
        <v>0</v>
      </c>
      <c r="H7" s="491">
        <f t="shared" si="2"/>
        <v>0</v>
      </c>
      <c r="I7" s="491">
        <f t="shared" si="3"/>
        <v>0</v>
      </c>
    </row>
    <row r="8" ht="20.1" customHeight="1" spans="1:9">
      <c r="A8" s="484">
        <v>20707</v>
      </c>
      <c r="B8" s="492" t="s">
        <v>2498</v>
      </c>
      <c r="C8" s="486"/>
      <c r="D8" s="487">
        <v>0</v>
      </c>
      <c r="E8" s="487">
        <f t="shared" si="0"/>
        <v>0</v>
      </c>
      <c r="F8" s="487">
        <f>'[46]L06'!O15</f>
        <v>0</v>
      </c>
      <c r="G8" s="488">
        <f t="shared" si="1"/>
        <v>0</v>
      </c>
      <c r="H8" s="488">
        <f t="shared" si="2"/>
        <v>0</v>
      </c>
      <c r="I8" s="488">
        <f t="shared" si="3"/>
        <v>0</v>
      </c>
    </row>
    <row r="9" s="473" customFormat="1" ht="20.1" customHeight="1" spans="1:9">
      <c r="A9" s="484">
        <v>208</v>
      </c>
      <c r="B9" s="490" t="s">
        <v>2499</v>
      </c>
      <c r="C9" s="486">
        <v>243</v>
      </c>
      <c r="D9" s="486">
        <f>SUM(D10:D11)</f>
        <v>0</v>
      </c>
      <c r="E9" s="486">
        <f t="shared" si="0"/>
        <v>0</v>
      </c>
      <c r="F9" s="486">
        <f>SUM(F10:F11)</f>
        <v>38</v>
      </c>
      <c r="G9" s="491">
        <f t="shared" si="1"/>
        <v>0.156</v>
      </c>
      <c r="H9" s="491">
        <f t="shared" si="2"/>
        <v>0</v>
      </c>
      <c r="I9" s="491">
        <f t="shared" si="3"/>
        <v>0</v>
      </c>
    </row>
    <row r="10" ht="20.1" customHeight="1" spans="1:9">
      <c r="A10" s="484">
        <v>20822</v>
      </c>
      <c r="B10" s="492" t="s">
        <v>2500</v>
      </c>
      <c r="C10" s="486"/>
      <c r="D10" s="487">
        <v>0</v>
      </c>
      <c r="E10" s="487">
        <f t="shared" si="0"/>
        <v>0</v>
      </c>
      <c r="F10" s="487">
        <f>'[46]L06'!O22</f>
        <v>13</v>
      </c>
      <c r="G10" s="488">
        <f t="shared" si="1"/>
        <v>0</v>
      </c>
      <c r="H10" s="488">
        <f t="shared" si="2"/>
        <v>0</v>
      </c>
      <c r="I10" s="488">
        <f t="shared" si="3"/>
        <v>0</v>
      </c>
    </row>
    <row r="11" ht="20.1" customHeight="1" spans="1:9">
      <c r="A11" s="484">
        <v>20823</v>
      </c>
      <c r="B11" s="492" t="s">
        <v>2501</v>
      </c>
      <c r="C11" s="486"/>
      <c r="D11" s="487">
        <v>0</v>
      </c>
      <c r="E11" s="487">
        <f t="shared" si="0"/>
        <v>0</v>
      </c>
      <c r="F11" s="487">
        <f>'[46]L06'!O27</f>
        <v>25</v>
      </c>
      <c r="G11" s="488">
        <f t="shared" si="1"/>
        <v>0</v>
      </c>
      <c r="H11" s="488">
        <f t="shared" si="2"/>
        <v>0</v>
      </c>
      <c r="I11" s="488">
        <f t="shared" si="3"/>
        <v>0</v>
      </c>
    </row>
    <row r="12" s="473" customFormat="1" ht="20.1" hidden="1" customHeight="1" spans="1:9">
      <c r="A12" s="484">
        <v>211</v>
      </c>
      <c r="B12" s="490" t="s">
        <v>2502</v>
      </c>
      <c r="C12" s="486"/>
      <c r="D12" s="486">
        <f>SUM(D13:D14)</f>
        <v>0</v>
      </c>
      <c r="E12" s="486">
        <f t="shared" si="0"/>
        <v>0</v>
      </c>
      <c r="F12" s="486">
        <f>SUM(F13:F14)</f>
        <v>0</v>
      </c>
      <c r="G12" s="491">
        <f t="shared" si="1"/>
        <v>0</v>
      </c>
      <c r="H12" s="491">
        <f t="shared" si="2"/>
        <v>0</v>
      </c>
      <c r="I12" s="491">
        <f t="shared" si="3"/>
        <v>0</v>
      </c>
    </row>
    <row r="13" ht="20.1" hidden="1" customHeight="1" spans="1:9">
      <c r="A13" s="484">
        <v>21160</v>
      </c>
      <c r="B13" s="492" t="s">
        <v>2503</v>
      </c>
      <c r="C13" s="486"/>
      <c r="D13" s="487">
        <v>0</v>
      </c>
      <c r="E13" s="487">
        <f t="shared" si="0"/>
        <v>0</v>
      </c>
      <c r="F13" s="487">
        <f>'[46]L06'!O33</f>
        <v>0</v>
      </c>
      <c r="G13" s="488">
        <f t="shared" si="1"/>
        <v>0</v>
      </c>
      <c r="H13" s="488">
        <f t="shared" si="2"/>
        <v>0</v>
      </c>
      <c r="I13" s="488">
        <f t="shared" si="3"/>
        <v>0</v>
      </c>
    </row>
    <row r="14" ht="20.1" hidden="1" customHeight="1" spans="1:9">
      <c r="A14" s="484">
        <v>21161</v>
      </c>
      <c r="B14" s="492" t="s">
        <v>2504</v>
      </c>
      <c r="C14" s="486"/>
      <c r="D14" s="487">
        <v>0</v>
      </c>
      <c r="E14" s="487">
        <f t="shared" si="0"/>
        <v>0</v>
      </c>
      <c r="F14" s="487">
        <f>'[46]L06'!O38</f>
        <v>0</v>
      </c>
      <c r="G14" s="488">
        <f t="shared" si="1"/>
        <v>0</v>
      </c>
      <c r="H14" s="488">
        <f t="shared" si="2"/>
        <v>0</v>
      </c>
      <c r="I14" s="488">
        <f t="shared" si="3"/>
        <v>0</v>
      </c>
    </row>
    <row r="15" s="473" customFormat="1" ht="20.1" customHeight="1" spans="1:9">
      <c r="A15" s="484">
        <v>212</v>
      </c>
      <c r="B15" s="490" t="s">
        <v>2505</v>
      </c>
      <c r="C15" s="486">
        <v>107980</v>
      </c>
      <c r="D15" s="486">
        <f>SUM(D16:D23)</f>
        <v>137784</v>
      </c>
      <c r="E15" s="486">
        <v>70323</v>
      </c>
      <c r="F15" s="486">
        <f>SUM(F16:F23)</f>
        <v>40417</v>
      </c>
      <c r="G15" s="491">
        <f t="shared" si="1"/>
        <v>0.374</v>
      </c>
      <c r="H15" s="491">
        <f t="shared" si="2"/>
        <v>0.293</v>
      </c>
      <c r="I15" s="491">
        <f t="shared" si="3"/>
        <v>0.575</v>
      </c>
    </row>
    <row r="16" ht="20.1" customHeight="1" spans="1:9">
      <c r="A16" s="484">
        <v>21207</v>
      </c>
      <c r="B16" s="492" t="s">
        <v>2506</v>
      </c>
      <c r="C16" s="487">
        <v>4979</v>
      </c>
      <c r="D16" s="487">
        <v>3600</v>
      </c>
      <c r="E16" s="487"/>
      <c r="F16" s="487">
        <f>'[46]L06'!O44</f>
        <v>4307</v>
      </c>
      <c r="G16" s="488">
        <f t="shared" si="1"/>
        <v>0.865</v>
      </c>
      <c r="H16" s="488">
        <f t="shared" si="2"/>
        <v>1.196</v>
      </c>
      <c r="I16" s="488">
        <f t="shared" si="3"/>
        <v>0</v>
      </c>
    </row>
    <row r="17" ht="20.1" customHeight="1" spans="1:9">
      <c r="A17" s="484">
        <v>21208</v>
      </c>
      <c r="B17" s="492" t="s">
        <v>2507</v>
      </c>
      <c r="C17" s="487">
        <v>101804</v>
      </c>
      <c r="D17" s="487">
        <v>131764</v>
      </c>
      <c r="E17" s="487"/>
      <c r="F17" s="487">
        <f>'[46]L06'!O54</f>
        <v>33254</v>
      </c>
      <c r="G17" s="488">
        <f t="shared" si="1"/>
        <v>0.327</v>
      </c>
      <c r="H17" s="488">
        <f t="shared" si="2"/>
        <v>0.252</v>
      </c>
      <c r="I17" s="488">
        <f t="shared" si="3"/>
        <v>0</v>
      </c>
    </row>
    <row r="18" ht="20.1" customHeight="1" spans="1:9">
      <c r="A18" s="484">
        <v>21209</v>
      </c>
      <c r="B18" s="492" t="s">
        <v>2508</v>
      </c>
      <c r="C18" s="487"/>
      <c r="D18" s="487">
        <v>0</v>
      </c>
      <c r="E18" s="487"/>
      <c r="F18" s="487">
        <f>'[46]L06'!O70</f>
        <v>0</v>
      </c>
      <c r="G18" s="488">
        <f t="shared" si="1"/>
        <v>0</v>
      </c>
      <c r="H18" s="488">
        <f t="shared" si="2"/>
        <v>0</v>
      </c>
      <c r="I18" s="488">
        <f t="shared" si="3"/>
        <v>0</v>
      </c>
    </row>
    <row r="19" ht="20.1" customHeight="1" spans="1:9">
      <c r="A19" s="484">
        <v>21210</v>
      </c>
      <c r="B19" s="492" t="s">
        <v>2509</v>
      </c>
      <c r="C19" s="487">
        <v>416</v>
      </c>
      <c r="D19" s="487">
        <v>1500</v>
      </c>
      <c r="E19" s="487"/>
      <c r="F19" s="487">
        <f>'[46]L06'!O79</f>
        <v>0</v>
      </c>
      <c r="G19" s="488">
        <f t="shared" si="1"/>
        <v>0</v>
      </c>
      <c r="H19" s="488">
        <f t="shared" si="2"/>
        <v>0</v>
      </c>
      <c r="I19" s="488">
        <f t="shared" si="3"/>
        <v>0</v>
      </c>
    </row>
    <row r="20" ht="20.1" customHeight="1" spans="1:9">
      <c r="A20" s="484">
        <v>21211</v>
      </c>
      <c r="B20" s="492" t="s">
        <v>2510</v>
      </c>
      <c r="C20" s="487"/>
      <c r="D20" s="487">
        <v>0</v>
      </c>
      <c r="E20" s="487"/>
      <c r="F20" s="487">
        <f>'[46]L06'!O86</f>
        <v>0</v>
      </c>
      <c r="G20" s="488">
        <f t="shared" si="1"/>
        <v>0</v>
      </c>
      <c r="H20" s="488">
        <f t="shared" si="2"/>
        <v>0</v>
      </c>
      <c r="I20" s="488">
        <f t="shared" si="3"/>
        <v>0</v>
      </c>
    </row>
    <row r="21" ht="20.1" customHeight="1" spans="1:9">
      <c r="A21" s="484">
        <v>21212</v>
      </c>
      <c r="B21" s="492" t="s">
        <v>2511</v>
      </c>
      <c r="C21" s="487">
        <v>67</v>
      </c>
      <c r="D21" s="487">
        <v>100</v>
      </c>
      <c r="E21" s="487"/>
      <c r="F21" s="487">
        <f>'[46]L06'!O90</f>
        <v>54</v>
      </c>
      <c r="G21" s="488">
        <f t="shared" si="1"/>
        <v>0.806</v>
      </c>
      <c r="H21" s="488">
        <f t="shared" si="2"/>
        <v>0.54</v>
      </c>
      <c r="I21" s="488">
        <f t="shared" si="3"/>
        <v>0</v>
      </c>
    </row>
    <row r="22" ht="20.1" customHeight="1" spans="1:9">
      <c r="A22" s="484">
        <v>21213</v>
      </c>
      <c r="B22" s="492" t="s">
        <v>2512</v>
      </c>
      <c r="C22" s="487">
        <v>714</v>
      </c>
      <c r="D22" s="487">
        <v>820</v>
      </c>
      <c r="E22" s="487"/>
      <c r="F22" s="487">
        <f>'[46]L06'!O99</f>
        <v>564</v>
      </c>
      <c r="G22" s="488">
        <f t="shared" si="1"/>
        <v>0.79</v>
      </c>
      <c r="H22" s="488">
        <f t="shared" si="2"/>
        <v>0.688</v>
      </c>
      <c r="I22" s="488">
        <f t="shared" si="3"/>
        <v>0</v>
      </c>
    </row>
    <row r="23" ht="20.1" customHeight="1" spans="1:9">
      <c r="A23" s="484">
        <v>21214</v>
      </c>
      <c r="B23" s="492" t="s">
        <v>2513</v>
      </c>
      <c r="C23" s="487"/>
      <c r="D23" s="487">
        <v>0</v>
      </c>
      <c r="E23" s="487"/>
      <c r="F23" s="487">
        <f>'[46]L06'!O108</f>
        <v>2238</v>
      </c>
      <c r="G23" s="488">
        <f t="shared" si="1"/>
        <v>0</v>
      </c>
      <c r="H23" s="488">
        <f t="shared" si="2"/>
        <v>0</v>
      </c>
      <c r="I23" s="488">
        <f t="shared" si="3"/>
        <v>0</v>
      </c>
    </row>
    <row r="24" s="473" customFormat="1" ht="20.1" customHeight="1" spans="1:9">
      <c r="A24" s="484">
        <v>213</v>
      </c>
      <c r="B24" s="490" t="s">
        <v>2514</v>
      </c>
      <c r="C24" s="486">
        <v>10315</v>
      </c>
      <c r="D24" s="486">
        <f>SUM(D25:D30)</f>
        <v>5670</v>
      </c>
      <c r="E24" s="486">
        <f t="shared" ref="E24:E59" si="4">SUM(D24:D24)</f>
        <v>5670</v>
      </c>
      <c r="F24" s="486">
        <f>SUM(F25:F30)</f>
        <v>32</v>
      </c>
      <c r="G24" s="491">
        <f t="shared" si="1"/>
        <v>0.003</v>
      </c>
      <c r="H24" s="491">
        <f t="shared" si="2"/>
        <v>0.006</v>
      </c>
      <c r="I24" s="491">
        <f t="shared" si="3"/>
        <v>0.006</v>
      </c>
    </row>
    <row r="25" ht="20.1" customHeight="1" spans="1:9">
      <c r="A25" s="484">
        <v>21360</v>
      </c>
      <c r="B25" s="492" t="s">
        <v>2515</v>
      </c>
      <c r="C25" s="487"/>
      <c r="D25" s="487">
        <v>0</v>
      </c>
      <c r="E25" s="487">
        <f t="shared" si="4"/>
        <v>0</v>
      </c>
      <c r="F25" s="487">
        <f>'[46]L06'!O115</f>
        <v>0</v>
      </c>
      <c r="G25" s="488">
        <f t="shared" si="1"/>
        <v>0</v>
      </c>
      <c r="H25" s="488">
        <f t="shared" si="2"/>
        <v>0</v>
      </c>
      <c r="I25" s="488">
        <f t="shared" si="3"/>
        <v>0</v>
      </c>
    </row>
    <row r="26" ht="20.1" customHeight="1" spans="1:9">
      <c r="A26" s="484">
        <v>21366</v>
      </c>
      <c r="B26" s="492" t="s">
        <v>2516</v>
      </c>
      <c r="C26" s="487">
        <v>1374</v>
      </c>
      <c r="D26" s="487">
        <v>1500</v>
      </c>
      <c r="E26" s="487">
        <f t="shared" si="4"/>
        <v>1500</v>
      </c>
      <c r="F26" s="487">
        <f>'[46]L06'!O124</f>
        <v>32</v>
      </c>
      <c r="G26" s="488">
        <f t="shared" si="1"/>
        <v>0.023</v>
      </c>
      <c r="H26" s="488">
        <f t="shared" si="2"/>
        <v>0.021</v>
      </c>
      <c r="I26" s="488">
        <f t="shared" si="3"/>
        <v>0.021</v>
      </c>
    </row>
    <row r="27" ht="20.1" customHeight="1" spans="1:9">
      <c r="A27" s="484">
        <v>21367</v>
      </c>
      <c r="B27" s="492" t="s">
        <v>2517</v>
      </c>
      <c r="C27" s="487"/>
      <c r="D27" s="487">
        <v>0</v>
      </c>
      <c r="E27" s="487">
        <f t="shared" si="4"/>
        <v>0</v>
      </c>
      <c r="F27" s="487">
        <f>'[46]L06'!O131</f>
        <v>0</v>
      </c>
      <c r="G27" s="488">
        <f t="shared" si="1"/>
        <v>0</v>
      </c>
      <c r="H27" s="488">
        <f t="shared" si="2"/>
        <v>0</v>
      </c>
      <c r="I27" s="488">
        <f t="shared" si="3"/>
        <v>0</v>
      </c>
    </row>
    <row r="28" ht="20.1" customHeight="1" spans="1:9">
      <c r="A28" s="484">
        <v>21368</v>
      </c>
      <c r="B28" s="492" t="s">
        <v>2518</v>
      </c>
      <c r="C28" s="487"/>
      <c r="D28" s="487">
        <v>0</v>
      </c>
      <c r="E28" s="487">
        <f t="shared" si="4"/>
        <v>0</v>
      </c>
      <c r="F28" s="487">
        <f>'[46]L06'!O137</f>
        <v>0</v>
      </c>
      <c r="G28" s="488">
        <f t="shared" si="1"/>
        <v>0</v>
      </c>
      <c r="H28" s="488">
        <f t="shared" si="2"/>
        <v>0</v>
      </c>
      <c r="I28" s="488">
        <f t="shared" si="3"/>
        <v>0</v>
      </c>
    </row>
    <row r="29" ht="20.1" customHeight="1" spans="1:9">
      <c r="A29" s="484">
        <v>21369</v>
      </c>
      <c r="B29" s="492" t="s">
        <v>2519</v>
      </c>
      <c r="C29" s="487"/>
      <c r="D29" s="487">
        <v>4170</v>
      </c>
      <c r="E29" s="487">
        <f t="shared" si="4"/>
        <v>4170</v>
      </c>
      <c r="F29" s="487">
        <f>'[46]L06'!O143</f>
        <v>0</v>
      </c>
      <c r="G29" s="488">
        <f t="shared" si="1"/>
        <v>0</v>
      </c>
      <c r="H29" s="488">
        <f t="shared" si="2"/>
        <v>0</v>
      </c>
      <c r="I29" s="488">
        <f t="shared" si="3"/>
        <v>0</v>
      </c>
    </row>
    <row r="30" ht="20.1" customHeight="1" spans="1:9">
      <c r="A30" s="484">
        <v>21370</v>
      </c>
      <c r="B30" s="492" t="s">
        <v>2520</v>
      </c>
      <c r="C30" s="486"/>
      <c r="D30" s="487">
        <v>0</v>
      </c>
      <c r="E30" s="487">
        <f t="shared" si="4"/>
        <v>0</v>
      </c>
      <c r="F30" s="487">
        <f>'[46]L06'!O150</f>
        <v>0</v>
      </c>
      <c r="G30" s="488">
        <f t="shared" si="1"/>
        <v>0</v>
      </c>
      <c r="H30" s="488">
        <f t="shared" si="2"/>
        <v>0</v>
      </c>
      <c r="I30" s="488">
        <f t="shared" si="3"/>
        <v>0</v>
      </c>
    </row>
    <row r="31" s="473" customFormat="1" ht="20.1" customHeight="1" spans="1:9">
      <c r="A31" s="484">
        <v>214</v>
      </c>
      <c r="B31" s="490" t="s">
        <v>2521</v>
      </c>
      <c r="C31" s="486">
        <v>4845</v>
      </c>
      <c r="D31" s="486">
        <f>SUM(D32,D34:D39)</f>
        <v>7000</v>
      </c>
      <c r="E31" s="486">
        <f t="shared" si="4"/>
        <v>7000</v>
      </c>
      <c r="F31" s="486">
        <f>SUM(F32,F34:F39)</f>
        <v>2714</v>
      </c>
      <c r="G31" s="491">
        <f t="shared" si="1"/>
        <v>0.56</v>
      </c>
      <c r="H31" s="491">
        <f t="shared" si="2"/>
        <v>0.388</v>
      </c>
      <c r="I31" s="491">
        <f t="shared" si="3"/>
        <v>0.388</v>
      </c>
    </row>
    <row r="32" ht="20.1" hidden="1" customHeight="1" spans="1:9">
      <c r="A32" s="484">
        <v>21402</v>
      </c>
      <c r="B32" s="492" t="s">
        <v>1897</v>
      </c>
      <c r="C32" s="486"/>
      <c r="D32" s="487">
        <f>D33</f>
        <v>0</v>
      </c>
      <c r="E32" s="487">
        <f t="shared" si="4"/>
        <v>0</v>
      </c>
      <c r="F32" s="487">
        <f>F33</f>
        <v>0</v>
      </c>
      <c r="G32" s="488">
        <f t="shared" si="1"/>
        <v>0</v>
      </c>
      <c r="H32" s="488">
        <f t="shared" si="2"/>
        <v>0</v>
      </c>
      <c r="I32" s="488">
        <f t="shared" si="3"/>
        <v>0</v>
      </c>
    </row>
    <row r="33" ht="20.1" hidden="1" customHeight="1" spans="1:9">
      <c r="A33" s="484">
        <v>2140280</v>
      </c>
      <c r="B33" s="492" t="s">
        <v>2522</v>
      </c>
      <c r="C33" s="486"/>
      <c r="D33" s="487">
        <v>0</v>
      </c>
      <c r="E33" s="487">
        <f t="shared" si="4"/>
        <v>0</v>
      </c>
      <c r="F33" s="487">
        <f>'[46]L06'!O154</f>
        <v>0</v>
      </c>
      <c r="G33" s="488">
        <f t="shared" si="1"/>
        <v>0</v>
      </c>
      <c r="H33" s="488">
        <f t="shared" si="2"/>
        <v>0</v>
      </c>
      <c r="I33" s="488">
        <f t="shared" si="3"/>
        <v>0</v>
      </c>
    </row>
    <row r="34" ht="20.1" hidden="1" customHeight="1" spans="1:9">
      <c r="A34" s="484">
        <v>21460</v>
      </c>
      <c r="B34" s="492" t="s">
        <v>2523</v>
      </c>
      <c r="C34" s="486"/>
      <c r="D34" s="487">
        <v>0</v>
      </c>
      <c r="E34" s="487">
        <f t="shared" si="4"/>
        <v>0</v>
      </c>
      <c r="F34" s="487">
        <f>'[46]L06'!O156</f>
        <v>0</v>
      </c>
      <c r="G34" s="488">
        <f t="shared" si="1"/>
        <v>0</v>
      </c>
      <c r="H34" s="488">
        <f t="shared" si="2"/>
        <v>0</v>
      </c>
      <c r="I34" s="488">
        <f t="shared" si="3"/>
        <v>0</v>
      </c>
    </row>
    <row r="35" ht="20.1" customHeight="1" spans="1:9">
      <c r="A35" s="484">
        <v>21462</v>
      </c>
      <c r="B35" s="492" t="s">
        <v>2524</v>
      </c>
      <c r="C35" s="486">
        <v>4845</v>
      </c>
      <c r="D35" s="487">
        <v>7000</v>
      </c>
      <c r="E35" s="487">
        <f t="shared" si="4"/>
        <v>7000</v>
      </c>
      <c r="F35" s="487">
        <f>'[46]L06'!O164</f>
        <v>2714</v>
      </c>
      <c r="G35" s="488">
        <f t="shared" si="1"/>
        <v>0.56</v>
      </c>
      <c r="H35" s="488">
        <f t="shared" si="2"/>
        <v>0.388</v>
      </c>
      <c r="I35" s="488">
        <f t="shared" si="3"/>
        <v>0.388</v>
      </c>
    </row>
    <row r="36" ht="20.1" hidden="1" customHeight="1" spans="1:9">
      <c r="A36" s="484">
        <v>21463</v>
      </c>
      <c r="B36" s="492" t="s">
        <v>2525</v>
      </c>
      <c r="C36" s="486"/>
      <c r="D36" s="487">
        <v>0</v>
      </c>
      <c r="E36" s="487">
        <f t="shared" si="4"/>
        <v>0</v>
      </c>
      <c r="F36" s="487">
        <f>'[46]L06'!O172</f>
        <v>0</v>
      </c>
      <c r="G36" s="488">
        <f t="shared" si="1"/>
        <v>0</v>
      </c>
      <c r="H36" s="488">
        <f t="shared" si="2"/>
        <v>0</v>
      </c>
      <c r="I36" s="488">
        <f t="shared" si="3"/>
        <v>0</v>
      </c>
    </row>
    <row r="37" ht="20.1" hidden="1" customHeight="1" spans="1:9">
      <c r="A37" s="484">
        <v>21464</v>
      </c>
      <c r="B37" s="492" t="s">
        <v>2526</v>
      </c>
      <c r="C37" s="486"/>
      <c r="D37" s="487">
        <v>0</v>
      </c>
      <c r="E37" s="487">
        <f t="shared" si="4"/>
        <v>0</v>
      </c>
      <c r="F37" s="487">
        <f>'[46]L06'!O179</f>
        <v>0</v>
      </c>
      <c r="G37" s="488">
        <f t="shared" si="1"/>
        <v>0</v>
      </c>
      <c r="H37" s="488">
        <f t="shared" si="2"/>
        <v>0</v>
      </c>
      <c r="I37" s="488">
        <f t="shared" si="3"/>
        <v>0</v>
      </c>
    </row>
    <row r="38" ht="20.1" hidden="1" customHeight="1" spans="1:9">
      <c r="A38" s="484">
        <v>21468</v>
      </c>
      <c r="B38" s="492" t="s">
        <v>2527</v>
      </c>
      <c r="C38" s="486"/>
      <c r="D38" s="487">
        <v>0</v>
      </c>
      <c r="E38" s="487">
        <f t="shared" si="4"/>
        <v>0</v>
      </c>
      <c r="F38" s="487">
        <f>'[46]L06'!O188</f>
        <v>0</v>
      </c>
      <c r="G38" s="488">
        <f t="shared" si="1"/>
        <v>0</v>
      </c>
      <c r="H38" s="488">
        <f t="shared" si="2"/>
        <v>0</v>
      </c>
      <c r="I38" s="488">
        <f t="shared" si="3"/>
        <v>0</v>
      </c>
    </row>
    <row r="39" ht="20.1" hidden="1" customHeight="1" spans="1:9">
      <c r="A39" s="484">
        <v>21469</v>
      </c>
      <c r="B39" s="492" t="s">
        <v>2528</v>
      </c>
      <c r="C39" s="486"/>
      <c r="D39" s="487">
        <v>0</v>
      </c>
      <c r="E39" s="487">
        <f t="shared" si="4"/>
        <v>0</v>
      </c>
      <c r="F39" s="487">
        <f>'[46]L06'!O195</f>
        <v>0</v>
      </c>
      <c r="G39" s="488">
        <f t="shared" si="1"/>
        <v>0</v>
      </c>
      <c r="H39" s="488">
        <f t="shared" si="2"/>
        <v>0</v>
      </c>
      <c r="I39" s="488">
        <f t="shared" si="3"/>
        <v>0</v>
      </c>
    </row>
    <row r="40" s="473" customFormat="1" ht="20.1" customHeight="1" spans="1:9">
      <c r="A40" s="484">
        <v>215</v>
      </c>
      <c r="B40" s="490" t="s">
        <v>2529</v>
      </c>
      <c r="C40" s="486">
        <v>469</v>
      </c>
      <c r="D40" s="486">
        <f>SUM(D41,D43:D46)</f>
        <v>550</v>
      </c>
      <c r="E40" s="486">
        <f t="shared" si="4"/>
        <v>550</v>
      </c>
      <c r="F40" s="486">
        <f>SUM(F41,F43:F46)</f>
        <v>539</v>
      </c>
      <c r="G40" s="491">
        <f t="shared" si="1"/>
        <v>1.149</v>
      </c>
      <c r="H40" s="491">
        <f t="shared" si="2"/>
        <v>0.98</v>
      </c>
      <c r="I40" s="491">
        <f t="shared" si="3"/>
        <v>0.98</v>
      </c>
    </row>
    <row r="41" ht="20.1" customHeight="1" spans="1:9">
      <c r="A41" s="484">
        <v>21505</v>
      </c>
      <c r="B41" s="492" t="s">
        <v>2022</v>
      </c>
      <c r="C41" s="487">
        <v>424</v>
      </c>
      <c r="D41" s="487">
        <f>D42</f>
        <v>500</v>
      </c>
      <c r="E41" s="487">
        <f t="shared" si="4"/>
        <v>500</v>
      </c>
      <c r="F41" s="487">
        <f>F42</f>
        <v>484</v>
      </c>
      <c r="G41" s="488">
        <f t="shared" si="1"/>
        <v>1.142</v>
      </c>
      <c r="H41" s="488">
        <f t="shared" si="2"/>
        <v>0.968</v>
      </c>
      <c r="I41" s="488">
        <f t="shared" si="3"/>
        <v>0.968</v>
      </c>
    </row>
    <row r="42" ht="20.1" customHeight="1" spans="1:9">
      <c r="A42" s="484">
        <v>2150570</v>
      </c>
      <c r="B42" s="492" t="s">
        <v>2530</v>
      </c>
      <c r="C42" s="487">
        <v>424</v>
      </c>
      <c r="D42" s="487">
        <v>500</v>
      </c>
      <c r="E42" s="487">
        <f t="shared" si="4"/>
        <v>500</v>
      </c>
      <c r="F42" s="487">
        <f>'[46]L06'!O205</f>
        <v>484</v>
      </c>
      <c r="G42" s="488">
        <f t="shared" si="1"/>
        <v>1.142</v>
      </c>
      <c r="H42" s="488">
        <f t="shared" si="2"/>
        <v>0.968</v>
      </c>
      <c r="I42" s="488">
        <f t="shared" si="3"/>
        <v>0.968</v>
      </c>
    </row>
    <row r="43" ht="20.1" customHeight="1" spans="1:9">
      <c r="A43" s="484">
        <v>21560</v>
      </c>
      <c r="B43" s="492" t="s">
        <v>2531</v>
      </c>
      <c r="C43" s="487"/>
      <c r="D43" s="487">
        <v>0</v>
      </c>
      <c r="E43" s="487">
        <f t="shared" si="4"/>
        <v>0</v>
      </c>
      <c r="F43" s="487">
        <f>'[46]L06'!O207</f>
        <v>5</v>
      </c>
      <c r="G43" s="488">
        <f t="shared" si="1"/>
        <v>0</v>
      </c>
      <c r="H43" s="488">
        <f t="shared" si="2"/>
        <v>0</v>
      </c>
      <c r="I43" s="488">
        <f t="shared" si="3"/>
        <v>0</v>
      </c>
    </row>
    <row r="44" ht="20.1" customHeight="1" spans="1:9">
      <c r="A44" s="484">
        <v>21561</v>
      </c>
      <c r="B44" s="492" t="s">
        <v>2532</v>
      </c>
      <c r="C44" s="487">
        <v>45</v>
      </c>
      <c r="D44" s="487">
        <v>50</v>
      </c>
      <c r="E44" s="487">
        <f t="shared" si="4"/>
        <v>50</v>
      </c>
      <c r="F44" s="487">
        <f>'[46]L06'!O217</f>
        <v>50</v>
      </c>
      <c r="G44" s="488">
        <f t="shared" si="1"/>
        <v>1.111</v>
      </c>
      <c r="H44" s="488">
        <f t="shared" si="2"/>
        <v>1</v>
      </c>
      <c r="I44" s="488">
        <f t="shared" si="3"/>
        <v>1</v>
      </c>
    </row>
    <row r="45" ht="20.1" hidden="1" customHeight="1" spans="1:9">
      <c r="A45" s="484">
        <v>21562</v>
      </c>
      <c r="B45" s="492" t="s">
        <v>2533</v>
      </c>
      <c r="C45" s="487"/>
      <c r="D45" s="487">
        <v>0</v>
      </c>
      <c r="E45" s="487">
        <f t="shared" si="4"/>
        <v>0</v>
      </c>
      <c r="F45" s="487">
        <f>'[46]L06'!O225</f>
        <v>0</v>
      </c>
      <c r="G45" s="488">
        <f t="shared" si="1"/>
        <v>0</v>
      </c>
      <c r="H45" s="488">
        <f t="shared" si="2"/>
        <v>0</v>
      </c>
      <c r="I45" s="488">
        <f t="shared" si="3"/>
        <v>0</v>
      </c>
    </row>
    <row r="46" ht="20.1" hidden="1" customHeight="1" spans="1:9">
      <c r="A46" s="484">
        <v>21564</v>
      </c>
      <c r="B46" s="492" t="s">
        <v>2534</v>
      </c>
      <c r="C46" s="487"/>
      <c r="D46" s="487">
        <v>0</v>
      </c>
      <c r="E46" s="487">
        <f t="shared" si="4"/>
        <v>0</v>
      </c>
      <c r="F46" s="487">
        <f>'[46]L06'!O229</f>
        <v>0</v>
      </c>
      <c r="G46" s="488">
        <f t="shared" si="1"/>
        <v>0</v>
      </c>
      <c r="H46" s="488">
        <f t="shared" si="2"/>
        <v>0</v>
      </c>
      <c r="I46" s="488">
        <f t="shared" si="3"/>
        <v>0</v>
      </c>
    </row>
    <row r="47" s="473" customFormat="1" ht="20.1" hidden="1" customHeight="1" spans="1:9">
      <c r="A47" s="484">
        <v>216</v>
      </c>
      <c r="B47" s="490" t="s">
        <v>2535</v>
      </c>
      <c r="C47" s="493"/>
      <c r="D47" s="486">
        <f>D48</f>
        <v>0</v>
      </c>
      <c r="E47" s="486">
        <f t="shared" si="4"/>
        <v>0</v>
      </c>
      <c r="F47" s="486">
        <f>F48</f>
        <v>0</v>
      </c>
      <c r="G47" s="491">
        <f t="shared" si="1"/>
        <v>0</v>
      </c>
      <c r="H47" s="491">
        <f t="shared" si="2"/>
        <v>0</v>
      </c>
      <c r="I47" s="491">
        <f t="shared" si="3"/>
        <v>0</v>
      </c>
    </row>
    <row r="48" ht="20.1" hidden="1" customHeight="1" spans="1:9">
      <c r="A48" s="484">
        <v>21660</v>
      </c>
      <c r="B48" s="492" t="s">
        <v>2536</v>
      </c>
      <c r="C48" s="494"/>
      <c r="D48" s="487">
        <v>0</v>
      </c>
      <c r="E48" s="487">
        <f t="shared" si="4"/>
        <v>0</v>
      </c>
      <c r="F48" s="487">
        <f>'[46]L06'!O232</f>
        <v>0</v>
      </c>
      <c r="G48" s="488">
        <f t="shared" si="1"/>
        <v>0</v>
      </c>
      <c r="H48" s="488">
        <f t="shared" si="2"/>
        <v>0</v>
      </c>
      <c r="I48" s="488">
        <f t="shared" si="3"/>
        <v>0</v>
      </c>
    </row>
    <row r="49" s="473" customFormat="1" ht="20.1" hidden="1" customHeight="1" spans="1:9">
      <c r="A49" s="484">
        <v>217</v>
      </c>
      <c r="B49" s="490" t="s">
        <v>2537</v>
      </c>
      <c r="C49" s="493"/>
      <c r="D49" s="486">
        <f>D50</f>
        <v>0</v>
      </c>
      <c r="E49" s="486">
        <f t="shared" si="4"/>
        <v>0</v>
      </c>
      <c r="F49" s="486">
        <f>F50</f>
        <v>0</v>
      </c>
      <c r="G49" s="491">
        <f t="shared" si="1"/>
        <v>0</v>
      </c>
      <c r="H49" s="491">
        <f t="shared" si="2"/>
        <v>0</v>
      </c>
      <c r="I49" s="491">
        <f t="shared" si="3"/>
        <v>0</v>
      </c>
    </row>
    <row r="50" ht="20.1" hidden="1" customHeight="1" spans="1:9">
      <c r="A50" s="484">
        <v>21704</v>
      </c>
      <c r="B50" s="492" t="s">
        <v>2538</v>
      </c>
      <c r="C50" s="494"/>
      <c r="D50" s="487">
        <f>SUM(D51:D52)</f>
        <v>0</v>
      </c>
      <c r="E50" s="487">
        <f t="shared" si="4"/>
        <v>0</v>
      </c>
      <c r="F50" s="487">
        <f>SUM(F51:F52)</f>
        <v>0</v>
      </c>
      <c r="G50" s="488">
        <f t="shared" si="1"/>
        <v>0</v>
      </c>
      <c r="H50" s="488">
        <f t="shared" si="2"/>
        <v>0</v>
      </c>
      <c r="I50" s="488">
        <f t="shared" si="3"/>
        <v>0</v>
      </c>
    </row>
    <row r="51" ht="20.1" hidden="1" customHeight="1" spans="1:9">
      <c r="A51" s="484">
        <v>2170402</v>
      </c>
      <c r="B51" s="492" t="s">
        <v>2539</v>
      </c>
      <c r="C51" s="494"/>
      <c r="D51" s="487">
        <v>0</v>
      </c>
      <c r="E51" s="487">
        <f t="shared" si="4"/>
        <v>0</v>
      </c>
      <c r="F51" s="487">
        <f>'[46]L06'!O238</f>
        <v>0</v>
      </c>
      <c r="G51" s="488">
        <f t="shared" si="1"/>
        <v>0</v>
      </c>
      <c r="H51" s="488">
        <f t="shared" si="2"/>
        <v>0</v>
      </c>
      <c r="I51" s="488">
        <f t="shared" si="3"/>
        <v>0</v>
      </c>
    </row>
    <row r="52" ht="20.1" hidden="1" customHeight="1" spans="1:9">
      <c r="A52" s="484">
        <v>2170403</v>
      </c>
      <c r="B52" s="492" t="s">
        <v>2540</v>
      </c>
      <c r="C52" s="494"/>
      <c r="D52" s="487">
        <v>0</v>
      </c>
      <c r="E52" s="487">
        <f t="shared" si="4"/>
        <v>0</v>
      </c>
      <c r="F52" s="487">
        <f>'[46]L06'!O239</f>
        <v>0</v>
      </c>
      <c r="G52" s="488">
        <f t="shared" si="1"/>
        <v>0</v>
      </c>
      <c r="H52" s="488">
        <f t="shared" si="2"/>
        <v>0</v>
      </c>
      <c r="I52" s="488">
        <f t="shared" si="3"/>
        <v>0</v>
      </c>
    </row>
    <row r="53" s="473" customFormat="1" ht="20.1" customHeight="1" spans="1:9">
      <c r="A53" s="484">
        <v>229</v>
      </c>
      <c r="B53" s="490" t="s">
        <v>2541</v>
      </c>
      <c r="C53" s="493">
        <v>1850</v>
      </c>
      <c r="D53" s="486">
        <f>SUM(D54:D57)</f>
        <v>2180</v>
      </c>
      <c r="E53" s="486">
        <f t="shared" si="4"/>
        <v>2180</v>
      </c>
      <c r="F53" s="486">
        <f>SUM(F54:F57)</f>
        <v>2569</v>
      </c>
      <c r="G53" s="491">
        <f t="shared" si="1"/>
        <v>1.389</v>
      </c>
      <c r="H53" s="491">
        <f t="shared" si="2"/>
        <v>1.178</v>
      </c>
      <c r="I53" s="491">
        <f t="shared" si="3"/>
        <v>1.178</v>
      </c>
    </row>
    <row r="54" ht="20.1" customHeight="1" spans="1:9">
      <c r="A54" s="484">
        <v>22908</v>
      </c>
      <c r="B54" s="492" t="s">
        <v>2542</v>
      </c>
      <c r="C54" s="494"/>
      <c r="D54" s="487">
        <v>0</v>
      </c>
      <c r="E54" s="487">
        <f t="shared" si="4"/>
        <v>0</v>
      </c>
      <c r="F54" s="487">
        <f>'[46]L06'!O240</f>
        <v>87</v>
      </c>
      <c r="G54" s="488">
        <f t="shared" si="1"/>
        <v>0</v>
      </c>
      <c r="H54" s="488">
        <f t="shared" si="2"/>
        <v>0</v>
      </c>
      <c r="I54" s="488">
        <f t="shared" si="3"/>
        <v>0</v>
      </c>
    </row>
    <row r="55" ht="20.1" customHeight="1" spans="1:9">
      <c r="A55" s="484">
        <v>22960</v>
      </c>
      <c r="B55" s="495" t="s">
        <v>2543</v>
      </c>
      <c r="C55" s="496"/>
      <c r="D55" s="487">
        <v>1980</v>
      </c>
      <c r="E55" s="487">
        <f t="shared" si="4"/>
        <v>1980</v>
      </c>
      <c r="F55" s="487">
        <f>'[46]L06'!O250</f>
        <v>2269</v>
      </c>
      <c r="G55" s="488">
        <f t="shared" si="1"/>
        <v>0</v>
      </c>
      <c r="H55" s="488">
        <f t="shared" si="2"/>
        <v>1.146</v>
      </c>
      <c r="I55" s="488">
        <f t="shared" si="3"/>
        <v>1.146</v>
      </c>
    </row>
    <row r="56" ht="20.1" hidden="1" customHeight="1" spans="1:9">
      <c r="A56" s="497">
        <v>22961</v>
      </c>
      <c r="B56" s="495" t="s">
        <v>2544</v>
      </c>
      <c r="C56" s="496"/>
      <c r="D56" s="487">
        <v>0</v>
      </c>
      <c r="E56" s="487">
        <f t="shared" si="4"/>
        <v>0</v>
      </c>
      <c r="F56" s="487">
        <f>'[46]L06'!O264</f>
        <v>0</v>
      </c>
      <c r="G56" s="488">
        <f t="shared" si="1"/>
        <v>0</v>
      </c>
      <c r="H56" s="488">
        <f t="shared" si="2"/>
        <v>0</v>
      </c>
      <c r="I56" s="488">
        <f t="shared" si="3"/>
        <v>0</v>
      </c>
    </row>
    <row r="57" ht="20.1" customHeight="1" spans="1:9">
      <c r="A57" s="498">
        <v>22904</v>
      </c>
      <c r="B57" s="492" t="s">
        <v>2545</v>
      </c>
      <c r="C57" s="493">
        <v>165</v>
      </c>
      <c r="D57" s="487">
        <v>200</v>
      </c>
      <c r="E57" s="487">
        <f t="shared" si="4"/>
        <v>200</v>
      </c>
      <c r="F57" s="487">
        <f>'[46]L06'!O266</f>
        <v>213</v>
      </c>
      <c r="G57" s="488">
        <f t="shared" si="1"/>
        <v>1.291</v>
      </c>
      <c r="H57" s="488">
        <f t="shared" si="2"/>
        <v>1.065</v>
      </c>
      <c r="I57" s="488">
        <f t="shared" si="3"/>
        <v>1.065</v>
      </c>
    </row>
    <row r="58" s="473" customFormat="1" ht="20.1" hidden="1" customHeight="1" spans="1:9">
      <c r="A58" s="499">
        <v>232</v>
      </c>
      <c r="B58" s="490" t="s">
        <v>2546</v>
      </c>
      <c r="C58" s="493"/>
      <c r="D58" s="486">
        <v>0</v>
      </c>
      <c r="E58" s="486">
        <f t="shared" si="4"/>
        <v>0</v>
      </c>
      <c r="F58" s="486">
        <f>'[46]L06'!O20+'[46]L06'!O31+'[46]L06'!O51+'[46]L06'!O67+'[46]L06'!O76+'[46]L06'!O83+'[46]L06'!O87+'[46]L06'!O96+'[46]L06'!O105+'[46]L06'!O112+'[46]L06'!O121+'[46]L06'!O129+'[46]L06'!O140+'[46]L06'!O148+'[46]L06'!O161+'[46]L06'!O169+'[46]L06'!O177+'[46]L06'!O214+'[46]L06'!O223+'[46]L06'!O262+'[46]L06'!O267</f>
        <v>0</v>
      </c>
      <c r="G58" s="491">
        <f t="shared" si="1"/>
        <v>0</v>
      </c>
      <c r="H58" s="491">
        <f t="shared" si="2"/>
        <v>0</v>
      </c>
      <c r="I58" s="491">
        <f t="shared" si="3"/>
        <v>0</v>
      </c>
    </row>
    <row r="59" s="473" customFormat="1" ht="20.1" customHeight="1" spans="1:9">
      <c r="A59" s="499">
        <v>233</v>
      </c>
      <c r="B59" s="490" t="s">
        <v>2547</v>
      </c>
      <c r="C59" s="493"/>
      <c r="D59" s="486">
        <v>0</v>
      </c>
      <c r="E59" s="486">
        <f t="shared" si="4"/>
        <v>0</v>
      </c>
      <c r="F59" s="486">
        <f>'[46]L06'!O21+'[46]L06'!O32+'[46]L06'!O52+'[46]L06'!O68+'[46]L06'!O77+'[46]L06'!O84+'[46]L06'!O88+'[46]L06'!O97+'[46]L06'!O106+'[46]L06'!O113+'[46]L06'!O122+'[46]L06'!O130+'[46]L06'!O141+'[46]L06'!O149+'[46]L06'!O162+'[46]L06'!O170+'[46]L06'!O178+'[46]L06'!O215+'[46]L06'!O224+'[46]L06'!O263+'[46]L06'!O268</f>
        <v>150</v>
      </c>
      <c r="G59" s="491">
        <f t="shared" si="1"/>
        <v>0</v>
      </c>
      <c r="H59" s="491">
        <f t="shared" si="2"/>
        <v>0</v>
      </c>
      <c r="I59" s="491">
        <f t="shared" si="3"/>
        <v>0</v>
      </c>
    </row>
    <row r="60" ht="20.1" customHeight="1" spans="2:9">
      <c r="B60" s="500"/>
      <c r="C60" s="501"/>
      <c r="D60" s="501"/>
      <c r="E60" s="501"/>
      <c r="F60" s="501"/>
      <c r="G60" s="501"/>
      <c r="H60" s="501"/>
      <c r="I60" s="501"/>
    </row>
    <row r="61" s="473" customFormat="1" ht="20.1" customHeight="1" spans="1:9">
      <c r="A61" s="499"/>
      <c r="B61" s="502" t="s">
        <v>94</v>
      </c>
      <c r="C61" s="486">
        <v>125777</v>
      </c>
      <c r="D61" s="486">
        <f>SUM(D5,D7,D9,D12,D15,D24,D31,D40,D47,D49,D53,D58,D59)</f>
        <v>153184</v>
      </c>
      <c r="E61" s="486">
        <v>85723</v>
      </c>
      <c r="F61" s="486">
        <f>SUM(F5,F7,F9,F12,F15,F24,F31,F40,F47,F49,F53,F58,F59)</f>
        <v>46459</v>
      </c>
      <c r="G61" s="491">
        <f>IFERROR(F61/C61,0)</f>
        <v>0.369</v>
      </c>
      <c r="H61" s="491">
        <f>IFERROR(F61/D61,0)</f>
        <v>0.303</v>
      </c>
      <c r="I61" s="491">
        <f>IFERROR(F61/E61,0)</f>
        <v>0.542</v>
      </c>
    </row>
  </sheetData>
  <mergeCells count="11">
    <mergeCell ref="A1:I1"/>
    <mergeCell ref="H2:I2"/>
    <mergeCell ref="A3:A4"/>
    <mergeCell ref="B3:B4"/>
    <mergeCell ref="C3:C4"/>
    <mergeCell ref="D3:D4"/>
    <mergeCell ref="E3:E4"/>
    <mergeCell ref="F3:F4"/>
    <mergeCell ref="G3:G4"/>
    <mergeCell ref="H3:H4"/>
    <mergeCell ref="I3:I4"/>
  </mergeCells>
  <printOptions horizontalCentered="1"/>
  <pageMargins left="0.433070866141732" right="0.433070866141732" top="0.590551181102362" bottom="0.590551181102362" header="0" footer="0"/>
  <pageSetup paperSize="1" scale="70" fitToWidth="2" fitToHeight="2"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indexed="22"/>
  </sheetPr>
  <dimension ref="A1:H35"/>
  <sheetViews>
    <sheetView showZeros="0" workbookViewId="0">
      <pane ySplit="4" topLeftCell="A17" activePane="bottomLeft" state="frozen"/>
      <selection/>
      <selection pane="bottomLeft" activeCell="A10" sqref="A10"/>
    </sheetView>
  </sheetViews>
  <sheetFormatPr defaultColWidth="9" defaultRowHeight="14.25" outlineLevelCol="7"/>
  <cols>
    <col min="1" max="1" width="38.125" style="450" customWidth="1"/>
    <col min="2" max="3" width="13.625" style="450" customWidth="1"/>
    <col min="4" max="4" width="11.625" style="450" customWidth="1"/>
    <col min="5" max="5" width="38.125" style="450" customWidth="1"/>
    <col min="6" max="7" width="13.625" style="450" customWidth="1"/>
    <col min="8" max="8" width="11.625" style="450" customWidth="1"/>
    <col min="9" max="16384" width="9" style="450"/>
  </cols>
  <sheetData>
    <row r="1" s="448" customFormat="1" ht="39.75" customHeight="1" spans="1:8">
      <c r="A1" s="451" t="s">
        <v>2567</v>
      </c>
      <c r="B1" s="451"/>
      <c r="C1" s="451"/>
      <c r="D1" s="451"/>
      <c r="E1" s="451" t="s">
        <v>2568</v>
      </c>
      <c r="F1" s="451"/>
      <c r="G1" s="451"/>
      <c r="H1" s="451"/>
    </row>
    <row r="2" ht="24.95" customHeight="1" spans="1:8">
      <c r="A2" s="452" t="s">
        <v>2465</v>
      </c>
      <c r="B2" s="452"/>
      <c r="C2" s="452"/>
      <c r="D2" s="452"/>
      <c r="E2" s="452" t="s">
        <v>19</v>
      </c>
      <c r="F2" s="452"/>
      <c r="G2" s="453" t="s">
        <v>32</v>
      </c>
      <c r="H2" s="453"/>
    </row>
    <row r="3" s="449" customFormat="1" ht="24.95" customHeight="1" spans="1:8">
      <c r="A3" s="454" t="s">
        <v>34</v>
      </c>
      <c r="B3" s="455" t="s">
        <v>2569</v>
      </c>
      <c r="C3" s="456" t="s">
        <v>2570</v>
      </c>
      <c r="D3" s="457"/>
      <c r="E3" s="454" t="s">
        <v>34</v>
      </c>
      <c r="F3" s="455" t="s">
        <v>2569</v>
      </c>
      <c r="G3" s="456" t="s">
        <v>2570</v>
      </c>
      <c r="H3" s="457"/>
    </row>
    <row r="4" ht="46.5" customHeight="1" spans="1:8">
      <c r="A4" s="458"/>
      <c r="B4" s="459"/>
      <c r="C4" s="460" t="s">
        <v>139</v>
      </c>
      <c r="D4" s="461" t="s">
        <v>161</v>
      </c>
      <c r="E4" s="458"/>
      <c r="F4" s="459"/>
      <c r="G4" s="460" t="s">
        <v>139</v>
      </c>
      <c r="H4" s="461" t="s">
        <v>161</v>
      </c>
    </row>
    <row r="5" s="12" customFormat="1" ht="21" customHeight="1" spans="1:8">
      <c r="A5" s="462" t="s">
        <v>2467</v>
      </c>
      <c r="B5" s="463" t="e">
        <f>#REF!-#REF!</f>
        <v>#REF!</v>
      </c>
      <c r="C5" s="463" t="e">
        <f>#REF!-#REF!</f>
        <v>#REF!</v>
      </c>
      <c r="D5" s="464" t="str">
        <f>IF(ISERROR(C5/B5-1),"",C5/B5-1)</f>
        <v/>
      </c>
      <c r="E5" s="462" t="s">
        <v>54</v>
      </c>
      <c r="F5" s="463" t="e">
        <f>#REF!-#REF!</f>
        <v>#REF!</v>
      </c>
      <c r="G5" s="463" t="e">
        <f>#REF!-#REF!</f>
        <v>#REF!</v>
      </c>
      <c r="H5" s="464" t="str">
        <f>IF(ISERROR(G5/F5-1),"",G5/F5-1)</f>
        <v/>
      </c>
    </row>
    <row r="6" s="12" customFormat="1" ht="21" customHeight="1" spans="1:8">
      <c r="A6" s="462" t="s">
        <v>2571</v>
      </c>
      <c r="B6" s="463" t="e">
        <f>#REF!-#REF!</f>
        <v>#REF!</v>
      </c>
      <c r="C6" s="463" t="e">
        <f>#REF!-#REF!</f>
        <v>#REF!</v>
      </c>
      <c r="D6" s="464" t="str">
        <f>IF(ISERROR(C6/B6-1),"",C6/B6-1)</f>
        <v/>
      </c>
      <c r="E6" s="462" t="s">
        <v>58</v>
      </c>
      <c r="F6" s="463" t="e">
        <f>#REF!-#REF!</f>
        <v>#REF!</v>
      </c>
      <c r="G6" s="463" t="e">
        <f>#REF!-#REF!</f>
        <v>#REF!</v>
      </c>
      <c r="H6" s="464" t="str">
        <f>IF(ISERROR(G6/F6-1),"",G6/F6-1)</f>
        <v/>
      </c>
    </row>
    <row r="7" s="12" customFormat="1" ht="21" customHeight="1" spans="1:8">
      <c r="A7" s="465" t="s">
        <v>2572</v>
      </c>
      <c r="B7" s="463" t="e">
        <f>#REF!-#REF!</f>
        <v>#REF!</v>
      </c>
      <c r="C7" s="463" t="e">
        <f>#REF!-#REF!</f>
        <v>#REF!</v>
      </c>
      <c r="D7" s="464" t="str">
        <f>IF(ISERROR(C7/B7-1),"",C7/B7-1)</f>
        <v/>
      </c>
      <c r="E7" s="462" t="s">
        <v>60</v>
      </c>
      <c r="F7" s="463" t="e">
        <f>#REF!-#REF!</f>
        <v>#REF!</v>
      </c>
      <c r="G7" s="463" t="e">
        <f>#REF!-#REF!</f>
        <v>#REF!</v>
      </c>
      <c r="H7" s="464" t="str">
        <f>IF(ISERROR(G7/F7-1),"",G7/F7-1)</f>
        <v/>
      </c>
    </row>
    <row r="8" s="12" customFormat="1" ht="21" customHeight="1" spans="1:8">
      <c r="A8" s="465" t="s">
        <v>2573</v>
      </c>
      <c r="B8" s="463" t="e">
        <f>#REF!-#REF!</f>
        <v>#REF!</v>
      </c>
      <c r="C8" s="463" t="e">
        <f>#REF!-#REF!</f>
        <v>#REF!</v>
      </c>
      <c r="D8" s="464" t="str">
        <f>IF(ISERROR(C8/B8-1),"",C8/B8-1)</f>
        <v/>
      </c>
      <c r="E8" s="462" t="s">
        <v>66</v>
      </c>
      <c r="F8" s="463" t="e">
        <f>#REF!-#REF!</f>
        <v>#REF!</v>
      </c>
      <c r="G8" s="463" t="e">
        <f>#REF!-#REF!</f>
        <v>#REF!</v>
      </c>
      <c r="H8" s="464" t="str">
        <f>IF(ISERROR(G8/F8-1),"",G8/F8-1)</f>
        <v/>
      </c>
    </row>
    <row r="9" s="12" customFormat="1" ht="21" customHeight="1" spans="1:8">
      <c r="A9" s="465" t="s">
        <v>2468</v>
      </c>
      <c r="B9" s="463" t="e">
        <f>#REF!-#REF!</f>
        <v>#REF!</v>
      </c>
      <c r="C9" s="463" t="e">
        <f>#REF!-#REF!</f>
        <v>#REF!</v>
      </c>
      <c r="D9" s="464" t="str">
        <f t="shared" ref="D9:D27" si="0">IF(ISERROR(C9/B9-1),"",C9/B9-1)</f>
        <v/>
      </c>
      <c r="E9" s="462" t="s">
        <v>68</v>
      </c>
      <c r="F9" s="463" t="e">
        <f>#REF!-#REF!</f>
        <v>#REF!</v>
      </c>
      <c r="G9" s="463" t="e">
        <f>#REF!-#REF!</f>
        <v>#REF!</v>
      </c>
      <c r="H9" s="464" t="str">
        <f t="shared" ref="H9:H27" si="1">IF(ISERROR(G9/F9-1),"",G9/F9-1)</f>
        <v/>
      </c>
    </row>
    <row r="10" s="12" customFormat="1" ht="21" customHeight="1" spans="1:8">
      <c r="A10" s="465" t="s">
        <v>2554</v>
      </c>
      <c r="B10" s="463" t="e">
        <f>#REF!-#REF!</f>
        <v>#REF!</v>
      </c>
      <c r="C10" s="463" t="e">
        <f>#REF!-#REF!</f>
        <v>#REF!</v>
      </c>
      <c r="D10" s="464" t="str">
        <f t="shared" si="0"/>
        <v/>
      </c>
      <c r="E10" s="462" t="s">
        <v>70</v>
      </c>
      <c r="F10" s="463" t="e">
        <f>#REF!-#REF!</f>
        <v>#REF!</v>
      </c>
      <c r="G10" s="463" t="e">
        <f>#REF!-#REF!</f>
        <v>#REF!</v>
      </c>
      <c r="H10" s="464" t="str">
        <f t="shared" si="1"/>
        <v/>
      </c>
    </row>
    <row r="11" s="12" customFormat="1" ht="21" customHeight="1" spans="1:8">
      <c r="A11" s="465" t="s">
        <v>2555</v>
      </c>
      <c r="B11" s="463" t="e">
        <f>#REF!-#REF!</f>
        <v>#REF!</v>
      </c>
      <c r="C11" s="463" t="e">
        <f>#REF!-#REF!</f>
        <v>#REF!</v>
      </c>
      <c r="D11" s="464" t="str">
        <f t="shared" si="0"/>
        <v/>
      </c>
      <c r="E11" s="462" t="s">
        <v>2574</v>
      </c>
      <c r="F11" s="463" t="e">
        <f>#REF!-#REF!</f>
        <v>#REF!</v>
      </c>
      <c r="G11" s="463" t="e">
        <f>#REF!-#REF!</f>
        <v>#REF!</v>
      </c>
      <c r="H11" s="464" t="str">
        <f t="shared" si="1"/>
        <v/>
      </c>
    </row>
    <row r="12" s="12" customFormat="1" ht="21" customHeight="1" spans="1:8">
      <c r="A12" s="465" t="s">
        <v>2556</v>
      </c>
      <c r="B12" s="463" t="e">
        <f>#REF!-#REF!</f>
        <v>#REF!</v>
      </c>
      <c r="C12" s="463" t="e">
        <f>#REF!-#REF!</f>
        <v>#REF!</v>
      </c>
      <c r="D12" s="464" t="str">
        <f t="shared" si="0"/>
        <v/>
      </c>
      <c r="E12" s="462" t="s">
        <v>2479</v>
      </c>
      <c r="F12" s="463" t="e">
        <f>#REF!-#REF!</f>
        <v>#REF!</v>
      </c>
      <c r="G12" s="463" t="e">
        <f>#REF!-#REF!</f>
        <v>#REF!</v>
      </c>
      <c r="H12" s="464" t="str">
        <f t="shared" si="1"/>
        <v/>
      </c>
    </row>
    <row r="13" s="12" customFormat="1" ht="21" customHeight="1" spans="1:8">
      <c r="A13" s="462" t="s">
        <v>2575</v>
      </c>
      <c r="B13" s="463" t="e">
        <f>#REF!-#REF!</f>
        <v>#REF!</v>
      </c>
      <c r="C13" s="463" t="e">
        <f>#REF!-#REF!</f>
        <v>#REF!</v>
      </c>
      <c r="D13" s="464" t="str">
        <f t="shared" si="0"/>
        <v/>
      </c>
      <c r="E13" s="462"/>
      <c r="F13" s="463"/>
      <c r="G13" s="463"/>
      <c r="H13" s="464" t="str">
        <f t="shared" si="1"/>
        <v/>
      </c>
    </row>
    <row r="14" s="12" customFormat="1" ht="21" customHeight="1" spans="1:8">
      <c r="A14" s="462" t="s">
        <v>2576</v>
      </c>
      <c r="B14" s="463" t="e">
        <f>#REF!-#REF!</f>
        <v>#REF!</v>
      </c>
      <c r="C14" s="463" t="e">
        <f>#REF!-#REF!</f>
        <v>#REF!</v>
      </c>
      <c r="D14" s="464" t="str">
        <f t="shared" si="0"/>
        <v/>
      </c>
      <c r="E14" s="462" t="s">
        <v>92</v>
      </c>
      <c r="F14" s="463"/>
      <c r="G14" s="463"/>
      <c r="H14" s="464" t="str">
        <f t="shared" si="1"/>
        <v/>
      </c>
    </row>
    <row r="15" s="12" customFormat="1" ht="21" customHeight="1" spans="1:8">
      <c r="A15" s="465" t="s">
        <v>2577</v>
      </c>
      <c r="B15" s="463" t="e">
        <f>#REF!-#REF!</f>
        <v>#REF!</v>
      </c>
      <c r="C15" s="463" t="e">
        <f>#REF!-#REF!</f>
        <v>#REF!</v>
      </c>
      <c r="D15" s="464" t="str">
        <f t="shared" si="0"/>
        <v/>
      </c>
      <c r="E15" s="462" t="s">
        <v>92</v>
      </c>
      <c r="F15" s="463"/>
      <c r="G15" s="463"/>
      <c r="H15" s="464" t="str">
        <f t="shared" si="1"/>
        <v/>
      </c>
    </row>
    <row r="16" s="12" customFormat="1" ht="21" customHeight="1" spans="1:8">
      <c r="A16" s="465" t="s">
        <v>2557</v>
      </c>
      <c r="B16" s="463" t="e">
        <f>#REF!-#REF!</f>
        <v>#REF!</v>
      </c>
      <c r="C16" s="463" t="e">
        <f>#REF!-#REF!</f>
        <v>#REF!</v>
      </c>
      <c r="D16" s="464" t="str">
        <f t="shared" si="0"/>
        <v/>
      </c>
      <c r="E16" s="462" t="s">
        <v>92</v>
      </c>
      <c r="F16" s="463"/>
      <c r="G16" s="463"/>
      <c r="H16" s="464" t="str">
        <f t="shared" si="1"/>
        <v/>
      </c>
    </row>
    <row r="17" s="12" customFormat="1" ht="21" customHeight="1" spans="1:8">
      <c r="A17" s="465" t="s">
        <v>2469</v>
      </c>
      <c r="B17" s="463" t="e">
        <f>#REF!-#REF!</f>
        <v>#REF!</v>
      </c>
      <c r="C17" s="463" t="e">
        <f>#REF!-#REF!</f>
        <v>#REF!</v>
      </c>
      <c r="D17" s="464" t="str">
        <f t="shared" si="0"/>
        <v/>
      </c>
      <c r="E17" s="462" t="s">
        <v>92</v>
      </c>
      <c r="F17" s="463"/>
      <c r="G17" s="463"/>
      <c r="H17" s="464" t="str">
        <f t="shared" si="1"/>
        <v/>
      </c>
    </row>
    <row r="18" s="12" customFormat="1" ht="21" customHeight="1" spans="1:8">
      <c r="A18" s="465" t="s">
        <v>2470</v>
      </c>
      <c r="B18" s="463" t="e">
        <f>#REF!-#REF!</f>
        <v>#REF!</v>
      </c>
      <c r="C18" s="463" t="e">
        <f>#REF!-#REF!</f>
        <v>#REF!</v>
      </c>
      <c r="D18" s="464" t="str">
        <f t="shared" si="0"/>
        <v/>
      </c>
      <c r="E18" s="462" t="s">
        <v>92</v>
      </c>
      <c r="F18" s="463"/>
      <c r="G18" s="463"/>
      <c r="H18" s="464" t="str">
        <f t="shared" si="1"/>
        <v/>
      </c>
    </row>
    <row r="19" s="12" customFormat="1" ht="21" customHeight="1" spans="1:8">
      <c r="A19" s="462" t="s">
        <v>2558</v>
      </c>
      <c r="B19" s="463" t="e">
        <f>#REF!-#REF!</f>
        <v>#REF!</v>
      </c>
      <c r="C19" s="463" t="e">
        <f>#REF!-#REF!</f>
        <v>#REF!</v>
      </c>
      <c r="D19" s="464" t="str">
        <f t="shared" si="0"/>
        <v/>
      </c>
      <c r="E19" s="462" t="s">
        <v>92</v>
      </c>
      <c r="F19" s="463"/>
      <c r="G19" s="463"/>
      <c r="H19" s="464" t="str">
        <f t="shared" si="1"/>
        <v/>
      </c>
    </row>
    <row r="20" s="15" customFormat="1" ht="21" customHeight="1" spans="1:8">
      <c r="A20" s="462" t="s">
        <v>2578</v>
      </c>
      <c r="B20" s="463" t="e">
        <f>#REF!-#REF!</f>
        <v>#REF!</v>
      </c>
      <c r="C20" s="463" t="e">
        <f>#REF!-#REF!</f>
        <v>#REF!</v>
      </c>
      <c r="D20" s="464" t="str">
        <f t="shared" si="0"/>
        <v/>
      </c>
      <c r="E20" s="462" t="s">
        <v>92</v>
      </c>
      <c r="F20" s="463"/>
      <c r="G20" s="463"/>
      <c r="H20" s="464" t="str">
        <f t="shared" si="1"/>
        <v/>
      </c>
    </row>
    <row r="21" s="12" customFormat="1" ht="21" customHeight="1" spans="1:8">
      <c r="A21" s="462" t="s">
        <v>2471</v>
      </c>
      <c r="B21" s="463" t="e">
        <f>#REF!-#REF!</f>
        <v>#REF!</v>
      </c>
      <c r="C21" s="463" t="e">
        <f>#REF!-#REF!</f>
        <v>#REF!</v>
      </c>
      <c r="D21" s="464" t="str">
        <f t="shared" si="0"/>
        <v/>
      </c>
      <c r="E21" s="462" t="s">
        <v>92</v>
      </c>
      <c r="F21" s="463"/>
      <c r="G21" s="463"/>
      <c r="H21" s="464" t="str">
        <f t="shared" si="1"/>
        <v/>
      </c>
    </row>
    <row r="22" s="12" customFormat="1" ht="21" customHeight="1" spans="1:8">
      <c r="A22" s="465" t="s">
        <v>2472</v>
      </c>
      <c r="B22" s="463" t="e">
        <f>#REF!-#REF!</f>
        <v>#REF!</v>
      </c>
      <c r="C22" s="463" t="e">
        <f>#REF!-#REF!</f>
        <v>#REF!</v>
      </c>
      <c r="D22" s="464" t="str">
        <f t="shared" si="0"/>
        <v/>
      </c>
      <c r="E22" s="462" t="s">
        <v>92</v>
      </c>
      <c r="F22" s="463"/>
      <c r="G22" s="463"/>
      <c r="H22" s="464" t="str">
        <f t="shared" si="1"/>
        <v/>
      </c>
    </row>
    <row r="23" s="12" customFormat="1" ht="21" customHeight="1" spans="1:8">
      <c r="A23" s="462" t="s">
        <v>2579</v>
      </c>
      <c r="B23" s="463" t="e">
        <f>#REF!-#REF!</f>
        <v>#REF!</v>
      </c>
      <c r="C23" s="463" t="e">
        <f>#REF!-#REF!</f>
        <v>#REF!</v>
      </c>
      <c r="D23" s="464" t="str">
        <f t="shared" si="0"/>
        <v/>
      </c>
      <c r="E23" s="462" t="s">
        <v>92</v>
      </c>
      <c r="F23" s="463"/>
      <c r="G23" s="463"/>
      <c r="H23" s="464" t="str">
        <f t="shared" si="1"/>
        <v/>
      </c>
    </row>
    <row r="24" s="12" customFormat="1" ht="21" customHeight="1" spans="1:8">
      <c r="A24" s="462" t="s">
        <v>2580</v>
      </c>
      <c r="B24" s="463" t="e">
        <f>#REF!-#REF!</f>
        <v>#REF!</v>
      </c>
      <c r="C24" s="463" t="e">
        <f>#REF!-#REF!</f>
        <v>#REF!</v>
      </c>
      <c r="D24" s="464" t="str">
        <f t="shared" si="0"/>
        <v/>
      </c>
      <c r="E24" s="462" t="s">
        <v>92</v>
      </c>
      <c r="F24" s="463"/>
      <c r="G24" s="463"/>
      <c r="H24" s="464" t="str">
        <f t="shared" si="1"/>
        <v/>
      </c>
    </row>
    <row r="25" s="12" customFormat="1" ht="21" customHeight="1" spans="1:8">
      <c r="A25" s="465" t="s">
        <v>2488</v>
      </c>
      <c r="B25" s="463" t="e">
        <f>#REF!-#REF!</f>
        <v>#REF!</v>
      </c>
      <c r="C25" s="463" t="e">
        <f>#REF!-#REF!</f>
        <v>#REF!</v>
      </c>
      <c r="D25" s="464" t="str">
        <f t="shared" si="0"/>
        <v/>
      </c>
      <c r="E25" s="462" t="s">
        <v>92</v>
      </c>
      <c r="F25" s="463"/>
      <c r="G25" s="463"/>
      <c r="H25" s="464" t="str">
        <f t="shared" si="1"/>
        <v/>
      </c>
    </row>
    <row r="26" s="12" customFormat="1" ht="21" customHeight="1" spans="1:8">
      <c r="A26" s="465" t="s">
        <v>92</v>
      </c>
      <c r="B26" s="463"/>
      <c r="C26" s="463"/>
      <c r="D26" s="464" t="str">
        <f t="shared" si="0"/>
        <v/>
      </c>
      <c r="E26" s="462" t="s">
        <v>92</v>
      </c>
      <c r="F26" s="463"/>
      <c r="G26" s="463"/>
      <c r="H26" s="464" t="str">
        <f t="shared" si="1"/>
        <v/>
      </c>
    </row>
    <row r="27" s="12" customFormat="1" ht="21" customHeight="1" spans="1:8">
      <c r="A27" s="466" t="s">
        <v>93</v>
      </c>
      <c r="B27" s="467" t="e">
        <f>SUM(B5:B26)</f>
        <v>#REF!</v>
      </c>
      <c r="C27" s="467" t="e">
        <f>SUM(C5:C26)</f>
        <v>#REF!</v>
      </c>
      <c r="D27" s="468" t="str">
        <f t="shared" si="0"/>
        <v/>
      </c>
      <c r="E27" s="466" t="s">
        <v>94</v>
      </c>
      <c r="F27" s="467" t="e">
        <f>SUM(F5:F26)</f>
        <v>#REF!</v>
      </c>
      <c r="G27" s="467" t="e">
        <f>SUM(G5:G26)</f>
        <v>#REF!</v>
      </c>
      <c r="H27" s="468" t="str">
        <f t="shared" si="1"/>
        <v/>
      </c>
    </row>
    <row r="28" s="12" customFormat="1" ht="21" customHeight="1" spans="1:8">
      <c r="A28" s="465" t="s">
        <v>92</v>
      </c>
      <c r="B28" s="469"/>
      <c r="C28" s="469"/>
      <c r="D28" s="469"/>
      <c r="E28" s="465" t="s">
        <v>92</v>
      </c>
      <c r="F28" s="469"/>
      <c r="G28" s="469"/>
      <c r="H28" s="469"/>
    </row>
    <row r="29" s="15" customFormat="1" ht="21" customHeight="1" spans="1:8">
      <c r="A29" s="470" t="s">
        <v>101</v>
      </c>
      <c r="B29" s="467" t="e">
        <f>SUM(B30:B32)</f>
        <v>#REF!</v>
      </c>
      <c r="C29" s="467" t="e">
        <f>SUM(C30:C32)</f>
        <v>#REF!</v>
      </c>
      <c r="D29" s="467"/>
      <c r="E29" s="471" t="s">
        <v>102</v>
      </c>
      <c r="F29" s="467" t="e">
        <f>SUM(F30:F32)</f>
        <v>#REF!</v>
      </c>
      <c r="G29" s="467" t="e">
        <f>SUM(G30:G32)</f>
        <v>#REF!</v>
      </c>
      <c r="H29" s="467"/>
    </row>
    <row r="30" s="12" customFormat="1" ht="21" customHeight="1" spans="1:8">
      <c r="A30" s="465" t="s">
        <v>2491</v>
      </c>
      <c r="B30" s="463" t="e">
        <f>#REF!-#REF!</f>
        <v>#REF!</v>
      </c>
      <c r="C30" s="463" t="e">
        <f>#REF!-#REF!</f>
        <v>#REF!</v>
      </c>
      <c r="D30" s="469"/>
      <c r="E30" s="465" t="s">
        <v>2581</v>
      </c>
      <c r="F30" s="463" t="e">
        <f>#REF!-#REF!</f>
        <v>#REF!</v>
      </c>
      <c r="G30" s="463" t="e">
        <f>#REF!-#REF!</f>
        <v>#REF!</v>
      </c>
      <c r="H30" s="469"/>
    </row>
    <row r="31" s="12" customFormat="1" ht="21" customHeight="1" spans="1:8">
      <c r="A31" s="465" t="s">
        <v>117</v>
      </c>
      <c r="B31" s="463" t="e">
        <f>#REF!-#REF!</f>
        <v>#REF!</v>
      </c>
      <c r="C31" s="463" t="e">
        <f>#REF!-#REF!</f>
        <v>#REF!</v>
      </c>
      <c r="D31" s="469"/>
      <c r="E31" s="465" t="s">
        <v>118</v>
      </c>
      <c r="F31" s="463" t="e">
        <f>#REF!-#REF!</f>
        <v>#REF!</v>
      </c>
      <c r="G31" s="463" t="e">
        <f>#REF!-#REF!</f>
        <v>#REF!</v>
      </c>
      <c r="H31" s="469"/>
    </row>
    <row r="32" s="12" customFormat="1" ht="21" customHeight="1" spans="1:8">
      <c r="A32" s="465" t="s">
        <v>119</v>
      </c>
      <c r="B32" s="463" t="e">
        <f>#REF!-#REF!</f>
        <v>#REF!</v>
      </c>
      <c r="C32" s="463" t="e">
        <f>#REF!-#REF!</f>
        <v>#REF!</v>
      </c>
      <c r="D32" s="469"/>
      <c r="E32" s="465" t="s">
        <v>120</v>
      </c>
      <c r="F32" s="469" t="e">
        <f>B35-F27-F30-F31</f>
        <v>#REF!</v>
      </c>
      <c r="G32" s="469" t="e">
        <f>C35-G27-G30-G31</f>
        <v>#REF!</v>
      </c>
      <c r="H32" s="469"/>
    </row>
    <row r="33" s="12" customFormat="1" ht="21" customHeight="1" spans="1:8">
      <c r="A33" s="465" t="s">
        <v>92</v>
      </c>
      <c r="B33" s="469"/>
      <c r="C33" s="469"/>
      <c r="D33" s="469"/>
      <c r="E33" s="465" t="s">
        <v>92</v>
      </c>
      <c r="F33" s="469"/>
      <c r="G33" s="469"/>
      <c r="H33" s="469"/>
    </row>
    <row r="34" s="12" customFormat="1" ht="21" customHeight="1" spans="1:8">
      <c r="A34" s="465" t="s">
        <v>92</v>
      </c>
      <c r="B34" s="469"/>
      <c r="C34" s="469"/>
      <c r="D34" s="469"/>
      <c r="E34" s="465" t="s">
        <v>92</v>
      </c>
      <c r="F34" s="469"/>
      <c r="G34" s="469"/>
      <c r="H34" s="469"/>
    </row>
    <row r="35" s="12" customFormat="1" ht="21" customHeight="1" spans="1:8">
      <c r="A35" s="472" t="s">
        <v>132</v>
      </c>
      <c r="B35" s="467" t="e">
        <f>SUM(B27,B29)</f>
        <v>#REF!</v>
      </c>
      <c r="C35" s="467" t="e">
        <f>SUM(C27,C29)</f>
        <v>#REF!</v>
      </c>
      <c r="D35" s="467"/>
      <c r="E35" s="472" t="s">
        <v>133</v>
      </c>
      <c r="F35" s="467" t="e">
        <f>SUM(F27,F29)</f>
        <v>#REF!</v>
      </c>
      <c r="G35" s="467" t="e">
        <f>SUM(G27,G29)</f>
        <v>#REF!</v>
      </c>
      <c r="H35" s="467"/>
    </row>
  </sheetData>
  <mergeCells count="9">
    <mergeCell ref="A1:D1"/>
    <mergeCell ref="E1:H1"/>
    <mergeCell ref="G2:H2"/>
    <mergeCell ref="C3:D3"/>
    <mergeCell ref="G3:H3"/>
    <mergeCell ref="A3:A4"/>
    <mergeCell ref="B3:B4"/>
    <mergeCell ref="E3:E4"/>
    <mergeCell ref="F3:F4"/>
  </mergeCells>
  <conditionalFormatting sqref="A28:A34 A5:A26">
    <cfRule type="expression" dxfId="1" priority="2" stopIfTrue="1">
      <formula>"len($A:$A)=3"</formula>
    </cfRule>
  </conditionalFormatting>
  <conditionalFormatting sqref="D5:D35 H5:H35">
    <cfRule type="cellIs" dxfId="3" priority="1" stopIfTrue="1" operator="lessThan">
      <formula>0</formula>
    </cfRule>
  </conditionalFormatting>
  <printOptions horizontalCentered="1"/>
  <pageMargins left="0.590277777777778" right="0.590277777777778" top="0.786805555555556" bottom="0.786805555555556" header="0.511805555555556" footer="0.511805555555556"/>
  <pageSetup paperSize="9" scale="94" orientation="portrait"/>
  <headerFooter alignWithMargins="0">
    <oddFooter>&amp;C— &amp;P —</oddFooter>
  </headerFooter>
  <colBreaks count="1" manualBreakCount="1">
    <brk id="4"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58"/>
  <sheetViews>
    <sheetView showZeros="0" view="pageBreakPreview" zoomScaleNormal="88" workbookViewId="0">
      <pane ySplit="3" topLeftCell="A55" activePane="bottomLeft" state="frozen"/>
      <selection/>
      <selection pane="bottomLeft" activeCell="I33" sqref="I33"/>
    </sheetView>
  </sheetViews>
  <sheetFormatPr defaultColWidth="9" defaultRowHeight="13.5"/>
  <cols>
    <col min="1" max="1" width="37.875" style="433" customWidth="1"/>
    <col min="2" max="8" width="12.625" style="433" customWidth="1"/>
    <col min="9" max="9" width="38.25" style="433" customWidth="1"/>
    <col min="10" max="16" width="12.625" style="433" customWidth="1"/>
    <col min="17" max="18" width="9.625" style="433" customWidth="1"/>
    <col min="19" max="26" width="9" style="433"/>
    <col min="27" max="27" width="12.75" style="433" customWidth="1"/>
    <col min="28" max="260" width="9" style="433"/>
    <col min="261" max="261" width="37.875" style="433" customWidth="1"/>
    <col min="262" max="262" width="14.375" style="433" customWidth="1"/>
    <col min="263" max="263" width="16" style="433" customWidth="1"/>
    <col min="264" max="264" width="14" style="433" customWidth="1"/>
    <col min="265" max="266" width="11.25" style="433" customWidth="1"/>
    <col min="267" max="267" width="29.5" style="433" customWidth="1"/>
    <col min="268" max="268" width="13.25" style="433" customWidth="1"/>
    <col min="269" max="269" width="12" style="433" customWidth="1"/>
    <col min="270" max="270" width="14" style="433" customWidth="1"/>
    <col min="271" max="271" width="12.875" style="433" customWidth="1"/>
    <col min="272" max="272" width="11.75" style="433" customWidth="1"/>
    <col min="273" max="274" width="9.625" style="433" customWidth="1"/>
    <col min="275" max="282" width="9" style="433"/>
    <col min="283" max="283" width="12.75" style="433" customWidth="1"/>
    <col min="284" max="516" width="9" style="433"/>
    <col min="517" max="517" width="37.875" style="433" customWidth="1"/>
    <col min="518" max="518" width="14.375" style="433" customWidth="1"/>
    <col min="519" max="519" width="16" style="433" customWidth="1"/>
    <col min="520" max="520" width="14" style="433" customWidth="1"/>
    <col min="521" max="522" width="11.25" style="433" customWidth="1"/>
    <col min="523" max="523" width="29.5" style="433" customWidth="1"/>
    <col min="524" max="524" width="13.25" style="433" customWidth="1"/>
    <col min="525" max="525" width="12" style="433" customWidth="1"/>
    <col min="526" max="526" width="14" style="433" customWidth="1"/>
    <col min="527" max="527" width="12.875" style="433" customWidth="1"/>
    <col min="528" max="528" width="11.75" style="433" customWidth="1"/>
    <col min="529" max="530" width="9.625" style="433" customWidth="1"/>
    <col min="531" max="538" width="9" style="433"/>
    <col min="539" max="539" width="12.75" style="433" customWidth="1"/>
    <col min="540" max="772" width="9" style="433"/>
    <col min="773" max="773" width="37.875" style="433" customWidth="1"/>
    <col min="774" max="774" width="14.375" style="433" customWidth="1"/>
    <col min="775" max="775" width="16" style="433" customWidth="1"/>
    <col min="776" max="776" width="14" style="433" customWidth="1"/>
    <col min="777" max="778" width="11.25" style="433" customWidth="1"/>
    <col min="779" max="779" width="29.5" style="433" customWidth="1"/>
    <col min="780" max="780" width="13.25" style="433" customWidth="1"/>
    <col min="781" max="781" width="12" style="433" customWidth="1"/>
    <col min="782" max="782" width="14" style="433" customWidth="1"/>
    <col min="783" max="783" width="12.875" style="433" customWidth="1"/>
    <col min="784" max="784" width="11.75" style="433" customWidth="1"/>
    <col min="785" max="786" width="9.625" style="433" customWidth="1"/>
    <col min="787" max="794" width="9" style="433"/>
    <col min="795" max="795" width="12.75" style="433" customWidth="1"/>
    <col min="796" max="1028" width="9" style="433"/>
    <col min="1029" max="1029" width="37.875" style="433" customWidth="1"/>
    <col min="1030" max="1030" width="14.375" style="433" customWidth="1"/>
    <col min="1031" max="1031" width="16" style="433" customWidth="1"/>
    <col min="1032" max="1032" width="14" style="433" customWidth="1"/>
    <col min="1033" max="1034" width="11.25" style="433" customWidth="1"/>
    <col min="1035" max="1035" width="29.5" style="433" customWidth="1"/>
    <col min="1036" max="1036" width="13.25" style="433" customWidth="1"/>
    <col min="1037" max="1037" width="12" style="433" customWidth="1"/>
    <col min="1038" max="1038" width="14" style="433" customWidth="1"/>
    <col min="1039" max="1039" width="12.875" style="433" customWidth="1"/>
    <col min="1040" max="1040" width="11.75" style="433" customWidth="1"/>
    <col min="1041" max="1042" width="9.625" style="433" customWidth="1"/>
    <col min="1043" max="1050" width="9" style="433"/>
    <col min="1051" max="1051" width="12.75" style="433" customWidth="1"/>
    <col min="1052" max="1284" width="9" style="433"/>
    <col min="1285" max="1285" width="37.875" style="433" customWidth="1"/>
    <col min="1286" max="1286" width="14.375" style="433" customWidth="1"/>
    <col min="1287" max="1287" width="16" style="433" customWidth="1"/>
    <col min="1288" max="1288" width="14" style="433" customWidth="1"/>
    <col min="1289" max="1290" width="11.25" style="433" customWidth="1"/>
    <col min="1291" max="1291" width="29.5" style="433" customWidth="1"/>
    <col min="1292" max="1292" width="13.25" style="433" customWidth="1"/>
    <col min="1293" max="1293" width="12" style="433" customWidth="1"/>
    <col min="1294" max="1294" width="14" style="433" customWidth="1"/>
    <col min="1295" max="1295" width="12.875" style="433" customWidth="1"/>
    <col min="1296" max="1296" width="11.75" style="433" customWidth="1"/>
    <col min="1297" max="1298" width="9.625" style="433" customWidth="1"/>
    <col min="1299" max="1306" width="9" style="433"/>
    <col min="1307" max="1307" width="12.75" style="433" customWidth="1"/>
    <col min="1308" max="1540" width="9" style="433"/>
    <col min="1541" max="1541" width="37.875" style="433" customWidth="1"/>
    <col min="1542" max="1542" width="14.375" style="433" customWidth="1"/>
    <col min="1543" max="1543" width="16" style="433" customWidth="1"/>
    <col min="1544" max="1544" width="14" style="433" customWidth="1"/>
    <col min="1545" max="1546" width="11.25" style="433" customWidth="1"/>
    <col min="1547" max="1547" width="29.5" style="433" customWidth="1"/>
    <col min="1548" max="1548" width="13.25" style="433" customWidth="1"/>
    <col min="1549" max="1549" width="12" style="433" customWidth="1"/>
    <col min="1550" max="1550" width="14" style="433" customWidth="1"/>
    <col min="1551" max="1551" width="12.875" style="433" customWidth="1"/>
    <col min="1552" max="1552" width="11.75" style="433" customWidth="1"/>
    <col min="1553" max="1554" width="9.625" style="433" customWidth="1"/>
    <col min="1555" max="1562" width="9" style="433"/>
    <col min="1563" max="1563" width="12.75" style="433" customWidth="1"/>
    <col min="1564" max="1796" width="9" style="433"/>
    <col min="1797" max="1797" width="37.875" style="433" customWidth="1"/>
    <col min="1798" max="1798" width="14.375" style="433" customWidth="1"/>
    <col min="1799" max="1799" width="16" style="433" customWidth="1"/>
    <col min="1800" max="1800" width="14" style="433" customWidth="1"/>
    <col min="1801" max="1802" width="11.25" style="433" customWidth="1"/>
    <col min="1803" max="1803" width="29.5" style="433" customWidth="1"/>
    <col min="1804" max="1804" width="13.25" style="433" customWidth="1"/>
    <col min="1805" max="1805" width="12" style="433" customWidth="1"/>
    <col min="1806" max="1806" width="14" style="433" customWidth="1"/>
    <col min="1807" max="1807" width="12.875" style="433" customWidth="1"/>
    <col min="1808" max="1808" width="11.75" style="433" customWidth="1"/>
    <col min="1809" max="1810" width="9.625" style="433" customWidth="1"/>
    <col min="1811" max="1818" width="9" style="433"/>
    <col min="1819" max="1819" width="12.75" style="433" customWidth="1"/>
    <col min="1820" max="2052" width="9" style="433"/>
    <col min="2053" max="2053" width="37.875" style="433" customWidth="1"/>
    <col min="2054" max="2054" width="14.375" style="433" customWidth="1"/>
    <col min="2055" max="2055" width="16" style="433" customWidth="1"/>
    <col min="2056" max="2056" width="14" style="433" customWidth="1"/>
    <col min="2057" max="2058" width="11.25" style="433" customWidth="1"/>
    <col min="2059" max="2059" width="29.5" style="433" customWidth="1"/>
    <col min="2060" max="2060" width="13.25" style="433" customWidth="1"/>
    <col min="2061" max="2061" width="12" style="433" customWidth="1"/>
    <col min="2062" max="2062" width="14" style="433" customWidth="1"/>
    <col min="2063" max="2063" width="12.875" style="433" customWidth="1"/>
    <col min="2064" max="2064" width="11.75" style="433" customWidth="1"/>
    <col min="2065" max="2066" width="9.625" style="433" customWidth="1"/>
    <col min="2067" max="2074" width="9" style="433"/>
    <col min="2075" max="2075" width="12.75" style="433" customWidth="1"/>
    <col min="2076" max="2308" width="9" style="433"/>
    <col min="2309" max="2309" width="37.875" style="433" customWidth="1"/>
    <col min="2310" max="2310" width="14.375" style="433" customWidth="1"/>
    <col min="2311" max="2311" width="16" style="433" customWidth="1"/>
    <col min="2312" max="2312" width="14" style="433" customWidth="1"/>
    <col min="2313" max="2314" width="11.25" style="433" customWidth="1"/>
    <col min="2315" max="2315" width="29.5" style="433" customWidth="1"/>
    <col min="2316" max="2316" width="13.25" style="433" customWidth="1"/>
    <col min="2317" max="2317" width="12" style="433" customWidth="1"/>
    <col min="2318" max="2318" width="14" style="433" customWidth="1"/>
    <col min="2319" max="2319" width="12.875" style="433" customWidth="1"/>
    <col min="2320" max="2320" width="11.75" style="433" customWidth="1"/>
    <col min="2321" max="2322" width="9.625" style="433" customWidth="1"/>
    <col min="2323" max="2330" width="9" style="433"/>
    <col min="2331" max="2331" width="12.75" style="433" customWidth="1"/>
    <col min="2332" max="2564" width="9" style="433"/>
    <col min="2565" max="2565" width="37.875" style="433" customWidth="1"/>
    <col min="2566" max="2566" width="14.375" style="433" customWidth="1"/>
    <col min="2567" max="2567" width="16" style="433" customWidth="1"/>
    <col min="2568" max="2568" width="14" style="433" customWidth="1"/>
    <col min="2569" max="2570" width="11.25" style="433" customWidth="1"/>
    <col min="2571" max="2571" width="29.5" style="433" customWidth="1"/>
    <col min="2572" max="2572" width="13.25" style="433" customWidth="1"/>
    <col min="2573" max="2573" width="12" style="433" customWidth="1"/>
    <col min="2574" max="2574" width="14" style="433" customWidth="1"/>
    <col min="2575" max="2575" width="12.875" style="433" customWidth="1"/>
    <col min="2576" max="2576" width="11.75" style="433" customWidth="1"/>
    <col min="2577" max="2578" width="9.625" style="433" customWidth="1"/>
    <col min="2579" max="2586" width="9" style="433"/>
    <col min="2587" max="2587" width="12.75" style="433" customWidth="1"/>
    <col min="2588" max="2820" width="9" style="433"/>
    <col min="2821" max="2821" width="37.875" style="433" customWidth="1"/>
    <col min="2822" max="2822" width="14.375" style="433" customWidth="1"/>
    <col min="2823" max="2823" width="16" style="433" customWidth="1"/>
    <col min="2824" max="2824" width="14" style="433" customWidth="1"/>
    <col min="2825" max="2826" width="11.25" style="433" customWidth="1"/>
    <col min="2827" max="2827" width="29.5" style="433" customWidth="1"/>
    <col min="2828" max="2828" width="13.25" style="433" customWidth="1"/>
    <col min="2829" max="2829" width="12" style="433" customWidth="1"/>
    <col min="2830" max="2830" width="14" style="433" customWidth="1"/>
    <col min="2831" max="2831" width="12.875" style="433" customWidth="1"/>
    <col min="2832" max="2832" width="11.75" style="433" customWidth="1"/>
    <col min="2833" max="2834" width="9.625" style="433" customWidth="1"/>
    <col min="2835" max="2842" width="9" style="433"/>
    <col min="2843" max="2843" width="12.75" style="433" customWidth="1"/>
    <col min="2844" max="3076" width="9" style="433"/>
    <col min="3077" max="3077" width="37.875" style="433" customWidth="1"/>
    <col min="3078" max="3078" width="14.375" style="433" customWidth="1"/>
    <col min="3079" max="3079" width="16" style="433" customWidth="1"/>
    <col min="3080" max="3080" width="14" style="433" customWidth="1"/>
    <col min="3081" max="3082" width="11.25" style="433" customWidth="1"/>
    <col min="3083" max="3083" width="29.5" style="433" customWidth="1"/>
    <col min="3084" max="3084" width="13.25" style="433" customWidth="1"/>
    <col min="3085" max="3085" width="12" style="433" customWidth="1"/>
    <col min="3086" max="3086" width="14" style="433" customWidth="1"/>
    <col min="3087" max="3087" width="12.875" style="433" customWidth="1"/>
    <col min="3088" max="3088" width="11.75" style="433" customWidth="1"/>
    <col min="3089" max="3090" width="9.625" style="433" customWidth="1"/>
    <col min="3091" max="3098" width="9" style="433"/>
    <col min="3099" max="3099" width="12.75" style="433" customWidth="1"/>
    <col min="3100" max="3332" width="9" style="433"/>
    <col min="3333" max="3333" width="37.875" style="433" customWidth="1"/>
    <col min="3334" max="3334" width="14.375" style="433" customWidth="1"/>
    <col min="3335" max="3335" width="16" style="433" customWidth="1"/>
    <col min="3336" max="3336" width="14" style="433" customWidth="1"/>
    <col min="3337" max="3338" width="11.25" style="433" customWidth="1"/>
    <col min="3339" max="3339" width="29.5" style="433" customWidth="1"/>
    <col min="3340" max="3340" width="13.25" style="433" customWidth="1"/>
    <col min="3341" max="3341" width="12" style="433" customWidth="1"/>
    <col min="3342" max="3342" width="14" style="433" customWidth="1"/>
    <col min="3343" max="3343" width="12.875" style="433" customWidth="1"/>
    <col min="3344" max="3344" width="11.75" style="433" customWidth="1"/>
    <col min="3345" max="3346" width="9.625" style="433" customWidth="1"/>
    <col min="3347" max="3354" width="9" style="433"/>
    <col min="3355" max="3355" width="12.75" style="433" customWidth="1"/>
    <col min="3356" max="3588" width="9" style="433"/>
    <col min="3589" max="3589" width="37.875" style="433" customWidth="1"/>
    <col min="3590" max="3590" width="14.375" style="433" customWidth="1"/>
    <col min="3591" max="3591" width="16" style="433" customWidth="1"/>
    <col min="3592" max="3592" width="14" style="433" customWidth="1"/>
    <col min="3593" max="3594" width="11.25" style="433" customWidth="1"/>
    <col min="3595" max="3595" width="29.5" style="433" customWidth="1"/>
    <col min="3596" max="3596" width="13.25" style="433" customWidth="1"/>
    <col min="3597" max="3597" width="12" style="433" customWidth="1"/>
    <col min="3598" max="3598" width="14" style="433" customWidth="1"/>
    <col min="3599" max="3599" width="12.875" style="433" customWidth="1"/>
    <col min="3600" max="3600" width="11.75" style="433" customWidth="1"/>
    <col min="3601" max="3602" width="9.625" style="433" customWidth="1"/>
    <col min="3603" max="3610" width="9" style="433"/>
    <col min="3611" max="3611" width="12.75" style="433" customWidth="1"/>
    <col min="3612" max="3844" width="9" style="433"/>
    <col min="3845" max="3845" width="37.875" style="433" customWidth="1"/>
    <col min="3846" max="3846" width="14.375" style="433" customWidth="1"/>
    <col min="3847" max="3847" width="16" style="433" customWidth="1"/>
    <col min="3848" max="3848" width="14" style="433" customWidth="1"/>
    <col min="3849" max="3850" width="11.25" style="433" customWidth="1"/>
    <col min="3851" max="3851" width="29.5" style="433" customWidth="1"/>
    <col min="3852" max="3852" width="13.25" style="433" customWidth="1"/>
    <col min="3853" max="3853" width="12" style="433" customWidth="1"/>
    <col min="3854" max="3854" width="14" style="433" customWidth="1"/>
    <col min="3855" max="3855" width="12.875" style="433" customWidth="1"/>
    <col min="3856" max="3856" width="11.75" style="433" customWidth="1"/>
    <col min="3857" max="3858" width="9.625" style="433" customWidth="1"/>
    <col min="3859" max="3866" width="9" style="433"/>
    <col min="3867" max="3867" width="12.75" style="433" customWidth="1"/>
    <col min="3868" max="4100" width="9" style="433"/>
    <col min="4101" max="4101" width="37.875" style="433" customWidth="1"/>
    <col min="4102" max="4102" width="14.375" style="433" customWidth="1"/>
    <col min="4103" max="4103" width="16" style="433" customWidth="1"/>
    <col min="4104" max="4104" width="14" style="433" customWidth="1"/>
    <col min="4105" max="4106" width="11.25" style="433" customWidth="1"/>
    <col min="4107" max="4107" width="29.5" style="433" customWidth="1"/>
    <col min="4108" max="4108" width="13.25" style="433" customWidth="1"/>
    <col min="4109" max="4109" width="12" style="433" customWidth="1"/>
    <col min="4110" max="4110" width="14" style="433" customWidth="1"/>
    <col min="4111" max="4111" width="12.875" style="433" customWidth="1"/>
    <col min="4112" max="4112" width="11.75" style="433" customWidth="1"/>
    <col min="4113" max="4114" width="9.625" style="433" customWidth="1"/>
    <col min="4115" max="4122" width="9" style="433"/>
    <col min="4123" max="4123" width="12.75" style="433" customWidth="1"/>
    <col min="4124" max="4356" width="9" style="433"/>
    <col min="4357" max="4357" width="37.875" style="433" customWidth="1"/>
    <col min="4358" max="4358" width="14.375" style="433" customWidth="1"/>
    <col min="4359" max="4359" width="16" style="433" customWidth="1"/>
    <col min="4360" max="4360" width="14" style="433" customWidth="1"/>
    <col min="4361" max="4362" width="11.25" style="433" customWidth="1"/>
    <col min="4363" max="4363" width="29.5" style="433" customWidth="1"/>
    <col min="4364" max="4364" width="13.25" style="433" customWidth="1"/>
    <col min="4365" max="4365" width="12" style="433" customWidth="1"/>
    <col min="4366" max="4366" width="14" style="433" customWidth="1"/>
    <col min="4367" max="4367" width="12.875" style="433" customWidth="1"/>
    <col min="4368" max="4368" width="11.75" style="433" customWidth="1"/>
    <col min="4369" max="4370" width="9.625" style="433" customWidth="1"/>
    <col min="4371" max="4378" width="9" style="433"/>
    <col min="4379" max="4379" width="12.75" style="433" customWidth="1"/>
    <col min="4380" max="4612" width="9" style="433"/>
    <col min="4613" max="4613" width="37.875" style="433" customWidth="1"/>
    <col min="4614" max="4614" width="14.375" style="433" customWidth="1"/>
    <col min="4615" max="4615" width="16" style="433" customWidth="1"/>
    <col min="4616" max="4616" width="14" style="433" customWidth="1"/>
    <col min="4617" max="4618" width="11.25" style="433" customWidth="1"/>
    <col min="4619" max="4619" width="29.5" style="433" customWidth="1"/>
    <col min="4620" max="4620" width="13.25" style="433" customWidth="1"/>
    <col min="4621" max="4621" width="12" style="433" customWidth="1"/>
    <col min="4622" max="4622" width="14" style="433" customWidth="1"/>
    <col min="4623" max="4623" width="12.875" style="433" customWidth="1"/>
    <col min="4624" max="4624" width="11.75" style="433" customWidth="1"/>
    <col min="4625" max="4626" width="9.625" style="433" customWidth="1"/>
    <col min="4627" max="4634" width="9" style="433"/>
    <col min="4635" max="4635" width="12.75" style="433" customWidth="1"/>
    <col min="4636" max="4868" width="9" style="433"/>
    <col min="4869" max="4869" width="37.875" style="433" customWidth="1"/>
    <col min="4870" max="4870" width="14.375" style="433" customWidth="1"/>
    <col min="4871" max="4871" width="16" style="433" customWidth="1"/>
    <col min="4872" max="4872" width="14" style="433" customWidth="1"/>
    <col min="4873" max="4874" width="11.25" style="433" customWidth="1"/>
    <col min="4875" max="4875" width="29.5" style="433" customWidth="1"/>
    <col min="4876" max="4876" width="13.25" style="433" customWidth="1"/>
    <col min="4877" max="4877" width="12" style="433" customWidth="1"/>
    <col min="4878" max="4878" width="14" style="433" customWidth="1"/>
    <col min="4879" max="4879" width="12.875" style="433" customWidth="1"/>
    <col min="4880" max="4880" width="11.75" style="433" customWidth="1"/>
    <col min="4881" max="4882" width="9.625" style="433" customWidth="1"/>
    <col min="4883" max="4890" width="9" style="433"/>
    <col min="4891" max="4891" width="12.75" style="433" customWidth="1"/>
    <col min="4892" max="5124" width="9" style="433"/>
    <col min="5125" max="5125" width="37.875" style="433" customWidth="1"/>
    <col min="5126" max="5126" width="14.375" style="433" customWidth="1"/>
    <col min="5127" max="5127" width="16" style="433" customWidth="1"/>
    <col min="5128" max="5128" width="14" style="433" customWidth="1"/>
    <col min="5129" max="5130" width="11.25" style="433" customWidth="1"/>
    <col min="5131" max="5131" width="29.5" style="433" customWidth="1"/>
    <col min="5132" max="5132" width="13.25" style="433" customWidth="1"/>
    <col min="5133" max="5133" width="12" style="433" customWidth="1"/>
    <col min="5134" max="5134" width="14" style="433" customWidth="1"/>
    <col min="5135" max="5135" width="12.875" style="433" customWidth="1"/>
    <col min="5136" max="5136" width="11.75" style="433" customWidth="1"/>
    <col min="5137" max="5138" width="9.625" style="433" customWidth="1"/>
    <col min="5139" max="5146" width="9" style="433"/>
    <col min="5147" max="5147" width="12.75" style="433" customWidth="1"/>
    <col min="5148" max="5380" width="9" style="433"/>
    <col min="5381" max="5381" width="37.875" style="433" customWidth="1"/>
    <col min="5382" max="5382" width="14.375" style="433" customWidth="1"/>
    <col min="5383" max="5383" width="16" style="433" customWidth="1"/>
    <col min="5384" max="5384" width="14" style="433" customWidth="1"/>
    <col min="5385" max="5386" width="11.25" style="433" customWidth="1"/>
    <col min="5387" max="5387" width="29.5" style="433" customWidth="1"/>
    <col min="5388" max="5388" width="13.25" style="433" customWidth="1"/>
    <col min="5389" max="5389" width="12" style="433" customWidth="1"/>
    <col min="5390" max="5390" width="14" style="433" customWidth="1"/>
    <col min="5391" max="5391" width="12.875" style="433" customWidth="1"/>
    <col min="5392" max="5392" width="11.75" style="433" customWidth="1"/>
    <col min="5393" max="5394" width="9.625" style="433" customWidth="1"/>
    <col min="5395" max="5402" width="9" style="433"/>
    <col min="5403" max="5403" width="12.75" style="433" customWidth="1"/>
    <col min="5404" max="5636" width="9" style="433"/>
    <col min="5637" max="5637" width="37.875" style="433" customWidth="1"/>
    <col min="5638" max="5638" width="14.375" style="433" customWidth="1"/>
    <col min="5639" max="5639" width="16" style="433" customWidth="1"/>
    <col min="5640" max="5640" width="14" style="433" customWidth="1"/>
    <col min="5641" max="5642" width="11.25" style="433" customWidth="1"/>
    <col min="5643" max="5643" width="29.5" style="433" customWidth="1"/>
    <col min="5644" max="5644" width="13.25" style="433" customWidth="1"/>
    <col min="5645" max="5645" width="12" style="433" customWidth="1"/>
    <col min="5646" max="5646" width="14" style="433" customWidth="1"/>
    <col min="5647" max="5647" width="12.875" style="433" customWidth="1"/>
    <col min="5648" max="5648" width="11.75" style="433" customWidth="1"/>
    <col min="5649" max="5650" width="9.625" style="433" customWidth="1"/>
    <col min="5651" max="5658" width="9" style="433"/>
    <col min="5659" max="5659" width="12.75" style="433" customWidth="1"/>
    <col min="5660" max="5892" width="9" style="433"/>
    <col min="5893" max="5893" width="37.875" style="433" customWidth="1"/>
    <col min="5894" max="5894" width="14.375" style="433" customWidth="1"/>
    <col min="5895" max="5895" width="16" style="433" customWidth="1"/>
    <col min="5896" max="5896" width="14" style="433" customWidth="1"/>
    <col min="5897" max="5898" width="11.25" style="433" customWidth="1"/>
    <col min="5899" max="5899" width="29.5" style="433" customWidth="1"/>
    <col min="5900" max="5900" width="13.25" style="433" customWidth="1"/>
    <col min="5901" max="5901" width="12" style="433" customWidth="1"/>
    <col min="5902" max="5902" width="14" style="433" customWidth="1"/>
    <col min="5903" max="5903" width="12.875" style="433" customWidth="1"/>
    <col min="5904" max="5904" width="11.75" style="433" customWidth="1"/>
    <col min="5905" max="5906" width="9.625" style="433" customWidth="1"/>
    <col min="5907" max="5914" width="9" style="433"/>
    <col min="5915" max="5915" width="12.75" style="433" customWidth="1"/>
    <col min="5916" max="6148" width="9" style="433"/>
    <col min="6149" max="6149" width="37.875" style="433" customWidth="1"/>
    <col min="6150" max="6150" width="14.375" style="433" customWidth="1"/>
    <col min="6151" max="6151" width="16" style="433" customWidth="1"/>
    <col min="6152" max="6152" width="14" style="433" customWidth="1"/>
    <col min="6153" max="6154" width="11.25" style="433" customWidth="1"/>
    <col min="6155" max="6155" width="29.5" style="433" customWidth="1"/>
    <col min="6156" max="6156" width="13.25" style="433" customWidth="1"/>
    <col min="6157" max="6157" width="12" style="433" customWidth="1"/>
    <col min="6158" max="6158" width="14" style="433" customWidth="1"/>
    <col min="6159" max="6159" width="12.875" style="433" customWidth="1"/>
    <col min="6160" max="6160" width="11.75" style="433" customWidth="1"/>
    <col min="6161" max="6162" width="9.625" style="433" customWidth="1"/>
    <col min="6163" max="6170" width="9" style="433"/>
    <col min="6171" max="6171" width="12.75" style="433" customWidth="1"/>
    <col min="6172" max="6404" width="9" style="433"/>
    <col min="6405" max="6405" width="37.875" style="433" customWidth="1"/>
    <col min="6406" max="6406" width="14.375" style="433" customWidth="1"/>
    <col min="6407" max="6407" width="16" style="433" customWidth="1"/>
    <col min="6408" max="6408" width="14" style="433" customWidth="1"/>
    <col min="6409" max="6410" width="11.25" style="433" customWidth="1"/>
    <col min="6411" max="6411" width="29.5" style="433" customWidth="1"/>
    <col min="6412" max="6412" width="13.25" style="433" customWidth="1"/>
    <col min="6413" max="6413" width="12" style="433" customWidth="1"/>
    <col min="6414" max="6414" width="14" style="433" customWidth="1"/>
    <col min="6415" max="6415" width="12.875" style="433" customWidth="1"/>
    <col min="6416" max="6416" width="11.75" style="433" customWidth="1"/>
    <col min="6417" max="6418" width="9.625" style="433" customWidth="1"/>
    <col min="6419" max="6426" width="9" style="433"/>
    <col min="6427" max="6427" width="12.75" style="433" customWidth="1"/>
    <col min="6428" max="6660" width="9" style="433"/>
    <col min="6661" max="6661" width="37.875" style="433" customWidth="1"/>
    <col min="6662" max="6662" width="14.375" style="433" customWidth="1"/>
    <col min="6663" max="6663" width="16" style="433" customWidth="1"/>
    <col min="6664" max="6664" width="14" style="433" customWidth="1"/>
    <col min="6665" max="6666" width="11.25" style="433" customWidth="1"/>
    <col min="6667" max="6667" width="29.5" style="433" customWidth="1"/>
    <col min="6668" max="6668" width="13.25" style="433" customWidth="1"/>
    <col min="6669" max="6669" width="12" style="433" customWidth="1"/>
    <col min="6670" max="6670" width="14" style="433" customWidth="1"/>
    <col min="6671" max="6671" width="12.875" style="433" customWidth="1"/>
    <col min="6672" max="6672" width="11.75" style="433" customWidth="1"/>
    <col min="6673" max="6674" width="9.625" style="433" customWidth="1"/>
    <col min="6675" max="6682" width="9" style="433"/>
    <col min="6683" max="6683" width="12.75" style="433" customWidth="1"/>
    <col min="6684" max="6916" width="9" style="433"/>
    <col min="6917" max="6917" width="37.875" style="433" customWidth="1"/>
    <col min="6918" max="6918" width="14.375" style="433" customWidth="1"/>
    <col min="6919" max="6919" width="16" style="433" customWidth="1"/>
    <col min="6920" max="6920" width="14" style="433" customWidth="1"/>
    <col min="6921" max="6922" width="11.25" style="433" customWidth="1"/>
    <col min="6923" max="6923" width="29.5" style="433" customWidth="1"/>
    <col min="6924" max="6924" width="13.25" style="433" customWidth="1"/>
    <col min="6925" max="6925" width="12" style="433" customWidth="1"/>
    <col min="6926" max="6926" width="14" style="433" customWidth="1"/>
    <col min="6927" max="6927" width="12.875" style="433" customWidth="1"/>
    <col min="6928" max="6928" width="11.75" style="433" customWidth="1"/>
    <col min="6929" max="6930" width="9.625" style="433" customWidth="1"/>
    <col min="6931" max="6938" width="9" style="433"/>
    <col min="6939" max="6939" width="12.75" style="433" customWidth="1"/>
    <col min="6940" max="7172" width="9" style="433"/>
    <col min="7173" max="7173" width="37.875" style="433" customWidth="1"/>
    <col min="7174" max="7174" width="14.375" style="433" customWidth="1"/>
    <col min="7175" max="7175" width="16" style="433" customWidth="1"/>
    <col min="7176" max="7176" width="14" style="433" customWidth="1"/>
    <col min="7177" max="7178" width="11.25" style="433" customWidth="1"/>
    <col min="7179" max="7179" width="29.5" style="433" customWidth="1"/>
    <col min="7180" max="7180" width="13.25" style="433" customWidth="1"/>
    <col min="7181" max="7181" width="12" style="433" customWidth="1"/>
    <col min="7182" max="7182" width="14" style="433" customWidth="1"/>
    <col min="7183" max="7183" width="12.875" style="433" customWidth="1"/>
    <col min="7184" max="7184" width="11.75" style="433" customWidth="1"/>
    <col min="7185" max="7186" width="9.625" style="433" customWidth="1"/>
    <col min="7187" max="7194" width="9" style="433"/>
    <col min="7195" max="7195" width="12.75" style="433" customWidth="1"/>
    <col min="7196" max="7428" width="9" style="433"/>
    <col min="7429" max="7429" width="37.875" style="433" customWidth="1"/>
    <col min="7430" max="7430" width="14.375" style="433" customWidth="1"/>
    <col min="7431" max="7431" width="16" style="433" customWidth="1"/>
    <col min="7432" max="7432" width="14" style="433" customWidth="1"/>
    <col min="7433" max="7434" width="11.25" style="433" customWidth="1"/>
    <col min="7435" max="7435" width="29.5" style="433" customWidth="1"/>
    <col min="7436" max="7436" width="13.25" style="433" customWidth="1"/>
    <col min="7437" max="7437" width="12" style="433" customWidth="1"/>
    <col min="7438" max="7438" width="14" style="433" customWidth="1"/>
    <col min="7439" max="7439" width="12.875" style="433" customWidth="1"/>
    <col min="7440" max="7440" width="11.75" style="433" customWidth="1"/>
    <col min="7441" max="7442" width="9.625" style="433" customWidth="1"/>
    <col min="7443" max="7450" width="9" style="433"/>
    <col min="7451" max="7451" width="12.75" style="433" customWidth="1"/>
    <col min="7452" max="7684" width="9" style="433"/>
    <col min="7685" max="7685" width="37.875" style="433" customWidth="1"/>
    <col min="7686" max="7686" width="14.375" style="433" customWidth="1"/>
    <col min="7687" max="7687" width="16" style="433" customWidth="1"/>
    <col min="7688" max="7688" width="14" style="433" customWidth="1"/>
    <col min="7689" max="7690" width="11.25" style="433" customWidth="1"/>
    <col min="7691" max="7691" width="29.5" style="433" customWidth="1"/>
    <col min="7692" max="7692" width="13.25" style="433" customWidth="1"/>
    <col min="7693" max="7693" width="12" style="433" customWidth="1"/>
    <col min="7694" max="7694" width="14" style="433" customWidth="1"/>
    <col min="7695" max="7695" width="12.875" style="433" customWidth="1"/>
    <col min="7696" max="7696" width="11.75" style="433" customWidth="1"/>
    <col min="7697" max="7698" width="9.625" style="433" customWidth="1"/>
    <col min="7699" max="7706" width="9" style="433"/>
    <col min="7707" max="7707" width="12.75" style="433" customWidth="1"/>
    <col min="7708" max="7940" width="9" style="433"/>
    <col min="7941" max="7941" width="37.875" style="433" customWidth="1"/>
    <col min="7942" max="7942" width="14.375" style="433" customWidth="1"/>
    <col min="7943" max="7943" width="16" style="433" customWidth="1"/>
    <col min="7944" max="7944" width="14" style="433" customWidth="1"/>
    <col min="7945" max="7946" width="11.25" style="433" customWidth="1"/>
    <col min="7947" max="7947" width="29.5" style="433" customWidth="1"/>
    <col min="7948" max="7948" width="13.25" style="433" customWidth="1"/>
    <col min="7949" max="7949" width="12" style="433" customWidth="1"/>
    <col min="7950" max="7950" width="14" style="433" customWidth="1"/>
    <col min="7951" max="7951" width="12.875" style="433" customWidth="1"/>
    <col min="7952" max="7952" width="11.75" style="433" customWidth="1"/>
    <col min="7953" max="7954" width="9.625" style="433" customWidth="1"/>
    <col min="7955" max="7962" width="9" style="433"/>
    <col min="7963" max="7963" width="12.75" style="433" customWidth="1"/>
    <col min="7964" max="8196" width="9" style="433"/>
    <col min="8197" max="8197" width="37.875" style="433" customWidth="1"/>
    <col min="8198" max="8198" width="14.375" style="433" customWidth="1"/>
    <col min="8199" max="8199" width="16" style="433" customWidth="1"/>
    <col min="8200" max="8200" width="14" style="433" customWidth="1"/>
    <col min="8201" max="8202" width="11.25" style="433" customWidth="1"/>
    <col min="8203" max="8203" width="29.5" style="433" customWidth="1"/>
    <col min="8204" max="8204" width="13.25" style="433" customWidth="1"/>
    <col min="8205" max="8205" width="12" style="433" customWidth="1"/>
    <col min="8206" max="8206" width="14" style="433" customWidth="1"/>
    <col min="8207" max="8207" width="12.875" style="433" customWidth="1"/>
    <col min="8208" max="8208" width="11.75" style="433" customWidth="1"/>
    <col min="8209" max="8210" width="9.625" style="433" customWidth="1"/>
    <col min="8211" max="8218" width="9" style="433"/>
    <col min="8219" max="8219" width="12.75" style="433" customWidth="1"/>
    <col min="8220" max="8452" width="9" style="433"/>
    <col min="8453" max="8453" width="37.875" style="433" customWidth="1"/>
    <col min="8454" max="8454" width="14.375" style="433" customWidth="1"/>
    <col min="8455" max="8455" width="16" style="433" customWidth="1"/>
    <col min="8456" max="8456" width="14" style="433" customWidth="1"/>
    <col min="8457" max="8458" width="11.25" style="433" customWidth="1"/>
    <col min="8459" max="8459" width="29.5" style="433" customWidth="1"/>
    <col min="8460" max="8460" width="13.25" style="433" customWidth="1"/>
    <col min="8461" max="8461" width="12" style="433" customWidth="1"/>
    <col min="8462" max="8462" width="14" style="433" customWidth="1"/>
    <col min="8463" max="8463" width="12.875" style="433" customWidth="1"/>
    <col min="8464" max="8464" width="11.75" style="433" customWidth="1"/>
    <col min="8465" max="8466" width="9.625" style="433" customWidth="1"/>
    <col min="8467" max="8474" width="9" style="433"/>
    <col min="8475" max="8475" width="12.75" style="433" customWidth="1"/>
    <col min="8476" max="8708" width="9" style="433"/>
    <col min="8709" max="8709" width="37.875" style="433" customWidth="1"/>
    <col min="8710" max="8710" width="14.375" style="433" customWidth="1"/>
    <col min="8711" max="8711" width="16" style="433" customWidth="1"/>
    <col min="8712" max="8712" width="14" style="433" customWidth="1"/>
    <col min="8713" max="8714" width="11.25" style="433" customWidth="1"/>
    <col min="8715" max="8715" width="29.5" style="433" customWidth="1"/>
    <col min="8716" max="8716" width="13.25" style="433" customWidth="1"/>
    <col min="8717" max="8717" width="12" style="433" customWidth="1"/>
    <col min="8718" max="8718" width="14" style="433" customWidth="1"/>
    <col min="8719" max="8719" width="12.875" style="433" customWidth="1"/>
    <col min="8720" max="8720" width="11.75" style="433" customWidth="1"/>
    <col min="8721" max="8722" width="9.625" style="433" customWidth="1"/>
    <col min="8723" max="8730" width="9" style="433"/>
    <col min="8731" max="8731" width="12.75" style="433" customWidth="1"/>
    <col min="8732" max="8964" width="9" style="433"/>
    <col min="8965" max="8965" width="37.875" style="433" customWidth="1"/>
    <col min="8966" max="8966" width="14.375" style="433" customWidth="1"/>
    <col min="8967" max="8967" width="16" style="433" customWidth="1"/>
    <col min="8968" max="8968" width="14" style="433" customWidth="1"/>
    <col min="8969" max="8970" width="11.25" style="433" customWidth="1"/>
    <col min="8971" max="8971" width="29.5" style="433" customWidth="1"/>
    <col min="8972" max="8972" width="13.25" style="433" customWidth="1"/>
    <col min="8973" max="8973" width="12" style="433" customWidth="1"/>
    <col min="8974" max="8974" width="14" style="433" customWidth="1"/>
    <col min="8975" max="8975" width="12.875" style="433" customWidth="1"/>
    <col min="8976" max="8976" width="11.75" style="433" customWidth="1"/>
    <col min="8977" max="8978" width="9.625" style="433" customWidth="1"/>
    <col min="8979" max="8986" width="9" style="433"/>
    <col min="8987" max="8987" width="12.75" style="433" customWidth="1"/>
    <col min="8988" max="9220" width="9" style="433"/>
    <col min="9221" max="9221" width="37.875" style="433" customWidth="1"/>
    <col min="9222" max="9222" width="14.375" style="433" customWidth="1"/>
    <col min="9223" max="9223" width="16" style="433" customWidth="1"/>
    <col min="9224" max="9224" width="14" style="433" customWidth="1"/>
    <col min="9225" max="9226" width="11.25" style="433" customWidth="1"/>
    <col min="9227" max="9227" width="29.5" style="433" customWidth="1"/>
    <col min="9228" max="9228" width="13.25" style="433" customWidth="1"/>
    <col min="9229" max="9229" width="12" style="433" customWidth="1"/>
    <col min="9230" max="9230" width="14" style="433" customWidth="1"/>
    <col min="9231" max="9231" width="12.875" style="433" customWidth="1"/>
    <col min="9232" max="9232" width="11.75" style="433" customWidth="1"/>
    <col min="9233" max="9234" width="9.625" style="433" customWidth="1"/>
    <col min="9235" max="9242" width="9" style="433"/>
    <col min="9243" max="9243" width="12.75" style="433" customWidth="1"/>
    <col min="9244" max="9476" width="9" style="433"/>
    <col min="9477" max="9477" width="37.875" style="433" customWidth="1"/>
    <col min="9478" max="9478" width="14.375" style="433" customWidth="1"/>
    <col min="9479" max="9479" width="16" style="433" customWidth="1"/>
    <col min="9480" max="9480" width="14" style="433" customWidth="1"/>
    <col min="9481" max="9482" width="11.25" style="433" customWidth="1"/>
    <col min="9483" max="9483" width="29.5" style="433" customWidth="1"/>
    <col min="9484" max="9484" width="13.25" style="433" customWidth="1"/>
    <col min="9485" max="9485" width="12" style="433" customWidth="1"/>
    <col min="9486" max="9486" width="14" style="433" customWidth="1"/>
    <col min="9487" max="9487" width="12.875" style="433" customWidth="1"/>
    <col min="9488" max="9488" width="11.75" style="433" customWidth="1"/>
    <col min="9489" max="9490" width="9.625" style="433" customWidth="1"/>
    <col min="9491" max="9498" width="9" style="433"/>
    <col min="9499" max="9499" width="12.75" style="433" customWidth="1"/>
    <col min="9500" max="9732" width="9" style="433"/>
    <col min="9733" max="9733" width="37.875" style="433" customWidth="1"/>
    <col min="9734" max="9734" width="14.375" style="433" customWidth="1"/>
    <col min="9735" max="9735" width="16" style="433" customWidth="1"/>
    <col min="9736" max="9736" width="14" style="433" customWidth="1"/>
    <col min="9737" max="9738" width="11.25" style="433" customWidth="1"/>
    <col min="9739" max="9739" width="29.5" style="433" customWidth="1"/>
    <col min="9740" max="9740" width="13.25" style="433" customWidth="1"/>
    <col min="9741" max="9741" width="12" style="433" customWidth="1"/>
    <col min="9742" max="9742" width="14" style="433" customWidth="1"/>
    <col min="9743" max="9743" width="12.875" style="433" customWidth="1"/>
    <col min="9744" max="9744" width="11.75" style="433" customWidth="1"/>
    <col min="9745" max="9746" width="9.625" style="433" customWidth="1"/>
    <col min="9747" max="9754" width="9" style="433"/>
    <col min="9755" max="9755" width="12.75" style="433" customWidth="1"/>
    <col min="9756" max="9988" width="9" style="433"/>
    <col min="9989" max="9989" width="37.875" style="433" customWidth="1"/>
    <col min="9990" max="9990" width="14.375" style="433" customWidth="1"/>
    <col min="9991" max="9991" width="16" style="433" customWidth="1"/>
    <col min="9992" max="9992" width="14" style="433" customWidth="1"/>
    <col min="9993" max="9994" width="11.25" style="433" customWidth="1"/>
    <col min="9995" max="9995" width="29.5" style="433" customWidth="1"/>
    <col min="9996" max="9996" width="13.25" style="433" customWidth="1"/>
    <col min="9997" max="9997" width="12" style="433" customWidth="1"/>
    <col min="9998" max="9998" width="14" style="433" customWidth="1"/>
    <col min="9999" max="9999" width="12.875" style="433" customWidth="1"/>
    <col min="10000" max="10000" width="11.75" style="433" customWidth="1"/>
    <col min="10001" max="10002" width="9.625" style="433" customWidth="1"/>
    <col min="10003" max="10010" width="9" style="433"/>
    <col min="10011" max="10011" width="12.75" style="433" customWidth="1"/>
    <col min="10012" max="10244" width="9" style="433"/>
    <col min="10245" max="10245" width="37.875" style="433" customWidth="1"/>
    <col min="10246" max="10246" width="14.375" style="433" customWidth="1"/>
    <col min="10247" max="10247" width="16" style="433" customWidth="1"/>
    <col min="10248" max="10248" width="14" style="433" customWidth="1"/>
    <col min="10249" max="10250" width="11.25" style="433" customWidth="1"/>
    <col min="10251" max="10251" width="29.5" style="433" customWidth="1"/>
    <col min="10252" max="10252" width="13.25" style="433" customWidth="1"/>
    <col min="10253" max="10253" width="12" style="433" customWidth="1"/>
    <col min="10254" max="10254" width="14" style="433" customWidth="1"/>
    <col min="10255" max="10255" width="12.875" style="433" customWidth="1"/>
    <col min="10256" max="10256" width="11.75" style="433" customWidth="1"/>
    <col min="10257" max="10258" width="9.625" style="433" customWidth="1"/>
    <col min="10259" max="10266" width="9" style="433"/>
    <col min="10267" max="10267" width="12.75" style="433" customWidth="1"/>
    <col min="10268" max="10500" width="9" style="433"/>
    <col min="10501" max="10501" width="37.875" style="433" customWidth="1"/>
    <col min="10502" max="10502" width="14.375" style="433" customWidth="1"/>
    <col min="10503" max="10503" width="16" style="433" customWidth="1"/>
    <col min="10504" max="10504" width="14" style="433" customWidth="1"/>
    <col min="10505" max="10506" width="11.25" style="433" customWidth="1"/>
    <col min="10507" max="10507" width="29.5" style="433" customWidth="1"/>
    <col min="10508" max="10508" width="13.25" style="433" customWidth="1"/>
    <col min="10509" max="10509" width="12" style="433" customWidth="1"/>
    <col min="10510" max="10510" width="14" style="433" customWidth="1"/>
    <col min="10511" max="10511" width="12.875" style="433" customWidth="1"/>
    <col min="10512" max="10512" width="11.75" style="433" customWidth="1"/>
    <col min="10513" max="10514" width="9.625" style="433" customWidth="1"/>
    <col min="10515" max="10522" width="9" style="433"/>
    <col min="10523" max="10523" width="12.75" style="433" customWidth="1"/>
    <col min="10524" max="10756" width="9" style="433"/>
    <col min="10757" max="10757" width="37.875" style="433" customWidth="1"/>
    <col min="10758" max="10758" width="14.375" style="433" customWidth="1"/>
    <col min="10759" max="10759" width="16" style="433" customWidth="1"/>
    <col min="10760" max="10760" width="14" style="433" customWidth="1"/>
    <col min="10761" max="10762" width="11.25" style="433" customWidth="1"/>
    <col min="10763" max="10763" width="29.5" style="433" customWidth="1"/>
    <col min="10764" max="10764" width="13.25" style="433" customWidth="1"/>
    <col min="10765" max="10765" width="12" style="433" customWidth="1"/>
    <col min="10766" max="10766" width="14" style="433" customWidth="1"/>
    <col min="10767" max="10767" width="12.875" style="433" customWidth="1"/>
    <col min="10768" max="10768" width="11.75" style="433" customWidth="1"/>
    <col min="10769" max="10770" width="9.625" style="433" customWidth="1"/>
    <col min="10771" max="10778" width="9" style="433"/>
    <col min="10779" max="10779" width="12.75" style="433" customWidth="1"/>
    <col min="10780" max="11012" width="9" style="433"/>
    <col min="11013" max="11013" width="37.875" style="433" customWidth="1"/>
    <col min="11014" max="11014" width="14.375" style="433" customWidth="1"/>
    <col min="11015" max="11015" width="16" style="433" customWidth="1"/>
    <col min="11016" max="11016" width="14" style="433" customWidth="1"/>
    <col min="11017" max="11018" width="11.25" style="433" customWidth="1"/>
    <col min="11019" max="11019" width="29.5" style="433" customWidth="1"/>
    <col min="11020" max="11020" width="13.25" style="433" customWidth="1"/>
    <col min="11021" max="11021" width="12" style="433" customWidth="1"/>
    <col min="11022" max="11022" width="14" style="433" customWidth="1"/>
    <col min="11023" max="11023" width="12.875" style="433" customWidth="1"/>
    <col min="11024" max="11024" width="11.75" style="433" customWidth="1"/>
    <col min="11025" max="11026" width="9.625" style="433" customWidth="1"/>
    <col min="11027" max="11034" width="9" style="433"/>
    <col min="11035" max="11035" width="12.75" style="433" customWidth="1"/>
    <col min="11036" max="11268" width="9" style="433"/>
    <col min="11269" max="11269" width="37.875" style="433" customWidth="1"/>
    <col min="11270" max="11270" width="14.375" style="433" customWidth="1"/>
    <col min="11271" max="11271" width="16" style="433" customWidth="1"/>
    <col min="11272" max="11272" width="14" style="433" customWidth="1"/>
    <col min="11273" max="11274" width="11.25" style="433" customWidth="1"/>
    <col min="11275" max="11275" width="29.5" style="433" customWidth="1"/>
    <col min="11276" max="11276" width="13.25" style="433" customWidth="1"/>
    <col min="11277" max="11277" width="12" style="433" customWidth="1"/>
    <col min="11278" max="11278" width="14" style="433" customWidth="1"/>
    <col min="11279" max="11279" width="12.875" style="433" customWidth="1"/>
    <col min="11280" max="11280" width="11.75" style="433" customWidth="1"/>
    <col min="11281" max="11282" width="9.625" style="433" customWidth="1"/>
    <col min="11283" max="11290" width="9" style="433"/>
    <col min="11291" max="11291" width="12.75" style="433" customWidth="1"/>
    <col min="11292" max="11524" width="9" style="433"/>
    <col min="11525" max="11525" width="37.875" style="433" customWidth="1"/>
    <col min="11526" max="11526" width="14.375" style="433" customWidth="1"/>
    <col min="11527" max="11527" width="16" style="433" customWidth="1"/>
    <col min="11528" max="11528" width="14" style="433" customWidth="1"/>
    <col min="11529" max="11530" width="11.25" style="433" customWidth="1"/>
    <col min="11531" max="11531" width="29.5" style="433" customWidth="1"/>
    <col min="11532" max="11532" width="13.25" style="433" customWidth="1"/>
    <col min="11533" max="11533" width="12" style="433" customWidth="1"/>
    <col min="11534" max="11534" width="14" style="433" customWidth="1"/>
    <col min="11535" max="11535" width="12.875" style="433" customWidth="1"/>
    <col min="11536" max="11536" width="11.75" style="433" customWidth="1"/>
    <col min="11537" max="11538" width="9.625" style="433" customWidth="1"/>
    <col min="11539" max="11546" width="9" style="433"/>
    <col min="11547" max="11547" width="12.75" style="433" customWidth="1"/>
    <col min="11548" max="11780" width="9" style="433"/>
    <col min="11781" max="11781" width="37.875" style="433" customWidth="1"/>
    <col min="11782" max="11782" width="14.375" style="433" customWidth="1"/>
    <col min="11783" max="11783" width="16" style="433" customWidth="1"/>
    <col min="11784" max="11784" width="14" style="433" customWidth="1"/>
    <col min="11785" max="11786" width="11.25" style="433" customWidth="1"/>
    <col min="11787" max="11787" width="29.5" style="433" customWidth="1"/>
    <col min="11788" max="11788" width="13.25" style="433" customWidth="1"/>
    <col min="11789" max="11789" width="12" style="433" customWidth="1"/>
    <col min="11790" max="11790" width="14" style="433" customWidth="1"/>
    <col min="11791" max="11791" width="12.875" style="433" customWidth="1"/>
    <col min="11792" max="11792" width="11.75" style="433" customWidth="1"/>
    <col min="11793" max="11794" width="9.625" style="433" customWidth="1"/>
    <col min="11795" max="11802" width="9" style="433"/>
    <col min="11803" max="11803" width="12.75" style="433" customWidth="1"/>
    <col min="11804" max="12036" width="9" style="433"/>
    <col min="12037" max="12037" width="37.875" style="433" customWidth="1"/>
    <col min="12038" max="12038" width="14.375" style="433" customWidth="1"/>
    <col min="12039" max="12039" width="16" style="433" customWidth="1"/>
    <col min="12040" max="12040" width="14" style="433" customWidth="1"/>
    <col min="12041" max="12042" width="11.25" style="433" customWidth="1"/>
    <col min="12043" max="12043" width="29.5" style="433" customWidth="1"/>
    <col min="12044" max="12044" width="13.25" style="433" customWidth="1"/>
    <col min="12045" max="12045" width="12" style="433" customWidth="1"/>
    <col min="12046" max="12046" width="14" style="433" customWidth="1"/>
    <col min="12047" max="12047" width="12.875" style="433" customWidth="1"/>
    <col min="12048" max="12048" width="11.75" style="433" customWidth="1"/>
    <col min="12049" max="12050" width="9.625" style="433" customWidth="1"/>
    <col min="12051" max="12058" width="9" style="433"/>
    <col min="12059" max="12059" width="12.75" style="433" customWidth="1"/>
    <col min="12060" max="12292" width="9" style="433"/>
    <col min="12293" max="12293" width="37.875" style="433" customWidth="1"/>
    <col min="12294" max="12294" width="14.375" style="433" customWidth="1"/>
    <col min="12295" max="12295" width="16" style="433" customWidth="1"/>
    <col min="12296" max="12296" width="14" style="433" customWidth="1"/>
    <col min="12297" max="12298" width="11.25" style="433" customWidth="1"/>
    <col min="12299" max="12299" width="29.5" style="433" customWidth="1"/>
    <col min="12300" max="12300" width="13.25" style="433" customWidth="1"/>
    <col min="12301" max="12301" width="12" style="433" customWidth="1"/>
    <col min="12302" max="12302" width="14" style="433" customWidth="1"/>
    <col min="12303" max="12303" width="12.875" style="433" customWidth="1"/>
    <col min="12304" max="12304" width="11.75" style="433" customWidth="1"/>
    <col min="12305" max="12306" width="9.625" style="433" customWidth="1"/>
    <col min="12307" max="12314" width="9" style="433"/>
    <col min="12315" max="12315" width="12.75" style="433" customWidth="1"/>
    <col min="12316" max="12548" width="9" style="433"/>
    <col min="12549" max="12549" width="37.875" style="433" customWidth="1"/>
    <col min="12550" max="12550" width="14.375" style="433" customWidth="1"/>
    <col min="12551" max="12551" width="16" style="433" customWidth="1"/>
    <col min="12552" max="12552" width="14" style="433" customWidth="1"/>
    <col min="12553" max="12554" width="11.25" style="433" customWidth="1"/>
    <col min="12555" max="12555" width="29.5" style="433" customWidth="1"/>
    <col min="12556" max="12556" width="13.25" style="433" customWidth="1"/>
    <col min="12557" max="12557" width="12" style="433" customWidth="1"/>
    <col min="12558" max="12558" width="14" style="433" customWidth="1"/>
    <col min="12559" max="12559" width="12.875" style="433" customWidth="1"/>
    <col min="12560" max="12560" width="11.75" style="433" customWidth="1"/>
    <col min="12561" max="12562" width="9.625" style="433" customWidth="1"/>
    <col min="12563" max="12570" width="9" style="433"/>
    <col min="12571" max="12571" width="12.75" style="433" customWidth="1"/>
    <col min="12572" max="12804" width="9" style="433"/>
    <col min="12805" max="12805" width="37.875" style="433" customWidth="1"/>
    <col min="12806" max="12806" width="14.375" style="433" customWidth="1"/>
    <col min="12807" max="12807" width="16" style="433" customWidth="1"/>
    <col min="12808" max="12808" width="14" style="433" customWidth="1"/>
    <col min="12809" max="12810" width="11.25" style="433" customWidth="1"/>
    <col min="12811" max="12811" width="29.5" style="433" customWidth="1"/>
    <col min="12812" max="12812" width="13.25" style="433" customWidth="1"/>
    <col min="12813" max="12813" width="12" style="433" customWidth="1"/>
    <col min="12814" max="12814" width="14" style="433" customWidth="1"/>
    <col min="12815" max="12815" width="12.875" style="433" customWidth="1"/>
    <col min="12816" max="12816" width="11.75" style="433" customWidth="1"/>
    <col min="12817" max="12818" width="9.625" style="433" customWidth="1"/>
    <col min="12819" max="12826" width="9" style="433"/>
    <col min="12827" max="12827" width="12.75" style="433" customWidth="1"/>
    <col min="12828" max="13060" width="9" style="433"/>
    <col min="13061" max="13061" width="37.875" style="433" customWidth="1"/>
    <col min="13062" max="13062" width="14.375" style="433" customWidth="1"/>
    <col min="13063" max="13063" width="16" style="433" customWidth="1"/>
    <col min="13064" max="13064" width="14" style="433" customWidth="1"/>
    <col min="13065" max="13066" width="11.25" style="433" customWidth="1"/>
    <col min="13067" max="13067" width="29.5" style="433" customWidth="1"/>
    <col min="13068" max="13068" width="13.25" style="433" customWidth="1"/>
    <col min="13069" max="13069" width="12" style="433" customWidth="1"/>
    <col min="13070" max="13070" width="14" style="433" customWidth="1"/>
    <col min="13071" max="13071" width="12.875" style="433" customWidth="1"/>
    <col min="13072" max="13072" width="11.75" style="433" customWidth="1"/>
    <col min="13073" max="13074" width="9.625" style="433" customWidth="1"/>
    <col min="13075" max="13082" width="9" style="433"/>
    <col min="13083" max="13083" width="12.75" style="433" customWidth="1"/>
    <col min="13084" max="13316" width="9" style="433"/>
    <col min="13317" max="13317" width="37.875" style="433" customWidth="1"/>
    <col min="13318" max="13318" width="14.375" style="433" customWidth="1"/>
    <col min="13319" max="13319" width="16" style="433" customWidth="1"/>
    <col min="13320" max="13320" width="14" style="433" customWidth="1"/>
    <col min="13321" max="13322" width="11.25" style="433" customWidth="1"/>
    <col min="13323" max="13323" width="29.5" style="433" customWidth="1"/>
    <col min="13324" max="13324" width="13.25" style="433" customWidth="1"/>
    <col min="13325" max="13325" width="12" style="433" customWidth="1"/>
    <col min="13326" max="13326" width="14" style="433" customWidth="1"/>
    <col min="13327" max="13327" width="12.875" style="433" customWidth="1"/>
    <col min="13328" max="13328" width="11.75" style="433" customWidth="1"/>
    <col min="13329" max="13330" width="9.625" style="433" customWidth="1"/>
    <col min="13331" max="13338" width="9" style="433"/>
    <col min="13339" max="13339" width="12.75" style="433" customWidth="1"/>
    <col min="13340" max="13572" width="9" style="433"/>
    <col min="13573" max="13573" width="37.875" style="433" customWidth="1"/>
    <col min="13574" max="13574" width="14.375" style="433" customWidth="1"/>
    <col min="13575" max="13575" width="16" style="433" customWidth="1"/>
    <col min="13576" max="13576" width="14" style="433" customWidth="1"/>
    <col min="13577" max="13578" width="11.25" style="433" customWidth="1"/>
    <col min="13579" max="13579" width="29.5" style="433" customWidth="1"/>
    <col min="13580" max="13580" width="13.25" style="433" customWidth="1"/>
    <col min="13581" max="13581" width="12" style="433" customWidth="1"/>
    <col min="13582" max="13582" width="14" style="433" customWidth="1"/>
    <col min="13583" max="13583" width="12.875" style="433" customWidth="1"/>
    <col min="13584" max="13584" width="11.75" style="433" customWidth="1"/>
    <col min="13585" max="13586" width="9.625" style="433" customWidth="1"/>
    <col min="13587" max="13594" width="9" style="433"/>
    <col min="13595" max="13595" width="12.75" style="433" customWidth="1"/>
    <col min="13596" max="13828" width="9" style="433"/>
    <col min="13829" max="13829" width="37.875" style="433" customWidth="1"/>
    <col min="13830" max="13830" width="14.375" style="433" customWidth="1"/>
    <col min="13831" max="13831" width="16" style="433" customWidth="1"/>
    <col min="13832" max="13832" width="14" style="433" customWidth="1"/>
    <col min="13833" max="13834" width="11.25" style="433" customWidth="1"/>
    <col min="13835" max="13835" width="29.5" style="433" customWidth="1"/>
    <col min="13836" max="13836" width="13.25" style="433" customWidth="1"/>
    <col min="13837" max="13837" width="12" style="433" customWidth="1"/>
    <col min="13838" max="13838" width="14" style="433" customWidth="1"/>
    <col min="13839" max="13839" width="12.875" style="433" customWidth="1"/>
    <col min="13840" max="13840" width="11.75" style="433" customWidth="1"/>
    <col min="13841" max="13842" width="9.625" style="433" customWidth="1"/>
    <col min="13843" max="13850" width="9" style="433"/>
    <col min="13851" max="13851" width="12.75" style="433" customWidth="1"/>
    <col min="13852" max="14084" width="9" style="433"/>
    <col min="14085" max="14085" width="37.875" style="433" customWidth="1"/>
    <col min="14086" max="14086" width="14.375" style="433" customWidth="1"/>
    <col min="14087" max="14087" width="16" style="433" customWidth="1"/>
    <col min="14088" max="14088" width="14" style="433" customWidth="1"/>
    <col min="14089" max="14090" width="11.25" style="433" customWidth="1"/>
    <col min="14091" max="14091" width="29.5" style="433" customWidth="1"/>
    <col min="14092" max="14092" width="13.25" style="433" customWidth="1"/>
    <col min="14093" max="14093" width="12" style="433" customWidth="1"/>
    <col min="14094" max="14094" width="14" style="433" customWidth="1"/>
    <col min="14095" max="14095" width="12.875" style="433" customWidth="1"/>
    <col min="14096" max="14096" width="11.75" style="433" customWidth="1"/>
    <col min="14097" max="14098" width="9.625" style="433" customWidth="1"/>
    <col min="14099" max="14106" width="9" style="433"/>
    <col min="14107" max="14107" width="12.75" style="433" customWidth="1"/>
    <col min="14108" max="14340" width="9" style="433"/>
    <col min="14341" max="14341" width="37.875" style="433" customWidth="1"/>
    <col min="14342" max="14342" width="14.375" style="433" customWidth="1"/>
    <col min="14343" max="14343" width="16" style="433" customWidth="1"/>
    <col min="14344" max="14344" width="14" style="433" customWidth="1"/>
    <col min="14345" max="14346" width="11.25" style="433" customWidth="1"/>
    <col min="14347" max="14347" width="29.5" style="433" customWidth="1"/>
    <col min="14348" max="14348" width="13.25" style="433" customWidth="1"/>
    <col min="14349" max="14349" width="12" style="433" customWidth="1"/>
    <col min="14350" max="14350" width="14" style="433" customWidth="1"/>
    <col min="14351" max="14351" width="12.875" style="433" customWidth="1"/>
    <col min="14352" max="14352" width="11.75" style="433" customWidth="1"/>
    <col min="14353" max="14354" width="9.625" style="433" customWidth="1"/>
    <col min="14355" max="14362" width="9" style="433"/>
    <col min="14363" max="14363" width="12.75" style="433" customWidth="1"/>
    <col min="14364" max="14596" width="9" style="433"/>
    <col min="14597" max="14597" width="37.875" style="433" customWidth="1"/>
    <col min="14598" max="14598" width="14.375" style="433" customWidth="1"/>
    <col min="14599" max="14599" width="16" style="433" customWidth="1"/>
    <col min="14600" max="14600" width="14" style="433" customWidth="1"/>
    <col min="14601" max="14602" width="11.25" style="433" customWidth="1"/>
    <col min="14603" max="14603" width="29.5" style="433" customWidth="1"/>
    <col min="14604" max="14604" width="13.25" style="433" customWidth="1"/>
    <col min="14605" max="14605" width="12" style="433" customWidth="1"/>
    <col min="14606" max="14606" width="14" style="433" customWidth="1"/>
    <col min="14607" max="14607" width="12.875" style="433" customWidth="1"/>
    <col min="14608" max="14608" width="11.75" style="433" customWidth="1"/>
    <col min="14609" max="14610" width="9.625" style="433" customWidth="1"/>
    <col min="14611" max="14618" width="9" style="433"/>
    <col min="14619" max="14619" width="12.75" style="433" customWidth="1"/>
    <col min="14620" max="14852" width="9" style="433"/>
    <col min="14853" max="14853" width="37.875" style="433" customWidth="1"/>
    <col min="14854" max="14854" width="14.375" style="433" customWidth="1"/>
    <col min="14855" max="14855" width="16" style="433" customWidth="1"/>
    <col min="14856" max="14856" width="14" style="433" customWidth="1"/>
    <col min="14857" max="14858" width="11.25" style="433" customWidth="1"/>
    <col min="14859" max="14859" width="29.5" style="433" customWidth="1"/>
    <col min="14860" max="14860" width="13.25" style="433" customWidth="1"/>
    <col min="14861" max="14861" width="12" style="433" customWidth="1"/>
    <col min="14862" max="14862" width="14" style="433" customWidth="1"/>
    <col min="14863" max="14863" width="12.875" style="433" customWidth="1"/>
    <col min="14864" max="14864" width="11.75" style="433" customWidth="1"/>
    <col min="14865" max="14866" width="9.625" style="433" customWidth="1"/>
    <col min="14867" max="14874" width="9" style="433"/>
    <col min="14875" max="14875" width="12.75" style="433" customWidth="1"/>
    <col min="14876" max="15108" width="9" style="433"/>
    <col min="15109" max="15109" width="37.875" style="433" customWidth="1"/>
    <col min="15110" max="15110" width="14.375" style="433" customWidth="1"/>
    <col min="15111" max="15111" width="16" style="433" customWidth="1"/>
    <col min="15112" max="15112" width="14" style="433" customWidth="1"/>
    <col min="15113" max="15114" width="11.25" style="433" customWidth="1"/>
    <col min="15115" max="15115" width="29.5" style="433" customWidth="1"/>
    <col min="15116" max="15116" width="13.25" style="433" customWidth="1"/>
    <col min="15117" max="15117" width="12" style="433" customWidth="1"/>
    <col min="15118" max="15118" width="14" style="433" customWidth="1"/>
    <col min="15119" max="15119" width="12.875" style="433" customWidth="1"/>
    <col min="15120" max="15120" width="11.75" style="433" customWidth="1"/>
    <col min="15121" max="15122" width="9.625" style="433" customWidth="1"/>
    <col min="15123" max="15130" width="9" style="433"/>
    <col min="15131" max="15131" width="12.75" style="433" customWidth="1"/>
    <col min="15132" max="15364" width="9" style="433"/>
    <col min="15365" max="15365" width="37.875" style="433" customWidth="1"/>
    <col min="15366" max="15366" width="14.375" style="433" customWidth="1"/>
    <col min="15367" max="15367" width="16" style="433" customWidth="1"/>
    <col min="15368" max="15368" width="14" style="433" customWidth="1"/>
    <col min="15369" max="15370" width="11.25" style="433" customWidth="1"/>
    <col min="15371" max="15371" width="29.5" style="433" customWidth="1"/>
    <col min="15372" max="15372" width="13.25" style="433" customWidth="1"/>
    <col min="15373" max="15373" width="12" style="433" customWidth="1"/>
    <col min="15374" max="15374" width="14" style="433" customWidth="1"/>
    <col min="15375" max="15375" width="12.875" style="433" customWidth="1"/>
    <col min="15376" max="15376" width="11.75" style="433" customWidth="1"/>
    <col min="15377" max="15378" width="9.625" style="433" customWidth="1"/>
    <col min="15379" max="15386" width="9" style="433"/>
    <col min="15387" max="15387" width="12.75" style="433" customWidth="1"/>
    <col min="15388" max="15620" width="9" style="433"/>
    <col min="15621" max="15621" width="37.875" style="433" customWidth="1"/>
    <col min="15622" max="15622" width="14.375" style="433" customWidth="1"/>
    <col min="15623" max="15623" width="16" style="433" customWidth="1"/>
    <col min="15624" max="15624" width="14" style="433" customWidth="1"/>
    <col min="15625" max="15626" width="11.25" style="433" customWidth="1"/>
    <col min="15627" max="15627" width="29.5" style="433" customWidth="1"/>
    <col min="15628" max="15628" width="13.25" style="433" customWidth="1"/>
    <col min="15629" max="15629" width="12" style="433" customWidth="1"/>
    <col min="15630" max="15630" width="14" style="433" customWidth="1"/>
    <col min="15631" max="15631" width="12.875" style="433" customWidth="1"/>
    <col min="15632" max="15632" width="11.75" style="433" customWidth="1"/>
    <col min="15633" max="15634" width="9.625" style="433" customWidth="1"/>
    <col min="15635" max="15642" width="9" style="433"/>
    <col min="15643" max="15643" width="12.75" style="433" customWidth="1"/>
    <col min="15644" max="15876" width="9" style="433"/>
    <col min="15877" max="15877" width="37.875" style="433" customWidth="1"/>
    <col min="15878" max="15878" width="14.375" style="433" customWidth="1"/>
    <col min="15879" max="15879" width="16" style="433" customWidth="1"/>
    <col min="15880" max="15880" width="14" style="433" customWidth="1"/>
    <col min="15881" max="15882" width="11.25" style="433" customWidth="1"/>
    <col min="15883" max="15883" width="29.5" style="433" customWidth="1"/>
    <col min="15884" max="15884" width="13.25" style="433" customWidth="1"/>
    <col min="15885" max="15885" width="12" style="433" customWidth="1"/>
    <col min="15886" max="15886" width="14" style="433" customWidth="1"/>
    <col min="15887" max="15887" width="12.875" style="433" customWidth="1"/>
    <col min="15888" max="15888" width="11.75" style="433" customWidth="1"/>
    <col min="15889" max="15890" width="9.625" style="433" customWidth="1"/>
    <col min="15891" max="15898" width="9" style="433"/>
    <col min="15899" max="15899" width="12.75" style="433" customWidth="1"/>
    <col min="15900" max="16132" width="9" style="433"/>
    <col min="16133" max="16133" width="37.875" style="433" customWidth="1"/>
    <col min="16134" max="16134" width="14.375" style="433" customWidth="1"/>
    <col min="16135" max="16135" width="16" style="433" customWidth="1"/>
    <col min="16136" max="16136" width="14" style="433" customWidth="1"/>
    <col min="16137" max="16138" width="11.25" style="433" customWidth="1"/>
    <col min="16139" max="16139" width="29.5" style="433" customWidth="1"/>
    <col min="16140" max="16140" width="13.25" style="433" customWidth="1"/>
    <col min="16141" max="16141" width="12" style="433" customWidth="1"/>
    <col min="16142" max="16142" width="14" style="433" customWidth="1"/>
    <col min="16143" max="16143" width="12.875" style="433" customWidth="1"/>
    <col min="16144" max="16144" width="11.75" style="433" customWidth="1"/>
    <col min="16145" max="16146" width="9.625" style="433" customWidth="1"/>
    <col min="16147" max="16154" width="9" style="433"/>
    <col min="16155" max="16155" width="12.75" style="433" customWidth="1"/>
    <col min="16156" max="16384" width="9" style="433"/>
  </cols>
  <sheetData>
    <row r="1" ht="42" customHeight="1" spans="1:16">
      <c r="A1" s="434" t="s">
        <v>24</v>
      </c>
      <c r="B1" s="434"/>
      <c r="C1" s="434"/>
      <c r="D1" s="434"/>
      <c r="E1" s="434"/>
      <c r="F1" s="434"/>
      <c r="G1" s="434"/>
      <c r="H1" s="434"/>
      <c r="I1" s="434" t="s">
        <v>26</v>
      </c>
      <c r="J1" s="434"/>
      <c r="K1" s="434"/>
      <c r="L1" s="434"/>
      <c r="M1" s="434"/>
      <c r="N1" s="434"/>
      <c r="O1" s="434"/>
      <c r="P1" s="434"/>
    </row>
    <row r="2" ht="19.5" customHeight="1" spans="1:16">
      <c r="A2" s="433" t="s">
        <v>23</v>
      </c>
      <c r="H2" s="433" t="s">
        <v>32</v>
      </c>
      <c r="I2" s="433" t="s">
        <v>25</v>
      </c>
      <c r="P2" s="433" t="s">
        <v>32</v>
      </c>
    </row>
    <row r="3" ht="30.75" customHeight="1" spans="1:16">
      <c r="A3" s="435" t="s">
        <v>34</v>
      </c>
      <c r="B3" s="435" t="s">
        <v>35</v>
      </c>
      <c r="C3" s="435" t="s">
        <v>36</v>
      </c>
      <c r="D3" s="435" t="s">
        <v>37</v>
      </c>
      <c r="E3" s="435" t="s">
        <v>38</v>
      </c>
      <c r="F3" s="436" t="s">
        <v>42</v>
      </c>
      <c r="G3" s="436" t="s">
        <v>43</v>
      </c>
      <c r="H3" s="436" t="s">
        <v>41</v>
      </c>
      <c r="I3" s="436" t="s">
        <v>34</v>
      </c>
      <c r="J3" s="436" t="s">
        <v>35</v>
      </c>
      <c r="K3" s="436" t="s">
        <v>36</v>
      </c>
      <c r="L3" s="436" t="s">
        <v>37</v>
      </c>
      <c r="M3" s="436" t="s">
        <v>38</v>
      </c>
      <c r="N3" s="436" t="s">
        <v>42</v>
      </c>
      <c r="O3" s="436" t="s">
        <v>43</v>
      </c>
      <c r="P3" s="436" t="s">
        <v>41</v>
      </c>
    </row>
    <row r="4" ht="21.95" customHeight="1" spans="1:16">
      <c r="A4" s="378" t="s">
        <v>2582</v>
      </c>
      <c r="B4" s="437">
        <v>49944</v>
      </c>
      <c r="C4" s="438">
        <v>65776</v>
      </c>
      <c r="D4" s="438">
        <f>C4</f>
        <v>65776</v>
      </c>
      <c r="E4" s="437">
        <v>60112</v>
      </c>
      <c r="F4" s="439">
        <f>IFERROR(E4/C4,"")</f>
        <v>0.91</v>
      </c>
      <c r="G4" s="439">
        <f>IFERROR(E4/D4,"")</f>
        <v>0.91</v>
      </c>
      <c r="H4" s="439">
        <f>IFERROR(E4/B4,"")</f>
        <v>1.2</v>
      </c>
      <c r="I4" s="378" t="s">
        <v>2583</v>
      </c>
      <c r="J4" s="437">
        <v>16178</v>
      </c>
      <c r="K4" s="438">
        <v>18976</v>
      </c>
      <c r="L4" s="438">
        <f>K4</f>
        <v>18976</v>
      </c>
      <c r="M4" s="437">
        <v>18758</v>
      </c>
      <c r="N4" s="439">
        <f>IFERROR(M4/K4,"")</f>
        <v>0.99</v>
      </c>
      <c r="O4" s="439">
        <f>IFERROR(M4/L4,"")</f>
        <v>0.99</v>
      </c>
      <c r="P4" s="439">
        <f>IFERROR(M4/J4,"")</f>
        <v>1.16</v>
      </c>
    </row>
    <row r="5" ht="21.95" customHeight="1" spans="1:16">
      <c r="A5" s="378" t="s">
        <v>2584</v>
      </c>
      <c r="B5" s="437">
        <v>42786</v>
      </c>
      <c r="C5" s="438">
        <v>47229</v>
      </c>
      <c r="D5" s="438">
        <f t="shared" ref="D5:D45" si="0">C5</f>
        <v>47229</v>
      </c>
      <c r="E5" s="437">
        <v>45960</v>
      </c>
      <c r="F5" s="439">
        <f t="shared" ref="F5:F52" si="1">IFERROR(E5/C5,"")</f>
        <v>0.97</v>
      </c>
      <c r="G5" s="439">
        <f t="shared" ref="G5:G52" si="2">IFERROR(E5/D5,"")</f>
        <v>0.97</v>
      </c>
      <c r="H5" s="439">
        <f t="shared" ref="H5:H51" si="3">IFERROR(E5/B5,"")</f>
        <v>1.07</v>
      </c>
      <c r="I5" s="378" t="s">
        <v>2585</v>
      </c>
      <c r="J5" s="437">
        <v>15772</v>
      </c>
      <c r="K5" s="438">
        <v>18466</v>
      </c>
      <c r="L5" s="438">
        <f t="shared" ref="L5:L41" si="4">K5</f>
        <v>18466</v>
      </c>
      <c r="M5" s="437">
        <v>18394</v>
      </c>
      <c r="N5" s="439">
        <f t="shared" ref="N5:N52" si="5">IFERROR(M5/K5,"")</f>
        <v>1</v>
      </c>
      <c r="O5" s="439">
        <f t="shared" ref="O5:O52" si="6">IFERROR(M5/L5,"")</f>
        <v>1</v>
      </c>
      <c r="P5" s="439">
        <f t="shared" ref="P5:P52" si="7">IFERROR(M5/J5,"")</f>
        <v>1.17</v>
      </c>
    </row>
    <row r="6" ht="21.95" customHeight="1" spans="1:16">
      <c r="A6" s="378" t="s">
        <v>2586</v>
      </c>
      <c r="B6" s="437">
        <v>3264</v>
      </c>
      <c r="C6" s="438">
        <v>11910</v>
      </c>
      <c r="D6" s="438">
        <f t="shared" si="0"/>
        <v>11910</v>
      </c>
      <c r="E6" s="437">
        <v>13902</v>
      </c>
      <c r="F6" s="439">
        <f t="shared" si="1"/>
        <v>1.17</v>
      </c>
      <c r="G6" s="439">
        <f t="shared" si="2"/>
        <v>1.17</v>
      </c>
      <c r="H6" s="439">
        <f t="shared" si="3"/>
        <v>4.26</v>
      </c>
      <c r="I6" s="378"/>
      <c r="J6" s="437"/>
      <c r="K6" s="438">
        <v>0</v>
      </c>
      <c r="L6" s="438">
        <f t="shared" si="4"/>
        <v>0</v>
      </c>
      <c r="M6" s="437"/>
      <c r="N6" s="439" t="str">
        <f t="shared" si="5"/>
        <v/>
      </c>
      <c r="O6" s="439" t="str">
        <f t="shared" si="6"/>
        <v/>
      </c>
      <c r="P6" s="439" t="str">
        <f t="shared" si="7"/>
        <v/>
      </c>
    </row>
    <row r="7" ht="21.95" customHeight="1" spans="1:16">
      <c r="A7" s="378" t="s">
        <v>2587</v>
      </c>
      <c r="B7" s="437">
        <v>3750</v>
      </c>
      <c r="C7" s="438">
        <v>6455</v>
      </c>
      <c r="D7" s="438">
        <f t="shared" si="0"/>
        <v>6455</v>
      </c>
      <c r="E7" s="437">
        <v>138</v>
      </c>
      <c r="F7" s="439">
        <f t="shared" si="1"/>
        <v>0.02</v>
      </c>
      <c r="G7" s="439">
        <f t="shared" si="2"/>
        <v>0.02</v>
      </c>
      <c r="H7" s="439">
        <f t="shared" si="3"/>
        <v>0.04</v>
      </c>
      <c r="I7" s="378"/>
      <c r="J7" s="437"/>
      <c r="K7" s="438">
        <v>0</v>
      </c>
      <c r="L7" s="438">
        <f t="shared" si="4"/>
        <v>0</v>
      </c>
      <c r="M7" s="437"/>
      <c r="N7" s="439" t="str">
        <f t="shared" si="5"/>
        <v/>
      </c>
      <c r="O7" s="439" t="str">
        <f t="shared" si="6"/>
        <v/>
      </c>
      <c r="P7" s="439" t="str">
        <f t="shared" si="7"/>
        <v/>
      </c>
    </row>
    <row r="8" ht="21.95" customHeight="1" spans="1:16">
      <c r="A8" s="378" t="s">
        <v>2588</v>
      </c>
      <c r="B8" s="437">
        <v>2615</v>
      </c>
      <c r="C8" s="438">
        <v>2542</v>
      </c>
      <c r="D8" s="438">
        <f t="shared" si="0"/>
        <v>2542</v>
      </c>
      <c r="E8" s="437">
        <v>4249</v>
      </c>
      <c r="F8" s="439">
        <f t="shared" si="1"/>
        <v>1.67</v>
      </c>
      <c r="G8" s="439">
        <f t="shared" si="2"/>
        <v>1.67</v>
      </c>
      <c r="H8" s="439">
        <f t="shared" si="3"/>
        <v>1.62</v>
      </c>
      <c r="I8" s="378" t="s">
        <v>2589</v>
      </c>
      <c r="J8" s="437">
        <v>31</v>
      </c>
      <c r="K8" s="438">
        <v>38</v>
      </c>
      <c r="L8" s="438">
        <f t="shared" si="4"/>
        <v>38</v>
      </c>
      <c r="M8" s="437">
        <v>28</v>
      </c>
      <c r="N8" s="439">
        <f t="shared" si="5"/>
        <v>0.74</v>
      </c>
      <c r="O8" s="439">
        <f t="shared" si="6"/>
        <v>0.74</v>
      </c>
      <c r="P8" s="439">
        <f t="shared" si="7"/>
        <v>0.9</v>
      </c>
    </row>
    <row r="9" ht="21.95" customHeight="1" spans="1:16">
      <c r="A9" s="378" t="s">
        <v>2590</v>
      </c>
      <c r="B9" s="437">
        <v>1550</v>
      </c>
      <c r="C9" s="438">
        <v>1526</v>
      </c>
      <c r="D9" s="438">
        <f t="shared" si="0"/>
        <v>1526</v>
      </c>
      <c r="E9" s="437">
        <v>1297</v>
      </c>
      <c r="F9" s="439">
        <f t="shared" si="1"/>
        <v>0.85</v>
      </c>
      <c r="G9" s="439">
        <f t="shared" si="2"/>
        <v>0.85</v>
      </c>
      <c r="H9" s="439">
        <f t="shared" si="3"/>
        <v>0.84</v>
      </c>
      <c r="I9" s="378" t="s">
        <v>2591</v>
      </c>
      <c r="J9" s="437">
        <v>22</v>
      </c>
      <c r="K9" s="438">
        <v>27</v>
      </c>
      <c r="L9" s="438">
        <f t="shared" si="4"/>
        <v>27</v>
      </c>
      <c r="M9" s="437">
        <v>21</v>
      </c>
      <c r="N9" s="439">
        <f t="shared" si="5"/>
        <v>0.78</v>
      </c>
      <c r="O9" s="439">
        <f t="shared" si="6"/>
        <v>0.78</v>
      </c>
      <c r="P9" s="439">
        <f t="shared" si="7"/>
        <v>0.95</v>
      </c>
    </row>
    <row r="10" ht="21.95" customHeight="1" spans="1:16">
      <c r="A10" s="378" t="s">
        <v>2586</v>
      </c>
      <c r="B10" s="437">
        <v>1064</v>
      </c>
      <c r="C10" s="438">
        <v>1017</v>
      </c>
      <c r="D10" s="438">
        <f t="shared" si="0"/>
        <v>1017</v>
      </c>
      <c r="E10" s="437">
        <v>2953</v>
      </c>
      <c r="F10" s="439">
        <f t="shared" si="1"/>
        <v>2.9</v>
      </c>
      <c r="G10" s="439">
        <f t="shared" si="2"/>
        <v>2.9</v>
      </c>
      <c r="H10" s="439">
        <f t="shared" si="3"/>
        <v>2.78</v>
      </c>
      <c r="I10" s="378"/>
      <c r="J10" s="437">
        <v>0</v>
      </c>
      <c r="K10" s="438">
        <v>0</v>
      </c>
      <c r="L10" s="438">
        <f t="shared" si="4"/>
        <v>0</v>
      </c>
      <c r="M10" s="437">
        <v>0</v>
      </c>
      <c r="N10" s="439" t="str">
        <f t="shared" si="5"/>
        <v/>
      </c>
      <c r="O10" s="439" t="str">
        <f t="shared" si="6"/>
        <v/>
      </c>
      <c r="P10" s="439" t="str">
        <f t="shared" si="7"/>
        <v/>
      </c>
    </row>
    <row r="11" ht="21.95" customHeight="1" spans="1:16">
      <c r="A11" s="378" t="s">
        <v>2587</v>
      </c>
      <c r="B11" s="437">
        <v>0</v>
      </c>
      <c r="C11" s="438">
        <v>0</v>
      </c>
      <c r="D11" s="438">
        <f t="shared" si="0"/>
        <v>0</v>
      </c>
      <c r="E11" s="437">
        <v>0</v>
      </c>
      <c r="F11" s="439" t="str">
        <f t="shared" si="1"/>
        <v/>
      </c>
      <c r="G11" s="439" t="str">
        <f t="shared" si="2"/>
        <v/>
      </c>
      <c r="H11" s="439" t="str">
        <f t="shared" si="3"/>
        <v/>
      </c>
      <c r="I11" s="378"/>
      <c r="J11" s="437">
        <v>0</v>
      </c>
      <c r="K11" s="438">
        <v>0</v>
      </c>
      <c r="L11" s="438">
        <f t="shared" si="4"/>
        <v>0</v>
      </c>
      <c r="M11" s="437">
        <v>0</v>
      </c>
      <c r="N11" s="439" t="str">
        <f t="shared" si="5"/>
        <v/>
      </c>
      <c r="O11" s="439" t="str">
        <f t="shared" si="6"/>
        <v/>
      </c>
      <c r="P11" s="439" t="str">
        <f t="shared" si="7"/>
        <v/>
      </c>
    </row>
    <row r="12" ht="21.95" customHeight="1" spans="1:16">
      <c r="A12" s="440" t="s">
        <v>2592</v>
      </c>
      <c r="B12" s="438">
        <v>32763</v>
      </c>
      <c r="C12" s="438">
        <v>37125</v>
      </c>
      <c r="D12" s="438">
        <f t="shared" si="0"/>
        <v>37125</v>
      </c>
      <c r="E12" s="438">
        <v>37499</v>
      </c>
      <c r="F12" s="439">
        <f t="shared" si="1"/>
        <v>1.01</v>
      </c>
      <c r="G12" s="439">
        <f t="shared" si="2"/>
        <v>1.01</v>
      </c>
      <c r="H12" s="439">
        <f t="shared" si="3"/>
        <v>1.14</v>
      </c>
      <c r="I12" s="440" t="s">
        <v>2593</v>
      </c>
      <c r="J12" s="438">
        <v>26989</v>
      </c>
      <c r="K12" s="438">
        <v>30093</v>
      </c>
      <c r="L12" s="438">
        <f t="shared" si="4"/>
        <v>30093</v>
      </c>
      <c r="M12" s="438">
        <v>47575</v>
      </c>
      <c r="N12" s="439">
        <f t="shared" si="5"/>
        <v>1.58</v>
      </c>
      <c r="O12" s="439">
        <f t="shared" si="6"/>
        <v>1.58</v>
      </c>
      <c r="P12" s="439">
        <f t="shared" si="7"/>
        <v>1.76</v>
      </c>
    </row>
    <row r="13" ht="21.95" customHeight="1" spans="1:16">
      <c r="A13" s="440" t="s">
        <v>2594</v>
      </c>
      <c r="B13" s="438">
        <v>31778</v>
      </c>
      <c r="C13" s="438">
        <v>35429</v>
      </c>
      <c r="D13" s="438">
        <f t="shared" si="0"/>
        <v>35429</v>
      </c>
      <c r="E13" s="438">
        <v>34913</v>
      </c>
      <c r="F13" s="439">
        <f t="shared" si="1"/>
        <v>0.99</v>
      </c>
      <c r="G13" s="439">
        <f t="shared" si="2"/>
        <v>0.99</v>
      </c>
      <c r="H13" s="439">
        <f t="shared" si="3"/>
        <v>1.1</v>
      </c>
      <c r="I13" s="440" t="s">
        <v>2595</v>
      </c>
      <c r="J13" s="438">
        <v>26353</v>
      </c>
      <c r="K13" s="438">
        <v>29513</v>
      </c>
      <c r="L13" s="438">
        <f t="shared" si="4"/>
        <v>29513</v>
      </c>
      <c r="M13" s="438">
        <v>47013</v>
      </c>
      <c r="N13" s="439">
        <f t="shared" si="5"/>
        <v>1.59</v>
      </c>
      <c r="O13" s="439">
        <f t="shared" si="6"/>
        <v>1.59</v>
      </c>
      <c r="P13" s="439">
        <f t="shared" si="7"/>
        <v>1.78</v>
      </c>
    </row>
    <row r="14" ht="21.95" customHeight="1" spans="1:16">
      <c r="A14" s="440" t="s">
        <v>2586</v>
      </c>
      <c r="B14" s="438">
        <v>356</v>
      </c>
      <c r="C14" s="438">
        <v>1109</v>
      </c>
      <c r="D14" s="438">
        <f t="shared" si="0"/>
        <v>1109</v>
      </c>
      <c r="E14" s="438">
        <v>2543</v>
      </c>
      <c r="F14" s="439">
        <f t="shared" si="1"/>
        <v>2.29</v>
      </c>
      <c r="G14" s="439">
        <f t="shared" si="2"/>
        <v>2.29</v>
      </c>
      <c r="H14" s="439">
        <f t="shared" si="3"/>
        <v>7.14</v>
      </c>
      <c r="I14" s="440"/>
      <c r="J14" s="438">
        <v>0</v>
      </c>
      <c r="K14" s="438">
        <v>0</v>
      </c>
      <c r="L14" s="438">
        <f t="shared" si="4"/>
        <v>0</v>
      </c>
      <c r="M14" s="438">
        <v>0</v>
      </c>
      <c r="N14" s="439" t="str">
        <f t="shared" si="5"/>
        <v/>
      </c>
      <c r="O14" s="439" t="str">
        <f t="shared" si="6"/>
        <v/>
      </c>
      <c r="P14" s="439" t="str">
        <f t="shared" si="7"/>
        <v/>
      </c>
    </row>
    <row r="15" ht="21.95" customHeight="1" spans="1:16">
      <c r="A15" s="440" t="s">
        <v>2587</v>
      </c>
      <c r="B15" s="438">
        <v>235</v>
      </c>
      <c r="C15" s="438">
        <v>296</v>
      </c>
      <c r="D15" s="438">
        <f t="shared" si="0"/>
        <v>296</v>
      </c>
      <c r="E15" s="438">
        <v>0</v>
      </c>
      <c r="F15" s="439">
        <f t="shared" si="1"/>
        <v>0</v>
      </c>
      <c r="G15" s="439">
        <f t="shared" si="2"/>
        <v>0</v>
      </c>
      <c r="H15" s="439">
        <f t="shared" si="3"/>
        <v>0</v>
      </c>
      <c r="I15" s="440"/>
      <c r="J15" s="438">
        <v>0</v>
      </c>
      <c r="K15" s="438">
        <v>0</v>
      </c>
      <c r="L15" s="438">
        <f t="shared" si="4"/>
        <v>0</v>
      </c>
      <c r="M15" s="438">
        <v>0</v>
      </c>
      <c r="N15" s="439" t="str">
        <f t="shared" si="5"/>
        <v/>
      </c>
      <c r="O15" s="439" t="str">
        <f t="shared" si="6"/>
        <v/>
      </c>
      <c r="P15" s="439" t="str">
        <f t="shared" si="7"/>
        <v/>
      </c>
    </row>
    <row r="16" ht="21.95" customHeight="1" spans="1:16">
      <c r="A16" s="440" t="s">
        <v>2596</v>
      </c>
      <c r="B16" s="438">
        <v>2200</v>
      </c>
      <c r="C16" s="438">
        <v>2580</v>
      </c>
      <c r="D16" s="438">
        <f t="shared" si="0"/>
        <v>2580</v>
      </c>
      <c r="E16" s="438">
        <v>2419</v>
      </c>
      <c r="F16" s="439">
        <f t="shared" si="1"/>
        <v>0.94</v>
      </c>
      <c r="G16" s="439">
        <f t="shared" si="2"/>
        <v>0.94</v>
      </c>
      <c r="H16" s="439">
        <f t="shared" si="3"/>
        <v>1.1</v>
      </c>
      <c r="I16" s="440" t="s">
        <v>2597</v>
      </c>
      <c r="J16" s="438">
        <v>593</v>
      </c>
      <c r="K16" s="438">
        <v>707</v>
      </c>
      <c r="L16" s="438">
        <f t="shared" si="4"/>
        <v>707</v>
      </c>
      <c r="M16" s="438">
        <v>480</v>
      </c>
      <c r="N16" s="439">
        <f t="shared" si="5"/>
        <v>0.68</v>
      </c>
      <c r="O16" s="439">
        <f t="shared" si="6"/>
        <v>0.68</v>
      </c>
      <c r="P16" s="439">
        <f t="shared" si="7"/>
        <v>0.81</v>
      </c>
    </row>
    <row r="17" ht="21.95" customHeight="1" spans="1:16">
      <c r="A17" s="440" t="s">
        <v>2598</v>
      </c>
      <c r="B17" s="438">
        <v>2171</v>
      </c>
      <c r="C17" s="438">
        <v>2441</v>
      </c>
      <c r="D17" s="438">
        <f t="shared" si="0"/>
        <v>2441</v>
      </c>
      <c r="E17" s="438">
        <v>2300</v>
      </c>
      <c r="F17" s="439">
        <f t="shared" si="1"/>
        <v>0.94</v>
      </c>
      <c r="G17" s="439">
        <f t="shared" si="2"/>
        <v>0.94</v>
      </c>
      <c r="H17" s="439">
        <f t="shared" si="3"/>
        <v>1.06</v>
      </c>
      <c r="I17" s="440" t="s">
        <v>2599</v>
      </c>
      <c r="J17" s="438">
        <v>592</v>
      </c>
      <c r="K17" s="438">
        <v>705</v>
      </c>
      <c r="L17" s="438">
        <f t="shared" si="4"/>
        <v>705</v>
      </c>
      <c r="M17" s="438">
        <v>478</v>
      </c>
      <c r="N17" s="439">
        <f t="shared" si="5"/>
        <v>0.68</v>
      </c>
      <c r="O17" s="439">
        <f t="shared" si="6"/>
        <v>0.68</v>
      </c>
      <c r="P17" s="439">
        <f t="shared" si="7"/>
        <v>0.81</v>
      </c>
    </row>
    <row r="18" ht="21.95" customHeight="1" spans="1:16">
      <c r="A18" s="440" t="s">
        <v>2586</v>
      </c>
      <c r="B18" s="438">
        <v>29</v>
      </c>
      <c r="C18" s="438">
        <v>139</v>
      </c>
      <c r="D18" s="438">
        <f t="shared" si="0"/>
        <v>139</v>
      </c>
      <c r="E18" s="438">
        <v>119</v>
      </c>
      <c r="F18" s="439">
        <f t="shared" si="1"/>
        <v>0.86</v>
      </c>
      <c r="G18" s="439">
        <f t="shared" si="2"/>
        <v>0.86</v>
      </c>
      <c r="H18" s="439">
        <f t="shared" si="3"/>
        <v>4.1</v>
      </c>
      <c r="I18" s="440"/>
      <c r="J18" s="438">
        <v>0</v>
      </c>
      <c r="K18" s="438">
        <v>0</v>
      </c>
      <c r="L18" s="438">
        <f t="shared" si="4"/>
        <v>0</v>
      </c>
      <c r="M18" s="438">
        <v>0</v>
      </c>
      <c r="N18" s="439" t="str">
        <f t="shared" si="5"/>
        <v/>
      </c>
      <c r="O18" s="439" t="str">
        <f t="shared" si="6"/>
        <v/>
      </c>
      <c r="P18" s="439" t="str">
        <f t="shared" si="7"/>
        <v/>
      </c>
    </row>
    <row r="19" ht="21.95" customHeight="1" spans="1:16">
      <c r="A19" s="378" t="s">
        <v>2587</v>
      </c>
      <c r="B19" s="437"/>
      <c r="C19" s="438">
        <v>0</v>
      </c>
      <c r="D19" s="438">
        <f t="shared" si="0"/>
        <v>0</v>
      </c>
      <c r="E19" s="437"/>
      <c r="F19" s="439" t="str">
        <f t="shared" si="1"/>
        <v/>
      </c>
      <c r="G19" s="439" t="str">
        <f t="shared" si="2"/>
        <v/>
      </c>
      <c r="H19" s="439" t="str">
        <f t="shared" si="3"/>
        <v/>
      </c>
      <c r="I19" s="378"/>
      <c r="J19" s="437"/>
      <c r="K19" s="438">
        <v>0</v>
      </c>
      <c r="L19" s="438">
        <f t="shared" si="4"/>
        <v>0</v>
      </c>
      <c r="M19" s="437"/>
      <c r="N19" s="439" t="str">
        <f t="shared" si="5"/>
        <v/>
      </c>
      <c r="O19" s="439" t="str">
        <f t="shared" si="6"/>
        <v/>
      </c>
      <c r="P19" s="439" t="str">
        <f t="shared" si="7"/>
        <v/>
      </c>
    </row>
    <row r="20" ht="21.95" customHeight="1" spans="1:16">
      <c r="A20" s="440" t="s">
        <v>2600</v>
      </c>
      <c r="B20" s="438">
        <v>1512</v>
      </c>
      <c r="C20" s="438">
        <v>1859</v>
      </c>
      <c r="D20" s="438">
        <f t="shared" si="0"/>
        <v>1859</v>
      </c>
      <c r="E20" s="438">
        <v>1613</v>
      </c>
      <c r="F20" s="439">
        <f t="shared" si="1"/>
        <v>0.87</v>
      </c>
      <c r="G20" s="439">
        <f t="shared" si="2"/>
        <v>0.87</v>
      </c>
      <c r="H20" s="439">
        <f t="shared" si="3"/>
        <v>1.07</v>
      </c>
      <c r="I20" s="440" t="s">
        <v>2601</v>
      </c>
      <c r="J20" s="438">
        <v>1562</v>
      </c>
      <c r="K20" s="438">
        <v>1618</v>
      </c>
      <c r="L20" s="438">
        <f t="shared" si="4"/>
        <v>1618</v>
      </c>
      <c r="M20" s="438">
        <v>1319</v>
      </c>
      <c r="N20" s="439">
        <f t="shared" si="5"/>
        <v>0.82</v>
      </c>
      <c r="O20" s="439">
        <f t="shared" si="6"/>
        <v>0.82</v>
      </c>
      <c r="P20" s="439">
        <f t="shared" si="7"/>
        <v>0.84</v>
      </c>
    </row>
    <row r="21" ht="21.95" customHeight="1" spans="1:16">
      <c r="A21" s="440" t="s">
        <v>2602</v>
      </c>
      <c r="B21" s="438">
        <v>1375</v>
      </c>
      <c r="C21" s="438">
        <v>1623</v>
      </c>
      <c r="D21" s="438">
        <f t="shared" si="0"/>
        <v>1623</v>
      </c>
      <c r="E21" s="438">
        <v>1341</v>
      </c>
      <c r="F21" s="439">
        <f t="shared" si="1"/>
        <v>0.83</v>
      </c>
      <c r="G21" s="439">
        <f t="shared" si="2"/>
        <v>0.83</v>
      </c>
      <c r="H21" s="439">
        <f t="shared" si="3"/>
        <v>0.98</v>
      </c>
      <c r="I21" s="440" t="s">
        <v>2603</v>
      </c>
      <c r="J21" s="438">
        <v>1065</v>
      </c>
      <c r="K21" s="438">
        <v>1099</v>
      </c>
      <c r="L21" s="438">
        <f t="shared" si="4"/>
        <v>1099</v>
      </c>
      <c r="M21" s="438">
        <v>923</v>
      </c>
      <c r="N21" s="439">
        <f t="shared" si="5"/>
        <v>0.84</v>
      </c>
      <c r="O21" s="439">
        <f t="shared" si="6"/>
        <v>0.84</v>
      </c>
      <c r="P21" s="439">
        <f t="shared" si="7"/>
        <v>0.87</v>
      </c>
    </row>
    <row r="22" ht="21.95" customHeight="1" spans="1:16">
      <c r="A22" s="440" t="s">
        <v>2586</v>
      </c>
      <c r="B22" s="438">
        <v>136</v>
      </c>
      <c r="C22" s="438">
        <v>236</v>
      </c>
      <c r="D22" s="438">
        <f t="shared" si="0"/>
        <v>236</v>
      </c>
      <c r="E22" s="438">
        <v>272</v>
      </c>
      <c r="F22" s="439">
        <f t="shared" si="1"/>
        <v>1.15</v>
      </c>
      <c r="G22" s="439">
        <f t="shared" si="2"/>
        <v>1.15</v>
      </c>
      <c r="H22" s="439">
        <f t="shared" si="3"/>
        <v>2</v>
      </c>
      <c r="I22" s="440"/>
      <c r="J22" s="438">
        <v>0</v>
      </c>
      <c r="K22" s="438">
        <v>0</v>
      </c>
      <c r="L22" s="438">
        <f t="shared" si="4"/>
        <v>0</v>
      </c>
      <c r="M22" s="438">
        <v>0</v>
      </c>
      <c r="N22" s="439" t="str">
        <f t="shared" si="5"/>
        <v/>
      </c>
      <c r="O22" s="439" t="str">
        <f t="shared" si="6"/>
        <v/>
      </c>
      <c r="P22" s="439" t="str">
        <f t="shared" si="7"/>
        <v/>
      </c>
    </row>
    <row r="23" ht="21.95" customHeight="1" spans="1:16">
      <c r="A23" s="378" t="s">
        <v>2587</v>
      </c>
      <c r="B23" s="437"/>
      <c r="C23" s="438">
        <v>0</v>
      </c>
      <c r="D23" s="438">
        <f t="shared" si="0"/>
        <v>0</v>
      </c>
      <c r="E23" s="437"/>
      <c r="F23" s="439" t="str">
        <f t="shared" si="1"/>
        <v/>
      </c>
      <c r="G23" s="439" t="str">
        <f t="shared" si="2"/>
        <v/>
      </c>
      <c r="H23" s="439" t="str">
        <f t="shared" si="3"/>
        <v/>
      </c>
      <c r="I23" s="378"/>
      <c r="J23" s="437"/>
      <c r="K23" s="438">
        <v>0</v>
      </c>
      <c r="L23" s="438">
        <f t="shared" si="4"/>
        <v>0</v>
      </c>
      <c r="M23" s="437"/>
      <c r="N23" s="439" t="str">
        <f t="shared" si="5"/>
        <v/>
      </c>
      <c r="O23" s="439" t="str">
        <f t="shared" si="6"/>
        <v/>
      </c>
      <c r="P23" s="439" t="str">
        <f t="shared" si="7"/>
        <v/>
      </c>
    </row>
    <row r="24" ht="21.95" customHeight="1" spans="1:16">
      <c r="A24" s="440" t="s">
        <v>2604</v>
      </c>
      <c r="B24" s="438">
        <v>43</v>
      </c>
      <c r="C24" s="438">
        <v>47</v>
      </c>
      <c r="D24" s="438">
        <f t="shared" si="0"/>
        <v>47</v>
      </c>
      <c r="E24" s="438">
        <v>35</v>
      </c>
      <c r="F24" s="439">
        <f t="shared" si="1"/>
        <v>0.74</v>
      </c>
      <c r="G24" s="439">
        <f t="shared" si="2"/>
        <v>0.74</v>
      </c>
      <c r="H24" s="439">
        <f t="shared" si="3"/>
        <v>0.81</v>
      </c>
      <c r="I24" s="440" t="s">
        <v>2605</v>
      </c>
      <c r="J24" s="438">
        <v>0</v>
      </c>
      <c r="K24" s="438">
        <v>0</v>
      </c>
      <c r="L24" s="438">
        <f t="shared" si="4"/>
        <v>0</v>
      </c>
      <c r="M24" s="438">
        <v>884</v>
      </c>
      <c r="N24" s="439" t="str">
        <f t="shared" si="5"/>
        <v/>
      </c>
      <c r="O24" s="439" t="str">
        <f t="shared" si="6"/>
        <v/>
      </c>
      <c r="P24" s="439" t="str">
        <f t="shared" si="7"/>
        <v/>
      </c>
    </row>
    <row r="25" ht="21.95" customHeight="1" spans="1:16">
      <c r="A25" s="440" t="s">
        <v>2606</v>
      </c>
      <c r="B25" s="438">
        <v>0</v>
      </c>
      <c r="C25" s="438">
        <v>0</v>
      </c>
      <c r="D25" s="438">
        <f t="shared" si="0"/>
        <v>0</v>
      </c>
      <c r="E25" s="438">
        <v>0</v>
      </c>
      <c r="F25" s="439" t="str">
        <f t="shared" si="1"/>
        <v/>
      </c>
      <c r="G25" s="439" t="str">
        <f t="shared" si="2"/>
        <v/>
      </c>
      <c r="H25" s="439" t="str">
        <f t="shared" si="3"/>
        <v/>
      </c>
      <c r="I25" s="440" t="s">
        <v>2607</v>
      </c>
      <c r="J25" s="438">
        <v>0</v>
      </c>
      <c r="K25" s="438">
        <v>0</v>
      </c>
      <c r="L25" s="438">
        <f t="shared" si="4"/>
        <v>0</v>
      </c>
      <c r="M25" s="438">
        <v>0</v>
      </c>
      <c r="N25" s="439" t="str">
        <f t="shared" si="5"/>
        <v/>
      </c>
      <c r="O25" s="439" t="str">
        <f t="shared" si="6"/>
        <v/>
      </c>
      <c r="P25" s="439" t="str">
        <f t="shared" si="7"/>
        <v/>
      </c>
    </row>
    <row r="26" ht="21.95" customHeight="1" spans="1:16">
      <c r="A26" s="440" t="s">
        <v>2586</v>
      </c>
      <c r="B26" s="438">
        <v>42</v>
      </c>
      <c r="C26" s="438">
        <v>47</v>
      </c>
      <c r="D26" s="438">
        <f t="shared" si="0"/>
        <v>47</v>
      </c>
      <c r="E26" s="438">
        <v>35</v>
      </c>
      <c r="F26" s="439">
        <f t="shared" si="1"/>
        <v>0.74</v>
      </c>
      <c r="G26" s="439">
        <f t="shared" si="2"/>
        <v>0.74</v>
      </c>
      <c r="H26" s="439">
        <f t="shared" si="3"/>
        <v>0.83</v>
      </c>
      <c r="I26" s="440"/>
      <c r="J26" s="438">
        <v>0</v>
      </c>
      <c r="K26" s="438">
        <v>0</v>
      </c>
      <c r="L26" s="438">
        <f t="shared" si="4"/>
        <v>0</v>
      </c>
      <c r="M26" s="438">
        <v>0</v>
      </c>
      <c r="N26" s="439" t="str">
        <f t="shared" si="5"/>
        <v/>
      </c>
      <c r="O26" s="439" t="str">
        <f t="shared" si="6"/>
        <v/>
      </c>
      <c r="P26" s="439" t="str">
        <f t="shared" si="7"/>
        <v/>
      </c>
    </row>
    <row r="27" ht="21.95" customHeight="1" spans="1:16">
      <c r="A27" s="378" t="s">
        <v>2608</v>
      </c>
      <c r="B27" s="437"/>
      <c r="C27" s="438">
        <v>0</v>
      </c>
      <c r="D27" s="438">
        <f t="shared" si="0"/>
        <v>0</v>
      </c>
      <c r="E27" s="437"/>
      <c r="F27" s="439" t="str">
        <f t="shared" si="1"/>
        <v/>
      </c>
      <c r="G27" s="439" t="str">
        <f t="shared" si="2"/>
        <v/>
      </c>
      <c r="H27" s="439" t="str">
        <f t="shared" si="3"/>
        <v/>
      </c>
      <c r="I27" s="378"/>
      <c r="J27" s="437"/>
      <c r="K27" s="438">
        <v>0</v>
      </c>
      <c r="L27" s="438">
        <f t="shared" si="4"/>
        <v>0</v>
      </c>
      <c r="M27" s="437"/>
      <c r="N27" s="439" t="str">
        <f t="shared" si="5"/>
        <v/>
      </c>
      <c r="O27" s="439" t="str">
        <f t="shared" si="6"/>
        <v/>
      </c>
      <c r="P27" s="439" t="str">
        <f t="shared" si="7"/>
        <v/>
      </c>
    </row>
    <row r="28" ht="21.95" customHeight="1" spans="1:16">
      <c r="A28" s="440" t="s">
        <v>2609</v>
      </c>
      <c r="B28" s="438">
        <v>7024</v>
      </c>
      <c r="C28" s="438">
        <v>11662</v>
      </c>
      <c r="D28" s="438">
        <f t="shared" si="0"/>
        <v>11662</v>
      </c>
      <c r="E28" s="438">
        <v>9084</v>
      </c>
      <c r="F28" s="439">
        <f t="shared" si="1"/>
        <v>0.78</v>
      </c>
      <c r="G28" s="439">
        <f t="shared" si="2"/>
        <v>0.78</v>
      </c>
      <c r="H28" s="439">
        <f t="shared" si="3"/>
        <v>1.29</v>
      </c>
      <c r="I28" s="440" t="s">
        <v>2610</v>
      </c>
      <c r="J28" s="438">
        <v>3806</v>
      </c>
      <c r="K28" s="438">
        <v>10274</v>
      </c>
      <c r="L28" s="438">
        <f t="shared" si="4"/>
        <v>10274</v>
      </c>
      <c r="M28" s="438">
        <v>4669</v>
      </c>
      <c r="N28" s="439">
        <f t="shared" si="5"/>
        <v>0.45</v>
      </c>
      <c r="O28" s="439">
        <f t="shared" si="6"/>
        <v>0.45</v>
      </c>
      <c r="P28" s="439">
        <f t="shared" si="7"/>
        <v>1.23</v>
      </c>
    </row>
    <row r="29" ht="21.95" customHeight="1" spans="1:16">
      <c r="A29" s="440" t="s">
        <v>2611</v>
      </c>
      <c r="B29" s="438">
        <v>63</v>
      </c>
      <c r="C29" s="438">
        <v>2142</v>
      </c>
      <c r="D29" s="438">
        <f t="shared" si="0"/>
        <v>2142</v>
      </c>
      <c r="E29" s="438">
        <v>150</v>
      </c>
      <c r="F29" s="439">
        <f t="shared" si="1"/>
        <v>0.07</v>
      </c>
      <c r="G29" s="439">
        <f t="shared" si="2"/>
        <v>0.07</v>
      </c>
      <c r="H29" s="439">
        <f t="shared" si="3"/>
        <v>2.38</v>
      </c>
      <c r="I29" s="440" t="s">
        <v>2595</v>
      </c>
      <c r="J29" s="438">
        <v>3302</v>
      </c>
      <c r="K29" s="438">
        <v>9653</v>
      </c>
      <c r="L29" s="438">
        <f t="shared" si="4"/>
        <v>9653</v>
      </c>
      <c r="M29" s="438">
        <v>4061</v>
      </c>
      <c r="N29" s="439">
        <f t="shared" si="5"/>
        <v>0.42</v>
      </c>
      <c r="O29" s="439">
        <f t="shared" si="6"/>
        <v>0.42</v>
      </c>
      <c r="P29" s="439">
        <f t="shared" si="7"/>
        <v>1.23</v>
      </c>
    </row>
    <row r="30" ht="21.95" customHeight="1" spans="1:16">
      <c r="A30" s="440" t="s">
        <v>2586</v>
      </c>
      <c r="B30" s="438">
        <v>42</v>
      </c>
      <c r="C30" s="438">
        <v>55</v>
      </c>
      <c r="D30" s="438">
        <f t="shared" si="0"/>
        <v>55</v>
      </c>
      <c r="E30" s="438">
        <v>48</v>
      </c>
      <c r="F30" s="439">
        <f t="shared" si="1"/>
        <v>0.87</v>
      </c>
      <c r="G30" s="439">
        <f t="shared" si="2"/>
        <v>0.87</v>
      </c>
      <c r="H30" s="439">
        <f t="shared" si="3"/>
        <v>1.14</v>
      </c>
      <c r="I30" s="440"/>
      <c r="J30" s="438">
        <v>0</v>
      </c>
      <c r="K30" s="438">
        <v>0</v>
      </c>
      <c r="L30" s="438">
        <f t="shared" si="4"/>
        <v>0</v>
      </c>
      <c r="M30" s="438">
        <v>0</v>
      </c>
      <c r="N30" s="439" t="str">
        <f t="shared" si="5"/>
        <v/>
      </c>
      <c r="O30" s="439" t="str">
        <f t="shared" si="6"/>
        <v/>
      </c>
      <c r="P30" s="439" t="str">
        <f t="shared" si="7"/>
        <v/>
      </c>
    </row>
    <row r="31" ht="21.95" customHeight="1" spans="1:16">
      <c r="A31" s="440" t="s">
        <v>2612</v>
      </c>
      <c r="B31" s="438">
        <v>6919</v>
      </c>
      <c r="C31" s="438">
        <v>9465</v>
      </c>
      <c r="D31" s="438">
        <f t="shared" si="0"/>
        <v>9465</v>
      </c>
      <c r="E31" s="438">
        <v>8885</v>
      </c>
      <c r="F31" s="439">
        <f t="shared" si="1"/>
        <v>0.94</v>
      </c>
      <c r="G31" s="439">
        <f t="shared" si="2"/>
        <v>0.94</v>
      </c>
      <c r="H31" s="439">
        <f t="shared" si="3"/>
        <v>1.28</v>
      </c>
      <c r="I31" s="440"/>
      <c r="J31" s="438">
        <v>0</v>
      </c>
      <c r="K31" s="438">
        <v>0</v>
      </c>
      <c r="L31" s="438">
        <f t="shared" si="4"/>
        <v>0</v>
      </c>
      <c r="M31" s="438">
        <v>0</v>
      </c>
      <c r="N31" s="439" t="str">
        <f t="shared" si="5"/>
        <v/>
      </c>
      <c r="O31" s="439" t="str">
        <f t="shared" si="6"/>
        <v/>
      </c>
      <c r="P31" s="439" t="str">
        <f t="shared" si="7"/>
        <v/>
      </c>
    </row>
    <row r="32" ht="21.95" customHeight="1" spans="1:16">
      <c r="A32" s="378" t="s">
        <v>2613</v>
      </c>
      <c r="B32" s="437"/>
      <c r="C32" s="438">
        <v>0</v>
      </c>
      <c r="D32" s="438">
        <f t="shared" si="0"/>
        <v>0</v>
      </c>
      <c r="E32" s="437"/>
      <c r="F32" s="439" t="str">
        <f t="shared" si="1"/>
        <v/>
      </c>
      <c r="G32" s="439" t="str">
        <f t="shared" si="2"/>
        <v/>
      </c>
      <c r="H32" s="439" t="str">
        <f t="shared" si="3"/>
        <v/>
      </c>
      <c r="I32" s="378" t="s">
        <v>2614</v>
      </c>
      <c r="J32" s="437"/>
      <c r="K32" s="438">
        <v>0</v>
      </c>
      <c r="L32" s="438">
        <f t="shared" si="4"/>
        <v>0</v>
      </c>
      <c r="M32" s="437"/>
      <c r="N32" s="439" t="str">
        <f t="shared" si="5"/>
        <v/>
      </c>
      <c r="O32" s="439" t="str">
        <f t="shared" si="6"/>
        <v/>
      </c>
      <c r="P32" s="439" t="str">
        <f t="shared" si="7"/>
        <v/>
      </c>
    </row>
    <row r="33" ht="21.95" customHeight="1" spans="1:16">
      <c r="A33" s="378" t="s">
        <v>2615</v>
      </c>
      <c r="B33" s="437"/>
      <c r="C33" s="438">
        <v>0</v>
      </c>
      <c r="D33" s="438">
        <f t="shared" si="0"/>
        <v>0</v>
      </c>
      <c r="E33" s="437"/>
      <c r="F33" s="439" t="str">
        <f t="shared" si="1"/>
        <v/>
      </c>
      <c r="G33" s="439" t="str">
        <f t="shared" si="2"/>
        <v/>
      </c>
      <c r="H33" s="439" t="str">
        <f t="shared" si="3"/>
        <v/>
      </c>
      <c r="I33" s="378" t="s">
        <v>2616</v>
      </c>
      <c r="J33" s="437"/>
      <c r="K33" s="438">
        <v>0</v>
      </c>
      <c r="L33" s="438">
        <f t="shared" si="4"/>
        <v>0</v>
      </c>
      <c r="M33" s="437"/>
      <c r="N33" s="439" t="str">
        <f t="shared" si="5"/>
        <v/>
      </c>
      <c r="O33" s="439" t="str">
        <f t="shared" si="6"/>
        <v/>
      </c>
      <c r="P33" s="439" t="str">
        <f t="shared" si="7"/>
        <v/>
      </c>
    </row>
    <row r="34" ht="21.95" customHeight="1" spans="1:16">
      <c r="A34" s="378" t="s">
        <v>2617</v>
      </c>
      <c r="B34" s="437"/>
      <c r="C34" s="438">
        <v>0</v>
      </c>
      <c r="D34" s="438">
        <f t="shared" si="0"/>
        <v>0</v>
      </c>
      <c r="E34" s="437"/>
      <c r="F34" s="439" t="str">
        <f t="shared" si="1"/>
        <v/>
      </c>
      <c r="G34" s="439" t="str">
        <f t="shared" si="2"/>
        <v/>
      </c>
      <c r="H34" s="439" t="str">
        <f t="shared" si="3"/>
        <v/>
      </c>
      <c r="I34" s="378"/>
      <c r="J34" s="437"/>
      <c r="K34" s="438">
        <v>0</v>
      </c>
      <c r="L34" s="438">
        <f t="shared" si="4"/>
        <v>0</v>
      </c>
      <c r="M34" s="437"/>
      <c r="N34" s="439" t="str">
        <f t="shared" si="5"/>
        <v/>
      </c>
      <c r="O34" s="439" t="str">
        <f t="shared" si="6"/>
        <v/>
      </c>
      <c r="P34" s="439" t="str">
        <f t="shared" si="7"/>
        <v/>
      </c>
    </row>
    <row r="35" ht="21.95" customHeight="1" spans="1:16">
      <c r="A35" s="378" t="s">
        <v>2618</v>
      </c>
      <c r="B35" s="437"/>
      <c r="C35" s="438">
        <v>0</v>
      </c>
      <c r="D35" s="438">
        <f t="shared" si="0"/>
        <v>0</v>
      </c>
      <c r="E35" s="437"/>
      <c r="F35" s="439" t="str">
        <f t="shared" si="1"/>
        <v/>
      </c>
      <c r="G35" s="439" t="str">
        <f t="shared" si="2"/>
        <v/>
      </c>
      <c r="H35" s="439" t="str">
        <f t="shared" si="3"/>
        <v/>
      </c>
      <c r="I35" s="378"/>
      <c r="J35" s="437"/>
      <c r="K35" s="438">
        <v>0</v>
      </c>
      <c r="L35" s="438">
        <f t="shared" si="4"/>
        <v>0</v>
      </c>
      <c r="M35" s="437"/>
      <c r="N35" s="439" t="str">
        <f t="shared" si="5"/>
        <v/>
      </c>
      <c r="O35" s="439" t="str">
        <f t="shared" si="6"/>
        <v/>
      </c>
      <c r="P35" s="439" t="str">
        <f t="shared" si="7"/>
        <v/>
      </c>
    </row>
    <row r="36" ht="21.95" customHeight="1" spans="1:16">
      <c r="A36" s="440" t="s">
        <v>2619</v>
      </c>
      <c r="B36" s="438">
        <v>7024</v>
      </c>
      <c r="C36" s="438">
        <v>11662</v>
      </c>
      <c r="D36" s="438">
        <f t="shared" si="0"/>
        <v>11662</v>
      </c>
      <c r="E36" s="438">
        <v>9084</v>
      </c>
      <c r="F36" s="439">
        <f t="shared" si="1"/>
        <v>0.78</v>
      </c>
      <c r="G36" s="439">
        <f t="shared" si="2"/>
        <v>0.78</v>
      </c>
      <c r="H36" s="439">
        <f t="shared" si="3"/>
        <v>1.29</v>
      </c>
      <c r="I36" s="440" t="s">
        <v>2620</v>
      </c>
      <c r="J36" s="438">
        <v>3806</v>
      </c>
      <c r="K36" s="438">
        <v>10274</v>
      </c>
      <c r="L36" s="438">
        <f t="shared" si="4"/>
        <v>10274</v>
      </c>
      <c r="M36" s="438">
        <v>4669</v>
      </c>
      <c r="N36" s="439">
        <f t="shared" si="5"/>
        <v>0.45</v>
      </c>
      <c r="O36" s="439">
        <f t="shared" si="6"/>
        <v>0.45</v>
      </c>
      <c r="P36" s="439">
        <f t="shared" si="7"/>
        <v>1.23</v>
      </c>
    </row>
    <row r="37" ht="21.95" customHeight="1" spans="1:16">
      <c r="A37" s="440" t="s">
        <v>2615</v>
      </c>
      <c r="B37" s="438">
        <v>63</v>
      </c>
      <c r="C37" s="438">
        <v>2142</v>
      </c>
      <c r="D37" s="438">
        <f t="shared" si="0"/>
        <v>2142</v>
      </c>
      <c r="E37" s="438">
        <v>150</v>
      </c>
      <c r="F37" s="439">
        <f t="shared" si="1"/>
        <v>0.07</v>
      </c>
      <c r="G37" s="439">
        <f t="shared" si="2"/>
        <v>0.07</v>
      </c>
      <c r="H37" s="439">
        <f t="shared" si="3"/>
        <v>2.38</v>
      </c>
      <c r="I37" s="440" t="s">
        <v>2616</v>
      </c>
      <c r="J37" s="438">
        <v>3302</v>
      </c>
      <c r="K37" s="438">
        <v>9653</v>
      </c>
      <c r="L37" s="438">
        <f t="shared" si="4"/>
        <v>9653</v>
      </c>
      <c r="M37" s="438">
        <v>4061</v>
      </c>
      <c r="N37" s="439">
        <f t="shared" si="5"/>
        <v>0.42</v>
      </c>
      <c r="O37" s="439">
        <f t="shared" si="6"/>
        <v>0.42</v>
      </c>
      <c r="P37" s="439">
        <f t="shared" si="7"/>
        <v>1.23</v>
      </c>
    </row>
    <row r="38" ht="21.95" customHeight="1" spans="1:16">
      <c r="A38" s="440" t="s">
        <v>2617</v>
      </c>
      <c r="B38" s="438">
        <v>42</v>
      </c>
      <c r="C38" s="438">
        <v>55</v>
      </c>
      <c r="D38" s="438">
        <f t="shared" si="0"/>
        <v>55</v>
      </c>
      <c r="E38" s="438">
        <v>48</v>
      </c>
      <c r="F38" s="439">
        <f t="shared" si="1"/>
        <v>0.87</v>
      </c>
      <c r="G38" s="439">
        <f t="shared" si="2"/>
        <v>0.87</v>
      </c>
      <c r="H38" s="439">
        <f t="shared" si="3"/>
        <v>1.14</v>
      </c>
      <c r="I38" s="440"/>
      <c r="J38" s="438">
        <v>0</v>
      </c>
      <c r="K38" s="438">
        <v>0</v>
      </c>
      <c r="L38" s="438">
        <f t="shared" si="4"/>
        <v>0</v>
      </c>
      <c r="M38" s="438">
        <v>0</v>
      </c>
      <c r="N38" s="439" t="str">
        <f t="shared" si="5"/>
        <v/>
      </c>
      <c r="O38" s="439" t="str">
        <f t="shared" si="6"/>
        <v/>
      </c>
      <c r="P38" s="439" t="str">
        <f t="shared" si="7"/>
        <v/>
      </c>
    </row>
    <row r="39" ht="21.95" customHeight="1" spans="1:16">
      <c r="A39" s="440" t="s">
        <v>2618</v>
      </c>
      <c r="B39" s="438">
        <v>6919</v>
      </c>
      <c r="C39" s="438">
        <v>9465</v>
      </c>
      <c r="D39" s="438">
        <f t="shared" si="0"/>
        <v>9465</v>
      </c>
      <c r="E39" s="438">
        <v>8885</v>
      </c>
      <c r="F39" s="439">
        <f t="shared" si="1"/>
        <v>0.94</v>
      </c>
      <c r="G39" s="439">
        <f t="shared" si="2"/>
        <v>0.94</v>
      </c>
      <c r="H39" s="439">
        <f t="shared" si="3"/>
        <v>1.28</v>
      </c>
      <c r="I39" s="440"/>
      <c r="J39" s="438">
        <v>0</v>
      </c>
      <c r="K39" s="438">
        <v>0</v>
      </c>
      <c r="L39" s="438">
        <f t="shared" si="4"/>
        <v>0</v>
      </c>
      <c r="M39" s="438">
        <v>0</v>
      </c>
      <c r="N39" s="439" t="str">
        <f t="shared" si="5"/>
        <v/>
      </c>
      <c r="O39" s="439" t="str">
        <f t="shared" si="6"/>
        <v/>
      </c>
      <c r="P39" s="439" t="str">
        <f t="shared" si="7"/>
        <v/>
      </c>
    </row>
    <row r="40" ht="21.95" customHeight="1" spans="1:16">
      <c r="A40" s="378" t="s">
        <v>2621</v>
      </c>
      <c r="B40" s="437"/>
      <c r="C40" s="438"/>
      <c r="D40" s="438">
        <f t="shared" si="0"/>
        <v>0</v>
      </c>
      <c r="E40" s="437"/>
      <c r="F40" s="439" t="str">
        <f t="shared" si="1"/>
        <v/>
      </c>
      <c r="G40" s="439" t="str">
        <f t="shared" si="2"/>
        <v/>
      </c>
      <c r="H40" s="439" t="str">
        <f t="shared" si="3"/>
        <v/>
      </c>
      <c r="I40" s="378" t="s">
        <v>2622</v>
      </c>
      <c r="J40" s="437"/>
      <c r="K40" s="438">
        <v>0</v>
      </c>
      <c r="L40" s="438">
        <f t="shared" si="4"/>
        <v>0</v>
      </c>
      <c r="M40" s="437"/>
      <c r="N40" s="439" t="str">
        <f t="shared" si="5"/>
        <v/>
      </c>
      <c r="O40" s="439" t="str">
        <f t="shared" si="6"/>
        <v/>
      </c>
      <c r="P40" s="439" t="str">
        <f t="shared" si="7"/>
        <v/>
      </c>
    </row>
    <row r="41" ht="21.95" customHeight="1" spans="1:16">
      <c r="A41" s="378" t="s">
        <v>2615</v>
      </c>
      <c r="B41" s="437"/>
      <c r="C41" s="438"/>
      <c r="D41" s="438">
        <f t="shared" si="0"/>
        <v>0</v>
      </c>
      <c r="E41" s="437"/>
      <c r="F41" s="439" t="str">
        <f t="shared" si="1"/>
        <v/>
      </c>
      <c r="G41" s="439" t="str">
        <f t="shared" si="2"/>
        <v/>
      </c>
      <c r="H41" s="439" t="str">
        <f t="shared" si="3"/>
        <v/>
      </c>
      <c r="I41" s="378" t="s">
        <v>2616</v>
      </c>
      <c r="J41" s="437"/>
      <c r="K41" s="438">
        <v>0</v>
      </c>
      <c r="L41" s="438">
        <f t="shared" si="4"/>
        <v>0</v>
      </c>
      <c r="M41" s="437"/>
      <c r="N41" s="439" t="str">
        <f t="shared" si="5"/>
        <v/>
      </c>
      <c r="O41" s="439" t="str">
        <f t="shared" si="6"/>
        <v/>
      </c>
      <c r="P41" s="439" t="str">
        <f t="shared" si="7"/>
        <v/>
      </c>
    </row>
    <row r="42" ht="21.95" customHeight="1" spans="1:16">
      <c r="A42" s="378" t="s">
        <v>2617</v>
      </c>
      <c r="B42" s="437"/>
      <c r="C42" s="438"/>
      <c r="D42" s="438">
        <f t="shared" si="0"/>
        <v>0</v>
      </c>
      <c r="E42" s="437"/>
      <c r="F42" s="439" t="str">
        <f t="shared" si="1"/>
        <v/>
      </c>
      <c r="G42" s="439" t="str">
        <f t="shared" si="2"/>
        <v/>
      </c>
      <c r="H42" s="439" t="str">
        <f t="shared" si="3"/>
        <v/>
      </c>
      <c r="I42" s="378"/>
      <c r="J42" s="437"/>
      <c r="K42" s="438"/>
      <c r="L42" s="438"/>
      <c r="M42" s="437"/>
      <c r="N42" s="439" t="str">
        <f t="shared" si="5"/>
        <v/>
      </c>
      <c r="O42" s="439" t="str">
        <f t="shared" si="6"/>
        <v/>
      </c>
      <c r="P42" s="439" t="str">
        <f t="shared" si="7"/>
        <v/>
      </c>
    </row>
    <row r="43" ht="21.95" customHeight="1" spans="1:16">
      <c r="A43" s="378" t="s">
        <v>2618</v>
      </c>
      <c r="B43" s="437"/>
      <c r="C43" s="438"/>
      <c r="D43" s="438">
        <f t="shared" si="0"/>
        <v>0</v>
      </c>
      <c r="E43" s="437"/>
      <c r="F43" s="439" t="str">
        <f t="shared" si="1"/>
        <v/>
      </c>
      <c r="G43" s="439" t="str">
        <f t="shared" si="2"/>
        <v/>
      </c>
      <c r="H43" s="439" t="str">
        <f t="shared" si="3"/>
        <v/>
      </c>
      <c r="I43" s="378"/>
      <c r="J43" s="437"/>
      <c r="K43" s="438"/>
      <c r="L43" s="438"/>
      <c r="M43" s="437"/>
      <c r="N43" s="439" t="str">
        <f t="shared" si="5"/>
        <v/>
      </c>
      <c r="O43" s="439" t="str">
        <f t="shared" si="6"/>
        <v/>
      </c>
      <c r="P43" s="439" t="str">
        <f t="shared" si="7"/>
        <v/>
      </c>
    </row>
    <row r="44" ht="21.95" customHeight="1" spans="1:16">
      <c r="A44" s="378" t="s">
        <v>92</v>
      </c>
      <c r="B44" s="437"/>
      <c r="C44" s="438"/>
      <c r="D44" s="438">
        <f t="shared" si="0"/>
        <v>0</v>
      </c>
      <c r="E44" s="437"/>
      <c r="F44" s="439" t="str">
        <f t="shared" si="1"/>
        <v/>
      </c>
      <c r="G44" s="439" t="str">
        <f t="shared" si="2"/>
        <v/>
      </c>
      <c r="H44" s="439" t="str">
        <f t="shared" si="3"/>
        <v/>
      </c>
      <c r="I44" s="378" t="s">
        <v>92</v>
      </c>
      <c r="J44" s="437"/>
      <c r="K44" s="438"/>
      <c r="L44" s="438"/>
      <c r="M44" s="437"/>
      <c r="N44" s="439" t="str">
        <f t="shared" si="5"/>
        <v/>
      </c>
      <c r="O44" s="439" t="str">
        <f t="shared" si="6"/>
        <v/>
      </c>
      <c r="P44" s="439" t="str">
        <f t="shared" si="7"/>
        <v/>
      </c>
    </row>
    <row r="45" ht="21.95" customHeight="1" spans="1:16">
      <c r="A45" s="441" t="s">
        <v>93</v>
      </c>
      <c r="B45" s="442">
        <f>B4+B8+B12+B16+B20+B24+B28</f>
        <v>96101</v>
      </c>
      <c r="C45" s="442">
        <f>C4+C8+C12+C16+C20+C24+C28</f>
        <v>121591</v>
      </c>
      <c r="D45" s="442">
        <f t="shared" si="0"/>
        <v>121591</v>
      </c>
      <c r="E45" s="442">
        <f>E4+E8+E12+E16+E20+E24+E28</f>
        <v>115011</v>
      </c>
      <c r="F45" s="443">
        <f t="shared" si="1"/>
        <v>0.95</v>
      </c>
      <c r="G45" s="443">
        <f t="shared" si="2"/>
        <v>0.95</v>
      </c>
      <c r="H45" s="443">
        <f t="shared" si="3"/>
        <v>1.2</v>
      </c>
      <c r="I45" s="441" t="s">
        <v>94</v>
      </c>
      <c r="J45" s="442">
        <f t="shared" ref="J45:M45" si="8">SUM(J4,J8,J12,J16,J20,J24,J28)</f>
        <v>49159</v>
      </c>
      <c r="K45" s="442">
        <f t="shared" si="8"/>
        <v>61706</v>
      </c>
      <c r="L45" s="442">
        <f t="shared" ref="L45" si="9">SUM(L4,L8,L12,L16,L20,L24,L28)</f>
        <v>61706</v>
      </c>
      <c r="M45" s="442">
        <f t="shared" si="8"/>
        <v>73713</v>
      </c>
      <c r="N45" s="443">
        <f t="shared" si="5"/>
        <v>1.19</v>
      </c>
      <c r="O45" s="443">
        <f t="shared" si="6"/>
        <v>1.19</v>
      </c>
      <c r="P45" s="443">
        <f t="shared" si="7"/>
        <v>1.5</v>
      </c>
    </row>
    <row r="46" ht="21.95" customHeight="1" spans="1:16">
      <c r="A46" s="378" t="s">
        <v>92</v>
      </c>
      <c r="B46" s="437"/>
      <c r="C46" s="438"/>
      <c r="D46" s="438"/>
      <c r="E46" s="437"/>
      <c r="F46" s="439" t="str">
        <f t="shared" si="1"/>
        <v/>
      </c>
      <c r="G46" s="439" t="str">
        <f t="shared" si="2"/>
        <v/>
      </c>
      <c r="H46" s="439" t="str">
        <f t="shared" si="3"/>
        <v/>
      </c>
      <c r="I46" s="378" t="s">
        <v>92</v>
      </c>
      <c r="J46" s="437"/>
      <c r="K46" s="438"/>
      <c r="L46" s="438"/>
      <c r="M46" s="437"/>
      <c r="N46" s="439" t="str">
        <f t="shared" si="5"/>
        <v/>
      </c>
      <c r="O46" s="439" t="str">
        <f t="shared" si="6"/>
        <v/>
      </c>
      <c r="P46" s="439" t="str">
        <f t="shared" si="7"/>
        <v/>
      </c>
    </row>
    <row r="47" ht="21.95" customHeight="1" spans="1:16">
      <c r="A47" s="378" t="s">
        <v>2623</v>
      </c>
      <c r="B47" s="438">
        <v>44463</v>
      </c>
      <c r="C47" s="438">
        <v>5404</v>
      </c>
      <c r="D47" s="438">
        <v>5404</v>
      </c>
      <c r="E47" s="438">
        <f>E48+E49</f>
        <v>137349</v>
      </c>
      <c r="F47" s="439">
        <f t="shared" si="1"/>
        <v>25.42</v>
      </c>
      <c r="G47" s="439">
        <f t="shared" si="2"/>
        <v>25.42</v>
      </c>
      <c r="H47" s="439">
        <f t="shared" si="3"/>
        <v>3.09</v>
      </c>
      <c r="I47" s="378" t="s">
        <v>2624</v>
      </c>
      <c r="J47" s="437">
        <v>25307</v>
      </c>
      <c r="K47" s="438">
        <v>5424</v>
      </c>
      <c r="L47" s="438">
        <v>5424</v>
      </c>
      <c r="M47" s="437">
        <f>M48+M49</f>
        <v>28569</v>
      </c>
      <c r="N47" s="439">
        <f t="shared" si="5"/>
        <v>5.27</v>
      </c>
      <c r="O47" s="439">
        <f t="shared" si="6"/>
        <v>5.27</v>
      </c>
      <c r="P47" s="439">
        <f t="shared" si="7"/>
        <v>1.13</v>
      </c>
    </row>
    <row r="48" ht="21.95" customHeight="1" spans="1:16">
      <c r="A48" s="378" t="s">
        <v>2625</v>
      </c>
      <c r="B48" s="437">
        <v>0</v>
      </c>
      <c r="C48" s="438">
        <v>5404</v>
      </c>
      <c r="D48" s="438">
        <v>5404</v>
      </c>
      <c r="E48" s="437">
        <v>4325</v>
      </c>
      <c r="F48" s="439">
        <f t="shared" si="1"/>
        <v>0.8</v>
      </c>
      <c r="G48" s="439">
        <f t="shared" si="2"/>
        <v>0.8</v>
      </c>
      <c r="H48" s="439" t="str">
        <f t="shared" si="3"/>
        <v/>
      </c>
      <c r="I48" s="378" t="s">
        <v>2626</v>
      </c>
      <c r="J48" s="437">
        <v>17233</v>
      </c>
      <c r="K48" s="438">
        <v>0</v>
      </c>
      <c r="L48" s="438">
        <v>0</v>
      </c>
      <c r="M48" s="437">
        <v>25413</v>
      </c>
      <c r="N48" s="439" t="str">
        <f t="shared" si="5"/>
        <v/>
      </c>
      <c r="O48" s="439" t="str">
        <f t="shared" si="6"/>
        <v/>
      </c>
      <c r="P48" s="439">
        <f t="shared" si="7"/>
        <v>1.47</v>
      </c>
    </row>
    <row r="49" ht="21.95" customHeight="1" spans="1:16">
      <c r="A49" s="378" t="s">
        <v>2627</v>
      </c>
      <c r="B49" s="437">
        <v>41805</v>
      </c>
      <c r="C49" s="438">
        <v>0</v>
      </c>
      <c r="D49" s="438">
        <v>0</v>
      </c>
      <c r="E49" s="437">
        <v>133024</v>
      </c>
      <c r="F49" s="439" t="str">
        <f t="shared" si="1"/>
        <v/>
      </c>
      <c r="G49" s="439" t="str">
        <f t="shared" si="2"/>
        <v/>
      </c>
      <c r="H49" s="439">
        <f t="shared" si="3"/>
        <v>3.18</v>
      </c>
      <c r="I49" s="378" t="s">
        <v>2628</v>
      </c>
      <c r="J49" s="437">
        <v>2627</v>
      </c>
      <c r="K49" s="438">
        <v>5424</v>
      </c>
      <c r="L49" s="438">
        <v>5424</v>
      </c>
      <c r="M49" s="437">
        <v>3156</v>
      </c>
      <c r="N49" s="439">
        <f t="shared" si="5"/>
        <v>0.58</v>
      </c>
      <c r="O49" s="439">
        <f t="shared" si="6"/>
        <v>0.58</v>
      </c>
      <c r="P49" s="439">
        <f t="shared" si="7"/>
        <v>1.2</v>
      </c>
    </row>
    <row r="50" ht="21.95" customHeight="1" spans="1:16">
      <c r="A50" s="378"/>
      <c r="B50" s="437"/>
      <c r="C50" s="438"/>
      <c r="D50" s="438"/>
      <c r="E50" s="437"/>
      <c r="F50" s="439" t="str">
        <f t="shared" si="1"/>
        <v/>
      </c>
      <c r="G50" s="439" t="str">
        <f t="shared" si="2"/>
        <v/>
      </c>
      <c r="H50" s="439" t="str">
        <f t="shared" si="3"/>
        <v/>
      </c>
      <c r="I50" s="378"/>
      <c r="J50" s="437"/>
      <c r="K50" s="438"/>
      <c r="L50" s="438"/>
      <c r="M50" s="437" t="s">
        <v>92</v>
      </c>
      <c r="N50" s="439" t="str">
        <f t="shared" si="5"/>
        <v/>
      </c>
      <c r="O50" s="439" t="str">
        <f t="shared" si="6"/>
        <v/>
      </c>
      <c r="P50" s="439" t="str">
        <f t="shared" si="7"/>
        <v/>
      </c>
    </row>
    <row r="51" ht="21.95" customHeight="1" spans="1:16">
      <c r="A51" s="441" t="s">
        <v>132</v>
      </c>
      <c r="B51" s="444">
        <f>SUM(B45,B47)</f>
        <v>140564</v>
      </c>
      <c r="C51" s="444">
        <f t="shared" ref="C51:M51" si="10">SUM(C45,C47)</f>
        <v>126995</v>
      </c>
      <c r="D51" s="444">
        <f t="shared" ref="D51" si="11">SUM(D45,D47)</f>
        <v>126995</v>
      </c>
      <c r="E51" s="444">
        <f t="shared" si="10"/>
        <v>252360</v>
      </c>
      <c r="F51" s="443">
        <f t="shared" si="1"/>
        <v>1.99</v>
      </c>
      <c r="G51" s="443">
        <f t="shared" si="2"/>
        <v>1.99</v>
      </c>
      <c r="H51" s="443">
        <f t="shared" si="3"/>
        <v>1.8</v>
      </c>
      <c r="I51" s="441" t="s">
        <v>133</v>
      </c>
      <c r="J51" s="444">
        <f t="shared" si="10"/>
        <v>74466</v>
      </c>
      <c r="K51" s="444">
        <f t="shared" si="10"/>
        <v>67130</v>
      </c>
      <c r="L51" s="444">
        <f t="shared" ref="L51" si="12">SUM(L45,L47)</f>
        <v>67130</v>
      </c>
      <c r="M51" s="444">
        <f t="shared" si="10"/>
        <v>102282</v>
      </c>
      <c r="N51" s="443">
        <f t="shared" si="5"/>
        <v>1.52</v>
      </c>
      <c r="O51" s="443">
        <f t="shared" si="6"/>
        <v>1.52</v>
      </c>
      <c r="P51" s="443">
        <f t="shared" si="7"/>
        <v>1.37</v>
      </c>
    </row>
    <row r="52" ht="21.95" customHeight="1" spans="1:16">
      <c r="A52" s="441" t="s">
        <v>2629</v>
      </c>
      <c r="B52" s="444">
        <v>318252</v>
      </c>
      <c r="C52" s="442"/>
      <c r="D52" s="442"/>
      <c r="E52" s="444">
        <v>387139</v>
      </c>
      <c r="F52" s="443" t="str">
        <f t="shared" si="1"/>
        <v/>
      </c>
      <c r="G52" s="439" t="str">
        <f t="shared" si="2"/>
        <v/>
      </c>
      <c r="H52" s="443">
        <f t="shared" ref="H52" si="13">E52/B52</f>
        <v>1.22</v>
      </c>
      <c r="I52" s="441" t="s">
        <v>2630</v>
      </c>
      <c r="J52" s="444">
        <v>307139</v>
      </c>
      <c r="K52" s="442"/>
      <c r="L52" s="442"/>
      <c r="M52" s="447">
        <v>537217</v>
      </c>
      <c r="N52" s="443" t="str">
        <f t="shared" si="5"/>
        <v/>
      </c>
      <c r="O52" s="439" t="str">
        <f t="shared" si="6"/>
        <v/>
      </c>
      <c r="P52" s="443">
        <f t="shared" si="7"/>
        <v>1.75</v>
      </c>
    </row>
    <row r="53" ht="14.25" spans="1:16">
      <c r="A53" s="378"/>
      <c r="B53" s="378"/>
      <c r="C53" s="445"/>
      <c r="D53" s="445"/>
      <c r="E53" s="378"/>
      <c r="F53" s="378"/>
      <c r="G53" s="378"/>
      <c r="H53" s="378"/>
      <c r="I53" s="378"/>
      <c r="J53" s="378"/>
      <c r="K53" s="445"/>
      <c r="L53" s="445"/>
      <c r="M53" s="378"/>
      <c r="N53" s="378"/>
      <c r="O53" s="378"/>
      <c r="P53" s="378"/>
    </row>
    <row r="54" ht="14.25" spans="3:12">
      <c r="C54" s="446"/>
      <c r="D54" s="446"/>
      <c r="K54" s="446"/>
      <c r="L54" s="446"/>
    </row>
    <row r="55" ht="14.25" spans="3:12">
      <c r="C55" s="446"/>
      <c r="D55" s="446"/>
      <c r="K55" s="446"/>
      <c r="L55" s="446"/>
    </row>
    <row r="56" ht="14.25" spans="3:12">
      <c r="C56" s="446"/>
      <c r="D56" s="446"/>
      <c r="K56" s="446"/>
      <c r="L56" s="446"/>
    </row>
    <row r="57" ht="14.25" spans="11:12">
      <c r="K57" s="446"/>
      <c r="L57" s="446"/>
    </row>
    <row r="58" ht="14.25" spans="11:12">
      <c r="K58" s="446"/>
      <c r="L58" s="446"/>
    </row>
  </sheetData>
  <mergeCells count="2">
    <mergeCell ref="A1:H1"/>
    <mergeCell ref="I1:P1"/>
  </mergeCells>
  <conditionalFormatting sqref="I52 A46:A50 I5:I7 I9:I11 A4:A11 A19 A23 A27 A32:A35 A40:A44 I27 I32:I35 I40:I43">
    <cfRule type="expression" dxfId="1" priority="3" stopIfTrue="1">
      <formula>"len($A:$A)=3"</formula>
    </cfRule>
  </conditionalFormatting>
  <conditionalFormatting sqref="F4:H52 N4:P52">
    <cfRule type="cellIs" dxfId="7" priority="2" stopIfTrue="1" operator="lessThan">
      <formula>0</formula>
    </cfRule>
  </conditionalFormatting>
  <conditionalFormatting sqref="A52 I13 A12:A18 I17 I21 A20:A22 I24:I26 A24:A26 I28:I31 A28:A31 I36:I39 A36:A39">
    <cfRule type="expression" dxfId="1" priority="1" stopIfTrue="1">
      <formula>"len($A:$A)=3"</formula>
    </cfRule>
  </conditionalFormatting>
  <printOptions horizontalCentered="1"/>
  <pageMargins left="0.236220472440945" right="0.236220472440945" top="0.196850393700787" bottom="0.196850393700787" header="0.393700787401575" footer="0.393700787401575"/>
  <pageSetup paperSize="9" scale="65" fitToWidth="2" orientation="portrait" blackAndWhite="1"/>
  <headerFooter alignWithMargins="0" scaleWithDoc="0"/>
  <colBreaks count="1" manualBreakCount="1">
    <brk id="8" max="53"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63"/>
  <sheetViews>
    <sheetView showZeros="0" zoomScaleSheetLayoutView="85" topLeftCell="A52" workbookViewId="0">
      <selection activeCell="I33" sqref="I33"/>
    </sheetView>
  </sheetViews>
  <sheetFormatPr defaultColWidth="9" defaultRowHeight="14.25"/>
  <cols>
    <col min="1" max="1" width="43.125" style="379" customWidth="1"/>
    <col min="2" max="4" width="13.625" style="379" customWidth="1"/>
    <col min="5" max="6" width="13.625" style="380" customWidth="1"/>
    <col min="7" max="7" width="41.625" style="379" customWidth="1"/>
    <col min="8" max="12" width="13.625" style="379" customWidth="1"/>
    <col min="13" max="23" width="9" style="379"/>
    <col min="24" max="24" width="12.75" style="379" customWidth="1"/>
    <col min="25" max="16384" width="9" style="379"/>
  </cols>
  <sheetData>
    <row r="1" ht="28.5" spans="1:12">
      <c r="A1" s="381" t="s">
        <v>2631</v>
      </c>
      <c r="B1" s="381"/>
      <c r="C1" s="381"/>
      <c r="D1" s="381"/>
      <c r="E1" s="381"/>
      <c r="F1" s="381"/>
      <c r="G1" s="381" t="s">
        <v>2632</v>
      </c>
      <c r="H1" s="381"/>
      <c r="I1" s="381"/>
      <c r="J1" s="381"/>
      <c r="K1" s="381"/>
      <c r="L1" s="381"/>
    </row>
    <row r="2" ht="19.5" customHeight="1" spans="1:12">
      <c r="A2" s="382" t="s">
        <v>2633</v>
      </c>
      <c r="B2" s="382"/>
      <c r="C2" s="382"/>
      <c r="D2" s="382"/>
      <c r="E2" s="383"/>
      <c r="F2" s="384" t="s">
        <v>32</v>
      </c>
      <c r="G2" s="382" t="s">
        <v>2634</v>
      </c>
      <c r="L2" s="384" t="s">
        <v>32</v>
      </c>
    </row>
    <row r="3" ht="30.75" customHeight="1" spans="1:12">
      <c r="A3" s="385" t="s">
        <v>34</v>
      </c>
      <c r="B3" s="386" t="s">
        <v>35</v>
      </c>
      <c r="C3" s="386" t="s">
        <v>36</v>
      </c>
      <c r="D3" s="387" t="s">
        <v>38</v>
      </c>
      <c r="E3" s="388" t="s">
        <v>41</v>
      </c>
      <c r="F3" s="388" t="s">
        <v>42</v>
      </c>
      <c r="G3" s="385" t="s">
        <v>34</v>
      </c>
      <c r="H3" s="388" t="s">
        <v>35</v>
      </c>
      <c r="I3" s="386" t="s">
        <v>36</v>
      </c>
      <c r="J3" s="387" t="s">
        <v>38</v>
      </c>
      <c r="K3" s="386" t="s">
        <v>41</v>
      </c>
      <c r="L3" s="386" t="s">
        <v>42</v>
      </c>
    </row>
    <row r="4" ht="15.95" customHeight="1" spans="1:12">
      <c r="A4" s="389" t="s">
        <v>2635</v>
      </c>
      <c r="B4" s="390">
        <f>SUM(B5:B29)</f>
        <v>50</v>
      </c>
      <c r="C4" s="390">
        <f t="shared" ref="C4:D4" si="0">SUM(C5:C29)</f>
        <v>99</v>
      </c>
      <c r="D4" s="390">
        <f t="shared" si="0"/>
        <v>54</v>
      </c>
      <c r="E4" s="391">
        <f>D4/B4</f>
        <v>1.08</v>
      </c>
      <c r="F4" s="391">
        <f>D4/C4</f>
        <v>0.545</v>
      </c>
      <c r="G4" s="389" t="s">
        <v>2636</v>
      </c>
      <c r="H4" s="390"/>
      <c r="I4" s="390"/>
      <c r="J4" s="390"/>
      <c r="K4" s="420"/>
      <c r="L4" s="421"/>
    </row>
    <row r="5" ht="15.95" customHeight="1" spans="1:12">
      <c r="A5" s="392" t="s">
        <v>2637</v>
      </c>
      <c r="B5" s="393"/>
      <c r="C5" s="394">
        <v>0</v>
      </c>
      <c r="D5" s="395">
        <v>0</v>
      </c>
      <c r="E5" s="396"/>
      <c r="F5" s="396"/>
      <c r="G5" s="109" t="s">
        <v>2638</v>
      </c>
      <c r="H5" s="393"/>
      <c r="I5" s="394"/>
      <c r="J5" s="395"/>
      <c r="K5" s="422"/>
      <c r="L5" s="422"/>
    </row>
    <row r="6" ht="15.95" customHeight="1" spans="1:12">
      <c r="A6" s="392" t="s">
        <v>2639</v>
      </c>
      <c r="B6" s="393"/>
      <c r="C6" s="394">
        <v>0</v>
      </c>
      <c r="D6" s="395"/>
      <c r="E6" s="396"/>
      <c r="F6" s="396"/>
      <c r="G6" s="109" t="s">
        <v>2640</v>
      </c>
      <c r="H6" s="393"/>
      <c r="I6" s="394"/>
      <c r="J6" s="395"/>
      <c r="K6" s="422"/>
      <c r="L6" s="422"/>
    </row>
    <row r="7" ht="15.95" customHeight="1" spans="1:12">
      <c r="A7" s="392" t="s">
        <v>2641</v>
      </c>
      <c r="B7" s="393"/>
      <c r="C7" s="394"/>
      <c r="D7" s="395"/>
      <c r="E7" s="396"/>
      <c r="F7" s="396"/>
      <c r="G7" s="109" t="s">
        <v>2642</v>
      </c>
      <c r="H7" s="393"/>
      <c r="I7" s="394"/>
      <c r="J7" s="395"/>
      <c r="K7" s="422"/>
      <c r="L7" s="423"/>
    </row>
    <row r="8" ht="15.95" customHeight="1" spans="1:12">
      <c r="A8" s="392" t="s">
        <v>2643</v>
      </c>
      <c r="B8" s="393"/>
      <c r="C8" s="394"/>
      <c r="D8" s="395"/>
      <c r="E8" s="396"/>
      <c r="F8" s="396"/>
      <c r="G8" s="397" t="s">
        <v>2644</v>
      </c>
      <c r="H8" s="393"/>
      <c r="I8" s="394"/>
      <c r="J8" s="395"/>
      <c r="K8" s="422"/>
      <c r="L8" s="423"/>
    </row>
    <row r="9" ht="15.95" customHeight="1" spans="1:12">
      <c r="A9" s="392" t="s">
        <v>2645</v>
      </c>
      <c r="B9" s="393"/>
      <c r="C9" s="394"/>
      <c r="D9" s="395"/>
      <c r="E9" s="396"/>
      <c r="F9" s="396"/>
      <c r="G9" s="109" t="s">
        <v>2646</v>
      </c>
      <c r="H9" s="393"/>
      <c r="I9" s="394"/>
      <c r="J9" s="395"/>
      <c r="K9" s="422"/>
      <c r="L9" s="423"/>
    </row>
    <row r="10" ht="15.95" customHeight="1" spans="1:12">
      <c r="A10" s="392" t="s">
        <v>2647</v>
      </c>
      <c r="B10" s="398"/>
      <c r="C10" s="394"/>
      <c r="D10" s="395"/>
      <c r="E10" s="396"/>
      <c r="F10" s="396"/>
      <c r="G10" s="389" t="s">
        <v>2648</v>
      </c>
      <c r="H10" s="390"/>
      <c r="I10" s="390">
        <v>5</v>
      </c>
      <c r="J10" s="390"/>
      <c r="K10" s="420"/>
      <c r="L10" s="420"/>
    </row>
    <row r="11" ht="15.95" customHeight="1" spans="1:12">
      <c r="A11" s="392" t="s">
        <v>2649</v>
      </c>
      <c r="B11" s="393"/>
      <c r="C11" s="394"/>
      <c r="D11" s="395"/>
      <c r="E11" s="396"/>
      <c r="F11" s="396"/>
      <c r="G11" s="397" t="s">
        <v>2644</v>
      </c>
      <c r="H11" s="393"/>
      <c r="I11" s="394"/>
      <c r="J11" s="395"/>
      <c r="K11" s="422"/>
      <c r="L11" s="422"/>
    </row>
    <row r="12" ht="15.95" customHeight="1" spans="1:12">
      <c r="A12" s="392" t="s">
        <v>2650</v>
      </c>
      <c r="B12" s="393"/>
      <c r="C12" s="394"/>
      <c r="D12" s="395"/>
      <c r="E12" s="396"/>
      <c r="F12" s="396"/>
      <c r="G12" s="389" t="s">
        <v>2651</v>
      </c>
      <c r="H12" s="390"/>
      <c r="I12" s="390">
        <v>11</v>
      </c>
      <c r="J12" s="390"/>
      <c r="K12" s="420"/>
      <c r="L12" s="420"/>
    </row>
    <row r="13" ht="15.95" customHeight="1" spans="1:12">
      <c r="A13" s="392" t="s">
        <v>2652</v>
      </c>
      <c r="B13" s="393"/>
      <c r="C13" s="394"/>
      <c r="D13" s="395"/>
      <c r="E13" s="396"/>
      <c r="F13" s="396"/>
      <c r="G13" s="392" t="s">
        <v>2653</v>
      </c>
      <c r="H13" s="395"/>
      <c r="I13" s="395"/>
      <c r="J13" s="395"/>
      <c r="K13" s="422"/>
      <c r="L13" s="422"/>
    </row>
    <row r="14" ht="15.95" customHeight="1" spans="1:12">
      <c r="A14" s="392" t="s">
        <v>2654</v>
      </c>
      <c r="B14" s="393"/>
      <c r="C14" s="394"/>
      <c r="D14" s="395"/>
      <c r="E14" s="396"/>
      <c r="F14" s="396"/>
      <c r="G14" s="392" t="s">
        <v>2655</v>
      </c>
      <c r="H14" s="393"/>
      <c r="I14" s="394"/>
      <c r="J14" s="395"/>
      <c r="K14" s="422"/>
      <c r="L14" s="422"/>
    </row>
    <row r="15" ht="15.95" customHeight="1" spans="1:12">
      <c r="A15" s="392" t="s">
        <v>2656</v>
      </c>
      <c r="B15" s="393"/>
      <c r="C15" s="394"/>
      <c r="D15" s="395"/>
      <c r="E15" s="396"/>
      <c r="F15" s="396"/>
      <c r="G15" s="392" t="s">
        <v>2657</v>
      </c>
      <c r="H15" s="393"/>
      <c r="I15" s="394"/>
      <c r="J15" s="395"/>
      <c r="K15" s="422"/>
      <c r="L15" s="422"/>
    </row>
    <row r="16" ht="15.95" customHeight="1" spans="1:12">
      <c r="A16" s="392" t="s">
        <v>2658</v>
      </c>
      <c r="B16" s="393"/>
      <c r="C16" s="394"/>
      <c r="D16" s="395"/>
      <c r="E16" s="396"/>
      <c r="F16" s="396"/>
      <c r="G16" s="392" t="s">
        <v>2659</v>
      </c>
      <c r="H16" s="393"/>
      <c r="I16" s="394"/>
      <c r="J16" s="395"/>
      <c r="K16" s="422"/>
      <c r="L16" s="422"/>
    </row>
    <row r="17" ht="15.95" customHeight="1" spans="1:12">
      <c r="A17" s="392" t="s">
        <v>2660</v>
      </c>
      <c r="B17" s="393"/>
      <c r="C17" s="394"/>
      <c r="D17" s="395"/>
      <c r="E17" s="396"/>
      <c r="F17" s="396"/>
      <c r="G17" s="389" t="s">
        <v>2661</v>
      </c>
      <c r="H17" s="390"/>
      <c r="I17" s="390">
        <v>7</v>
      </c>
      <c r="J17" s="390"/>
      <c r="K17" s="420"/>
      <c r="L17" s="420"/>
    </row>
    <row r="18" ht="15.95" customHeight="1" spans="1:12">
      <c r="A18" s="392" t="s">
        <v>2662</v>
      </c>
      <c r="B18" s="393"/>
      <c r="C18" s="394"/>
      <c r="D18" s="395"/>
      <c r="E18" s="396"/>
      <c r="F18" s="396"/>
      <c r="G18" s="392" t="s">
        <v>2653</v>
      </c>
      <c r="H18" s="393"/>
      <c r="I18" s="394">
        <v>7</v>
      </c>
      <c r="J18" s="395"/>
      <c r="K18" s="422"/>
      <c r="L18" s="422"/>
    </row>
    <row r="19" ht="15.95" customHeight="1" spans="1:12">
      <c r="A19" s="392" t="s">
        <v>2663</v>
      </c>
      <c r="B19" s="393"/>
      <c r="C19" s="394"/>
      <c r="D19" s="395"/>
      <c r="E19" s="396"/>
      <c r="F19" s="396"/>
      <c r="G19" s="392" t="s">
        <v>2664</v>
      </c>
      <c r="H19" s="393"/>
      <c r="I19" s="394"/>
      <c r="J19" s="395"/>
      <c r="K19" s="422"/>
      <c r="L19" s="422"/>
    </row>
    <row r="20" ht="15.95" customHeight="1" spans="1:12">
      <c r="A20" s="392" t="s">
        <v>2665</v>
      </c>
      <c r="B20" s="393"/>
      <c r="C20" s="394"/>
      <c r="D20" s="395"/>
      <c r="E20" s="396"/>
      <c r="F20" s="396"/>
      <c r="G20" s="392" t="s">
        <v>2657</v>
      </c>
      <c r="H20" s="393"/>
      <c r="I20" s="394"/>
      <c r="J20" s="395"/>
      <c r="K20" s="422"/>
      <c r="L20" s="422"/>
    </row>
    <row r="21" ht="15.95" customHeight="1" spans="1:12">
      <c r="A21" s="392" t="s">
        <v>2666</v>
      </c>
      <c r="B21" s="393"/>
      <c r="C21" s="394"/>
      <c r="D21" s="395"/>
      <c r="E21" s="396"/>
      <c r="F21" s="396"/>
      <c r="G21" s="389" t="s">
        <v>2667</v>
      </c>
      <c r="H21" s="390"/>
      <c r="I21" s="390"/>
      <c r="J21" s="390"/>
      <c r="K21" s="420"/>
      <c r="L21" s="420"/>
    </row>
    <row r="22" ht="15.95" customHeight="1" spans="1:12">
      <c r="A22" s="392" t="s">
        <v>2668</v>
      </c>
      <c r="B22" s="393"/>
      <c r="C22" s="394"/>
      <c r="D22" s="395"/>
      <c r="E22" s="396"/>
      <c r="F22" s="396"/>
      <c r="G22" s="392" t="s">
        <v>2653</v>
      </c>
      <c r="H22" s="393"/>
      <c r="I22" s="394"/>
      <c r="J22" s="395"/>
      <c r="K22" s="422"/>
      <c r="L22" s="422"/>
    </row>
    <row r="23" ht="15.95" customHeight="1" spans="1:12">
      <c r="A23" s="392" t="s">
        <v>2669</v>
      </c>
      <c r="B23" s="393"/>
      <c r="C23" s="394"/>
      <c r="D23" s="395"/>
      <c r="E23" s="396"/>
      <c r="F23" s="396"/>
      <c r="G23" s="392" t="s">
        <v>2657</v>
      </c>
      <c r="H23" s="393"/>
      <c r="I23" s="394"/>
      <c r="J23" s="395"/>
      <c r="K23" s="422"/>
      <c r="L23" s="422"/>
    </row>
    <row r="24" ht="15.95" customHeight="1" spans="1:12">
      <c r="A24" s="392" t="s">
        <v>2670</v>
      </c>
      <c r="B24" s="393"/>
      <c r="C24" s="394"/>
      <c r="D24" s="395"/>
      <c r="E24" s="399"/>
      <c r="F24" s="396"/>
      <c r="G24" s="389" t="s">
        <v>2671</v>
      </c>
      <c r="H24" s="390"/>
      <c r="I24" s="390">
        <v>5</v>
      </c>
      <c r="J24" s="390"/>
      <c r="K24" s="420"/>
      <c r="L24" s="420"/>
    </row>
    <row r="25" ht="15.95" customHeight="1" spans="1:12">
      <c r="A25" s="392" t="s">
        <v>2672</v>
      </c>
      <c r="B25" s="393"/>
      <c r="C25" s="394"/>
      <c r="D25" s="395"/>
      <c r="E25" s="399"/>
      <c r="F25" s="396"/>
      <c r="G25" s="392" t="s">
        <v>2653</v>
      </c>
      <c r="H25" s="393"/>
      <c r="I25" s="393">
        <v>5</v>
      </c>
      <c r="J25" s="393"/>
      <c r="K25" s="422"/>
      <c r="L25" s="420"/>
    </row>
    <row r="26" ht="15.95" customHeight="1" spans="1:12">
      <c r="A26" s="392" t="s">
        <v>2673</v>
      </c>
      <c r="B26" s="393"/>
      <c r="C26" s="394"/>
      <c r="D26" s="395"/>
      <c r="E26" s="399"/>
      <c r="F26" s="396"/>
      <c r="G26" s="392" t="s">
        <v>2674</v>
      </c>
      <c r="H26" s="393"/>
      <c r="I26" s="394"/>
      <c r="J26" s="395"/>
      <c r="K26" s="422"/>
      <c r="L26" s="422"/>
    </row>
    <row r="27" ht="15.95" customHeight="1" spans="1:12">
      <c r="A27" s="392" t="s">
        <v>2675</v>
      </c>
      <c r="B27" s="393"/>
      <c r="C27" s="394"/>
      <c r="D27" s="395"/>
      <c r="E27" s="396"/>
      <c r="F27" s="396"/>
      <c r="G27" s="392" t="s">
        <v>2659</v>
      </c>
      <c r="H27" s="393"/>
      <c r="I27" s="394"/>
      <c r="J27" s="395"/>
      <c r="K27" s="422"/>
      <c r="L27" s="420"/>
    </row>
    <row r="28" ht="15.95" customHeight="1" spans="1:12">
      <c r="A28" s="392" t="s">
        <v>2676</v>
      </c>
      <c r="B28" s="393"/>
      <c r="C28" s="394"/>
      <c r="D28" s="395"/>
      <c r="E28" s="396"/>
      <c r="F28" s="396"/>
      <c r="G28" s="392" t="s">
        <v>2657</v>
      </c>
      <c r="H28" s="393"/>
      <c r="I28" s="394"/>
      <c r="J28" s="395"/>
      <c r="K28" s="422"/>
      <c r="L28" s="422"/>
    </row>
    <row r="29" ht="15.95" customHeight="1" spans="1:12">
      <c r="A29" s="392" t="s">
        <v>2677</v>
      </c>
      <c r="B29" s="393">
        <v>50</v>
      </c>
      <c r="C29" s="394">
        <v>99</v>
      </c>
      <c r="D29" s="395">
        <v>54</v>
      </c>
      <c r="E29" s="396"/>
      <c r="F29" s="396"/>
      <c r="G29" s="389" t="s">
        <v>2678</v>
      </c>
      <c r="H29" s="390"/>
      <c r="I29" s="390"/>
      <c r="J29" s="390"/>
      <c r="K29" s="420"/>
      <c r="L29" s="420"/>
    </row>
    <row r="30" ht="15.95" customHeight="1" spans="1:12">
      <c r="A30" s="392"/>
      <c r="B30" s="393"/>
      <c r="C30" s="394"/>
      <c r="D30" s="395"/>
      <c r="E30" s="396"/>
      <c r="F30" s="396"/>
      <c r="G30" s="392" t="s">
        <v>2653</v>
      </c>
      <c r="H30" s="393"/>
      <c r="I30" s="393"/>
      <c r="J30" s="393"/>
      <c r="K30" s="422"/>
      <c r="L30" s="422"/>
    </row>
    <row r="31" ht="15.95" customHeight="1" spans="1:12">
      <c r="A31" s="392"/>
      <c r="B31" s="393"/>
      <c r="C31" s="394"/>
      <c r="D31" s="395"/>
      <c r="E31" s="396"/>
      <c r="F31" s="396"/>
      <c r="G31" s="392" t="s">
        <v>2655</v>
      </c>
      <c r="H31" s="393"/>
      <c r="I31" s="424"/>
      <c r="J31" s="393"/>
      <c r="K31" s="422"/>
      <c r="L31" s="422"/>
    </row>
    <row r="32" ht="15.95" customHeight="1" spans="1:12">
      <c r="A32" s="392"/>
      <c r="B32" s="393"/>
      <c r="C32" s="394"/>
      <c r="D32" s="395"/>
      <c r="E32" s="396"/>
      <c r="F32" s="396"/>
      <c r="G32" s="392" t="s">
        <v>2659</v>
      </c>
      <c r="H32" s="393"/>
      <c r="I32" s="394"/>
      <c r="J32" s="395"/>
      <c r="K32" s="420"/>
      <c r="L32" s="420"/>
    </row>
    <row r="33" ht="15.95" customHeight="1" spans="1:12">
      <c r="A33" s="389" t="s">
        <v>2679</v>
      </c>
      <c r="B33" s="390"/>
      <c r="C33" s="390"/>
      <c r="D33" s="390"/>
      <c r="E33" s="391"/>
      <c r="F33" s="391"/>
      <c r="G33" s="392" t="s">
        <v>2657</v>
      </c>
      <c r="H33" s="400"/>
      <c r="I33" s="394"/>
      <c r="J33" s="395"/>
      <c r="K33" s="422"/>
      <c r="L33" s="422"/>
    </row>
    <row r="34" ht="15.95" customHeight="1" spans="1:12">
      <c r="A34" s="401" t="s">
        <v>2680</v>
      </c>
      <c r="B34" s="393"/>
      <c r="C34" s="394"/>
      <c r="D34" s="395"/>
      <c r="E34" s="396"/>
      <c r="F34" s="396"/>
      <c r="G34" s="389" t="s">
        <v>2681</v>
      </c>
      <c r="H34" s="390"/>
      <c r="I34" s="390">
        <v>79</v>
      </c>
      <c r="J34" s="390"/>
      <c r="K34" s="420"/>
      <c r="L34" s="420"/>
    </row>
    <row r="35" ht="15.95" customHeight="1" spans="1:12">
      <c r="A35" s="401" t="s">
        <v>2682</v>
      </c>
      <c r="B35" s="393"/>
      <c r="C35" s="394"/>
      <c r="D35" s="395"/>
      <c r="E35" s="396"/>
      <c r="F35" s="396"/>
      <c r="G35" s="392" t="s">
        <v>2653</v>
      </c>
      <c r="H35" s="393"/>
      <c r="I35" s="393">
        <v>79</v>
      </c>
      <c r="J35" s="393"/>
      <c r="K35" s="422"/>
      <c r="L35" s="422"/>
    </row>
    <row r="36" ht="15.95" customHeight="1" spans="1:12">
      <c r="A36" s="401" t="s">
        <v>2683</v>
      </c>
      <c r="B36" s="402"/>
      <c r="C36" s="403"/>
      <c r="D36" s="404"/>
      <c r="E36" s="405"/>
      <c r="F36" s="405"/>
      <c r="G36" s="392" t="s">
        <v>2655</v>
      </c>
      <c r="H36" s="393"/>
      <c r="I36" s="394"/>
      <c r="J36" s="395"/>
      <c r="K36" s="422"/>
      <c r="L36" s="422"/>
    </row>
    <row r="37" ht="15.95" customHeight="1" spans="1:12">
      <c r="A37" s="401"/>
      <c r="B37" s="402"/>
      <c r="C37" s="403"/>
      <c r="D37" s="404"/>
      <c r="E37" s="405"/>
      <c r="F37" s="405"/>
      <c r="G37" s="392" t="s">
        <v>2659</v>
      </c>
      <c r="H37" s="393"/>
      <c r="I37" s="394"/>
      <c r="J37" s="395"/>
      <c r="K37" s="422"/>
      <c r="L37" s="422"/>
    </row>
    <row r="38" ht="15.95" customHeight="1" spans="1:12">
      <c r="A38" s="389" t="s">
        <v>2684</v>
      </c>
      <c r="B38" s="406">
        <v>0</v>
      </c>
      <c r="C38" s="406">
        <v>0</v>
      </c>
      <c r="D38" s="406">
        <v>0</v>
      </c>
      <c r="E38" s="405"/>
      <c r="F38" s="405"/>
      <c r="G38" s="392" t="s">
        <v>2685</v>
      </c>
      <c r="H38" s="393"/>
      <c r="I38" s="394"/>
      <c r="J38" s="395"/>
      <c r="K38" s="422"/>
      <c r="L38" s="422"/>
    </row>
    <row r="39" ht="15.95" customHeight="1" spans="1:12">
      <c r="A39" s="401" t="s">
        <v>2686</v>
      </c>
      <c r="B39" s="406"/>
      <c r="C39" s="407"/>
      <c r="D39" s="408"/>
      <c r="E39" s="409"/>
      <c r="F39" s="396"/>
      <c r="G39" s="392" t="s">
        <v>2657</v>
      </c>
      <c r="H39" s="393"/>
      <c r="I39" s="394">
        <v>79</v>
      </c>
      <c r="J39" s="395"/>
      <c r="K39" s="422"/>
      <c r="L39" s="422"/>
    </row>
    <row r="40" ht="15.95" customHeight="1" spans="1:12">
      <c r="A40" s="401" t="s">
        <v>2687</v>
      </c>
      <c r="B40" s="406"/>
      <c r="C40" s="407"/>
      <c r="D40" s="408"/>
      <c r="E40" s="409"/>
      <c r="F40" s="396"/>
      <c r="G40" s="389" t="s">
        <v>2688</v>
      </c>
      <c r="H40" s="390"/>
      <c r="I40" s="390"/>
      <c r="J40" s="425"/>
      <c r="K40" s="422"/>
      <c r="L40" s="420"/>
    </row>
    <row r="41" ht="15.95" customHeight="1" spans="1:12">
      <c r="A41" s="401" t="s">
        <v>2689</v>
      </c>
      <c r="B41" s="406"/>
      <c r="C41" s="407"/>
      <c r="D41" s="408"/>
      <c r="E41" s="409"/>
      <c r="F41" s="409"/>
      <c r="G41" s="392" t="s">
        <v>2653</v>
      </c>
      <c r="H41" s="393"/>
      <c r="I41" s="393"/>
      <c r="J41" s="395"/>
      <c r="K41" s="422"/>
      <c r="L41" s="422"/>
    </row>
    <row r="42" ht="15.95" customHeight="1" spans="1:12">
      <c r="A42" s="401"/>
      <c r="B42" s="406"/>
      <c r="C42" s="407"/>
      <c r="D42" s="408"/>
      <c r="E42" s="409"/>
      <c r="F42" s="409"/>
      <c r="G42" s="392" t="s">
        <v>2659</v>
      </c>
      <c r="H42" s="393"/>
      <c r="I42" s="394"/>
      <c r="J42" s="395"/>
      <c r="K42" s="422"/>
      <c r="L42" s="422"/>
    </row>
    <row r="43" ht="15.95" customHeight="1" spans="1:12">
      <c r="A43" s="389" t="s">
        <v>2690</v>
      </c>
      <c r="B43" s="406">
        <v>0</v>
      </c>
      <c r="C43" s="406">
        <v>0</v>
      </c>
      <c r="D43" s="406">
        <v>0</v>
      </c>
      <c r="E43" s="409"/>
      <c r="F43" s="409"/>
      <c r="G43" s="392" t="s">
        <v>2657</v>
      </c>
      <c r="H43" s="393"/>
      <c r="I43" s="394"/>
      <c r="J43" s="395"/>
      <c r="K43" s="426"/>
      <c r="L43" s="422"/>
    </row>
    <row r="44" ht="15.95" customHeight="1" spans="1:12">
      <c r="A44" s="401" t="s">
        <v>2691</v>
      </c>
      <c r="B44" s="402"/>
      <c r="C44" s="403"/>
      <c r="D44" s="404"/>
      <c r="E44" s="405"/>
      <c r="F44" s="405"/>
      <c r="G44" s="389" t="s">
        <v>2692</v>
      </c>
      <c r="H44" s="390"/>
      <c r="I44" s="390">
        <v>42</v>
      </c>
      <c r="J44" s="425">
        <v>65</v>
      </c>
      <c r="K44" s="420"/>
      <c r="L44" s="420">
        <f t="shared" ref="L44:L45" si="1">J44/I44</f>
        <v>1.548</v>
      </c>
    </row>
    <row r="45" ht="15.95" customHeight="1" spans="1:12">
      <c r="A45" s="401" t="s">
        <v>2693</v>
      </c>
      <c r="B45" s="402"/>
      <c r="C45" s="404"/>
      <c r="D45" s="404"/>
      <c r="E45" s="405"/>
      <c r="F45" s="405"/>
      <c r="G45" s="392" t="s">
        <v>2653</v>
      </c>
      <c r="H45" s="393"/>
      <c r="I45" s="393">
        <v>42</v>
      </c>
      <c r="J45" s="395">
        <v>65</v>
      </c>
      <c r="K45" s="422"/>
      <c r="L45" s="422">
        <f t="shared" si="1"/>
        <v>1.548</v>
      </c>
    </row>
    <row r="46" ht="15.95" customHeight="1" spans="1:12">
      <c r="A46" s="401" t="s">
        <v>2694</v>
      </c>
      <c r="B46" s="402"/>
      <c r="C46" s="404"/>
      <c r="D46" s="404"/>
      <c r="E46" s="405"/>
      <c r="F46" s="405"/>
      <c r="G46" s="392" t="s">
        <v>2655</v>
      </c>
      <c r="H46" s="393"/>
      <c r="I46" s="394"/>
      <c r="J46" s="395"/>
      <c r="K46" s="422"/>
      <c r="L46" s="422"/>
    </row>
    <row r="47" ht="15.95" customHeight="1" spans="1:12">
      <c r="A47" s="401"/>
      <c r="B47" s="402"/>
      <c r="C47" s="404"/>
      <c r="D47" s="404"/>
      <c r="E47" s="405"/>
      <c r="F47" s="405"/>
      <c r="G47" s="392" t="s">
        <v>2659</v>
      </c>
      <c r="H47" s="393"/>
      <c r="I47" s="394"/>
      <c r="J47" s="395"/>
      <c r="K47" s="422"/>
      <c r="L47" s="422"/>
    </row>
    <row r="48" ht="15.95" customHeight="1" spans="1:12">
      <c r="A48" s="389" t="s">
        <v>2695</v>
      </c>
      <c r="B48" s="406">
        <v>0</v>
      </c>
      <c r="C48" s="406">
        <v>0</v>
      </c>
      <c r="D48" s="406">
        <v>0</v>
      </c>
      <c r="E48" s="409"/>
      <c r="F48" s="409"/>
      <c r="G48" s="392" t="s">
        <v>2664</v>
      </c>
      <c r="H48" s="393"/>
      <c r="I48" s="390"/>
      <c r="J48" s="395"/>
      <c r="K48" s="420"/>
      <c r="L48" s="422"/>
    </row>
    <row r="49" ht="15.95" customHeight="1" spans="1:12">
      <c r="A49" s="109" t="s">
        <v>2696</v>
      </c>
      <c r="B49" s="406"/>
      <c r="C49" s="408"/>
      <c r="D49" s="408"/>
      <c r="E49" s="409"/>
      <c r="F49" s="409"/>
      <c r="G49" s="392" t="s">
        <v>2685</v>
      </c>
      <c r="H49" s="393"/>
      <c r="I49" s="394"/>
      <c r="J49" s="395"/>
      <c r="K49" s="422"/>
      <c r="L49" s="422"/>
    </row>
    <row r="50" ht="15.95" customHeight="1" spans="1:12">
      <c r="A50" s="109"/>
      <c r="B50" s="406"/>
      <c r="C50" s="408"/>
      <c r="D50" s="408"/>
      <c r="E50" s="409"/>
      <c r="F50" s="409"/>
      <c r="G50" s="392" t="s">
        <v>2657</v>
      </c>
      <c r="H50" s="393"/>
      <c r="I50" s="394">
        <v>42</v>
      </c>
      <c r="J50" s="395">
        <v>65</v>
      </c>
      <c r="K50" s="422"/>
      <c r="L50" s="422">
        <f t="shared" ref="L50" si="2">J50/I50</f>
        <v>1.548</v>
      </c>
    </row>
    <row r="51" s="175" customFormat="1" ht="15.95" customHeight="1" spans="1:12">
      <c r="A51" s="389" t="s">
        <v>2697</v>
      </c>
      <c r="B51" s="406">
        <v>0</v>
      </c>
      <c r="C51" s="406">
        <v>0</v>
      </c>
      <c r="D51" s="406">
        <v>0</v>
      </c>
      <c r="E51" s="409"/>
      <c r="F51" s="409"/>
      <c r="G51" s="389" t="s">
        <v>2698</v>
      </c>
      <c r="H51" s="406"/>
      <c r="I51" s="406"/>
      <c r="J51" s="406"/>
      <c r="K51" s="427"/>
      <c r="L51" s="427"/>
    </row>
    <row r="52" ht="15.95" customHeight="1" spans="1:12">
      <c r="A52" s="389"/>
      <c r="B52" s="406"/>
      <c r="C52" s="406"/>
      <c r="D52" s="406"/>
      <c r="E52" s="409"/>
      <c r="F52" s="409"/>
      <c r="G52" s="109" t="s">
        <v>2699</v>
      </c>
      <c r="H52" s="394"/>
      <c r="I52" s="394"/>
      <c r="J52" s="394"/>
      <c r="K52" s="428"/>
      <c r="L52" s="428"/>
    </row>
    <row r="53" ht="15.95" customHeight="1" spans="1:12">
      <c r="A53" s="389"/>
      <c r="B53" s="406"/>
      <c r="C53" s="406"/>
      <c r="D53" s="406"/>
      <c r="E53" s="409"/>
      <c r="F53" s="409"/>
      <c r="G53" s="109" t="s">
        <v>2700</v>
      </c>
      <c r="H53" s="394"/>
      <c r="I53" s="394"/>
      <c r="J53" s="394"/>
      <c r="K53" s="428"/>
      <c r="L53" s="428"/>
    </row>
    <row r="54" ht="15.95" customHeight="1" spans="1:12">
      <c r="A54" s="389"/>
      <c r="B54" s="406"/>
      <c r="C54" s="406"/>
      <c r="D54" s="406"/>
      <c r="E54" s="409"/>
      <c r="F54" s="409"/>
      <c r="G54" s="109" t="s">
        <v>2701</v>
      </c>
      <c r="H54" s="394"/>
      <c r="I54" s="394"/>
      <c r="J54" s="394"/>
      <c r="K54" s="428"/>
      <c r="L54" s="428"/>
    </row>
    <row r="55" ht="15.95" customHeight="1" spans="1:12">
      <c r="A55" s="389"/>
      <c r="B55" s="406"/>
      <c r="C55" s="406"/>
      <c r="D55" s="406"/>
      <c r="E55" s="409"/>
      <c r="F55" s="409"/>
      <c r="G55" s="392" t="s">
        <v>2702</v>
      </c>
      <c r="H55" s="394"/>
      <c r="I55" s="394"/>
      <c r="J55" s="394"/>
      <c r="K55" s="428"/>
      <c r="L55" s="428"/>
    </row>
    <row r="56" ht="15.95" customHeight="1" spans="1:12">
      <c r="A56" s="410" t="s">
        <v>92</v>
      </c>
      <c r="B56" s="406"/>
      <c r="C56" s="406"/>
      <c r="D56" s="406"/>
      <c r="E56" s="409"/>
      <c r="F56" s="409"/>
      <c r="G56" s="411"/>
      <c r="H56" s="394"/>
      <c r="I56" s="394"/>
      <c r="J56" s="394"/>
      <c r="K56" s="428"/>
      <c r="L56" s="428"/>
    </row>
    <row r="57" ht="15.95" customHeight="1" spans="1:12">
      <c r="A57" s="412" t="s">
        <v>93</v>
      </c>
      <c r="B57" s="406">
        <f>SUM(B4,B33,B38,B43,B48,B51)</f>
        <v>50</v>
      </c>
      <c r="C57" s="406">
        <f t="shared" ref="C57:D57" si="3">SUM(C4,C33,C38,C43,C48,C51)</f>
        <v>99</v>
      </c>
      <c r="D57" s="406">
        <f t="shared" si="3"/>
        <v>54</v>
      </c>
      <c r="E57" s="391">
        <f>D57/B57</f>
        <v>1.08</v>
      </c>
      <c r="F57" s="391">
        <f>D57/C57</f>
        <v>0.545</v>
      </c>
      <c r="G57" s="412" t="s">
        <v>94</v>
      </c>
      <c r="H57" s="406"/>
      <c r="I57" s="406">
        <v>149</v>
      </c>
      <c r="J57" s="406">
        <v>65</v>
      </c>
      <c r="K57" s="420"/>
      <c r="L57" s="420">
        <f>J57/I57</f>
        <v>0.436</v>
      </c>
    </row>
    <row r="58" ht="15.95" customHeight="1" spans="1:12">
      <c r="A58" s="411" t="s">
        <v>92</v>
      </c>
      <c r="B58" s="402"/>
      <c r="C58" s="413"/>
      <c r="D58" s="413"/>
      <c r="E58" s="414"/>
      <c r="F58" s="414"/>
      <c r="G58" s="415" t="s">
        <v>2703</v>
      </c>
      <c r="H58" s="402"/>
      <c r="I58" s="413"/>
      <c r="J58" s="413"/>
      <c r="K58" s="429"/>
      <c r="L58" s="429"/>
    </row>
    <row r="59" ht="15.95" customHeight="1" spans="1:12">
      <c r="A59" s="415" t="s">
        <v>2704</v>
      </c>
      <c r="B59" s="402"/>
      <c r="C59" s="402"/>
      <c r="D59" s="402"/>
      <c r="E59" s="405"/>
      <c r="F59" s="405"/>
      <c r="G59" s="415" t="s">
        <v>2705</v>
      </c>
      <c r="H59" s="402"/>
      <c r="I59" s="402"/>
      <c r="J59" s="402">
        <v>39</v>
      </c>
      <c r="K59" s="430"/>
      <c r="L59" s="430"/>
    </row>
    <row r="60" ht="15.95" customHeight="1" spans="1:12">
      <c r="A60" s="416" t="s">
        <v>2706</v>
      </c>
      <c r="B60" s="402"/>
      <c r="C60" s="402">
        <v>50</v>
      </c>
      <c r="D60" s="402">
        <v>50</v>
      </c>
      <c r="E60" s="405"/>
      <c r="F60" s="405"/>
      <c r="G60" s="416" t="s">
        <v>2707</v>
      </c>
      <c r="H60" s="402">
        <v>50</v>
      </c>
      <c r="I60" s="402"/>
      <c r="J60" s="402"/>
      <c r="K60" s="431"/>
      <c r="L60" s="431"/>
    </row>
    <row r="61" ht="15.95" customHeight="1" spans="1:12">
      <c r="A61" s="417"/>
      <c r="B61" s="402"/>
      <c r="C61" s="413"/>
      <c r="D61" s="413"/>
      <c r="E61" s="414"/>
      <c r="F61" s="414"/>
      <c r="G61" s="417"/>
      <c r="H61" s="402"/>
      <c r="I61" s="413"/>
      <c r="J61" s="413"/>
      <c r="K61" s="432"/>
      <c r="L61" s="432"/>
    </row>
    <row r="62" ht="15.95" customHeight="1" spans="1:12">
      <c r="A62" s="418" t="s">
        <v>132</v>
      </c>
      <c r="B62" s="406">
        <f>SUM(B57,B59:B60)</f>
        <v>50</v>
      </c>
      <c r="C62" s="406">
        <f t="shared" ref="C62:D62" si="4">SUM(C57,C59:C60)</f>
        <v>149</v>
      </c>
      <c r="D62" s="406">
        <f t="shared" si="4"/>
        <v>104</v>
      </c>
      <c r="E62" s="391">
        <f>D62/B62</f>
        <v>2.08</v>
      </c>
      <c r="F62" s="391">
        <f>D62/C62</f>
        <v>0.698</v>
      </c>
      <c r="G62" s="418" t="s">
        <v>133</v>
      </c>
      <c r="H62" s="406">
        <v>50</v>
      </c>
      <c r="I62" s="406">
        <v>149</v>
      </c>
      <c r="J62" s="406">
        <v>104</v>
      </c>
      <c r="K62" s="420">
        <f>J62/H62</f>
        <v>2.08</v>
      </c>
      <c r="L62" s="420"/>
    </row>
    <row r="63" spans="1:7">
      <c r="A63" s="175"/>
      <c r="B63" s="175"/>
      <c r="C63" s="175"/>
      <c r="D63" s="175"/>
      <c r="E63" s="419"/>
      <c r="F63" s="419"/>
      <c r="G63" s="175"/>
    </row>
  </sheetData>
  <mergeCells count="2">
    <mergeCell ref="A1:F1"/>
    <mergeCell ref="G1:L1"/>
  </mergeCells>
  <conditionalFormatting sqref="A58:A61 A36:A56">
    <cfRule type="expression" dxfId="1" priority="3" stopIfTrue="1">
      <formula>"len($A:$A)=3"</formula>
    </cfRule>
  </conditionalFormatting>
  <conditionalFormatting sqref="E59:E60 F38 E36:E56">
    <cfRule type="cellIs" dxfId="7" priority="4" stopIfTrue="1" operator="lessThan">
      <formula>0</formula>
    </cfRule>
  </conditionalFormatting>
  <conditionalFormatting sqref="G58:G61 G51:G56">
    <cfRule type="expression" dxfId="1" priority="1" stopIfTrue="1">
      <formula>"len($A:$A)=3"</formula>
    </cfRule>
  </conditionalFormatting>
  <conditionalFormatting sqref="K59:K60 K51">
    <cfRule type="cellIs" dxfId="7" priority="2" stopIfTrue="1" operator="lessThan">
      <formula>0</formula>
    </cfRule>
  </conditionalFormatting>
  <printOptions horizontalCentered="1"/>
  <pageMargins left="0.708661417322835" right="0.708661417322835" top="0.590551181102362" bottom="0.551181102362205" header="0.31496062992126" footer="0.31496062992126"/>
  <pageSetup paperSize="9" scale="70" orientation="portrait"/>
  <headerFooter alignWithMargins="0"/>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R348"/>
  <sheetViews>
    <sheetView showZeros="0" zoomScale="115" zoomScaleNormal="115" workbookViewId="0">
      <pane xSplit="1" ySplit="2" topLeftCell="B3" activePane="bottomRight" state="frozenSplit"/>
      <selection/>
      <selection pane="topRight"/>
      <selection pane="bottomLeft"/>
      <selection pane="bottomRight" activeCell="A2" sqref="A2"/>
    </sheetView>
  </sheetViews>
  <sheetFormatPr defaultColWidth="9.875" defaultRowHeight="14.25" customHeight="1"/>
  <cols>
    <col min="1" max="1" width="49.375" style="315" customWidth="1"/>
    <col min="2" max="2" width="12" style="315" hidden="1" customWidth="1"/>
    <col min="3" max="3" width="11.625" style="315" hidden="1" customWidth="1"/>
    <col min="4" max="4" width="10.125" style="315" hidden="1" customWidth="1"/>
    <col min="5" max="5" width="8.75" style="315" hidden="1" customWidth="1"/>
    <col min="6" max="7" width="12.875" style="315" customWidth="1"/>
    <col min="8" max="8" width="10.125" style="315" customWidth="1"/>
    <col min="9" max="10" width="9.875" style="315" customWidth="1"/>
    <col min="11" max="13" width="10.5" style="315" customWidth="1"/>
    <col min="14" max="14" width="9.125" style="315" customWidth="1"/>
    <col min="15" max="15" width="10.125" style="315" customWidth="1"/>
    <col min="16" max="16" width="11.125" style="315" customWidth="1"/>
    <col min="17" max="16384" width="9.875" style="315"/>
  </cols>
  <sheetData>
    <row r="1" customHeight="1" spans="1:16">
      <c r="A1" s="316" t="s">
        <v>2708</v>
      </c>
      <c r="B1" s="316"/>
      <c r="C1" s="316"/>
      <c r="D1" s="316"/>
      <c r="E1" s="316"/>
      <c r="F1" s="316"/>
      <c r="G1" s="316"/>
      <c r="H1" s="316"/>
      <c r="I1" s="316"/>
      <c r="J1" s="316"/>
      <c r="K1" s="316"/>
      <c r="L1" s="316"/>
      <c r="M1" s="316"/>
      <c r="N1" s="316"/>
      <c r="O1" s="316"/>
      <c r="P1" s="316"/>
    </row>
    <row r="2" s="311" customFormat="1" ht="24.75" customHeight="1" spans="1:16">
      <c r="A2" s="317" t="s">
        <v>2709</v>
      </c>
      <c r="B2" s="317" t="s">
        <v>2710</v>
      </c>
      <c r="C2" s="317" t="s">
        <v>2711</v>
      </c>
      <c r="D2" s="317" t="s">
        <v>2712</v>
      </c>
      <c r="E2" s="317" t="s">
        <v>2713</v>
      </c>
      <c r="F2" s="317" t="s">
        <v>2714</v>
      </c>
      <c r="G2" s="317" t="s">
        <v>2713</v>
      </c>
      <c r="H2" s="317" t="s">
        <v>2715</v>
      </c>
      <c r="I2" s="317" t="s">
        <v>2716</v>
      </c>
      <c r="J2" s="338" t="s">
        <v>2717</v>
      </c>
      <c r="K2" s="338" t="s">
        <v>2718</v>
      </c>
      <c r="L2" s="338" t="s">
        <v>2719</v>
      </c>
      <c r="M2" s="338" t="s">
        <v>2720</v>
      </c>
      <c r="N2" s="338" t="s">
        <v>2721</v>
      </c>
      <c r="O2" s="338" t="s">
        <v>2722</v>
      </c>
      <c r="P2" s="338" t="s">
        <v>2723</v>
      </c>
    </row>
    <row r="3" s="311" customFormat="1" ht="17.1" customHeight="1" spans="1:16">
      <c r="A3" s="318" t="s">
        <v>2724</v>
      </c>
      <c r="B3" s="319">
        <f t="shared" ref="B3:B6" si="0">SUM(C3,F3)</f>
        <v>3297492</v>
      </c>
      <c r="C3" s="319">
        <f t="shared" ref="C3:C12" si="1">SUM(D3:E3)</f>
        <v>946272</v>
      </c>
      <c r="D3" s="319">
        <f>SUM(D4,D6,D259:D260,D264,D267)</f>
        <v>884802</v>
      </c>
      <c r="E3" s="319">
        <f>SUM(E4,E6,E259:E260,E264,E267)</f>
        <v>61470</v>
      </c>
      <c r="F3" s="319">
        <f>SUM(G3:P3)</f>
        <v>2351220</v>
      </c>
      <c r="G3" s="319">
        <v>61470</v>
      </c>
      <c r="H3" s="319">
        <f t="shared" ref="H3:P3" si="2">SUM(H4,H6,H259:H260,H264,H267)</f>
        <v>550772</v>
      </c>
      <c r="I3" s="319">
        <f t="shared" si="2"/>
        <v>209505</v>
      </c>
      <c r="J3" s="319">
        <f t="shared" si="2"/>
        <v>179337</v>
      </c>
      <c r="K3" s="319">
        <f t="shared" si="2"/>
        <v>170083</v>
      </c>
      <c r="L3" s="319">
        <f t="shared" si="2"/>
        <v>203655</v>
      </c>
      <c r="M3" s="319">
        <f t="shared" si="2"/>
        <v>293056</v>
      </c>
      <c r="N3" s="319">
        <f t="shared" si="2"/>
        <v>188389</v>
      </c>
      <c r="O3" s="319">
        <f t="shared" si="2"/>
        <v>309583</v>
      </c>
      <c r="P3" s="319">
        <f t="shared" si="2"/>
        <v>185370</v>
      </c>
    </row>
    <row r="4" s="311" customFormat="1" ht="17.1" customHeight="1" spans="1:18">
      <c r="A4" s="320" t="s">
        <v>2725</v>
      </c>
      <c r="B4" s="321">
        <f t="shared" si="0"/>
        <v>1295386</v>
      </c>
      <c r="C4" s="321">
        <f t="shared" si="1"/>
        <v>603952</v>
      </c>
      <c r="D4" s="322">
        <v>556733</v>
      </c>
      <c r="E4" s="322">
        <v>47219</v>
      </c>
      <c r="F4" s="319">
        <f t="shared" ref="F4:F67" si="3">SUM(G4:P4)</f>
        <v>691434</v>
      </c>
      <c r="G4" s="321">
        <v>47219</v>
      </c>
      <c r="H4" s="322">
        <v>200127</v>
      </c>
      <c r="I4" s="322">
        <v>47889</v>
      </c>
      <c r="J4" s="322">
        <v>53977</v>
      </c>
      <c r="K4" s="322">
        <v>58686</v>
      </c>
      <c r="L4" s="322">
        <v>37290</v>
      </c>
      <c r="M4" s="322">
        <v>53028</v>
      </c>
      <c r="N4" s="322">
        <v>44230</v>
      </c>
      <c r="O4" s="322">
        <v>112188</v>
      </c>
      <c r="P4" s="322">
        <v>36800</v>
      </c>
      <c r="R4" s="340"/>
    </row>
    <row r="5" s="311" customFormat="1" ht="17.1" customHeight="1" spans="1:16">
      <c r="A5" s="320" t="s">
        <v>2726</v>
      </c>
      <c r="B5" s="321">
        <f t="shared" si="0"/>
        <v>94542</v>
      </c>
      <c r="C5" s="321">
        <f t="shared" si="1"/>
        <v>79946</v>
      </c>
      <c r="D5" s="322">
        <v>79946</v>
      </c>
      <c r="E5" s="322"/>
      <c r="F5" s="319">
        <f t="shared" si="3"/>
        <v>14596</v>
      </c>
      <c r="G5" s="321"/>
      <c r="H5" s="322">
        <v>6556</v>
      </c>
      <c r="I5" s="322">
        <v>1396</v>
      </c>
      <c r="J5" s="322">
        <v>964</v>
      </c>
      <c r="K5" s="322">
        <v>1128</v>
      </c>
      <c r="L5" s="322">
        <v>521</v>
      </c>
      <c r="M5" s="322">
        <v>1113</v>
      </c>
      <c r="N5" s="322">
        <v>1185</v>
      </c>
      <c r="O5" s="322">
        <v>703</v>
      </c>
      <c r="P5" s="322">
        <v>1030</v>
      </c>
    </row>
    <row r="6" s="311" customFormat="1" ht="17.1" customHeight="1" spans="1:16">
      <c r="A6" s="320" t="s">
        <v>2727</v>
      </c>
      <c r="B6" s="321">
        <f t="shared" si="0"/>
        <v>1003137</v>
      </c>
      <c r="C6" s="321">
        <f t="shared" si="1"/>
        <v>-2886</v>
      </c>
      <c r="D6" s="323">
        <f>SUM(D7,D14,D258:D258)</f>
        <v>-8812</v>
      </c>
      <c r="E6" s="323">
        <f>SUM(E7,E14,E258:E258)</f>
        <v>5926</v>
      </c>
      <c r="F6" s="319">
        <f t="shared" si="3"/>
        <v>1006023</v>
      </c>
      <c r="G6" s="321">
        <v>5926</v>
      </c>
      <c r="H6" s="323">
        <f t="shared" ref="H6:P6" si="4">SUM(H7,H14,H258:H258)</f>
        <v>131918</v>
      </c>
      <c r="I6" s="323">
        <f t="shared" si="4"/>
        <v>116105</v>
      </c>
      <c r="J6" s="323">
        <f t="shared" si="4"/>
        <v>114356</v>
      </c>
      <c r="K6" s="323">
        <f t="shared" si="4"/>
        <v>80216</v>
      </c>
      <c r="L6" s="323">
        <f t="shared" si="4"/>
        <v>104994</v>
      </c>
      <c r="M6" s="323">
        <f t="shared" si="4"/>
        <v>117622</v>
      </c>
      <c r="N6" s="323">
        <f t="shared" si="4"/>
        <v>84952</v>
      </c>
      <c r="O6" s="323">
        <f t="shared" si="4"/>
        <v>127986</v>
      </c>
      <c r="P6" s="323">
        <f t="shared" si="4"/>
        <v>121948</v>
      </c>
    </row>
    <row r="7" s="311" customFormat="1" ht="17.1" customHeight="1" spans="1:16">
      <c r="A7" s="324" t="s">
        <v>2728</v>
      </c>
      <c r="B7" s="321">
        <f t="shared" ref="B7:B69" si="5">SUM(C7,F7)</f>
        <v>32257</v>
      </c>
      <c r="C7" s="321">
        <f t="shared" si="1"/>
        <v>11744</v>
      </c>
      <c r="D7" s="321">
        <f>ROUND(SUM(D8,D11:D13),0)</f>
        <v>10801</v>
      </c>
      <c r="E7" s="321">
        <f t="shared" ref="E7:P7" si="6">ROUND(SUM(E8,E11:E13),0)</f>
        <v>943</v>
      </c>
      <c r="F7" s="325">
        <f t="shared" si="3"/>
        <v>20513</v>
      </c>
      <c r="G7" s="321">
        <v>943</v>
      </c>
      <c r="H7" s="321">
        <f t="shared" si="6"/>
        <v>4844</v>
      </c>
      <c r="I7" s="321">
        <f t="shared" si="6"/>
        <v>2426</v>
      </c>
      <c r="J7" s="321">
        <f t="shared" si="6"/>
        <v>1129</v>
      </c>
      <c r="K7" s="321">
        <f t="shared" si="6"/>
        <v>1059</v>
      </c>
      <c r="L7" s="321">
        <f t="shared" si="6"/>
        <v>1131</v>
      </c>
      <c r="M7" s="321">
        <f t="shared" si="6"/>
        <v>1461</v>
      </c>
      <c r="N7" s="321">
        <f t="shared" si="6"/>
        <v>2015</v>
      </c>
      <c r="O7" s="321">
        <f t="shared" si="6"/>
        <v>2959</v>
      </c>
      <c r="P7" s="321">
        <f t="shared" si="6"/>
        <v>2546</v>
      </c>
    </row>
    <row r="8" s="311" customFormat="1" ht="17.1" customHeight="1" spans="1:18">
      <c r="A8" s="326" t="s">
        <v>2729</v>
      </c>
      <c r="B8" s="321">
        <f t="shared" si="5"/>
        <v>30780</v>
      </c>
      <c r="C8" s="321">
        <f t="shared" si="1"/>
        <v>20713</v>
      </c>
      <c r="D8" s="322">
        <f>SUM(D9:D10)</f>
        <v>20713</v>
      </c>
      <c r="E8" s="322">
        <f>SUM(E9:E10)</f>
        <v>0</v>
      </c>
      <c r="F8" s="325">
        <f t="shared" si="3"/>
        <v>10067</v>
      </c>
      <c r="G8" s="321">
        <v>0</v>
      </c>
      <c r="H8" s="322">
        <f t="shared" ref="H8:P8" si="7">SUM(H9:H10)</f>
        <v>628</v>
      </c>
      <c r="I8" s="322">
        <f t="shared" si="7"/>
        <v>684</v>
      </c>
      <c r="J8" s="322">
        <f t="shared" si="7"/>
        <v>238</v>
      </c>
      <c r="K8" s="322">
        <f t="shared" si="7"/>
        <v>277</v>
      </c>
      <c r="L8" s="322">
        <f t="shared" si="7"/>
        <v>703</v>
      </c>
      <c r="M8" s="322">
        <f t="shared" si="7"/>
        <v>1391</v>
      </c>
      <c r="N8" s="322">
        <f t="shared" si="7"/>
        <v>1510</v>
      </c>
      <c r="O8" s="322">
        <f t="shared" si="7"/>
        <v>2726</v>
      </c>
      <c r="P8" s="322">
        <f t="shared" si="7"/>
        <v>1910</v>
      </c>
      <c r="R8" s="340"/>
    </row>
    <row r="9" s="311" customFormat="1" ht="17.1" hidden="1" customHeight="1" outlineLevel="1" spans="1:18">
      <c r="A9" s="327" t="s">
        <v>2730</v>
      </c>
      <c r="B9" s="321">
        <f t="shared" si="5"/>
        <v>24788</v>
      </c>
      <c r="C9" s="321">
        <f t="shared" si="1"/>
        <v>24579</v>
      </c>
      <c r="D9" s="322">
        <f>24788-E9-F9</f>
        <v>24579</v>
      </c>
      <c r="E9" s="322"/>
      <c r="F9" s="325">
        <f t="shared" si="3"/>
        <v>209</v>
      </c>
      <c r="G9" s="321"/>
      <c r="H9" s="328">
        <v>2</v>
      </c>
      <c r="I9" s="322">
        <v>1</v>
      </c>
      <c r="J9" s="322">
        <v>0</v>
      </c>
      <c r="K9" s="328">
        <v>0</v>
      </c>
      <c r="L9" s="328">
        <v>0</v>
      </c>
      <c r="M9" s="328">
        <v>34</v>
      </c>
      <c r="N9" s="328">
        <v>168</v>
      </c>
      <c r="O9" s="322">
        <v>3</v>
      </c>
      <c r="P9" s="328">
        <v>1</v>
      </c>
      <c r="R9" s="340"/>
    </row>
    <row r="10" s="311" customFormat="1" ht="17.1" hidden="1" customHeight="1" outlineLevel="1" spans="1:18">
      <c r="A10" s="327" t="s">
        <v>2731</v>
      </c>
      <c r="B10" s="321">
        <f t="shared" si="5"/>
        <v>5992</v>
      </c>
      <c r="C10" s="321">
        <f t="shared" si="1"/>
        <v>-3866</v>
      </c>
      <c r="D10" s="322">
        <f>5992-E10-F10</f>
        <v>-3866</v>
      </c>
      <c r="E10" s="322"/>
      <c r="F10" s="325">
        <f t="shared" si="3"/>
        <v>9858</v>
      </c>
      <c r="G10" s="321"/>
      <c r="H10" s="328">
        <v>626</v>
      </c>
      <c r="I10" s="322">
        <v>683</v>
      </c>
      <c r="J10" s="322">
        <v>238</v>
      </c>
      <c r="K10" s="328">
        <v>277</v>
      </c>
      <c r="L10" s="328">
        <v>703</v>
      </c>
      <c r="M10" s="328">
        <v>1357</v>
      </c>
      <c r="N10" s="328">
        <v>1342</v>
      </c>
      <c r="O10" s="322">
        <v>2723</v>
      </c>
      <c r="P10" s="328">
        <v>1909</v>
      </c>
      <c r="R10" s="340"/>
    </row>
    <row r="11" s="311" customFormat="1" ht="17.1" customHeight="1" collapsed="1" spans="1:16">
      <c r="A11" s="326" t="s">
        <v>2732</v>
      </c>
      <c r="B11" s="321">
        <f t="shared" si="5"/>
        <v>1056</v>
      </c>
      <c r="C11" s="321">
        <f t="shared" si="1"/>
        <v>-9128</v>
      </c>
      <c r="D11" s="322">
        <f>1056-E11-F11</f>
        <v>-10071</v>
      </c>
      <c r="E11" s="322">
        <v>943</v>
      </c>
      <c r="F11" s="325">
        <f t="shared" si="3"/>
        <v>10184</v>
      </c>
      <c r="G11" s="321">
        <v>943</v>
      </c>
      <c r="H11" s="329">
        <v>4214</v>
      </c>
      <c r="I11" s="329">
        <v>1668</v>
      </c>
      <c r="J11" s="329">
        <v>830</v>
      </c>
      <c r="K11" s="329">
        <v>782</v>
      </c>
      <c r="L11" s="329">
        <v>428</v>
      </c>
      <c r="M11" s="329">
        <v>51</v>
      </c>
      <c r="N11" s="329">
        <v>415</v>
      </c>
      <c r="O11" s="329">
        <v>233</v>
      </c>
      <c r="P11" s="329">
        <v>620</v>
      </c>
    </row>
    <row r="12" s="311" customFormat="1" ht="17.1" customHeight="1" spans="1:16">
      <c r="A12" s="326" t="s">
        <v>2733</v>
      </c>
      <c r="B12" s="321">
        <f t="shared" si="5"/>
        <v>421</v>
      </c>
      <c r="C12" s="321">
        <f t="shared" si="1"/>
        <v>159</v>
      </c>
      <c r="D12" s="322">
        <f>421-E12-F12</f>
        <v>159</v>
      </c>
      <c r="E12" s="322"/>
      <c r="F12" s="325">
        <f t="shared" si="3"/>
        <v>262</v>
      </c>
      <c r="G12" s="321"/>
      <c r="H12" s="329">
        <v>2</v>
      </c>
      <c r="I12" s="329">
        <v>74</v>
      </c>
      <c r="J12" s="329">
        <v>61</v>
      </c>
      <c r="K12" s="329"/>
      <c r="L12" s="329"/>
      <c r="M12" s="329">
        <v>19</v>
      </c>
      <c r="N12" s="329">
        <v>90</v>
      </c>
      <c r="O12" s="329"/>
      <c r="P12" s="329">
        <v>16</v>
      </c>
    </row>
    <row r="13" s="311" customFormat="1" ht="17.1" customHeight="1" spans="1:16">
      <c r="A13" s="326" t="s">
        <v>2734</v>
      </c>
      <c r="B13" s="321">
        <f t="shared" si="5"/>
        <v>0</v>
      </c>
      <c r="C13" s="321">
        <f t="shared" ref="C13:C60" si="8">SUM(D13:E13)</f>
        <v>0</v>
      </c>
      <c r="D13" s="322"/>
      <c r="E13" s="322"/>
      <c r="F13" s="325">
        <f t="shared" si="3"/>
        <v>0</v>
      </c>
      <c r="G13" s="321"/>
      <c r="H13" s="329"/>
      <c r="I13" s="329"/>
      <c r="J13" s="329"/>
      <c r="K13" s="329"/>
      <c r="L13" s="329"/>
      <c r="M13" s="329"/>
      <c r="N13" s="329"/>
      <c r="O13" s="329"/>
      <c r="P13" s="329"/>
    </row>
    <row r="14" s="311" customFormat="1" ht="17.1" customHeight="1" spans="1:16">
      <c r="A14" s="324" t="s">
        <v>2735</v>
      </c>
      <c r="B14" s="321">
        <f t="shared" si="5"/>
        <v>485204</v>
      </c>
      <c r="C14" s="321">
        <f t="shared" ref="C14" si="9">SUM(D14:E14)</f>
        <v>-23486</v>
      </c>
      <c r="D14" s="330">
        <f>ROUND(SUM(D15:D16,D24,D43,D60,D71,D108:D109,D113,D128:D129,D140,D183,D196,D219,D233:D234,D237),0)</f>
        <v>-23904</v>
      </c>
      <c r="E14" s="330">
        <f>ROUND(SUM(E15:E16,E24,E43,E60,E71,E108:E109,E113,E128:E129,E140,E183,E196,E219,E233:E234,E237),0)</f>
        <v>418</v>
      </c>
      <c r="F14" s="325">
        <f t="shared" si="3"/>
        <v>508690</v>
      </c>
      <c r="G14" s="321">
        <v>418</v>
      </c>
      <c r="H14" s="330">
        <f t="shared" ref="H14:P14" si="10">ROUND(SUM(H15:H16,H24,H43,H60,H71,H108:H109,H113,H128:H129,H140,H183,H196,H219,H233:H234,H237),0)</f>
        <v>57589</v>
      </c>
      <c r="I14" s="330">
        <f t="shared" si="10"/>
        <v>65876</v>
      </c>
      <c r="J14" s="330">
        <f t="shared" si="10"/>
        <v>66875</v>
      </c>
      <c r="K14" s="330">
        <f t="shared" si="10"/>
        <v>41723</v>
      </c>
      <c r="L14" s="330">
        <f t="shared" si="10"/>
        <v>52243</v>
      </c>
      <c r="M14" s="330">
        <f t="shared" si="10"/>
        <v>60481</v>
      </c>
      <c r="N14" s="330">
        <f t="shared" si="10"/>
        <v>41229</v>
      </c>
      <c r="O14" s="330">
        <f t="shared" si="10"/>
        <v>56160</v>
      </c>
      <c r="P14" s="330">
        <f t="shared" si="10"/>
        <v>66096</v>
      </c>
    </row>
    <row r="15" s="311" customFormat="1" ht="17.1" customHeight="1" spans="1:16">
      <c r="A15" s="326" t="s">
        <v>2736</v>
      </c>
      <c r="B15" s="321">
        <f t="shared" si="5"/>
        <v>0</v>
      </c>
      <c r="C15" s="321">
        <f t="shared" si="8"/>
        <v>0</v>
      </c>
      <c r="D15" s="322"/>
      <c r="E15" s="322"/>
      <c r="F15" s="325">
        <f t="shared" si="3"/>
        <v>0</v>
      </c>
      <c r="G15" s="321"/>
      <c r="H15" s="329"/>
      <c r="I15" s="329"/>
      <c r="J15" s="329"/>
      <c r="K15" s="329"/>
      <c r="L15" s="329"/>
      <c r="M15" s="329"/>
      <c r="N15" s="329"/>
      <c r="O15" s="329"/>
      <c r="P15" s="329"/>
    </row>
    <row r="16" s="311" customFormat="1" ht="17.1" customHeight="1" spans="1:16">
      <c r="A16" s="326" t="s">
        <v>2737</v>
      </c>
      <c r="B16" s="321">
        <f t="shared" si="5"/>
        <v>47757</v>
      </c>
      <c r="C16" s="321">
        <f t="shared" si="8"/>
        <v>-16300</v>
      </c>
      <c r="D16" s="331">
        <f>ROUND(SUM(D17,D20),0)</f>
        <v>-16300</v>
      </c>
      <c r="E16" s="331">
        <f>ROUND(SUM(E17,E20),0)</f>
        <v>0</v>
      </c>
      <c r="F16" s="325">
        <f t="shared" si="3"/>
        <v>64057</v>
      </c>
      <c r="G16" s="321">
        <v>0</v>
      </c>
      <c r="H16" s="331">
        <f t="shared" ref="H16:P16" si="11">ROUND(SUM(H17,H20),0)</f>
        <v>3900</v>
      </c>
      <c r="I16" s="331">
        <f t="shared" si="11"/>
        <v>7600</v>
      </c>
      <c r="J16" s="331">
        <f t="shared" si="11"/>
        <v>8886</v>
      </c>
      <c r="K16" s="331">
        <f t="shared" si="11"/>
        <v>11800</v>
      </c>
      <c r="L16" s="331">
        <f t="shared" si="11"/>
        <v>6900</v>
      </c>
      <c r="M16" s="331">
        <f t="shared" si="11"/>
        <v>4250</v>
      </c>
      <c r="N16" s="331">
        <f t="shared" si="11"/>
        <v>8800</v>
      </c>
      <c r="O16" s="331">
        <f t="shared" si="11"/>
        <v>4400</v>
      </c>
      <c r="P16" s="331">
        <f t="shared" si="11"/>
        <v>7521</v>
      </c>
    </row>
    <row r="17" s="311" customFormat="1" ht="17.1" hidden="1" customHeight="1" outlineLevel="1" spans="1:16">
      <c r="A17" s="332" t="s">
        <v>2738</v>
      </c>
      <c r="B17" s="321">
        <f t="shared" si="5"/>
        <v>47757</v>
      </c>
      <c r="C17" s="321">
        <f t="shared" si="8"/>
        <v>5500</v>
      </c>
      <c r="D17" s="321">
        <f>SUM(D18:D19)</f>
        <v>5500</v>
      </c>
      <c r="E17" s="321">
        <f>SUM(E18:E19)</f>
        <v>0</v>
      </c>
      <c r="F17" s="325">
        <f t="shared" si="3"/>
        <v>42257</v>
      </c>
      <c r="G17" s="321">
        <v>0</v>
      </c>
      <c r="H17" s="321">
        <f t="shared" ref="H17:P17" si="12">SUM(H18:H19)</f>
        <v>3900</v>
      </c>
      <c r="I17" s="321">
        <f t="shared" si="12"/>
        <v>2900</v>
      </c>
      <c r="J17" s="321">
        <f t="shared" si="12"/>
        <v>5536</v>
      </c>
      <c r="K17" s="321">
        <f t="shared" si="12"/>
        <v>9600</v>
      </c>
      <c r="L17" s="321">
        <f t="shared" si="12"/>
        <v>2400</v>
      </c>
      <c r="M17" s="321">
        <f t="shared" si="12"/>
        <v>2300</v>
      </c>
      <c r="N17" s="321">
        <f t="shared" si="12"/>
        <v>8500</v>
      </c>
      <c r="O17" s="321">
        <f t="shared" si="12"/>
        <v>4400</v>
      </c>
      <c r="P17" s="321">
        <f t="shared" si="12"/>
        <v>2721</v>
      </c>
    </row>
    <row r="18" s="311" customFormat="1" ht="17.1" hidden="1" customHeight="1" outlineLevel="1" spans="1:16">
      <c r="A18" s="332" t="s">
        <v>2739</v>
      </c>
      <c r="B18" s="321">
        <f t="shared" si="5"/>
        <v>18757</v>
      </c>
      <c r="C18" s="321">
        <f t="shared" si="8"/>
        <v>700</v>
      </c>
      <c r="D18" s="322">
        <f>18757-E18-F18</f>
        <v>700</v>
      </c>
      <c r="E18" s="322"/>
      <c r="F18" s="325">
        <f t="shared" si="3"/>
        <v>18057</v>
      </c>
      <c r="G18" s="321"/>
      <c r="H18" s="329"/>
      <c r="I18" s="329"/>
      <c r="J18" s="329">
        <v>2936</v>
      </c>
      <c r="K18" s="329">
        <v>7400</v>
      </c>
      <c r="L18" s="329"/>
      <c r="M18" s="329"/>
      <c r="N18" s="329">
        <v>6200</v>
      </c>
      <c r="O18" s="329">
        <v>1400</v>
      </c>
      <c r="P18" s="329">
        <v>121</v>
      </c>
    </row>
    <row r="19" s="311" customFormat="1" ht="17.1" hidden="1" customHeight="1" outlineLevel="1" spans="1:16">
      <c r="A19" s="332" t="s">
        <v>2740</v>
      </c>
      <c r="B19" s="321">
        <f t="shared" si="5"/>
        <v>29000</v>
      </c>
      <c r="C19" s="321">
        <f t="shared" si="8"/>
        <v>4800</v>
      </c>
      <c r="D19" s="322">
        <f>29000-E19-F19</f>
        <v>4800</v>
      </c>
      <c r="E19" s="322"/>
      <c r="F19" s="325">
        <f t="shared" si="3"/>
        <v>24200</v>
      </c>
      <c r="G19" s="321"/>
      <c r="H19" s="329">
        <v>3900</v>
      </c>
      <c r="I19" s="329">
        <v>2900</v>
      </c>
      <c r="J19" s="329">
        <v>2600</v>
      </c>
      <c r="K19" s="329">
        <v>2200</v>
      </c>
      <c r="L19" s="329">
        <v>2400</v>
      </c>
      <c r="M19" s="329">
        <v>2300</v>
      </c>
      <c r="N19" s="329">
        <v>2300</v>
      </c>
      <c r="O19" s="329">
        <v>3000</v>
      </c>
      <c r="P19" s="329">
        <v>2600</v>
      </c>
    </row>
    <row r="20" s="311" customFormat="1" ht="17.1" hidden="1" customHeight="1" outlineLevel="1" spans="1:16">
      <c r="A20" s="332" t="s">
        <v>2741</v>
      </c>
      <c r="B20" s="321">
        <f t="shared" si="5"/>
        <v>0</v>
      </c>
      <c r="C20" s="321">
        <f t="shared" si="8"/>
        <v>-21800</v>
      </c>
      <c r="D20" s="333">
        <f>SUM(D21:D22)</f>
        <v>-21800</v>
      </c>
      <c r="E20" s="333">
        <f t="shared" ref="E20" si="13">SUM(E21:E22)</f>
        <v>0</v>
      </c>
      <c r="F20" s="325">
        <f t="shared" si="3"/>
        <v>21800</v>
      </c>
      <c r="G20" s="321">
        <v>0</v>
      </c>
      <c r="H20" s="333">
        <f t="shared" ref="H20:P20" si="14">SUM(H21:H22)</f>
        <v>0</v>
      </c>
      <c r="I20" s="333">
        <f t="shared" si="14"/>
        <v>4700</v>
      </c>
      <c r="J20" s="333">
        <f t="shared" si="14"/>
        <v>3350</v>
      </c>
      <c r="K20" s="333">
        <f t="shared" si="14"/>
        <v>2200</v>
      </c>
      <c r="L20" s="333">
        <f t="shared" si="14"/>
        <v>4500</v>
      </c>
      <c r="M20" s="333">
        <f t="shared" si="14"/>
        <v>1950</v>
      </c>
      <c r="N20" s="333">
        <f t="shared" si="14"/>
        <v>300</v>
      </c>
      <c r="O20" s="333">
        <f t="shared" si="14"/>
        <v>0</v>
      </c>
      <c r="P20" s="333">
        <f t="shared" si="14"/>
        <v>4800</v>
      </c>
    </row>
    <row r="21" s="311" customFormat="1" ht="17.1" hidden="1" customHeight="1" outlineLevel="1" spans="1:16">
      <c r="A21" s="332" t="s">
        <v>2742</v>
      </c>
      <c r="B21" s="321">
        <f t="shared" si="5"/>
        <v>0</v>
      </c>
      <c r="C21" s="321">
        <f t="shared" si="8"/>
        <v>-15291</v>
      </c>
      <c r="D21" s="322">
        <f>-E21-F21</f>
        <v>-15291</v>
      </c>
      <c r="E21" s="322"/>
      <c r="F21" s="325">
        <f t="shared" si="3"/>
        <v>15291</v>
      </c>
      <c r="G21" s="321"/>
      <c r="H21" s="334"/>
      <c r="I21" s="339">
        <v>3291</v>
      </c>
      <c r="J21" s="339">
        <v>2373</v>
      </c>
      <c r="K21" s="339">
        <v>1565</v>
      </c>
      <c r="L21" s="339">
        <v>3158</v>
      </c>
      <c r="M21" s="339">
        <v>1377</v>
      </c>
      <c r="N21" s="339">
        <v>145</v>
      </c>
      <c r="O21" s="339"/>
      <c r="P21" s="339">
        <v>3382</v>
      </c>
    </row>
    <row r="22" s="311" customFormat="1" ht="17.1" hidden="1" customHeight="1" outlineLevel="1" spans="1:16">
      <c r="A22" s="332" t="s">
        <v>2743</v>
      </c>
      <c r="B22" s="321">
        <f t="shared" si="5"/>
        <v>0</v>
      </c>
      <c r="C22" s="321">
        <f t="shared" si="8"/>
        <v>-6509</v>
      </c>
      <c r="D22" s="322">
        <f>-E22-F22</f>
        <v>-6509</v>
      </c>
      <c r="E22" s="322"/>
      <c r="F22" s="325">
        <f t="shared" si="3"/>
        <v>6509</v>
      </c>
      <c r="G22" s="321"/>
      <c r="H22" s="329"/>
      <c r="I22" s="329">
        <v>1409</v>
      </c>
      <c r="J22" s="329">
        <v>977</v>
      </c>
      <c r="K22" s="329">
        <v>635</v>
      </c>
      <c r="L22" s="329">
        <v>1342</v>
      </c>
      <c r="M22" s="329">
        <v>573</v>
      </c>
      <c r="N22" s="329">
        <v>155</v>
      </c>
      <c r="O22" s="329">
        <v>0</v>
      </c>
      <c r="P22" s="329">
        <v>1418</v>
      </c>
    </row>
    <row r="23" s="311" customFormat="1" ht="17.1" hidden="1" customHeight="1" outlineLevel="1" spans="1:16">
      <c r="A23" s="332"/>
      <c r="B23" s="321">
        <f t="shared" si="5"/>
        <v>0</v>
      </c>
      <c r="C23" s="321">
        <f t="shared" si="8"/>
        <v>0</v>
      </c>
      <c r="D23" s="322"/>
      <c r="E23" s="322"/>
      <c r="F23" s="325">
        <f t="shared" si="3"/>
        <v>0</v>
      </c>
      <c r="G23" s="321"/>
      <c r="H23" s="329"/>
      <c r="I23" s="329"/>
      <c r="J23" s="329"/>
      <c r="K23" s="329"/>
      <c r="L23" s="329"/>
      <c r="M23" s="329"/>
      <c r="N23" s="329"/>
      <c r="O23" s="329"/>
      <c r="P23" s="329"/>
    </row>
    <row r="24" s="311" customFormat="1" ht="17.1" customHeight="1" collapsed="1" spans="1:16">
      <c r="A24" s="326" t="s">
        <v>2744</v>
      </c>
      <c r="B24" s="321">
        <f t="shared" si="5"/>
        <v>21129</v>
      </c>
      <c r="C24" s="321">
        <f t="shared" si="8"/>
        <v>0</v>
      </c>
      <c r="D24" s="333">
        <f>ROUND(SUM(D25:D42),0)</f>
        <v>0</v>
      </c>
      <c r="E24" s="333">
        <f t="shared" ref="E24:P24" si="15">ROUND(SUM(E25:E42),0)</f>
        <v>0</v>
      </c>
      <c r="F24" s="325">
        <f t="shared" si="3"/>
        <v>21129</v>
      </c>
      <c r="G24" s="321">
        <v>0</v>
      </c>
      <c r="H24" s="333">
        <f t="shared" si="15"/>
        <v>101</v>
      </c>
      <c r="I24" s="333">
        <f t="shared" si="15"/>
        <v>302</v>
      </c>
      <c r="J24" s="333">
        <f t="shared" si="15"/>
        <v>276</v>
      </c>
      <c r="K24" s="333">
        <f t="shared" si="15"/>
        <v>435</v>
      </c>
      <c r="L24" s="333">
        <f t="shared" si="15"/>
        <v>248</v>
      </c>
      <c r="M24" s="333">
        <f t="shared" si="15"/>
        <v>1679</v>
      </c>
      <c r="N24" s="333">
        <f t="shared" si="15"/>
        <v>4862</v>
      </c>
      <c r="O24" s="333">
        <f t="shared" si="15"/>
        <v>8421</v>
      </c>
      <c r="P24" s="333">
        <f t="shared" si="15"/>
        <v>4805</v>
      </c>
    </row>
    <row r="25" s="311" customFormat="1" ht="17.1" hidden="1" customHeight="1" outlineLevel="1" spans="1:16">
      <c r="A25" s="332" t="s">
        <v>2739</v>
      </c>
      <c r="B25" s="321">
        <f t="shared" si="5"/>
        <v>12000</v>
      </c>
      <c r="C25" s="321">
        <f t="shared" si="8"/>
        <v>0</v>
      </c>
      <c r="D25" s="322"/>
      <c r="E25" s="322"/>
      <c r="F25" s="325">
        <f t="shared" si="3"/>
        <v>12000</v>
      </c>
      <c r="G25" s="321"/>
      <c r="H25" s="329"/>
      <c r="I25" s="329"/>
      <c r="J25" s="329"/>
      <c r="K25" s="329"/>
      <c r="L25" s="329"/>
      <c r="M25" s="329"/>
      <c r="N25" s="329">
        <v>3100</v>
      </c>
      <c r="O25" s="329">
        <v>6300</v>
      </c>
      <c r="P25" s="329">
        <v>2600</v>
      </c>
    </row>
    <row r="26" s="311" customFormat="1" ht="17.1" hidden="1" customHeight="1" outlineLevel="1" spans="1:16">
      <c r="A26" s="335" t="s">
        <v>2745</v>
      </c>
      <c r="B26" s="321">
        <f t="shared" si="5"/>
        <v>2000</v>
      </c>
      <c r="C26" s="321">
        <f t="shared" ref="C26:C34" si="16">SUM(D26:E26)</f>
        <v>0</v>
      </c>
      <c r="D26" s="322"/>
      <c r="E26" s="322"/>
      <c r="F26" s="325">
        <f t="shared" si="3"/>
        <v>2000</v>
      </c>
      <c r="G26" s="321"/>
      <c r="H26" s="329"/>
      <c r="I26" s="329"/>
      <c r="J26" s="329"/>
      <c r="K26" s="329"/>
      <c r="L26" s="329"/>
      <c r="M26" s="329"/>
      <c r="N26" s="329"/>
      <c r="O26" s="329">
        <v>1000</v>
      </c>
      <c r="P26" s="329">
        <v>1000</v>
      </c>
    </row>
    <row r="27" s="311" customFormat="1" ht="17.1" hidden="1" customHeight="1" outlineLevel="1" spans="1:16">
      <c r="A27" s="335" t="s">
        <v>2746</v>
      </c>
      <c r="B27" s="321">
        <f t="shared" si="5"/>
        <v>250</v>
      </c>
      <c r="C27" s="321">
        <f t="shared" si="16"/>
        <v>0</v>
      </c>
      <c r="D27" s="322"/>
      <c r="E27" s="322"/>
      <c r="F27" s="325">
        <f t="shared" si="3"/>
        <v>250</v>
      </c>
      <c r="G27" s="321"/>
      <c r="H27" s="329">
        <v>0</v>
      </c>
      <c r="I27" s="329">
        <v>0</v>
      </c>
      <c r="J27" s="329">
        <v>0</v>
      </c>
      <c r="K27" s="329">
        <v>0</v>
      </c>
      <c r="L27" s="329">
        <v>100</v>
      </c>
      <c r="M27" s="329">
        <v>100</v>
      </c>
      <c r="N27" s="329">
        <v>50</v>
      </c>
      <c r="O27" s="329">
        <v>0</v>
      </c>
      <c r="P27" s="329">
        <v>0</v>
      </c>
    </row>
    <row r="28" s="311" customFormat="1" ht="17.1" hidden="1" customHeight="1" outlineLevel="1" spans="1:16">
      <c r="A28" s="335" t="s">
        <v>2747</v>
      </c>
      <c r="B28" s="321">
        <f t="shared" si="5"/>
        <v>530</v>
      </c>
      <c r="C28" s="321">
        <f t="shared" si="16"/>
        <v>0</v>
      </c>
      <c r="D28" s="322"/>
      <c r="E28" s="322"/>
      <c r="F28" s="325">
        <f t="shared" si="3"/>
        <v>530</v>
      </c>
      <c r="G28" s="321"/>
      <c r="H28" s="329">
        <v>0</v>
      </c>
      <c r="I28" s="329">
        <v>0</v>
      </c>
      <c r="J28" s="329">
        <v>50</v>
      </c>
      <c r="K28" s="329">
        <v>80</v>
      </c>
      <c r="L28" s="329">
        <v>0</v>
      </c>
      <c r="M28" s="329">
        <v>150</v>
      </c>
      <c r="N28" s="329">
        <v>50</v>
      </c>
      <c r="O28" s="329">
        <v>200</v>
      </c>
      <c r="P28" s="329">
        <v>0</v>
      </c>
    </row>
    <row r="29" s="311" customFormat="1" ht="17.1" hidden="1" customHeight="1" outlineLevel="1" spans="1:16">
      <c r="A29" s="335" t="s">
        <v>2748</v>
      </c>
      <c r="B29" s="321">
        <f t="shared" si="5"/>
        <v>80</v>
      </c>
      <c r="C29" s="321">
        <f t="shared" si="16"/>
        <v>0</v>
      </c>
      <c r="D29" s="322"/>
      <c r="E29" s="322"/>
      <c r="F29" s="325">
        <f t="shared" si="3"/>
        <v>80</v>
      </c>
      <c r="G29" s="321"/>
      <c r="H29" s="329">
        <v>16</v>
      </c>
      <c r="I29" s="329">
        <v>5</v>
      </c>
      <c r="J29" s="329">
        <v>11</v>
      </c>
      <c r="K29" s="329">
        <v>6</v>
      </c>
      <c r="L29" s="329">
        <v>12</v>
      </c>
      <c r="M29" s="329">
        <v>16</v>
      </c>
      <c r="N29" s="329">
        <v>14</v>
      </c>
      <c r="O29" s="329">
        <v>0</v>
      </c>
      <c r="P29" s="329">
        <v>0</v>
      </c>
    </row>
    <row r="30" s="311" customFormat="1" ht="17.1" hidden="1" customHeight="1" outlineLevel="1" spans="1:16">
      <c r="A30" s="335" t="s">
        <v>2749</v>
      </c>
      <c r="B30" s="321">
        <f t="shared" si="5"/>
        <v>239</v>
      </c>
      <c r="C30" s="321">
        <f t="shared" si="16"/>
        <v>0</v>
      </c>
      <c r="D30" s="322"/>
      <c r="E30" s="322"/>
      <c r="F30" s="325">
        <f t="shared" si="3"/>
        <v>239</v>
      </c>
      <c r="G30" s="321"/>
      <c r="H30" s="329"/>
      <c r="I30" s="329"/>
      <c r="J30" s="329"/>
      <c r="K30" s="329"/>
      <c r="L30" s="329"/>
      <c r="M30" s="329"/>
      <c r="N30" s="329">
        <v>239</v>
      </c>
      <c r="O30" s="329"/>
      <c r="P30" s="329"/>
    </row>
    <row r="31" s="311" customFormat="1" ht="17.1" hidden="1" customHeight="1" outlineLevel="1" spans="1:16">
      <c r="A31" s="335" t="s">
        <v>2750</v>
      </c>
      <c r="B31" s="321">
        <f t="shared" si="5"/>
        <v>2000</v>
      </c>
      <c r="C31" s="321">
        <f t="shared" si="16"/>
        <v>0</v>
      </c>
      <c r="D31" s="322"/>
      <c r="E31" s="322"/>
      <c r="F31" s="325">
        <f t="shared" si="3"/>
        <v>2000</v>
      </c>
      <c r="G31" s="321"/>
      <c r="H31" s="329"/>
      <c r="I31" s="329"/>
      <c r="J31" s="329"/>
      <c r="K31" s="329"/>
      <c r="L31" s="329"/>
      <c r="M31" s="329">
        <v>1000</v>
      </c>
      <c r="N31" s="329">
        <v>1000</v>
      </c>
      <c r="O31" s="329"/>
      <c r="P31" s="329"/>
    </row>
    <row r="32" s="311" customFormat="1" ht="17.1" hidden="1" customHeight="1" outlineLevel="1" spans="1:16">
      <c r="A32" s="335" t="s">
        <v>2751</v>
      </c>
      <c r="B32" s="321">
        <f t="shared" si="5"/>
        <v>300</v>
      </c>
      <c r="C32" s="321">
        <f t="shared" si="16"/>
        <v>0</v>
      </c>
      <c r="D32" s="322"/>
      <c r="E32" s="322"/>
      <c r="F32" s="325">
        <f t="shared" si="3"/>
        <v>300</v>
      </c>
      <c r="G32" s="321"/>
      <c r="H32" s="329"/>
      <c r="I32" s="329"/>
      <c r="J32" s="329"/>
      <c r="K32" s="329">
        <v>210</v>
      </c>
      <c r="L32" s="329"/>
      <c r="M32" s="329">
        <v>90</v>
      </c>
      <c r="N32" s="329"/>
      <c r="O32" s="329"/>
      <c r="P32" s="329"/>
    </row>
    <row r="33" s="311" customFormat="1" ht="17.1" hidden="1" customHeight="1" outlineLevel="1" spans="1:16">
      <c r="A33" s="332" t="s">
        <v>2752</v>
      </c>
      <c r="B33" s="321">
        <f t="shared" si="5"/>
        <v>345</v>
      </c>
      <c r="C33" s="321">
        <f t="shared" si="16"/>
        <v>0</v>
      </c>
      <c r="D33" s="322"/>
      <c r="E33" s="322"/>
      <c r="F33" s="325">
        <f t="shared" si="3"/>
        <v>345</v>
      </c>
      <c r="G33" s="321"/>
      <c r="H33" s="329">
        <v>2</v>
      </c>
      <c r="I33" s="329">
        <v>82</v>
      </c>
      <c r="J33" s="329">
        <v>2</v>
      </c>
      <c r="K33" s="329">
        <v>2</v>
      </c>
      <c r="L33" s="329">
        <v>2</v>
      </c>
      <c r="M33" s="329">
        <v>2</v>
      </c>
      <c r="N33" s="329">
        <v>12</v>
      </c>
      <c r="O33" s="329">
        <v>72</v>
      </c>
      <c r="P33" s="329">
        <v>169</v>
      </c>
    </row>
    <row r="34" s="311" customFormat="1" ht="17.1" hidden="1" customHeight="1" outlineLevel="1" spans="1:16">
      <c r="A34" s="332" t="s">
        <v>2753</v>
      </c>
      <c r="B34" s="321">
        <f t="shared" si="5"/>
        <v>60</v>
      </c>
      <c r="C34" s="321">
        <f t="shared" si="16"/>
        <v>0</v>
      </c>
      <c r="D34" s="322"/>
      <c r="E34" s="322"/>
      <c r="F34" s="325">
        <f t="shared" si="3"/>
        <v>60</v>
      </c>
      <c r="G34" s="321"/>
      <c r="H34" s="329"/>
      <c r="I34" s="329"/>
      <c r="J34" s="329"/>
      <c r="K34" s="329">
        <v>60</v>
      </c>
      <c r="L34" s="329"/>
      <c r="M34" s="329"/>
      <c r="N34" s="329"/>
      <c r="O34" s="329"/>
      <c r="P34" s="329"/>
    </row>
    <row r="35" s="311" customFormat="1" ht="17.1" hidden="1" customHeight="1" outlineLevel="1" spans="1:16">
      <c r="A35" s="332" t="s">
        <v>2754</v>
      </c>
      <c r="B35" s="321">
        <f t="shared" si="5"/>
        <v>310</v>
      </c>
      <c r="C35" s="321">
        <f t="shared" si="8"/>
        <v>0</v>
      </c>
      <c r="D35" s="322"/>
      <c r="E35" s="322"/>
      <c r="F35" s="325">
        <f t="shared" si="3"/>
        <v>310</v>
      </c>
      <c r="G35" s="321"/>
      <c r="H35" s="329">
        <v>15</v>
      </c>
      <c r="I35" s="329">
        <v>50</v>
      </c>
      <c r="J35" s="329">
        <v>100</v>
      </c>
      <c r="K35" s="329">
        <v>60</v>
      </c>
      <c r="L35" s="329"/>
      <c r="M35" s="329">
        <v>35</v>
      </c>
      <c r="N35" s="329">
        <v>50</v>
      </c>
      <c r="O35" s="329"/>
      <c r="P35" s="329"/>
    </row>
    <row r="36" s="311" customFormat="1" ht="17.1" hidden="1" customHeight="1" outlineLevel="1" spans="1:16">
      <c r="A36" s="332" t="s">
        <v>2755</v>
      </c>
      <c r="B36" s="321">
        <f t="shared" si="5"/>
        <v>588</v>
      </c>
      <c r="C36" s="321">
        <f t="shared" si="8"/>
        <v>0</v>
      </c>
      <c r="D36" s="322"/>
      <c r="E36" s="322"/>
      <c r="F36" s="325">
        <f t="shared" si="3"/>
        <v>588</v>
      </c>
      <c r="G36" s="321"/>
      <c r="H36" s="329">
        <v>60</v>
      </c>
      <c r="I36" s="329">
        <v>21</v>
      </c>
      <c r="J36" s="329">
        <v>99</v>
      </c>
      <c r="K36" s="329"/>
      <c r="L36" s="329">
        <v>60</v>
      </c>
      <c r="M36" s="329">
        <v>198</v>
      </c>
      <c r="N36" s="329">
        <v>150</v>
      </c>
      <c r="O36" s="329"/>
      <c r="P36" s="329"/>
    </row>
    <row r="37" s="311" customFormat="1" ht="17.1" hidden="1" customHeight="1" outlineLevel="1" spans="1:16">
      <c r="A37" s="332" t="s">
        <v>2756</v>
      </c>
      <c r="B37" s="321">
        <f t="shared" si="5"/>
        <v>1043</v>
      </c>
      <c r="C37" s="321">
        <f t="shared" si="8"/>
        <v>0</v>
      </c>
      <c r="D37" s="322"/>
      <c r="E37" s="322"/>
      <c r="F37" s="325">
        <f t="shared" si="3"/>
        <v>1043</v>
      </c>
      <c r="G37" s="321"/>
      <c r="H37" s="329"/>
      <c r="I37" s="329"/>
      <c r="J37" s="329"/>
      <c r="K37" s="329"/>
      <c r="L37" s="329"/>
      <c r="M37" s="329"/>
      <c r="N37" s="329"/>
      <c r="O37" s="329">
        <v>421</v>
      </c>
      <c r="P37" s="329">
        <v>622</v>
      </c>
    </row>
    <row r="38" s="311" customFormat="1" ht="17.1" hidden="1" customHeight="1" outlineLevel="1" spans="1:16">
      <c r="A38" s="332" t="s">
        <v>2757</v>
      </c>
      <c r="B38" s="321">
        <f t="shared" si="5"/>
        <v>30</v>
      </c>
      <c r="C38" s="321">
        <f t="shared" si="8"/>
        <v>0</v>
      </c>
      <c r="D38" s="322"/>
      <c r="E38" s="322"/>
      <c r="F38" s="325">
        <f t="shared" si="3"/>
        <v>30</v>
      </c>
      <c r="G38" s="321"/>
      <c r="H38" s="329"/>
      <c r="I38" s="329">
        <v>30</v>
      </c>
      <c r="J38" s="329"/>
      <c r="K38" s="329"/>
      <c r="L38" s="329"/>
      <c r="M38" s="329"/>
      <c r="N38" s="329"/>
      <c r="O38" s="329"/>
      <c r="P38" s="329"/>
    </row>
    <row r="39" s="311" customFormat="1" ht="17.1" hidden="1" customHeight="1" outlineLevel="1" spans="1:16">
      <c r="A39" s="332" t="s">
        <v>2758</v>
      </c>
      <c r="B39" s="321">
        <f t="shared" si="5"/>
        <v>765</v>
      </c>
      <c r="C39" s="321">
        <f t="shared" si="8"/>
        <v>0</v>
      </c>
      <c r="D39" s="322"/>
      <c r="E39" s="322"/>
      <c r="F39" s="325">
        <f t="shared" si="3"/>
        <v>765</v>
      </c>
      <c r="G39" s="321"/>
      <c r="H39" s="329"/>
      <c r="I39" s="329"/>
      <c r="J39" s="329"/>
      <c r="K39" s="329"/>
      <c r="L39" s="329"/>
      <c r="M39" s="329"/>
      <c r="N39" s="329"/>
      <c r="O39" s="329">
        <v>388</v>
      </c>
      <c r="P39" s="329">
        <v>377</v>
      </c>
    </row>
    <row r="40" s="311" customFormat="1" ht="17.1" hidden="1" customHeight="1" outlineLevel="1" spans="1:16">
      <c r="A40" s="332" t="s">
        <v>2759</v>
      </c>
      <c r="B40" s="321">
        <f t="shared" si="5"/>
        <v>172</v>
      </c>
      <c r="C40" s="321">
        <f t="shared" si="8"/>
        <v>0</v>
      </c>
      <c r="D40" s="322"/>
      <c r="E40" s="322"/>
      <c r="F40" s="325">
        <f t="shared" si="3"/>
        <v>172</v>
      </c>
      <c r="G40" s="321"/>
      <c r="H40" s="329"/>
      <c r="I40" s="329"/>
      <c r="J40" s="329"/>
      <c r="K40" s="329"/>
      <c r="L40" s="329"/>
      <c r="M40" s="329"/>
      <c r="N40" s="329">
        <v>172</v>
      </c>
      <c r="O40" s="329"/>
      <c r="P40" s="329"/>
    </row>
    <row r="41" s="311" customFormat="1" ht="17.1" hidden="1" customHeight="1" outlineLevel="1" spans="1:16">
      <c r="A41" s="332" t="s">
        <v>2760</v>
      </c>
      <c r="B41" s="321">
        <f t="shared" si="5"/>
        <v>217</v>
      </c>
      <c r="C41" s="321">
        <f t="shared" si="8"/>
        <v>0</v>
      </c>
      <c r="D41" s="322"/>
      <c r="E41" s="322"/>
      <c r="F41" s="325">
        <f t="shared" si="3"/>
        <v>217</v>
      </c>
      <c r="G41" s="321"/>
      <c r="H41" s="329">
        <v>8</v>
      </c>
      <c r="I41" s="329">
        <v>14</v>
      </c>
      <c r="J41" s="329">
        <v>14</v>
      </c>
      <c r="K41" s="329">
        <v>17</v>
      </c>
      <c r="L41" s="329">
        <v>24</v>
      </c>
      <c r="M41" s="329">
        <v>38</v>
      </c>
      <c r="N41" s="329">
        <v>25</v>
      </c>
      <c r="O41" s="329">
        <v>40</v>
      </c>
      <c r="P41" s="329">
        <v>37</v>
      </c>
    </row>
    <row r="42" s="311" customFormat="1" ht="17.1" hidden="1" customHeight="1" outlineLevel="1" spans="1:16">
      <c r="A42" s="332" t="s">
        <v>2761</v>
      </c>
      <c r="B42" s="321">
        <f t="shared" si="5"/>
        <v>200</v>
      </c>
      <c r="C42" s="321">
        <f t="shared" si="8"/>
        <v>0</v>
      </c>
      <c r="D42" s="322"/>
      <c r="E42" s="322"/>
      <c r="F42" s="325">
        <f t="shared" si="3"/>
        <v>200</v>
      </c>
      <c r="G42" s="321"/>
      <c r="H42" s="329"/>
      <c r="I42" s="329">
        <v>100</v>
      </c>
      <c r="J42" s="329"/>
      <c r="K42" s="329"/>
      <c r="L42" s="329">
        <v>50</v>
      </c>
      <c r="M42" s="329">
        <v>50</v>
      </c>
      <c r="N42" s="329"/>
      <c r="O42" s="329"/>
      <c r="P42" s="329"/>
    </row>
    <row r="43" s="311" customFormat="1" ht="17.1" customHeight="1" collapsed="1" spans="1:16">
      <c r="A43" s="326" t="s">
        <v>2762</v>
      </c>
      <c r="B43" s="321">
        <f t="shared" si="5"/>
        <v>62130</v>
      </c>
      <c r="C43" s="321">
        <f t="shared" ref="C43" si="17">SUM(D43:E43)</f>
        <v>-4721</v>
      </c>
      <c r="D43" s="333">
        <f>ROUND(SUM(D44,D52,D58:D59),0)</f>
        <v>-4749</v>
      </c>
      <c r="E43" s="333">
        <f t="shared" ref="E43:P43" si="18">ROUND(SUM(E44,E52,E58:E59),0)</f>
        <v>28</v>
      </c>
      <c r="F43" s="325">
        <f t="shared" si="3"/>
        <v>66851</v>
      </c>
      <c r="G43" s="333">
        <v>28</v>
      </c>
      <c r="H43" s="333">
        <f t="shared" si="18"/>
        <v>5809</v>
      </c>
      <c r="I43" s="333">
        <f t="shared" si="18"/>
        <v>7567</v>
      </c>
      <c r="J43" s="333">
        <f t="shared" si="18"/>
        <v>8507</v>
      </c>
      <c r="K43" s="333">
        <f t="shared" si="18"/>
        <v>5607</v>
      </c>
      <c r="L43" s="333">
        <f t="shared" si="18"/>
        <v>6407</v>
      </c>
      <c r="M43" s="333">
        <f t="shared" si="18"/>
        <v>5912</v>
      </c>
      <c r="N43" s="333">
        <f t="shared" si="18"/>
        <v>7012</v>
      </c>
      <c r="O43" s="333">
        <f t="shared" si="18"/>
        <v>10263</v>
      </c>
      <c r="P43" s="333">
        <f t="shared" si="18"/>
        <v>9739</v>
      </c>
    </row>
    <row r="44" s="311" customFormat="1" ht="17.1" hidden="1" customHeight="1" outlineLevel="1" spans="1:16">
      <c r="A44" s="326" t="s">
        <v>2763</v>
      </c>
      <c r="B44" s="321">
        <f t="shared" si="5"/>
        <v>47108</v>
      </c>
      <c r="C44" s="321">
        <f t="shared" si="8"/>
        <v>-4961</v>
      </c>
      <c r="D44" s="321">
        <f t="shared" ref="D44:P44" si="19">SUM(D45:D51)</f>
        <v>-4989</v>
      </c>
      <c r="E44" s="321">
        <f t="shared" si="19"/>
        <v>28</v>
      </c>
      <c r="F44" s="325">
        <f t="shared" si="3"/>
        <v>52069</v>
      </c>
      <c r="G44" s="321">
        <v>28</v>
      </c>
      <c r="H44" s="321">
        <f t="shared" si="19"/>
        <v>4755</v>
      </c>
      <c r="I44" s="321">
        <f t="shared" si="19"/>
        <v>6061</v>
      </c>
      <c r="J44" s="321">
        <f t="shared" si="19"/>
        <v>6497</v>
      </c>
      <c r="K44" s="321">
        <f t="shared" si="19"/>
        <v>4536</v>
      </c>
      <c r="L44" s="321">
        <f t="shared" si="19"/>
        <v>5143</v>
      </c>
      <c r="M44" s="321">
        <f t="shared" si="19"/>
        <v>4830</v>
      </c>
      <c r="N44" s="321">
        <f t="shared" si="19"/>
        <v>5933</v>
      </c>
      <c r="O44" s="321">
        <f t="shared" si="19"/>
        <v>7754</v>
      </c>
      <c r="P44" s="321">
        <f t="shared" si="19"/>
        <v>6532</v>
      </c>
    </row>
    <row r="45" s="311" customFormat="1" ht="17.1" hidden="1" customHeight="1" outlineLevel="1" spans="1:16">
      <c r="A45" s="332" t="s">
        <v>2764</v>
      </c>
      <c r="B45" s="321">
        <f t="shared" si="5"/>
        <v>0</v>
      </c>
      <c r="C45" s="321">
        <f t="shared" si="8"/>
        <v>-4842</v>
      </c>
      <c r="D45" s="336">
        <f>-F45</f>
        <v>-4842</v>
      </c>
      <c r="E45" s="336"/>
      <c r="F45" s="325">
        <f t="shared" si="3"/>
        <v>4842</v>
      </c>
      <c r="G45" s="321"/>
      <c r="H45" s="336"/>
      <c r="I45" s="336">
        <v>684</v>
      </c>
      <c r="J45" s="336">
        <v>542</v>
      </c>
      <c r="K45" s="336">
        <v>414</v>
      </c>
      <c r="L45" s="336">
        <v>584</v>
      </c>
      <c r="M45" s="336">
        <v>486</v>
      </c>
      <c r="N45" s="336">
        <v>624</v>
      </c>
      <c r="O45" s="336">
        <v>856</v>
      </c>
      <c r="P45" s="336">
        <v>652</v>
      </c>
    </row>
    <row r="46" s="311" customFormat="1" ht="17.1" hidden="1" customHeight="1" outlineLevel="1" spans="1:16">
      <c r="A46" s="332" t="s">
        <v>2765</v>
      </c>
      <c r="B46" s="321">
        <f t="shared" si="5"/>
        <v>0</v>
      </c>
      <c r="C46" s="321">
        <f t="shared" si="8"/>
        <v>-6662</v>
      </c>
      <c r="D46" s="336">
        <f>-F46</f>
        <v>-6662</v>
      </c>
      <c r="E46" s="336"/>
      <c r="F46" s="325">
        <f t="shared" si="3"/>
        <v>6662</v>
      </c>
      <c r="G46" s="321"/>
      <c r="H46" s="336">
        <v>300</v>
      </c>
      <c r="I46" s="336">
        <v>821</v>
      </c>
      <c r="J46" s="336">
        <v>914</v>
      </c>
      <c r="K46" s="336">
        <v>629</v>
      </c>
      <c r="L46" s="336">
        <v>678</v>
      </c>
      <c r="M46" s="336">
        <v>672</v>
      </c>
      <c r="N46" s="336">
        <v>782</v>
      </c>
      <c r="O46" s="336">
        <v>961</v>
      </c>
      <c r="P46" s="336">
        <v>905</v>
      </c>
    </row>
    <row r="47" s="311" customFormat="1" ht="17.1" hidden="1" customHeight="1" outlineLevel="1" spans="1:16">
      <c r="A47" s="332" t="s">
        <v>2766</v>
      </c>
      <c r="B47" s="321">
        <f t="shared" si="5"/>
        <v>6168</v>
      </c>
      <c r="C47" s="321">
        <f t="shared" si="8"/>
        <v>1496</v>
      </c>
      <c r="D47" s="336">
        <v>1496</v>
      </c>
      <c r="E47" s="336"/>
      <c r="F47" s="325">
        <f t="shared" si="3"/>
        <v>4672</v>
      </c>
      <c r="G47" s="321"/>
      <c r="H47" s="336">
        <v>713</v>
      </c>
      <c r="I47" s="336">
        <v>512</v>
      </c>
      <c r="J47" s="336">
        <v>600</v>
      </c>
      <c r="K47" s="336">
        <v>395</v>
      </c>
      <c r="L47" s="336">
        <v>436</v>
      </c>
      <c r="M47" s="336">
        <v>429</v>
      </c>
      <c r="N47" s="336">
        <v>477</v>
      </c>
      <c r="O47" s="336">
        <v>627</v>
      </c>
      <c r="P47" s="336">
        <v>483</v>
      </c>
    </row>
    <row r="48" s="311" customFormat="1" ht="17.1" hidden="1" customHeight="1" outlineLevel="1" spans="1:16">
      <c r="A48" s="332" t="s">
        <v>2767</v>
      </c>
      <c r="B48" s="321">
        <f t="shared" si="5"/>
        <v>0</v>
      </c>
      <c r="C48" s="321">
        <f t="shared" si="8"/>
        <v>0</v>
      </c>
      <c r="D48" s="336"/>
      <c r="E48" s="336"/>
      <c r="F48" s="325">
        <f t="shared" si="3"/>
        <v>0</v>
      </c>
      <c r="G48" s="321"/>
      <c r="H48" s="336"/>
      <c r="I48" s="336"/>
      <c r="J48" s="336"/>
      <c r="K48" s="336"/>
      <c r="L48" s="336"/>
      <c r="M48" s="336"/>
      <c r="N48" s="336"/>
      <c r="O48" s="336"/>
      <c r="P48" s="336"/>
    </row>
    <row r="49" s="311" customFormat="1" ht="17.1" hidden="1" customHeight="1" outlineLevel="1" spans="1:16">
      <c r="A49" s="332" t="s">
        <v>2768</v>
      </c>
      <c r="B49" s="321">
        <f t="shared" si="5"/>
        <v>11343</v>
      </c>
      <c r="C49" s="321">
        <f t="shared" si="8"/>
        <v>0</v>
      </c>
      <c r="D49" s="336"/>
      <c r="E49" s="336"/>
      <c r="F49" s="325">
        <f t="shared" si="3"/>
        <v>11343</v>
      </c>
      <c r="G49" s="321"/>
      <c r="H49" s="336"/>
      <c r="I49" s="336">
        <v>1192</v>
      </c>
      <c r="J49" s="336">
        <v>1289</v>
      </c>
      <c r="K49" s="336">
        <v>1002</v>
      </c>
      <c r="L49" s="336">
        <v>1041</v>
      </c>
      <c r="M49" s="336">
        <v>959</v>
      </c>
      <c r="N49" s="336">
        <v>1690</v>
      </c>
      <c r="O49" s="336">
        <v>2242</v>
      </c>
      <c r="P49" s="336">
        <v>1928</v>
      </c>
    </row>
    <row r="50" s="311" customFormat="1" ht="17.1" hidden="1" customHeight="1" outlineLevel="1" spans="1:16">
      <c r="A50" s="332" t="s">
        <v>2769</v>
      </c>
      <c r="B50" s="321">
        <f t="shared" si="5"/>
        <v>4219</v>
      </c>
      <c r="C50" s="321">
        <f t="shared" si="8"/>
        <v>673</v>
      </c>
      <c r="D50" s="336">
        <v>669</v>
      </c>
      <c r="E50" s="336">
        <v>4</v>
      </c>
      <c r="F50" s="325">
        <f t="shared" si="3"/>
        <v>3546</v>
      </c>
      <c r="G50" s="321">
        <v>4</v>
      </c>
      <c r="H50" s="336">
        <v>540</v>
      </c>
      <c r="I50" s="336">
        <v>412</v>
      </c>
      <c r="J50" s="336">
        <v>454</v>
      </c>
      <c r="K50" s="336">
        <v>304</v>
      </c>
      <c r="L50" s="336">
        <v>330</v>
      </c>
      <c r="M50" s="336">
        <v>334</v>
      </c>
      <c r="N50" s="336">
        <v>356</v>
      </c>
      <c r="O50" s="336">
        <v>448</v>
      </c>
      <c r="P50" s="336">
        <v>364</v>
      </c>
    </row>
    <row r="51" s="311" customFormat="1" ht="17.1" hidden="1" customHeight="1" outlineLevel="1" spans="1:16">
      <c r="A51" s="332" t="s">
        <v>2770</v>
      </c>
      <c r="B51" s="321">
        <f t="shared" si="5"/>
        <v>25378</v>
      </c>
      <c r="C51" s="321">
        <f t="shared" si="8"/>
        <v>4374</v>
      </c>
      <c r="D51" s="336">
        <v>4350</v>
      </c>
      <c r="E51" s="336">
        <v>24</v>
      </c>
      <c r="F51" s="325">
        <f t="shared" si="3"/>
        <v>21004</v>
      </c>
      <c r="G51" s="321">
        <v>24</v>
      </c>
      <c r="H51" s="336">
        <v>3202</v>
      </c>
      <c r="I51" s="336">
        <v>2440</v>
      </c>
      <c r="J51" s="336">
        <v>2698</v>
      </c>
      <c r="K51" s="336">
        <v>1792</v>
      </c>
      <c r="L51" s="336">
        <v>2074</v>
      </c>
      <c r="M51" s="336">
        <v>1950</v>
      </c>
      <c r="N51" s="336">
        <v>2004</v>
      </c>
      <c r="O51" s="336">
        <v>2620</v>
      </c>
      <c r="P51" s="336">
        <v>2200</v>
      </c>
    </row>
    <row r="52" s="311" customFormat="1" ht="17.1" hidden="1" customHeight="1" outlineLevel="1" spans="1:16">
      <c r="A52" s="326" t="s">
        <v>2771</v>
      </c>
      <c r="B52" s="321">
        <f t="shared" si="5"/>
        <v>13687</v>
      </c>
      <c r="C52" s="321">
        <f t="shared" si="8"/>
        <v>1</v>
      </c>
      <c r="D52" s="321">
        <f t="shared" ref="D52:P52" si="20">SUM(D53:D57)</f>
        <v>1</v>
      </c>
      <c r="E52" s="321">
        <f t="shared" si="20"/>
        <v>0</v>
      </c>
      <c r="F52" s="325">
        <f t="shared" si="3"/>
        <v>13686</v>
      </c>
      <c r="G52" s="321">
        <v>0</v>
      </c>
      <c r="H52" s="321">
        <f t="shared" si="20"/>
        <v>682</v>
      </c>
      <c r="I52" s="321">
        <f t="shared" si="20"/>
        <v>1325</v>
      </c>
      <c r="J52" s="321">
        <f t="shared" si="20"/>
        <v>1959</v>
      </c>
      <c r="K52" s="321">
        <f t="shared" si="20"/>
        <v>1029</v>
      </c>
      <c r="L52" s="321">
        <f t="shared" si="20"/>
        <v>1209</v>
      </c>
      <c r="M52" s="321">
        <f t="shared" si="20"/>
        <v>979</v>
      </c>
      <c r="N52" s="321">
        <f t="shared" si="20"/>
        <v>984</v>
      </c>
      <c r="O52" s="321">
        <f t="shared" si="20"/>
        <v>2419</v>
      </c>
      <c r="P52" s="321">
        <f t="shared" si="20"/>
        <v>3100</v>
      </c>
    </row>
    <row r="53" s="311" customFormat="1" ht="17.1" hidden="1" customHeight="1" outlineLevel="1" spans="1:16">
      <c r="A53" s="332" t="s">
        <v>2772</v>
      </c>
      <c r="B53" s="321">
        <f t="shared" si="5"/>
        <v>6436</v>
      </c>
      <c r="C53" s="321">
        <f t="shared" si="8"/>
        <v>0</v>
      </c>
      <c r="D53" s="336"/>
      <c r="E53" s="336"/>
      <c r="F53" s="325">
        <f t="shared" si="3"/>
        <v>6436</v>
      </c>
      <c r="G53" s="321"/>
      <c r="H53" s="336">
        <v>478</v>
      </c>
      <c r="I53" s="336">
        <v>684</v>
      </c>
      <c r="J53" s="336">
        <v>1113</v>
      </c>
      <c r="K53" s="336">
        <v>503</v>
      </c>
      <c r="L53" s="336">
        <v>707</v>
      </c>
      <c r="M53" s="336">
        <v>530</v>
      </c>
      <c r="N53" s="336">
        <v>583</v>
      </c>
      <c r="O53" s="336">
        <v>988</v>
      </c>
      <c r="P53" s="336">
        <v>850</v>
      </c>
    </row>
    <row r="54" s="311" customFormat="1" ht="17.1" hidden="1" customHeight="1" outlineLevel="1" spans="1:16">
      <c r="A54" s="332" t="s">
        <v>2773</v>
      </c>
      <c r="B54" s="321">
        <f t="shared" si="5"/>
        <v>65</v>
      </c>
      <c r="C54" s="321">
        <f t="shared" si="8"/>
        <v>-1</v>
      </c>
      <c r="D54" s="336">
        <f>65-F54</f>
        <v>-1</v>
      </c>
      <c r="E54" s="336"/>
      <c r="F54" s="325">
        <f t="shared" si="3"/>
        <v>66</v>
      </c>
      <c r="G54" s="321"/>
      <c r="H54" s="336">
        <v>9</v>
      </c>
      <c r="I54" s="336"/>
      <c r="J54" s="336"/>
      <c r="K54" s="336"/>
      <c r="L54" s="336">
        <v>6</v>
      </c>
      <c r="M54" s="336">
        <v>5</v>
      </c>
      <c r="N54" s="336">
        <v>7</v>
      </c>
      <c r="O54" s="336">
        <v>14</v>
      </c>
      <c r="P54" s="336">
        <v>25</v>
      </c>
    </row>
    <row r="55" s="311" customFormat="1" ht="17.1" hidden="1" customHeight="1" outlineLevel="1" spans="1:16">
      <c r="A55" s="332" t="s">
        <v>2774</v>
      </c>
      <c r="B55" s="321">
        <f t="shared" si="5"/>
        <v>162</v>
      </c>
      <c r="C55" s="321">
        <f t="shared" si="8"/>
        <v>0</v>
      </c>
      <c r="D55" s="336"/>
      <c r="E55" s="336"/>
      <c r="F55" s="325">
        <f t="shared" si="3"/>
        <v>162</v>
      </c>
      <c r="G55" s="321"/>
      <c r="H55" s="336">
        <v>16</v>
      </c>
      <c r="I55" s="336">
        <v>12</v>
      </c>
      <c r="J55" s="336">
        <v>21</v>
      </c>
      <c r="K55" s="336">
        <v>8</v>
      </c>
      <c r="L55" s="336">
        <v>13</v>
      </c>
      <c r="M55" s="336">
        <v>23</v>
      </c>
      <c r="N55" s="336">
        <v>16</v>
      </c>
      <c r="O55" s="336">
        <v>30</v>
      </c>
      <c r="P55" s="336">
        <v>23</v>
      </c>
    </row>
    <row r="56" s="311" customFormat="1" ht="17.1" hidden="1" customHeight="1" outlineLevel="1" spans="1:16">
      <c r="A56" s="332" t="s">
        <v>2775</v>
      </c>
      <c r="B56" s="321">
        <f t="shared" si="5"/>
        <v>5828</v>
      </c>
      <c r="C56" s="321">
        <f t="shared" si="8"/>
        <v>2</v>
      </c>
      <c r="D56" s="336">
        <v>2</v>
      </c>
      <c r="E56" s="336"/>
      <c r="F56" s="325">
        <f t="shared" si="3"/>
        <v>5826</v>
      </c>
      <c r="G56" s="321"/>
      <c r="H56" s="336">
        <v>179</v>
      </c>
      <c r="I56" s="336">
        <v>629</v>
      </c>
      <c r="J56" s="336">
        <v>825</v>
      </c>
      <c r="K56" s="336">
        <v>518</v>
      </c>
      <c r="L56" s="336">
        <v>455</v>
      </c>
      <c r="M56" s="336">
        <v>414</v>
      </c>
      <c r="N56" s="336">
        <v>378</v>
      </c>
      <c r="O56" s="336">
        <v>1263</v>
      </c>
      <c r="P56" s="336">
        <v>1165</v>
      </c>
    </row>
    <row r="57" s="311" customFormat="1" ht="17.1" hidden="1" customHeight="1" outlineLevel="1" spans="1:16">
      <c r="A57" s="332" t="s">
        <v>2776</v>
      </c>
      <c r="B57" s="321">
        <f t="shared" si="5"/>
        <v>1196</v>
      </c>
      <c r="C57" s="321">
        <f t="shared" si="8"/>
        <v>0</v>
      </c>
      <c r="D57" s="336"/>
      <c r="E57" s="336"/>
      <c r="F57" s="325">
        <f t="shared" si="3"/>
        <v>1196</v>
      </c>
      <c r="G57" s="321"/>
      <c r="H57" s="336"/>
      <c r="I57" s="336"/>
      <c r="J57" s="336"/>
      <c r="K57" s="336"/>
      <c r="L57" s="336">
        <v>28</v>
      </c>
      <c r="M57" s="336">
        <v>7</v>
      </c>
      <c r="N57" s="336"/>
      <c r="O57" s="336">
        <v>124</v>
      </c>
      <c r="P57" s="336">
        <v>1037</v>
      </c>
    </row>
    <row r="58" s="311" customFormat="1" ht="17.1" hidden="1" customHeight="1" outlineLevel="1" spans="1:16">
      <c r="A58" s="326" t="s">
        <v>2777</v>
      </c>
      <c r="B58" s="321">
        <f t="shared" si="5"/>
        <v>186</v>
      </c>
      <c r="C58" s="321">
        <f t="shared" ref="C58" si="21">SUM(D58:E58)</f>
        <v>0</v>
      </c>
      <c r="D58" s="336"/>
      <c r="E58" s="336"/>
      <c r="F58" s="325">
        <f t="shared" si="3"/>
        <v>186</v>
      </c>
      <c r="G58" s="321"/>
      <c r="H58" s="336">
        <v>97</v>
      </c>
      <c r="I58" s="336">
        <v>17</v>
      </c>
      <c r="J58" s="336">
        <v>16</v>
      </c>
      <c r="K58" s="336">
        <v>9</v>
      </c>
      <c r="L58" s="336">
        <v>7</v>
      </c>
      <c r="M58" s="336">
        <v>7</v>
      </c>
      <c r="N58" s="336">
        <v>5</v>
      </c>
      <c r="O58" s="336">
        <v>18</v>
      </c>
      <c r="P58" s="336">
        <v>10</v>
      </c>
    </row>
    <row r="59" s="311" customFormat="1" ht="17.1" hidden="1" customHeight="1" outlineLevel="1" spans="1:16">
      <c r="A59" s="326" t="s">
        <v>2778</v>
      </c>
      <c r="B59" s="321">
        <f t="shared" si="5"/>
        <v>1149</v>
      </c>
      <c r="C59" s="321">
        <f t="shared" si="8"/>
        <v>239</v>
      </c>
      <c r="D59" s="336">
        <f>1149-E59-F59</f>
        <v>239</v>
      </c>
      <c r="E59" s="336"/>
      <c r="F59" s="325">
        <f t="shared" si="3"/>
        <v>910</v>
      </c>
      <c r="G59" s="321"/>
      <c r="H59" s="336">
        <v>275</v>
      </c>
      <c r="I59" s="336">
        <v>164</v>
      </c>
      <c r="J59" s="336">
        <v>35</v>
      </c>
      <c r="K59" s="336">
        <v>33</v>
      </c>
      <c r="L59" s="336">
        <v>48</v>
      </c>
      <c r="M59" s="336">
        <v>96</v>
      </c>
      <c r="N59" s="336">
        <v>90</v>
      </c>
      <c r="O59" s="336">
        <v>72</v>
      </c>
      <c r="P59" s="336">
        <v>97</v>
      </c>
    </row>
    <row r="60" s="311" customFormat="1" ht="17.1" customHeight="1" collapsed="1" spans="1:16">
      <c r="A60" s="326" t="s">
        <v>2779</v>
      </c>
      <c r="B60" s="321">
        <f t="shared" si="5"/>
        <v>83061</v>
      </c>
      <c r="C60" s="321">
        <f t="shared" si="8"/>
        <v>35</v>
      </c>
      <c r="D60" s="321">
        <f>ROUND(SUM(D61,D65:D69),0)</f>
        <v>35</v>
      </c>
      <c r="E60" s="321">
        <f t="shared" ref="E60:P60" si="22">ROUND(SUM(E61,E65:E69),0)</f>
        <v>0</v>
      </c>
      <c r="F60" s="325">
        <f t="shared" si="3"/>
        <v>83026</v>
      </c>
      <c r="G60" s="321">
        <v>0</v>
      </c>
      <c r="H60" s="321">
        <f t="shared" si="22"/>
        <v>188</v>
      </c>
      <c r="I60" s="321">
        <f t="shared" si="22"/>
        <v>20646</v>
      </c>
      <c r="J60" s="321">
        <f t="shared" si="22"/>
        <v>13532</v>
      </c>
      <c r="K60" s="321">
        <f t="shared" si="22"/>
        <v>63</v>
      </c>
      <c r="L60" s="321">
        <f t="shared" si="22"/>
        <v>16344</v>
      </c>
      <c r="M60" s="321">
        <f t="shared" si="22"/>
        <v>12522</v>
      </c>
      <c r="N60" s="321">
        <f t="shared" si="22"/>
        <v>1664</v>
      </c>
      <c r="O60" s="321">
        <f t="shared" si="22"/>
        <v>200</v>
      </c>
      <c r="P60" s="321">
        <f t="shared" si="22"/>
        <v>17867</v>
      </c>
    </row>
    <row r="61" s="311" customFormat="1" ht="17.1" hidden="1" customHeight="1" outlineLevel="1" spans="1:16">
      <c r="A61" s="332" t="s">
        <v>2780</v>
      </c>
      <c r="B61" s="321">
        <f t="shared" si="5"/>
        <v>82841</v>
      </c>
      <c r="C61" s="321">
        <f t="shared" ref="C61:C124" si="23">SUM(D61:E61)</f>
        <v>35</v>
      </c>
      <c r="D61" s="337">
        <f>SUM(D62:D64)</f>
        <v>35</v>
      </c>
      <c r="E61" s="337">
        <f t="shared" ref="E61" si="24">SUM(E62:E64)</f>
        <v>0</v>
      </c>
      <c r="F61" s="325">
        <f t="shared" si="3"/>
        <v>82806</v>
      </c>
      <c r="G61" s="321">
        <v>0</v>
      </c>
      <c r="H61" s="337">
        <f t="shared" ref="H61:P61" si="25">SUM(H62:H64)</f>
        <v>166</v>
      </c>
      <c r="I61" s="337">
        <f t="shared" si="25"/>
        <v>20624</v>
      </c>
      <c r="J61" s="337">
        <f t="shared" si="25"/>
        <v>13510</v>
      </c>
      <c r="K61" s="337">
        <f t="shared" si="25"/>
        <v>63</v>
      </c>
      <c r="L61" s="337">
        <f t="shared" si="25"/>
        <v>16322</v>
      </c>
      <c r="M61" s="337">
        <f t="shared" si="25"/>
        <v>12522</v>
      </c>
      <c r="N61" s="337">
        <f t="shared" si="25"/>
        <v>1620</v>
      </c>
      <c r="O61" s="337">
        <f t="shared" si="25"/>
        <v>178</v>
      </c>
      <c r="P61" s="337">
        <f t="shared" si="25"/>
        <v>17801</v>
      </c>
    </row>
    <row r="62" s="311" customFormat="1" ht="17.1" hidden="1" customHeight="1" outlineLevel="1" spans="1:16">
      <c r="A62" s="332" t="s">
        <v>2739</v>
      </c>
      <c r="B62" s="321">
        <f t="shared" si="5"/>
        <v>74829</v>
      </c>
      <c r="C62" s="321">
        <f t="shared" si="23"/>
        <v>35</v>
      </c>
      <c r="D62" s="336">
        <v>35</v>
      </c>
      <c r="E62" s="336"/>
      <c r="F62" s="325">
        <f t="shared" si="3"/>
        <v>74794</v>
      </c>
      <c r="G62" s="321"/>
      <c r="H62" s="336">
        <v>161</v>
      </c>
      <c r="I62" s="336">
        <v>16002</v>
      </c>
      <c r="J62" s="336">
        <v>13485</v>
      </c>
      <c r="K62" s="336">
        <v>52</v>
      </c>
      <c r="L62" s="336">
        <v>14596</v>
      </c>
      <c r="M62" s="336">
        <v>12503</v>
      </c>
      <c r="N62" s="336">
        <v>90</v>
      </c>
      <c r="O62" s="336">
        <v>131</v>
      </c>
      <c r="P62" s="336">
        <v>17774</v>
      </c>
    </row>
    <row r="63" s="311" customFormat="1" ht="17.1" hidden="1" customHeight="1" outlineLevel="1" spans="1:16">
      <c r="A63" s="332" t="s">
        <v>2781</v>
      </c>
      <c r="B63" s="321">
        <f t="shared" si="5"/>
        <v>212</v>
      </c>
      <c r="C63" s="321">
        <f t="shared" si="23"/>
        <v>0</v>
      </c>
      <c r="D63" s="336"/>
      <c r="E63" s="336"/>
      <c r="F63" s="325">
        <f t="shared" si="3"/>
        <v>212</v>
      </c>
      <c r="G63" s="321"/>
      <c r="H63" s="336">
        <v>5</v>
      </c>
      <c r="I63" s="336">
        <v>22</v>
      </c>
      <c r="J63" s="336">
        <v>25</v>
      </c>
      <c r="K63" s="336">
        <v>11</v>
      </c>
      <c r="L63" s="336">
        <v>26</v>
      </c>
      <c r="M63" s="336">
        <v>19</v>
      </c>
      <c r="N63" s="336">
        <v>30</v>
      </c>
      <c r="O63" s="336">
        <v>47</v>
      </c>
      <c r="P63" s="336">
        <v>27</v>
      </c>
    </row>
    <row r="64" s="311" customFormat="1" ht="17.1" hidden="1" customHeight="1" outlineLevel="1" spans="1:16">
      <c r="A64" s="332" t="s">
        <v>2782</v>
      </c>
      <c r="B64" s="321">
        <f t="shared" si="5"/>
        <v>7800</v>
      </c>
      <c r="C64" s="321">
        <f t="shared" si="23"/>
        <v>0</v>
      </c>
      <c r="D64" s="336"/>
      <c r="E64" s="336"/>
      <c r="F64" s="325">
        <f t="shared" si="3"/>
        <v>7800</v>
      </c>
      <c r="G64" s="321"/>
      <c r="H64" s="336"/>
      <c r="I64" s="336">
        <v>4600</v>
      </c>
      <c r="J64" s="336"/>
      <c r="K64" s="336"/>
      <c r="L64" s="336">
        <v>1700</v>
      </c>
      <c r="M64" s="336"/>
      <c r="N64" s="336">
        <v>1500</v>
      </c>
      <c r="O64" s="336"/>
      <c r="P64" s="336"/>
    </row>
    <row r="65" s="311" customFormat="1" ht="17.1" hidden="1" customHeight="1" outlineLevel="1" spans="1:16">
      <c r="A65" s="332" t="s">
        <v>2783</v>
      </c>
      <c r="B65" s="321">
        <f t="shared" si="5"/>
        <v>0</v>
      </c>
      <c r="C65" s="321">
        <f t="shared" si="23"/>
        <v>0</v>
      </c>
      <c r="D65" s="336"/>
      <c r="E65" s="336"/>
      <c r="F65" s="325">
        <f t="shared" si="3"/>
        <v>0</v>
      </c>
      <c r="G65" s="321"/>
      <c r="H65" s="336"/>
      <c r="I65" s="336"/>
      <c r="J65" s="336"/>
      <c r="K65" s="336"/>
      <c r="L65" s="336"/>
      <c r="M65" s="336"/>
      <c r="N65" s="336"/>
      <c r="O65" s="336"/>
      <c r="P65" s="336"/>
    </row>
    <row r="66" s="311" customFormat="1" ht="17.1" hidden="1" customHeight="1" outlineLevel="1" spans="1:16">
      <c r="A66" s="332" t="s">
        <v>2784</v>
      </c>
      <c r="B66" s="321">
        <f t="shared" si="5"/>
        <v>0</v>
      </c>
      <c r="C66" s="321">
        <f t="shared" si="23"/>
        <v>0</v>
      </c>
      <c r="D66" s="336"/>
      <c r="E66" s="336"/>
      <c r="F66" s="325">
        <f t="shared" si="3"/>
        <v>0</v>
      </c>
      <c r="G66" s="321"/>
      <c r="H66" s="336"/>
      <c r="I66" s="336"/>
      <c r="J66" s="336"/>
      <c r="K66" s="336"/>
      <c r="L66" s="336"/>
      <c r="M66" s="336"/>
      <c r="N66" s="336"/>
      <c r="O66" s="336"/>
      <c r="P66" s="336"/>
    </row>
    <row r="67" s="311" customFormat="1" ht="17.1" hidden="1" customHeight="1" outlineLevel="1" spans="1:16">
      <c r="A67" s="332" t="s">
        <v>2785</v>
      </c>
      <c r="B67" s="321">
        <f t="shared" si="5"/>
        <v>0</v>
      </c>
      <c r="C67" s="321">
        <f t="shared" si="23"/>
        <v>0</v>
      </c>
      <c r="D67" s="336"/>
      <c r="E67" s="336"/>
      <c r="F67" s="325">
        <f t="shared" si="3"/>
        <v>0</v>
      </c>
      <c r="G67" s="321"/>
      <c r="H67" s="336"/>
      <c r="I67" s="336"/>
      <c r="J67" s="336"/>
      <c r="K67" s="336"/>
      <c r="L67" s="336"/>
      <c r="M67" s="336"/>
      <c r="N67" s="336"/>
      <c r="O67" s="336"/>
      <c r="P67" s="336"/>
    </row>
    <row r="68" s="311" customFormat="1" ht="17.1" hidden="1" customHeight="1" outlineLevel="1" spans="1:16">
      <c r="A68" s="332" t="s">
        <v>2786</v>
      </c>
      <c r="B68" s="321">
        <f t="shared" si="5"/>
        <v>0</v>
      </c>
      <c r="C68" s="321">
        <f t="shared" si="23"/>
        <v>0</v>
      </c>
      <c r="D68" s="336"/>
      <c r="E68" s="336"/>
      <c r="F68" s="325">
        <f t="shared" ref="F68:F131" si="26">SUM(G68:P68)</f>
        <v>0</v>
      </c>
      <c r="G68" s="321"/>
      <c r="H68" s="336"/>
      <c r="I68" s="336"/>
      <c r="J68" s="336"/>
      <c r="K68" s="336"/>
      <c r="L68" s="336"/>
      <c r="M68" s="336"/>
      <c r="N68" s="336"/>
      <c r="O68" s="336"/>
      <c r="P68" s="336"/>
    </row>
    <row r="69" s="311" customFormat="1" ht="17.1" hidden="1" customHeight="1" outlineLevel="1" spans="1:16">
      <c r="A69" s="332" t="s">
        <v>2787</v>
      </c>
      <c r="B69" s="321">
        <f t="shared" si="5"/>
        <v>220</v>
      </c>
      <c r="C69" s="321">
        <f t="shared" si="23"/>
        <v>0</v>
      </c>
      <c r="D69" s="336"/>
      <c r="E69" s="336"/>
      <c r="F69" s="325">
        <f t="shared" si="26"/>
        <v>220</v>
      </c>
      <c r="G69" s="321"/>
      <c r="H69" s="336">
        <v>22</v>
      </c>
      <c r="I69" s="336">
        <v>22</v>
      </c>
      <c r="J69" s="336">
        <v>22</v>
      </c>
      <c r="K69" s="336"/>
      <c r="L69" s="336">
        <v>22</v>
      </c>
      <c r="M69" s="336"/>
      <c r="N69" s="336">
        <v>44</v>
      </c>
      <c r="O69" s="336">
        <v>22</v>
      </c>
      <c r="P69" s="336">
        <v>66</v>
      </c>
    </row>
    <row r="70" s="311" customFormat="1" ht="17.1" hidden="1" customHeight="1" outlineLevel="1" spans="1:16">
      <c r="A70" s="332"/>
      <c r="B70" s="321"/>
      <c r="C70" s="321"/>
      <c r="D70" s="336"/>
      <c r="E70" s="336"/>
      <c r="F70" s="325">
        <f t="shared" si="26"/>
        <v>0</v>
      </c>
      <c r="G70" s="321"/>
      <c r="H70" s="336"/>
      <c r="I70" s="336"/>
      <c r="J70" s="336"/>
      <c r="K70" s="336"/>
      <c r="L70" s="336"/>
      <c r="M70" s="336"/>
      <c r="N70" s="336"/>
      <c r="O70" s="336"/>
      <c r="P70" s="336"/>
    </row>
    <row r="71" s="311" customFormat="1" ht="17.1" customHeight="1" collapsed="1" spans="1:16">
      <c r="A71" s="341" t="s">
        <v>2788</v>
      </c>
      <c r="B71" s="321">
        <f t="shared" ref="B71:B134" si="27">SUM(C71,F71)</f>
        <v>18353</v>
      </c>
      <c r="C71" s="321">
        <f t="shared" si="23"/>
        <v>-9574</v>
      </c>
      <c r="D71" s="321">
        <f>ROUND(SUM(D72:D89,D98:D99,D103:D104,D94:D95),0)</f>
        <v>-9944</v>
      </c>
      <c r="E71" s="321">
        <f>ROUND(SUM(E72:E89,E98:E99,E103:E104,E94:E95),0)</f>
        <v>370</v>
      </c>
      <c r="F71" s="325">
        <f t="shared" si="26"/>
        <v>27927</v>
      </c>
      <c r="G71" s="321">
        <v>370</v>
      </c>
      <c r="H71" s="321">
        <f t="shared" ref="H71:P71" si="28">ROUND(SUM(H72:H89,H98:H99,H103:H104,H94:H95),0)</f>
        <v>15277</v>
      </c>
      <c r="I71" s="321">
        <f t="shared" si="28"/>
        <v>921</v>
      </c>
      <c r="J71" s="321">
        <f t="shared" si="28"/>
        <v>3248</v>
      </c>
      <c r="K71" s="321">
        <f t="shared" si="28"/>
        <v>2345</v>
      </c>
      <c r="L71" s="321">
        <f t="shared" si="28"/>
        <v>2010</v>
      </c>
      <c r="M71" s="321">
        <f t="shared" si="28"/>
        <v>379</v>
      </c>
      <c r="N71" s="321">
        <f t="shared" si="28"/>
        <v>1537</v>
      </c>
      <c r="O71" s="321">
        <f t="shared" si="28"/>
        <v>715</v>
      </c>
      <c r="P71" s="321">
        <f t="shared" si="28"/>
        <v>1125</v>
      </c>
    </row>
    <row r="72" s="311" customFormat="1" ht="17.1" hidden="1" customHeight="1" outlineLevel="1" spans="1:16">
      <c r="A72" s="332" t="s">
        <v>2789</v>
      </c>
      <c r="B72" s="321">
        <f t="shared" si="27"/>
        <v>200</v>
      </c>
      <c r="C72" s="321">
        <f t="shared" si="23"/>
        <v>0</v>
      </c>
      <c r="D72" s="322"/>
      <c r="E72" s="322"/>
      <c r="F72" s="325">
        <f t="shared" si="26"/>
        <v>200</v>
      </c>
      <c r="G72" s="321"/>
      <c r="H72" s="322"/>
      <c r="I72" s="322"/>
      <c r="J72" s="322"/>
      <c r="K72" s="322"/>
      <c r="L72" s="322"/>
      <c r="M72" s="322"/>
      <c r="N72" s="322"/>
      <c r="O72" s="322">
        <v>200</v>
      </c>
      <c r="P72" s="322"/>
    </row>
    <row r="73" s="311" customFormat="1" ht="17.1" hidden="1" customHeight="1" outlineLevel="1" spans="1:16">
      <c r="A73" s="332" t="s">
        <v>2790</v>
      </c>
      <c r="B73" s="321">
        <f t="shared" si="27"/>
        <v>185</v>
      </c>
      <c r="C73" s="321">
        <f t="shared" si="23"/>
        <v>0</v>
      </c>
      <c r="D73" s="322"/>
      <c r="E73" s="322"/>
      <c r="F73" s="325">
        <f t="shared" si="26"/>
        <v>185</v>
      </c>
      <c r="G73" s="321"/>
      <c r="H73" s="322">
        <v>14</v>
      </c>
      <c r="I73" s="322">
        <v>12</v>
      </c>
      <c r="J73" s="322">
        <v>45</v>
      </c>
      <c r="K73" s="322">
        <v>15</v>
      </c>
      <c r="L73" s="322">
        <v>23</v>
      </c>
      <c r="M73" s="322">
        <v>16</v>
      </c>
      <c r="N73" s="322">
        <v>23</v>
      </c>
      <c r="O73" s="322">
        <v>17</v>
      </c>
      <c r="P73" s="322">
        <v>20</v>
      </c>
    </row>
    <row r="74" s="311" customFormat="1" ht="17.1" hidden="1" customHeight="1" outlineLevel="1" spans="1:16">
      <c r="A74" s="342" t="s">
        <v>2791</v>
      </c>
      <c r="B74" s="321">
        <f t="shared" si="27"/>
        <v>0</v>
      </c>
      <c r="C74" s="321">
        <f t="shared" si="23"/>
        <v>-400</v>
      </c>
      <c r="D74" s="322">
        <v>-400</v>
      </c>
      <c r="E74" s="322"/>
      <c r="F74" s="325">
        <f t="shared" si="26"/>
        <v>400</v>
      </c>
      <c r="G74" s="321"/>
      <c r="H74" s="322"/>
      <c r="I74" s="322"/>
      <c r="J74" s="322"/>
      <c r="K74" s="322"/>
      <c r="L74" s="322"/>
      <c r="M74" s="322"/>
      <c r="N74" s="322"/>
      <c r="O74" s="322"/>
      <c r="P74" s="322">
        <v>400</v>
      </c>
    </row>
    <row r="75" s="311" customFormat="1" ht="17.1" hidden="1" customHeight="1" outlineLevel="1" spans="1:16">
      <c r="A75" s="332" t="s">
        <v>2792</v>
      </c>
      <c r="B75" s="321">
        <f t="shared" si="27"/>
        <v>476</v>
      </c>
      <c r="C75" s="321">
        <f t="shared" si="23"/>
        <v>238</v>
      </c>
      <c r="D75" s="322"/>
      <c r="E75" s="322">
        <v>238</v>
      </c>
      <c r="F75" s="325">
        <f t="shared" si="26"/>
        <v>238</v>
      </c>
      <c r="G75" s="321">
        <v>238</v>
      </c>
      <c r="H75" s="322"/>
      <c r="I75" s="322"/>
      <c r="J75" s="322"/>
      <c r="K75" s="322"/>
      <c r="L75" s="322"/>
      <c r="M75" s="322"/>
      <c r="N75" s="322"/>
      <c r="O75" s="322"/>
      <c r="P75" s="322"/>
    </row>
    <row r="76" s="311" customFormat="1" ht="17.1" hidden="1" customHeight="1" outlineLevel="1" spans="1:16">
      <c r="A76" s="332" t="s">
        <v>2793</v>
      </c>
      <c r="B76" s="321">
        <f t="shared" si="27"/>
        <v>0</v>
      </c>
      <c r="C76" s="321">
        <f t="shared" si="23"/>
        <v>0</v>
      </c>
      <c r="D76" s="322">
        <f>-E76-F76</f>
        <v>0</v>
      </c>
      <c r="E76" s="322"/>
      <c r="F76" s="325">
        <f t="shared" si="26"/>
        <v>0</v>
      </c>
      <c r="G76" s="321"/>
      <c r="H76" s="322"/>
      <c r="I76" s="322"/>
      <c r="J76" s="322"/>
      <c r="K76" s="322"/>
      <c r="L76" s="322"/>
      <c r="M76" s="322"/>
      <c r="N76" s="322"/>
      <c r="O76" s="322"/>
      <c r="P76" s="322"/>
    </row>
    <row r="77" s="311" customFormat="1" ht="17.1" hidden="1" customHeight="1" outlineLevel="1" spans="1:16">
      <c r="A77" s="332" t="s">
        <v>2794</v>
      </c>
      <c r="B77" s="321">
        <f t="shared" si="27"/>
        <v>0</v>
      </c>
      <c r="C77" s="321">
        <f t="shared" si="23"/>
        <v>0</v>
      </c>
      <c r="D77" s="322"/>
      <c r="E77" s="322"/>
      <c r="F77" s="325">
        <f t="shared" si="26"/>
        <v>0</v>
      </c>
      <c r="G77" s="321"/>
      <c r="H77" s="322"/>
      <c r="I77" s="322"/>
      <c r="J77" s="322"/>
      <c r="K77" s="322"/>
      <c r="L77" s="322"/>
      <c r="M77" s="322"/>
      <c r="N77" s="322"/>
      <c r="O77" s="322"/>
      <c r="P77" s="322"/>
    </row>
    <row r="78" s="311" customFormat="1" ht="17.1" hidden="1" customHeight="1" outlineLevel="1" spans="1:16">
      <c r="A78" s="332" t="s">
        <v>2795</v>
      </c>
      <c r="B78" s="321">
        <f t="shared" si="27"/>
        <v>208</v>
      </c>
      <c r="C78" s="321">
        <f t="shared" si="23"/>
        <v>0</v>
      </c>
      <c r="D78" s="322"/>
      <c r="E78" s="322"/>
      <c r="F78" s="325">
        <f t="shared" si="26"/>
        <v>208</v>
      </c>
      <c r="G78" s="321"/>
      <c r="H78" s="328">
        <v>10</v>
      </c>
      <c r="I78" s="322"/>
      <c r="J78" s="322"/>
      <c r="K78" s="328"/>
      <c r="L78" s="328"/>
      <c r="M78" s="328"/>
      <c r="N78" s="328"/>
      <c r="O78" s="322">
        <v>198</v>
      </c>
      <c r="P78" s="328"/>
    </row>
    <row r="79" s="311" customFormat="1" ht="17.1" hidden="1" customHeight="1" outlineLevel="1" spans="1:16">
      <c r="A79" s="332" t="s">
        <v>2796</v>
      </c>
      <c r="B79" s="321">
        <f t="shared" si="27"/>
        <v>0</v>
      </c>
      <c r="C79" s="321">
        <f t="shared" si="23"/>
        <v>0</v>
      </c>
      <c r="D79" s="322"/>
      <c r="E79" s="322"/>
      <c r="F79" s="325">
        <f t="shared" si="26"/>
        <v>0</v>
      </c>
      <c r="G79" s="321"/>
      <c r="H79" s="328"/>
      <c r="I79" s="322"/>
      <c r="J79" s="322"/>
      <c r="K79" s="328"/>
      <c r="L79" s="328"/>
      <c r="M79" s="328"/>
      <c r="N79" s="328"/>
      <c r="O79" s="322"/>
      <c r="P79" s="328"/>
    </row>
    <row r="80" s="311" customFormat="1" ht="17.1" hidden="1" customHeight="1" outlineLevel="1" spans="1:16">
      <c r="A80" s="332" t="s">
        <v>2797</v>
      </c>
      <c r="B80" s="321">
        <f t="shared" si="27"/>
        <v>587</v>
      </c>
      <c r="C80" s="321">
        <f t="shared" si="23"/>
        <v>0</v>
      </c>
      <c r="D80" s="322"/>
      <c r="E80" s="343"/>
      <c r="F80" s="325">
        <f t="shared" si="26"/>
        <v>587</v>
      </c>
      <c r="G80" s="321"/>
      <c r="H80" s="328"/>
      <c r="I80" s="322"/>
      <c r="J80" s="322"/>
      <c r="K80" s="328"/>
      <c r="L80" s="328"/>
      <c r="M80" s="328"/>
      <c r="N80" s="328">
        <v>587</v>
      </c>
      <c r="O80" s="322"/>
      <c r="P80" s="328"/>
    </row>
    <row r="81" s="311" customFormat="1" ht="17.1" hidden="1" customHeight="1" outlineLevel="1" spans="1:16">
      <c r="A81" s="342" t="s">
        <v>2798</v>
      </c>
      <c r="B81" s="321">
        <f t="shared" si="27"/>
        <v>0</v>
      </c>
      <c r="C81" s="321">
        <f t="shared" si="23"/>
        <v>-166</v>
      </c>
      <c r="D81" s="322">
        <f t="shared" ref="D81:D85" si="29">-F81</f>
        <v>-166</v>
      </c>
      <c r="E81" s="322"/>
      <c r="F81" s="325">
        <f t="shared" si="26"/>
        <v>166</v>
      </c>
      <c r="G81" s="321"/>
      <c r="H81" s="322">
        <v>24</v>
      </c>
      <c r="I81" s="322">
        <v>16</v>
      </c>
      <c r="J81" s="322">
        <v>14</v>
      </c>
      <c r="K81" s="322">
        <v>27</v>
      </c>
      <c r="L81" s="322">
        <v>13</v>
      </c>
      <c r="M81" s="322">
        <v>22</v>
      </c>
      <c r="N81" s="322">
        <v>20</v>
      </c>
      <c r="O81" s="322">
        <v>15</v>
      </c>
      <c r="P81" s="322">
        <v>15</v>
      </c>
    </row>
    <row r="82" s="311" customFormat="1" ht="17.1" hidden="1" customHeight="1" outlineLevel="1" spans="1:16">
      <c r="A82" s="342" t="s">
        <v>2799</v>
      </c>
      <c r="B82" s="321">
        <f t="shared" si="27"/>
        <v>0</v>
      </c>
      <c r="C82" s="321">
        <f t="shared" si="23"/>
        <v>-1100</v>
      </c>
      <c r="D82" s="322">
        <f t="shared" si="29"/>
        <v>-1100</v>
      </c>
      <c r="E82" s="322"/>
      <c r="F82" s="325">
        <f t="shared" si="26"/>
        <v>1100</v>
      </c>
      <c r="G82" s="321"/>
      <c r="H82" s="322">
        <v>1100</v>
      </c>
      <c r="I82" s="322"/>
      <c r="J82" s="322"/>
      <c r="K82" s="322"/>
      <c r="L82" s="322"/>
      <c r="M82" s="322"/>
      <c r="N82" s="322"/>
      <c r="O82" s="322"/>
      <c r="P82" s="322"/>
    </row>
    <row r="83" s="311" customFormat="1" ht="17.1" hidden="1" customHeight="1" outlineLevel="1" spans="1:16">
      <c r="A83" s="342" t="s">
        <v>2800</v>
      </c>
      <c r="B83" s="321">
        <f t="shared" si="27"/>
        <v>0</v>
      </c>
      <c r="C83" s="321">
        <f t="shared" si="23"/>
        <v>0</v>
      </c>
      <c r="D83" s="322">
        <f>-F83-E83</f>
        <v>0</v>
      </c>
      <c r="E83" s="322"/>
      <c r="F83" s="325">
        <f t="shared" si="26"/>
        <v>0</v>
      </c>
      <c r="G83" s="321"/>
      <c r="H83" s="322"/>
      <c r="I83" s="322"/>
      <c r="J83" s="322"/>
      <c r="K83" s="322"/>
      <c r="L83" s="322"/>
      <c r="M83" s="322"/>
      <c r="N83" s="322"/>
      <c r="O83" s="322"/>
      <c r="P83" s="322"/>
    </row>
    <row r="84" s="311" customFormat="1" ht="17.1" hidden="1" customHeight="1" outlineLevel="1" spans="1:16">
      <c r="A84" s="342" t="s">
        <v>2801</v>
      </c>
      <c r="B84" s="321">
        <f t="shared" si="27"/>
        <v>0</v>
      </c>
      <c r="C84" s="321">
        <f t="shared" si="23"/>
        <v>-10275</v>
      </c>
      <c r="D84" s="322">
        <f t="shared" si="29"/>
        <v>-10275</v>
      </c>
      <c r="E84" s="322"/>
      <c r="F84" s="325">
        <f t="shared" si="26"/>
        <v>10275</v>
      </c>
      <c r="G84" s="321"/>
      <c r="H84" s="322">
        <v>10275</v>
      </c>
      <c r="I84" s="322"/>
      <c r="J84" s="322"/>
      <c r="K84" s="322"/>
      <c r="L84" s="322"/>
      <c r="M84" s="322"/>
      <c r="N84" s="322"/>
      <c r="O84" s="322"/>
      <c r="P84" s="322"/>
    </row>
    <row r="85" s="311" customFormat="1" ht="17.1" hidden="1" customHeight="1" outlineLevel="1" spans="1:16">
      <c r="A85" s="342" t="s">
        <v>2802</v>
      </c>
      <c r="B85" s="321">
        <f t="shared" si="27"/>
        <v>0</v>
      </c>
      <c r="C85" s="321">
        <f t="shared" si="23"/>
        <v>-1000</v>
      </c>
      <c r="D85" s="322">
        <f t="shared" si="29"/>
        <v>-1000</v>
      </c>
      <c r="E85" s="322"/>
      <c r="F85" s="325">
        <f t="shared" si="26"/>
        <v>1000</v>
      </c>
      <c r="G85" s="321"/>
      <c r="H85" s="322">
        <v>1000</v>
      </c>
      <c r="I85" s="322"/>
      <c r="J85" s="322"/>
      <c r="K85" s="322"/>
      <c r="L85" s="322"/>
      <c r="M85" s="322"/>
      <c r="N85" s="322"/>
      <c r="O85" s="322"/>
      <c r="P85" s="322"/>
    </row>
    <row r="86" s="311" customFormat="1" ht="17.1" hidden="1" customHeight="1" outlineLevel="1" spans="1:16">
      <c r="A86" s="342" t="s">
        <v>2803</v>
      </c>
      <c r="B86" s="321">
        <f t="shared" si="27"/>
        <v>0</v>
      </c>
      <c r="C86" s="321">
        <f t="shared" si="23"/>
        <v>0</v>
      </c>
      <c r="D86" s="322"/>
      <c r="E86" s="322"/>
      <c r="F86" s="325">
        <f t="shared" si="26"/>
        <v>0</v>
      </c>
      <c r="G86" s="321"/>
      <c r="H86" s="322"/>
      <c r="I86" s="322"/>
      <c r="J86" s="322"/>
      <c r="K86" s="322"/>
      <c r="L86" s="322"/>
      <c r="M86" s="322"/>
      <c r="N86" s="322"/>
      <c r="O86" s="322"/>
      <c r="P86" s="322"/>
    </row>
    <row r="87" s="311" customFormat="1" ht="17.1" hidden="1" customHeight="1" outlineLevel="1" spans="1:16">
      <c r="A87" s="344" t="s">
        <v>2804</v>
      </c>
      <c r="B87" s="321">
        <f t="shared" si="27"/>
        <v>99</v>
      </c>
      <c r="C87" s="321">
        <f t="shared" si="23"/>
        <v>99</v>
      </c>
      <c r="D87" s="322">
        <v>99</v>
      </c>
      <c r="E87" s="322"/>
      <c r="F87" s="325">
        <f t="shared" si="26"/>
        <v>0</v>
      </c>
      <c r="G87" s="321"/>
      <c r="H87" s="322"/>
      <c r="I87" s="322"/>
      <c r="J87" s="322"/>
      <c r="K87" s="322"/>
      <c r="L87" s="322"/>
      <c r="M87" s="322"/>
      <c r="N87" s="322"/>
      <c r="O87" s="322"/>
      <c r="P87" s="322"/>
    </row>
    <row r="88" s="311" customFormat="1" ht="17.1" hidden="1" customHeight="1" outlineLevel="1" spans="1:16">
      <c r="A88" s="344" t="s">
        <v>2805</v>
      </c>
      <c r="B88" s="321">
        <f t="shared" si="27"/>
        <v>700</v>
      </c>
      <c r="C88" s="321">
        <f t="shared" si="23"/>
        <v>0</v>
      </c>
      <c r="D88" s="322"/>
      <c r="E88" s="322"/>
      <c r="F88" s="325">
        <f t="shared" si="26"/>
        <v>700</v>
      </c>
      <c r="G88" s="321"/>
      <c r="H88" s="322"/>
      <c r="I88" s="322"/>
      <c r="J88" s="322"/>
      <c r="K88" s="322"/>
      <c r="L88" s="322"/>
      <c r="M88" s="322"/>
      <c r="N88" s="322">
        <v>700</v>
      </c>
      <c r="O88" s="322"/>
      <c r="P88" s="322"/>
    </row>
    <row r="89" s="311" customFormat="1" ht="17.1" hidden="1" customHeight="1" outlineLevel="1" spans="1:16">
      <c r="A89" s="344" t="s">
        <v>2806</v>
      </c>
      <c r="B89" s="321">
        <f t="shared" si="27"/>
        <v>12491</v>
      </c>
      <c r="C89" s="321">
        <f t="shared" si="23"/>
        <v>3255</v>
      </c>
      <c r="D89" s="322">
        <f>SUM(D90:D93)</f>
        <v>3255</v>
      </c>
      <c r="E89" s="322">
        <f t="shared" ref="E89:P89" si="30">SUM(E90:E93)</f>
        <v>0</v>
      </c>
      <c r="F89" s="325">
        <f t="shared" si="26"/>
        <v>9236</v>
      </c>
      <c r="G89" s="321">
        <v>0</v>
      </c>
      <c r="H89" s="322">
        <f t="shared" si="30"/>
        <v>2639</v>
      </c>
      <c r="I89" s="322">
        <f t="shared" si="30"/>
        <v>36</v>
      </c>
      <c r="J89" s="322">
        <f t="shared" si="30"/>
        <v>2809</v>
      </c>
      <c r="K89" s="322">
        <f t="shared" si="30"/>
        <v>1993</v>
      </c>
      <c r="L89" s="322">
        <f t="shared" si="30"/>
        <v>1409</v>
      </c>
      <c r="M89" s="322">
        <f t="shared" si="30"/>
        <v>0</v>
      </c>
      <c r="N89" s="322">
        <f t="shared" si="30"/>
        <v>50</v>
      </c>
      <c r="O89" s="322">
        <f t="shared" si="30"/>
        <v>30</v>
      </c>
      <c r="P89" s="322">
        <f t="shared" si="30"/>
        <v>270</v>
      </c>
    </row>
    <row r="90" s="311" customFormat="1" ht="17.1" hidden="1" customHeight="1" outlineLevel="1" spans="1:16">
      <c r="A90" s="345" t="s">
        <v>2807</v>
      </c>
      <c r="B90" s="321">
        <f t="shared" si="27"/>
        <v>7347</v>
      </c>
      <c r="C90" s="321">
        <f t="shared" si="23"/>
        <v>0</v>
      </c>
      <c r="D90" s="322"/>
      <c r="E90" s="322"/>
      <c r="F90" s="325">
        <f t="shared" si="26"/>
        <v>7347</v>
      </c>
      <c r="G90" s="321"/>
      <c r="H90" s="322">
        <v>1531</v>
      </c>
      <c r="I90" s="322">
        <v>32</v>
      </c>
      <c r="J90" s="322">
        <v>2482</v>
      </c>
      <c r="K90" s="322">
        <v>1993</v>
      </c>
      <c r="L90" s="322">
        <v>1309</v>
      </c>
      <c r="M90" s="322"/>
      <c r="N90" s="322"/>
      <c r="O90" s="322"/>
      <c r="P90" s="322"/>
    </row>
    <row r="91" s="311" customFormat="1" ht="17.1" hidden="1" customHeight="1" outlineLevel="1" spans="1:16">
      <c r="A91" s="345" t="s">
        <v>2808</v>
      </c>
      <c r="B91" s="321">
        <f t="shared" si="27"/>
        <v>1705</v>
      </c>
      <c r="C91" s="321">
        <f t="shared" si="23"/>
        <v>0</v>
      </c>
      <c r="D91" s="322"/>
      <c r="E91" s="322"/>
      <c r="F91" s="325">
        <f t="shared" si="26"/>
        <v>1705</v>
      </c>
      <c r="G91" s="321"/>
      <c r="H91" s="322">
        <v>1108</v>
      </c>
      <c r="I91" s="322"/>
      <c r="J91" s="322">
        <v>327</v>
      </c>
      <c r="K91" s="322"/>
      <c r="L91" s="322"/>
      <c r="M91" s="322"/>
      <c r="N91" s="322"/>
      <c r="O91" s="322"/>
      <c r="P91" s="322">
        <v>270</v>
      </c>
    </row>
    <row r="92" s="311" customFormat="1" ht="17.1" hidden="1" customHeight="1" outlineLevel="1" spans="1:16">
      <c r="A92" s="345" t="s">
        <v>2809</v>
      </c>
      <c r="B92" s="321">
        <f t="shared" si="27"/>
        <v>3439</v>
      </c>
      <c r="C92" s="321">
        <f t="shared" si="23"/>
        <v>3439</v>
      </c>
      <c r="D92" s="322">
        <v>3439</v>
      </c>
      <c r="E92" s="322"/>
      <c r="F92" s="325">
        <f t="shared" si="26"/>
        <v>0</v>
      </c>
      <c r="G92" s="321"/>
      <c r="H92" s="322"/>
      <c r="I92" s="322"/>
      <c r="J92" s="322"/>
      <c r="K92" s="322"/>
      <c r="L92" s="322"/>
      <c r="M92" s="322"/>
      <c r="N92" s="322"/>
      <c r="O92" s="322"/>
      <c r="P92" s="322"/>
    </row>
    <row r="93" s="311" customFormat="1" ht="17.1" hidden="1" customHeight="1" outlineLevel="1" spans="1:16">
      <c r="A93" s="345" t="s">
        <v>2810</v>
      </c>
      <c r="B93" s="321">
        <f t="shared" si="27"/>
        <v>0</v>
      </c>
      <c r="C93" s="321">
        <f t="shared" si="23"/>
        <v>-184</v>
      </c>
      <c r="D93" s="322">
        <f>-E93-F93</f>
        <v>-184</v>
      </c>
      <c r="E93" s="322"/>
      <c r="F93" s="325">
        <f t="shared" si="26"/>
        <v>184</v>
      </c>
      <c r="G93" s="321"/>
      <c r="H93" s="322"/>
      <c r="I93" s="322">
        <v>4</v>
      </c>
      <c r="J93" s="322"/>
      <c r="K93" s="322"/>
      <c r="L93" s="322">
        <v>100</v>
      </c>
      <c r="M93" s="322"/>
      <c r="N93" s="322">
        <v>50</v>
      </c>
      <c r="O93" s="322">
        <v>30</v>
      </c>
      <c r="P93" s="322"/>
    </row>
    <row r="94" s="311" customFormat="1" ht="17.1" hidden="1" customHeight="1" outlineLevel="1" spans="1:16">
      <c r="A94" s="332" t="s">
        <v>2811</v>
      </c>
      <c r="B94" s="321">
        <f t="shared" si="27"/>
        <v>0</v>
      </c>
      <c r="C94" s="321">
        <f t="shared" si="23"/>
        <v>-132</v>
      </c>
      <c r="D94" s="322">
        <f>-E94-F94</f>
        <v>-264</v>
      </c>
      <c r="E94" s="322">
        <v>132</v>
      </c>
      <c r="F94" s="325">
        <f t="shared" si="26"/>
        <v>132</v>
      </c>
      <c r="G94" s="321">
        <v>132</v>
      </c>
      <c r="H94" s="322"/>
      <c r="I94" s="322"/>
      <c r="J94" s="322"/>
      <c r="K94" s="322"/>
      <c r="L94" s="322"/>
      <c r="M94" s="322"/>
      <c r="N94" s="322"/>
      <c r="O94" s="322"/>
      <c r="P94" s="322"/>
    </row>
    <row r="95" s="311" customFormat="1" ht="17.1" hidden="1" customHeight="1" outlineLevel="1" spans="1:16">
      <c r="A95" s="332" t="s">
        <v>2812</v>
      </c>
      <c r="B95" s="321">
        <f>SUM(B96:B97)</f>
        <v>204</v>
      </c>
      <c r="C95" s="321">
        <f t="shared" ref="C95" si="31">SUM(C96:C97)</f>
        <v>92</v>
      </c>
      <c r="D95" s="321">
        <f>ROUND(SUM(D96:D97),0)</f>
        <v>92</v>
      </c>
      <c r="E95" s="321">
        <f t="shared" ref="E95:P95" si="32">ROUND(SUM(E96:E97),0)</f>
        <v>0</v>
      </c>
      <c r="F95" s="325">
        <f t="shared" si="26"/>
        <v>112</v>
      </c>
      <c r="G95" s="321">
        <v>0</v>
      </c>
      <c r="H95" s="321">
        <f t="shared" si="32"/>
        <v>55</v>
      </c>
      <c r="I95" s="321">
        <f t="shared" si="32"/>
        <v>42</v>
      </c>
      <c r="J95" s="321">
        <f t="shared" si="32"/>
        <v>0</v>
      </c>
      <c r="K95" s="321">
        <f t="shared" si="32"/>
        <v>0</v>
      </c>
      <c r="L95" s="321">
        <f t="shared" si="32"/>
        <v>0</v>
      </c>
      <c r="M95" s="321">
        <f t="shared" si="32"/>
        <v>8</v>
      </c>
      <c r="N95" s="321">
        <f t="shared" si="32"/>
        <v>7</v>
      </c>
      <c r="O95" s="321">
        <f t="shared" si="32"/>
        <v>0</v>
      </c>
      <c r="P95" s="321">
        <f t="shared" si="32"/>
        <v>0</v>
      </c>
    </row>
    <row r="96" s="311" customFormat="1" ht="17.1" hidden="1" customHeight="1" outlineLevel="1" spans="1:16">
      <c r="A96" s="346" t="s">
        <v>2813</v>
      </c>
      <c r="B96" s="321">
        <f t="shared" ref="B96:B97" si="33">SUM(C96,F96)</f>
        <v>136</v>
      </c>
      <c r="C96" s="321">
        <f t="shared" ref="C96:C97" si="34">SUM(D96:E96)</f>
        <v>67</v>
      </c>
      <c r="D96" s="322">
        <f>136-E96-F96</f>
        <v>67</v>
      </c>
      <c r="E96" s="322"/>
      <c r="F96" s="325">
        <f t="shared" si="26"/>
        <v>69</v>
      </c>
      <c r="G96" s="321"/>
      <c r="H96" s="322">
        <v>31.88</v>
      </c>
      <c r="I96" s="322">
        <v>26.28</v>
      </c>
      <c r="J96" s="322">
        <v>0</v>
      </c>
      <c r="K96" s="322">
        <v>0</v>
      </c>
      <c r="L96" s="322">
        <v>0</v>
      </c>
      <c r="M96" s="322">
        <v>6.16</v>
      </c>
      <c r="N96" s="322">
        <v>4.97</v>
      </c>
      <c r="O96" s="322">
        <v>0</v>
      </c>
      <c r="P96" s="322">
        <v>0</v>
      </c>
    </row>
    <row r="97" s="311" customFormat="1" ht="12" hidden="1" outlineLevel="1" spans="1:16">
      <c r="A97" s="347" t="s">
        <v>2814</v>
      </c>
      <c r="B97" s="321">
        <f t="shared" si="33"/>
        <v>68</v>
      </c>
      <c r="C97" s="321">
        <f t="shared" si="34"/>
        <v>25</v>
      </c>
      <c r="D97" s="322">
        <f>68.14-E97-F97</f>
        <v>25</v>
      </c>
      <c r="E97" s="322"/>
      <c r="F97" s="325">
        <f t="shared" si="26"/>
        <v>43</v>
      </c>
      <c r="G97" s="321"/>
      <c r="H97" s="322">
        <v>22.74</v>
      </c>
      <c r="I97" s="322">
        <v>16.04</v>
      </c>
      <c r="J97" s="322">
        <v>0</v>
      </c>
      <c r="K97" s="322">
        <v>0</v>
      </c>
      <c r="L97" s="322">
        <v>0</v>
      </c>
      <c r="M97" s="322">
        <v>1.92</v>
      </c>
      <c r="N97" s="322">
        <v>2.44</v>
      </c>
      <c r="O97" s="322">
        <v>0</v>
      </c>
      <c r="P97" s="322">
        <v>0</v>
      </c>
    </row>
    <row r="98" s="311" customFormat="1" ht="17.1" hidden="1" customHeight="1" outlineLevel="1" spans="1:16">
      <c r="A98" s="332" t="s">
        <v>2815</v>
      </c>
      <c r="B98" s="321">
        <f t="shared" si="27"/>
        <v>180</v>
      </c>
      <c r="C98" s="321">
        <f t="shared" si="23"/>
        <v>15</v>
      </c>
      <c r="D98" s="322">
        <f>180-E98-F98</f>
        <v>15</v>
      </c>
      <c r="E98" s="322"/>
      <c r="F98" s="325">
        <f t="shared" si="26"/>
        <v>165</v>
      </c>
      <c r="G98" s="321"/>
      <c r="H98" s="322">
        <v>0</v>
      </c>
      <c r="I98" s="322">
        <v>0</v>
      </c>
      <c r="J98" s="322">
        <v>0</v>
      </c>
      <c r="K98" s="322">
        <v>45</v>
      </c>
      <c r="L98" s="322">
        <v>45</v>
      </c>
      <c r="M98" s="322">
        <v>10</v>
      </c>
      <c r="N98" s="322">
        <v>10</v>
      </c>
      <c r="O98" s="322">
        <v>25</v>
      </c>
      <c r="P98" s="322">
        <v>30</v>
      </c>
    </row>
    <row r="99" s="311" customFormat="1" ht="17.1" hidden="1" customHeight="1" outlineLevel="1" spans="1:16">
      <c r="A99" s="332" t="s">
        <v>2816</v>
      </c>
      <c r="B99" s="321">
        <f t="shared" si="27"/>
        <v>1210</v>
      </c>
      <c r="C99" s="321">
        <f t="shared" si="23"/>
        <v>-200</v>
      </c>
      <c r="D99" s="333">
        <f>SUM(D100:D102)</f>
        <v>-200</v>
      </c>
      <c r="E99" s="333">
        <f t="shared" ref="E99" si="35">SUM(E100:E102)</f>
        <v>0</v>
      </c>
      <c r="F99" s="325">
        <f t="shared" si="26"/>
        <v>1410</v>
      </c>
      <c r="G99" s="321">
        <v>0</v>
      </c>
      <c r="H99" s="333">
        <f t="shared" ref="H99:P99" si="36">SUM(H100:H102)</f>
        <v>160</v>
      </c>
      <c r="I99" s="333">
        <f t="shared" si="36"/>
        <v>135</v>
      </c>
      <c r="J99" s="333">
        <f t="shared" si="36"/>
        <v>230</v>
      </c>
      <c r="K99" s="333">
        <f t="shared" si="36"/>
        <v>85</v>
      </c>
      <c r="L99" s="333">
        <f t="shared" si="36"/>
        <v>160</v>
      </c>
      <c r="M99" s="333">
        <f t="shared" si="36"/>
        <v>150</v>
      </c>
      <c r="N99" s="333">
        <f t="shared" si="36"/>
        <v>140</v>
      </c>
      <c r="O99" s="333">
        <f t="shared" si="36"/>
        <v>230</v>
      </c>
      <c r="P99" s="333">
        <f t="shared" si="36"/>
        <v>120</v>
      </c>
    </row>
    <row r="100" s="311" customFormat="1" ht="17.1" hidden="1" customHeight="1" outlineLevel="1" spans="1:16">
      <c r="A100" s="332" t="s">
        <v>2817</v>
      </c>
      <c r="B100" s="321">
        <f t="shared" si="27"/>
        <v>1135</v>
      </c>
      <c r="C100" s="321">
        <f t="shared" si="23"/>
        <v>0</v>
      </c>
      <c r="D100" s="322"/>
      <c r="E100" s="322"/>
      <c r="F100" s="325">
        <f t="shared" si="26"/>
        <v>1135</v>
      </c>
      <c r="G100" s="321"/>
      <c r="H100" s="322">
        <v>140</v>
      </c>
      <c r="I100" s="322">
        <v>40</v>
      </c>
      <c r="J100" s="322">
        <v>190</v>
      </c>
      <c r="K100" s="322">
        <v>65</v>
      </c>
      <c r="L100" s="322">
        <v>140</v>
      </c>
      <c r="M100" s="322">
        <v>130</v>
      </c>
      <c r="N100" s="322">
        <v>120</v>
      </c>
      <c r="O100" s="322">
        <v>190</v>
      </c>
      <c r="P100" s="322">
        <v>120</v>
      </c>
    </row>
    <row r="101" s="311" customFormat="1" ht="17.1" hidden="1" customHeight="1" outlineLevel="1" spans="1:16">
      <c r="A101" s="332" t="s">
        <v>2818</v>
      </c>
      <c r="B101" s="321">
        <f t="shared" si="27"/>
        <v>75</v>
      </c>
      <c r="C101" s="321">
        <f t="shared" si="23"/>
        <v>0</v>
      </c>
      <c r="D101" s="322"/>
      <c r="E101" s="322"/>
      <c r="F101" s="325">
        <f t="shared" si="26"/>
        <v>75</v>
      </c>
      <c r="G101" s="321"/>
      <c r="H101" s="322"/>
      <c r="I101" s="322">
        <v>75</v>
      </c>
      <c r="J101" s="322"/>
      <c r="K101" s="322"/>
      <c r="L101" s="322"/>
      <c r="M101" s="322"/>
      <c r="N101" s="322"/>
      <c r="O101" s="322"/>
      <c r="P101" s="322"/>
    </row>
    <row r="102" s="311" customFormat="1" ht="17.1" hidden="1" customHeight="1" outlineLevel="1" spans="1:16">
      <c r="A102" s="332" t="s">
        <v>2819</v>
      </c>
      <c r="B102" s="321">
        <f t="shared" si="27"/>
        <v>0</v>
      </c>
      <c r="C102" s="321">
        <f t="shared" si="23"/>
        <v>-200</v>
      </c>
      <c r="D102" s="322">
        <f>-E102-F102</f>
        <v>-200</v>
      </c>
      <c r="E102" s="322"/>
      <c r="F102" s="325">
        <f t="shared" si="26"/>
        <v>200</v>
      </c>
      <c r="G102" s="321"/>
      <c r="H102" s="322">
        <v>20</v>
      </c>
      <c r="I102" s="322">
        <v>20</v>
      </c>
      <c r="J102" s="322">
        <v>40</v>
      </c>
      <c r="K102" s="322">
        <v>20</v>
      </c>
      <c r="L102" s="322">
        <v>20</v>
      </c>
      <c r="M102" s="322">
        <v>20</v>
      </c>
      <c r="N102" s="322">
        <v>20</v>
      </c>
      <c r="O102" s="322">
        <v>40</v>
      </c>
      <c r="P102" s="322"/>
    </row>
    <row r="103" s="311" customFormat="1" ht="17.1" hidden="1" customHeight="1" outlineLevel="1" spans="1:16">
      <c r="A103" s="332" t="s">
        <v>2820</v>
      </c>
      <c r="B103" s="321">
        <f t="shared" si="27"/>
        <v>173</v>
      </c>
      <c r="C103" s="321">
        <f t="shared" si="23"/>
        <v>0</v>
      </c>
      <c r="D103" s="322"/>
      <c r="E103" s="322"/>
      <c r="F103" s="325">
        <f t="shared" si="26"/>
        <v>173</v>
      </c>
      <c r="G103" s="321"/>
      <c r="H103" s="322"/>
      <c r="I103" s="322"/>
      <c r="J103" s="322"/>
      <c r="K103" s="322"/>
      <c r="L103" s="322"/>
      <c r="M103" s="322">
        <v>173</v>
      </c>
      <c r="N103" s="322"/>
      <c r="O103" s="322"/>
      <c r="P103" s="322"/>
    </row>
    <row r="104" s="311" customFormat="1" ht="17.1" hidden="1" customHeight="1" outlineLevel="1" spans="1:16">
      <c r="A104" s="332" t="s">
        <v>2821</v>
      </c>
      <c r="B104" s="321">
        <f t="shared" si="27"/>
        <v>1640</v>
      </c>
      <c r="C104" s="321">
        <f t="shared" si="23"/>
        <v>0</v>
      </c>
      <c r="D104" s="321">
        <f t="shared" ref="D104:P104" si="37">SUM(D105:D106)</f>
        <v>0</v>
      </c>
      <c r="E104" s="321">
        <f t="shared" si="37"/>
        <v>0</v>
      </c>
      <c r="F104" s="325">
        <f t="shared" si="26"/>
        <v>1640</v>
      </c>
      <c r="G104" s="321">
        <v>0</v>
      </c>
      <c r="H104" s="321">
        <f t="shared" si="37"/>
        <v>0</v>
      </c>
      <c r="I104" s="321">
        <f t="shared" si="37"/>
        <v>680</v>
      </c>
      <c r="J104" s="321">
        <f t="shared" si="37"/>
        <v>150</v>
      </c>
      <c r="K104" s="321">
        <f t="shared" si="37"/>
        <v>180</v>
      </c>
      <c r="L104" s="321">
        <f t="shared" si="37"/>
        <v>360</v>
      </c>
      <c r="M104" s="321">
        <f t="shared" si="37"/>
        <v>0</v>
      </c>
      <c r="N104" s="321">
        <f t="shared" si="37"/>
        <v>0</v>
      </c>
      <c r="O104" s="321">
        <f t="shared" si="37"/>
        <v>0</v>
      </c>
      <c r="P104" s="321">
        <f t="shared" si="37"/>
        <v>270</v>
      </c>
    </row>
    <row r="105" s="311" customFormat="1" ht="17.1" hidden="1" customHeight="1" outlineLevel="1" spans="1:16">
      <c r="A105" s="332" t="s">
        <v>2822</v>
      </c>
      <c r="B105" s="321">
        <f t="shared" si="27"/>
        <v>840</v>
      </c>
      <c r="C105" s="321">
        <f t="shared" si="23"/>
        <v>0</v>
      </c>
      <c r="D105" s="322">
        <f>840-E105-F105</f>
        <v>0</v>
      </c>
      <c r="E105" s="322"/>
      <c r="F105" s="325">
        <f t="shared" si="26"/>
        <v>840</v>
      </c>
      <c r="G105" s="321"/>
      <c r="H105" s="329"/>
      <c r="I105" s="329">
        <v>180</v>
      </c>
      <c r="J105" s="329"/>
      <c r="K105" s="329">
        <v>180</v>
      </c>
      <c r="L105" s="329">
        <v>360</v>
      </c>
      <c r="M105" s="329"/>
      <c r="N105" s="329"/>
      <c r="O105" s="329"/>
      <c r="P105" s="329">
        <v>120</v>
      </c>
    </row>
    <row r="106" s="311" customFormat="1" ht="17.1" hidden="1" customHeight="1" outlineLevel="1" spans="1:16">
      <c r="A106" s="332" t="s">
        <v>2823</v>
      </c>
      <c r="B106" s="321">
        <f t="shared" si="27"/>
        <v>800</v>
      </c>
      <c r="C106" s="321">
        <f t="shared" si="23"/>
        <v>0</v>
      </c>
      <c r="D106" s="322"/>
      <c r="E106" s="322"/>
      <c r="F106" s="325">
        <f t="shared" si="26"/>
        <v>800</v>
      </c>
      <c r="G106" s="321"/>
      <c r="H106" s="329"/>
      <c r="I106" s="329">
        <v>500</v>
      </c>
      <c r="J106" s="329">
        <v>150</v>
      </c>
      <c r="K106" s="329"/>
      <c r="L106" s="329"/>
      <c r="M106" s="329"/>
      <c r="N106" s="329"/>
      <c r="O106" s="329"/>
      <c r="P106" s="329">
        <v>150</v>
      </c>
    </row>
    <row r="107" s="311" customFormat="1" ht="17.1" hidden="1" customHeight="1" outlineLevel="1" spans="1:16">
      <c r="A107" s="332"/>
      <c r="B107" s="321"/>
      <c r="C107" s="321"/>
      <c r="D107" s="322"/>
      <c r="E107" s="322"/>
      <c r="F107" s="325">
        <f t="shared" si="26"/>
        <v>0</v>
      </c>
      <c r="G107" s="321"/>
      <c r="H107" s="322"/>
      <c r="I107" s="322"/>
      <c r="J107" s="322"/>
      <c r="K107" s="322"/>
      <c r="L107" s="322"/>
      <c r="M107" s="322"/>
      <c r="N107" s="322"/>
      <c r="O107" s="322"/>
      <c r="P107" s="322"/>
    </row>
    <row r="108" s="311" customFormat="1" ht="17.1" customHeight="1" collapsed="1" spans="1:16">
      <c r="A108" s="348" t="s">
        <v>2824</v>
      </c>
      <c r="B108" s="321">
        <f t="shared" si="27"/>
        <v>0</v>
      </c>
      <c r="C108" s="321">
        <f t="shared" si="23"/>
        <v>0</v>
      </c>
      <c r="D108" s="322"/>
      <c r="E108" s="322"/>
      <c r="F108" s="325">
        <f t="shared" si="26"/>
        <v>0</v>
      </c>
      <c r="G108" s="321"/>
      <c r="H108" s="322"/>
      <c r="I108" s="322"/>
      <c r="J108" s="322"/>
      <c r="K108" s="322"/>
      <c r="L108" s="322"/>
      <c r="M108" s="322"/>
      <c r="N108" s="322"/>
      <c r="O108" s="322"/>
      <c r="P108" s="322"/>
    </row>
    <row r="109" s="311" customFormat="1" ht="17.1" customHeight="1" spans="1:16">
      <c r="A109" s="341" t="s">
        <v>2825</v>
      </c>
      <c r="B109" s="321">
        <f t="shared" si="27"/>
        <v>13870</v>
      </c>
      <c r="C109" s="321">
        <f t="shared" si="23"/>
        <v>-500</v>
      </c>
      <c r="D109" s="333">
        <f>ROUND(SUM(D110:D112),0)</f>
        <v>-500</v>
      </c>
      <c r="E109" s="333">
        <f t="shared" ref="E109:P109" si="38">ROUND(SUM(E110:E112),0)</f>
        <v>0</v>
      </c>
      <c r="F109" s="325">
        <f t="shared" si="26"/>
        <v>14370</v>
      </c>
      <c r="G109" s="333">
        <v>0</v>
      </c>
      <c r="H109" s="333">
        <f t="shared" si="38"/>
        <v>0</v>
      </c>
      <c r="I109" s="333">
        <f t="shared" si="38"/>
        <v>0</v>
      </c>
      <c r="J109" s="333">
        <f t="shared" si="38"/>
        <v>0</v>
      </c>
      <c r="K109" s="333">
        <f t="shared" si="38"/>
        <v>0</v>
      </c>
      <c r="L109" s="333">
        <f t="shared" si="38"/>
        <v>0</v>
      </c>
      <c r="M109" s="333">
        <f t="shared" si="38"/>
        <v>14370</v>
      </c>
      <c r="N109" s="333">
        <f t="shared" si="38"/>
        <v>0</v>
      </c>
      <c r="O109" s="333">
        <f t="shared" si="38"/>
        <v>0</v>
      </c>
      <c r="P109" s="333">
        <f t="shared" si="38"/>
        <v>0</v>
      </c>
    </row>
    <row r="110" s="311" customFormat="1" ht="17.1" hidden="1" customHeight="1" outlineLevel="1" spans="1:16">
      <c r="A110" s="332" t="s">
        <v>2739</v>
      </c>
      <c r="B110" s="321">
        <f t="shared" si="27"/>
        <v>13570</v>
      </c>
      <c r="C110" s="321">
        <f t="shared" si="23"/>
        <v>0</v>
      </c>
      <c r="D110" s="322"/>
      <c r="E110" s="322"/>
      <c r="F110" s="325">
        <f t="shared" si="26"/>
        <v>13570</v>
      </c>
      <c r="G110" s="321"/>
      <c r="H110" s="322"/>
      <c r="I110" s="322"/>
      <c r="J110" s="322"/>
      <c r="K110" s="322"/>
      <c r="L110" s="322"/>
      <c r="M110" s="322">
        <v>13570</v>
      </c>
      <c r="N110" s="322"/>
      <c r="O110" s="322"/>
      <c r="P110" s="322"/>
    </row>
    <row r="111" s="311" customFormat="1" ht="17.1" hidden="1" customHeight="1" outlineLevel="1" spans="1:16">
      <c r="A111" s="341" t="s">
        <v>2826</v>
      </c>
      <c r="B111" s="321">
        <f t="shared" si="27"/>
        <v>300</v>
      </c>
      <c r="C111" s="321">
        <f t="shared" si="23"/>
        <v>0</v>
      </c>
      <c r="D111" s="322"/>
      <c r="E111" s="322"/>
      <c r="F111" s="325">
        <f t="shared" si="26"/>
        <v>300</v>
      </c>
      <c r="G111" s="321"/>
      <c r="H111" s="322"/>
      <c r="I111" s="322"/>
      <c r="J111" s="322"/>
      <c r="K111" s="322"/>
      <c r="L111" s="322"/>
      <c r="M111" s="322">
        <v>300</v>
      </c>
      <c r="N111" s="322"/>
      <c r="O111" s="322"/>
      <c r="P111" s="322"/>
    </row>
    <row r="112" s="311" customFormat="1" ht="17.1" hidden="1" customHeight="1" outlineLevel="1" spans="1:16">
      <c r="A112" s="341" t="s">
        <v>2827</v>
      </c>
      <c r="B112" s="321">
        <f t="shared" si="27"/>
        <v>0</v>
      </c>
      <c r="C112" s="321">
        <f t="shared" si="23"/>
        <v>-500</v>
      </c>
      <c r="D112" s="322">
        <f>-E112-F112</f>
        <v>-500</v>
      </c>
      <c r="E112" s="322"/>
      <c r="F112" s="325">
        <f t="shared" si="26"/>
        <v>500</v>
      </c>
      <c r="G112" s="321"/>
      <c r="H112" s="322"/>
      <c r="I112" s="322"/>
      <c r="J112" s="322"/>
      <c r="K112" s="322"/>
      <c r="L112" s="322"/>
      <c r="M112" s="322">
        <v>500</v>
      </c>
      <c r="N112" s="322"/>
      <c r="O112" s="322"/>
      <c r="P112" s="322"/>
    </row>
    <row r="113" s="311" customFormat="1" ht="17.1" customHeight="1" collapsed="1" spans="1:16">
      <c r="A113" s="341" t="s">
        <v>2828</v>
      </c>
      <c r="B113" s="321">
        <f t="shared" si="27"/>
        <v>11860</v>
      </c>
      <c r="C113" s="321">
        <f t="shared" si="23"/>
        <v>3171</v>
      </c>
      <c r="D113" s="331">
        <f t="shared" ref="D113:E113" si="39">ROUND(SUM(D114:D127),0)</f>
        <v>3171</v>
      </c>
      <c r="E113" s="331">
        <f t="shared" si="39"/>
        <v>0</v>
      </c>
      <c r="F113" s="325">
        <f t="shared" si="26"/>
        <v>8689</v>
      </c>
      <c r="G113" s="321">
        <v>0</v>
      </c>
      <c r="H113" s="331">
        <f>ROUND(SUM(H114:H127),0)</f>
        <v>1026</v>
      </c>
      <c r="I113" s="331">
        <f t="shared" ref="I113:P113" si="40">ROUND(SUM(I114:I127),0)</f>
        <v>879</v>
      </c>
      <c r="J113" s="331">
        <f t="shared" si="40"/>
        <v>787</v>
      </c>
      <c r="K113" s="331">
        <f t="shared" si="40"/>
        <v>630</v>
      </c>
      <c r="L113" s="331">
        <f t="shared" si="40"/>
        <v>727</v>
      </c>
      <c r="M113" s="331">
        <f t="shared" si="40"/>
        <v>1867</v>
      </c>
      <c r="N113" s="331">
        <f t="shared" si="40"/>
        <v>885</v>
      </c>
      <c r="O113" s="331">
        <f t="shared" si="40"/>
        <v>865</v>
      </c>
      <c r="P113" s="331">
        <f t="shared" si="40"/>
        <v>1023</v>
      </c>
    </row>
    <row r="114" s="311" customFormat="1" ht="17.1" hidden="1" customHeight="1" outlineLevel="1" spans="1:16">
      <c r="A114" s="349" t="s">
        <v>2829</v>
      </c>
      <c r="B114" s="321">
        <f t="shared" si="27"/>
        <v>26</v>
      </c>
      <c r="C114" s="321">
        <f t="shared" si="23"/>
        <v>26</v>
      </c>
      <c r="D114" s="322">
        <v>26</v>
      </c>
      <c r="E114" s="322"/>
      <c r="F114" s="325">
        <f t="shared" si="26"/>
        <v>0</v>
      </c>
      <c r="G114" s="321"/>
      <c r="H114" s="322"/>
      <c r="I114" s="322"/>
      <c r="J114" s="322"/>
      <c r="K114" s="322"/>
      <c r="L114" s="322"/>
      <c r="M114" s="322"/>
      <c r="N114" s="322"/>
      <c r="O114" s="322"/>
      <c r="P114" s="322"/>
    </row>
    <row r="115" s="311" customFormat="1" ht="17.1" hidden="1" customHeight="1" outlineLevel="1" spans="1:16">
      <c r="A115" s="349" t="s">
        <v>2830</v>
      </c>
      <c r="B115" s="321">
        <f t="shared" si="27"/>
        <v>16</v>
      </c>
      <c r="C115" s="321">
        <f t="shared" si="23"/>
        <v>16</v>
      </c>
      <c r="D115" s="322">
        <v>16</v>
      </c>
      <c r="E115" s="322"/>
      <c r="F115" s="325">
        <f t="shared" si="26"/>
        <v>0</v>
      </c>
      <c r="G115" s="321"/>
      <c r="H115" s="322"/>
      <c r="I115" s="322"/>
      <c r="J115" s="322"/>
      <c r="K115" s="322"/>
      <c r="L115" s="322"/>
      <c r="M115" s="322"/>
      <c r="N115" s="322"/>
      <c r="O115" s="322"/>
      <c r="P115" s="322"/>
    </row>
    <row r="116" s="311" customFormat="1" ht="17.1" hidden="1" customHeight="1" outlineLevel="1" spans="1:16">
      <c r="A116" s="349" t="s">
        <v>2831</v>
      </c>
      <c r="B116" s="321">
        <f t="shared" si="27"/>
        <v>20</v>
      </c>
      <c r="C116" s="321">
        <f t="shared" si="23"/>
        <v>20</v>
      </c>
      <c r="D116" s="322">
        <v>20</v>
      </c>
      <c r="E116" s="322"/>
      <c r="F116" s="325">
        <f t="shared" si="26"/>
        <v>0</v>
      </c>
      <c r="G116" s="321"/>
      <c r="H116" s="322"/>
      <c r="I116" s="322"/>
      <c r="J116" s="322"/>
      <c r="K116" s="322"/>
      <c r="L116" s="322"/>
      <c r="M116" s="322"/>
      <c r="N116" s="322"/>
      <c r="O116" s="322"/>
      <c r="P116" s="322"/>
    </row>
    <row r="117" s="311" customFormat="1" ht="17.1" hidden="1" customHeight="1" outlineLevel="1" spans="1:16">
      <c r="A117" s="349" t="s">
        <v>2832</v>
      </c>
      <c r="B117" s="321">
        <f t="shared" si="27"/>
        <v>53</v>
      </c>
      <c r="C117" s="321">
        <f t="shared" si="23"/>
        <v>0</v>
      </c>
      <c r="D117" s="322"/>
      <c r="E117" s="322"/>
      <c r="F117" s="325">
        <f t="shared" si="26"/>
        <v>53</v>
      </c>
      <c r="G117" s="321"/>
      <c r="H117" s="322"/>
      <c r="I117" s="322"/>
      <c r="J117" s="322"/>
      <c r="K117" s="322"/>
      <c r="L117" s="322"/>
      <c r="M117" s="322"/>
      <c r="N117" s="322"/>
      <c r="O117" s="322">
        <v>53</v>
      </c>
      <c r="P117" s="322"/>
    </row>
    <row r="118" s="312" customFormat="1" ht="17.1" hidden="1" customHeight="1" outlineLevel="1" spans="1:16">
      <c r="A118" s="349" t="s">
        <v>2833</v>
      </c>
      <c r="B118" s="321">
        <f t="shared" si="27"/>
        <v>5</v>
      </c>
      <c r="C118" s="321">
        <f t="shared" si="23"/>
        <v>5</v>
      </c>
      <c r="D118" s="322">
        <v>5</v>
      </c>
      <c r="E118" s="350"/>
      <c r="F118" s="325">
        <f t="shared" si="26"/>
        <v>0</v>
      </c>
      <c r="G118" s="321"/>
      <c r="H118" s="350"/>
      <c r="I118" s="350"/>
      <c r="J118" s="350"/>
      <c r="K118" s="350"/>
      <c r="L118" s="350"/>
      <c r="M118" s="350"/>
      <c r="N118" s="350"/>
      <c r="O118" s="350"/>
      <c r="P118" s="350"/>
    </row>
    <row r="119" s="311" customFormat="1" ht="17.1" hidden="1" customHeight="1" outlineLevel="1" spans="1:16">
      <c r="A119" s="349" t="s">
        <v>2834</v>
      </c>
      <c r="B119" s="321">
        <f t="shared" si="27"/>
        <v>0</v>
      </c>
      <c r="C119" s="321">
        <f t="shared" si="23"/>
        <v>-7</v>
      </c>
      <c r="D119" s="322">
        <f t="shared" ref="D119:D121" si="41">-F119</f>
        <v>-7</v>
      </c>
      <c r="E119" s="322"/>
      <c r="F119" s="325">
        <f t="shared" si="26"/>
        <v>7</v>
      </c>
      <c r="G119" s="321"/>
      <c r="H119" s="322"/>
      <c r="I119" s="322"/>
      <c r="J119" s="322"/>
      <c r="K119" s="322"/>
      <c r="L119" s="322"/>
      <c r="M119" s="322"/>
      <c r="N119" s="322"/>
      <c r="O119" s="322"/>
      <c r="P119" s="322">
        <v>7</v>
      </c>
    </row>
    <row r="120" s="311" customFormat="1" ht="17.1" hidden="1" customHeight="1" outlineLevel="1" spans="1:16">
      <c r="A120" s="349" t="s">
        <v>2835</v>
      </c>
      <c r="B120" s="321">
        <f t="shared" si="27"/>
        <v>0</v>
      </c>
      <c r="C120" s="321">
        <f t="shared" si="23"/>
        <v>-100</v>
      </c>
      <c r="D120" s="322">
        <f t="shared" si="41"/>
        <v>-100</v>
      </c>
      <c r="E120" s="322"/>
      <c r="F120" s="325">
        <f t="shared" si="26"/>
        <v>100</v>
      </c>
      <c r="G120" s="321"/>
      <c r="H120" s="322">
        <v>100</v>
      </c>
      <c r="I120" s="322"/>
      <c r="J120" s="322"/>
      <c r="K120" s="322"/>
      <c r="L120" s="322"/>
      <c r="M120" s="322"/>
      <c r="N120" s="322"/>
      <c r="O120" s="322"/>
      <c r="P120" s="322"/>
    </row>
    <row r="121" s="311" customFormat="1" ht="17.1" hidden="1" customHeight="1" outlineLevel="1" spans="1:16">
      <c r="A121" s="349" t="s">
        <v>2836</v>
      </c>
      <c r="B121" s="321">
        <f t="shared" si="27"/>
        <v>0</v>
      </c>
      <c r="C121" s="321">
        <f t="shared" si="23"/>
        <v>-85</v>
      </c>
      <c r="D121" s="322">
        <f t="shared" si="41"/>
        <v>-85</v>
      </c>
      <c r="E121" s="322"/>
      <c r="F121" s="325">
        <f t="shared" si="26"/>
        <v>85</v>
      </c>
      <c r="G121" s="321"/>
      <c r="H121" s="322">
        <v>85</v>
      </c>
      <c r="I121" s="322"/>
      <c r="J121" s="322"/>
      <c r="K121" s="322"/>
      <c r="L121" s="322"/>
      <c r="M121" s="322"/>
      <c r="N121" s="322"/>
      <c r="O121" s="322"/>
      <c r="P121" s="322"/>
    </row>
    <row r="122" s="311" customFormat="1" ht="17.1" hidden="1" customHeight="1" outlineLevel="1" spans="1:16">
      <c r="A122" s="349" t="s">
        <v>2837</v>
      </c>
      <c r="B122" s="321">
        <f t="shared" si="27"/>
        <v>1313</v>
      </c>
      <c r="C122" s="321">
        <f t="shared" si="23"/>
        <v>0</v>
      </c>
      <c r="D122" s="322"/>
      <c r="E122" s="322"/>
      <c r="F122" s="325">
        <f t="shared" si="26"/>
        <v>1313</v>
      </c>
      <c r="G122" s="321"/>
      <c r="H122" s="328">
        <v>91</v>
      </c>
      <c r="I122" s="322"/>
      <c r="J122" s="322"/>
      <c r="K122" s="328"/>
      <c r="L122" s="328">
        <v>4</v>
      </c>
      <c r="M122" s="328">
        <v>871</v>
      </c>
      <c r="N122" s="328">
        <v>38</v>
      </c>
      <c r="O122" s="322">
        <v>14</v>
      </c>
      <c r="P122" s="328">
        <v>295</v>
      </c>
    </row>
    <row r="123" s="311" customFormat="1" ht="17.1" hidden="1" customHeight="1" outlineLevel="1" spans="1:16">
      <c r="A123" s="349" t="s">
        <v>2838</v>
      </c>
      <c r="B123" s="321">
        <f t="shared" si="27"/>
        <v>1018</v>
      </c>
      <c r="C123" s="321">
        <f t="shared" si="23"/>
        <v>442</v>
      </c>
      <c r="D123" s="322">
        <f>1018-E123-F123</f>
        <v>442</v>
      </c>
      <c r="E123" s="322"/>
      <c r="F123" s="325">
        <f t="shared" si="26"/>
        <v>576</v>
      </c>
      <c r="G123" s="321"/>
      <c r="H123" s="328">
        <v>81</v>
      </c>
      <c r="I123" s="322">
        <v>70</v>
      </c>
      <c r="J123" s="322">
        <v>58</v>
      </c>
      <c r="K123" s="328">
        <v>60</v>
      </c>
      <c r="L123" s="328">
        <v>61</v>
      </c>
      <c r="M123" s="328">
        <v>63</v>
      </c>
      <c r="N123" s="328">
        <v>60</v>
      </c>
      <c r="O123" s="322">
        <v>65</v>
      </c>
      <c r="P123" s="328">
        <v>58</v>
      </c>
    </row>
    <row r="124" s="311" customFormat="1" ht="17.1" hidden="1" customHeight="1" outlineLevel="1" spans="1:16">
      <c r="A124" s="349" t="s">
        <v>2839</v>
      </c>
      <c r="B124" s="321">
        <f t="shared" si="27"/>
        <v>1353</v>
      </c>
      <c r="C124" s="321">
        <f t="shared" si="23"/>
        <v>595</v>
      </c>
      <c r="D124" s="322">
        <v>595</v>
      </c>
      <c r="E124" s="322"/>
      <c r="F124" s="325">
        <f t="shared" si="26"/>
        <v>758</v>
      </c>
      <c r="G124" s="321"/>
      <c r="H124" s="322">
        <v>25</v>
      </c>
      <c r="I124" s="322">
        <v>85</v>
      </c>
      <c r="J124" s="322">
        <v>32</v>
      </c>
      <c r="K124" s="322">
        <v>58</v>
      </c>
      <c r="L124" s="322">
        <v>124</v>
      </c>
      <c r="M124" s="322">
        <v>163</v>
      </c>
      <c r="N124" s="322">
        <v>144</v>
      </c>
      <c r="O124" s="322">
        <v>91</v>
      </c>
      <c r="P124" s="322">
        <v>36</v>
      </c>
    </row>
    <row r="125" s="311" customFormat="1" ht="17.1" hidden="1" customHeight="1" outlineLevel="1" spans="1:16">
      <c r="A125" s="349" t="s">
        <v>2840</v>
      </c>
      <c r="B125" s="321">
        <f t="shared" si="27"/>
        <v>6636</v>
      </c>
      <c r="C125" s="321">
        <f t="shared" ref="C125:C200" si="42">SUM(D125:E125)</f>
        <v>1702</v>
      </c>
      <c r="D125" s="322">
        <f>6636-E125-F125</f>
        <v>1702</v>
      </c>
      <c r="E125" s="322"/>
      <c r="F125" s="325">
        <f t="shared" si="26"/>
        <v>4934</v>
      </c>
      <c r="G125" s="321"/>
      <c r="H125" s="322">
        <v>589</v>
      </c>
      <c r="I125" s="322">
        <v>649</v>
      </c>
      <c r="J125" s="322">
        <v>617</v>
      </c>
      <c r="K125" s="322">
        <v>448</v>
      </c>
      <c r="L125" s="322">
        <v>483</v>
      </c>
      <c r="M125" s="322">
        <v>457</v>
      </c>
      <c r="N125" s="322">
        <v>569</v>
      </c>
      <c r="O125" s="322">
        <v>566</v>
      </c>
      <c r="P125" s="322">
        <v>556</v>
      </c>
    </row>
    <row r="126" s="311" customFormat="1" ht="17.1" hidden="1" customHeight="1" outlineLevel="1" spans="1:16">
      <c r="A126" s="349" t="s">
        <v>2841</v>
      </c>
      <c r="B126" s="321">
        <f t="shared" si="27"/>
        <v>1184</v>
      </c>
      <c r="C126" s="321">
        <f t="shared" si="42"/>
        <v>557</v>
      </c>
      <c r="D126" s="322">
        <f>1184-E126-F126</f>
        <v>557</v>
      </c>
      <c r="E126" s="322"/>
      <c r="F126" s="325">
        <f t="shared" si="26"/>
        <v>627</v>
      </c>
      <c r="G126" s="321"/>
      <c r="H126" s="322">
        <v>55</v>
      </c>
      <c r="I126" s="322">
        <v>75</v>
      </c>
      <c r="J126" s="322">
        <v>80</v>
      </c>
      <c r="K126" s="322">
        <v>64</v>
      </c>
      <c r="L126" s="322">
        <v>55</v>
      </c>
      <c r="M126" s="322">
        <v>77</v>
      </c>
      <c r="N126" s="322">
        <v>74</v>
      </c>
      <c r="O126" s="322">
        <v>76</v>
      </c>
      <c r="P126" s="322">
        <v>71</v>
      </c>
    </row>
    <row r="127" s="311" customFormat="1" ht="17.1" hidden="1" customHeight="1" outlineLevel="1" spans="1:16">
      <c r="A127" s="349" t="s">
        <v>2842</v>
      </c>
      <c r="B127" s="321">
        <f t="shared" si="27"/>
        <v>236</v>
      </c>
      <c r="C127" s="321">
        <f t="shared" si="42"/>
        <v>0</v>
      </c>
      <c r="D127" s="322"/>
      <c r="E127" s="322"/>
      <c r="F127" s="325">
        <f t="shared" si="26"/>
        <v>236</v>
      </c>
      <c r="G127" s="321"/>
      <c r="H127" s="322"/>
      <c r="I127" s="322"/>
      <c r="J127" s="322"/>
      <c r="K127" s="322"/>
      <c r="L127" s="322"/>
      <c r="M127" s="322">
        <v>236</v>
      </c>
      <c r="N127" s="322"/>
      <c r="O127" s="322"/>
      <c r="P127" s="322"/>
    </row>
    <row r="128" s="311" customFormat="1" ht="17.1" customHeight="1" collapsed="1" spans="1:16">
      <c r="A128" s="341" t="s">
        <v>2843</v>
      </c>
      <c r="B128" s="321">
        <f t="shared" si="27"/>
        <v>0</v>
      </c>
      <c r="C128" s="321">
        <f t="shared" si="42"/>
        <v>0</v>
      </c>
      <c r="D128" s="322"/>
      <c r="E128" s="322"/>
      <c r="F128" s="325">
        <f t="shared" si="26"/>
        <v>0</v>
      </c>
      <c r="G128" s="321"/>
      <c r="H128" s="322"/>
      <c r="I128" s="322"/>
      <c r="J128" s="322"/>
      <c r="K128" s="322"/>
      <c r="L128" s="322"/>
      <c r="M128" s="322"/>
      <c r="N128" s="322"/>
      <c r="O128" s="322"/>
      <c r="P128" s="322"/>
    </row>
    <row r="129" s="311" customFormat="1" ht="17.1" customHeight="1" spans="1:16">
      <c r="A129" s="351" t="s">
        <v>2844</v>
      </c>
      <c r="B129" s="321">
        <f t="shared" si="27"/>
        <v>15346</v>
      </c>
      <c r="C129" s="321">
        <f t="shared" si="42"/>
        <v>4264</v>
      </c>
      <c r="D129" s="333">
        <f>ROUND(SUM(D130:D139),0)</f>
        <v>4244</v>
      </c>
      <c r="E129" s="333">
        <f t="shared" ref="E129:P129" si="43">ROUND(SUM(E130:E139),0)</f>
        <v>20</v>
      </c>
      <c r="F129" s="325">
        <f t="shared" si="26"/>
        <v>11082</v>
      </c>
      <c r="G129" s="333">
        <v>20</v>
      </c>
      <c r="H129" s="333">
        <f t="shared" si="43"/>
        <v>2262</v>
      </c>
      <c r="I129" s="333">
        <f t="shared" si="43"/>
        <v>1433</v>
      </c>
      <c r="J129" s="333">
        <f t="shared" si="43"/>
        <v>1138</v>
      </c>
      <c r="K129" s="333">
        <f t="shared" si="43"/>
        <v>1066</v>
      </c>
      <c r="L129" s="333">
        <f t="shared" si="43"/>
        <v>1033</v>
      </c>
      <c r="M129" s="333">
        <f t="shared" si="43"/>
        <v>889</v>
      </c>
      <c r="N129" s="333">
        <f t="shared" si="43"/>
        <v>959</v>
      </c>
      <c r="O129" s="333">
        <f t="shared" si="43"/>
        <v>1156</v>
      </c>
      <c r="P129" s="333">
        <f t="shared" si="43"/>
        <v>1126</v>
      </c>
    </row>
    <row r="130" s="311" customFormat="1" ht="17.1" hidden="1" customHeight="1" outlineLevel="1" spans="1:16">
      <c r="A130" s="332" t="s">
        <v>2845</v>
      </c>
      <c r="B130" s="321">
        <f t="shared" si="27"/>
        <v>13471</v>
      </c>
      <c r="C130" s="321">
        <f t="shared" si="42"/>
        <v>3794</v>
      </c>
      <c r="D130" s="322">
        <f>13471-E130-F130</f>
        <v>3794</v>
      </c>
      <c r="E130" s="322"/>
      <c r="F130" s="325">
        <f t="shared" si="26"/>
        <v>9677</v>
      </c>
      <c r="G130" s="321"/>
      <c r="H130" s="322">
        <v>2008</v>
      </c>
      <c r="I130" s="322">
        <v>1242</v>
      </c>
      <c r="J130" s="322">
        <v>1012</v>
      </c>
      <c r="K130" s="322">
        <v>861</v>
      </c>
      <c r="L130" s="322">
        <v>912</v>
      </c>
      <c r="M130" s="322">
        <v>764</v>
      </c>
      <c r="N130" s="322">
        <v>848</v>
      </c>
      <c r="O130" s="322">
        <v>1029</v>
      </c>
      <c r="P130" s="322">
        <v>1001</v>
      </c>
    </row>
    <row r="131" s="311" customFormat="1" ht="17.1" hidden="1" customHeight="1" outlineLevel="1" spans="1:16">
      <c r="A131" s="332" t="s">
        <v>2846</v>
      </c>
      <c r="B131" s="321">
        <f t="shared" si="27"/>
        <v>1201</v>
      </c>
      <c r="C131" s="321">
        <f t="shared" si="42"/>
        <v>338</v>
      </c>
      <c r="D131" s="322">
        <f>1201-E131-F131</f>
        <v>338</v>
      </c>
      <c r="E131" s="322"/>
      <c r="F131" s="325">
        <f t="shared" si="26"/>
        <v>863</v>
      </c>
      <c r="G131" s="321"/>
      <c r="H131" s="322">
        <v>178</v>
      </c>
      <c r="I131" s="322">
        <v>112</v>
      </c>
      <c r="J131" s="322">
        <v>91</v>
      </c>
      <c r="K131" s="322">
        <v>75</v>
      </c>
      <c r="L131" s="322">
        <v>81</v>
      </c>
      <c r="M131" s="322">
        <v>68</v>
      </c>
      <c r="N131" s="322">
        <v>76</v>
      </c>
      <c r="O131" s="322">
        <v>92</v>
      </c>
      <c r="P131" s="322">
        <v>90</v>
      </c>
    </row>
    <row r="132" s="311" customFormat="1" ht="17.1" hidden="1" customHeight="1" outlineLevel="1" spans="1:16">
      <c r="A132" s="332" t="s">
        <v>2847</v>
      </c>
      <c r="B132" s="321">
        <f t="shared" si="27"/>
        <v>70</v>
      </c>
      <c r="C132" s="321">
        <f t="shared" si="42"/>
        <v>30</v>
      </c>
      <c r="D132" s="322">
        <f>70-E132-F132</f>
        <v>30</v>
      </c>
      <c r="E132" s="322"/>
      <c r="F132" s="325">
        <f t="shared" ref="F132:F195" si="44">SUM(G132:P132)</f>
        <v>40</v>
      </c>
      <c r="G132" s="321"/>
      <c r="H132" s="322"/>
      <c r="I132" s="322">
        <v>20</v>
      </c>
      <c r="J132" s="322"/>
      <c r="K132" s="322"/>
      <c r="L132" s="322"/>
      <c r="M132" s="322">
        <v>20</v>
      </c>
      <c r="N132" s="322"/>
      <c r="O132" s="322"/>
      <c r="P132" s="322"/>
    </row>
    <row r="133" s="311" customFormat="1" ht="17.1" hidden="1" customHeight="1" outlineLevel="1" spans="1:16">
      <c r="A133" s="332" t="s">
        <v>2848</v>
      </c>
      <c r="B133" s="321">
        <f t="shared" si="27"/>
        <v>312</v>
      </c>
      <c r="C133" s="321">
        <f t="shared" si="42"/>
        <v>0</v>
      </c>
      <c r="D133" s="322"/>
      <c r="E133" s="322"/>
      <c r="F133" s="325">
        <f t="shared" si="44"/>
        <v>312</v>
      </c>
      <c r="G133" s="321"/>
      <c r="H133" s="322">
        <v>40</v>
      </c>
      <c r="I133" s="322">
        <v>35</v>
      </c>
      <c r="J133" s="322">
        <v>35</v>
      </c>
      <c r="K133" s="322">
        <v>30</v>
      </c>
      <c r="L133" s="322">
        <v>30</v>
      </c>
      <c r="M133" s="322">
        <v>37</v>
      </c>
      <c r="N133" s="322">
        <v>35</v>
      </c>
      <c r="O133" s="322">
        <v>35</v>
      </c>
      <c r="P133" s="322">
        <v>35</v>
      </c>
    </row>
    <row r="134" s="311" customFormat="1" ht="17.1" hidden="1" customHeight="1" outlineLevel="1" spans="1:16">
      <c r="A134" s="332" t="s">
        <v>2849</v>
      </c>
      <c r="B134" s="321">
        <f t="shared" si="27"/>
        <v>10</v>
      </c>
      <c r="C134" s="321">
        <f t="shared" si="42"/>
        <v>0</v>
      </c>
      <c r="D134" s="322"/>
      <c r="E134" s="322"/>
      <c r="F134" s="325">
        <f t="shared" si="44"/>
        <v>10</v>
      </c>
      <c r="G134" s="321"/>
      <c r="H134" s="322"/>
      <c r="I134" s="322"/>
      <c r="J134" s="322"/>
      <c r="K134" s="322"/>
      <c r="L134" s="322">
        <v>10</v>
      </c>
      <c r="M134" s="322"/>
      <c r="N134" s="322"/>
      <c r="O134" s="322"/>
      <c r="P134" s="322"/>
    </row>
    <row r="135" s="311" customFormat="1" ht="17.1" hidden="1" customHeight="1" outlineLevel="1" spans="1:16">
      <c r="A135" s="332" t="s">
        <v>2850</v>
      </c>
      <c r="B135" s="321">
        <f t="shared" ref="B135:B210" si="45">SUM(C135,F135)</f>
        <v>52</v>
      </c>
      <c r="C135" s="321">
        <f t="shared" si="42"/>
        <v>52</v>
      </c>
      <c r="D135" s="322">
        <f>52-E135-F135</f>
        <v>52</v>
      </c>
      <c r="E135" s="322"/>
      <c r="F135" s="325">
        <f t="shared" si="44"/>
        <v>0</v>
      </c>
      <c r="G135" s="321"/>
      <c r="H135" s="322"/>
      <c r="I135" s="322"/>
      <c r="J135" s="322"/>
      <c r="K135" s="322"/>
      <c r="L135" s="322"/>
      <c r="M135" s="322"/>
      <c r="N135" s="322"/>
      <c r="O135" s="322"/>
      <c r="P135" s="322"/>
    </row>
    <row r="136" s="311" customFormat="1" ht="17.1" hidden="1" customHeight="1" outlineLevel="1" spans="1:16">
      <c r="A136" s="332" t="s">
        <v>2851</v>
      </c>
      <c r="B136" s="321">
        <f t="shared" si="45"/>
        <v>70</v>
      </c>
      <c r="C136" s="321">
        <f t="shared" si="42"/>
        <v>50</v>
      </c>
      <c r="D136" s="322">
        <f>70-E136-F136</f>
        <v>30</v>
      </c>
      <c r="E136" s="322">
        <v>20</v>
      </c>
      <c r="F136" s="325">
        <f t="shared" si="44"/>
        <v>20</v>
      </c>
      <c r="G136" s="321">
        <v>20</v>
      </c>
      <c r="H136" s="322"/>
      <c r="I136" s="322"/>
      <c r="J136" s="322"/>
      <c r="K136" s="322"/>
      <c r="L136" s="322"/>
      <c r="M136" s="322"/>
      <c r="N136" s="322"/>
      <c r="O136" s="322"/>
      <c r="P136" s="322"/>
    </row>
    <row r="137" s="311" customFormat="1" ht="17.1" hidden="1" customHeight="1" outlineLevel="1" spans="1:16">
      <c r="A137" s="332" t="s">
        <v>2852</v>
      </c>
      <c r="B137" s="321">
        <f t="shared" si="45"/>
        <v>60</v>
      </c>
      <c r="C137" s="321">
        <f t="shared" si="42"/>
        <v>0</v>
      </c>
      <c r="D137" s="322">
        <f>60-E137-F137</f>
        <v>0</v>
      </c>
      <c r="E137" s="322"/>
      <c r="F137" s="325">
        <f t="shared" si="44"/>
        <v>60</v>
      </c>
      <c r="G137" s="321"/>
      <c r="H137" s="322">
        <v>36</v>
      </c>
      <c r="I137" s="322">
        <v>24</v>
      </c>
      <c r="J137" s="322"/>
      <c r="K137" s="322"/>
      <c r="L137" s="322"/>
      <c r="M137" s="322"/>
      <c r="N137" s="322"/>
      <c r="O137" s="322"/>
      <c r="P137" s="322"/>
    </row>
    <row r="138" s="311" customFormat="1" ht="17.1" hidden="1" customHeight="1" outlineLevel="1" spans="1:16">
      <c r="A138" s="332" t="s">
        <v>2853</v>
      </c>
      <c r="B138" s="321">
        <f t="shared" si="45"/>
        <v>100</v>
      </c>
      <c r="C138" s="321">
        <f t="shared" si="42"/>
        <v>0</v>
      </c>
      <c r="D138" s="322">
        <f>100-E138-F138</f>
        <v>0</v>
      </c>
      <c r="E138" s="322"/>
      <c r="F138" s="325">
        <f t="shared" si="44"/>
        <v>100</v>
      </c>
      <c r="G138" s="321"/>
      <c r="H138" s="322"/>
      <c r="I138" s="322"/>
      <c r="J138" s="322"/>
      <c r="K138" s="322">
        <v>100</v>
      </c>
      <c r="L138" s="322"/>
      <c r="M138" s="322"/>
      <c r="N138" s="322"/>
      <c r="O138" s="322"/>
      <c r="P138" s="322"/>
    </row>
    <row r="139" s="311" customFormat="1" ht="17.1" hidden="1" customHeight="1" outlineLevel="1" spans="1:16">
      <c r="A139" s="332"/>
      <c r="B139" s="321">
        <f t="shared" si="45"/>
        <v>0</v>
      </c>
      <c r="C139" s="321">
        <f t="shared" si="42"/>
        <v>0</v>
      </c>
      <c r="D139" s="322"/>
      <c r="E139" s="322"/>
      <c r="F139" s="325">
        <f t="shared" si="44"/>
        <v>0</v>
      </c>
      <c r="G139" s="321"/>
      <c r="H139" s="322"/>
      <c r="I139" s="322"/>
      <c r="J139" s="322"/>
      <c r="K139" s="322"/>
      <c r="L139" s="322"/>
      <c r="M139" s="322"/>
      <c r="N139" s="322"/>
      <c r="O139" s="322"/>
      <c r="P139" s="322"/>
    </row>
    <row r="140" s="311" customFormat="1" ht="17.1" customHeight="1" collapsed="1" spans="1:16">
      <c r="A140" s="341" t="s">
        <v>2854</v>
      </c>
      <c r="B140" s="321">
        <f t="shared" si="45"/>
        <v>58495</v>
      </c>
      <c r="C140" s="321">
        <f t="shared" si="42"/>
        <v>-8692</v>
      </c>
      <c r="D140" s="333">
        <f>ROUND(SUM(D141,D144,D169),0)</f>
        <v>-8692</v>
      </c>
      <c r="E140" s="333">
        <f t="shared" ref="E140:P140" si="46">ROUND(SUM(E141,E144,E169),0)</f>
        <v>0</v>
      </c>
      <c r="F140" s="325">
        <f t="shared" si="44"/>
        <v>67187</v>
      </c>
      <c r="G140" s="333">
        <v>0</v>
      </c>
      <c r="H140" s="333">
        <f t="shared" si="46"/>
        <v>13252</v>
      </c>
      <c r="I140" s="333">
        <f t="shared" si="46"/>
        <v>10374</v>
      </c>
      <c r="J140" s="333">
        <f t="shared" si="46"/>
        <v>11285</v>
      </c>
      <c r="K140" s="333">
        <f t="shared" si="46"/>
        <v>3748</v>
      </c>
      <c r="L140" s="333">
        <f t="shared" si="46"/>
        <v>5851</v>
      </c>
      <c r="M140" s="333">
        <f t="shared" si="46"/>
        <v>4716</v>
      </c>
      <c r="N140" s="333">
        <f t="shared" si="46"/>
        <v>4142</v>
      </c>
      <c r="O140" s="333">
        <f t="shared" si="46"/>
        <v>7271</v>
      </c>
      <c r="P140" s="333">
        <f t="shared" si="46"/>
        <v>6548</v>
      </c>
    </row>
    <row r="141" s="311" customFormat="1" ht="17.1" hidden="1" customHeight="1" outlineLevel="1" spans="1:16">
      <c r="A141" s="332" t="s">
        <v>2855</v>
      </c>
      <c r="B141" s="321">
        <f t="shared" si="45"/>
        <v>8667</v>
      </c>
      <c r="C141" s="321">
        <f t="shared" si="42"/>
        <v>-5921</v>
      </c>
      <c r="D141" s="333">
        <f>SUM(D142:D143)</f>
        <v>-5921</v>
      </c>
      <c r="E141" s="333">
        <f t="shared" ref="E141:P141" si="47">SUM(E142:E143)</f>
        <v>0</v>
      </c>
      <c r="F141" s="325">
        <f t="shared" si="44"/>
        <v>14588</v>
      </c>
      <c r="G141" s="321">
        <v>0</v>
      </c>
      <c r="H141" s="333">
        <f t="shared" si="47"/>
        <v>2449</v>
      </c>
      <c r="I141" s="333">
        <f t="shared" si="47"/>
        <v>1868</v>
      </c>
      <c r="J141" s="333">
        <f t="shared" si="47"/>
        <v>1553</v>
      </c>
      <c r="K141" s="333">
        <f t="shared" si="47"/>
        <v>1162</v>
      </c>
      <c r="L141" s="333">
        <f t="shared" si="47"/>
        <v>1410</v>
      </c>
      <c r="M141" s="333">
        <f t="shared" si="47"/>
        <v>1258</v>
      </c>
      <c r="N141" s="333">
        <f t="shared" si="47"/>
        <v>1349</v>
      </c>
      <c r="O141" s="333">
        <f t="shared" si="47"/>
        <v>1948</v>
      </c>
      <c r="P141" s="333">
        <f t="shared" si="47"/>
        <v>1591</v>
      </c>
    </row>
    <row r="142" s="311" customFormat="1" ht="17.1" hidden="1" customHeight="1" outlineLevel="1" spans="1:16">
      <c r="A142" s="332" t="s">
        <v>2856</v>
      </c>
      <c r="B142" s="321">
        <f t="shared" si="45"/>
        <v>8667</v>
      </c>
      <c r="C142" s="321">
        <f t="shared" si="42"/>
        <v>284</v>
      </c>
      <c r="D142" s="322">
        <v>284</v>
      </c>
      <c r="E142" s="322"/>
      <c r="F142" s="325">
        <f t="shared" si="44"/>
        <v>8383</v>
      </c>
      <c r="G142" s="321"/>
      <c r="H142" s="336">
        <v>1404</v>
      </c>
      <c r="I142" s="336">
        <v>1072</v>
      </c>
      <c r="J142" s="336">
        <v>893</v>
      </c>
      <c r="K142" s="336">
        <v>665</v>
      </c>
      <c r="L142" s="336">
        <v>810</v>
      </c>
      <c r="M142" s="336">
        <v>721</v>
      </c>
      <c r="N142" s="336">
        <v>776</v>
      </c>
      <c r="O142" s="336">
        <v>1124</v>
      </c>
      <c r="P142" s="336">
        <v>918</v>
      </c>
    </row>
    <row r="143" s="311" customFormat="1" ht="17.1" hidden="1" customHeight="1" outlineLevel="1" spans="1:16">
      <c r="A143" s="332" t="s">
        <v>2857</v>
      </c>
      <c r="B143" s="321">
        <f t="shared" si="45"/>
        <v>0</v>
      </c>
      <c r="C143" s="321">
        <f t="shared" si="42"/>
        <v>-6205</v>
      </c>
      <c r="D143" s="322">
        <f>-E143-F143</f>
        <v>-6205</v>
      </c>
      <c r="E143" s="322"/>
      <c r="F143" s="325">
        <f t="shared" si="44"/>
        <v>6205</v>
      </c>
      <c r="G143" s="321"/>
      <c r="H143" s="336">
        <v>1045</v>
      </c>
      <c r="I143" s="336">
        <v>796</v>
      </c>
      <c r="J143" s="336">
        <v>660</v>
      </c>
      <c r="K143" s="336">
        <v>497</v>
      </c>
      <c r="L143" s="336">
        <v>600</v>
      </c>
      <c r="M143" s="336">
        <v>537</v>
      </c>
      <c r="N143" s="336">
        <v>573</v>
      </c>
      <c r="O143" s="336">
        <v>824</v>
      </c>
      <c r="P143" s="336">
        <v>673</v>
      </c>
    </row>
    <row r="144" s="311" customFormat="1" ht="17.1" hidden="1" customHeight="1" outlineLevel="1" spans="1:16">
      <c r="A144" s="332" t="s">
        <v>2858</v>
      </c>
      <c r="B144" s="321">
        <f t="shared" si="45"/>
        <v>49828</v>
      </c>
      <c r="C144" s="321">
        <f t="shared" si="42"/>
        <v>2460</v>
      </c>
      <c r="D144" s="352">
        <f>SUM(D145:D168)</f>
        <v>2460.11</v>
      </c>
      <c r="E144" s="352">
        <f>SUM(E145:E168)</f>
        <v>0</v>
      </c>
      <c r="F144" s="325">
        <f t="shared" si="44"/>
        <v>47368</v>
      </c>
      <c r="G144" s="321">
        <v>0</v>
      </c>
      <c r="H144" s="352">
        <f t="shared" ref="H144:P144" si="48">SUM(H145:H168)</f>
        <v>10200.67</v>
      </c>
      <c r="I144" s="352">
        <f t="shared" si="48"/>
        <v>7806.4</v>
      </c>
      <c r="J144" s="352">
        <f t="shared" si="48"/>
        <v>9206.4</v>
      </c>
      <c r="K144" s="352">
        <f t="shared" si="48"/>
        <v>2246.87</v>
      </c>
      <c r="L144" s="352">
        <f t="shared" si="48"/>
        <v>3778.98</v>
      </c>
      <c r="M144" s="352">
        <f t="shared" si="48"/>
        <v>2975.08</v>
      </c>
      <c r="N144" s="352">
        <f t="shared" si="48"/>
        <v>2354.68</v>
      </c>
      <c r="O144" s="352">
        <f t="shared" si="48"/>
        <v>4486.18</v>
      </c>
      <c r="P144" s="352">
        <f t="shared" si="48"/>
        <v>4313.17</v>
      </c>
    </row>
    <row r="145" s="311" customFormat="1" ht="17.1" hidden="1" customHeight="1" outlineLevel="1" spans="1:16">
      <c r="A145" s="332" t="s">
        <v>2859</v>
      </c>
      <c r="B145" s="321">
        <f t="shared" si="45"/>
        <v>10477</v>
      </c>
      <c r="C145" s="321">
        <f t="shared" si="42"/>
        <v>0</v>
      </c>
      <c r="D145" s="353"/>
      <c r="E145" s="353"/>
      <c r="F145" s="325">
        <f t="shared" si="44"/>
        <v>10477</v>
      </c>
      <c r="G145" s="321"/>
      <c r="H145" s="353">
        <v>1385.34</v>
      </c>
      <c r="I145" s="353">
        <v>1599.65</v>
      </c>
      <c r="J145" s="353">
        <v>1456.25</v>
      </c>
      <c r="K145" s="353">
        <v>761.32</v>
      </c>
      <c r="L145" s="353">
        <v>1138.56</v>
      </c>
      <c r="M145" s="353">
        <v>832.52</v>
      </c>
      <c r="N145" s="353">
        <v>786.79</v>
      </c>
      <c r="O145" s="353">
        <v>1413.67</v>
      </c>
      <c r="P145" s="353">
        <v>1103.18</v>
      </c>
    </row>
    <row r="146" s="311" customFormat="1" ht="17.1" hidden="1" customHeight="1" outlineLevel="1" spans="1:16">
      <c r="A146" s="332" t="s">
        <v>2860</v>
      </c>
      <c r="B146" s="321">
        <f t="shared" si="45"/>
        <v>101</v>
      </c>
      <c r="C146" s="321">
        <f t="shared" si="42"/>
        <v>0</v>
      </c>
      <c r="D146" s="353"/>
      <c r="E146" s="353"/>
      <c r="F146" s="325">
        <f t="shared" si="44"/>
        <v>101</v>
      </c>
      <c r="G146" s="321"/>
      <c r="H146" s="353">
        <v>101.39</v>
      </c>
      <c r="I146" s="353"/>
      <c r="J146" s="353"/>
      <c r="K146" s="353"/>
      <c r="L146" s="353"/>
      <c r="M146" s="353"/>
      <c r="N146" s="353"/>
      <c r="O146" s="353"/>
      <c r="P146" s="353"/>
    </row>
    <row r="147" s="311" customFormat="1" ht="17.1" hidden="1" customHeight="1" outlineLevel="1" spans="1:16">
      <c r="A147" s="332" t="s">
        <v>2861</v>
      </c>
      <c r="B147" s="321">
        <f t="shared" si="45"/>
        <v>875</v>
      </c>
      <c r="C147" s="321">
        <f t="shared" si="42"/>
        <v>161</v>
      </c>
      <c r="D147" s="353">
        <f>874.72-E147-F147</f>
        <v>160.72</v>
      </c>
      <c r="E147" s="353"/>
      <c r="F147" s="325">
        <f t="shared" si="44"/>
        <v>714</v>
      </c>
      <c r="G147" s="321"/>
      <c r="H147" s="353">
        <v>122.24</v>
      </c>
      <c r="I147" s="353">
        <v>105.6</v>
      </c>
      <c r="J147" s="353">
        <v>121.28</v>
      </c>
      <c r="K147" s="353">
        <v>47.92</v>
      </c>
      <c r="L147" s="353">
        <v>69.12</v>
      </c>
      <c r="M147" s="353">
        <v>48.8</v>
      </c>
      <c r="N147" s="353">
        <v>47.6</v>
      </c>
      <c r="O147" s="353">
        <v>77.52</v>
      </c>
      <c r="P147" s="353">
        <v>74</v>
      </c>
    </row>
    <row r="148" s="311" customFormat="1" ht="17.1" hidden="1" customHeight="1" outlineLevel="1" spans="1:16">
      <c r="A148" s="332" t="s">
        <v>2862</v>
      </c>
      <c r="B148" s="321">
        <f t="shared" si="45"/>
        <v>4412</v>
      </c>
      <c r="C148" s="321">
        <f t="shared" si="42"/>
        <v>21</v>
      </c>
      <c r="D148" s="353">
        <f>4412.1-E148-F148</f>
        <v>21.1</v>
      </c>
      <c r="E148" s="353"/>
      <c r="F148" s="325">
        <f t="shared" si="44"/>
        <v>4391</v>
      </c>
      <c r="G148" s="321"/>
      <c r="H148" s="353">
        <v>250.14</v>
      </c>
      <c r="I148" s="353">
        <v>544.93</v>
      </c>
      <c r="J148" s="353">
        <v>354.55</v>
      </c>
      <c r="K148" s="353">
        <v>277.79</v>
      </c>
      <c r="L148" s="353">
        <v>643.4</v>
      </c>
      <c r="M148" s="353">
        <v>462.51</v>
      </c>
      <c r="N148" s="353">
        <v>416.72</v>
      </c>
      <c r="O148" s="353">
        <v>815.14</v>
      </c>
      <c r="P148" s="353">
        <v>625.85</v>
      </c>
    </row>
    <row r="149" s="311" customFormat="1" ht="17.1" hidden="1" customHeight="1" outlineLevel="1" spans="1:16">
      <c r="A149" s="332" t="s">
        <v>2863</v>
      </c>
      <c r="B149" s="321">
        <f t="shared" si="45"/>
        <v>311</v>
      </c>
      <c r="C149" s="321">
        <f t="shared" si="42"/>
        <v>108</v>
      </c>
      <c r="D149" s="353">
        <f>310.55-E149-F149</f>
        <v>107.55</v>
      </c>
      <c r="E149" s="353"/>
      <c r="F149" s="325">
        <f t="shared" si="44"/>
        <v>203</v>
      </c>
      <c r="G149" s="321"/>
      <c r="H149" s="353">
        <v>40.58</v>
      </c>
      <c r="I149" s="353">
        <v>16.61</v>
      </c>
      <c r="J149" s="353">
        <v>20.77</v>
      </c>
      <c r="K149" s="353">
        <v>9.26</v>
      </c>
      <c r="L149" s="353">
        <v>7.66</v>
      </c>
      <c r="M149" s="353">
        <v>36.43</v>
      </c>
      <c r="N149" s="353">
        <v>26.84</v>
      </c>
      <c r="O149" s="353">
        <v>35.14</v>
      </c>
      <c r="P149" s="353">
        <v>9.59</v>
      </c>
    </row>
    <row r="150" s="311" customFormat="1" ht="17.1" hidden="1" customHeight="1" outlineLevel="1" spans="1:16">
      <c r="A150" s="332" t="s">
        <v>2864</v>
      </c>
      <c r="B150" s="321">
        <f t="shared" si="45"/>
        <v>2840</v>
      </c>
      <c r="C150" s="321">
        <f t="shared" si="42"/>
        <v>1188</v>
      </c>
      <c r="D150" s="353">
        <f>2839.84-E150-F150</f>
        <v>1187.84</v>
      </c>
      <c r="E150" s="353"/>
      <c r="F150" s="325">
        <f t="shared" si="44"/>
        <v>1652</v>
      </c>
      <c r="G150" s="321"/>
      <c r="H150" s="353">
        <v>812.16</v>
      </c>
      <c r="I150" s="353">
        <v>96.8</v>
      </c>
      <c r="J150" s="353">
        <v>143.68</v>
      </c>
      <c r="K150" s="353">
        <v>70.88</v>
      </c>
      <c r="L150" s="353">
        <v>81.6</v>
      </c>
      <c r="M150" s="353">
        <v>97.44</v>
      </c>
      <c r="N150" s="353">
        <v>137.76</v>
      </c>
      <c r="O150" s="353">
        <v>114.4</v>
      </c>
      <c r="P150" s="353">
        <v>97.44</v>
      </c>
    </row>
    <row r="151" s="311" customFormat="1" ht="17.1" hidden="1" customHeight="1" outlineLevel="1" spans="1:16">
      <c r="A151" s="332" t="s">
        <v>2865</v>
      </c>
      <c r="B151" s="321">
        <f t="shared" si="45"/>
        <v>531</v>
      </c>
      <c r="C151" s="321">
        <f t="shared" si="42"/>
        <v>214</v>
      </c>
      <c r="D151" s="353">
        <f>531.3-E151-F151</f>
        <v>214.3</v>
      </c>
      <c r="E151" s="353"/>
      <c r="F151" s="325">
        <f t="shared" si="44"/>
        <v>317</v>
      </c>
      <c r="G151" s="321"/>
      <c r="H151" s="353">
        <v>115.05</v>
      </c>
      <c r="I151" s="353">
        <v>18</v>
      </c>
      <c r="J151" s="353">
        <v>36.15</v>
      </c>
      <c r="K151" s="353">
        <v>13.8</v>
      </c>
      <c r="L151" s="353">
        <v>46.35</v>
      </c>
      <c r="M151" s="353">
        <v>14.1</v>
      </c>
      <c r="N151" s="353">
        <v>18.9</v>
      </c>
      <c r="O151" s="353">
        <v>31.8</v>
      </c>
      <c r="P151" s="353">
        <v>22.65</v>
      </c>
    </row>
    <row r="152" s="311" customFormat="1" ht="17.1" hidden="1" customHeight="1" outlineLevel="1" spans="1:16">
      <c r="A152" s="332" t="s">
        <v>2866</v>
      </c>
      <c r="B152" s="321">
        <f t="shared" si="45"/>
        <v>8868</v>
      </c>
      <c r="C152" s="321">
        <f t="shared" si="42"/>
        <v>0</v>
      </c>
      <c r="D152" s="353">
        <f>8868-E152-F152</f>
        <v>0</v>
      </c>
      <c r="E152" s="353"/>
      <c r="F152" s="325">
        <f t="shared" si="44"/>
        <v>8868</v>
      </c>
      <c r="G152" s="321"/>
      <c r="H152" s="353">
        <v>2368.3</v>
      </c>
      <c r="I152" s="353">
        <v>2659</v>
      </c>
      <c r="J152" s="353">
        <v>2668.2</v>
      </c>
      <c r="K152" s="353">
        <v>0</v>
      </c>
      <c r="L152" s="353">
        <v>280.2</v>
      </c>
      <c r="M152" s="353">
        <v>196.3</v>
      </c>
      <c r="N152" s="353">
        <v>0</v>
      </c>
      <c r="O152" s="353">
        <v>0</v>
      </c>
      <c r="P152" s="353">
        <v>696</v>
      </c>
    </row>
    <row r="153" s="311" customFormat="1" ht="17.1" hidden="1" customHeight="1" outlineLevel="1" spans="1:16">
      <c r="A153" s="332" t="s">
        <v>2867</v>
      </c>
      <c r="B153" s="321">
        <f t="shared" si="45"/>
        <v>1159</v>
      </c>
      <c r="C153" s="321">
        <f t="shared" si="42"/>
        <v>0</v>
      </c>
      <c r="D153" s="353"/>
      <c r="E153" s="353"/>
      <c r="F153" s="325">
        <f t="shared" si="44"/>
        <v>1159</v>
      </c>
      <c r="G153" s="321"/>
      <c r="H153" s="353">
        <v>113.96</v>
      </c>
      <c r="I153" s="353">
        <v>160.29</v>
      </c>
      <c r="J153" s="353">
        <v>124.45</v>
      </c>
      <c r="K153" s="353">
        <v>78.85</v>
      </c>
      <c r="L153" s="353">
        <v>149.91</v>
      </c>
      <c r="M153" s="353">
        <v>105.51</v>
      </c>
      <c r="N153" s="353">
        <v>94.72</v>
      </c>
      <c r="O153" s="353">
        <v>185.61</v>
      </c>
      <c r="P153" s="353">
        <v>145.55</v>
      </c>
    </row>
    <row r="154" s="311" customFormat="1" ht="17.1" hidden="1" customHeight="1" outlineLevel="1" spans="1:17">
      <c r="A154" s="332" t="s">
        <v>2868</v>
      </c>
      <c r="B154" s="321">
        <f t="shared" si="45"/>
        <v>191</v>
      </c>
      <c r="C154" s="321">
        <f t="shared" si="42"/>
        <v>0</v>
      </c>
      <c r="D154" s="353"/>
      <c r="E154" s="353"/>
      <c r="F154" s="325">
        <f t="shared" si="44"/>
        <v>191</v>
      </c>
      <c r="G154" s="321"/>
      <c r="H154" s="353">
        <v>0</v>
      </c>
      <c r="I154" s="353">
        <v>4.56</v>
      </c>
      <c r="J154" s="353">
        <v>11.76</v>
      </c>
      <c r="K154" s="353">
        <v>5.23</v>
      </c>
      <c r="L154" s="353">
        <v>32.83</v>
      </c>
      <c r="M154" s="353">
        <v>26.5</v>
      </c>
      <c r="N154" s="353">
        <v>14.83</v>
      </c>
      <c r="O154" s="353">
        <v>55.34</v>
      </c>
      <c r="P154" s="353">
        <v>39.79</v>
      </c>
      <c r="Q154" s="311">
        <v>0</v>
      </c>
    </row>
    <row r="155" s="311" customFormat="1" ht="17.1" hidden="1" customHeight="1" outlineLevel="1" spans="1:17">
      <c r="A155" s="332" t="s">
        <v>2869</v>
      </c>
      <c r="B155" s="321">
        <f t="shared" si="45"/>
        <v>391</v>
      </c>
      <c r="C155" s="321">
        <f t="shared" si="42"/>
        <v>0</v>
      </c>
      <c r="D155" s="353"/>
      <c r="E155" s="353"/>
      <c r="F155" s="325">
        <f t="shared" si="44"/>
        <v>391</v>
      </c>
      <c r="G155" s="321"/>
      <c r="H155" s="353">
        <v>0</v>
      </c>
      <c r="I155" s="353">
        <v>68.6</v>
      </c>
      <c r="J155" s="353">
        <v>0</v>
      </c>
      <c r="K155" s="353">
        <v>0</v>
      </c>
      <c r="L155" s="353">
        <v>0</v>
      </c>
      <c r="M155" s="353">
        <v>0</v>
      </c>
      <c r="N155" s="353">
        <v>48.5</v>
      </c>
      <c r="O155" s="353">
        <v>274</v>
      </c>
      <c r="P155" s="353">
        <v>0</v>
      </c>
      <c r="Q155" s="311">
        <v>0</v>
      </c>
    </row>
    <row r="156" s="311" customFormat="1" ht="17.1" hidden="1" customHeight="1" outlineLevel="1" spans="1:17">
      <c r="A156" s="332" t="s">
        <v>2870</v>
      </c>
      <c r="B156" s="321">
        <f t="shared" si="45"/>
        <v>5577</v>
      </c>
      <c r="C156" s="321">
        <f t="shared" si="42"/>
        <v>0</v>
      </c>
      <c r="D156" s="353"/>
      <c r="E156" s="353"/>
      <c r="F156" s="325">
        <f t="shared" si="44"/>
        <v>5577</v>
      </c>
      <c r="G156" s="321"/>
      <c r="H156" s="353">
        <v>1092.69</v>
      </c>
      <c r="I156" s="353">
        <v>659.74</v>
      </c>
      <c r="J156" s="353">
        <v>792.65</v>
      </c>
      <c r="K156" s="353">
        <v>328.9</v>
      </c>
      <c r="L156" s="353">
        <v>572.19</v>
      </c>
      <c r="M156" s="353">
        <v>444.09</v>
      </c>
      <c r="N156" s="353">
        <v>367.68</v>
      </c>
      <c r="O156" s="353">
        <v>869.05</v>
      </c>
      <c r="P156" s="353">
        <v>450.5</v>
      </c>
      <c r="Q156" s="311">
        <v>0</v>
      </c>
    </row>
    <row r="157" s="311" customFormat="1" ht="17.1" hidden="1" customHeight="1" outlineLevel="1" spans="1:16">
      <c r="A157" s="332" t="s">
        <v>2871</v>
      </c>
      <c r="B157" s="321">
        <f t="shared" si="45"/>
        <v>61</v>
      </c>
      <c r="C157" s="321">
        <f t="shared" si="42"/>
        <v>0</v>
      </c>
      <c r="D157" s="353"/>
      <c r="E157" s="353"/>
      <c r="F157" s="325">
        <f t="shared" si="44"/>
        <v>61</v>
      </c>
      <c r="G157" s="321"/>
      <c r="H157" s="353">
        <v>60.97</v>
      </c>
      <c r="I157" s="353"/>
      <c r="J157" s="353"/>
      <c r="K157" s="353"/>
      <c r="L157" s="353"/>
      <c r="M157" s="353"/>
      <c r="N157" s="353"/>
      <c r="O157" s="353"/>
      <c r="P157" s="353"/>
    </row>
    <row r="158" s="311" customFormat="1" ht="17.1" hidden="1" customHeight="1" outlineLevel="1" spans="1:16">
      <c r="A158" s="332" t="s">
        <v>2872</v>
      </c>
      <c r="B158" s="321">
        <f t="shared" si="45"/>
        <v>60</v>
      </c>
      <c r="C158" s="321">
        <f t="shared" si="42"/>
        <v>0</v>
      </c>
      <c r="D158" s="353"/>
      <c r="E158" s="353"/>
      <c r="F158" s="325">
        <f t="shared" si="44"/>
        <v>60</v>
      </c>
      <c r="G158" s="321"/>
      <c r="H158" s="353"/>
      <c r="I158" s="353">
        <v>10.33</v>
      </c>
      <c r="J158" s="353"/>
      <c r="K158" s="353"/>
      <c r="L158" s="353"/>
      <c r="M158" s="353"/>
      <c r="N158" s="353">
        <v>49.6</v>
      </c>
      <c r="O158" s="353"/>
      <c r="P158" s="353"/>
    </row>
    <row r="159" s="311" customFormat="1" ht="17.1" hidden="1" customHeight="1" outlineLevel="1" spans="1:16">
      <c r="A159" s="332" t="s">
        <v>2873</v>
      </c>
      <c r="B159" s="321">
        <f t="shared" si="45"/>
        <v>404</v>
      </c>
      <c r="C159" s="321">
        <f t="shared" si="42"/>
        <v>0</v>
      </c>
      <c r="D159" s="353">
        <f>404-E159-F159</f>
        <v>0</v>
      </c>
      <c r="E159" s="353"/>
      <c r="F159" s="325">
        <f t="shared" si="44"/>
        <v>404</v>
      </c>
      <c r="G159" s="321"/>
      <c r="H159" s="353">
        <v>404</v>
      </c>
      <c r="I159" s="353"/>
      <c r="J159" s="353"/>
      <c r="K159" s="353"/>
      <c r="L159" s="353"/>
      <c r="M159" s="353"/>
      <c r="N159" s="353"/>
      <c r="O159" s="353"/>
      <c r="P159" s="353"/>
    </row>
    <row r="160" s="311" customFormat="1" ht="17.1" hidden="1" customHeight="1" outlineLevel="1" spans="1:16">
      <c r="A160" s="332" t="s">
        <v>2874</v>
      </c>
      <c r="B160" s="321">
        <f t="shared" si="45"/>
        <v>6059</v>
      </c>
      <c r="C160" s="321">
        <f t="shared" si="42"/>
        <v>0</v>
      </c>
      <c r="D160" s="353">
        <f>6059-E160-F160</f>
        <v>0</v>
      </c>
      <c r="E160" s="353"/>
      <c r="F160" s="325">
        <f t="shared" si="44"/>
        <v>6059</v>
      </c>
      <c r="G160" s="321"/>
      <c r="H160" s="353">
        <v>2412</v>
      </c>
      <c r="I160" s="353">
        <v>1000</v>
      </c>
      <c r="J160" s="353">
        <v>2647</v>
      </c>
      <c r="K160" s="353">
        <v>0</v>
      </c>
      <c r="L160" s="353">
        <v>0</v>
      </c>
      <c r="M160" s="353">
        <v>0</v>
      </c>
      <c r="N160" s="353">
        <v>0</v>
      </c>
      <c r="O160" s="353">
        <v>0</v>
      </c>
      <c r="P160" s="353">
        <v>0</v>
      </c>
    </row>
    <row r="161" s="311" customFormat="1" ht="17.1" hidden="1" customHeight="1" outlineLevel="1" spans="1:16">
      <c r="A161" s="332" t="s">
        <v>2875</v>
      </c>
      <c r="B161" s="321">
        <f t="shared" si="45"/>
        <v>2631</v>
      </c>
      <c r="C161" s="321">
        <f t="shared" si="42"/>
        <v>0</v>
      </c>
      <c r="D161" s="353">
        <f>2631-E161-F161</f>
        <v>0</v>
      </c>
      <c r="E161" s="353"/>
      <c r="F161" s="325">
        <f t="shared" si="44"/>
        <v>2631</v>
      </c>
      <c r="G161" s="321"/>
      <c r="H161" s="353">
        <v>344</v>
      </c>
      <c r="I161" s="353">
        <v>369</v>
      </c>
      <c r="J161" s="353">
        <v>443</v>
      </c>
      <c r="K161" s="353">
        <v>400</v>
      </c>
      <c r="L161" s="353">
        <v>275</v>
      </c>
      <c r="M161" s="353">
        <v>344</v>
      </c>
      <c r="N161" s="353">
        <v>0</v>
      </c>
      <c r="O161" s="353">
        <v>0</v>
      </c>
      <c r="P161" s="353">
        <v>456</v>
      </c>
    </row>
    <row r="162" s="311" customFormat="1" ht="17.1" hidden="1" customHeight="1" outlineLevel="1" spans="1:16">
      <c r="A162" s="332" t="s">
        <v>2876</v>
      </c>
      <c r="B162" s="321">
        <f t="shared" si="45"/>
        <v>1169</v>
      </c>
      <c r="C162" s="321">
        <f t="shared" si="42"/>
        <v>0</v>
      </c>
      <c r="D162" s="353">
        <f>1168.86-E162-F162</f>
        <v>-0.14</v>
      </c>
      <c r="E162" s="353"/>
      <c r="F162" s="325">
        <f t="shared" si="44"/>
        <v>1169</v>
      </c>
      <c r="G162" s="321"/>
      <c r="H162" s="353">
        <v>67.26</v>
      </c>
      <c r="I162" s="353">
        <v>144.85</v>
      </c>
      <c r="J162" s="353">
        <v>94.24</v>
      </c>
      <c r="K162" s="353">
        <v>73.84</v>
      </c>
      <c r="L162" s="353">
        <v>171.03</v>
      </c>
      <c r="M162" s="353">
        <v>123.84</v>
      </c>
      <c r="N162" s="353">
        <v>110.77</v>
      </c>
      <c r="O162" s="353">
        <v>216.68</v>
      </c>
      <c r="P162" s="353">
        <v>166.35</v>
      </c>
    </row>
    <row r="163" s="311" customFormat="1" ht="17.1" hidden="1" customHeight="1" outlineLevel="1" spans="1:16">
      <c r="A163" s="332" t="s">
        <v>2877</v>
      </c>
      <c r="B163" s="321">
        <f t="shared" si="45"/>
        <v>2227</v>
      </c>
      <c r="C163" s="321">
        <f t="shared" si="42"/>
        <v>0</v>
      </c>
      <c r="D163" s="353"/>
      <c r="E163" s="353"/>
      <c r="F163" s="325">
        <f t="shared" si="44"/>
        <v>2227</v>
      </c>
      <c r="G163" s="321"/>
      <c r="H163" s="353">
        <v>230.62</v>
      </c>
      <c r="I163" s="353">
        <v>301.88</v>
      </c>
      <c r="J163" s="353">
        <v>244.26</v>
      </c>
      <c r="K163" s="353">
        <v>148.52</v>
      </c>
      <c r="L163" s="353">
        <v>282.33</v>
      </c>
      <c r="M163" s="353">
        <v>202.56</v>
      </c>
      <c r="N163" s="353">
        <v>188.05</v>
      </c>
      <c r="O163" s="353">
        <v>354.26</v>
      </c>
      <c r="P163" s="353">
        <v>274.13</v>
      </c>
    </row>
    <row r="164" s="311" customFormat="1" ht="17.1" hidden="1" customHeight="1" outlineLevel="1" spans="1:16">
      <c r="A164" s="332" t="s">
        <v>2878</v>
      </c>
      <c r="B164" s="321">
        <f t="shared" si="45"/>
        <v>953</v>
      </c>
      <c r="C164" s="321">
        <f t="shared" si="42"/>
        <v>368</v>
      </c>
      <c r="D164" s="353">
        <f>952.8-E164-F164</f>
        <v>367.8</v>
      </c>
      <c r="E164" s="353"/>
      <c r="F164" s="325">
        <f t="shared" si="44"/>
        <v>585</v>
      </c>
      <c r="G164" s="321"/>
      <c r="H164" s="353">
        <v>275.36</v>
      </c>
      <c r="I164" s="353">
        <v>46.56</v>
      </c>
      <c r="J164" s="353">
        <v>48.16</v>
      </c>
      <c r="K164" s="353">
        <v>30.56</v>
      </c>
      <c r="L164" s="353">
        <v>28.8</v>
      </c>
      <c r="M164" s="353">
        <v>40.48</v>
      </c>
      <c r="N164" s="353">
        <v>45.92</v>
      </c>
      <c r="O164" s="353">
        <v>30.24</v>
      </c>
      <c r="P164" s="353">
        <v>39.04</v>
      </c>
    </row>
    <row r="165" s="311" customFormat="1" ht="17.1" hidden="1" customHeight="1" outlineLevel="1" spans="1:16">
      <c r="A165" s="332" t="s">
        <v>2879</v>
      </c>
      <c r="B165" s="321">
        <f t="shared" si="45"/>
        <v>359</v>
      </c>
      <c r="C165" s="321">
        <f t="shared" si="42"/>
        <v>359</v>
      </c>
      <c r="D165" s="353">
        <f>359-E165-F165</f>
        <v>359</v>
      </c>
      <c r="E165" s="353"/>
      <c r="F165" s="325">
        <f t="shared" si="44"/>
        <v>0</v>
      </c>
      <c r="G165" s="321"/>
      <c r="H165" s="353"/>
      <c r="I165" s="353"/>
      <c r="J165" s="353"/>
      <c r="K165" s="353"/>
      <c r="L165" s="353"/>
      <c r="M165" s="353"/>
      <c r="N165" s="353"/>
      <c r="O165" s="353"/>
      <c r="P165" s="353"/>
    </row>
    <row r="166" s="311" customFormat="1" ht="17.1" hidden="1" customHeight="1" outlineLevel="1" spans="1:16">
      <c r="A166" s="332" t="s">
        <v>2880</v>
      </c>
      <c r="B166" s="321">
        <f t="shared" si="45"/>
        <v>173</v>
      </c>
      <c r="C166" s="321">
        <f t="shared" si="42"/>
        <v>42</v>
      </c>
      <c r="D166" s="353">
        <f>172.94-E166-F166</f>
        <v>41.94</v>
      </c>
      <c r="E166" s="353"/>
      <c r="F166" s="325">
        <f t="shared" si="44"/>
        <v>131</v>
      </c>
      <c r="G166" s="321"/>
      <c r="H166" s="353">
        <v>4.61</v>
      </c>
      <c r="I166" s="353">
        <v>0</v>
      </c>
      <c r="J166" s="353">
        <v>0</v>
      </c>
      <c r="K166" s="353">
        <v>0</v>
      </c>
      <c r="L166" s="353">
        <v>0</v>
      </c>
      <c r="M166" s="353">
        <v>0</v>
      </c>
      <c r="N166" s="353">
        <v>0</v>
      </c>
      <c r="O166" s="353">
        <v>13.33</v>
      </c>
      <c r="P166" s="353">
        <v>113.1</v>
      </c>
    </row>
    <row r="167" s="311" customFormat="1" ht="17.1" hidden="1" customHeight="1" outlineLevel="1" spans="1:16">
      <c r="A167" s="332"/>
      <c r="B167" s="321">
        <f t="shared" si="45"/>
        <v>0</v>
      </c>
      <c r="C167" s="321">
        <f t="shared" si="42"/>
        <v>0</v>
      </c>
      <c r="D167" s="353"/>
      <c r="E167" s="353"/>
      <c r="F167" s="325">
        <f t="shared" si="44"/>
        <v>0</v>
      </c>
      <c r="G167" s="321"/>
      <c r="H167" s="353"/>
      <c r="I167" s="353"/>
      <c r="J167" s="353"/>
      <c r="K167" s="353"/>
      <c r="L167" s="353"/>
      <c r="M167" s="353"/>
      <c r="N167" s="353"/>
      <c r="O167" s="353"/>
      <c r="P167" s="353"/>
    </row>
    <row r="168" s="311" customFormat="1" ht="17.1" hidden="1" customHeight="1" outlineLevel="1" spans="1:16">
      <c r="A168" s="332"/>
      <c r="B168" s="321">
        <f t="shared" si="45"/>
        <v>0</v>
      </c>
      <c r="C168" s="321">
        <f t="shared" si="42"/>
        <v>0</v>
      </c>
      <c r="D168" s="353"/>
      <c r="E168" s="353"/>
      <c r="F168" s="325">
        <f t="shared" si="44"/>
        <v>0</v>
      </c>
      <c r="G168" s="321"/>
      <c r="H168" s="353"/>
      <c r="I168" s="353"/>
      <c r="J168" s="353"/>
      <c r="K168" s="353"/>
      <c r="L168" s="353"/>
      <c r="M168" s="353"/>
      <c r="N168" s="353"/>
      <c r="O168" s="353"/>
      <c r="P168" s="353"/>
    </row>
    <row r="169" s="311" customFormat="1" ht="17.1" hidden="1" customHeight="1" outlineLevel="1" spans="1:17">
      <c r="A169" s="354" t="s">
        <v>2881</v>
      </c>
      <c r="B169" s="321">
        <f t="shared" si="45"/>
        <v>0</v>
      </c>
      <c r="C169" s="321">
        <f t="shared" si="42"/>
        <v>-5231</v>
      </c>
      <c r="D169" s="352">
        <f>SUM(D170:D182)</f>
        <v>-5231</v>
      </c>
      <c r="E169" s="352">
        <f>SUM(E170:E182)</f>
        <v>0</v>
      </c>
      <c r="F169" s="325">
        <f t="shared" si="44"/>
        <v>5231</v>
      </c>
      <c r="G169" s="321">
        <v>0</v>
      </c>
      <c r="H169" s="352">
        <f t="shared" ref="H169:P169" si="49">SUM(H170:H182)</f>
        <v>602.45</v>
      </c>
      <c r="I169" s="352">
        <f t="shared" si="49"/>
        <v>699.19</v>
      </c>
      <c r="J169" s="352">
        <f t="shared" si="49"/>
        <v>525.95</v>
      </c>
      <c r="K169" s="352">
        <f t="shared" si="49"/>
        <v>339.36</v>
      </c>
      <c r="L169" s="352">
        <f t="shared" si="49"/>
        <v>661.92</v>
      </c>
      <c r="M169" s="352">
        <f t="shared" si="49"/>
        <v>482.72</v>
      </c>
      <c r="N169" s="352">
        <f t="shared" si="49"/>
        <v>438.25</v>
      </c>
      <c r="O169" s="352">
        <f t="shared" si="49"/>
        <v>836.57</v>
      </c>
      <c r="P169" s="352">
        <f t="shared" si="49"/>
        <v>644.14</v>
      </c>
      <c r="Q169" s="311">
        <v>0</v>
      </c>
    </row>
    <row r="170" s="311" customFormat="1" ht="17.1" hidden="1" customHeight="1" outlineLevel="1" spans="1:16">
      <c r="A170" s="354" t="s">
        <v>2882</v>
      </c>
      <c r="B170" s="321">
        <f t="shared" si="45"/>
        <v>0</v>
      </c>
      <c r="C170" s="321">
        <f t="shared" si="42"/>
        <v>-148</v>
      </c>
      <c r="D170" s="353">
        <f t="shared" ref="D170:D182" si="50">-E170-F170</f>
        <v>-148</v>
      </c>
      <c r="E170" s="353"/>
      <c r="F170" s="325">
        <f t="shared" si="44"/>
        <v>148</v>
      </c>
      <c r="G170" s="321"/>
      <c r="H170" s="353">
        <v>15.3</v>
      </c>
      <c r="I170" s="353">
        <v>20.04</v>
      </c>
      <c r="J170" s="353">
        <v>16.21</v>
      </c>
      <c r="K170" s="353">
        <v>9.86</v>
      </c>
      <c r="L170" s="353">
        <v>18.74</v>
      </c>
      <c r="M170" s="353">
        <v>13.45</v>
      </c>
      <c r="N170" s="353">
        <v>12.48</v>
      </c>
      <c r="O170" s="353">
        <v>23.5</v>
      </c>
      <c r="P170" s="353">
        <v>18.19</v>
      </c>
    </row>
    <row r="171" s="311" customFormat="1" ht="17.1" hidden="1" customHeight="1" outlineLevel="1" spans="1:16">
      <c r="A171" s="354" t="s">
        <v>2883</v>
      </c>
      <c r="B171" s="321">
        <f t="shared" si="45"/>
        <v>0</v>
      </c>
      <c r="C171" s="321">
        <f t="shared" si="42"/>
        <v>-24</v>
      </c>
      <c r="D171" s="353">
        <f t="shared" si="50"/>
        <v>-24</v>
      </c>
      <c r="E171" s="353"/>
      <c r="F171" s="325">
        <f t="shared" si="44"/>
        <v>24</v>
      </c>
      <c r="G171" s="321"/>
      <c r="H171" s="353">
        <v>0</v>
      </c>
      <c r="I171" s="353">
        <v>0.57</v>
      </c>
      <c r="J171" s="353">
        <v>1.47</v>
      </c>
      <c r="K171" s="353">
        <v>0.66</v>
      </c>
      <c r="L171" s="353">
        <v>4.11</v>
      </c>
      <c r="M171" s="353">
        <v>3.31</v>
      </c>
      <c r="N171" s="353">
        <v>1.86</v>
      </c>
      <c r="O171" s="353">
        <v>6.92</v>
      </c>
      <c r="P171" s="353">
        <v>4.98</v>
      </c>
    </row>
    <row r="172" s="311" customFormat="1" ht="17.1" hidden="1" customHeight="1" outlineLevel="1" spans="1:16">
      <c r="A172" s="354" t="s">
        <v>2884</v>
      </c>
      <c r="B172" s="321">
        <f t="shared" si="45"/>
        <v>0</v>
      </c>
      <c r="C172" s="321">
        <f t="shared" si="42"/>
        <v>-1294</v>
      </c>
      <c r="D172" s="353">
        <f t="shared" si="50"/>
        <v>-1294</v>
      </c>
      <c r="E172" s="353"/>
      <c r="F172" s="325">
        <f t="shared" si="44"/>
        <v>1294</v>
      </c>
      <c r="G172" s="321"/>
      <c r="H172" s="353">
        <v>171.28</v>
      </c>
      <c r="I172" s="353">
        <v>197.69</v>
      </c>
      <c r="J172" s="353">
        <v>179.76</v>
      </c>
      <c r="K172" s="353">
        <v>93.66</v>
      </c>
      <c r="L172" s="353">
        <v>140.72</v>
      </c>
      <c r="M172" s="353">
        <v>102.75</v>
      </c>
      <c r="N172" s="353">
        <v>97.18</v>
      </c>
      <c r="O172" s="353">
        <v>174.77</v>
      </c>
      <c r="P172" s="353">
        <v>136.34</v>
      </c>
    </row>
    <row r="173" s="311" customFormat="1" ht="17.1" hidden="1" customHeight="1" outlineLevel="1" spans="1:16">
      <c r="A173" s="354" t="s">
        <v>2885</v>
      </c>
      <c r="B173" s="321">
        <f t="shared" si="45"/>
        <v>0</v>
      </c>
      <c r="C173" s="321">
        <f t="shared" si="42"/>
        <v>-2199</v>
      </c>
      <c r="D173" s="353">
        <f t="shared" si="50"/>
        <v>-2199</v>
      </c>
      <c r="E173" s="353"/>
      <c r="F173" s="325">
        <f t="shared" si="44"/>
        <v>2199</v>
      </c>
      <c r="G173" s="321"/>
      <c r="H173" s="353">
        <v>126.5</v>
      </c>
      <c r="I173" s="353">
        <v>272.46</v>
      </c>
      <c r="J173" s="353">
        <v>177.27</v>
      </c>
      <c r="K173" s="353">
        <v>138.89</v>
      </c>
      <c r="L173" s="353">
        <v>321.7</v>
      </c>
      <c r="M173" s="353">
        <v>232.95</v>
      </c>
      <c r="N173" s="353">
        <v>208.36</v>
      </c>
      <c r="O173" s="353">
        <v>407.57</v>
      </c>
      <c r="P173" s="353">
        <v>312.92</v>
      </c>
    </row>
    <row r="174" s="311" customFormat="1" ht="17.1" hidden="1" customHeight="1" outlineLevel="1" spans="1:16">
      <c r="A174" s="354" t="s">
        <v>2886</v>
      </c>
      <c r="B174" s="321">
        <f t="shared" si="45"/>
        <v>0</v>
      </c>
      <c r="C174" s="321">
        <f t="shared" si="42"/>
        <v>-55</v>
      </c>
      <c r="D174" s="353">
        <f t="shared" si="50"/>
        <v>-55</v>
      </c>
      <c r="E174" s="353"/>
      <c r="F174" s="325">
        <f t="shared" si="44"/>
        <v>55</v>
      </c>
      <c r="G174" s="321"/>
      <c r="H174" s="353">
        <v>54.81</v>
      </c>
      <c r="I174" s="353"/>
      <c r="J174" s="353"/>
      <c r="K174" s="353"/>
      <c r="L174" s="353"/>
      <c r="M174" s="353"/>
      <c r="N174" s="353"/>
      <c r="O174" s="353"/>
      <c r="P174" s="353"/>
    </row>
    <row r="175" s="311" customFormat="1" ht="17.1" hidden="1" customHeight="1" outlineLevel="1" spans="1:16">
      <c r="A175" s="354" t="s">
        <v>2887</v>
      </c>
      <c r="B175" s="321">
        <f t="shared" si="45"/>
        <v>0</v>
      </c>
      <c r="C175" s="321">
        <f t="shared" si="42"/>
        <v>-25</v>
      </c>
      <c r="D175" s="353">
        <f t="shared" si="50"/>
        <v>-25</v>
      </c>
      <c r="E175" s="353"/>
      <c r="F175" s="325">
        <f t="shared" si="44"/>
        <v>25</v>
      </c>
      <c r="G175" s="321"/>
      <c r="H175" s="353">
        <v>5.08</v>
      </c>
      <c r="I175" s="353">
        <v>2.08</v>
      </c>
      <c r="J175" s="353">
        <v>2.6</v>
      </c>
      <c r="K175" s="353">
        <v>1.16</v>
      </c>
      <c r="L175" s="353">
        <v>0.96</v>
      </c>
      <c r="M175" s="353">
        <v>4.56</v>
      </c>
      <c r="N175" s="353">
        <v>3.36</v>
      </c>
      <c r="O175" s="353">
        <v>4.4</v>
      </c>
      <c r="P175" s="353">
        <v>1.2</v>
      </c>
    </row>
    <row r="176" s="311" customFormat="1" ht="17.1" hidden="1" customHeight="1" outlineLevel="1" spans="1:16">
      <c r="A176" s="354" t="s">
        <v>2888</v>
      </c>
      <c r="B176" s="321">
        <f t="shared" si="45"/>
        <v>0</v>
      </c>
      <c r="C176" s="321">
        <f t="shared" si="42"/>
        <v>-252</v>
      </c>
      <c r="D176" s="353">
        <f t="shared" si="50"/>
        <v>-252</v>
      </c>
      <c r="E176" s="353"/>
      <c r="F176" s="325">
        <f t="shared" si="44"/>
        <v>252</v>
      </c>
      <c r="G176" s="321"/>
      <c r="H176" s="353">
        <v>55.84</v>
      </c>
      <c r="I176" s="353">
        <v>35.08</v>
      </c>
      <c r="J176" s="353">
        <v>30.68</v>
      </c>
      <c r="K176" s="353">
        <v>16.36</v>
      </c>
      <c r="L176" s="353">
        <v>24.71</v>
      </c>
      <c r="M176" s="353">
        <v>17.78</v>
      </c>
      <c r="N176" s="353">
        <v>16.96</v>
      </c>
      <c r="O176" s="353">
        <v>30.51</v>
      </c>
      <c r="P176" s="353">
        <v>23.62</v>
      </c>
    </row>
    <row r="177" s="311" customFormat="1" ht="17.1" hidden="1" customHeight="1" outlineLevel="1" spans="1:16">
      <c r="A177" s="354" t="s">
        <v>2889</v>
      </c>
      <c r="B177" s="321">
        <f t="shared" si="45"/>
        <v>0</v>
      </c>
      <c r="C177" s="321">
        <f t="shared" si="42"/>
        <v>-294</v>
      </c>
      <c r="D177" s="353">
        <f t="shared" si="50"/>
        <v>-294</v>
      </c>
      <c r="E177" s="353"/>
      <c r="F177" s="325">
        <f t="shared" si="44"/>
        <v>294</v>
      </c>
      <c r="G177" s="321"/>
      <c r="H177" s="353">
        <v>70.42</v>
      </c>
      <c r="I177" s="353">
        <v>54.01</v>
      </c>
      <c r="J177" s="353">
        <v>34.38</v>
      </c>
      <c r="K177" s="353">
        <v>19.78</v>
      </c>
      <c r="L177" s="353">
        <v>25.75</v>
      </c>
      <c r="M177" s="353">
        <v>17.37</v>
      </c>
      <c r="N177" s="353">
        <v>16.07</v>
      </c>
      <c r="O177" s="353">
        <v>30.76</v>
      </c>
      <c r="P177" s="353">
        <v>25.02</v>
      </c>
    </row>
    <row r="178" s="311" customFormat="1" ht="17.1" hidden="1" customHeight="1" outlineLevel="1" spans="1:16">
      <c r="A178" s="354" t="s">
        <v>2890</v>
      </c>
      <c r="B178" s="321">
        <f t="shared" si="45"/>
        <v>0</v>
      </c>
      <c r="C178" s="321">
        <f t="shared" si="42"/>
        <v>-308</v>
      </c>
      <c r="D178" s="353">
        <f t="shared" si="50"/>
        <v>-308</v>
      </c>
      <c r="E178" s="353"/>
      <c r="F178" s="325">
        <f t="shared" si="44"/>
        <v>308</v>
      </c>
      <c r="G178" s="321"/>
      <c r="H178" s="353">
        <v>32.62</v>
      </c>
      <c r="I178" s="353">
        <v>42.24</v>
      </c>
      <c r="J178" s="353">
        <v>34.8</v>
      </c>
      <c r="K178" s="353">
        <v>21.12</v>
      </c>
      <c r="L178" s="353">
        <v>38.47</v>
      </c>
      <c r="M178" s="353">
        <v>27.78</v>
      </c>
      <c r="N178" s="353">
        <v>25.75</v>
      </c>
      <c r="O178" s="353">
        <v>48.19</v>
      </c>
      <c r="P178" s="353">
        <v>37.37</v>
      </c>
    </row>
    <row r="179" s="311" customFormat="1" ht="17.1" hidden="1" customHeight="1" outlineLevel="1" spans="1:16">
      <c r="A179" s="354" t="s">
        <v>2891</v>
      </c>
      <c r="B179" s="321">
        <f t="shared" si="45"/>
        <v>0</v>
      </c>
      <c r="C179" s="321">
        <f t="shared" si="42"/>
        <v>-584</v>
      </c>
      <c r="D179" s="353">
        <f t="shared" si="50"/>
        <v>-584</v>
      </c>
      <c r="E179" s="353"/>
      <c r="F179" s="325">
        <f t="shared" si="44"/>
        <v>584</v>
      </c>
      <c r="G179" s="321"/>
      <c r="H179" s="353">
        <v>33.63</v>
      </c>
      <c r="I179" s="353">
        <v>72.43</v>
      </c>
      <c r="J179" s="353">
        <v>47.13</v>
      </c>
      <c r="K179" s="353">
        <v>36.92</v>
      </c>
      <c r="L179" s="353">
        <v>85.52</v>
      </c>
      <c r="M179" s="353">
        <v>61.93</v>
      </c>
      <c r="N179" s="353">
        <v>55.39</v>
      </c>
      <c r="O179" s="353">
        <v>108.34</v>
      </c>
      <c r="P179" s="353">
        <v>83.19</v>
      </c>
    </row>
    <row r="180" s="311" customFormat="1" ht="17.1" hidden="1" customHeight="1" outlineLevel="1" spans="1:16">
      <c r="A180" s="354" t="s">
        <v>2892</v>
      </c>
      <c r="B180" s="321">
        <f t="shared" si="45"/>
        <v>0</v>
      </c>
      <c r="C180" s="321">
        <f t="shared" si="42"/>
        <v>-14</v>
      </c>
      <c r="D180" s="353">
        <f t="shared" si="50"/>
        <v>-14</v>
      </c>
      <c r="E180" s="353"/>
      <c r="F180" s="325">
        <f t="shared" si="44"/>
        <v>14</v>
      </c>
      <c r="G180" s="321"/>
      <c r="H180" s="353">
        <v>3.38</v>
      </c>
      <c r="I180" s="353">
        <v>2.59</v>
      </c>
      <c r="J180" s="353">
        <v>1.65</v>
      </c>
      <c r="K180" s="353">
        <v>0.95</v>
      </c>
      <c r="L180" s="353">
        <v>1.24</v>
      </c>
      <c r="M180" s="353">
        <v>0.84</v>
      </c>
      <c r="N180" s="353">
        <v>0.84</v>
      </c>
      <c r="O180" s="353">
        <v>1.61</v>
      </c>
      <c r="P180" s="353">
        <v>1.31</v>
      </c>
    </row>
    <row r="181" s="311" customFormat="1" ht="17.1" hidden="1" customHeight="1" outlineLevel="1" spans="1:16">
      <c r="A181" s="354" t="s">
        <v>2893</v>
      </c>
      <c r="B181" s="321">
        <f t="shared" si="45"/>
        <v>0</v>
      </c>
      <c r="C181" s="321">
        <f t="shared" si="42"/>
        <v>-34</v>
      </c>
      <c r="D181" s="353">
        <f t="shared" si="50"/>
        <v>-34</v>
      </c>
      <c r="E181" s="353"/>
      <c r="F181" s="325">
        <f t="shared" si="44"/>
        <v>34</v>
      </c>
      <c r="G181" s="321"/>
      <c r="H181" s="353">
        <v>33.59</v>
      </c>
      <c r="I181" s="353"/>
      <c r="J181" s="353"/>
      <c r="K181" s="353"/>
      <c r="L181" s="353"/>
      <c r="M181" s="353"/>
      <c r="N181" s="353"/>
      <c r="O181" s="353"/>
      <c r="P181" s="353"/>
    </row>
    <row r="182" s="311" customFormat="1" ht="17.1" hidden="1" customHeight="1" outlineLevel="1" spans="1:16">
      <c r="A182" s="354"/>
      <c r="B182" s="321">
        <f t="shared" si="45"/>
        <v>0</v>
      </c>
      <c r="C182" s="321">
        <f t="shared" si="42"/>
        <v>0</v>
      </c>
      <c r="D182" s="353">
        <f t="shared" si="50"/>
        <v>0</v>
      </c>
      <c r="E182" s="353"/>
      <c r="F182" s="325">
        <f t="shared" si="44"/>
        <v>0</v>
      </c>
      <c r="G182" s="321"/>
      <c r="H182" s="353"/>
      <c r="I182" s="353"/>
      <c r="J182" s="353"/>
      <c r="K182" s="353"/>
      <c r="L182" s="353"/>
      <c r="M182" s="353"/>
      <c r="N182" s="353"/>
      <c r="O182" s="353"/>
      <c r="P182" s="353"/>
    </row>
    <row r="183" s="311" customFormat="1" ht="17.1" customHeight="1" collapsed="1" spans="1:16">
      <c r="A183" s="341" t="s">
        <v>2894</v>
      </c>
      <c r="B183" s="321">
        <f t="shared" si="45"/>
        <v>47452</v>
      </c>
      <c r="C183" s="321">
        <f t="shared" si="42"/>
        <v>-395</v>
      </c>
      <c r="D183" s="321">
        <f>ROUND(SUM(D184,D195),0)</f>
        <v>-395</v>
      </c>
      <c r="E183" s="321">
        <f t="shared" ref="E183:P183" si="51">ROUND(SUM(E184,E195),0)</f>
        <v>0</v>
      </c>
      <c r="F183" s="325">
        <f t="shared" si="44"/>
        <v>47847</v>
      </c>
      <c r="G183" s="321">
        <v>0</v>
      </c>
      <c r="H183" s="321">
        <f t="shared" si="51"/>
        <v>7006</v>
      </c>
      <c r="I183" s="321">
        <f t="shared" si="51"/>
        <v>5564</v>
      </c>
      <c r="J183" s="321">
        <f t="shared" si="51"/>
        <v>5947</v>
      </c>
      <c r="K183" s="321">
        <f t="shared" si="51"/>
        <v>3083</v>
      </c>
      <c r="L183" s="321">
        <f t="shared" si="51"/>
        <v>3939</v>
      </c>
      <c r="M183" s="321">
        <f t="shared" si="51"/>
        <v>6123</v>
      </c>
      <c r="N183" s="321">
        <f t="shared" si="51"/>
        <v>3581</v>
      </c>
      <c r="O183" s="321">
        <f t="shared" si="51"/>
        <v>6659</v>
      </c>
      <c r="P183" s="321">
        <f t="shared" si="51"/>
        <v>5945</v>
      </c>
    </row>
    <row r="184" s="311" customFormat="1" ht="17.1" hidden="1" customHeight="1" outlineLevel="1" spans="1:16">
      <c r="A184" s="332" t="s">
        <v>2895</v>
      </c>
      <c r="B184" s="321">
        <f t="shared" si="45"/>
        <v>47452</v>
      </c>
      <c r="C184" s="321">
        <f t="shared" si="42"/>
        <v>0</v>
      </c>
      <c r="D184" s="352">
        <f>SUM(D185:D194)</f>
        <v>0</v>
      </c>
      <c r="E184" s="352">
        <f>SUM(E185:E194)</f>
        <v>0</v>
      </c>
      <c r="F184" s="325">
        <f t="shared" si="44"/>
        <v>47452</v>
      </c>
      <c r="G184" s="321">
        <v>0</v>
      </c>
      <c r="H184" s="352">
        <f t="shared" ref="H184:P184" si="52">SUM(H185:H194)</f>
        <v>7006.18</v>
      </c>
      <c r="I184" s="352">
        <f t="shared" si="52"/>
        <v>5564.37</v>
      </c>
      <c r="J184" s="352">
        <f t="shared" si="52"/>
        <v>5946.77</v>
      </c>
      <c r="K184" s="352">
        <f t="shared" si="52"/>
        <v>3082.56</v>
      </c>
      <c r="L184" s="352">
        <f t="shared" si="52"/>
        <v>3939</v>
      </c>
      <c r="M184" s="352">
        <f t="shared" si="52"/>
        <v>6123.35</v>
      </c>
      <c r="N184" s="352">
        <f t="shared" si="52"/>
        <v>3580.51</v>
      </c>
      <c r="O184" s="352">
        <f t="shared" si="52"/>
        <v>6659.3</v>
      </c>
      <c r="P184" s="352">
        <f t="shared" si="52"/>
        <v>5549.73</v>
      </c>
    </row>
    <row r="185" s="311" customFormat="1" ht="17.1" hidden="1" customHeight="1" outlineLevel="1" spans="1:16">
      <c r="A185" s="332" t="s">
        <v>2896</v>
      </c>
      <c r="B185" s="321">
        <f t="shared" si="45"/>
        <v>16312</v>
      </c>
      <c r="C185" s="321">
        <f t="shared" si="42"/>
        <v>0</v>
      </c>
      <c r="D185" s="353"/>
      <c r="E185" s="353"/>
      <c r="F185" s="325">
        <f t="shared" si="44"/>
        <v>16312</v>
      </c>
      <c r="G185" s="321"/>
      <c r="H185" s="353">
        <v>2862.29</v>
      </c>
      <c r="I185" s="353">
        <v>2249.44</v>
      </c>
      <c r="J185" s="353">
        <v>2280.44</v>
      </c>
      <c r="K185" s="353">
        <v>1072.43</v>
      </c>
      <c r="L185" s="353">
        <v>1570.86</v>
      </c>
      <c r="M185" s="353">
        <v>1520.14</v>
      </c>
      <c r="N185" s="353">
        <v>1227.46</v>
      </c>
      <c r="O185" s="353">
        <v>2091.31</v>
      </c>
      <c r="P185" s="353">
        <v>1437.15</v>
      </c>
    </row>
    <row r="186" s="311" customFormat="1" ht="17.1" hidden="1" customHeight="1" outlineLevel="1" spans="1:16">
      <c r="A186" s="332" t="s">
        <v>2897</v>
      </c>
      <c r="B186" s="321">
        <f t="shared" si="45"/>
        <v>10073</v>
      </c>
      <c r="C186" s="321">
        <f t="shared" si="42"/>
        <v>0</v>
      </c>
      <c r="D186" s="353"/>
      <c r="E186" s="353"/>
      <c r="F186" s="325">
        <f t="shared" si="44"/>
        <v>10073</v>
      </c>
      <c r="G186" s="321"/>
      <c r="H186" s="353">
        <v>1032</v>
      </c>
      <c r="I186" s="353">
        <v>853</v>
      </c>
      <c r="J186" s="353">
        <v>1262</v>
      </c>
      <c r="K186" s="353">
        <v>634</v>
      </c>
      <c r="L186" s="353">
        <v>706</v>
      </c>
      <c r="M186" s="353">
        <v>1812</v>
      </c>
      <c r="N186" s="353">
        <v>722</v>
      </c>
      <c r="O186" s="353">
        <v>1443</v>
      </c>
      <c r="P186" s="353">
        <v>1609</v>
      </c>
    </row>
    <row r="187" s="311" customFormat="1" ht="17.1" hidden="1" customHeight="1" outlineLevel="1" spans="1:16">
      <c r="A187" s="332" t="s">
        <v>2898</v>
      </c>
      <c r="B187" s="321">
        <f t="shared" si="45"/>
        <v>4922</v>
      </c>
      <c r="C187" s="321">
        <f t="shared" si="42"/>
        <v>0</v>
      </c>
      <c r="D187" s="353"/>
      <c r="E187" s="353"/>
      <c r="F187" s="325">
        <f t="shared" si="44"/>
        <v>4922</v>
      </c>
      <c r="G187" s="321"/>
      <c r="H187" s="353">
        <v>536</v>
      </c>
      <c r="I187" s="353">
        <v>407</v>
      </c>
      <c r="J187" s="353">
        <v>498</v>
      </c>
      <c r="K187" s="353">
        <v>294</v>
      </c>
      <c r="L187" s="353">
        <v>364</v>
      </c>
      <c r="M187" s="353">
        <v>858</v>
      </c>
      <c r="N187" s="353">
        <v>428</v>
      </c>
      <c r="O187" s="353">
        <v>737</v>
      </c>
      <c r="P187" s="353">
        <v>800</v>
      </c>
    </row>
    <row r="188" s="311" customFormat="1" ht="17.1" hidden="1" customHeight="1" outlineLevel="1" spans="1:16">
      <c r="A188" s="332" t="s">
        <v>2899</v>
      </c>
      <c r="B188" s="321">
        <f t="shared" si="45"/>
        <v>5081</v>
      </c>
      <c r="C188" s="321">
        <f t="shared" si="42"/>
        <v>0</v>
      </c>
      <c r="D188" s="353"/>
      <c r="E188" s="353"/>
      <c r="F188" s="325">
        <f t="shared" si="44"/>
        <v>5081</v>
      </c>
      <c r="G188" s="321"/>
      <c r="H188" s="353">
        <v>855.67</v>
      </c>
      <c r="I188" s="353">
        <v>728.81</v>
      </c>
      <c r="J188" s="353">
        <v>734.97</v>
      </c>
      <c r="K188" s="353">
        <v>310.77</v>
      </c>
      <c r="L188" s="353">
        <v>492.33</v>
      </c>
      <c r="M188" s="353">
        <v>494.05</v>
      </c>
      <c r="N188" s="353">
        <v>368.7</v>
      </c>
      <c r="O188" s="353">
        <v>639.38</v>
      </c>
      <c r="P188" s="353">
        <v>456.32</v>
      </c>
    </row>
    <row r="189" s="311" customFormat="1" ht="17.1" hidden="1" customHeight="1" outlineLevel="1" spans="1:16">
      <c r="A189" s="332" t="s">
        <v>2900</v>
      </c>
      <c r="B189" s="321">
        <f t="shared" si="45"/>
        <v>3394</v>
      </c>
      <c r="C189" s="321">
        <f t="shared" si="42"/>
        <v>0</v>
      </c>
      <c r="D189" s="353"/>
      <c r="E189" s="353"/>
      <c r="F189" s="325">
        <f t="shared" si="44"/>
        <v>3394</v>
      </c>
      <c r="G189" s="321"/>
      <c r="H189" s="353">
        <v>390.22</v>
      </c>
      <c r="I189" s="353">
        <v>283.12</v>
      </c>
      <c r="J189" s="353">
        <v>142.36</v>
      </c>
      <c r="K189" s="353">
        <v>214.36</v>
      </c>
      <c r="L189" s="353">
        <v>82.56</v>
      </c>
      <c r="M189" s="353">
        <v>750.16</v>
      </c>
      <c r="N189" s="353">
        <v>150.35</v>
      </c>
      <c r="O189" s="353">
        <v>780.15</v>
      </c>
      <c r="P189" s="353">
        <v>600.26</v>
      </c>
    </row>
    <row r="190" s="311" customFormat="1" ht="17.1" hidden="1" customHeight="1" outlineLevel="1" spans="1:16">
      <c r="A190" s="332" t="s">
        <v>2901</v>
      </c>
      <c r="B190" s="321">
        <f t="shared" si="45"/>
        <v>2602</v>
      </c>
      <c r="C190" s="321">
        <f t="shared" si="42"/>
        <v>0</v>
      </c>
      <c r="D190" s="353"/>
      <c r="E190" s="353"/>
      <c r="F190" s="325">
        <f t="shared" si="44"/>
        <v>2602</v>
      </c>
      <c r="G190" s="321"/>
      <c r="H190" s="353">
        <v>482</v>
      </c>
      <c r="I190" s="353">
        <v>370</v>
      </c>
      <c r="J190" s="353">
        <v>363</v>
      </c>
      <c r="K190" s="353">
        <v>175</v>
      </c>
      <c r="L190" s="353">
        <v>258</v>
      </c>
      <c r="M190" s="353">
        <v>209</v>
      </c>
      <c r="N190" s="353">
        <v>200</v>
      </c>
      <c r="O190" s="353">
        <v>328</v>
      </c>
      <c r="P190" s="353">
        <v>217</v>
      </c>
    </row>
    <row r="191" s="311" customFormat="1" ht="17.1" hidden="1" customHeight="1" outlineLevel="1" spans="1:16">
      <c r="A191" s="332" t="s">
        <v>2902</v>
      </c>
      <c r="B191" s="321">
        <f t="shared" si="45"/>
        <v>321</v>
      </c>
      <c r="C191" s="321">
        <f t="shared" si="42"/>
        <v>0</v>
      </c>
      <c r="D191" s="353"/>
      <c r="E191" s="353"/>
      <c r="F191" s="325">
        <f t="shared" si="44"/>
        <v>321</v>
      </c>
      <c r="G191" s="321"/>
      <c r="H191" s="353">
        <v>10</v>
      </c>
      <c r="I191" s="353">
        <v>10</v>
      </c>
      <c r="J191" s="353">
        <v>10</v>
      </c>
      <c r="K191" s="353">
        <v>70</v>
      </c>
      <c r="L191" s="353">
        <v>10</v>
      </c>
      <c r="M191" s="353">
        <v>70</v>
      </c>
      <c r="N191" s="353">
        <v>50</v>
      </c>
      <c r="O191" s="353">
        <v>41.46</v>
      </c>
      <c r="P191" s="353">
        <v>50</v>
      </c>
    </row>
    <row r="192" s="311" customFormat="1" ht="17.1" hidden="1" customHeight="1" outlineLevel="1" spans="1:16">
      <c r="A192" s="332" t="s">
        <v>2903</v>
      </c>
      <c r="B192" s="321">
        <f t="shared" si="45"/>
        <v>4504</v>
      </c>
      <c r="C192" s="321">
        <f t="shared" si="42"/>
        <v>0</v>
      </c>
      <c r="D192" s="353"/>
      <c r="E192" s="353"/>
      <c r="F192" s="325">
        <f t="shared" si="44"/>
        <v>4504</v>
      </c>
      <c r="G192" s="321"/>
      <c r="H192" s="353">
        <v>786</v>
      </c>
      <c r="I192" s="353">
        <v>627</v>
      </c>
      <c r="J192" s="353">
        <v>621</v>
      </c>
      <c r="K192" s="353">
        <v>296</v>
      </c>
      <c r="L192" s="353">
        <v>434</v>
      </c>
      <c r="M192" s="353">
        <v>390</v>
      </c>
      <c r="N192" s="353">
        <v>413</v>
      </c>
      <c r="O192" s="353">
        <v>576</v>
      </c>
      <c r="P192" s="353">
        <v>361</v>
      </c>
    </row>
    <row r="193" s="311" customFormat="1" ht="17.1" hidden="1" customHeight="1" outlineLevel="1" spans="1:16">
      <c r="A193" s="332" t="s">
        <v>2904</v>
      </c>
      <c r="B193" s="321">
        <f t="shared" si="45"/>
        <v>243</v>
      </c>
      <c r="C193" s="321">
        <f t="shared" si="42"/>
        <v>0</v>
      </c>
      <c r="D193" s="353"/>
      <c r="E193" s="353"/>
      <c r="F193" s="325">
        <f t="shared" si="44"/>
        <v>243</v>
      </c>
      <c r="G193" s="321"/>
      <c r="H193" s="353">
        <v>52</v>
      </c>
      <c r="I193" s="353">
        <v>36</v>
      </c>
      <c r="J193" s="353">
        <v>35</v>
      </c>
      <c r="K193" s="353">
        <v>16</v>
      </c>
      <c r="L193" s="353">
        <v>21.25</v>
      </c>
      <c r="M193" s="353">
        <v>20</v>
      </c>
      <c r="N193" s="353">
        <v>21</v>
      </c>
      <c r="O193" s="353">
        <v>23</v>
      </c>
      <c r="P193" s="353">
        <v>19</v>
      </c>
    </row>
    <row r="194" s="311" customFormat="1" ht="17.1" hidden="1" customHeight="1" outlineLevel="1" spans="1:16">
      <c r="A194" s="332"/>
      <c r="B194" s="321">
        <f t="shared" si="45"/>
        <v>0</v>
      </c>
      <c r="C194" s="321">
        <f t="shared" si="42"/>
        <v>0</v>
      </c>
      <c r="D194" s="353"/>
      <c r="E194" s="353"/>
      <c r="F194" s="325">
        <f t="shared" si="44"/>
        <v>0</v>
      </c>
      <c r="G194" s="321"/>
      <c r="H194" s="353"/>
      <c r="I194" s="353"/>
      <c r="J194" s="353"/>
      <c r="K194" s="353"/>
      <c r="L194" s="353"/>
      <c r="M194" s="353"/>
      <c r="N194" s="353"/>
      <c r="O194" s="353"/>
      <c r="P194" s="353"/>
    </row>
    <row r="195" s="311" customFormat="1" ht="17.1" hidden="1" customHeight="1" outlineLevel="1" spans="1:16">
      <c r="A195" s="355" t="s">
        <v>2905</v>
      </c>
      <c r="B195" s="321">
        <f t="shared" si="45"/>
        <v>0</v>
      </c>
      <c r="C195" s="321">
        <f t="shared" si="42"/>
        <v>-395</v>
      </c>
      <c r="D195" s="322">
        <f>-F195</f>
        <v>-395</v>
      </c>
      <c r="E195" s="322"/>
      <c r="F195" s="325">
        <f t="shared" si="44"/>
        <v>395</v>
      </c>
      <c r="G195" s="321"/>
      <c r="H195" s="322"/>
      <c r="I195" s="322"/>
      <c r="J195" s="322"/>
      <c r="K195" s="322"/>
      <c r="L195" s="322"/>
      <c r="M195" s="322"/>
      <c r="N195" s="322"/>
      <c r="O195" s="322"/>
      <c r="P195" s="322">
        <v>395</v>
      </c>
    </row>
    <row r="196" s="311" customFormat="1" ht="17.1" customHeight="1" collapsed="1" spans="1:16">
      <c r="A196" s="341" t="s">
        <v>2906</v>
      </c>
      <c r="B196" s="321">
        <f t="shared" si="45"/>
        <v>60950</v>
      </c>
      <c r="C196" s="321">
        <f t="shared" si="42"/>
        <v>7212</v>
      </c>
      <c r="D196" s="331">
        <f>ROUND(SUM(D197,D200),0)</f>
        <v>7212</v>
      </c>
      <c r="E196" s="331">
        <f t="shared" ref="E196:P196" si="53">ROUND(SUM(E197,E200),0)</f>
        <v>0</v>
      </c>
      <c r="F196" s="325">
        <f t="shared" ref="F196:F259" si="54">SUM(G196:P196)</f>
        <v>53738</v>
      </c>
      <c r="G196" s="331">
        <v>0</v>
      </c>
      <c r="H196" s="331">
        <f t="shared" si="53"/>
        <v>6017</v>
      </c>
      <c r="I196" s="331">
        <f t="shared" si="53"/>
        <v>7708</v>
      </c>
      <c r="J196" s="331">
        <f t="shared" si="53"/>
        <v>7585</v>
      </c>
      <c r="K196" s="331">
        <f t="shared" si="53"/>
        <v>3977</v>
      </c>
      <c r="L196" s="331">
        <f t="shared" si="53"/>
        <v>5813</v>
      </c>
      <c r="M196" s="331">
        <f t="shared" si="53"/>
        <v>4569</v>
      </c>
      <c r="N196" s="331">
        <f t="shared" si="53"/>
        <v>4429</v>
      </c>
      <c r="O196" s="331">
        <f t="shared" si="53"/>
        <v>7565</v>
      </c>
      <c r="P196" s="331">
        <f t="shared" si="53"/>
        <v>6075</v>
      </c>
    </row>
    <row r="197" s="311" customFormat="1" ht="17.1" hidden="1" customHeight="1" outlineLevel="1" spans="1:16">
      <c r="A197" s="332" t="s">
        <v>2907</v>
      </c>
      <c r="B197" s="321">
        <f t="shared" si="45"/>
        <v>828</v>
      </c>
      <c r="C197" s="321">
        <f t="shared" si="42"/>
        <v>-362</v>
      </c>
      <c r="D197" s="352">
        <f t="shared" ref="D197:E197" si="55">SUM(D198:D199)</f>
        <v>-362</v>
      </c>
      <c r="E197" s="352">
        <f t="shared" si="55"/>
        <v>0</v>
      </c>
      <c r="F197" s="325">
        <f t="shared" si="54"/>
        <v>1190</v>
      </c>
      <c r="G197" s="352">
        <v>0</v>
      </c>
      <c r="H197" s="352">
        <f t="shared" ref="H197:P197" si="56">SUM(H198:H199)</f>
        <v>242</v>
      </c>
      <c r="I197" s="352">
        <f t="shared" si="56"/>
        <v>130</v>
      </c>
      <c r="J197" s="352">
        <f t="shared" si="56"/>
        <v>133</v>
      </c>
      <c r="K197" s="352">
        <f t="shared" si="56"/>
        <v>78</v>
      </c>
      <c r="L197" s="352">
        <f t="shared" si="56"/>
        <v>142</v>
      </c>
      <c r="M197" s="352">
        <f t="shared" si="56"/>
        <v>107</v>
      </c>
      <c r="N197" s="352">
        <f t="shared" si="56"/>
        <v>88</v>
      </c>
      <c r="O197" s="352">
        <f t="shared" si="56"/>
        <v>148</v>
      </c>
      <c r="P197" s="352">
        <f t="shared" si="56"/>
        <v>122</v>
      </c>
    </row>
    <row r="198" s="311" customFormat="1" ht="17.1" hidden="1" customHeight="1" outlineLevel="1" spans="1:16">
      <c r="A198" s="332" t="s">
        <v>2908</v>
      </c>
      <c r="B198" s="321">
        <f t="shared" si="45"/>
        <v>828</v>
      </c>
      <c r="C198" s="321">
        <f t="shared" si="42"/>
        <v>62</v>
      </c>
      <c r="D198" s="353">
        <f>828-E198-F198</f>
        <v>62</v>
      </c>
      <c r="E198" s="353"/>
      <c r="F198" s="325">
        <f t="shared" si="54"/>
        <v>766</v>
      </c>
      <c r="G198" s="321"/>
      <c r="H198" s="353">
        <v>156</v>
      </c>
      <c r="I198" s="353">
        <v>85</v>
      </c>
      <c r="J198" s="353">
        <v>86</v>
      </c>
      <c r="K198" s="353">
        <v>50</v>
      </c>
      <c r="L198" s="353">
        <v>91</v>
      </c>
      <c r="M198" s="353">
        <v>69</v>
      </c>
      <c r="N198" s="353">
        <v>56</v>
      </c>
      <c r="O198" s="353">
        <v>94</v>
      </c>
      <c r="P198" s="353">
        <v>79</v>
      </c>
    </row>
    <row r="199" s="311" customFormat="1" ht="17.1" hidden="1" customHeight="1" outlineLevel="1" spans="1:16">
      <c r="A199" s="332" t="s">
        <v>2909</v>
      </c>
      <c r="B199" s="321">
        <f t="shared" si="45"/>
        <v>0</v>
      </c>
      <c r="C199" s="321">
        <f t="shared" si="42"/>
        <v>-424</v>
      </c>
      <c r="D199" s="353">
        <f>-E199-F199</f>
        <v>-424</v>
      </c>
      <c r="E199" s="353"/>
      <c r="F199" s="325">
        <f t="shared" si="54"/>
        <v>424</v>
      </c>
      <c r="G199" s="321"/>
      <c r="H199" s="353">
        <v>86</v>
      </c>
      <c r="I199" s="353">
        <v>45</v>
      </c>
      <c r="J199" s="353">
        <v>47</v>
      </c>
      <c r="K199" s="353">
        <v>28</v>
      </c>
      <c r="L199" s="353">
        <v>51</v>
      </c>
      <c r="M199" s="353">
        <v>38</v>
      </c>
      <c r="N199" s="353">
        <v>32</v>
      </c>
      <c r="O199" s="353">
        <v>54</v>
      </c>
      <c r="P199" s="353">
        <v>43</v>
      </c>
    </row>
    <row r="200" s="311" customFormat="1" ht="17.1" hidden="1" customHeight="1" outlineLevel="1" spans="1:16">
      <c r="A200" s="332" t="s">
        <v>2910</v>
      </c>
      <c r="B200" s="321">
        <f t="shared" si="45"/>
        <v>60122</v>
      </c>
      <c r="C200" s="321">
        <f t="shared" si="42"/>
        <v>7574</v>
      </c>
      <c r="D200" s="352">
        <f t="shared" ref="D200:E200" si="57">SUM(D201:D218)</f>
        <v>7574</v>
      </c>
      <c r="E200" s="352">
        <f t="shared" si="57"/>
        <v>0</v>
      </c>
      <c r="F200" s="325">
        <f t="shared" si="54"/>
        <v>52548</v>
      </c>
      <c r="G200" s="352">
        <v>0</v>
      </c>
      <c r="H200" s="352">
        <f t="shared" ref="H200:P200" si="58">SUM(H201:H218)</f>
        <v>5774.78</v>
      </c>
      <c r="I200" s="352">
        <f t="shared" si="58"/>
        <v>7578.35</v>
      </c>
      <c r="J200" s="352">
        <f t="shared" si="58"/>
        <v>7451.55</v>
      </c>
      <c r="K200" s="352">
        <f t="shared" si="58"/>
        <v>3899.17</v>
      </c>
      <c r="L200" s="352">
        <f t="shared" si="58"/>
        <v>5670.55</v>
      </c>
      <c r="M200" s="352">
        <f t="shared" si="58"/>
        <v>4462.46</v>
      </c>
      <c r="N200" s="352">
        <f t="shared" si="58"/>
        <v>4341.15</v>
      </c>
      <c r="O200" s="352">
        <f t="shared" si="58"/>
        <v>7416.91</v>
      </c>
      <c r="P200" s="352">
        <f t="shared" si="58"/>
        <v>5953.37</v>
      </c>
    </row>
    <row r="201" s="311" customFormat="1" ht="17.1" hidden="1" customHeight="1" outlineLevel="1" spans="1:16">
      <c r="A201" s="332" t="s">
        <v>2911</v>
      </c>
      <c r="B201" s="321">
        <f t="shared" si="45"/>
        <v>5037</v>
      </c>
      <c r="C201" s="321">
        <f t="shared" ref="C201:C264" si="59">SUM(D201:E201)</f>
        <v>5037</v>
      </c>
      <c r="D201" s="353">
        <f>5037-E201-F201</f>
        <v>5037</v>
      </c>
      <c r="E201" s="353"/>
      <c r="F201" s="325">
        <f t="shared" si="54"/>
        <v>0</v>
      </c>
      <c r="G201" s="321"/>
      <c r="H201" s="353"/>
      <c r="I201" s="353"/>
      <c r="J201" s="353"/>
      <c r="K201" s="353"/>
      <c r="L201" s="353"/>
      <c r="M201" s="353"/>
      <c r="N201" s="353"/>
      <c r="O201" s="353"/>
      <c r="P201" s="353"/>
    </row>
    <row r="202" s="311" customFormat="1" ht="17.1" hidden="1" customHeight="1" outlineLevel="1" spans="1:16">
      <c r="A202" s="332" t="s">
        <v>2912</v>
      </c>
      <c r="B202" s="321">
        <f t="shared" si="45"/>
        <v>1438</v>
      </c>
      <c r="C202" s="321">
        <f t="shared" si="59"/>
        <v>0</v>
      </c>
      <c r="D202" s="353"/>
      <c r="E202" s="353"/>
      <c r="F202" s="325">
        <f t="shared" si="54"/>
        <v>1438</v>
      </c>
      <c r="G202" s="321"/>
      <c r="H202" s="353">
        <v>161</v>
      </c>
      <c r="I202" s="353">
        <v>183</v>
      </c>
      <c r="J202" s="353">
        <v>168</v>
      </c>
      <c r="K202" s="353">
        <v>184</v>
      </c>
      <c r="L202" s="353">
        <v>110</v>
      </c>
      <c r="M202" s="353">
        <v>172</v>
      </c>
      <c r="N202" s="353">
        <v>142</v>
      </c>
      <c r="O202" s="353">
        <v>173.21</v>
      </c>
      <c r="P202" s="353">
        <v>145</v>
      </c>
    </row>
    <row r="203" s="311" customFormat="1" ht="17.1" hidden="1" customHeight="1" outlineLevel="1" spans="1:16">
      <c r="A203" s="332" t="s">
        <v>2913</v>
      </c>
      <c r="B203" s="321">
        <f t="shared" si="45"/>
        <v>40924</v>
      </c>
      <c r="C203" s="321">
        <f t="shared" si="59"/>
        <v>0</v>
      </c>
      <c r="D203" s="353"/>
      <c r="E203" s="353"/>
      <c r="F203" s="325">
        <f t="shared" si="54"/>
        <v>40924</v>
      </c>
      <c r="G203" s="321"/>
      <c r="H203" s="353">
        <v>4438</v>
      </c>
      <c r="I203" s="353">
        <v>5930</v>
      </c>
      <c r="J203" s="353">
        <v>5847</v>
      </c>
      <c r="K203" s="353">
        <v>2953</v>
      </c>
      <c r="L203" s="353">
        <v>4471</v>
      </c>
      <c r="M203" s="353">
        <v>3412</v>
      </c>
      <c r="N203" s="353">
        <v>3341</v>
      </c>
      <c r="O203" s="353">
        <v>5859</v>
      </c>
      <c r="P203" s="353">
        <v>4673</v>
      </c>
    </row>
    <row r="204" s="311" customFormat="1" ht="17.1" hidden="1" customHeight="1" outlineLevel="1" spans="1:16">
      <c r="A204" s="332" t="s">
        <v>2914</v>
      </c>
      <c r="B204" s="321">
        <f t="shared" si="45"/>
        <v>464</v>
      </c>
      <c r="C204" s="321">
        <f t="shared" si="59"/>
        <v>0</v>
      </c>
      <c r="D204" s="353"/>
      <c r="E204" s="353"/>
      <c r="F204" s="325">
        <f t="shared" si="54"/>
        <v>464</v>
      </c>
      <c r="G204" s="321"/>
      <c r="H204" s="353">
        <v>0</v>
      </c>
      <c r="I204" s="353">
        <v>60.6</v>
      </c>
      <c r="J204" s="353">
        <v>56.8</v>
      </c>
      <c r="K204" s="353">
        <v>42.3</v>
      </c>
      <c r="L204" s="353">
        <v>20.4</v>
      </c>
      <c r="M204" s="353">
        <v>54.8</v>
      </c>
      <c r="N204" s="353">
        <v>58.5</v>
      </c>
      <c r="O204" s="353">
        <v>92.7</v>
      </c>
      <c r="P204" s="353">
        <v>78.3</v>
      </c>
    </row>
    <row r="205" s="311" customFormat="1" ht="17.1" hidden="1" customHeight="1" outlineLevel="1" spans="1:16">
      <c r="A205" s="332" t="s">
        <v>2915</v>
      </c>
      <c r="B205" s="321">
        <f t="shared" si="45"/>
        <v>60</v>
      </c>
      <c r="C205" s="321">
        <f t="shared" si="59"/>
        <v>60</v>
      </c>
      <c r="D205" s="353">
        <v>60</v>
      </c>
      <c r="E205" s="353"/>
      <c r="F205" s="325">
        <f t="shared" si="54"/>
        <v>0</v>
      </c>
      <c r="G205" s="321"/>
      <c r="H205" s="353"/>
      <c r="I205" s="353"/>
      <c r="J205" s="353"/>
      <c r="K205" s="353"/>
      <c r="L205" s="353"/>
      <c r="M205" s="353"/>
      <c r="N205" s="353"/>
      <c r="O205" s="353"/>
      <c r="P205" s="353"/>
    </row>
    <row r="206" s="311" customFormat="1" ht="17.1" hidden="1" customHeight="1" outlineLevel="1" spans="1:16">
      <c r="A206" s="332" t="s">
        <v>2916</v>
      </c>
      <c r="B206" s="321">
        <f t="shared" si="45"/>
        <v>488</v>
      </c>
      <c r="C206" s="321">
        <f t="shared" si="59"/>
        <v>0</v>
      </c>
      <c r="D206" s="353"/>
      <c r="E206" s="353"/>
      <c r="F206" s="325">
        <f t="shared" si="54"/>
        <v>488</v>
      </c>
      <c r="G206" s="321"/>
      <c r="H206" s="353">
        <v>80.64</v>
      </c>
      <c r="I206" s="353">
        <v>56.2</v>
      </c>
      <c r="J206" s="353">
        <v>62.24</v>
      </c>
      <c r="K206" s="353">
        <v>25.7</v>
      </c>
      <c r="L206" s="353">
        <v>48.89</v>
      </c>
      <c r="M206" s="353">
        <v>36.04</v>
      </c>
      <c r="N206" s="353">
        <v>47.38</v>
      </c>
      <c r="O206" s="353">
        <v>75.6</v>
      </c>
      <c r="P206" s="353">
        <v>54.94</v>
      </c>
    </row>
    <row r="207" s="311" customFormat="1" ht="17.1" hidden="1" customHeight="1" outlineLevel="1" spans="1:16">
      <c r="A207" s="332" t="s">
        <v>2917</v>
      </c>
      <c r="B207" s="321">
        <f t="shared" si="45"/>
        <v>191</v>
      </c>
      <c r="C207" s="321">
        <f t="shared" si="59"/>
        <v>0</v>
      </c>
      <c r="D207" s="353"/>
      <c r="E207" s="353"/>
      <c r="F207" s="325">
        <f t="shared" si="54"/>
        <v>191</v>
      </c>
      <c r="G207" s="321"/>
      <c r="H207" s="353">
        <v>24</v>
      </c>
      <c r="I207" s="353">
        <v>24</v>
      </c>
      <c r="J207" s="353">
        <v>22</v>
      </c>
      <c r="K207" s="353">
        <v>25</v>
      </c>
      <c r="L207" s="353">
        <v>15</v>
      </c>
      <c r="M207" s="353">
        <v>32</v>
      </c>
      <c r="N207" s="353">
        <v>19</v>
      </c>
      <c r="O207" s="353">
        <v>13.18</v>
      </c>
      <c r="P207" s="353">
        <v>17</v>
      </c>
    </row>
    <row r="208" s="311" customFormat="1" ht="17.1" hidden="1" customHeight="1" outlineLevel="1" spans="1:16">
      <c r="A208" s="332" t="s">
        <v>2918</v>
      </c>
      <c r="B208" s="321">
        <f t="shared" si="45"/>
        <v>5029</v>
      </c>
      <c r="C208" s="321">
        <f t="shared" si="59"/>
        <v>0</v>
      </c>
      <c r="D208" s="353"/>
      <c r="E208" s="353"/>
      <c r="F208" s="325">
        <f t="shared" si="54"/>
        <v>5029</v>
      </c>
      <c r="G208" s="321"/>
      <c r="H208" s="353">
        <v>576</v>
      </c>
      <c r="I208" s="353">
        <v>778</v>
      </c>
      <c r="J208" s="353">
        <v>759</v>
      </c>
      <c r="K208" s="353">
        <v>398</v>
      </c>
      <c r="L208" s="353">
        <v>598</v>
      </c>
      <c r="M208" s="353">
        <v>398</v>
      </c>
      <c r="N208" s="353">
        <v>381</v>
      </c>
      <c r="O208" s="353">
        <v>607</v>
      </c>
      <c r="P208" s="353">
        <v>534</v>
      </c>
    </row>
    <row r="209" s="311" customFormat="1" ht="17.1" hidden="1" customHeight="1" outlineLevel="1" spans="1:16">
      <c r="A209" s="332" t="s">
        <v>2919</v>
      </c>
      <c r="B209" s="321">
        <f t="shared" si="45"/>
        <v>67</v>
      </c>
      <c r="C209" s="321">
        <f t="shared" si="59"/>
        <v>0</v>
      </c>
      <c r="D209" s="353"/>
      <c r="E209" s="353"/>
      <c r="F209" s="325">
        <f t="shared" si="54"/>
        <v>67</v>
      </c>
      <c r="G209" s="321"/>
      <c r="H209" s="353">
        <v>0</v>
      </c>
      <c r="I209" s="353">
        <v>6.82</v>
      </c>
      <c r="J209" s="353">
        <v>8.35</v>
      </c>
      <c r="K209" s="353">
        <v>3.7</v>
      </c>
      <c r="L209" s="353">
        <v>4.68</v>
      </c>
      <c r="M209" s="353">
        <v>9.87</v>
      </c>
      <c r="N209" s="353">
        <v>8.24</v>
      </c>
      <c r="O209" s="353">
        <v>16.79</v>
      </c>
      <c r="P209" s="353">
        <v>8.12</v>
      </c>
    </row>
    <row r="210" s="311" customFormat="1" ht="17.1" hidden="1" customHeight="1" outlineLevel="1" spans="1:16">
      <c r="A210" s="332" t="s">
        <v>2920</v>
      </c>
      <c r="B210" s="321">
        <f t="shared" si="45"/>
        <v>136</v>
      </c>
      <c r="C210" s="321">
        <f t="shared" si="59"/>
        <v>0</v>
      </c>
      <c r="D210" s="353"/>
      <c r="E210" s="353"/>
      <c r="F210" s="325">
        <f t="shared" si="54"/>
        <v>136</v>
      </c>
      <c r="G210" s="321"/>
      <c r="H210" s="353">
        <v>15.58</v>
      </c>
      <c r="I210" s="353">
        <v>15.65</v>
      </c>
      <c r="J210" s="353">
        <v>13.38</v>
      </c>
      <c r="K210" s="353">
        <v>7.45</v>
      </c>
      <c r="L210" s="353">
        <v>4.63</v>
      </c>
      <c r="M210" s="353">
        <v>17.31</v>
      </c>
      <c r="N210" s="353">
        <v>17.73</v>
      </c>
      <c r="O210" s="353">
        <v>27.03</v>
      </c>
      <c r="P210" s="353">
        <v>17.47</v>
      </c>
    </row>
    <row r="211" s="311" customFormat="1" ht="17.1" hidden="1" customHeight="1" outlineLevel="1" spans="1:16">
      <c r="A211" s="332" t="s">
        <v>2921</v>
      </c>
      <c r="B211" s="321">
        <f t="shared" ref="B211:B267" si="60">SUM(C211,F211)</f>
        <v>708</v>
      </c>
      <c r="C211" s="321">
        <f t="shared" si="59"/>
        <v>708</v>
      </c>
      <c r="D211" s="353">
        <f>708-E211-F211</f>
        <v>708</v>
      </c>
      <c r="E211" s="353"/>
      <c r="F211" s="325">
        <f t="shared" si="54"/>
        <v>0</v>
      </c>
      <c r="G211" s="321"/>
      <c r="H211" s="353"/>
      <c r="I211" s="353"/>
      <c r="J211" s="353"/>
      <c r="K211" s="353"/>
      <c r="L211" s="353"/>
      <c r="M211" s="353"/>
      <c r="N211" s="353"/>
      <c r="O211" s="353"/>
      <c r="P211" s="353"/>
    </row>
    <row r="212" s="311" customFormat="1" ht="17.1" hidden="1" customHeight="1" outlineLevel="1" spans="1:16">
      <c r="A212" s="332" t="s">
        <v>2922</v>
      </c>
      <c r="B212" s="321">
        <f t="shared" si="60"/>
        <v>2592</v>
      </c>
      <c r="C212" s="321">
        <f t="shared" si="59"/>
        <v>0</v>
      </c>
      <c r="D212" s="353"/>
      <c r="E212" s="353"/>
      <c r="F212" s="325">
        <f t="shared" si="54"/>
        <v>2592</v>
      </c>
      <c r="G212" s="321"/>
      <c r="H212" s="353">
        <v>318</v>
      </c>
      <c r="I212" s="353">
        <v>388</v>
      </c>
      <c r="J212" s="353">
        <v>382</v>
      </c>
      <c r="K212" s="353">
        <v>194</v>
      </c>
      <c r="L212" s="353">
        <v>293</v>
      </c>
      <c r="M212" s="353">
        <v>202</v>
      </c>
      <c r="N212" s="353">
        <v>197</v>
      </c>
      <c r="O212" s="353">
        <v>342</v>
      </c>
      <c r="P212" s="353">
        <v>276</v>
      </c>
    </row>
    <row r="213" s="311" customFormat="1" ht="17.1" hidden="1" customHeight="1" outlineLevel="1" spans="1:16">
      <c r="A213" s="332" t="s">
        <v>2923</v>
      </c>
      <c r="B213" s="321">
        <f t="shared" si="60"/>
        <v>591</v>
      </c>
      <c r="C213" s="321">
        <f t="shared" si="59"/>
        <v>591</v>
      </c>
      <c r="D213" s="353">
        <f>591-E213-F213</f>
        <v>591</v>
      </c>
      <c r="E213" s="353"/>
      <c r="F213" s="325">
        <f t="shared" si="54"/>
        <v>0</v>
      </c>
      <c r="G213" s="321"/>
      <c r="H213" s="353"/>
      <c r="I213" s="353"/>
      <c r="J213" s="353"/>
      <c r="K213" s="353"/>
      <c r="L213" s="353"/>
      <c r="M213" s="353"/>
      <c r="N213" s="353"/>
      <c r="O213" s="353"/>
      <c r="P213" s="353"/>
    </row>
    <row r="214" s="311" customFormat="1" ht="17.1" hidden="1" customHeight="1" outlineLevel="1" spans="1:16">
      <c r="A214" s="332" t="s">
        <v>2924</v>
      </c>
      <c r="B214" s="321">
        <f t="shared" si="60"/>
        <v>1178</v>
      </c>
      <c r="C214" s="321">
        <f t="shared" si="59"/>
        <v>1178</v>
      </c>
      <c r="D214" s="353">
        <v>1178</v>
      </c>
      <c r="E214" s="353"/>
      <c r="F214" s="325">
        <f t="shared" si="54"/>
        <v>0</v>
      </c>
      <c r="G214" s="321"/>
      <c r="H214" s="353"/>
      <c r="I214" s="353"/>
      <c r="J214" s="353"/>
      <c r="K214" s="353"/>
      <c r="L214" s="353"/>
      <c r="M214" s="353"/>
      <c r="N214" s="353"/>
      <c r="O214" s="353"/>
      <c r="P214" s="353"/>
    </row>
    <row r="215" s="311" customFormat="1" ht="17.1" hidden="1" customHeight="1" outlineLevel="1" spans="1:16">
      <c r="A215" s="332" t="s">
        <v>2925</v>
      </c>
      <c r="B215" s="321">
        <f t="shared" si="60"/>
        <v>319</v>
      </c>
      <c r="C215" s="321">
        <f t="shared" si="59"/>
        <v>0</v>
      </c>
      <c r="D215" s="353"/>
      <c r="E215" s="353"/>
      <c r="F215" s="325">
        <f t="shared" si="54"/>
        <v>319</v>
      </c>
      <c r="G215" s="321"/>
      <c r="H215" s="353">
        <v>34</v>
      </c>
      <c r="I215" s="353">
        <v>39</v>
      </c>
      <c r="J215" s="353">
        <v>32</v>
      </c>
      <c r="K215" s="353">
        <v>17</v>
      </c>
      <c r="L215" s="353">
        <v>27</v>
      </c>
      <c r="M215" s="353">
        <v>39</v>
      </c>
      <c r="N215" s="353">
        <v>38</v>
      </c>
      <c r="O215" s="353">
        <v>67</v>
      </c>
      <c r="P215" s="353">
        <v>26</v>
      </c>
    </row>
    <row r="216" s="311" customFormat="1" ht="17.1" hidden="1" customHeight="1" outlineLevel="1" spans="1:16">
      <c r="A216" s="332" t="s">
        <v>2926</v>
      </c>
      <c r="B216" s="321">
        <f t="shared" si="60"/>
        <v>595</v>
      </c>
      <c r="C216" s="321">
        <f t="shared" si="59"/>
        <v>0</v>
      </c>
      <c r="D216" s="353"/>
      <c r="E216" s="353"/>
      <c r="F216" s="325">
        <f t="shared" si="54"/>
        <v>595</v>
      </c>
      <c r="G216" s="321"/>
      <c r="H216" s="353">
        <v>0</v>
      </c>
      <c r="I216" s="353">
        <v>73</v>
      </c>
      <c r="J216" s="353">
        <v>71</v>
      </c>
      <c r="K216" s="353">
        <v>38</v>
      </c>
      <c r="L216" s="353">
        <v>57</v>
      </c>
      <c r="M216" s="353">
        <v>74</v>
      </c>
      <c r="N216" s="353">
        <v>71</v>
      </c>
      <c r="O216" s="353">
        <v>111</v>
      </c>
      <c r="P216" s="353">
        <v>100</v>
      </c>
    </row>
    <row r="217" s="311" customFormat="1" ht="17.1" hidden="1" customHeight="1" outlineLevel="1" spans="1:16">
      <c r="A217" s="332" t="s">
        <v>2927</v>
      </c>
      <c r="B217" s="321">
        <f t="shared" si="60"/>
        <v>209</v>
      </c>
      <c r="C217" s="321">
        <f t="shared" si="59"/>
        <v>0</v>
      </c>
      <c r="D217" s="353"/>
      <c r="E217" s="353"/>
      <c r="F217" s="325">
        <f t="shared" si="54"/>
        <v>209</v>
      </c>
      <c r="G217" s="321"/>
      <c r="H217" s="353">
        <v>34.56</v>
      </c>
      <c r="I217" s="353">
        <v>24.08</v>
      </c>
      <c r="J217" s="353">
        <v>26.68</v>
      </c>
      <c r="K217" s="353">
        <v>11.02</v>
      </c>
      <c r="L217" s="353">
        <v>20.95</v>
      </c>
      <c r="M217" s="353">
        <v>15.44</v>
      </c>
      <c r="N217" s="353">
        <v>20.3</v>
      </c>
      <c r="O217" s="353">
        <v>32.4</v>
      </c>
      <c r="P217" s="353">
        <v>23.54</v>
      </c>
    </row>
    <row r="218" s="311" customFormat="1" ht="17.1" hidden="1" customHeight="1" outlineLevel="1" spans="1:16">
      <c r="A218" s="332" t="s">
        <v>2928</v>
      </c>
      <c r="B218" s="321">
        <f t="shared" si="60"/>
        <v>96</v>
      </c>
      <c r="C218" s="321">
        <f t="shared" si="59"/>
        <v>0</v>
      </c>
      <c r="D218" s="353"/>
      <c r="E218" s="353"/>
      <c r="F218" s="325">
        <f t="shared" si="54"/>
        <v>96</v>
      </c>
      <c r="G218" s="321"/>
      <c r="H218" s="353">
        <v>93</v>
      </c>
      <c r="I218" s="353"/>
      <c r="J218" s="353">
        <v>3.1</v>
      </c>
      <c r="K218" s="353"/>
      <c r="L218" s="353"/>
      <c r="M218" s="353"/>
      <c r="N218" s="353"/>
      <c r="O218" s="353"/>
      <c r="P218" s="353"/>
    </row>
    <row r="219" s="311" customFormat="1" ht="17.1" customHeight="1" collapsed="1" spans="1:16">
      <c r="A219" s="341" t="s">
        <v>2929</v>
      </c>
      <c r="B219" s="321">
        <f t="shared" si="60"/>
        <v>16860</v>
      </c>
      <c r="C219" s="321">
        <f t="shared" si="59"/>
        <v>0</v>
      </c>
      <c r="D219" s="331">
        <f>ROUND(SUM(D220,D230:D232),0)</f>
        <v>0</v>
      </c>
      <c r="E219" s="331">
        <f t="shared" ref="E219:P219" si="61">ROUND(SUM(E220,E230:E232),0)</f>
        <v>0</v>
      </c>
      <c r="F219" s="325">
        <f t="shared" si="54"/>
        <v>16860</v>
      </c>
      <c r="G219" s="331">
        <v>0</v>
      </c>
      <c r="H219" s="331">
        <f t="shared" si="61"/>
        <v>1525</v>
      </c>
      <c r="I219" s="331">
        <f t="shared" si="61"/>
        <v>1700</v>
      </c>
      <c r="J219" s="331">
        <f t="shared" si="61"/>
        <v>1265</v>
      </c>
      <c r="K219" s="331">
        <f t="shared" si="61"/>
        <v>1345</v>
      </c>
      <c r="L219" s="331">
        <f t="shared" si="61"/>
        <v>1235</v>
      </c>
      <c r="M219" s="331">
        <f t="shared" si="61"/>
        <v>1715</v>
      </c>
      <c r="N219" s="331">
        <f t="shared" si="61"/>
        <v>865</v>
      </c>
      <c r="O219" s="331">
        <f t="shared" si="61"/>
        <v>5115</v>
      </c>
      <c r="P219" s="331">
        <f t="shared" si="61"/>
        <v>2095</v>
      </c>
    </row>
    <row r="220" s="311" customFormat="1" ht="17.1" hidden="1" customHeight="1" outlineLevel="1" spans="1:16">
      <c r="A220" s="332" t="s">
        <v>2930</v>
      </c>
      <c r="B220" s="321">
        <f t="shared" si="60"/>
        <v>16860</v>
      </c>
      <c r="C220" s="321">
        <f t="shared" si="59"/>
        <v>0</v>
      </c>
      <c r="D220" s="333">
        <f>SUM(D221:D229)</f>
        <v>0</v>
      </c>
      <c r="E220" s="333">
        <f t="shared" ref="E220:P220" si="62">SUM(E221:E229)</f>
        <v>0</v>
      </c>
      <c r="F220" s="325">
        <f t="shared" si="54"/>
        <v>16860</v>
      </c>
      <c r="G220" s="321">
        <v>0</v>
      </c>
      <c r="H220" s="333">
        <f t="shared" si="62"/>
        <v>1525</v>
      </c>
      <c r="I220" s="333">
        <f t="shared" si="62"/>
        <v>1700</v>
      </c>
      <c r="J220" s="333">
        <f t="shared" si="62"/>
        <v>1265</v>
      </c>
      <c r="K220" s="333">
        <f t="shared" si="62"/>
        <v>1345</v>
      </c>
      <c r="L220" s="333">
        <f t="shared" si="62"/>
        <v>1235</v>
      </c>
      <c r="M220" s="333">
        <f t="shared" si="62"/>
        <v>1715</v>
      </c>
      <c r="N220" s="333">
        <f t="shared" si="62"/>
        <v>865</v>
      </c>
      <c r="O220" s="333">
        <f t="shared" si="62"/>
        <v>5115</v>
      </c>
      <c r="P220" s="333">
        <f t="shared" si="62"/>
        <v>2095</v>
      </c>
    </row>
    <row r="221" s="311" customFormat="1" ht="17.1" hidden="1" customHeight="1" outlineLevel="1" spans="1:16">
      <c r="A221" s="332" t="s">
        <v>2931</v>
      </c>
      <c r="B221" s="321">
        <f t="shared" si="60"/>
        <v>3315</v>
      </c>
      <c r="C221" s="321">
        <f t="shared" si="59"/>
        <v>0</v>
      </c>
      <c r="D221" s="322"/>
      <c r="E221" s="322"/>
      <c r="F221" s="325">
        <f t="shared" si="54"/>
        <v>3315</v>
      </c>
      <c r="G221" s="321"/>
      <c r="H221" s="322">
        <v>530</v>
      </c>
      <c r="I221" s="322">
        <v>450</v>
      </c>
      <c r="J221" s="322">
        <v>455</v>
      </c>
      <c r="K221" s="322">
        <v>265</v>
      </c>
      <c r="L221" s="322">
        <v>340</v>
      </c>
      <c r="M221" s="322">
        <v>260</v>
      </c>
      <c r="N221" s="322">
        <v>230</v>
      </c>
      <c r="O221" s="322">
        <v>455</v>
      </c>
      <c r="P221" s="322">
        <v>330</v>
      </c>
    </row>
    <row r="222" s="311" customFormat="1" ht="17.1" hidden="1" customHeight="1" outlineLevel="1" spans="1:16">
      <c r="A222" s="332" t="s">
        <v>2932</v>
      </c>
      <c r="B222" s="321">
        <f t="shared" si="60"/>
        <v>3895</v>
      </c>
      <c r="C222" s="321">
        <f t="shared" si="59"/>
        <v>0</v>
      </c>
      <c r="D222" s="322"/>
      <c r="E222" s="322"/>
      <c r="F222" s="325">
        <f t="shared" si="54"/>
        <v>3895</v>
      </c>
      <c r="G222" s="321"/>
      <c r="H222" s="322">
        <v>695</v>
      </c>
      <c r="I222" s="322">
        <v>450</v>
      </c>
      <c r="J222" s="322">
        <v>510</v>
      </c>
      <c r="K222" s="322">
        <v>230</v>
      </c>
      <c r="L222" s="322">
        <v>295</v>
      </c>
      <c r="M222" s="322">
        <v>655</v>
      </c>
      <c r="N222" s="322">
        <v>285</v>
      </c>
      <c r="O222" s="322">
        <v>460</v>
      </c>
      <c r="P222" s="322">
        <v>315</v>
      </c>
    </row>
    <row r="223" s="311" customFormat="1" ht="17.1" hidden="1" customHeight="1" outlineLevel="1" spans="1:16">
      <c r="A223" s="332" t="s">
        <v>2933</v>
      </c>
      <c r="B223" s="321">
        <f t="shared" si="60"/>
        <v>4000</v>
      </c>
      <c r="C223" s="321">
        <f t="shared" si="59"/>
        <v>0</v>
      </c>
      <c r="D223" s="322"/>
      <c r="E223" s="322"/>
      <c r="F223" s="325">
        <f t="shared" si="54"/>
        <v>4000</v>
      </c>
      <c r="G223" s="321"/>
      <c r="H223" s="322"/>
      <c r="I223" s="322"/>
      <c r="J223" s="322"/>
      <c r="K223" s="322"/>
      <c r="L223" s="322"/>
      <c r="M223" s="322"/>
      <c r="N223" s="322"/>
      <c r="O223" s="322">
        <v>4000</v>
      </c>
      <c r="P223" s="322"/>
    </row>
    <row r="224" s="311" customFormat="1" ht="17.1" hidden="1" customHeight="1" outlineLevel="1" spans="1:16">
      <c r="A224" s="332" t="s">
        <v>2934</v>
      </c>
      <c r="B224" s="321">
        <f t="shared" si="60"/>
        <v>1000</v>
      </c>
      <c r="C224" s="321">
        <f t="shared" si="59"/>
        <v>0</v>
      </c>
      <c r="D224" s="322"/>
      <c r="E224" s="322"/>
      <c r="F224" s="325">
        <f t="shared" si="54"/>
        <v>1000</v>
      </c>
      <c r="G224" s="321"/>
      <c r="H224" s="322"/>
      <c r="I224" s="322"/>
      <c r="J224" s="322"/>
      <c r="K224" s="322"/>
      <c r="L224" s="322"/>
      <c r="M224" s="322"/>
      <c r="N224" s="322"/>
      <c r="O224" s="322"/>
      <c r="P224" s="322">
        <v>1000</v>
      </c>
    </row>
    <row r="225" s="311" customFormat="1" ht="17.1" hidden="1" customHeight="1" outlineLevel="1" spans="1:16">
      <c r="A225" s="332" t="s">
        <v>2935</v>
      </c>
      <c r="B225" s="321">
        <f t="shared" si="60"/>
        <v>1050</v>
      </c>
      <c r="C225" s="321">
        <f t="shared" si="59"/>
        <v>0</v>
      </c>
      <c r="D225" s="322"/>
      <c r="E225" s="322"/>
      <c r="F225" s="325">
        <f t="shared" si="54"/>
        <v>1050</v>
      </c>
      <c r="G225" s="321"/>
      <c r="H225" s="322">
        <v>0</v>
      </c>
      <c r="I225" s="322">
        <v>0</v>
      </c>
      <c r="J225" s="322">
        <v>150</v>
      </c>
      <c r="K225" s="322">
        <v>300</v>
      </c>
      <c r="L225" s="322">
        <v>0</v>
      </c>
      <c r="M225" s="322">
        <v>500</v>
      </c>
      <c r="N225" s="322">
        <v>100</v>
      </c>
      <c r="O225" s="322">
        <v>0</v>
      </c>
      <c r="P225" s="322">
        <v>0</v>
      </c>
    </row>
    <row r="226" s="311" customFormat="1" ht="17.1" hidden="1" customHeight="1" outlineLevel="1" spans="1:16">
      <c r="A226" s="332" t="s">
        <v>2936</v>
      </c>
      <c r="B226" s="321">
        <f t="shared" si="60"/>
        <v>650</v>
      </c>
      <c r="C226" s="321">
        <f t="shared" si="59"/>
        <v>0</v>
      </c>
      <c r="D226" s="322"/>
      <c r="E226" s="322"/>
      <c r="F226" s="325">
        <f t="shared" si="54"/>
        <v>650</v>
      </c>
      <c r="G226" s="321"/>
      <c r="H226" s="322">
        <v>100</v>
      </c>
      <c r="I226" s="322">
        <v>0</v>
      </c>
      <c r="J226" s="322">
        <v>0</v>
      </c>
      <c r="K226" s="322">
        <v>200</v>
      </c>
      <c r="L226" s="322">
        <v>100</v>
      </c>
      <c r="M226" s="322">
        <v>100</v>
      </c>
      <c r="N226" s="322">
        <v>50</v>
      </c>
      <c r="O226" s="322">
        <v>0</v>
      </c>
      <c r="P226" s="322">
        <v>100</v>
      </c>
    </row>
    <row r="227" s="311" customFormat="1" ht="17.1" hidden="1" customHeight="1" outlineLevel="1" spans="1:16">
      <c r="A227" s="332" t="s">
        <v>2937</v>
      </c>
      <c r="B227" s="321">
        <f t="shared" si="60"/>
        <v>800</v>
      </c>
      <c r="C227" s="321">
        <f t="shared" si="59"/>
        <v>0</v>
      </c>
      <c r="D227" s="322"/>
      <c r="E227" s="322"/>
      <c r="F227" s="325">
        <f t="shared" si="54"/>
        <v>800</v>
      </c>
      <c r="G227" s="321"/>
      <c r="H227" s="322">
        <v>0</v>
      </c>
      <c r="I227" s="322">
        <v>450</v>
      </c>
      <c r="J227" s="322">
        <v>150</v>
      </c>
      <c r="K227" s="322">
        <v>0</v>
      </c>
      <c r="L227" s="322">
        <v>0</v>
      </c>
      <c r="M227" s="322">
        <v>0</v>
      </c>
      <c r="N227" s="322">
        <v>0</v>
      </c>
      <c r="O227" s="322">
        <v>0</v>
      </c>
      <c r="P227" s="322">
        <v>200</v>
      </c>
    </row>
    <row r="228" s="311" customFormat="1" ht="17.1" hidden="1" customHeight="1" outlineLevel="1" spans="1:16">
      <c r="A228" s="332" t="s">
        <v>2938</v>
      </c>
      <c r="B228" s="321">
        <f t="shared" si="60"/>
        <v>1400</v>
      </c>
      <c r="C228" s="321">
        <f t="shared" si="59"/>
        <v>0</v>
      </c>
      <c r="D228" s="322"/>
      <c r="E228" s="322"/>
      <c r="F228" s="325">
        <f t="shared" si="54"/>
        <v>1400</v>
      </c>
      <c r="G228" s="321"/>
      <c r="H228" s="322">
        <v>200</v>
      </c>
      <c r="I228" s="322">
        <v>200</v>
      </c>
      <c r="J228" s="322">
        <v>0</v>
      </c>
      <c r="K228" s="322">
        <v>200</v>
      </c>
      <c r="L228" s="322">
        <v>200</v>
      </c>
      <c r="M228" s="322">
        <v>200</v>
      </c>
      <c r="N228" s="322">
        <v>200</v>
      </c>
      <c r="O228" s="322">
        <v>200</v>
      </c>
      <c r="P228" s="322">
        <v>0</v>
      </c>
    </row>
    <row r="229" s="311" customFormat="1" ht="17.1" hidden="1" customHeight="1" outlineLevel="1" spans="1:16">
      <c r="A229" s="332" t="s">
        <v>2939</v>
      </c>
      <c r="B229" s="321">
        <f t="shared" si="60"/>
        <v>750</v>
      </c>
      <c r="C229" s="321">
        <f t="shared" si="59"/>
        <v>0</v>
      </c>
      <c r="D229" s="322">
        <f>750-E229-F229</f>
        <v>0</v>
      </c>
      <c r="E229" s="322"/>
      <c r="F229" s="325">
        <f t="shared" si="54"/>
        <v>750</v>
      </c>
      <c r="G229" s="321"/>
      <c r="H229" s="322"/>
      <c r="I229" s="322">
        <v>150</v>
      </c>
      <c r="J229" s="322"/>
      <c r="K229" s="322">
        <v>150</v>
      </c>
      <c r="L229" s="322">
        <v>300</v>
      </c>
      <c r="M229" s="322"/>
      <c r="N229" s="322"/>
      <c r="O229" s="322"/>
      <c r="P229" s="322">
        <v>150</v>
      </c>
    </row>
    <row r="230" s="311" customFormat="1" ht="17.1" hidden="1" customHeight="1" outlineLevel="1" spans="1:16">
      <c r="A230" s="355" t="s">
        <v>2940</v>
      </c>
      <c r="B230" s="321">
        <f t="shared" si="60"/>
        <v>0</v>
      </c>
      <c r="C230" s="321">
        <f t="shared" si="59"/>
        <v>0</v>
      </c>
      <c r="D230" s="353"/>
      <c r="E230" s="353"/>
      <c r="F230" s="325">
        <f t="shared" si="54"/>
        <v>0</v>
      </c>
      <c r="G230" s="321"/>
      <c r="H230" s="353"/>
      <c r="I230" s="353"/>
      <c r="J230" s="353"/>
      <c r="K230" s="353"/>
      <c r="L230" s="353"/>
      <c r="M230" s="353"/>
      <c r="N230" s="353"/>
      <c r="O230" s="353"/>
      <c r="P230" s="353"/>
    </row>
    <row r="231" s="311" customFormat="1" ht="17.1" hidden="1" customHeight="1" outlineLevel="1" spans="1:16">
      <c r="A231" s="355" t="s">
        <v>2941</v>
      </c>
      <c r="B231" s="321">
        <f t="shared" si="60"/>
        <v>0</v>
      </c>
      <c r="C231" s="321">
        <f t="shared" si="59"/>
        <v>0</v>
      </c>
      <c r="D231" s="353"/>
      <c r="E231" s="353"/>
      <c r="F231" s="325">
        <f t="shared" si="54"/>
        <v>0</v>
      </c>
      <c r="G231" s="321"/>
      <c r="H231" s="353"/>
      <c r="I231" s="353"/>
      <c r="J231" s="353"/>
      <c r="K231" s="353"/>
      <c r="L231" s="353"/>
      <c r="M231" s="353"/>
      <c r="N231" s="353"/>
      <c r="O231" s="353"/>
      <c r="P231" s="353"/>
    </row>
    <row r="232" s="311" customFormat="1" ht="17.1" hidden="1" customHeight="1" outlineLevel="1" spans="1:16">
      <c r="A232" s="355" t="s">
        <v>2942</v>
      </c>
      <c r="B232" s="321">
        <f t="shared" si="60"/>
        <v>0</v>
      </c>
      <c r="C232" s="321">
        <f t="shared" si="59"/>
        <v>0</v>
      </c>
      <c r="D232" s="353">
        <f>-F232</f>
        <v>0</v>
      </c>
      <c r="E232" s="353"/>
      <c r="F232" s="325">
        <f t="shared" si="54"/>
        <v>0</v>
      </c>
      <c r="G232" s="321"/>
      <c r="H232" s="353"/>
      <c r="I232" s="353"/>
      <c r="J232" s="353"/>
      <c r="K232" s="353"/>
      <c r="L232" s="353"/>
      <c r="M232" s="353"/>
      <c r="N232" s="353"/>
      <c r="O232" s="353"/>
      <c r="P232" s="353"/>
    </row>
    <row r="233" s="311" customFormat="1" ht="17.1" customHeight="1" collapsed="1" spans="1:16">
      <c r="A233" s="341" t="s">
        <v>2943</v>
      </c>
      <c r="B233" s="321">
        <f t="shared" si="60"/>
        <v>425</v>
      </c>
      <c r="C233" s="321">
        <f t="shared" si="59"/>
        <v>0</v>
      </c>
      <c r="D233" s="356"/>
      <c r="E233" s="356"/>
      <c r="F233" s="325">
        <f t="shared" si="54"/>
        <v>425</v>
      </c>
      <c r="G233" s="321"/>
      <c r="H233" s="336">
        <v>175</v>
      </c>
      <c r="I233" s="336">
        <v>0</v>
      </c>
      <c r="J233" s="336">
        <v>112</v>
      </c>
      <c r="K233" s="336">
        <v>0</v>
      </c>
      <c r="L233" s="336">
        <v>0</v>
      </c>
      <c r="M233" s="336">
        <v>0</v>
      </c>
      <c r="N233" s="336">
        <v>138</v>
      </c>
      <c r="O233" s="336">
        <v>0</v>
      </c>
      <c r="P233" s="336">
        <v>0</v>
      </c>
    </row>
    <row r="234" s="311" customFormat="1" ht="17.1" customHeight="1" spans="1:16">
      <c r="A234" s="351" t="s">
        <v>2944</v>
      </c>
      <c r="B234" s="321">
        <f t="shared" si="60"/>
        <v>24436</v>
      </c>
      <c r="C234" s="321">
        <f t="shared" si="59"/>
        <v>2798</v>
      </c>
      <c r="D234" s="337">
        <f>ROUND(SUM(D235:D236),0)</f>
        <v>2798</v>
      </c>
      <c r="E234" s="337">
        <f t="shared" ref="E234:P234" si="63">ROUND(SUM(E235:E236),0)</f>
        <v>0</v>
      </c>
      <c r="F234" s="325">
        <f t="shared" si="54"/>
        <v>21638</v>
      </c>
      <c r="G234" s="337">
        <v>0</v>
      </c>
      <c r="H234" s="337">
        <f t="shared" si="63"/>
        <v>329</v>
      </c>
      <c r="I234" s="337">
        <f t="shared" si="63"/>
        <v>919</v>
      </c>
      <c r="J234" s="337">
        <f t="shared" si="63"/>
        <v>3946</v>
      </c>
      <c r="K234" s="337">
        <f t="shared" si="63"/>
        <v>7394</v>
      </c>
      <c r="L234" s="337">
        <f t="shared" si="63"/>
        <v>1470</v>
      </c>
      <c r="M234" s="337">
        <f t="shared" si="63"/>
        <v>1027</v>
      </c>
      <c r="N234" s="337">
        <f t="shared" si="63"/>
        <v>1481</v>
      </c>
      <c r="O234" s="337">
        <f t="shared" si="63"/>
        <v>3203</v>
      </c>
      <c r="P234" s="337">
        <f t="shared" si="63"/>
        <v>1869</v>
      </c>
    </row>
    <row r="235" s="311" customFormat="1" ht="17.1" hidden="1" customHeight="1" outlineLevel="1" spans="1:16">
      <c r="A235" s="332" t="s">
        <v>2945</v>
      </c>
      <c r="B235" s="321">
        <f t="shared" si="60"/>
        <v>16701</v>
      </c>
      <c r="C235" s="321">
        <f t="shared" si="59"/>
        <v>0</v>
      </c>
      <c r="D235" s="336"/>
      <c r="E235" s="336"/>
      <c r="F235" s="325">
        <f t="shared" si="54"/>
        <v>16701</v>
      </c>
      <c r="G235" s="321"/>
      <c r="H235" s="336">
        <v>176</v>
      </c>
      <c r="I235" s="336">
        <v>644</v>
      </c>
      <c r="J235" s="336">
        <v>2892</v>
      </c>
      <c r="K235" s="336">
        <v>5658</v>
      </c>
      <c r="L235" s="336">
        <v>1104</v>
      </c>
      <c r="M235" s="336">
        <v>905</v>
      </c>
      <c r="N235" s="336">
        <v>1118</v>
      </c>
      <c r="O235" s="336">
        <v>2579</v>
      </c>
      <c r="P235" s="336">
        <v>1625</v>
      </c>
    </row>
    <row r="236" s="311" customFormat="1" ht="17.1" hidden="1" customHeight="1" outlineLevel="1" spans="1:16">
      <c r="A236" s="332" t="s">
        <v>2946</v>
      </c>
      <c r="B236" s="321">
        <f t="shared" si="60"/>
        <v>7735</v>
      </c>
      <c r="C236" s="321">
        <f t="shared" si="59"/>
        <v>2798</v>
      </c>
      <c r="D236" s="336">
        <f>7735-E236-F236</f>
        <v>2798</v>
      </c>
      <c r="E236" s="336"/>
      <c r="F236" s="325">
        <f t="shared" si="54"/>
        <v>4937</v>
      </c>
      <c r="G236" s="321"/>
      <c r="H236" s="336">
        <v>153</v>
      </c>
      <c r="I236" s="336">
        <v>275</v>
      </c>
      <c r="J236" s="336">
        <v>1054</v>
      </c>
      <c r="K236" s="336">
        <v>1736</v>
      </c>
      <c r="L236" s="336">
        <v>366</v>
      </c>
      <c r="M236" s="336">
        <v>122</v>
      </c>
      <c r="N236" s="336">
        <v>363</v>
      </c>
      <c r="O236" s="336">
        <v>624</v>
      </c>
      <c r="P236" s="336">
        <v>244</v>
      </c>
    </row>
    <row r="237" s="311" customFormat="1" ht="17.1" customHeight="1" collapsed="1" spans="1:16">
      <c r="A237" s="341" t="s">
        <v>2947</v>
      </c>
      <c r="B237" s="321">
        <f t="shared" si="60"/>
        <v>3080</v>
      </c>
      <c r="C237" s="321">
        <f t="shared" si="59"/>
        <v>-784</v>
      </c>
      <c r="D237" s="331">
        <f>ROUND(SUM(D238,D241),0)</f>
        <v>-784</v>
      </c>
      <c r="E237" s="331">
        <f t="shared" ref="E237:P237" si="64">ROUND(SUM(E238,E241),0)</f>
        <v>0</v>
      </c>
      <c r="F237" s="325">
        <f t="shared" si="54"/>
        <v>3864</v>
      </c>
      <c r="G237" s="331">
        <v>0</v>
      </c>
      <c r="H237" s="331">
        <f t="shared" si="64"/>
        <v>722</v>
      </c>
      <c r="I237" s="331">
        <f t="shared" si="64"/>
        <v>263</v>
      </c>
      <c r="J237" s="331">
        <f t="shared" si="64"/>
        <v>361</v>
      </c>
      <c r="K237" s="331">
        <f t="shared" si="64"/>
        <v>230</v>
      </c>
      <c r="L237" s="331">
        <f t="shared" si="64"/>
        <v>266</v>
      </c>
      <c r="M237" s="331">
        <f t="shared" si="64"/>
        <v>463</v>
      </c>
      <c r="N237" s="331">
        <f t="shared" si="64"/>
        <v>874</v>
      </c>
      <c r="O237" s="331">
        <f t="shared" si="64"/>
        <v>327</v>
      </c>
      <c r="P237" s="331">
        <f t="shared" si="64"/>
        <v>358</v>
      </c>
    </row>
    <row r="238" s="311" customFormat="1" ht="17.1" hidden="1" customHeight="1" outlineLevel="1" spans="1:16">
      <c r="A238" s="332" t="s">
        <v>2948</v>
      </c>
      <c r="B238" s="321">
        <f t="shared" si="60"/>
        <v>1524</v>
      </c>
      <c r="C238" s="321">
        <f t="shared" si="59"/>
        <v>184</v>
      </c>
      <c r="D238" s="357">
        <f>SUM(D239:D240)</f>
        <v>184</v>
      </c>
      <c r="E238" s="357">
        <f t="shared" ref="E238:P238" si="65">SUM(E239:E240)</f>
        <v>0</v>
      </c>
      <c r="F238" s="319">
        <f t="shared" si="54"/>
        <v>1340</v>
      </c>
      <c r="G238" s="321">
        <v>0</v>
      </c>
      <c r="H238" s="357">
        <f t="shared" si="65"/>
        <v>200</v>
      </c>
      <c r="I238" s="357">
        <f t="shared" si="65"/>
        <v>120</v>
      </c>
      <c r="J238" s="357">
        <f t="shared" si="65"/>
        <v>132</v>
      </c>
      <c r="K238" s="357">
        <f t="shared" si="65"/>
        <v>132</v>
      </c>
      <c r="L238" s="357">
        <f t="shared" si="65"/>
        <v>142</v>
      </c>
      <c r="M238" s="357">
        <f t="shared" si="65"/>
        <v>138</v>
      </c>
      <c r="N238" s="357">
        <f t="shared" si="65"/>
        <v>144</v>
      </c>
      <c r="O238" s="357">
        <f t="shared" si="65"/>
        <v>184</v>
      </c>
      <c r="P238" s="357">
        <f t="shared" si="65"/>
        <v>148</v>
      </c>
    </row>
    <row r="239" s="311" customFormat="1" ht="17.1" hidden="1" customHeight="1" outlineLevel="1" spans="1:16">
      <c r="A239" s="351" t="s">
        <v>2949</v>
      </c>
      <c r="B239" s="321">
        <f t="shared" si="60"/>
        <v>1524</v>
      </c>
      <c r="C239" s="321">
        <f t="shared" si="59"/>
        <v>854</v>
      </c>
      <c r="D239" s="356">
        <v>854</v>
      </c>
      <c r="E239" s="356"/>
      <c r="F239" s="319">
        <f t="shared" si="54"/>
        <v>670</v>
      </c>
      <c r="G239" s="321"/>
      <c r="H239" s="356">
        <v>100</v>
      </c>
      <c r="I239" s="356">
        <v>60</v>
      </c>
      <c r="J239" s="356">
        <v>66</v>
      </c>
      <c r="K239" s="356">
        <v>66</v>
      </c>
      <c r="L239" s="356">
        <v>71</v>
      </c>
      <c r="M239" s="356">
        <v>69</v>
      </c>
      <c r="N239" s="356">
        <v>72</v>
      </c>
      <c r="O239" s="356">
        <v>92</v>
      </c>
      <c r="P239" s="356">
        <v>74</v>
      </c>
    </row>
    <row r="240" s="311" customFormat="1" ht="17.1" hidden="1" customHeight="1" outlineLevel="1" spans="1:16">
      <c r="A240" s="332" t="s">
        <v>2950</v>
      </c>
      <c r="B240" s="321">
        <f t="shared" si="60"/>
        <v>0</v>
      </c>
      <c r="C240" s="321">
        <f t="shared" si="59"/>
        <v>-670</v>
      </c>
      <c r="D240" s="356">
        <f>-E240-F240</f>
        <v>-670</v>
      </c>
      <c r="E240" s="356"/>
      <c r="F240" s="319">
        <f t="shared" si="54"/>
        <v>670</v>
      </c>
      <c r="G240" s="321"/>
      <c r="H240" s="356">
        <v>100</v>
      </c>
      <c r="I240" s="356">
        <v>60</v>
      </c>
      <c r="J240" s="356">
        <v>66</v>
      </c>
      <c r="K240" s="356">
        <v>66</v>
      </c>
      <c r="L240" s="356">
        <v>71</v>
      </c>
      <c r="M240" s="356">
        <v>69</v>
      </c>
      <c r="N240" s="356">
        <v>72</v>
      </c>
      <c r="O240" s="356">
        <v>92</v>
      </c>
      <c r="P240" s="356">
        <v>74</v>
      </c>
    </row>
    <row r="241" s="311" customFormat="1" ht="17.1" hidden="1" customHeight="1" outlineLevel="1" spans="1:16">
      <c r="A241" s="332" t="s">
        <v>2951</v>
      </c>
      <c r="B241" s="321">
        <f t="shared" si="60"/>
        <v>1556</v>
      </c>
      <c r="C241" s="321">
        <f t="shared" si="59"/>
        <v>-968</v>
      </c>
      <c r="D241" s="357">
        <f t="shared" ref="D241:P241" si="66">SUM(D242:D247)</f>
        <v>-967.66</v>
      </c>
      <c r="E241" s="357">
        <f t="shared" si="66"/>
        <v>0</v>
      </c>
      <c r="F241" s="319">
        <f t="shared" si="54"/>
        <v>2524</v>
      </c>
      <c r="G241" s="357">
        <v>0</v>
      </c>
      <c r="H241" s="357">
        <f t="shared" si="66"/>
        <v>521.92</v>
      </c>
      <c r="I241" s="357">
        <f t="shared" si="66"/>
        <v>142.91</v>
      </c>
      <c r="J241" s="357">
        <f t="shared" si="66"/>
        <v>228.67</v>
      </c>
      <c r="K241" s="357">
        <f t="shared" si="66"/>
        <v>97.59</v>
      </c>
      <c r="L241" s="357">
        <f t="shared" si="66"/>
        <v>124.31</v>
      </c>
      <c r="M241" s="357">
        <f t="shared" si="66"/>
        <v>324.84</v>
      </c>
      <c r="N241" s="357">
        <f t="shared" si="66"/>
        <v>730.13</v>
      </c>
      <c r="O241" s="357">
        <f t="shared" si="66"/>
        <v>143.13</v>
      </c>
      <c r="P241" s="357">
        <f t="shared" si="66"/>
        <v>210.04</v>
      </c>
    </row>
    <row r="242" s="311" customFormat="1" ht="17.1" hidden="1" customHeight="1" outlineLevel="1" spans="1:16">
      <c r="A242" s="332" t="s">
        <v>2952</v>
      </c>
      <c r="B242" s="321">
        <f t="shared" si="60"/>
        <v>157</v>
      </c>
      <c r="C242" s="321">
        <f t="shared" si="59"/>
        <v>0</v>
      </c>
      <c r="D242" s="356"/>
      <c r="E242" s="356"/>
      <c r="F242" s="319">
        <f t="shared" si="54"/>
        <v>157</v>
      </c>
      <c r="G242" s="321"/>
      <c r="H242" s="356">
        <v>56</v>
      </c>
      <c r="I242" s="356">
        <v>16.2</v>
      </c>
      <c r="J242" s="356">
        <v>12</v>
      </c>
      <c r="K242" s="356">
        <v>10.8</v>
      </c>
      <c r="L242" s="356">
        <v>13.8</v>
      </c>
      <c r="M242" s="356">
        <v>11.4</v>
      </c>
      <c r="N242" s="356">
        <v>7.2</v>
      </c>
      <c r="O242" s="356">
        <v>15.6</v>
      </c>
      <c r="P242" s="356">
        <v>13.8</v>
      </c>
    </row>
    <row r="243" s="311" customFormat="1" ht="17.1" hidden="1" customHeight="1" outlineLevel="1" spans="1:16">
      <c r="A243" s="332" t="s">
        <v>2953</v>
      </c>
      <c r="B243" s="321">
        <f t="shared" si="60"/>
        <v>110</v>
      </c>
      <c r="C243" s="321">
        <f t="shared" si="59"/>
        <v>5</v>
      </c>
      <c r="D243" s="356">
        <f>110.34-E243-F243</f>
        <v>5.34</v>
      </c>
      <c r="E243" s="356"/>
      <c r="F243" s="319">
        <f t="shared" si="54"/>
        <v>105</v>
      </c>
      <c r="G243" s="321"/>
      <c r="H243" s="356">
        <v>11.92</v>
      </c>
      <c r="I243" s="356">
        <v>10.61</v>
      </c>
      <c r="J243" s="356">
        <v>10.67</v>
      </c>
      <c r="K243" s="356">
        <v>9.39</v>
      </c>
      <c r="L243" s="356">
        <v>11.61</v>
      </c>
      <c r="M243" s="356">
        <v>11.74</v>
      </c>
      <c r="N243" s="356">
        <v>11.33</v>
      </c>
      <c r="O243" s="356">
        <v>15.73</v>
      </c>
      <c r="P243" s="356">
        <v>12.34</v>
      </c>
    </row>
    <row r="244" s="311" customFormat="1" ht="17.1" hidden="1" customHeight="1" outlineLevel="1" spans="1:16">
      <c r="A244" s="332" t="s">
        <v>2954</v>
      </c>
      <c r="B244" s="321">
        <f t="shared" si="60"/>
        <v>1126</v>
      </c>
      <c r="C244" s="321">
        <f t="shared" si="59"/>
        <v>0</v>
      </c>
      <c r="D244" s="356"/>
      <c r="E244" s="356"/>
      <c r="F244" s="319">
        <f t="shared" si="54"/>
        <v>1126</v>
      </c>
      <c r="G244" s="321"/>
      <c r="H244" s="356">
        <v>404</v>
      </c>
      <c r="I244" s="356">
        <v>116.1</v>
      </c>
      <c r="J244" s="356">
        <v>86</v>
      </c>
      <c r="K244" s="356">
        <v>77.4</v>
      </c>
      <c r="L244" s="356">
        <v>98.9</v>
      </c>
      <c r="M244" s="356">
        <v>81.7</v>
      </c>
      <c r="N244" s="356">
        <v>51.6</v>
      </c>
      <c r="O244" s="356">
        <v>111.8</v>
      </c>
      <c r="P244" s="356">
        <v>98.9</v>
      </c>
    </row>
    <row r="245" s="311" customFormat="1" ht="17.1" hidden="1" customHeight="1" outlineLevel="1" spans="1:16">
      <c r="A245" s="332" t="s">
        <v>2955</v>
      </c>
      <c r="B245" s="321">
        <f t="shared" si="60"/>
        <v>160</v>
      </c>
      <c r="C245" s="321">
        <f t="shared" si="59"/>
        <v>0</v>
      </c>
      <c r="D245" s="356"/>
      <c r="E245" s="356"/>
      <c r="F245" s="319">
        <f t="shared" si="54"/>
        <v>160</v>
      </c>
      <c r="G245" s="321"/>
      <c r="H245" s="356">
        <v>50</v>
      </c>
      <c r="I245" s="356"/>
      <c r="J245" s="356"/>
      <c r="K245" s="356"/>
      <c r="L245" s="356"/>
      <c r="M245" s="356">
        <v>60</v>
      </c>
      <c r="N245" s="356">
        <v>50</v>
      </c>
      <c r="O245" s="356"/>
      <c r="P245" s="356"/>
    </row>
    <row r="246" s="311" customFormat="1" ht="17.1" hidden="1" customHeight="1" outlineLevel="1" spans="1:16">
      <c r="A246" s="332" t="s">
        <v>2956</v>
      </c>
      <c r="B246" s="321">
        <f t="shared" si="60"/>
        <v>2</v>
      </c>
      <c r="C246" s="321">
        <f t="shared" si="59"/>
        <v>2</v>
      </c>
      <c r="D246" s="356">
        <v>2</v>
      </c>
      <c r="E246" s="356"/>
      <c r="F246" s="319">
        <f t="shared" si="54"/>
        <v>0</v>
      </c>
      <c r="G246" s="321"/>
      <c r="H246" s="356"/>
      <c r="I246" s="356"/>
      <c r="J246" s="356"/>
      <c r="K246" s="356"/>
      <c r="L246" s="356"/>
      <c r="M246" s="356"/>
      <c r="N246" s="356"/>
      <c r="O246" s="356"/>
      <c r="P246" s="356"/>
    </row>
    <row r="247" s="311" customFormat="1" ht="17.1" hidden="1" customHeight="1" outlineLevel="1" spans="1:16">
      <c r="A247" s="332" t="s">
        <v>2957</v>
      </c>
      <c r="B247" s="321">
        <f t="shared" si="60"/>
        <v>0</v>
      </c>
      <c r="C247" s="321">
        <f t="shared" si="59"/>
        <v>-975</v>
      </c>
      <c r="D247" s="321">
        <f t="shared" ref="D247:E247" si="67">SUM(D248:D256)</f>
        <v>-975</v>
      </c>
      <c r="E247" s="321">
        <f t="shared" si="67"/>
        <v>0</v>
      </c>
      <c r="F247" s="319">
        <f t="shared" si="54"/>
        <v>975</v>
      </c>
      <c r="G247" s="321">
        <v>0</v>
      </c>
      <c r="H247" s="321">
        <f t="shared" ref="H247:P247" si="68">SUM(H248:H256)</f>
        <v>0</v>
      </c>
      <c r="I247" s="321">
        <f t="shared" si="68"/>
        <v>0</v>
      </c>
      <c r="J247" s="321">
        <f t="shared" si="68"/>
        <v>120</v>
      </c>
      <c r="K247" s="321">
        <f t="shared" si="68"/>
        <v>0</v>
      </c>
      <c r="L247" s="321">
        <f t="shared" si="68"/>
        <v>0</v>
      </c>
      <c r="M247" s="321">
        <f t="shared" si="68"/>
        <v>160</v>
      </c>
      <c r="N247" s="321">
        <f t="shared" si="68"/>
        <v>610</v>
      </c>
      <c r="O247" s="321">
        <f t="shared" si="68"/>
        <v>0</v>
      </c>
      <c r="P247" s="321">
        <f t="shared" si="68"/>
        <v>85</v>
      </c>
    </row>
    <row r="248" s="311" customFormat="1" ht="17.1" hidden="1" customHeight="1" outlineLevel="1" spans="1:16">
      <c r="A248" s="358" t="s">
        <v>2958</v>
      </c>
      <c r="B248" s="321">
        <f t="shared" si="60"/>
        <v>0</v>
      </c>
      <c r="C248" s="321">
        <f t="shared" si="59"/>
        <v>-15</v>
      </c>
      <c r="D248" s="356">
        <f>-E248-F248</f>
        <v>-15</v>
      </c>
      <c r="E248" s="356"/>
      <c r="F248" s="319">
        <f t="shared" si="54"/>
        <v>15</v>
      </c>
      <c r="G248" s="321"/>
      <c r="H248" s="356"/>
      <c r="I248" s="356"/>
      <c r="J248" s="356"/>
      <c r="K248" s="356"/>
      <c r="L248" s="356"/>
      <c r="M248" s="356"/>
      <c r="N248" s="356">
        <v>15</v>
      </c>
      <c r="O248" s="356"/>
      <c r="P248" s="356"/>
    </row>
    <row r="249" s="311" customFormat="1" ht="17.1" hidden="1" customHeight="1" outlineLevel="1" spans="1:16">
      <c r="A249" s="358" t="s">
        <v>2959</v>
      </c>
      <c r="B249" s="321">
        <f t="shared" si="60"/>
        <v>0</v>
      </c>
      <c r="C249" s="321">
        <f t="shared" si="59"/>
        <v>-25</v>
      </c>
      <c r="D249" s="356">
        <f t="shared" ref="D249:D256" si="69">-E249-F249</f>
        <v>-25</v>
      </c>
      <c r="E249" s="356"/>
      <c r="F249" s="319">
        <f t="shared" si="54"/>
        <v>25</v>
      </c>
      <c r="G249" s="321"/>
      <c r="H249" s="356"/>
      <c r="I249" s="356"/>
      <c r="J249" s="356"/>
      <c r="K249" s="356"/>
      <c r="L249" s="356"/>
      <c r="M249" s="356"/>
      <c r="N249" s="356">
        <v>25</v>
      </c>
      <c r="O249" s="356"/>
      <c r="P249" s="356"/>
    </row>
    <row r="250" s="311" customFormat="1" ht="17.1" hidden="1" customHeight="1" outlineLevel="1" spans="1:16">
      <c r="A250" s="358" t="s">
        <v>2960</v>
      </c>
      <c r="B250" s="321">
        <f t="shared" si="60"/>
        <v>0</v>
      </c>
      <c r="C250" s="321">
        <f t="shared" si="59"/>
        <v>-100</v>
      </c>
      <c r="D250" s="356">
        <f t="shared" si="69"/>
        <v>-100</v>
      </c>
      <c r="E250" s="356"/>
      <c r="F250" s="319">
        <f t="shared" si="54"/>
        <v>100</v>
      </c>
      <c r="G250" s="321"/>
      <c r="H250" s="356"/>
      <c r="I250" s="356"/>
      <c r="J250" s="356"/>
      <c r="K250" s="356"/>
      <c r="L250" s="356"/>
      <c r="M250" s="356">
        <v>100</v>
      </c>
      <c r="N250" s="356"/>
      <c r="O250" s="356"/>
      <c r="P250" s="356"/>
    </row>
    <row r="251" s="311" customFormat="1" ht="17.1" hidden="1" customHeight="1" outlineLevel="1" spans="1:16">
      <c r="A251" s="358" t="s">
        <v>2961</v>
      </c>
      <c r="B251" s="321">
        <f t="shared" si="60"/>
        <v>0</v>
      </c>
      <c r="C251" s="321">
        <f t="shared" si="59"/>
        <v>-85</v>
      </c>
      <c r="D251" s="356">
        <f t="shared" si="69"/>
        <v>-85</v>
      </c>
      <c r="E251" s="356"/>
      <c r="F251" s="319">
        <f t="shared" si="54"/>
        <v>85</v>
      </c>
      <c r="G251" s="321"/>
      <c r="H251" s="356"/>
      <c r="I251" s="356"/>
      <c r="J251" s="356"/>
      <c r="K251" s="356"/>
      <c r="L251" s="356"/>
      <c r="M251" s="356"/>
      <c r="N251" s="356"/>
      <c r="O251" s="356"/>
      <c r="P251" s="356">
        <v>85</v>
      </c>
    </row>
    <row r="252" s="311" customFormat="1" ht="17.1" hidden="1" customHeight="1" outlineLevel="1" spans="1:16">
      <c r="A252" s="358" t="s">
        <v>2962</v>
      </c>
      <c r="B252" s="321">
        <f t="shared" si="60"/>
        <v>0</v>
      </c>
      <c r="C252" s="321">
        <f t="shared" si="59"/>
        <v>-150</v>
      </c>
      <c r="D252" s="356">
        <f t="shared" si="69"/>
        <v>-150</v>
      </c>
      <c r="E252" s="356"/>
      <c r="F252" s="319">
        <f t="shared" si="54"/>
        <v>150</v>
      </c>
      <c r="G252" s="321"/>
      <c r="H252" s="356"/>
      <c r="I252" s="356"/>
      <c r="J252" s="356">
        <v>100</v>
      </c>
      <c r="K252" s="356"/>
      <c r="L252" s="356"/>
      <c r="M252" s="356">
        <v>50</v>
      </c>
      <c r="N252" s="356"/>
      <c r="O252" s="356"/>
      <c r="P252" s="356"/>
    </row>
    <row r="253" s="311" customFormat="1" ht="17.1" hidden="1" customHeight="1" outlineLevel="1" spans="1:16">
      <c r="A253" s="358" t="s">
        <v>2963</v>
      </c>
      <c r="B253" s="321">
        <f t="shared" si="60"/>
        <v>0</v>
      </c>
      <c r="C253" s="321">
        <f t="shared" si="59"/>
        <v>-500</v>
      </c>
      <c r="D253" s="356">
        <f t="shared" si="69"/>
        <v>-500</v>
      </c>
      <c r="E253" s="356"/>
      <c r="F253" s="319">
        <f t="shared" si="54"/>
        <v>500</v>
      </c>
      <c r="G253" s="321"/>
      <c r="H253" s="356"/>
      <c r="I253" s="356"/>
      <c r="J253" s="356"/>
      <c r="K253" s="356"/>
      <c r="L253" s="356"/>
      <c r="M253" s="356"/>
      <c r="N253" s="356">
        <v>500</v>
      </c>
      <c r="O253" s="356"/>
      <c r="P253" s="356"/>
    </row>
    <row r="254" s="311" customFormat="1" ht="17.1" hidden="1" customHeight="1" outlineLevel="1" spans="1:16">
      <c r="A254" s="358" t="s">
        <v>2964</v>
      </c>
      <c r="B254" s="321">
        <f t="shared" si="60"/>
        <v>0</v>
      </c>
      <c r="C254" s="321">
        <f t="shared" si="59"/>
        <v>-20</v>
      </c>
      <c r="D254" s="356">
        <f t="shared" si="69"/>
        <v>-20</v>
      </c>
      <c r="E254" s="356"/>
      <c r="F254" s="319">
        <f t="shared" si="54"/>
        <v>20</v>
      </c>
      <c r="G254" s="321"/>
      <c r="H254" s="356"/>
      <c r="I254" s="356"/>
      <c r="J254" s="356"/>
      <c r="K254" s="356"/>
      <c r="L254" s="356"/>
      <c r="M254" s="356"/>
      <c r="N254" s="356">
        <v>20</v>
      </c>
      <c r="O254" s="356"/>
      <c r="P254" s="356"/>
    </row>
    <row r="255" s="311" customFormat="1" ht="17.1" hidden="1" customHeight="1" outlineLevel="1" spans="1:16">
      <c r="A255" s="358" t="s">
        <v>2965</v>
      </c>
      <c r="B255" s="321">
        <f t="shared" si="60"/>
        <v>0</v>
      </c>
      <c r="C255" s="321">
        <f t="shared" si="59"/>
        <v>-50</v>
      </c>
      <c r="D255" s="356">
        <f t="shared" si="69"/>
        <v>-50</v>
      </c>
      <c r="E255" s="356"/>
      <c r="F255" s="319">
        <f t="shared" si="54"/>
        <v>50</v>
      </c>
      <c r="G255" s="321"/>
      <c r="H255" s="356"/>
      <c r="I255" s="356"/>
      <c r="J255" s="356"/>
      <c r="K255" s="356"/>
      <c r="L255" s="356"/>
      <c r="M255" s="356"/>
      <c r="N255" s="356">
        <v>50</v>
      </c>
      <c r="O255" s="356"/>
      <c r="P255" s="356"/>
    </row>
    <row r="256" s="311" customFormat="1" ht="17.1" hidden="1" customHeight="1" outlineLevel="1" spans="1:16">
      <c r="A256" s="358" t="s">
        <v>2966</v>
      </c>
      <c r="B256" s="321">
        <f t="shared" si="60"/>
        <v>0</v>
      </c>
      <c r="C256" s="321">
        <f t="shared" si="59"/>
        <v>-30</v>
      </c>
      <c r="D256" s="356">
        <f t="shared" si="69"/>
        <v>-30</v>
      </c>
      <c r="E256" s="356"/>
      <c r="F256" s="319">
        <f t="shared" si="54"/>
        <v>30</v>
      </c>
      <c r="G256" s="321"/>
      <c r="H256" s="356"/>
      <c r="I256" s="356"/>
      <c r="J256" s="356">
        <v>20</v>
      </c>
      <c r="K256" s="356"/>
      <c r="L256" s="356"/>
      <c r="M256" s="356">
        <v>10</v>
      </c>
      <c r="N256" s="356"/>
      <c r="O256" s="356"/>
      <c r="P256" s="356"/>
    </row>
    <row r="257" s="311" customFormat="1" ht="17.1" customHeight="1" collapsed="1" spans="1:16">
      <c r="A257" s="358"/>
      <c r="B257" s="321">
        <f t="shared" si="60"/>
        <v>0</v>
      </c>
      <c r="C257" s="321">
        <f t="shared" si="59"/>
        <v>0</v>
      </c>
      <c r="D257" s="356"/>
      <c r="E257" s="356"/>
      <c r="F257" s="319">
        <f t="shared" si="54"/>
        <v>0</v>
      </c>
      <c r="G257" s="321"/>
      <c r="H257" s="356"/>
      <c r="I257" s="356"/>
      <c r="J257" s="356"/>
      <c r="K257" s="356"/>
      <c r="L257" s="356"/>
      <c r="M257" s="356"/>
      <c r="N257" s="356"/>
      <c r="O257" s="356"/>
      <c r="P257" s="356"/>
    </row>
    <row r="258" s="311" customFormat="1" ht="17.1" customHeight="1" spans="1:16">
      <c r="A258" s="324" t="s">
        <v>2967</v>
      </c>
      <c r="B258" s="321">
        <f t="shared" si="60"/>
        <v>485676</v>
      </c>
      <c r="C258" s="321">
        <f t="shared" si="59"/>
        <v>8856</v>
      </c>
      <c r="D258" s="322">
        <f>485676-E258-F258</f>
        <v>4291</v>
      </c>
      <c r="E258" s="322">
        <f>'[47]一般预算专项转移支付（2015）'!F5</f>
        <v>4565</v>
      </c>
      <c r="F258" s="319">
        <f t="shared" si="54"/>
        <v>476820</v>
      </c>
      <c r="G258" s="321">
        <v>4565</v>
      </c>
      <c r="H258" s="322">
        <f>'[47]一般预算专项转移支付（2015）'!H5</f>
        <v>69485</v>
      </c>
      <c r="I258" s="322">
        <f>'[47]一般预算专项转移支付（2015）'!I5</f>
        <v>47803</v>
      </c>
      <c r="J258" s="322">
        <f>'[47]一般预算专项转移支付（2015）'!J5</f>
        <v>46352</v>
      </c>
      <c r="K258" s="322">
        <f>'[47]一般预算专项转移支付（2015）'!K5</f>
        <v>37434</v>
      </c>
      <c r="L258" s="322">
        <f>'[47]一般预算专项转移支付（2015）'!L5</f>
        <v>51620</v>
      </c>
      <c r="M258" s="322">
        <f>'[47]一般预算专项转移支付（2015）'!M5</f>
        <v>55680</v>
      </c>
      <c r="N258" s="322">
        <f>'[47]一般预算专项转移支付（2015）'!N5</f>
        <v>41708</v>
      </c>
      <c r="O258" s="322">
        <f>'[47]一般预算专项转移支付（2015）'!O5</f>
        <v>68867</v>
      </c>
      <c r="P258" s="322">
        <f>'[47]一般预算专项转移支付（2015）'!P5</f>
        <v>53306</v>
      </c>
    </row>
    <row r="259" s="311" customFormat="1" ht="17.1" customHeight="1" spans="1:16">
      <c r="A259" s="359" t="s">
        <v>2968</v>
      </c>
      <c r="B259" s="321">
        <f t="shared" si="60"/>
        <v>18111</v>
      </c>
      <c r="C259" s="321">
        <f t="shared" si="59"/>
        <v>16542</v>
      </c>
      <c r="D259" s="322">
        <v>15917</v>
      </c>
      <c r="E259" s="322">
        <v>625</v>
      </c>
      <c r="F259" s="319">
        <f t="shared" si="54"/>
        <v>1569</v>
      </c>
      <c r="G259" s="321">
        <v>625</v>
      </c>
      <c r="H259" s="322">
        <v>407</v>
      </c>
      <c r="I259" s="322">
        <v>110</v>
      </c>
      <c r="J259" s="322">
        <v>6</v>
      </c>
      <c r="K259" s="322">
        <v>8</v>
      </c>
      <c r="L259" s="322">
        <v>271</v>
      </c>
      <c r="M259" s="322">
        <v>6</v>
      </c>
      <c r="N259" s="322">
        <v>72</v>
      </c>
      <c r="O259" s="322">
        <v>9</v>
      </c>
      <c r="P259" s="322">
        <v>55</v>
      </c>
    </row>
    <row r="260" s="311" customFormat="1" ht="17.1" customHeight="1" spans="1:16">
      <c r="A260" s="359" t="s">
        <v>2969</v>
      </c>
      <c r="B260" s="321">
        <f t="shared" si="60"/>
        <v>53848</v>
      </c>
      <c r="C260" s="321">
        <f t="shared" si="59"/>
        <v>13682</v>
      </c>
      <c r="D260" s="331">
        <f>SUM(D261:D263)</f>
        <v>13682</v>
      </c>
      <c r="E260" s="331">
        <f>SUM(E261:E263)</f>
        <v>0</v>
      </c>
      <c r="F260" s="319">
        <f t="shared" ref="F260:F267" si="70">SUM(G260:P260)</f>
        <v>40166</v>
      </c>
      <c r="G260" s="321">
        <v>0</v>
      </c>
      <c r="H260" s="331">
        <f t="shared" ref="H260:P260" si="71">SUM(H261:H263)</f>
        <v>20020</v>
      </c>
      <c r="I260" s="331">
        <f t="shared" si="71"/>
        <v>1791</v>
      </c>
      <c r="J260" s="331">
        <f t="shared" si="71"/>
        <v>3280</v>
      </c>
      <c r="K260" s="331">
        <f t="shared" si="71"/>
        <v>3873</v>
      </c>
      <c r="L260" s="331">
        <f t="shared" si="71"/>
        <v>4600</v>
      </c>
      <c r="M260" s="331">
        <f t="shared" si="71"/>
        <v>0</v>
      </c>
      <c r="N260" s="331">
        <f t="shared" si="71"/>
        <v>2435</v>
      </c>
      <c r="O260" s="331">
        <f t="shared" si="71"/>
        <v>0</v>
      </c>
      <c r="P260" s="331">
        <f t="shared" si="71"/>
        <v>4167</v>
      </c>
    </row>
    <row r="261" s="311" customFormat="1" ht="17.1" customHeight="1" spans="1:16">
      <c r="A261" s="360" t="s">
        <v>2970</v>
      </c>
      <c r="B261" s="321">
        <f t="shared" si="60"/>
        <v>29583</v>
      </c>
      <c r="C261" s="321">
        <f t="shared" si="59"/>
        <v>13643</v>
      </c>
      <c r="D261" s="322">
        <v>13643</v>
      </c>
      <c r="E261" s="322"/>
      <c r="F261" s="319">
        <f t="shared" si="70"/>
        <v>15940</v>
      </c>
      <c r="G261" s="321"/>
      <c r="H261" s="361">
        <v>3075</v>
      </c>
      <c r="I261" s="378">
        <v>117</v>
      </c>
      <c r="J261" s="378">
        <v>2447</v>
      </c>
      <c r="K261" s="361">
        <v>3873</v>
      </c>
      <c r="L261" s="361">
        <v>4600</v>
      </c>
      <c r="M261" s="361"/>
      <c r="N261" s="378">
        <v>1019</v>
      </c>
      <c r="O261" s="361"/>
      <c r="P261" s="378">
        <f>784+25</f>
        <v>809</v>
      </c>
    </row>
    <row r="262" s="311" customFormat="1" ht="17.1" customHeight="1" spans="1:16">
      <c r="A262" s="362" t="s">
        <v>2971</v>
      </c>
      <c r="B262" s="321">
        <f t="shared" si="60"/>
        <v>39</v>
      </c>
      <c r="C262" s="321">
        <f t="shared" si="59"/>
        <v>39</v>
      </c>
      <c r="D262" s="322">
        <v>39</v>
      </c>
      <c r="E262" s="322"/>
      <c r="F262" s="319">
        <f t="shared" si="70"/>
        <v>0</v>
      </c>
      <c r="G262" s="321"/>
      <c r="H262" s="361"/>
      <c r="I262" s="378"/>
      <c r="J262" s="378"/>
      <c r="K262" s="361"/>
      <c r="L262" s="361"/>
      <c r="M262" s="361"/>
      <c r="N262" s="378"/>
      <c r="O262" s="361"/>
      <c r="P262" s="378"/>
    </row>
    <row r="263" s="311" customFormat="1" ht="17.1" customHeight="1" spans="1:16">
      <c r="A263" s="363" t="s">
        <v>2972</v>
      </c>
      <c r="B263" s="321">
        <f t="shared" si="60"/>
        <v>24226</v>
      </c>
      <c r="C263" s="321">
        <f t="shared" si="59"/>
        <v>0</v>
      </c>
      <c r="D263" s="322"/>
      <c r="E263" s="322"/>
      <c r="F263" s="319">
        <f t="shared" si="70"/>
        <v>24226</v>
      </c>
      <c r="G263" s="321"/>
      <c r="H263" s="361">
        <v>16945</v>
      </c>
      <c r="I263" s="378">
        <v>1674</v>
      </c>
      <c r="J263" s="378">
        <v>833</v>
      </c>
      <c r="K263" s="361"/>
      <c r="L263" s="361"/>
      <c r="M263" s="361"/>
      <c r="N263" s="378">
        <v>1416</v>
      </c>
      <c r="O263" s="361"/>
      <c r="P263" s="378">
        <v>3358</v>
      </c>
    </row>
    <row r="264" s="311" customFormat="1" ht="17.1" customHeight="1" spans="1:16">
      <c r="A264" s="359" t="s">
        <v>2973</v>
      </c>
      <c r="B264" s="321">
        <f t="shared" si="60"/>
        <v>927000</v>
      </c>
      <c r="C264" s="321">
        <f t="shared" si="59"/>
        <v>314982</v>
      </c>
      <c r="D264" s="322">
        <f>SUM(D265:D266)</f>
        <v>307282</v>
      </c>
      <c r="E264" s="322">
        <f>SUM(E265:E266)</f>
        <v>7700</v>
      </c>
      <c r="F264" s="319">
        <f t="shared" si="70"/>
        <v>612018</v>
      </c>
      <c r="G264" s="321">
        <v>7700</v>
      </c>
      <c r="H264" s="322">
        <f t="shared" ref="H264:P264" si="72">SUM(H265:H266)</f>
        <v>198300</v>
      </c>
      <c r="I264" s="322">
        <f t="shared" si="72"/>
        <v>43600</v>
      </c>
      <c r="J264" s="322">
        <f t="shared" si="72"/>
        <v>7718</v>
      </c>
      <c r="K264" s="322">
        <f t="shared" si="72"/>
        <v>27300</v>
      </c>
      <c r="L264" s="322">
        <f t="shared" si="72"/>
        <v>56500</v>
      </c>
      <c r="M264" s="322">
        <f t="shared" si="72"/>
        <v>122400</v>
      </c>
      <c r="N264" s="322">
        <f t="shared" si="72"/>
        <v>56700</v>
      </c>
      <c r="O264" s="322">
        <f t="shared" si="72"/>
        <v>69400</v>
      </c>
      <c r="P264" s="322">
        <f t="shared" si="72"/>
        <v>22400</v>
      </c>
    </row>
    <row r="265" s="311" customFormat="1" ht="17.1" customHeight="1" spans="1:16">
      <c r="A265" s="360" t="s">
        <v>2974</v>
      </c>
      <c r="B265" s="321">
        <f t="shared" si="60"/>
        <v>868000</v>
      </c>
      <c r="C265" s="321">
        <f t="shared" ref="C265:C267" si="73">SUM(D265:E265)</f>
        <v>257482</v>
      </c>
      <c r="D265" s="322">
        <f>868000-E265-F265</f>
        <v>249782</v>
      </c>
      <c r="E265" s="322">
        <v>7700</v>
      </c>
      <c r="F265" s="319">
        <f t="shared" si="70"/>
        <v>610518</v>
      </c>
      <c r="G265" s="321">
        <v>7700</v>
      </c>
      <c r="H265" s="322">
        <v>196800</v>
      </c>
      <c r="I265" s="322">
        <v>43600</v>
      </c>
      <c r="J265" s="322">
        <v>7718</v>
      </c>
      <c r="K265" s="322">
        <v>27300</v>
      </c>
      <c r="L265" s="322">
        <v>56500</v>
      </c>
      <c r="M265" s="322">
        <v>122400</v>
      </c>
      <c r="N265" s="322">
        <v>56700</v>
      </c>
      <c r="O265" s="322">
        <v>69400</v>
      </c>
      <c r="P265" s="322">
        <v>22400</v>
      </c>
    </row>
    <row r="266" s="311" customFormat="1" ht="17.1" customHeight="1" spans="1:16">
      <c r="A266" s="362" t="s">
        <v>2975</v>
      </c>
      <c r="B266" s="321">
        <f t="shared" si="60"/>
        <v>59000</v>
      </c>
      <c r="C266" s="321">
        <f t="shared" si="73"/>
        <v>57500</v>
      </c>
      <c r="D266" s="322">
        <f>59000-E266-F266</f>
        <v>57500</v>
      </c>
      <c r="E266" s="322"/>
      <c r="F266" s="319">
        <f t="shared" si="70"/>
        <v>1500</v>
      </c>
      <c r="G266" s="321"/>
      <c r="H266" s="322">
        <v>1500</v>
      </c>
      <c r="I266" s="322"/>
      <c r="J266" s="322"/>
      <c r="K266" s="322"/>
      <c r="L266" s="322"/>
      <c r="M266" s="322"/>
      <c r="N266" s="322"/>
      <c r="O266" s="322"/>
      <c r="P266" s="322"/>
    </row>
    <row r="267" s="311" customFormat="1" ht="17.1" customHeight="1" spans="1:16">
      <c r="A267" s="359" t="s">
        <v>2976</v>
      </c>
      <c r="B267" s="321">
        <f t="shared" si="60"/>
        <v>10</v>
      </c>
      <c r="C267" s="321">
        <f t="shared" si="73"/>
        <v>0</v>
      </c>
      <c r="D267" s="322"/>
      <c r="E267" s="322"/>
      <c r="F267" s="319">
        <f t="shared" si="70"/>
        <v>10</v>
      </c>
      <c r="G267" s="321"/>
      <c r="H267" s="322"/>
      <c r="I267" s="322">
        <v>10</v>
      </c>
      <c r="J267" s="322"/>
      <c r="K267" s="322"/>
      <c r="L267" s="322"/>
      <c r="M267" s="322"/>
      <c r="N267" s="322"/>
      <c r="O267" s="322"/>
      <c r="P267" s="322"/>
    </row>
    <row r="268" s="311" customFormat="1" ht="17.1" customHeight="1" spans="1:16">
      <c r="A268" s="364"/>
      <c r="B268" s="336"/>
      <c r="C268" s="336"/>
      <c r="D268" s="322"/>
      <c r="E268" s="322"/>
      <c r="F268" s="336"/>
      <c r="G268" s="336"/>
      <c r="H268" s="322"/>
      <c r="I268" s="322"/>
      <c r="J268" s="322"/>
      <c r="K268" s="322"/>
      <c r="L268" s="322"/>
      <c r="M268" s="322"/>
      <c r="N268" s="322"/>
      <c r="O268" s="322"/>
      <c r="P268" s="322"/>
    </row>
    <row r="269" s="313" customFormat="1" ht="17.1" customHeight="1" spans="1:16">
      <c r="A269" s="320" t="s">
        <v>2977</v>
      </c>
      <c r="B269" s="319">
        <f>SUM(B270:B271,B294,B296,B298:B299)</f>
        <v>3245718</v>
      </c>
      <c r="C269" s="319">
        <f t="shared" ref="C269:P269" si="74">SUM(C270:C271,C294,C296,C298:C299)</f>
        <v>956455</v>
      </c>
      <c r="D269" s="319">
        <f t="shared" si="74"/>
        <v>894985</v>
      </c>
      <c r="E269" s="319">
        <f t="shared" si="74"/>
        <v>61470</v>
      </c>
      <c r="F269" s="319">
        <f t="shared" si="74"/>
        <v>2289263</v>
      </c>
      <c r="G269" s="319">
        <v>61470</v>
      </c>
      <c r="H269" s="319">
        <f t="shared" si="74"/>
        <v>550772</v>
      </c>
      <c r="I269" s="319">
        <f t="shared" si="74"/>
        <v>209501</v>
      </c>
      <c r="J269" s="319">
        <f t="shared" si="74"/>
        <v>179337</v>
      </c>
      <c r="K269" s="319">
        <f t="shared" si="74"/>
        <v>170030</v>
      </c>
      <c r="L269" s="319">
        <f t="shared" si="74"/>
        <v>203305</v>
      </c>
      <c r="M269" s="319">
        <f t="shared" si="74"/>
        <v>293056</v>
      </c>
      <c r="N269" s="319">
        <f t="shared" si="74"/>
        <v>188339</v>
      </c>
      <c r="O269" s="319">
        <f t="shared" si="74"/>
        <v>309553</v>
      </c>
      <c r="P269" s="319">
        <f t="shared" si="74"/>
        <v>185370</v>
      </c>
    </row>
    <row r="270" s="311" customFormat="1" ht="17.1" customHeight="1" spans="1:16">
      <c r="A270" s="320" t="s">
        <v>2978</v>
      </c>
      <c r="B270" s="321">
        <f>SUM(C270,F270)</f>
        <v>2232989</v>
      </c>
      <c r="C270" s="321">
        <f t="shared" ref="C270" si="75">SUM(D270:E270)</f>
        <v>654735</v>
      </c>
      <c r="D270" s="322">
        <v>611061</v>
      </c>
      <c r="E270" s="322">
        <v>43674</v>
      </c>
      <c r="F270" s="321">
        <f>SUM(H270:P270)</f>
        <v>1578254</v>
      </c>
      <c r="G270" s="321">
        <v>43674</v>
      </c>
      <c r="H270" s="322">
        <v>310626</v>
      </c>
      <c r="I270" s="322">
        <v>158362</v>
      </c>
      <c r="J270" s="322">
        <v>159789</v>
      </c>
      <c r="K270" s="322">
        <v>126910</v>
      </c>
      <c r="L270" s="322">
        <v>138340</v>
      </c>
      <c r="M270" s="322">
        <v>158926</v>
      </c>
      <c r="N270" s="322">
        <v>129248</v>
      </c>
      <c r="O270" s="322">
        <v>236037</v>
      </c>
      <c r="P270" s="322">
        <v>160016</v>
      </c>
    </row>
    <row r="271" s="311" customFormat="1" ht="17.1" customHeight="1" spans="1:16">
      <c r="A271" s="320" t="s">
        <v>2979</v>
      </c>
      <c r="B271" s="321">
        <f t="shared" ref="B271:B273" si="76">SUM(C271,F271)</f>
        <v>132243</v>
      </c>
      <c r="C271" s="321">
        <f t="shared" ref="C271:P271" si="77">SUM(C272:C274,C279,C287)</f>
        <v>29955</v>
      </c>
      <c r="D271" s="321">
        <f t="shared" si="77"/>
        <v>19859</v>
      </c>
      <c r="E271" s="321">
        <f t="shared" si="77"/>
        <v>10096</v>
      </c>
      <c r="F271" s="321">
        <f t="shared" si="77"/>
        <v>102288</v>
      </c>
      <c r="G271" s="321">
        <v>10096</v>
      </c>
      <c r="H271" s="321">
        <f t="shared" si="77"/>
        <v>41474</v>
      </c>
      <c r="I271" s="321">
        <f t="shared" si="77"/>
        <v>7401</v>
      </c>
      <c r="J271" s="321">
        <f t="shared" si="77"/>
        <v>10974</v>
      </c>
      <c r="K271" s="321">
        <f t="shared" si="77"/>
        <v>14999</v>
      </c>
      <c r="L271" s="321">
        <f t="shared" si="77"/>
        <v>6873</v>
      </c>
      <c r="M271" s="321">
        <f t="shared" si="77"/>
        <v>11675</v>
      </c>
      <c r="N271" s="321">
        <f t="shared" si="77"/>
        <v>2168</v>
      </c>
      <c r="O271" s="321">
        <f t="shared" si="77"/>
        <v>3950</v>
      </c>
      <c r="P271" s="321">
        <f t="shared" si="77"/>
        <v>2774</v>
      </c>
    </row>
    <row r="272" s="311" customFormat="1" ht="17.1" customHeight="1" spans="1:16">
      <c r="A272" s="326" t="s">
        <v>2980</v>
      </c>
      <c r="B272" s="321">
        <f t="shared" si="76"/>
        <v>113916</v>
      </c>
      <c r="C272" s="321">
        <f t="shared" ref="C272:C278" si="78">SUM(D272:E272)</f>
        <v>41376</v>
      </c>
      <c r="D272" s="322">
        <f>113916-E272-F272</f>
        <v>31973</v>
      </c>
      <c r="E272" s="322">
        <f>1100+8303</f>
        <v>9403</v>
      </c>
      <c r="F272" s="321">
        <f>SUM(H272:P272)</f>
        <v>72540</v>
      </c>
      <c r="G272" s="321">
        <v>9403</v>
      </c>
      <c r="H272" s="322">
        <v>24337</v>
      </c>
      <c r="I272" s="322">
        <v>5739</v>
      </c>
      <c r="J272" s="322">
        <v>9769</v>
      </c>
      <c r="K272" s="322">
        <v>13504</v>
      </c>
      <c r="L272" s="322">
        <v>5677</v>
      </c>
      <c r="M272" s="322">
        <v>10473</v>
      </c>
      <c r="N272" s="322">
        <v>885</v>
      </c>
      <c r="O272" s="322">
        <v>1343</v>
      </c>
      <c r="P272" s="322">
        <v>813</v>
      </c>
    </row>
    <row r="273" s="311" customFormat="1" ht="17.1" customHeight="1" spans="1:16">
      <c r="A273" s="326" t="s">
        <v>2981</v>
      </c>
      <c r="B273" s="321">
        <f t="shared" si="76"/>
        <v>1460</v>
      </c>
      <c r="C273" s="321">
        <f t="shared" si="78"/>
        <v>-168</v>
      </c>
      <c r="D273" s="322">
        <f>1460-E273-F273</f>
        <v>-168</v>
      </c>
      <c r="E273" s="350"/>
      <c r="F273" s="321">
        <f>SUM(H273:P273)</f>
        <v>1628</v>
      </c>
      <c r="G273" s="321"/>
      <c r="H273" s="322">
        <v>486</v>
      </c>
      <c r="I273" s="322">
        <v>723</v>
      </c>
      <c r="J273" s="322">
        <v>41</v>
      </c>
      <c r="K273" s="322">
        <v>10</v>
      </c>
      <c r="L273" s="322">
        <v>150</v>
      </c>
      <c r="M273" s="322">
        <v>64</v>
      </c>
      <c r="N273" s="322">
        <v>2</v>
      </c>
      <c r="O273" s="322">
        <v>9</v>
      </c>
      <c r="P273" s="322">
        <v>143</v>
      </c>
    </row>
    <row r="274" s="311" customFormat="1" ht="17.1" customHeight="1" spans="1:16">
      <c r="A274" s="326" t="s">
        <v>2982</v>
      </c>
      <c r="B274" s="321">
        <f t="shared" ref="B274:P274" si="79">SUM(B275:B278)</f>
        <v>13857</v>
      </c>
      <c r="C274" s="321">
        <f t="shared" si="79"/>
        <v>3301</v>
      </c>
      <c r="D274" s="321">
        <f t="shared" si="79"/>
        <v>2608</v>
      </c>
      <c r="E274" s="321">
        <f t="shared" si="79"/>
        <v>693</v>
      </c>
      <c r="F274" s="321">
        <f t="shared" si="79"/>
        <v>10556</v>
      </c>
      <c r="G274" s="321">
        <v>693</v>
      </c>
      <c r="H274" s="321">
        <f t="shared" si="79"/>
        <v>2047</v>
      </c>
      <c r="I274" s="321">
        <f t="shared" si="79"/>
        <v>692</v>
      </c>
      <c r="J274" s="321">
        <f t="shared" si="79"/>
        <v>803</v>
      </c>
      <c r="K274" s="321">
        <f t="shared" si="79"/>
        <v>935</v>
      </c>
      <c r="L274" s="321">
        <f t="shared" si="79"/>
        <v>805</v>
      </c>
      <c r="M274" s="321">
        <f t="shared" si="79"/>
        <v>809</v>
      </c>
      <c r="N274" s="321">
        <f t="shared" si="79"/>
        <v>1026</v>
      </c>
      <c r="O274" s="321">
        <f t="shared" si="79"/>
        <v>1912</v>
      </c>
      <c r="P274" s="321">
        <f t="shared" si="79"/>
        <v>1527</v>
      </c>
    </row>
    <row r="275" s="312" customFormat="1" ht="17.1" customHeight="1" spans="1:16">
      <c r="A275" s="342" t="s">
        <v>2983</v>
      </c>
      <c r="B275" s="321">
        <f t="shared" ref="B275:B278" si="80">SUM(C275,F275)</f>
        <v>485</v>
      </c>
      <c r="C275" s="321">
        <f t="shared" si="78"/>
        <v>-1696</v>
      </c>
      <c r="D275" s="322">
        <f>485-E275-F275</f>
        <v>-1696</v>
      </c>
      <c r="E275" s="322"/>
      <c r="F275" s="321">
        <f>SUM(H275:P275)</f>
        <v>2181</v>
      </c>
      <c r="G275" s="321"/>
      <c r="H275" s="328">
        <v>0</v>
      </c>
      <c r="I275" s="322">
        <v>0</v>
      </c>
      <c r="J275" s="322">
        <v>0</v>
      </c>
      <c r="K275" s="328">
        <v>0</v>
      </c>
      <c r="L275" s="328">
        <v>191</v>
      </c>
      <c r="M275" s="328">
        <v>0</v>
      </c>
      <c r="N275" s="328">
        <v>396</v>
      </c>
      <c r="O275" s="322">
        <v>799</v>
      </c>
      <c r="P275" s="328">
        <v>795</v>
      </c>
    </row>
    <row r="276" s="311" customFormat="1" ht="17.1" customHeight="1" spans="1:16">
      <c r="A276" s="342" t="s">
        <v>2984</v>
      </c>
      <c r="B276" s="321">
        <f t="shared" si="80"/>
        <v>0</v>
      </c>
      <c r="C276" s="321">
        <f t="shared" si="78"/>
        <v>0</v>
      </c>
      <c r="D276" s="322">
        <f>0-E276-F276</f>
        <v>0</v>
      </c>
      <c r="E276" s="322"/>
      <c r="F276" s="321">
        <f>SUM(H276:P276)</f>
        <v>0</v>
      </c>
      <c r="G276" s="321"/>
      <c r="H276" s="322"/>
      <c r="I276" s="322"/>
      <c r="J276" s="322"/>
      <c r="K276" s="328"/>
      <c r="L276" s="328"/>
      <c r="M276" s="328"/>
      <c r="N276" s="328"/>
      <c r="O276" s="322"/>
      <c r="P276" s="322"/>
    </row>
    <row r="277" s="311" customFormat="1" ht="17.1" customHeight="1" spans="1:16">
      <c r="A277" s="342" t="s">
        <v>2985</v>
      </c>
      <c r="B277" s="321">
        <f t="shared" si="80"/>
        <v>1587</v>
      </c>
      <c r="C277" s="321">
        <f t="shared" si="78"/>
        <v>367</v>
      </c>
      <c r="D277" s="322">
        <f>1587-E277-F277</f>
        <v>367</v>
      </c>
      <c r="E277" s="322"/>
      <c r="F277" s="321">
        <f>SUM(H277:P277)</f>
        <v>1220</v>
      </c>
      <c r="G277" s="321"/>
      <c r="H277" s="365">
        <v>455</v>
      </c>
      <c r="I277" s="365">
        <v>52</v>
      </c>
      <c r="J277" s="365">
        <v>51</v>
      </c>
      <c r="K277" s="365">
        <v>225</v>
      </c>
      <c r="L277" s="365">
        <v>19</v>
      </c>
      <c r="M277" s="365">
        <v>149</v>
      </c>
      <c r="N277" s="322">
        <v>48</v>
      </c>
      <c r="O277" s="322">
        <v>151</v>
      </c>
      <c r="P277" s="322">
        <v>70</v>
      </c>
    </row>
    <row r="278" s="311" customFormat="1" ht="17.1" customHeight="1" spans="1:16">
      <c r="A278" s="342" t="s">
        <v>2986</v>
      </c>
      <c r="B278" s="321">
        <f t="shared" si="80"/>
        <v>11785</v>
      </c>
      <c r="C278" s="321">
        <f t="shared" si="78"/>
        <v>4630</v>
      </c>
      <c r="D278" s="322">
        <f>11785-E278-F278</f>
        <v>3937</v>
      </c>
      <c r="E278" s="322">
        <v>693</v>
      </c>
      <c r="F278" s="321">
        <f>SUM(H278:P278)</f>
        <v>7155</v>
      </c>
      <c r="G278" s="321">
        <v>693</v>
      </c>
      <c r="H278" s="366">
        <v>1592</v>
      </c>
      <c r="I278" s="366">
        <v>640</v>
      </c>
      <c r="J278" s="366">
        <v>752</v>
      </c>
      <c r="K278" s="366">
        <v>710</v>
      </c>
      <c r="L278" s="366">
        <v>595</v>
      </c>
      <c r="M278" s="366">
        <v>660</v>
      </c>
      <c r="N278" s="366">
        <v>582</v>
      </c>
      <c r="O278" s="366">
        <v>962</v>
      </c>
      <c r="P278" s="366">
        <v>662</v>
      </c>
    </row>
    <row r="279" s="311" customFormat="1" ht="17.1" customHeight="1" spans="1:16">
      <c r="A279" s="326" t="s">
        <v>2987</v>
      </c>
      <c r="B279" s="321">
        <f t="shared" ref="B279:P279" si="81">SUM(B280:B286)</f>
        <v>3010</v>
      </c>
      <c r="C279" s="321">
        <f t="shared" si="81"/>
        <v>473</v>
      </c>
      <c r="D279" s="321">
        <f t="shared" si="81"/>
        <v>473</v>
      </c>
      <c r="E279" s="321">
        <f t="shared" si="81"/>
        <v>0</v>
      </c>
      <c r="F279" s="321">
        <f t="shared" si="81"/>
        <v>2537</v>
      </c>
      <c r="G279" s="321">
        <v>0</v>
      </c>
      <c r="H279" s="321">
        <f t="shared" si="81"/>
        <v>490</v>
      </c>
      <c r="I279" s="321">
        <f t="shared" si="81"/>
        <v>247</v>
      </c>
      <c r="J279" s="321">
        <f t="shared" si="81"/>
        <v>227</v>
      </c>
      <c r="K279" s="321">
        <f t="shared" si="81"/>
        <v>183</v>
      </c>
      <c r="L279" s="321">
        <f t="shared" si="81"/>
        <v>241</v>
      </c>
      <c r="M279" s="321">
        <f t="shared" si="81"/>
        <v>304</v>
      </c>
      <c r="N279" s="321">
        <f t="shared" si="81"/>
        <v>255</v>
      </c>
      <c r="O279" s="321">
        <f t="shared" si="81"/>
        <v>299</v>
      </c>
      <c r="P279" s="321">
        <f t="shared" si="81"/>
        <v>291</v>
      </c>
    </row>
    <row r="280" s="311" customFormat="1" ht="17.1" customHeight="1" spans="1:16">
      <c r="A280" s="342" t="s">
        <v>2988</v>
      </c>
      <c r="B280" s="321">
        <f t="shared" ref="B280:B286" si="82">SUM(C280,F280)</f>
        <v>1092</v>
      </c>
      <c r="C280" s="321">
        <f t="shared" ref="C280:C286" si="83">SUM(D280:E280)</f>
        <v>93</v>
      </c>
      <c r="D280" s="322">
        <v>93</v>
      </c>
      <c r="E280" s="322"/>
      <c r="F280" s="321">
        <f t="shared" ref="F280:F286" si="84">SUM(H280:P280)</f>
        <v>999</v>
      </c>
      <c r="G280" s="321"/>
      <c r="H280" s="329">
        <v>228</v>
      </c>
      <c r="I280" s="329">
        <v>61</v>
      </c>
      <c r="J280" s="329">
        <v>88</v>
      </c>
      <c r="K280" s="329">
        <v>49</v>
      </c>
      <c r="L280" s="329">
        <v>87</v>
      </c>
      <c r="M280" s="329">
        <v>167</v>
      </c>
      <c r="N280" s="329">
        <v>104</v>
      </c>
      <c r="O280" s="329">
        <v>100</v>
      </c>
      <c r="P280" s="329">
        <v>115</v>
      </c>
    </row>
    <row r="281" s="311" customFormat="1" ht="17.1" customHeight="1" spans="1:16">
      <c r="A281" s="342" t="s">
        <v>2989</v>
      </c>
      <c r="B281" s="321">
        <f t="shared" si="82"/>
        <v>1289</v>
      </c>
      <c r="C281" s="321">
        <f t="shared" si="83"/>
        <v>129</v>
      </c>
      <c r="D281" s="322">
        <v>129</v>
      </c>
      <c r="E281" s="322"/>
      <c r="F281" s="321">
        <f t="shared" si="84"/>
        <v>1160</v>
      </c>
      <c r="G281" s="321"/>
      <c r="H281" s="329">
        <v>186</v>
      </c>
      <c r="I281" s="329">
        <v>142</v>
      </c>
      <c r="J281" s="329">
        <v>102</v>
      </c>
      <c r="K281" s="329">
        <v>94</v>
      </c>
      <c r="L281" s="329">
        <v>109</v>
      </c>
      <c r="M281" s="329">
        <v>102</v>
      </c>
      <c r="N281" s="329">
        <v>120</v>
      </c>
      <c r="O281" s="329">
        <v>160</v>
      </c>
      <c r="P281" s="329">
        <v>145</v>
      </c>
    </row>
    <row r="282" s="311" customFormat="1" ht="17.1" customHeight="1" spans="1:16">
      <c r="A282" s="342" t="s">
        <v>2990</v>
      </c>
      <c r="B282" s="321">
        <f t="shared" si="82"/>
        <v>145</v>
      </c>
      <c r="C282" s="321">
        <f t="shared" si="83"/>
        <v>22</v>
      </c>
      <c r="D282" s="322">
        <v>22</v>
      </c>
      <c r="E282" s="322"/>
      <c r="F282" s="321">
        <f t="shared" si="84"/>
        <v>123</v>
      </c>
      <c r="G282" s="321"/>
      <c r="H282" s="329">
        <v>20</v>
      </c>
      <c r="I282" s="329">
        <v>14</v>
      </c>
      <c r="J282" s="329">
        <v>15</v>
      </c>
      <c r="K282" s="329">
        <v>12</v>
      </c>
      <c r="L282" s="329">
        <v>13</v>
      </c>
      <c r="M282" s="329">
        <v>12</v>
      </c>
      <c r="N282" s="329">
        <v>13</v>
      </c>
      <c r="O282" s="329">
        <v>12</v>
      </c>
      <c r="P282" s="329">
        <v>12</v>
      </c>
    </row>
    <row r="283" s="311" customFormat="1" ht="17.1" customHeight="1" spans="1:16">
      <c r="A283" s="342" t="s">
        <v>2991</v>
      </c>
      <c r="B283" s="321">
        <f t="shared" si="82"/>
        <v>192</v>
      </c>
      <c r="C283" s="321">
        <f t="shared" si="83"/>
        <v>113</v>
      </c>
      <c r="D283" s="322">
        <v>113</v>
      </c>
      <c r="E283" s="322"/>
      <c r="F283" s="321">
        <f t="shared" si="84"/>
        <v>79</v>
      </c>
      <c r="G283" s="321"/>
      <c r="H283" s="329">
        <v>17</v>
      </c>
      <c r="I283" s="329">
        <v>6</v>
      </c>
      <c r="J283" s="329">
        <v>8</v>
      </c>
      <c r="K283" s="329">
        <v>5</v>
      </c>
      <c r="L283" s="329">
        <v>6</v>
      </c>
      <c r="M283" s="329">
        <v>12</v>
      </c>
      <c r="N283" s="329">
        <v>8</v>
      </c>
      <c r="O283" s="329">
        <v>12</v>
      </c>
      <c r="P283" s="329">
        <v>5</v>
      </c>
    </row>
    <row r="284" s="311" customFormat="1" ht="17.1" customHeight="1" spans="1:16">
      <c r="A284" s="342" t="s">
        <v>2992</v>
      </c>
      <c r="B284" s="321">
        <f t="shared" si="82"/>
        <v>49</v>
      </c>
      <c r="C284" s="321">
        <f t="shared" si="83"/>
        <v>49</v>
      </c>
      <c r="D284" s="322">
        <v>49</v>
      </c>
      <c r="E284" s="322"/>
      <c r="F284" s="321">
        <f t="shared" si="84"/>
        <v>0</v>
      </c>
      <c r="G284" s="321"/>
      <c r="H284" s="322"/>
      <c r="I284" s="322"/>
      <c r="J284" s="322"/>
      <c r="K284" s="322"/>
      <c r="L284" s="322"/>
      <c r="M284" s="322"/>
      <c r="N284" s="322"/>
      <c r="O284" s="322"/>
      <c r="P284" s="322"/>
    </row>
    <row r="285" s="312" customFormat="1" ht="17.1" customHeight="1" spans="1:16">
      <c r="A285" s="342" t="s">
        <v>2993</v>
      </c>
      <c r="B285" s="321">
        <f t="shared" si="82"/>
        <v>123</v>
      </c>
      <c r="C285" s="321">
        <f t="shared" si="83"/>
        <v>46</v>
      </c>
      <c r="D285" s="322">
        <f>123-E285-F285</f>
        <v>46</v>
      </c>
      <c r="E285" s="322"/>
      <c r="F285" s="321">
        <f t="shared" si="84"/>
        <v>77</v>
      </c>
      <c r="G285" s="321"/>
      <c r="H285" s="322"/>
      <c r="I285" s="329">
        <v>14</v>
      </c>
      <c r="J285" s="329">
        <v>8</v>
      </c>
      <c r="K285" s="329">
        <v>7</v>
      </c>
      <c r="L285" s="329">
        <v>13</v>
      </c>
      <c r="M285" s="329">
        <v>10</v>
      </c>
      <c r="N285" s="329">
        <v>8</v>
      </c>
      <c r="O285" s="329">
        <v>7</v>
      </c>
      <c r="P285" s="329">
        <v>10</v>
      </c>
    </row>
    <row r="286" s="312" customFormat="1" ht="17.1" customHeight="1" spans="1:16">
      <c r="A286" s="342" t="s">
        <v>2994</v>
      </c>
      <c r="B286" s="321">
        <f t="shared" si="82"/>
        <v>120</v>
      </c>
      <c r="C286" s="321">
        <f t="shared" si="83"/>
        <v>21</v>
      </c>
      <c r="D286" s="322">
        <v>21</v>
      </c>
      <c r="E286" s="322"/>
      <c r="F286" s="321">
        <f t="shared" si="84"/>
        <v>99</v>
      </c>
      <c r="G286" s="321"/>
      <c r="H286" s="322">
        <v>39</v>
      </c>
      <c r="I286" s="329">
        <v>10</v>
      </c>
      <c r="J286" s="329">
        <v>6</v>
      </c>
      <c r="K286" s="329">
        <v>16</v>
      </c>
      <c r="L286" s="329">
        <v>13</v>
      </c>
      <c r="M286" s="329">
        <v>1</v>
      </c>
      <c r="N286" s="329">
        <v>2</v>
      </c>
      <c r="O286" s="329">
        <v>8</v>
      </c>
      <c r="P286" s="329">
        <v>4</v>
      </c>
    </row>
    <row r="287" s="311" customFormat="1" ht="17.1" customHeight="1" spans="1:16">
      <c r="A287" s="326" t="s">
        <v>2995</v>
      </c>
      <c r="B287" s="321">
        <f t="shared" ref="B287:P287" si="85">SUM(B288:B292)</f>
        <v>0</v>
      </c>
      <c r="C287" s="321">
        <f t="shared" si="85"/>
        <v>-15027</v>
      </c>
      <c r="D287" s="321">
        <f t="shared" si="85"/>
        <v>-15027</v>
      </c>
      <c r="E287" s="321">
        <f t="shared" si="85"/>
        <v>0</v>
      </c>
      <c r="F287" s="321">
        <f t="shared" si="85"/>
        <v>15027</v>
      </c>
      <c r="G287" s="321">
        <v>0</v>
      </c>
      <c r="H287" s="321">
        <f t="shared" si="85"/>
        <v>14114</v>
      </c>
      <c r="I287" s="321">
        <f t="shared" si="85"/>
        <v>0</v>
      </c>
      <c r="J287" s="321">
        <f t="shared" si="85"/>
        <v>134</v>
      </c>
      <c r="K287" s="321">
        <f t="shared" si="85"/>
        <v>367</v>
      </c>
      <c r="L287" s="321">
        <f t="shared" si="85"/>
        <v>0</v>
      </c>
      <c r="M287" s="321">
        <f t="shared" si="85"/>
        <v>25</v>
      </c>
      <c r="N287" s="321">
        <f t="shared" si="85"/>
        <v>0</v>
      </c>
      <c r="O287" s="321">
        <f t="shared" si="85"/>
        <v>387</v>
      </c>
      <c r="P287" s="321">
        <f t="shared" si="85"/>
        <v>0</v>
      </c>
    </row>
    <row r="288" s="311" customFormat="1" ht="17.1" hidden="1" customHeight="1" outlineLevel="1" spans="1:16">
      <c r="A288" s="344" t="s">
        <v>2996</v>
      </c>
      <c r="B288" s="321">
        <f t="shared" ref="B288:B292" si="86">SUM(C288,F288)</f>
        <v>0</v>
      </c>
      <c r="C288" s="321">
        <f t="shared" ref="C288:C292" si="87">SUM(D288:E288)</f>
        <v>-913</v>
      </c>
      <c r="D288" s="322">
        <f>-E288-F288</f>
        <v>-913</v>
      </c>
      <c r="E288" s="322"/>
      <c r="F288" s="321">
        <f>SUM(H288:P288)</f>
        <v>913</v>
      </c>
      <c r="G288" s="321"/>
      <c r="H288" s="322"/>
      <c r="I288" s="322"/>
      <c r="J288" s="322">
        <v>134</v>
      </c>
      <c r="K288" s="322">
        <v>367</v>
      </c>
      <c r="L288" s="322"/>
      <c r="M288" s="322">
        <v>25</v>
      </c>
      <c r="N288" s="322"/>
      <c r="O288" s="322">
        <v>387</v>
      </c>
      <c r="P288" s="322"/>
    </row>
    <row r="289" s="311" customFormat="1" ht="17.1" hidden="1" customHeight="1" outlineLevel="1" spans="1:16">
      <c r="A289" s="344" t="s">
        <v>2997</v>
      </c>
      <c r="B289" s="321">
        <f t="shared" si="86"/>
        <v>0</v>
      </c>
      <c r="C289" s="321">
        <f t="shared" si="87"/>
        <v>0</v>
      </c>
      <c r="D289" s="322"/>
      <c r="E289" s="322"/>
      <c r="F289" s="321">
        <f>SUM(H289:P289)</f>
        <v>0</v>
      </c>
      <c r="G289" s="321"/>
      <c r="H289" s="322"/>
      <c r="I289" s="322"/>
      <c r="J289" s="322"/>
      <c r="K289" s="322"/>
      <c r="L289" s="322"/>
      <c r="M289" s="322"/>
      <c r="N289" s="322"/>
      <c r="O289" s="322"/>
      <c r="P289" s="322"/>
    </row>
    <row r="290" s="311" customFormat="1" ht="17.1" hidden="1" customHeight="1" outlineLevel="1" spans="1:16">
      <c r="A290" s="342" t="s">
        <v>2998</v>
      </c>
      <c r="B290" s="321">
        <f t="shared" si="86"/>
        <v>0</v>
      </c>
      <c r="C290" s="321">
        <f t="shared" si="87"/>
        <v>0</v>
      </c>
      <c r="D290" s="322">
        <f>-E290-F290</f>
        <v>0</v>
      </c>
      <c r="E290" s="322"/>
      <c r="F290" s="321">
        <f>SUM(H290:P290)</f>
        <v>0</v>
      </c>
      <c r="G290" s="321"/>
      <c r="H290" s="322"/>
      <c r="I290" s="322"/>
      <c r="J290" s="322"/>
      <c r="K290" s="322"/>
      <c r="L290" s="322"/>
      <c r="M290" s="322"/>
      <c r="N290" s="322"/>
      <c r="O290" s="322"/>
      <c r="P290" s="322"/>
    </row>
    <row r="291" s="311" customFormat="1" ht="17.1" hidden="1" customHeight="1" outlineLevel="1" spans="1:16">
      <c r="A291" s="342" t="s">
        <v>2999</v>
      </c>
      <c r="B291" s="321">
        <f t="shared" si="86"/>
        <v>0</v>
      </c>
      <c r="C291" s="321">
        <f t="shared" si="87"/>
        <v>0</v>
      </c>
      <c r="D291" s="322" t="s">
        <v>92</v>
      </c>
      <c r="E291" s="322"/>
      <c r="F291" s="321">
        <f>SUM(H291:P291)</f>
        <v>0</v>
      </c>
      <c r="G291" s="321"/>
      <c r="H291" s="322"/>
      <c r="I291" s="322"/>
      <c r="J291" s="322"/>
      <c r="K291" s="322"/>
      <c r="L291" s="322"/>
      <c r="M291" s="322"/>
      <c r="N291" s="322"/>
      <c r="O291" s="322"/>
      <c r="P291" s="322"/>
    </row>
    <row r="292" s="311" customFormat="1" ht="17.1" hidden="1" customHeight="1" outlineLevel="1" spans="1:16">
      <c r="A292" s="342" t="s">
        <v>3000</v>
      </c>
      <c r="B292" s="321">
        <f t="shared" si="86"/>
        <v>0</v>
      </c>
      <c r="C292" s="321">
        <f t="shared" si="87"/>
        <v>-14114</v>
      </c>
      <c r="D292" s="322">
        <f>-F292</f>
        <v>-14114</v>
      </c>
      <c r="E292" s="322"/>
      <c r="F292" s="321">
        <f>SUM(H292:P292)</f>
        <v>14114</v>
      </c>
      <c r="G292" s="321"/>
      <c r="H292" s="322">
        <v>14114</v>
      </c>
      <c r="I292" s="322"/>
      <c r="J292" s="322"/>
      <c r="K292" s="322"/>
      <c r="L292" s="322"/>
      <c r="M292" s="322"/>
      <c r="N292" s="322"/>
      <c r="O292" s="322"/>
      <c r="P292" s="322"/>
    </row>
    <row r="293" s="311" customFormat="1" ht="17.1" customHeight="1" collapsed="1" spans="1:16">
      <c r="A293" s="342"/>
      <c r="B293" s="336"/>
      <c r="C293" s="336"/>
      <c r="D293" s="322"/>
      <c r="E293" s="322"/>
      <c r="F293" s="336"/>
      <c r="G293" s="336"/>
      <c r="H293" s="322"/>
      <c r="I293" s="322"/>
      <c r="J293" s="322"/>
      <c r="K293" s="322"/>
      <c r="L293" s="322"/>
      <c r="M293" s="322"/>
      <c r="N293" s="322"/>
      <c r="O293" s="322"/>
      <c r="P293" s="322"/>
    </row>
    <row r="294" s="311" customFormat="1" ht="17.1" customHeight="1" spans="1:16">
      <c r="A294" s="320" t="s">
        <v>3001</v>
      </c>
      <c r="B294" s="321">
        <f t="shared" ref="B294:B299" si="88">SUM(C294,F294)</f>
        <v>0</v>
      </c>
      <c r="C294" s="321">
        <f t="shared" ref="C294:C299" si="89">SUM(D294:E294)</f>
        <v>0</v>
      </c>
      <c r="D294" s="322"/>
      <c r="E294" s="322"/>
      <c r="F294" s="321">
        <f>SUM(H294:P294)</f>
        <v>0</v>
      </c>
      <c r="G294" s="321"/>
      <c r="H294" s="322"/>
      <c r="I294" s="322"/>
      <c r="J294" s="322"/>
      <c r="K294" s="322"/>
      <c r="L294" s="322"/>
      <c r="M294" s="322"/>
      <c r="N294" s="322"/>
      <c r="O294" s="322"/>
      <c r="P294" s="322"/>
    </row>
    <row r="295" s="311" customFormat="1" ht="17.1" customHeight="1" spans="1:16">
      <c r="A295" s="320"/>
      <c r="B295" s="336"/>
      <c r="C295" s="336"/>
      <c r="D295" s="322"/>
      <c r="E295" s="322"/>
      <c r="F295" s="336"/>
      <c r="G295" s="336"/>
      <c r="H295" s="322"/>
      <c r="I295" s="322"/>
      <c r="J295" s="322"/>
      <c r="K295" s="322"/>
      <c r="L295" s="322"/>
      <c r="M295" s="322"/>
      <c r="N295" s="322"/>
      <c r="O295" s="322"/>
      <c r="P295" s="322"/>
    </row>
    <row r="296" s="311" customFormat="1" ht="17.1" customHeight="1" spans="1:16">
      <c r="A296" s="320" t="s">
        <v>3002</v>
      </c>
      <c r="B296" s="321">
        <f t="shared" si="88"/>
        <v>5</v>
      </c>
      <c r="C296" s="321">
        <f t="shared" si="89"/>
        <v>5</v>
      </c>
      <c r="D296" s="322">
        <v>5</v>
      </c>
      <c r="E296" s="367"/>
      <c r="F296" s="321">
        <f>SUM(H296:P296)</f>
        <v>0</v>
      </c>
      <c r="G296" s="321"/>
      <c r="H296" s="367"/>
      <c r="I296" s="367"/>
      <c r="J296" s="367"/>
      <c r="K296" s="367"/>
      <c r="L296" s="367"/>
      <c r="M296" s="367"/>
      <c r="N296" s="367"/>
      <c r="O296" s="367"/>
      <c r="P296" s="367"/>
    </row>
    <row r="297" s="311" customFormat="1" ht="17.1" customHeight="1" spans="1:16">
      <c r="A297" s="320"/>
      <c r="B297" s="336"/>
      <c r="C297" s="336"/>
      <c r="D297" s="322"/>
      <c r="E297" s="367"/>
      <c r="F297" s="336"/>
      <c r="G297" s="336"/>
      <c r="H297" s="367"/>
      <c r="I297" s="367"/>
      <c r="J297" s="367"/>
      <c r="K297" s="367"/>
      <c r="L297" s="367"/>
      <c r="M297" s="367"/>
      <c r="N297" s="367"/>
      <c r="O297" s="367"/>
      <c r="P297" s="367"/>
    </row>
    <row r="298" s="311" customFormat="1" ht="17.1" customHeight="1" spans="1:16">
      <c r="A298" s="320" t="s">
        <v>3003</v>
      </c>
      <c r="B298" s="321">
        <f t="shared" si="88"/>
        <v>868000</v>
      </c>
      <c r="C298" s="321">
        <f t="shared" si="89"/>
        <v>265182</v>
      </c>
      <c r="D298" s="322">
        <f>868000-E298-F298</f>
        <v>257482</v>
      </c>
      <c r="E298" s="322">
        <v>7700</v>
      </c>
      <c r="F298" s="321">
        <f>SUM(H298:P298)</f>
        <v>602818</v>
      </c>
      <c r="G298" s="321">
        <v>7700</v>
      </c>
      <c r="H298" s="322">
        <v>196800</v>
      </c>
      <c r="I298" s="322">
        <v>43600</v>
      </c>
      <c r="J298" s="322">
        <v>7718</v>
      </c>
      <c r="K298" s="322">
        <v>27300</v>
      </c>
      <c r="L298" s="322">
        <v>56500</v>
      </c>
      <c r="M298" s="322">
        <v>122400</v>
      </c>
      <c r="N298" s="322">
        <v>56700</v>
      </c>
      <c r="O298" s="322">
        <v>69400</v>
      </c>
      <c r="P298" s="322">
        <v>22400</v>
      </c>
    </row>
    <row r="299" s="311" customFormat="1" ht="17.1" customHeight="1" spans="1:16">
      <c r="A299" s="320" t="s">
        <v>3004</v>
      </c>
      <c r="B299" s="321">
        <f t="shared" si="88"/>
        <v>12481</v>
      </c>
      <c r="C299" s="321">
        <f t="shared" si="89"/>
        <v>6578</v>
      </c>
      <c r="D299" s="322">
        <v>6578</v>
      </c>
      <c r="E299" s="322"/>
      <c r="F299" s="321">
        <f>SUM(H299:P299)</f>
        <v>5903</v>
      </c>
      <c r="G299" s="321"/>
      <c r="H299" s="322">
        <v>1872</v>
      </c>
      <c r="I299" s="322">
        <v>138</v>
      </c>
      <c r="J299" s="322">
        <v>856</v>
      </c>
      <c r="K299" s="322">
        <v>821</v>
      </c>
      <c r="L299" s="322">
        <v>1592</v>
      </c>
      <c r="M299" s="322">
        <v>55</v>
      </c>
      <c r="N299" s="322">
        <v>223</v>
      </c>
      <c r="O299" s="322">
        <v>166</v>
      </c>
      <c r="P299" s="322">
        <v>180</v>
      </c>
    </row>
    <row r="300" s="311" customFormat="1" ht="17.1" customHeight="1" spans="1:16">
      <c r="A300" s="324"/>
      <c r="B300" s="368"/>
      <c r="C300" s="328"/>
      <c r="D300" s="367"/>
      <c r="E300" s="367"/>
      <c r="F300" s="322"/>
      <c r="G300" s="322"/>
      <c r="H300" s="367"/>
      <c r="I300" s="367"/>
      <c r="J300" s="367"/>
      <c r="K300" s="367"/>
      <c r="L300" s="367"/>
      <c r="M300" s="367"/>
      <c r="N300" s="367"/>
      <c r="O300" s="367"/>
      <c r="P300" s="367"/>
    </row>
    <row r="301" s="311" customFormat="1" ht="17.1" customHeight="1" spans="1:16">
      <c r="A301" s="320" t="s">
        <v>3005</v>
      </c>
      <c r="B301" s="323">
        <f>SUM(F301,C301)</f>
        <v>-9696</v>
      </c>
      <c r="C301" s="323">
        <f t="shared" ref="C301:C304" si="90">SUM(D301:E301)</f>
        <v>-10183</v>
      </c>
      <c r="D301" s="321">
        <f>D3-D269</f>
        <v>-10183</v>
      </c>
      <c r="E301" s="321">
        <f>E3-E269</f>
        <v>0</v>
      </c>
      <c r="F301" s="321">
        <f>SUM(H301:P301)</f>
        <v>487</v>
      </c>
      <c r="G301" s="321">
        <v>0</v>
      </c>
      <c r="H301" s="321">
        <f t="shared" ref="H301:P301" si="91">H3-H269</f>
        <v>0</v>
      </c>
      <c r="I301" s="321">
        <f t="shared" si="91"/>
        <v>4</v>
      </c>
      <c r="J301" s="321">
        <f t="shared" si="91"/>
        <v>0</v>
      </c>
      <c r="K301" s="321">
        <f t="shared" si="91"/>
        <v>53</v>
      </c>
      <c r="L301" s="321">
        <f t="shared" si="91"/>
        <v>350</v>
      </c>
      <c r="M301" s="321">
        <f t="shared" si="91"/>
        <v>0</v>
      </c>
      <c r="N301" s="321">
        <f t="shared" si="91"/>
        <v>50</v>
      </c>
      <c r="O301" s="321">
        <f t="shared" si="91"/>
        <v>30</v>
      </c>
      <c r="P301" s="321">
        <f t="shared" si="91"/>
        <v>0</v>
      </c>
    </row>
    <row r="302" s="311" customFormat="1" ht="17.1" customHeight="1" spans="1:16">
      <c r="A302" s="326" t="s">
        <v>3006</v>
      </c>
      <c r="B302" s="323">
        <f t="shared" ref="B302" si="92">C302</f>
        <v>-10183</v>
      </c>
      <c r="C302" s="323">
        <f t="shared" si="90"/>
        <v>-10183</v>
      </c>
      <c r="D302" s="331">
        <f>D301</f>
        <v>-10183</v>
      </c>
      <c r="E302" s="322"/>
      <c r="F302" s="321">
        <f>SUM(H302:P302)</f>
        <v>0</v>
      </c>
      <c r="G302" s="321"/>
      <c r="H302" s="322"/>
      <c r="I302" s="322"/>
      <c r="J302" s="322"/>
      <c r="K302" s="322"/>
      <c r="L302" s="322"/>
      <c r="M302" s="322"/>
      <c r="N302" s="322"/>
      <c r="O302" s="322"/>
      <c r="P302" s="322"/>
    </row>
    <row r="303" s="311" customFormat="1" ht="17.1" customHeight="1" spans="1:16">
      <c r="A303" s="324" t="s">
        <v>3007</v>
      </c>
      <c r="B303" s="323">
        <f>C303+F303</f>
        <v>3665</v>
      </c>
      <c r="C303" s="323">
        <f t="shared" si="90"/>
        <v>3178</v>
      </c>
      <c r="D303" s="322">
        <f>1238+10+30+1900</f>
        <v>3178</v>
      </c>
      <c r="E303" s="322"/>
      <c r="F303" s="321">
        <f>SUM(H303:P303)</f>
        <v>487</v>
      </c>
      <c r="G303" s="321"/>
      <c r="H303" s="322"/>
      <c r="I303" s="322">
        <v>4</v>
      </c>
      <c r="J303" s="322"/>
      <c r="K303" s="322">
        <v>53</v>
      </c>
      <c r="L303" s="322">
        <v>350</v>
      </c>
      <c r="M303" s="322"/>
      <c r="N303" s="322">
        <v>50</v>
      </c>
      <c r="O303" s="322">
        <v>30</v>
      </c>
      <c r="P303" s="322"/>
    </row>
    <row r="304" s="311" customFormat="1" ht="17.1" customHeight="1" spans="1:16">
      <c r="A304" s="326" t="s">
        <v>3006</v>
      </c>
      <c r="B304" s="323">
        <f>C304</f>
        <v>3178</v>
      </c>
      <c r="C304" s="323">
        <f t="shared" si="90"/>
        <v>3178</v>
      </c>
      <c r="D304" s="322">
        <f>1238+10+30+1900</f>
        <v>3178</v>
      </c>
      <c r="E304" s="322"/>
      <c r="F304" s="321">
        <f>SUM(H304:P304)</f>
        <v>0</v>
      </c>
      <c r="G304" s="321"/>
      <c r="H304" s="322"/>
      <c r="I304" s="322"/>
      <c r="J304" s="322"/>
      <c r="K304" s="322"/>
      <c r="L304" s="322"/>
      <c r="M304" s="322"/>
      <c r="N304" s="322"/>
      <c r="O304" s="322"/>
      <c r="P304" s="322"/>
    </row>
    <row r="305" s="311" customFormat="1" ht="17.1" customHeight="1" spans="1:16">
      <c r="A305" s="324" t="s">
        <v>154</v>
      </c>
      <c r="B305" s="323">
        <f>B301-B303</f>
        <v>-13361</v>
      </c>
      <c r="C305" s="323">
        <f t="shared" ref="C305:P305" si="93">C301-C303</f>
        <v>-13361</v>
      </c>
      <c r="D305" s="323">
        <f t="shared" si="93"/>
        <v>-13361</v>
      </c>
      <c r="E305" s="323">
        <f t="shared" si="93"/>
        <v>0</v>
      </c>
      <c r="F305" s="323">
        <f t="shared" si="93"/>
        <v>0</v>
      </c>
      <c r="G305" s="323">
        <v>0</v>
      </c>
      <c r="H305" s="323">
        <f t="shared" si="93"/>
        <v>0</v>
      </c>
      <c r="I305" s="323">
        <f t="shared" si="93"/>
        <v>0</v>
      </c>
      <c r="J305" s="323">
        <f t="shared" si="93"/>
        <v>0</v>
      </c>
      <c r="K305" s="323">
        <f t="shared" si="93"/>
        <v>0</v>
      </c>
      <c r="L305" s="323">
        <f t="shared" si="93"/>
        <v>0</v>
      </c>
      <c r="M305" s="323">
        <f t="shared" si="93"/>
        <v>0</v>
      </c>
      <c r="N305" s="323">
        <f t="shared" si="93"/>
        <v>0</v>
      </c>
      <c r="O305" s="323">
        <f t="shared" si="93"/>
        <v>0</v>
      </c>
      <c r="P305" s="323">
        <f t="shared" si="93"/>
        <v>0</v>
      </c>
    </row>
    <row r="306" s="311" customFormat="1" ht="17.1" customHeight="1" spans="1:16">
      <c r="A306" s="326" t="s">
        <v>3006</v>
      </c>
      <c r="B306" s="323"/>
      <c r="C306" s="323"/>
      <c r="D306" s="321"/>
      <c r="E306" s="322"/>
      <c r="F306" s="321"/>
      <c r="G306" s="321"/>
      <c r="H306" s="331"/>
      <c r="I306" s="331"/>
      <c r="J306" s="331"/>
      <c r="K306" s="331"/>
      <c r="L306" s="331"/>
      <c r="M306" s="331"/>
      <c r="N306" s="331"/>
      <c r="O306" s="331"/>
      <c r="P306" s="331"/>
    </row>
    <row r="307" s="311" customFormat="1" ht="17.1" customHeight="1" spans="1:16">
      <c r="A307" s="326"/>
      <c r="B307" s="328"/>
      <c r="C307" s="369"/>
      <c r="D307" s="336"/>
      <c r="E307" s="322"/>
      <c r="F307" s="336"/>
      <c r="G307" s="336"/>
      <c r="H307" s="322"/>
      <c r="I307" s="322"/>
      <c r="J307" s="322"/>
      <c r="K307" s="322"/>
      <c r="L307" s="322"/>
      <c r="M307" s="322"/>
      <c r="N307" s="322"/>
      <c r="O307" s="322"/>
      <c r="P307" s="322"/>
    </row>
    <row r="308" s="311" customFormat="1" ht="17.1" customHeight="1" spans="1:16">
      <c r="A308" s="370" t="s">
        <v>3008</v>
      </c>
      <c r="B308" s="322"/>
      <c r="C308" s="322"/>
      <c r="D308" s="367"/>
      <c r="E308" s="367"/>
      <c r="F308" s="322"/>
      <c r="G308" s="322"/>
      <c r="H308" s="367"/>
      <c r="I308" s="367"/>
      <c r="J308" s="367"/>
      <c r="K308" s="367"/>
      <c r="L308" s="367"/>
      <c r="M308" s="367"/>
      <c r="N308" s="367"/>
      <c r="O308" s="367"/>
      <c r="P308" s="367"/>
    </row>
    <row r="309" s="311" customFormat="1" ht="17.1" customHeight="1" spans="1:16">
      <c r="A309" s="371" t="s">
        <v>3009</v>
      </c>
      <c r="B309" s="321">
        <f>B6</f>
        <v>1003137</v>
      </c>
      <c r="C309" s="321">
        <f>D309+E309</f>
        <v>3040</v>
      </c>
      <c r="D309" s="331">
        <f>B309-E309-F309</f>
        <v>-2886</v>
      </c>
      <c r="E309" s="331">
        <f>E6</f>
        <v>5926</v>
      </c>
      <c r="F309" s="321">
        <f t="shared" ref="F309:F318" si="94">SUM(H309:P309)</f>
        <v>1000097</v>
      </c>
      <c r="G309" s="321">
        <v>5926</v>
      </c>
      <c r="H309" s="331">
        <f t="shared" ref="H309:P309" si="95">H6</f>
        <v>131918</v>
      </c>
      <c r="I309" s="331">
        <f t="shared" si="95"/>
        <v>116105</v>
      </c>
      <c r="J309" s="331">
        <f t="shared" si="95"/>
        <v>114356</v>
      </c>
      <c r="K309" s="331">
        <f t="shared" si="95"/>
        <v>80216</v>
      </c>
      <c r="L309" s="331">
        <f t="shared" si="95"/>
        <v>104994</v>
      </c>
      <c r="M309" s="331">
        <f t="shared" si="95"/>
        <v>117622</v>
      </c>
      <c r="N309" s="331">
        <f t="shared" si="95"/>
        <v>84952</v>
      </c>
      <c r="O309" s="331">
        <f t="shared" si="95"/>
        <v>127986</v>
      </c>
      <c r="P309" s="331">
        <f t="shared" si="95"/>
        <v>121948</v>
      </c>
    </row>
    <row r="310" s="311" customFormat="1" ht="17.1" customHeight="1" spans="1:16">
      <c r="A310" s="371" t="s">
        <v>3010</v>
      </c>
      <c r="B310" s="321">
        <f t="shared" ref="B310:P310" si="96">B312-B311</f>
        <v>-132243</v>
      </c>
      <c r="C310" s="321">
        <f t="shared" ref="C310:C314" si="97">SUM(D310:E310)</f>
        <v>-44069</v>
      </c>
      <c r="D310" s="321">
        <f t="shared" si="96"/>
        <v>-45777</v>
      </c>
      <c r="E310" s="321">
        <f t="shared" si="96"/>
        <v>1708</v>
      </c>
      <c r="F310" s="321">
        <f t="shared" si="94"/>
        <v>-88174</v>
      </c>
      <c r="G310" s="321">
        <v>1708</v>
      </c>
      <c r="H310" s="321">
        <f t="shared" si="96"/>
        <v>-27360</v>
      </c>
      <c r="I310" s="321">
        <f t="shared" si="96"/>
        <v>-7401</v>
      </c>
      <c r="J310" s="321">
        <f t="shared" si="96"/>
        <v>-10974</v>
      </c>
      <c r="K310" s="321">
        <f t="shared" si="96"/>
        <v>-14999</v>
      </c>
      <c r="L310" s="321">
        <f t="shared" si="96"/>
        <v>-6873</v>
      </c>
      <c r="M310" s="321">
        <f t="shared" si="96"/>
        <v>-11675</v>
      </c>
      <c r="N310" s="321">
        <f t="shared" si="96"/>
        <v>-2168</v>
      </c>
      <c r="O310" s="321">
        <f t="shared" si="96"/>
        <v>-3950</v>
      </c>
      <c r="P310" s="321">
        <f t="shared" si="96"/>
        <v>-2774</v>
      </c>
    </row>
    <row r="311" s="311" customFormat="1" ht="17.1" customHeight="1" spans="1:16">
      <c r="A311" s="372" t="s">
        <v>3011</v>
      </c>
      <c r="B311" s="321">
        <f>SUM(C311,F311)</f>
        <v>132243</v>
      </c>
      <c r="C311" s="321">
        <f t="shared" si="97"/>
        <v>29955</v>
      </c>
      <c r="D311" s="331">
        <f>D271</f>
        <v>19859</v>
      </c>
      <c r="E311" s="331">
        <f>E271</f>
        <v>10096</v>
      </c>
      <c r="F311" s="321">
        <f t="shared" si="94"/>
        <v>102288</v>
      </c>
      <c r="G311" s="321">
        <v>10096</v>
      </c>
      <c r="H311" s="331">
        <f t="shared" ref="H311:P311" si="98">H271</f>
        <v>41474</v>
      </c>
      <c r="I311" s="331">
        <f t="shared" si="98"/>
        <v>7401</v>
      </c>
      <c r="J311" s="331">
        <f t="shared" si="98"/>
        <v>10974</v>
      </c>
      <c r="K311" s="331">
        <f t="shared" si="98"/>
        <v>14999</v>
      </c>
      <c r="L311" s="331">
        <f t="shared" si="98"/>
        <v>6873</v>
      </c>
      <c r="M311" s="331">
        <f t="shared" si="98"/>
        <v>11675</v>
      </c>
      <c r="N311" s="331">
        <f t="shared" si="98"/>
        <v>2168</v>
      </c>
      <c r="O311" s="331">
        <f t="shared" si="98"/>
        <v>3950</v>
      </c>
      <c r="P311" s="331">
        <f t="shared" si="98"/>
        <v>2774</v>
      </c>
    </row>
    <row r="312" s="311" customFormat="1" ht="17.1" customHeight="1" spans="1:16">
      <c r="A312" s="372" t="s">
        <v>3012</v>
      </c>
      <c r="B312" s="336"/>
      <c r="C312" s="321">
        <f t="shared" si="97"/>
        <v>-14114</v>
      </c>
      <c r="D312" s="322">
        <f>-E312-F312</f>
        <v>-25918</v>
      </c>
      <c r="E312" s="322">
        <v>11804</v>
      </c>
      <c r="F312" s="321">
        <f t="shared" si="94"/>
        <v>14114</v>
      </c>
      <c r="G312" s="321">
        <v>11804</v>
      </c>
      <c r="H312" s="322">
        <v>14114</v>
      </c>
      <c r="I312" s="322"/>
      <c r="J312" s="322"/>
      <c r="K312" s="322"/>
      <c r="L312" s="322"/>
      <c r="M312" s="322"/>
      <c r="N312" s="322"/>
      <c r="O312" s="322"/>
      <c r="P312" s="322"/>
    </row>
    <row r="313" s="311" customFormat="1" ht="17.1" customHeight="1" spans="1:16">
      <c r="A313" s="371" t="s">
        <v>3013</v>
      </c>
      <c r="B313" s="373">
        <f>[47]资金往来结算!C9</f>
        <v>871837</v>
      </c>
      <c r="C313" s="374">
        <v>899537</v>
      </c>
      <c r="D313" s="375">
        <f>B313-E313-F313</f>
        <v>-36253</v>
      </c>
      <c r="E313" s="376">
        <f>[47]资金往来结算!F9</f>
        <v>13811</v>
      </c>
      <c r="F313" s="374">
        <f t="shared" si="94"/>
        <v>894279</v>
      </c>
      <c r="G313" s="374">
        <v>13811</v>
      </c>
      <c r="H313" s="376">
        <f>[47]资金往来结算!H9</f>
        <v>103243</v>
      </c>
      <c r="I313" s="376">
        <f>[47]资金往来结算!I9</f>
        <v>107345</v>
      </c>
      <c r="J313" s="376">
        <f>[47]资金往来结算!J9</f>
        <v>99974</v>
      </c>
      <c r="K313" s="376">
        <f>[47]资金往来结算!K9</f>
        <v>62085</v>
      </c>
      <c r="L313" s="376">
        <f>[47]资金往来结算!L9</f>
        <v>95166</v>
      </c>
      <c r="M313" s="376">
        <f>[47]资金往来结算!M9</f>
        <v>104447</v>
      </c>
      <c r="N313" s="376">
        <f>[47]资金往来结算!N9</f>
        <v>81358</v>
      </c>
      <c r="O313" s="376">
        <f>[47]资金往来结算!O9</f>
        <v>122847</v>
      </c>
      <c r="P313" s="376">
        <f>[47]资金往来结算!P9</f>
        <v>117814</v>
      </c>
    </row>
    <row r="314" s="311" customFormat="1" ht="17.1" customHeight="1" spans="1:16">
      <c r="A314" s="372" t="s">
        <v>3014</v>
      </c>
      <c r="B314" s="375">
        <f t="shared" ref="B314:P314" si="99">IF((B313-(B309+B310))&lt;0,-(B313-(B309+B310)),0)</f>
        <v>0</v>
      </c>
      <c r="C314" s="374">
        <f t="shared" si="97"/>
        <v>0</v>
      </c>
      <c r="D314" s="375">
        <f t="shared" si="99"/>
        <v>0</v>
      </c>
      <c r="E314" s="376">
        <f t="shared" si="99"/>
        <v>0</v>
      </c>
      <c r="F314" s="374">
        <f t="shared" si="94"/>
        <v>17644</v>
      </c>
      <c r="G314" s="374">
        <v>0</v>
      </c>
      <c r="H314" s="375">
        <f t="shared" si="99"/>
        <v>1315</v>
      </c>
      <c r="I314" s="375">
        <f t="shared" si="99"/>
        <v>1359</v>
      </c>
      <c r="J314" s="375">
        <f t="shared" si="99"/>
        <v>3408</v>
      </c>
      <c r="K314" s="375">
        <f t="shared" si="99"/>
        <v>3132</v>
      </c>
      <c r="L314" s="375">
        <f t="shared" si="99"/>
        <v>2955</v>
      </c>
      <c r="M314" s="375">
        <f t="shared" si="99"/>
        <v>1500</v>
      </c>
      <c r="N314" s="375">
        <f t="shared" si="99"/>
        <v>1426</v>
      </c>
      <c r="O314" s="375">
        <f t="shared" si="99"/>
        <v>1189</v>
      </c>
      <c r="P314" s="375">
        <f t="shared" si="99"/>
        <v>1360</v>
      </c>
    </row>
    <row r="315" s="311" customFormat="1" ht="17.1" customHeight="1" spans="1:16">
      <c r="A315" s="372" t="s">
        <v>3015</v>
      </c>
      <c r="B315" s="375">
        <f t="shared" ref="B315:P315" si="100">IF(B313-(B309+B310)&lt;0,0,B313-(B309+B310))</f>
        <v>943</v>
      </c>
      <c r="C315" s="374">
        <f t="shared" ref="C315:C317" si="101">SUM(D315:E315)</f>
        <v>6177</v>
      </c>
      <c r="D315" s="376"/>
      <c r="E315" s="375">
        <f t="shared" si="100"/>
        <v>6177</v>
      </c>
      <c r="F315" s="374">
        <f t="shared" si="94"/>
        <v>0</v>
      </c>
      <c r="G315" s="374">
        <v>6177</v>
      </c>
      <c r="H315" s="375">
        <f t="shared" si="100"/>
        <v>0</v>
      </c>
      <c r="I315" s="375">
        <f t="shared" si="100"/>
        <v>0</v>
      </c>
      <c r="J315" s="375">
        <f t="shared" si="100"/>
        <v>0</v>
      </c>
      <c r="K315" s="375">
        <f t="shared" si="100"/>
        <v>0</v>
      </c>
      <c r="L315" s="375">
        <f t="shared" si="100"/>
        <v>0</v>
      </c>
      <c r="M315" s="375">
        <f t="shared" si="100"/>
        <v>0</v>
      </c>
      <c r="N315" s="375">
        <f t="shared" si="100"/>
        <v>0</v>
      </c>
      <c r="O315" s="375">
        <f t="shared" si="100"/>
        <v>0</v>
      </c>
      <c r="P315" s="375">
        <f t="shared" si="100"/>
        <v>0</v>
      </c>
    </row>
    <row r="316" s="311" customFormat="1" ht="17.1" customHeight="1" spans="1:16">
      <c r="A316" s="370" t="s">
        <v>3016</v>
      </c>
      <c r="B316" s="375">
        <f t="shared" ref="B316:P316" si="102">-(B309+B310-B313)</f>
        <v>943</v>
      </c>
      <c r="C316" s="374">
        <f t="shared" si="101"/>
        <v>6177</v>
      </c>
      <c r="D316" s="376"/>
      <c r="E316" s="375">
        <f t="shared" si="102"/>
        <v>6177</v>
      </c>
      <c r="F316" s="374">
        <f t="shared" si="94"/>
        <v>-17644</v>
      </c>
      <c r="G316" s="374">
        <v>6177</v>
      </c>
      <c r="H316" s="375">
        <f t="shared" si="102"/>
        <v>-1315</v>
      </c>
      <c r="I316" s="375">
        <f t="shared" si="102"/>
        <v>-1359</v>
      </c>
      <c r="J316" s="375">
        <f t="shared" si="102"/>
        <v>-3408</v>
      </c>
      <c r="K316" s="375">
        <f t="shared" si="102"/>
        <v>-3132</v>
      </c>
      <c r="L316" s="375">
        <f t="shared" si="102"/>
        <v>-2955</v>
      </c>
      <c r="M316" s="375">
        <f t="shared" si="102"/>
        <v>-1500</v>
      </c>
      <c r="N316" s="375">
        <f t="shared" si="102"/>
        <v>-1426</v>
      </c>
      <c r="O316" s="375">
        <f t="shared" si="102"/>
        <v>-1189</v>
      </c>
      <c r="P316" s="375">
        <f t="shared" si="102"/>
        <v>-1360</v>
      </c>
    </row>
    <row r="317" s="311" customFormat="1" ht="17.1" customHeight="1" spans="1:16">
      <c r="A317" s="370" t="s">
        <v>3017</v>
      </c>
      <c r="B317" s="336">
        <f>SUM(F317,C317)</f>
        <v>1569</v>
      </c>
      <c r="C317" s="336">
        <f t="shared" si="101"/>
        <v>246</v>
      </c>
      <c r="D317" s="322">
        <v>246</v>
      </c>
      <c r="E317" s="322"/>
      <c r="F317" s="336">
        <f t="shared" si="94"/>
        <v>1323</v>
      </c>
      <c r="G317" s="336"/>
      <c r="H317" s="376">
        <v>462</v>
      </c>
      <c r="I317" s="376">
        <v>530</v>
      </c>
      <c r="J317" s="376">
        <v>183</v>
      </c>
      <c r="K317" s="376">
        <v>22</v>
      </c>
      <c r="L317" s="376">
        <v>34</v>
      </c>
      <c r="M317" s="376">
        <v>21</v>
      </c>
      <c r="N317" s="376">
        <v>8</v>
      </c>
      <c r="O317" s="376">
        <v>39</v>
      </c>
      <c r="P317" s="376">
        <v>24</v>
      </c>
    </row>
    <row r="318" s="314" customFormat="1" ht="18" customHeight="1" spans="1:16">
      <c r="A318" s="370" t="s">
        <v>3018</v>
      </c>
      <c r="B318" s="336">
        <f>SUM(F318,C318)</f>
        <v>12481</v>
      </c>
      <c r="C318" s="336">
        <f t="shared" ref="C318" si="103">SUM(D318:E318)</f>
        <v>6578</v>
      </c>
      <c r="D318" s="322">
        <f>D299</f>
        <v>6578</v>
      </c>
      <c r="E318" s="322">
        <f>E299</f>
        <v>0</v>
      </c>
      <c r="F318" s="336">
        <f t="shared" si="94"/>
        <v>5903</v>
      </c>
      <c r="G318" s="336">
        <v>0</v>
      </c>
      <c r="H318" s="322">
        <f t="shared" ref="H318:P318" si="104">H299</f>
        <v>1872</v>
      </c>
      <c r="I318" s="322">
        <f t="shared" si="104"/>
        <v>138</v>
      </c>
      <c r="J318" s="322">
        <f t="shared" si="104"/>
        <v>856</v>
      </c>
      <c r="K318" s="322">
        <f t="shared" si="104"/>
        <v>821</v>
      </c>
      <c r="L318" s="322">
        <f t="shared" si="104"/>
        <v>1592</v>
      </c>
      <c r="M318" s="322">
        <f t="shared" si="104"/>
        <v>55</v>
      </c>
      <c r="N318" s="322">
        <f t="shared" si="104"/>
        <v>223</v>
      </c>
      <c r="O318" s="322">
        <f t="shared" si="104"/>
        <v>166</v>
      </c>
      <c r="P318" s="322">
        <f t="shared" si="104"/>
        <v>180</v>
      </c>
    </row>
    <row r="319" s="314" customFormat="1" ht="17.1" customHeight="1" spans="1:1">
      <c r="A319" s="377" t="s">
        <v>3019</v>
      </c>
    </row>
    <row r="320" s="311" customFormat="1" ht="12"/>
    <row r="321" s="311" customFormat="1" ht="12"/>
    <row r="322" s="311" customFormat="1" ht="12"/>
    <row r="323" s="311" customFormat="1" ht="12"/>
    <row r="324" s="311" customFormat="1" ht="12"/>
    <row r="325" s="311" customFormat="1" ht="12"/>
    <row r="326" s="311" customFormat="1" ht="12"/>
    <row r="327" s="311" customFormat="1" ht="12"/>
    <row r="328" s="311" customFormat="1" ht="12"/>
    <row r="329" s="311" customFormat="1" ht="12"/>
    <row r="330" s="311" customFormat="1" ht="12"/>
    <row r="331" s="311" customFormat="1" ht="12"/>
    <row r="332" s="311" customFormat="1" ht="12"/>
    <row r="333" s="311" customFormat="1" ht="12"/>
    <row r="334" s="311" customFormat="1" ht="12"/>
    <row r="335" s="311" customFormat="1" ht="12"/>
    <row r="336" s="311" customFormat="1" ht="12"/>
    <row r="337" s="311" customFormat="1" ht="12"/>
    <row r="338" s="311" customFormat="1" ht="12"/>
    <row r="339" s="311" customFormat="1" ht="12"/>
    <row r="340" s="311" customFormat="1" ht="12"/>
    <row r="341" s="311" customFormat="1" ht="12"/>
    <row r="342" s="311" customFormat="1" spans="13:14">
      <c r="M342" s="315"/>
      <c r="N342" s="315"/>
    </row>
    <row r="343" s="311" customFormat="1" ht="12"/>
    <row r="344" s="311" customFormat="1" ht="12"/>
    <row r="345" s="311" customFormat="1" ht="12"/>
    <row r="346" s="311" customFormat="1" ht="12"/>
    <row r="347" s="311" customFormat="1" ht="12"/>
    <row r="348" s="311" customFormat="1" ht="12"/>
  </sheetData>
  <mergeCells count="1">
    <mergeCell ref="A1:P1"/>
  </mergeCells>
  <printOptions horizontalCentered="1"/>
  <pageMargins left="0.236220472440945" right="0.236220472440945" top="0.196850393700787" bottom="0.433070866141732" header="0.31496062992126" footer="0.196850393700787"/>
  <pageSetup paperSize="9" scale="80" fitToHeight="0" orientation="landscape" blackAndWhite="1" useFirstPageNumber="1"/>
  <headerFooter alignWithMargins="0">
    <oddFooter>&amp;C第 &amp;P 页，共 &amp;N 页</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L31"/>
  <sheetViews>
    <sheetView showZeros="0" view="pageBreakPreview" zoomScaleNormal="100" topLeftCell="A7" workbookViewId="0">
      <selection activeCell="I33" sqref="I33"/>
    </sheetView>
  </sheetViews>
  <sheetFormatPr defaultColWidth="9" defaultRowHeight="14.25"/>
  <cols>
    <col min="1" max="1" width="45.375" style="286" customWidth="1"/>
    <col min="2" max="2" width="15.5" style="286" hidden="1" customWidth="1"/>
    <col min="3" max="3" width="13.625" style="286" customWidth="1"/>
    <col min="4" max="4" width="15" style="286" hidden="1" customWidth="1"/>
    <col min="5" max="5" width="13.625" style="286" customWidth="1"/>
    <col min="6" max="6" width="10" style="286" hidden="1" customWidth="1"/>
    <col min="7" max="7" width="0.875" style="287" hidden="1" customWidth="1"/>
    <col min="8" max="8" width="10.625" style="286" customWidth="1"/>
    <col min="9" max="9" width="9" style="286"/>
    <col min="10" max="10" width="10.5" style="286" customWidth="1"/>
    <col min="11" max="11" width="12.875" style="286" customWidth="1"/>
    <col min="12" max="24" width="9" style="286"/>
    <col min="25" max="25" width="12.75" style="286" customWidth="1"/>
    <col min="26" max="16384" width="9" style="286"/>
  </cols>
  <sheetData>
    <row r="1" ht="37.5" customHeight="1" spans="1:8">
      <c r="A1" s="288" t="s">
        <v>3020</v>
      </c>
      <c r="B1" s="288"/>
      <c r="C1" s="288"/>
      <c r="D1" s="288"/>
      <c r="E1" s="288"/>
      <c r="F1" s="288"/>
      <c r="G1" s="288"/>
      <c r="H1" s="288"/>
    </row>
    <row r="2" ht="19.5" customHeight="1" spans="1:8">
      <c r="A2" s="289" t="s">
        <v>3021</v>
      </c>
      <c r="B2" s="290"/>
      <c r="C2" s="291"/>
      <c r="D2" s="290"/>
      <c r="E2" s="290"/>
      <c r="F2" s="290"/>
      <c r="G2" s="292"/>
      <c r="H2" s="289" t="s">
        <v>32</v>
      </c>
    </row>
    <row r="3" ht="30.75" customHeight="1" spans="1:8">
      <c r="A3" s="136" t="s">
        <v>34</v>
      </c>
      <c r="B3" s="293" t="s">
        <v>3022</v>
      </c>
      <c r="C3" s="293" t="s">
        <v>35</v>
      </c>
      <c r="D3" s="294" t="s">
        <v>39</v>
      </c>
      <c r="E3" s="295" t="s">
        <v>38</v>
      </c>
      <c r="F3" s="295" t="s">
        <v>3023</v>
      </c>
      <c r="G3" s="296" t="s">
        <v>39</v>
      </c>
      <c r="H3" s="295" t="s">
        <v>3023</v>
      </c>
    </row>
    <row r="4" ht="26.1" customHeight="1" spans="1:12">
      <c r="A4" s="136" t="s">
        <v>2710</v>
      </c>
      <c r="B4" s="297">
        <f>SUM(B5,B9,B26)</f>
        <v>19881978</v>
      </c>
      <c r="C4" s="297">
        <f>SUM(C5,C9,C26)</f>
        <v>874401</v>
      </c>
      <c r="D4" s="297">
        <f>C4-B4</f>
        <v>-19007577</v>
      </c>
      <c r="E4" s="297">
        <f>SUM(E5,E9,E26)</f>
        <v>1006023</v>
      </c>
      <c r="F4" s="298">
        <f>IF(B4&lt;&gt;0,D4/B4,"")</f>
        <v>-0.956</v>
      </c>
      <c r="G4" s="297">
        <f t="shared" ref="G4:G26" si="0">E4-C4</f>
        <v>131622</v>
      </c>
      <c r="H4" s="298">
        <f>IF(C4&lt;&gt;0,G4/C4,"")</f>
        <v>0.151</v>
      </c>
      <c r="L4" s="310"/>
    </row>
    <row r="5" ht="26.1" customHeight="1" spans="1:8">
      <c r="A5" s="299" t="s">
        <v>104</v>
      </c>
      <c r="B5" s="297">
        <f>SUM(B6:B8)</f>
        <v>992124</v>
      </c>
      <c r="C5" s="297">
        <v>20907</v>
      </c>
      <c r="D5" s="297">
        <f>C5-B5</f>
        <v>-971217</v>
      </c>
      <c r="E5" s="297">
        <v>20513</v>
      </c>
      <c r="F5" s="298">
        <f>IF(B5&lt;&gt;0,D5/B5,"")</f>
        <v>-0.979</v>
      </c>
      <c r="G5" s="297">
        <f t="shared" si="0"/>
        <v>-394</v>
      </c>
      <c r="H5" s="300">
        <f>IFERROR(E5/C5-1,"")</f>
        <v>-0.02</v>
      </c>
    </row>
    <row r="6" ht="26.1" customHeight="1" spans="1:8">
      <c r="A6" s="301" t="s">
        <v>3024</v>
      </c>
      <c r="B6" s="302">
        <v>815960</v>
      </c>
      <c r="C6" s="302">
        <v>10461</v>
      </c>
      <c r="D6" s="302"/>
      <c r="E6" s="302">
        <v>10067</v>
      </c>
      <c r="F6" s="303">
        <f>IF(B6&lt;&gt;0,D6/B6,"")</f>
        <v>0</v>
      </c>
      <c r="G6" s="297">
        <f t="shared" si="0"/>
        <v>-394</v>
      </c>
      <c r="H6" s="300">
        <f>IFERROR(E6/C6-1,"")</f>
        <v>-0.04</v>
      </c>
    </row>
    <row r="7" ht="26.1" customHeight="1" spans="1:12">
      <c r="A7" s="301" t="s">
        <v>3025</v>
      </c>
      <c r="B7" s="302">
        <v>172930</v>
      </c>
      <c r="C7" s="302">
        <v>10184</v>
      </c>
      <c r="D7" s="302"/>
      <c r="E7" s="302">
        <v>10184</v>
      </c>
      <c r="F7" s="303">
        <f>IF(B7&lt;&gt;0,D7/B7,"")</f>
        <v>0</v>
      </c>
      <c r="G7" s="297">
        <f t="shared" si="0"/>
        <v>0</v>
      </c>
      <c r="H7" s="300">
        <f>IFERROR(E7/C7-1,"")</f>
        <v>0</v>
      </c>
      <c r="L7" s="310"/>
    </row>
    <row r="8" ht="26.1" customHeight="1" spans="1:12">
      <c r="A8" s="301" t="s">
        <v>3026</v>
      </c>
      <c r="B8" s="302">
        <v>3234</v>
      </c>
      <c r="C8" s="302">
        <v>262</v>
      </c>
      <c r="D8" s="302"/>
      <c r="E8" s="302">
        <v>262</v>
      </c>
      <c r="F8" s="303">
        <f>IF(B8&lt;&gt;0,D8/B8,"")</f>
        <v>0</v>
      </c>
      <c r="G8" s="297">
        <f t="shared" si="0"/>
        <v>0</v>
      </c>
      <c r="H8" s="300">
        <f>IFERROR(E8/C8-1,"")</f>
        <v>0</v>
      </c>
      <c r="L8" s="310"/>
    </row>
    <row r="9" ht="26.1" customHeight="1" spans="1:12">
      <c r="A9" s="299" t="s">
        <v>106</v>
      </c>
      <c r="B9" s="297">
        <f>SUM(B10:B25)</f>
        <v>8880163</v>
      </c>
      <c r="C9" s="297">
        <f>SUM(C10:C25)</f>
        <v>399232</v>
      </c>
      <c r="D9" s="297">
        <f t="shared" ref="D9:D26" si="1">C9-B9</f>
        <v>-8480931</v>
      </c>
      <c r="E9" s="297">
        <v>508690</v>
      </c>
      <c r="F9" s="298">
        <f t="shared" ref="F9:F26" si="2">IF(B9&lt;&gt;0,D9/B9,"")</f>
        <v>-0.955</v>
      </c>
      <c r="G9" s="297">
        <f t="shared" si="0"/>
        <v>109458</v>
      </c>
      <c r="H9" s="298">
        <f t="shared" ref="H9:H11" si="3">IF(C9&lt;&gt;0,G9/C9,"")</f>
        <v>0.274</v>
      </c>
      <c r="L9" s="310"/>
    </row>
    <row r="10" ht="26.1" customHeight="1" spans="1:8">
      <c r="A10" s="304" t="s">
        <v>3027</v>
      </c>
      <c r="B10" s="305">
        <v>263801</v>
      </c>
      <c r="C10" s="306"/>
      <c r="D10" s="302"/>
      <c r="E10" s="307"/>
      <c r="F10" s="303">
        <f t="shared" si="2"/>
        <v>0</v>
      </c>
      <c r="G10" s="297">
        <f t="shared" si="0"/>
        <v>0</v>
      </c>
      <c r="H10" s="298" t="str">
        <f t="shared" si="3"/>
        <v/>
      </c>
    </row>
    <row r="11" ht="26.1" customHeight="1" spans="1:9">
      <c r="A11" s="304" t="s">
        <v>3028</v>
      </c>
      <c r="B11" s="302">
        <v>1436600</v>
      </c>
      <c r="C11" s="302">
        <v>40400</v>
      </c>
      <c r="D11" s="302"/>
      <c r="E11" s="308">
        <v>64057</v>
      </c>
      <c r="F11" s="303">
        <f t="shared" si="2"/>
        <v>0</v>
      </c>
      <c r="G11" s="297">
        <f t="shared" si="0"/>
        <v>23657</v>
      </c>
      <c r="H11" s="298">
        <f t="shared" si="3"/>
        <v>0.586</v>
      </c>
      <c r="I11" s="289"/>
    </row>
    <row r="12" ht="26.1" customHeight="1" spans="1:10">
      <c r="A12" s="304" t="s">
        <v>3029</v>
      </c>
      <c r="B12" s="302">
        <v>560200</v>
      </c>
      <c r="C12" s="302">
        <v>12000</v>
      </c>
      <c r="D12" s="302"/>
      <c r="E12" s="307">
        <v>21129</v>
      </c>
      <c r="F12" s="303">
        <f t="shared" si="2"/>
        <v>0</v>
      </c>
      <c r="G12" s="297">
        <f t="shared" si="0"/>
        <v>9129</v>
      </c>
      <c r="H12" s="298">
        <f t="shared" ref="H12:H26" si="4">IF(C12&lt;&gt;0,G12/C12,"")</f>
        <v>0.761</v>
      </c>
      <c r="J12" s="309"/>
    </row>
    <row r="13" ht="26.1" customHeight="1" spans="1:8">
      <c r="A13" s="304" t="s">
        <v>3030</v>
      </c>
      <c r="B13" s="302">
        <v>750000</v>
      </c>
      <c r="C13" s="302">
        <v>75895</v>
      </c>
      <c r="D13" s="302"/>
      <c r="E13" s="308">
        <v>83026</v>
      </c>
      <c r="F13" s="303">
        <f t="shared" si="2"/>
        <v>0</v>
      </c>
      <c r="G13" s="297">
        <f t="shared" si="0"/>
        <v>7131</v>
      </c>
      <c r="H13" s="298">
        <f t="shared" si="4"/>
        <v>0.094</v>
      </c>
    </row>
    <row r="14" ht="26.1" customHeight="1" spans="1:9">
      <c r="A14" s="304" t="s">
        <v>3031</v>
      </c>
      <c r="B14" s="302">
        <v>65000</v>
      </c>
      <c r="C14" s="302">
        <v>14070</v>
      </c>
      <c r="D14" s="302"/>
      <c r="E14" s="307">
        <v>14370</v>
      </c>
      <c r="F14" s="303">
        <f t="shared" si="2"/>
        <v>0</v>
      </c>
      <c r="G14" s="297">
        <f t="shared" si="0"/>
        <v>300</v>
      </c>
      <c r="H14" s="298">
        <f t="shared" si="4"/>
        <v>0.021</v>
      </c>
      <c r="I14" s="289"/>
    </row>
    <row r="15" ht="26.1" customHeight="1" spans="1:8">
      <c r="A15" s="304" t="s">
        <v>3032</v>
      </c>
      <c r="B15" s="302">
        <v>87775</v>
      </c>
      <c r="C15" s="302">
        <v>4613</v>
      </c>
      <c r="D15" s="302"/>
      <c r="E15" s="307">
        <v>8689</v>
      </c>
      <c r="F15" s="303">
        <f t="shared" si="2"/>
        <v>0</v>
      </c>
      <c r="G15" s="297">
        <f t="shared" si="0"/>
        <v>4076</v>
      </c>
      <c r="H15" s="298">
        <f t="shared" si="4"/>
        <v>0.884</v>
      </c>
    </row>
    <row r="16" ht="26.1" customHeight="1" spans="1:8">
      <c r="A16" s="304" t="s">
        <v>3033</v>
      </c>
      <c r="B16" s="302">
        <v>283297</v>
      </c>
      <c r="C16" s="302">
        <v>12047</v>
      </c>
      <c r="D16" s="302"/>
      <c r="E16" s="308">
        <v>11082</v>
      </c>
      <c r="F16" s="303">
        <f t="shared" si="2"/>
        <v>0</v>
      </c>
      <c r="G16" s="297">
        <f t="shared" si="0"/>
        <v>-965</v>
      </c>
      <c r="H16" s="298">
        <f t="shared" si="4"/>
        <v>-0.08</v>
      </c>
    </row>
    <row r="17" ht="26.1" customHeight="1" spans="1:8">
      <c r="A17" s="304" t="s">
        <v>3034</v>
      </c>
      <c r="B17" s="302">
        <v>944355</v>
      </c>
      <c r="C17" s="302">
        <v>48078</v>
      </c>
      <c r="D17" s="302"/>
      <c r="E17" s="307">
        <v>67187</v>
      </c>
      <c r="F17" s="303">
        <f t="shared" si="2"/>
        <v>0</v>
      </c>
      <c r="G17" s="297">
        <f t="shared" si="0"/>
        <v>19109</v>
      </c>
      <c r="H17" s="298">
        <f t="shared" si="4"/>
        <v>0.397</v>
      </c>
    </row>
    <row r="18" ht="26.1" customHeight="1" spans="1:10">
      <c r="A18" s="304" t="s">
        <v>3035</v>
      </c>
      <c r="B18" s="302">
        <v>1032003</v>
      </c>
      <c r="C18" s="302">
        <v>31045</v>
      </c>
      <c r="D18" s="302"/>
      <c r="E18" s="308">
        <v>47847</v>
      </c>
      <c r="F18" s="303">
        <f t="shared" si="2"/>
        <v>0</v>
      </c>
      <c r="G18" s="297">
        <f t="shared" si="0"/>
        <v>16802</v>
      </c>
      <c r="H18" s="298">
        <f t="shared" si="4"/>
        <v>0.541</v>
      </c>
      <c r="J18" s="289"/>
    </row>
    <row r="19" ht="26.1" customHeight="1" spans="1:8">
      <c r="A19" s="304" t="s">
        <v>3036</v>
      </c>
      <c r="B19" s="302">
        <v>1033931</v>
      </c>
      <c r="C19" s="302">
        <v>42908</v>
      </c>
      <c r="D19" s="302"/>
      <c r="E19" s="308">
        <v>53738</v>
      </c>
      <c r="F19" s="303">
        <f t="shared" si="2"/>
        <v>0</v>
      </c>
      <c r="G19" s="297">
        <f t="shared" si="0"/>
        <v>10830</v>
      </c>
      <c r="H19" s="298">
        <f t="shared" si="4"/>
        <v>0.252</v>
      </c>
    </row>
    <row r="20" ht="26.1" customHeight="1" spans="1:8">
      <c r="A20" s="304" t="s">
        <v>3037</v>
      </c>
      <c r="B20" s="302">
        <v>212445</v>
      </c>
      <c r="C20" s="302">
        <v>13370</v>
      </c>
      <c r="D20" s="302"/>
      <c r="E20" s="308">
        <v>16860</v>
      </c>
      <c r="F20" s="303">
        <f t="shared" si="2"/>
        <v>0</v>
      </c>
      <c r="G20" s="297">
        <f t="shared" si="0"/>
        <v>3490</v>
      </c>
      <c r="H20" s="298">
        <f t="shared" si="4"/>
        <v>0.261</v>
      </c>
    </row>
    <row r="21" ht="26.1" customHeight="1" spans="1:8">
      <c r="A21" s="304" t="s">
        <v>3038</v>
      </c>
      <c r="B21" s="302">
        <v>19886</v>
      </c>
      <c r="C21" s="302">
        <v>413</v>
      </c>
      <c r="D21" s="302"/>
      <c r="E21" s="307">
        <v>425</v>
      </c>
      <c r="F21" s="303">
        <f t="shared" si="2"/>
        <v>0</v>
      </c>
      <c r="G21" s="297">
        <f t="shared" si="0"/>
        <v>12</v>
      </c>
      <c r="H21" s="298">
        <f t="shared" si="4"/>
        <v>0.029</v>
      </c>
    </row>
    <row r="22" ht="26.1" customHeight="1" spans="1:10">
      <c r="A22" s="304" t="s">
        <v>3039</v>
      </c>
      <c r="B22" s="302">
        <v>306500</v>
      </c>
      <c r="C22" s="302">
        <v>18557</v>
      </c>
      <c r="D22" s="302"/>
      <c r="E22" s="308">
        <v>21638</v>
      </c>
      <c r="F22" s="303">
        <f t="shared" si="2"/>
        <v>0</v>
      </c>
      <c r="G22" s="297">
        <f t="shared" si="0"/>
        <v>3081</v>
      </c>
      <c r="H22" s="298">
        <f t="shared" si="4"/>
        <v>0.166</v>
      </c>
      <c r="J22" s="289"/>
    </row>
    <row r="23" ht="26.1" customHeight="1" spans="1:10">
      <c r="A23" s="304" t="s">
        <v>3040</v>
      </c>
      <c r="B23" s="302">
        <v>1050147</v>
      </c>
      <c r="C23" s="302">
        <v>65755</v>
      </c>
      <c r="D23" s="302"/>
      <c r="E23" s="307">
        <v>66851</v>
      </c>
      <c r="F23" s="303">
        <f t="shared" si="2"/>
        <v>0</v>
      </c>
      <c r="G23" s="297">
        <f t="shared" si="0"/>
        <v>1096</v>
      </c>
      <c r="H23" s="298">
        <f t="shared" si="4"/>
        <v>0.017</v>
      </c>
      <c r="J23" s="289"/>
    </row>
    <row r="24" ht="26.1" customHeight="1" spans="1:10">
      <c r="A24" s="304" t="s">
        <v>3041</v>
      </c>
      <c r="B24" s="302">
        <v>505152</v>
      </c>
      <c r="C24" s="302">
        <v>3598</v>
      </c>
      <c r="D24" s="302"/>
      <c r="E24" s="302">
        <v>3864</v>
      </c>
      <c r="F24" s="303">
        <f t="shared" si="2"/>
        <v>0</v>
      </c>
      <c r="G24" s="297">
        <f t="shared" si="0"/>
        <v>266</v>
      </c>
      <c r="H24" s="298">
        <f t="shared" si="4"/>
        <v>0.074</v>
      </c>
      <c r="J24" s="289"/>
    </row>
    <row r="25" ht="26.1" customHeight="1" spans="1:10">
      <c r="A25" s="304" t="s">
        <v>3042</v>
      </c>
      <c r="B25" s="302">
        <v>329071</v>
      </c>
      <c r="C25" s="302">
        <v>16483</v>
      </c>
      <c r="D25" s="302"/>
      <c r="E25" s="302">
        <v>27927</v>
      </c>
      <c r="F25" s="303">
        <f t="shared" si="2"/>
        <v>0</v>
      </c>
      <c r="G25" s="297">
        <f t="shared" si="0"/>
        <v>11444</v>
      </c>
      <c r="H25" s="298">
        <f t="shared" si="4"/>
        <v>0.694</v>
      </c>
      <c r="J25" s="289"/>
    </row>
    <row r="26" ht="26.1" customHeight="1" spans="1:8">
      <c r="A26" s="299" t="s">
        <v>112</v>
      </c>
      <c r="B26" s="297">
        <v>10009691</v>
      </c>
      <c r="C26" s="297">
        <v>454262</v>
      </c>
      <c r="D26" s="297">
        <f t="shared" si="1"/>
        <v>-9555429</v>
      </c>
      <c r="E26" s="297">
        <v>476820</v>
      </c>
      <c r="F26" s="298">
        <f t="shared" si="2"/>
        <v>-0.955</v>
      </c>
      <c r="G26" s="297">
        <f t="shared" si="0"/>
        <v>22558</v>
      </c>
      <c r="H26" s="298">
        <f t="shared" si="4"/>
        <v>0.05</v>
      </c>
    </row>
    <row r="27" ht="30" customHeight="1"/>
    <row r="28" ht="30" customHeight="1"/>
    <row r="29" ht="30" customHeight="1"/>
    <row r="30" ht="30" customHeight="1" spans="3:3">
      <c r="C30" s="309"/>
    </row>
    <row r="31" ht="30" customHeight="1"/>
  </sheetData>
  <mergeCells count="1">
    <mergeCell ref="A1:H1"/>
  </mergeCells>
  <printOptions horizontalCentered="1"/>
  <pageMargins left="0.433070866141732" right="0.433070866141732" top="0.393700787401575" bottom="0.196850393700787" header="0.590551181102362" footer="0.393700787401575"/>
  <pageSetup paperSize="9" scale="90" fitToHeight="0" orientation="portrait" blackAndWhite="1" errors="blank"/>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M25"/>
  <sheetViews>
    <sheetView topLeftCell="B1" workbookViewId="0">
      <selection activeCell="I33" sqref="I33"/>
    </sheetView>
  </sheetViews>
  <sheetFormatPr defaultColWidth="9" defaultRowHeight="13.5"/>
  <cols>
    <col min="1" max="1" width="7.75" style="273" hidden="1" customWidth="1"/>
    <col min="2" max="2" width="21.375" style="273" customWidth="1"/>
    <col min="3" max="3" width="11" style="273" customWidth="1"/>
    <col min="4" max="4" width="8.75" style="273" customWidth="1"/>
    <col min="5" max="5" width="10.25" style="273" customWidth="1"/>
    <col min="6" max="6" width="10.75" style="273" customWidth="1"/>
    <col min="7" max="13" width="10.625" style="273" customWidth="1"/>
    <col min="14" max="16384" width="9" style="273"/>
  </cols>
  <sheetData>
    <row r="1" ht="25.5" spans="1:13">
      <c r="A1" s="274" t="s">
        <v>28</v>
      </c>
      <c r="B1" s="274"/>
      <c r="C1" s="274"/>
      <c r="D1" s="274"/>
      <c r="E1" s="274"/>
      <c r="F1" s="274"/>
      <c r="G1" s="274"/>
      <c r="H1" s="274"/>
      <c r="I1" s="274"/>
      <c r="J1" s="274"/>
      <c r="K1" s="274"/>
      <c r="L1" s="274"/>
      <c r="M1" s="274"/>
    </row>
    <row r="3" spans="1:13">
      <c r="A3" s="273" t="s">
        <v>3043</v>
      </c>
      <c r="B3" s="273" t="s">
        <v>27</v>
      </c>
      <c r="M3" s="285" t="s">
        <v>32</v>
      </c>
    </row>
    <row r="4" ht="30" customHeight="1" spans="1:13">
      <c r="A4" s="275" t="s">
        <v>3044</v>
      </c>
      <c r="B4" s="276" t="s">
        <v>2493</v>
      </c>
      <c r="C4" s="277" t="s">
        <v>2710</v>
      </c>
      <c r="D4" s="277" t="s">
        <v>2713</v>
      </c>
      <c r="E4" s="277" t="s">
        <v>2715</v>
      </c>
      <c r="F4" s="277" t="s">
        <v>2716</v>
      </c>
      <c r="G4" s="278" t="s">
        <v>2717</v>
      </c>
      <c r="H4" s="278" t="s">
        <v>2718</v>
      </c>
      <c r="I4" s="278" t="s">
        <v>2719</v>
      </c>
      <c r="J4" s="278" t="s">
        <v>2720</v>
      </c>
      <c r="K4" s="278" t="s">
        <v>2721</v>
      </c>
      <c r="L4" s="278" t="s">
        <v>2722</v>
      </c>
      <c r="M4" s="278" t="s">
        <v>2723</v>
      </c>
    </row>
    <row r="5" ht="24.95" customHeight="1" spans="1:13">
      <c r="A5" s="279" t="s">
        <v>3045</v>
      </c>
      <c r="B5" s="280" t="s">
        <v>2710</v>
      </c>
      <c r="C5" s="281">
        <f t="shared" ref="C5:D5" si="0">SUM(C6:C25)</f>
        <v>476820</v>
      </c>
      <c r="D5" s="281">
        <f t="shared" si="0"/>
        <v>4565</v>
      </c>
      <c r="E5" s="281">
        <f t="shared" ref="E5:M5" si="1">SUM(E6:E25)</f>
        <v>69485</v>
      </c>
      <c r="F5" s="281">
        <f t="shared" si="1"/>
        <v>47803</v>
      </c>
      <c r="G5" s="281">
        <f t="shared" si="1"/>
        <v>46352</v>
      </c>
      <c r="H5" s="281">
        <f t="shared" si="1"/>
        <v>37434</v>
      </c>
      <c r="I5" s="281">
        <f t="shared" si="1"/>
        <v>51620</v>
      </c>
      <c r="J5" s="281">
        <f t="shared" si="1"/>
        <v>55680</v>
      </c>
      <c r="K5" s="281">
        <f t="shared" si="1"/>
        <v>41708</v>
      </c>
      <c r="L5" s="281">
        <f t="shared" si="1"/>
        <v>68867</v>
      </c>
      <c r="M5" s="281">
        <f t="shared" si="1"/>
        <v>53306</v>
      </c>
    </row>
    <row r="6" ht="24.95" customHeight="1" spans="1:13">
      <c r="A6" s="282" t="s">
        <v>167</v>
      </c>
      <c r="B6" s="282" t="s">
        <v>3046</v>
      </c>
      <c r="C6" s="281">
        <f>SUM(D6:M6)</f>
        <v>25810</v>
      </c>
      <c r="D6" s="283">
        <v>550</v>
      </c>
      <c r="E6" s="283">
        <v>4728</v>
      </c>
      <c r="F6" s="283">
        <v>2307</v>
      </c>
      <c r="G6" s="283">
        <v>1922</v>
      </c>
      <c r="H6" s="283">
        <v>1684</v>
      </c>
      <c r="I6" s="283">
        <v>2663</v>
      </c>
      <c r="J6" s="283">
        <v>2835</v>
      </c>
      <c r="K6" s="283">
        <v>2820</v>
      </c>
      <c r="L6" s="283">
        <v>3482</v>
      </c>
      <c r="M6" s="283">
        <v>2819</v>
      </c>
    </row>
    <row r="7" ht="24.95" customHeight="1" spans="1:13">
      <c r="A7" s="282" t="s">
        <v>571</v>
      </c>
      <c r="B7" s="282" t="s">
        <v>3047</v>
      </c>
      <c r="C7" s="281">
        <f t="shared" ref="C7:C24" si="2">SUM(D7:M7)</f>
        <v>10</v>
      </c>
      <c r="D7" s="283">
        <v>0</v>
      </c>
      <c r="E7" s="283">
        <v>0</v>
      </c>
      <c r="F7" s="283">
        <v>0</v>
      </c>
      <c r="G7" s="283">
        <v>0</v>
      </c>
      <c r="H7" s="283">
        <v>0</v>
      </c>
      <c r="I7" s="283">
        <v>10</v>
      </c>
      <c r="J7" s="283">
        <v>0</v>
      </c>
      <c r="K7" s="283">
        <v>0</v>
      </c>
      <c r="L7" s="283">
        <v>0</v>
      </c>
      <c r="M7" s="283">
        <v>0</v>
      </c>
    </row>
    <row r="8" ht="24.95" customHeight="1" spans="1:13">
      <c r="A8" s="282" t="s">
        <v>593</v>
      </c>
      <c r="B8" s="282" t="s">
        <v>3048</v>
      </c>
      <c r="C8" s="281">
        <f t="shared" si="2"/>
        <v>6487</v>
      </c>
      <c r="D8" s="283">
        <v>5</v>
      </c>
      <c r="E8" s="283">
        <v>1839</v>
      </c>
      <c r="F8" s="283">
        <v>680</v>
      </c>
      <c r="G8" s="283">
        <v>389</v>
      </c>
      <c r="H8" s="283">
        <v>622</v>
      </c>
      <c r="I8" s="283">
        <v>552</v>
      </c>
      <c r="J8" s="283">
        <v>724</v>
      </c>
      <c r="K8" s="283">
        <v>504</v>
      </c>
      <c r="L8" s="283">
        <v>740</v>
      </c>
      <c r="M8" s="283">
        <v>432</v>
      </c>
    </row>
    <row r="9" ht="24.95" customHeight="1" spans="1:13">
      <c r="A9" s="282" t="s">
        <v>775</v>
      </c>
      <c r="B9" s="282" t="s">
        <v>3049</v>
      </c>
      <c r="C9" s="281">
        <f t="shared" si="2"/>
        <v>28220</v>
      </c>
      <c r="D9" s="283">
        <v>0</v>
      </c>
      <c r="E9" s="283">
        <v>6318</v>
      </c>
      <c r="F9" s="283">
        <v>3123</v>
      </c>
      <c r="G9" s="283">
        <v>1579</v>
      </c>
      <c r="H9" s="283">
        <v>967</v>
      </c>
      <c r="I9" s="283">
        <v>2625</v>
      </c>
      <c r="J9" s="283">
        <v>2869</v>
      </c>
      <c r="K9" s="283">
        <v>2782</v>
      </c>
      <c r="L9" s="283">
        <v>4568</v>
      </c>
      <c r="M9" s="283">
        <v>3389</v>
      </c>
    </row>
    <row r="10" ht="24.95" customHeight="1" spans="1:13">
      <c r="A10" s="282" t="s">
        <v>880</v>
      </c>
      <c r="B10" s="282" t="s">
        <v>3050</v>
      </c>
      <c r="C10" s="281">
        <f t="shared" si="2"/>
        <v>8807</v>
      </c>
      <c r="D10" s="283">
        <v>1099</v>
      </c>
      <c r="E10" s="283">
        <v>2302</v>
      </c>
      <c r="F10" s="283">
        <v>945</v>
      </c>
      <c r="G10" s="283">
        <v>612</v>
      </c>
      <c r="H10" s="283">
        <v>477</v>
      </c>
      <c r="I10" s="283">
        <v>497</v>
      </c>
      <c r="J10" s="283">
        <v>1214</v>
      </c>
      <c r="K10" s="283">
        <v>271</v>
      </c>
      <c r="L10" s="283">
        <v>888</v>
      </c>
      <c r="M10" s="283">
        <v>502</v>
      </c>
    </row>
    <row r="11" ht="24.95" customHeight="1" spans="1:13">
      <c r="A11" s="282" t="s">
        <v>981</v>
      </c>
      <c r="B11" s="282" t="s">
        <v>3051</v>
      </c>
      <c r="C11" s="281">
        <f t="shared" si="2"/>
        <v>8200</v>
      </c>
      <c r="D11" s="283">
        <v>0</v>
      </c>
      <c r="E11" s="283">
        <v>434</v>
      </c>
      <c r="F11" s="283">
        <v>1347</v>
      </c>
      <c r="G11" s="283">
        <v>699</v>
      </c>
      <c r="H11" s="283">
        <v>2220</v>
      </c>
      <c r="I11" s="283">
        <v>1457</v>
      </c>
      <c r="J11" s="283">
        <v>892</v>
      </c>
      <c r="K11" s="283">
        <v>426</v>
      </c>
      <c r="L11" s="283">
        <v>392</v>
      </c>
      <c r="M11" s="283">
        <v>333</v>
      </c>
    </row>
    <row r="12" ht="24.95" customHeight="1" spans="1:13">
      <c r="A12" s="282" t="s">
        <v>1076</v>
      </c>
      <c r="B12" s="282" t="s">
        <v>3052</v>
      </c>
      <c r="C12" s="281">
        <f t="shared" si="2"/>
        <v>50415</v>
      </c>
      <c r="D12" s="283">
        <v>0</v>
      </c>
      <c r="E12" s="283">
        <v>7471</v>
      </c>
      <c r="F12" s="283">
        <v>6022</v>
      </c>
      <c r="G12" s="283">
        <v>5839</v>
      </c>
      <c r="H12" s="283">
        <v>3777</v>
      </c>
      <c r="I12" s="283">
        <v>4343</v>
      </c>
      <c r="J12" s="283">
        <v>4683</v>
      </c>
      <c r="K12" s="283">
        <v>4425</v>
      </c>
      <c r="L12" s="283">
        <v>7008</v>
      </c>
      <c r="M12" s="283">
        <v>6847</v>
      </c>
    </row>
    <row r="13" ht="24.95" customHeight="1" spans="1:13">
      <c r="A13" s="282" t="s">
        <v>1290</v>
      </c>
      <c r="B13" s="284" t="s">
        <v>3053</v>
      </c>
      <c r="C13" s="281">
        <f t="shared" si="2"/>
        <v>32958</v>
      </c>
      <c r="D13" s="283">
        <v>3</v>
      </c>
      <c r="E13" s="283">
        <v>5583</v>
      </c>
      <c r="F13" s="283">
        <v>3985</v>
      </c>
      <c r="G13" s="283">
        <v>4219</v>
      </c>
      <c r="H13" s="283">
        <v>2587</v>
      </c>
      <c r="I13" s="283">
        <v>3499</v>
      </c>
      <c r="J13" s="283">
        <v>3019</v>
      </c>
      <c r="K13" s="283">
        <v>2444</v>
      </c>
      <c r="L13" s="283">
        <v>4014</v>
      </c>
      <c r="M13" s="283">
        <v>3605</v>
      </c>
    </row>
    <row r="14" ht="24.95" customHeight="1" spans="1:13">
      <c r="A14" s="282" t="s">
        <v>1409</v>
      </c>
      <c r="B14" s="282" t="s">
        <v>3054</v>
      </c>
      <c r="C14" s="281">
        <f t="shared" si="2"/>
        <v>34707</v>
      </c>
      <c r="D14" s="283">
        <v>0</v>
      </c>
      <c r="E14" s="283">
        <v>3065</v>
      </c>
      <c r="F14" s="283">
        <v>1525</v>
      </c>
      <c r="G14" s="283">
        <v>8408</v>
      </c>
      <c r="H14" s="283">
        <v>3203</v>
      </c>
      <c r="I14" s="283">
        <v>4014</v>
      </c>
      <c r="J14" s="283">
        <v>5311</v>
      </c>
      <c r="K14" s="283">
        <v>752</v>
      </c>
      <c r="L14" s="283">
        <v>4553</v>
      </c>
      <c r="M14" s="283">
        <v>3876</v>
      </c>
    </row>
    <row r="15" ht="24.95" customHeight="1" spans="1:13">
      <c r="A15" s="282" t="s">
        <v>1559</v>
      </c>
      <c r="B15" s="282" t="s">
        <v>3055</v>
      </c>
      <c r="C15" s="281">
        <f t="shared" si="2"/>
        <v>16979</v>
      </c>
      <c r="D15" s="283">
        <v>0</v>
      </c>
      <c r="E15" s="283">
        <v>7352</v>
      </c>
      <c r="F15" s="283">
        <v>1259</v>
      </c>
      <c r="G15" s="283">
        <v>1044</v>
      </c>
      <c r="H15" s="283">
        <v>861</v>
      </c>
      <c r="I15" s="283">
        <v>1416</v>
      </c>
      <c r="J15" s="283">
        <v>771</v>
      </c>
      <c r="K15" s="283">
        <v>1243</v>
      </c>
      <c r="L15" s="283">
        <v>1908</v>
      </c>
      <c r="M15" s="283">
        <v>1125</v>
      </c>
    </row>
    <row r="16" ht="24.95" customHeight="1" spans="1:13">
      <c r="A16" s="282" t="s">
        <v>1596</v>
      </c>
      <c r="B16" s="282" t="s">
        <v>3056</v>
      </c>
      <c r="C16" s="281">
        <f t="shared" si="2"/>
        <v>141044</v>
      </c>
      <c r="D16" s="283">
        <v>150</v>
      </c>
      <c r="E16" s="283">
        <v>15869</v>
      </c>
      <c r="F16" s="283">
        <v>11027</v>
      </c>
      <c r="G16" s="283">
        <v>12040</v>
      </c>
      <c r="H16" s="283">
        <v>10416</v>
      </c>
      <c r="I16" s="283">
        <v>15860</v>
      </c>
      <c r="J16" s="283">
        <v>17030</v>
      </c>
      <c r="K16" s="283">
        <v>16733</v>
      </c>
      <c r="L16" s="283">
        <v>24241</v>
      </c>
      <c r="M16" s="283">
        <v>17678</v>
      </c>
    </row>
    <row r="17" ht="24.95" customHeight="1" spans="1:13">
      <c r="A17" s="282" t="s">
        <v>1839</v>
      </c>
      <c r="B17" s="282" t="s">
        <v>3057</v>
      </c>
      <c r="C17" s="281">
        <f t="shared" si="2"/>
        <v>19101</v>
      </c>
      <c r="D17" s="283">
        <v>0</v>
      </c>
      <c r="E17" s="283">
        <v>767</v>
      </c>
      <c r="F17" s="283">
        <v>1994</v>
      </c>
      <c r="G17" s="283">
        <v>1773</v>
      </c>
      <c r="H17" s="283">
        <v>1182</v>
      </c>
      <c r="I17" s="283">
        <v>2874</v>
      </c>
      <c r="J17" s="283">
        <v>2569</v>
      </c>
      <c r="K17" s="283">
        <v>2311</v>
      </c>
      <c r="L17" s="283">
        <v>3851</v>
      </c>
      <c r="M17" s="283">
        <v>1780</v>
      </c>
    </row>
    <row r="18" ht="24.95" customHeight="1" spans="1:13">
      <c r="A18" s="282" t="s">
        <v>1968</v>
      </c>
      <c r="B18" s="282" t="s">
        <v>3058</v>
      </c>
      <c r="C18" s="281">
        <f t="shared" si="2"/>
        <v>19987</v>
      </c>
      <c r="D18" s="283">
        <v>1971</v>
      </c>
      <c r="E18" s="283">
        <v>5168</v>
      </c>
      <c r="F18" s="283">
        <v>1343</v>
      </c>
      <c r="G18" s="283">
        <v>1668</v>
      </c>
      <c r="H18" s="283">
        <v>1669</v>
      </c>
      <c r="I18" s="283">
        <v>514</v>
      </c>
      <c r="J18" s="283">
        <v>2999</v>
      </c>
      <c r="K18" s="283">
        <v>1788</v>
      </c>
      <c r="L18" s="283">
        <v>1966</v>
      </c>
      <c r="M18" s="283">
        <v>901</v>
      </c>
    </row>
    <row r="19" ht="24.95" customHeight="1" spans="1:13">
      <c r="A19" s="282" t="s">
        <v>2094</v>
      </c>
      <c r="B19" s="282" t="s">
        <v>3059</v>
      </c>
      <c r="C19" s="281">
        <f t="shared" si="2"/>
        <v>8100</v>
      </c>
      <c r="D19" s="283">
        <v>223</v>
      </c>
      <c r="E19" s="283">
        <v>718</v>
      </c>
      <c r="F19" s="283">
        <v>2732</v>
      </c>
      <c r="G19" s="283">
        <v>313</v>
      </c>
      <c r="H19" s="283">
        <v>1095</v>
      </c>
      <c r="I19" s="283">
        <v>328</v>
      </c>
      <c r="J19" s="283">
        <v>377</v>
      </c>
      <c r="K19" s="283">
        <v>283</v>
      </c>
      <c r="L19" s="283">
        <v>1244</v>
      </c>
      <c r="M19" s="283">
        <v>787</v>
      </c>
    </row>
    <row r="20" ht="24.95" customHeight="1" spans="1:13">
      <c r="A20" s="282" t="s">
        <v>2138</v>
      </c>
      <c r="B20" s="282" t="s">
        <v>3060</v>
      </c>
      <c r="C20" s="281">
        <f t="shared" si="2"/>
        <v>13</v>
      </c>
      <c r="D20" s="283">
        <v>0</v>
      </c>
      <c r="E20" s="283">
        <v>2</v>
      </c>
      <c r="F20" s="283">
        <v>2</v>
      </c>
      <c r="G20" s="283">
        <v>2</v>
      </c>
      <c r="H20" s="283">
        <v>1</v>
      </c>
      <c r="I20" s="283">
        <v>0</v>
      </c>
      <c r="J20" s="283">
        <v>5</v>
      </c>
      <c r="K20" s="283">
        <v>1</v>
      </c>
      <c r="L20" s="283">
        <v>0</v>
      </c>
      <c r="M20" s="283">
        <v>0</v>
      </c>
    </row>
    <row r="21" ht="24.95" customHeight="1" spans="1:13">
      <c r="A21" s="282" t="s">
        <v>3061</v>
      </c>
      <c r="B21" s="282" t="s">
        <v>3062</v>
      </c>
      <c r="C21" s="281">
        <v>0</v>
      </c>
      <c r="D21" s="283">
        <v>0</v>
      </c>
      <c r="E21" s="283">
        <v>0</v>
      </c>
      <c r="F21" s="283">
        <v>0</v>
      </c>
      <c r="G21" s="283">
        <v>0</v>
      </c>
      <c r="H21" s="283">
        <v>0</v>
      </c>
      <c r="I21" s="283">
        <v>0</v>
      </c>
      <c r="J21" s="283">
        <v>0</v>
      </c>
      <c r="K21" s="283">
        <v>0</v>
      </c>
      <c r="L21" s="283">
        <v>0</v>
      </c>
      <c r="M21" s="283">
        <v>0</v>
      </c>
    </row>
    <row r="22" ht="24.95" customHeight="1" spans="1:13">
      <c r="A22" s="282" t="s">
        <v>2164</v>
      </c>
      <c r="B22" s="282" t="s">
        <v>3063</v>
      </c>
      <c r="C22" s="281">
        <f t="shared" si="2"/>
        <v>14611</v>
      </c>
      <c r="D22" s="283">
        <v>0</v>
      </c>
      <c r="E22" s="283">
        <v>1349</v>
      </c>
      <c r="F22" s="283">
        <v>397</v>
      </c>
      <c r="G22" s="283">
        <v>474</v>
      </c>
      <c r="H22" s="283">
        <v>732</v>
      </c>
      <c r="I22" s="283">
        <v>2950</v>
      </c>
      <c r="J22" s="283">
        <v>3571</v>
      </c>
      <c r="K22" s="283">
        <v>1494</v>
      </c>
      <c r="L22" s="283">
        <v>2776</v>
      </c>
      <c r="M22" s="283">
        <v>868</v>
      </c>
    </row>
    <row r="23" ht="24.95" customHeight="1" spans="1:13">
      <c r="A23" s="282" t="s">
        <v>2308</v>
      </c>
      <c r="B23" s="282" t="s">
        <v>3064</v>
      </c>
      <c r="C23" s="281">
        <f t="shared" si="2"/>
        <v>58748</v>
      </c>
      <c r="D23" s="283">
        <v>564</v>
      </c>
      <c r="E23" s="283">
        <v>6416</v>
      </c>
      <c r="F23" s="283">
        <v>8488</v>
      </c>
      <c r="G23" s="283">
        <v>5231</v>
      </c>
      <c r="H23" s="283">
        <v>5739</v>
      </c>
      <c r="I23" s="283">
        <v>7747</v>
      </c>
      <c r="J23" s="283">
        <v>6277</v>
      </c>
      <c r="K23" s="283">
        <v>3377</v>
      </c>
      <c r="L23" s="283">
        <v>6952</v>
      </c>
      <c r="M23" s="283">
        <v>7957</v>
      </c>
    </row>
    <row r="24" ht="24.95" customHeight="1" spans="1:13">
      <c r="A24" s="282" t="s">
        <v>2342</v>
      </c>
      <c r="B24" s="282" t="s">
        <v>3065</v>
      </c>
      <c r="C24" s="281">
        <f t="shared" si="2"/>
        <v>2623</v>
      </c>
      <c r="D24" s="283">
        <v>0</v>
      </c>
      <c r="E24" s="283">
        <v>104</v>
      </c>
      <c r="F24" s="283">
        <v>627</v>
      </c>
      <c r="G24" s="283">
        <v>140</v>
      </c>
      <c r="H24" s="283">
        <v>202</v>
      </c>
      <c r="I24" s="283">
        <v>271</v>
      </c>
      <c r="J24" s="283">
        <v>534</v>
      </c>
      <c r="K24" s="283">
        <v>54</v>
      </c>
      <c r="L24" s="283">
        <v>284</v>
      </c>
      <c r="M24" s="283">
        <v>407</v>
      </c>
    </row>
    <row r="25" ht="24.95" customHeight="1" spans="1:13">
      <c r="A25" s="282" t="s">
        <v>2458</v>
      </c>
      <c r="B25" s="282" t="s">
        <v>2541</v>
      </c>
      <c r="C25" s="281">
        <v>0</v>
      </c>
      <c r="D25" s="283">
        <v>0</v>
      </c>
      <c r="E25" s="283">
        <v>0</v>
      </c>
      <c r="F25" s="283">
        <v>0</v>
      </c>
      <c r="G25" s="283">
        <v>0</v>
      </c>
      <c r="H25" s="283">
        <v>0</v>
      </c>
      <c r="I25" s="283">
        <v>0</v>
      </c>
      <c r="J25" s="283">
        <v>0</v>
      </c>
      <c r="K25" s="283">
        <v>0</v>
      </c>
      <c r="L25" s="283">
        <v>0</v>
      </c>
      <c r="M25" s="283">
        <v>0</v>
      </c>
    </row>
  </sheetData>
  <mergeCells count="1">
    <mergeCell ref="A1:M1"/>
  </mergeCells>
  <printOptions horizontalCentered="1"/>
  <pageMargins left="0.433070866141732" right="0.433070866141732" top="0.748031496062992" bottom="0.748031496062992" header="0.31496062992126" footer="0.31496062992126"/>
  <pageSetup paperSize="9" scale="64"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N86"/>
  <sheetViews>
    <sheetView showZeros="0" view="pageBreakPreview" zoomScale="130" zoomScaleNormal="100" workbookViewId="0">
      <pane xSplit="1" ySplit="2" topLeftCell="B21" activePane="bottomRight" state="frozen"/>
      <selection/>
      <selection pane="topRight"/>
      <selection pane="bottomLeft"/>
      <selection pane="bottomRight" activeCell="A40" sqref="A40"/>
    </sheetView>
  </sheetViews>
  <sheetFormatPr defaultColWidth="9" defaultRowHeight="14.25"/>
  <cols>
    <col min="1" max="1" width="47.75" style="258" customWidth="1"/>
    <col min="2" max="2" width="33.375" style="258" customWidth="1"/>
    <col min="3" max="3" width="12" style="258" customWidth="1"/>
    <col min="4" max="6" width="11.5" style="258" customWidth="1"/>
    <col min="7" max="7" width="13.625" style="258" hidden="1" customWidth="1"/>
    <col min="8" max="8" width="24.375" style="258" customWidth="1"/>
    <col min="9" max="9" width="10.375" style="258" customWidth="1"/>
    <col min="10" max="10" width="11.5" style="258" customWidth="1"/>
    <col min="11" max="11" width="12.875" style="258" customWidth="1"/>
    <col min="12" max="13" width="11.5" style="258" customWidth="1"/>
    <col min="14" max="14" width="13.625" style="258" hidden="1" customWidth="1"/>
    <col min="15" max="16384" width="9" style="258"/>
  </cols>
  <sheetData>
    <row r="1" ht="30.75" spans="1:14">
      <c r="A1" s="259" t="s">
        <v>3066</v>
      </c>
      <c r="B1" s="259"/>
      <c r="C1" s="259"/>
      <c r="D1" s="260"/>
      <c r="E1" s="260"/>
      <c r="F1" s="260"/>
      <c r="G1" s="260"/>
      <c r="H1" s="260"/>
      <c r="I1" s="260"/>
      <c r="J1" s="260"/>
      <c r="K1" s="260"/>
      <c r="L1" s="260"/>
      <c r="M1" s="260"/>
      <c r="N1" s="260"/>
    </row>
    <row r="2" spans="1:14">
      <c r="A2" s="261" t="s">
        <v>3067</v>
      </c>
      <c r="B2" s="261"/>
      <c r="C2" s="262" t="s">
        <v>32</v>
      </c>
      <c r="D2" s="263"/>
      <c r="E2" s="263"/>
      <c r="F2" s="263"/>
      <c r="G2" s="264"/>
      <c r="H2" s="261"/>
      <c r="I2" s="261"/>
      <c r="J2" s="263"/>
      <c r="K2" s="263"/>
      <c r="L2" s="263"/>
      <c r="M2" s="262"/>
      <c r="N2" s="269" t="s">
        <v>32</v>
      </c>
    </row>
    <row r="3" s="257" customFormat="1" ht="30" customHeight="1" spans="1:3">
      <c r="A3" s="265" t="s">
        <v>3068</v>
      </c>
      <c r="B3" s="265" t="s">
        <v>3069</v>
      </c>
      <c r="C3" s="266" t="s">
        <v>3070</v>
      </c>
    </row>
    <row r="4" s="257" customFormat="1" spans="1:3">
      <c r="A4" s="267" t="s">
        <v>3071</v>
      </c>
      <c r="B4" s="267" t="s">
        <v>3072</v>
      </c>
      <c r="C4" s="268">
        <v>30</v>
      </c>
    </row>
    <row r="5" s="257" customFormat="1" ht="24" spans="1:3">
      <c r="A5" s="267" t="s">
        <v>3073</v>
      </c>
      <c r="B5" s="267" t="s">
        <v>3074</v>
      </c>
      <c r="C5" s="268">
        <v>30</v>
      </c>
    </row>
    <row r="6" s="257" customFormat="1" spans="1:3">
      <c r="A6" s="267" t="s">
        <v>3075</v>
      </c>
      <c r="B6" s="267" t="s">
        <v>3076</v>
      </c>
      <c r="C6" s="268">
        <v>111.08</v>
      </c>
    </row>
    <row r="7" s="257" customFormat="1" spans="1:3">
      <c r="A7" s="267" t="s">
        <v>3077</v>
      </c>
      <c r="B7" s="267" t="s">
        <v>3076</v>
      </c>
      <c r="C7" s="268">
        <v>63.5</v>
      </c>
    </row>
    <row r="8" s="257" customFormat="1" spans="1:3">
      <c r="A8" s="267" t="s">
        <v>3078</v>
      </c>
      <c r="B8" s="267" t="s">
        <v>3079</v>
      </c>
      <c r="C8" s="268">
        <v>173</v>
      </c>
    </row>
    <row r="9" s="257" customFormat="1" spans="1:3">
      <c r="A9" s="267" t="s">
        <v>3080</v>
      </c>
      <c r="B9" s="267" t="s">
        <v>3081</v>
      </c>
      <c r="C9" s="268">
        <v>80</v>
      </c>
    </row>
    <row r="10" s="257" customFormat="1" spans="1:3">
      <c r="A10" s="267" t="s">
        <v>3082</v>
      </c>
      <c r="B10" s="267" t="s">
        <v>3083</v>
      </c>
      <c r="C10" s="268">
        <v>75</v>
      </c>
    </row>
    <row r="11" s="257" customFormat="1" spans="1:3">
      <c r="A11" s="267" t="s">
        <v>3084</v>
      </c>
      <c r="B11" s="267" t="s">
        <v>3085</v>
      </c>
      <c r="C11" s="268">
        <v>74</v>
      </c>
    </row>
    <row r="12" s="257" customFormat="1" spans="1:3">
      <c r="A12" s="267" t="s">
        <v>3086</v>
      </c>
      <c r="B12" s="267" t="s">
        <v>3087</v>
      </c>
      <c r="C12" s="268">
        <v>40</v>
      </c>
    </row>
    <row r="13" s="257" customFormat="1" spans="1:3">
      <c r="A13" s="267" t="s">
        <v>3088</v>
      </c>
      <c r="B13" s="267" t="s">
        <v>3087</v>
      </c>
      <c r="C13" s="268">
        <v>29.3</v>
      </c>
    </row>
    <row r="14" s="257" customFormat="1" spans="1:3">
      <c r="A14" s="267" t="s">
        <v>3089</v>
      </c>
      <c r="B14" s="267" t="s">
        <v>3087</v>
      </c>
      <c r="C14" s="268">
        <v>20</v>
      </c>
    </row>
    <row r="15" s="257" customFormat="1" spans="1:3">
      <c r="A15" s="267" t="s">
        <v>3090</v>
      </c>
      <c r="B15" s="267" t="s">
        <v>3087</v>
      </c>
      <c r="C15" s="268">
        <v>13</v>
      </c>
    </row>
    <row r="16" s="257" customFormat="1" spans="1:3">
      <c r="A16" s="267" t="s">
        <v>3091</v>
      </c>
      <c r="B16" s="267" t="s">
        <v>3092</v>
      </c>
      <c r="C16" s="268">
        <v>479.96</v>
      </c>
    </row>
    <row r="17" s="257" customFormat="1" spans="1:3">
      <c r="A17" s="267" t="s">
        <v>3093</v>
      </c>
      <c r="B17" s="267" t="s">
        <v>3092</v>
      </c>
      <c r="C17" s="268">
        <v>433.9</v>
      </c>
    </row>
    <row r="18" s="257" customFormat="1" spans="1:3">
      <c r="A18" s="267" t="s">
        <v>3094</v>
      </c>
      <c r="B18" s="267" t="s">
        <v>3092</v>
      </c>
      <c r="C18" s="268">
        <v>50</v>
      </c>
    </row>
    <row r="19" s="257" customFormat="1" spans="1:3">
      <c r="A19" s="267" t="s">
        <v>3095</v>
      </c>
      <c r="B19" s="267" t="s">
        <v>3096</v>
      </c>
      <c r="C19" s="268">
        <v>293</v>
      </c>
    </row>
    <row r="20" s="257" customFormat="1" spans="1:3">
      <c r="A20" s="267" t="s">
        <v>3097</v>
      </c>
      <c r="B20" s="267" t="s">
        <v>3098</v>
      </c>
      <c r="C20" s="268">
        <v>16</v>
      </c>
    </row>
    <row r="21" s="257" customFormat="1" ht="24" spans="1:3">
      <c r="A21" s="267" t="s">
        <v>3099</v>
      </c>
      <c r="B21" s="267" t="s">
        <v>3100</v>
      </c>
      <c r="C21" s="268">
        <v>7.5</v>
      </c>
    </row>
    <row r="22" s="257" customFormat="1" spans="1:3">
      <c r="A22" s="267" t="s">
        <v>3101</v>
      </c>
      <c r="B22" s="267" t="s">
        <v>3102</v>
      </c>
      <c r="C22" s="268">
        <v>86.96</v>
      </c>
    </row>
    <row r="23" s="257" customFormat="1" ht="24" spans="1:3">
      <c r="A23" s="267" t="s">
        <v>3103</v>
      </c>
      <c r="B23" s="267" t="s">
        <v>3102</v>
      </c>
      <c r="C23" s="268">
        <v>83</v>
      </c>
    </row>
    <row r="24" s="257" customFormat="1" spans="1:3">
      <c r="A24" s="267" t="s">
        <v>3104</v>
      </c>
      <c r="B24" s="267" t="s">
        <v>3102</v>
      </c>
      <c r="C24" s="268">
        <v>50</v>
      </c>
    </row>
    <row r="25" s="257" customFormat="1" ht="24" spans="1:3">
      <c r="A25" s="267" t="s">
        <v>3103</v>
      </c>
      <c r="B25" s="267" t="s">
        <v>3102</v>
      </c>
      <c r="C25" s="268">
        <v>10</v>
      </c>
    </row>
    <row r="26" s="257" customFormat="1" spans="1:3">
      <c r="A26" s="267" t="s">
        <v>3105</v>
      </c>
      <c r="B26" s="267" t="s">
        <v>3106</v>
      </c>
      <c r="C26" s="268">
        <v>1710</v>
      </c>
    </row>
    <row r="27" s="257" customFormat="1" spans="1:3">
      <c r="A27" s="267" t="s">
        <v>3107</v>
      </c>
      <c r="B27" s="267" t="s">
        <v>3106</v>
      </c>
      <c r="C27" s="268">
        <v>10</v>
      </c>
    </row>
    <row r="28" s="257" customFormat="1" spans="1:3">
      <c r="A28" s="267" t="s">
        <v>3108</v>
      </c>
      <c r="B28" s="267" t="s">
        <v>3109</v>
      </c>
      <c r="C28" s="268">
        <v>500</v>
      </c>
    </row>
    <row r="29" s="257" customFormat="1" spans="1:3">
      <c r="A29" s="267" t="s">
        <v>3110</v>
      </c>
      <c r="B29" s="267" t="s">
        <v>3111</v>
      </c>
      <c r="C29" s="268">
        <v>42</v>
      </c>
    </row>
    <row r="30" s="257" customFormat="1" ht="24" spans="1:3">
      <c r="A30" s="267" t="s">
        <v>3112</v>
      </c>
      <c r="B30" s="267" t="s">
        <v>3074</v>
      </c>
      <c r="C30" s="268">
        <v>50</v>
      </c>
    </row>
    <row r="31" s="257" customFormat="1" spans="1:3">
      <c r="A31" s="267" t="s">
        <v>3113</v>
      </c>
      <c r="B31" s="267" t="s">
        <v>3114</v>
      </c>
      <c r="C31" s="268">
        <v>200</v>
      </c>
    </row>
    <row r="32" s="257" customFormat="1" spans="1:3">
      <c r="A32" s="267" t="s">
        <v>3115</v>
      </c>
      <c r="B32" s="267" t="s">
        <v>3116</v>
      </c>
      <c r="C32" s="268">
        <v>300</v>
      </c>
    </row>
    <row r="33" s="257" customFormat="1" spans="1:3">
      <c r="A33" s="267" t="s">
        <v>3117</v>
      </c>
      <c r="B33" s="267" t="s">
        <v>3118</v>
      </c>
      <c r="C33" s="268">
        <v>65</v>
      </c>
    </row>
    <row r="34" s="257" customFormat="1" spans="1:3">
      <c r="A34" s="267" t="s">
        <v>3119</v>
      </c>
      <c r="B34" s="267" t="s">
        <v>3118</v>
      </c>
      <c r="C34" s="268">
        <v>6</v>
      </c>
    </row>
    <row r="35" s="257" customFormat="1" spans="1:3">
      <c r="A35" s="267" t="s">
        <v>3120</v>
      </c>
      <c r="B35" s="267" t="s">
        <v>3121</v>
      </c>
      <c r="C35" s="268">
        <v>26.7</v>
      </c>
    </row>
    <row r="36" s="257" customFormat="1" spans="1:3">
      <c r="A36" s="267" t="s">
        <v>3122</v>
      </c>
      <c r="B36" s="267" t="s">
        <v>3123</v>
      </c>
      <c r="C36" s="268">
        <v>290</v>
      </c>
    </row>
    <row r="37" s="257" customFormat="1" spans="1:3">
      <c r="A37" s="267" t="s">
        <v>3124</v>
      </c>
      <c r="B37" s="267" t="s">
        <v>3123</v>
      </c>
      <c r="C37" s="268">
        <v>71.5</v>
      </c>
    </row>
    <row r="38" s="257" customFormat="1" spans="1:3">
      <c r="A38" s="267" t="s">
        <v>3125</v>
      </c>
      <c r="B38" s="267" t="s">
        <v>3126</v>
      </c>
      <c r="C38" s="268">
        <v>56.58</v>
      </c>
    </row>
    <row r="39" s="257" customFormat="1" spans="1:3">
      <c r="A39" s="267" t="s">
        <v>3127</v>
      </c>
      <c r="B39" s="267" t="s">
        <v>3128</v>
      </c>
      <c r="C39" s="268">
        <v>220</v>
      </c>
    </row>
    <row r="40" s="257" customFormat="1" spans="1:3">
      <c r="A40" s="267" t="s">
        <v>3129</v>
      </c>
      <c r="B40" s="267" t="s">
        <v>3130</v>
      </c>
      <c r="C40" s="268">
        <v>333.6</v>
      </c>
    </row>
    <row r="41" s="257" customFormat="1" spans="1:3">
      <c r="A41" s="267" t="s">
        <v>3131</v>
      </c>
      <c r="B41" s="267" t="s">
        <v>3132</v>
      </c>
      <c r="C41" s="268">
        <v>30</v>
      </c>
    </row>
    <row r="42" s="257" customFormat="1" spans="1:3">
      <c r="A42" s="267" t="s">
        <v>3133</v>
      </c>
      <c r="B42" s="267" t="s">
        <v>3132</v>
      </c>
      <c r="C42" s="268">
        <v>10</v>
      </c>
    </row>
    <row r="43" s="257" customFormat="1" spans="1:3">
      <c r="A43" s="267" t="s">
        <v>3134</v>
      </c>
      <c r="B43" s="267" t="s">
        <v>3135</v>
      </c>
      <c r="C43" s="268">
        <v>50</v>
      </c>
    </row>
    <row r="44" s="257" customFormat="1" spans="1:3">
      <c r="A44" s="267" t="s">
        <v>3136</v>
      </c>
      <c r="B44" s="267" t="s">
        <v>3135</v>
      </c>
      <c r="C44" s="268">
        <v>50</v>
      </c>
    </row>
    <row r="45" s="257" customFormat="1" spans="1:3">
      <c r="A45" s="267" t="s">
        <v>3137</v>
      </c>
      <c r="B45" s="267" t="s">
        <v>3138</v>
      </c>
      <c r="C45" s="268">
        <v>28</v>
      </c>
    </row>
    <row r="46" s="257" customFormat="1" spans="1:3">
      <c r="A46" s="267" t="s">
        <v>3139</v>
      </c>
      <c r="B46" s="267" t="s">
        <v>3140</v>
      </c>
      <c r="C46" s="268">
        <v>20.77</v>
      </c>
    </row>
    <row r="47" s="257" customFormat="1" spans="1:3">
      <c r="A47" s="267" t="s">
        <v>3141</v>
      </c>
      <c r="B47" s="267" t="s">
        <v>3142</v>
      </c>
      <c r="C47" s="268">
        <v>245</v>
      </c>
    </row>
    <row r="48" s="257" customFormat="1" spans="1:3">
      <c r="A48" s="267" t="s">
        <v>3143</v>
      </c>
      <c r="B48" s="267" t="s">
        <v>3142</v>
      </c>
      <c r="C48" s="268">
        <v>47.88</v>
      </c>
    </row>
    <row r="49" s="257" customFormat="1" spans="1:3">
      <c r="A49" s="267" t="s">
        <v>3144</v>
      </c>
      <c r="B49" s="267" t="s">
        <v>3145</v>
      </c>
      <c r="C49" s="268">
        <v>30</v>
      </c>
    </row>
    <row r="50" s="257" customFormat="1" spans="1:3">
      <c r="A50" s="267" t="s">
        <v>3146</v>
      </c>
      <c r="B50" s="267" t="s">
        <v>3147</v>
      </c>
      <c r="C50" s="268">
        <v>21.3</v>
      </c>
    </row>
    <row r="51" s="257" customFormat="1" spans="1:3">
      <c r="A51" s="267" t="s">
        <v>3148</v>
      </c>
      <c r="B51" s="267" t="s">
        <v>3147</v>
      </c>
      <c r="C51" s="268">
        <v>5</v>
      </c>
    </row>
    <row r="52" s="257" customFormat="1" spans="1:3">
      <c r="A52" s="267" t="s">
        <v>3149</v>
      </c>
      <c r="B52" s="267" t="s">
        <v>3150</v>
      </c>
      <c r="C52" s="268">
        <v>70</v>
      </c>
    </row>
    <row r="53" s="257" customFormat="1" spans="1:3">
      <c r="A53" s="267" t="s">
        <v>3151</v>
      </c>
      <c r="B53" s="267" t="s">
        <v>3150</v>
      </c>
      <c r="C53" s="268">
        <v>10</v>
      </c>
    </row>
    <row r="54" s="257" customFormat="1" spans="1:3">
      <c r="A54" s="267" t="s">
        <v>3152</v>
      </c>
      <c r="B54" s="267" t="s">
        <v>3150</v>
      </c>
      <c r="C54" s="268">
        <v>1.8</v>
      </c>
    </row>
    <row r="55" s="257" customFormat="1" spans="1:3">
      <c r="A55" s="267" t="s">
        <v>3153</v>
      </c>
      <c r="B55" s="267" t="s">
        <v>3154</v>
      </c>
      <c r="C55" s="268">
        <v>124.8</v>
      </c>
    </row>
    <row r="56" s="257" customFormat="1" spans="1:3">
      <c r="A56" s="267" t="s">
        <v>3155</v>
      </c>
      <c r="B56" s="267" t="s">
        <v>3156</v>
      </c>
      <c r="C56" s="268">
        <v>11.28</v>
      </c>
    </row>
    <row r="57" s="257" customFormat="1" spans="1:3">
      <c r="A57" s="267" t="s">
        <v>3157</v>
      </c>
      <c r="B57" s="267" t="s">
        <v>3158</v>
      </c>
      <c r="C57" s="268">
        <v>500</v>
      </c>
    </row>
    <row r="58" s="257" customFormat="1" spans="1:3">
      <c r="A58" s="267" t="s">
        <v>3159</v>
      </c>
      <c r="B58" s="267" t="s">
        <v>3160</v>
      </c>
      <c r="C58" s="268">
        <v>20</v>
      </c>
    </row>
    <row r="59" s="257" customFormat="1" spans="1:3">
      <c r="A59" s="267" t="s">
        <v>3161</v>
      </c>
      <c r="B59" s="267" t="s">
        <v>3162</v>
      </c>
      <c r="C59" s="268">
        <v>300</v>
      </c>
    </row>
    <row r="60" s="257" customFormat="1" spans="1:3">
      <c r="A60" s="267" t="s">
        <v>3161</v>
      </c>
      <c r="B60" s="267" t="s">
        <v>3163</v>
      </c>
      <c r="C60" s="268">
        <v>120</v>
      </c>
    </row>
    <row r="61" s="257" customFormat="1" spans="1:3">
      <c r="A61" s="267" t="s">
        <v>3161</v>
      </c>
      <c r="B61" s="267" t="s">
        <v>3164</v>
      </c>
      <c r="C61" s="268">
        <v>80</v>
      </c>
    </row>
    <row r="62" s="257" customFormat="1" spans="1:3">
      <c r="A62" s="267" t="s">
        <v>3165</v>
      </c>
      <c r="B62" s="267" t="s">
        <v>3166</v>
      </c>
      <c r="C62" s="268">
        <v>58.5</v>
      </c>
    </row>
    <row r="63" s="257" customFormat="1" spans="1:3">
      <c r="A63" s="267" t="s">
        <v>3167</v>
      </c>
      <c r="B63" s="267" t="s">
        <v>3168</v>
      </c>
      <c r="C63" s="268">
        <v>32</v>
      </c>
    </row>
    <row r="64" s="257" customFormat="1" spans="1:3">
      <c r="A64" s="267" t="s">
        <v>3169</v>
      </c>
      <c r="B64" s="267" t="s">
        <v>3170</v>
      </c>
      <c r="C64" s="268">
        <v>635</v>
      </c>
    </row>
    <row r="65" s="257" customFormat="1" spans="1:3">
      <c r="A65" s="267" t="s">
        <v>3171</v>
      </c>
      <c r="B65" s="267" t="s">
        <v>3172</v>
      </c>
      <c r="C65" s="268">
        <v>445</v>
      </c>
    </row>
    <row r="66" s="257" customFormat="1" ht="24" spans="1:3">
      <c r="A66" s="267" t="s">
        <v>3173</v>
      </c>
      <c r="B66" s="267" t="s">
        <v>3174</v>
      </c>
      <c r="C66" s="268">
        <v>440</v>
      </c>
    </row>
    <row r="67" s="257" customFormat="1" ht="24" spans="1:3">
      <c r="A67" s="267" t="s">
        <v>3175</v>
      </c>
      <c r="B67" s="267" t="s">
        <v>3174</v>
      </c>
      <c r="C67" s="268">
        <v>424.6</v>
      </c>
    </row>
    <row r="68" s="257" customFormat="1" spans="1:3">
      <c r="A68" s="267" t="s">
        <v>3176</v>
      </c>
      <c r="B68" s="267" t="s">
        <v>3177</v>
      </c>
      <c r="C68" s="268">
        <v>1570</v>
      </c>
    </row>
    <row r="69" s="257" customFormat="1" spans="1:3">
      <c r="A69" s="267" t="s">
        <v>3178</v>
      </c>
      <c r="B69" s="267" t="s">
        <v>3179</v>
      </c>
      <c r="C69" s="268">
        <v>90</v>
      </c>
    </row>
    <row r="70" s="257" customFormat="1" spans="1:3">
      <c r="A70" s="267" t="s">
        <v>3180</v>
      </c>
      <c r="B70" s="267" t="s">
        <v>3181</v>
      </c>
      <c r="C70" s="268">
        <v>260</v>
      </c>
    </row>
    <row r="71" s="257" customFormat="1" spans="1:3">
      <c r="A71" s="267" t="s">
        <v>3182</v>
      </c>
      <c r="B71" s="267" t="s">
        <v>3181</v>
      </c>
      <c r="C71" s="268">
        <v>206</v>
      </c>
    </row>
    <row r="72" s="257" customFormat="1" spans="1:3">
      <c r="A72" s="267" t="s">
        <v>3183</v>
      </c>
      <c r="B72" s="267" t="s">
        <v>3184</v>
      </c>
      <c r="C72" s="268">
        <v>22</v>
      </c>
    </row>
    <row r="73" s="257" customFormat="1" spans="1:3">
      <c r="A73" s="267" t="s">
        <v>3185</v>
      </c>
      <c r="B73" s="267" t="s">
        <v>3186</v>
      </c>
      <c r="C73" s="268">
        <v>200</v>
      </c>
    </row>
    <row r="74" s="257" customFormat="1" spans="1:3">
      <c r="A74" s="267" t="s">
        <v>3187</v>
      </c>
      <c r="B74" s="267" t="s">
        <v>3188</v>
      </c>
      <c r="C74" s="268">
        <v>20</v>
      </c>
    </row>
    <row r="75" s="257" customFormat="1" spans="1:3">
      <c r="A75" s="267" t="s">
        <v>3189</v>
      </c>
      <c r="B75" s="267" t="s">
        <v>3190</v>
      </c>
      <c r="C75" s="268">
        <v>15</v>
      </c>
    </row>
    <row r="76" s="257" customFormat="1" spans="1:3">
      <c r="A76" s="267" t="s">
        <v>3191</v>
      </c>
      <c r="B76" s="267" t="s">
        <v>3192</v>
      </c>
      <c r="C76" s="268">
        <v>85</v>
      </c>
    </row>
    <row r="77" s="257" customFormat="1" spans="1:3">
      <c r="A77" s="267" t="s">
        <v>3193</v>
      </c>
      <c r="B77" s="267" t="s">
        <v>3194</v>
      </c>
      <c r="C77" s="268">
        <v>10</v>
      </c>
    </row>
    <row r="78" s="257" customFormat="1" ht="24" spans="1:3">
      <c r="A78" s="267" t="s">
        <v>3195</v>
      </c>
      <c r="B78" s="267" t="s">
        <v>3196</v>
      </c>
      <c r="C78" s="268">
        <v>500</v>
      </c>
    </row>
    <row r="79" s="257" customFormat="1" spans="1:3">
      <c r="A79" s="267" t="s">
        <v>3197</v>
      </c>
      <c r="B79" s="267" t="s">
        <v>3198</v>
      </c>
      <c r="C79" s="268">
        <v>86</v>
      </c>
    </row>
    <row r="80" s="257" customFormat="1" spans="1:3">
      <c r="A80" s="267" t="s">
        <v>3199</v>
      </c>
      <c r="B80" s="267" t="s">
        <v>3200</v>
      </c>
      <c r="C80" s="268">
        <v>200</v>
      </c>
    </row>
    <row r="81" s="257" customFormat="1" spans="1:3">
      <c r="A81" s="267" t="s">
        <v>3201</v>
      </c>
      <c r="B81" s="267" t="s">
        <v>3202</v>
      </c>
      <c r="C81" s="268">
        <v>17</v>
      </c>
    </row>
    <row r="82" s="257" customFormat="1" spans="1:3">
      <c r="A82" s="267" t="s">
        <v>3203</v>
      </c>
      <c r="B82" s="267" t="s">
        <v>3204</v>
      </c>
      <c r="C82" s="268">
        <v>486.89</v>
      </c>
    </row>
    <row r="83" s="257" customFormat="1" spans="1:3">
      <c r="A83" s="267" t="s">
        <v>3205</v>
      </c>
      <c r="B83" s="267" t="s">
        <v>3206</v>
      </c>
      <c r="C83" s="268">
        <v>303</v>
      </c>
    </row>
    <row r="84" s="257" customFormat="1" spans="1:3">
      <c r="A84" s="270" t="s">
        <v>3207</v>
      </c>
      <c r="B84" s="271"/>
      <c r="C84" s="272">
        <f>SUM(C4:C83)</f>
        <v>14012</v>
      </c>
    </row>
    <row r="85" s="257" customFormat="1" spans="1:3">
      <c r="A85" s="270" t="s">
        <v>3208</v>
      </c>
      <c r="B85" s="271"/>
      <c r="C85" s="272">
        <f>C86-C84</f>
        <v>988</v>
      </c>
    </row>
    <row r="86" s="257" customFormat="1" spans="1:3">
      <c r="A86" s="270" t="s">
        <v>3209</v>
      </c>
      <c r="B86" s="271"/>
      <c r="C86" s="272">
        <v>15000</v>
      </c>
    </row>
  </sheetData>
  <mergeCells count="4">
    <mergeCell ref="A1:C1"/>
    <mergeCell ref="A84:B84"/>
    <mergeCell ref="A85:B85"/>
    <mergeCell ref="A86:B86"/>
  </mergeCells>
  <printOptions horizontalCentered="1"/>
  <pageMargins left="0.708661417322835" right="0.708661417322835" top="1.14173228346457" bottom="0.748031496062992" header="0.31496062992126" footer="0.31496062992126"/>
  <pageSetup paperSize="9" scale="88" orientation="portrait"/>
  <headerFooter alignWithMargins="0"/>
  <colBreaks count="1" manualBreakCount="1">
    <brk id="3" max="30"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282"/>
  <sheetViews>
    <sheetView showGridLines="0" showZeros="0" zoomScale="70" zoomScaleNormal="70" workbookViewId="0">
      <selection activeCell="C6" sqref="C6"/>
    </sheetView>
  </sheetViews>
  <sheetFormatPr defaultColWidth="9.125" defaultRowHeight="14.25" outlineLevelCol="7"/>
  <cols>
    <col min="1" max="1" width="31.25" style="3" customWidth="1"/>
    <col min="2" max="5" width="12.625" style="3" customWidth="1"/>
    <col min="6" max="8" width="9.125" style="3" hidden="1" customWidth="1"/>
    <col min="9" max="256" width="9.125" style="4"/>
    <col min="257" max="257" width="31.25" style="4" customWidth="1"/>
    <col min="258" max="261" width="12.625" style="4" customWidth="1"/>
    <col min="262" max="264" width="9.125" style="4" hidden="1" customWidth="1"/>
    <col min="265" max="512" width="9.125" style="4"/>
    <col min="513" max="513" width="31.25" style="4" customWidth="1"/>
    <col min="514" max="517" width="12.625" style="4" customWidth="1"/>
    <col min="518" max="520" width="9.125" style="4" hidden="1" customWidth="1"/>
    <col min="521" max="768" width="9.125" style="4"/>
    <col min="769" max="769" width="31.25" style="4" customWidth="1"/>
    <col min="770" max="773" width="12.625" style="4" customWidth="1"/>
    <col min="774" max="776" width="9.125" style="4" hidden="1" customWidth="1"/>
    <col min="777" max="1024" width="9.125" style="4"/>
    <col min="1025" max="1025" width="31.25" style="4" customWidth="1"/>
    <col min="1026" max="1029" width="12.625" style="4" customWidth="1"/>
    <col min="1030" max="1032" width="9.125" style="4" hidden="1" customWidth="1"/>
    <col min="1033" max="1280" width="9.125" style="4"/>
    <col min="1281" max="1281" width="31.25" style="4" customWidth="1"/>
    <col min="1282" max="1285" width="12.625" style="4" customWidth="1"/>
    <col min="1286" max="1288" width="9.125" style="4" hidden="1" customWidth="1"/>
    <col min="1289" max="1536" width="9.125" style="4"/>
    <col min="1537" max="1537" width="31.25" style="4" customWidth="1"/>
    <col min="1538" max="1541" width="12.625" style="4" customWidth="1"/>
    <col min="1542" max="1544" width="9.125" style="4" hidden="1" customWidth="1"/>
    <col min="1545" max="1792" width="9.125" style="4"/>
    <col min="1793" max="1793" width="31.25" style="4" customWidth="1"/>
    <col min="1794" max="1797" width="12.625" style="4" customWidth="1"/>
    <col min="1798" max="1800" width="9.125" style="4" hidden="1" customWidth="1"/>
    <col min="1801" max="2048" width="9.125" style="4"/>
    <col min="2049" max="2049" width="31.25" style="4" customWidth="1"/>
    <col min="2050" max="2053" width="12.625" style="4" customWidth="1"/>
    <col min="2054" max="2056" width="9.125" style="4" hidden="1" customWidth="1"/>
    <col min="2057" max="2304" width="9.125" style="4"/>
    <col min="2305" max="2305" width="31.25" style="4" customWidth="1"/>
    <col min="2306" max="2309" width="12.625" style="4" customWidth="1"/>
    <col min="2310" max="2312" width="9.125" style="4" hidden="1" customWidth="1"/>
    <col min="2313" max="2560" width="9.125" style="4"/>
    <col min="2561" max="2561" width="31.25" style="4" customWidth="1"/>
    <col min="2562" max="2565" width="12.625" style="4" customWidth="1"/>
    <col min="2566" max="2568" width="9.125" style="4" hidden="1" customWidth="1"/>
    <col min="2569" max="2816" width="9.125" style="4"/>
    <col min="2817" max="2817" width="31.25" style="4" customWidth="1"/>
    <col min="2818" max="2821" width="12.625" style="4" customWidth="1"/>
    <col min="2822" max="2824" width="9.125" style="4" hidden="1" customWidth="1"/>
    <col min="2825" max="3072" width="9.125" style="4"/>
    <col min="3073" max="3073" width="31.25" style="4" customWidth="1"/>
    <col min="3074" max="3077" width="12.625" style="4" customWidth="1"/>
    <col min="3078" max="3080" width="9.125" style="4" hidden="1" customWidth="1"/>
    <col min="3081" max="3328" width="9.125" style="4"/>
    <col min="3329" max="3329" width="31.25" style="4" customWidth="1"/>
    <col min="3330" max="3333" width="12.625" style="4" customWidth="1"/>
    <col min="3334" max="3336" width="9.125" style="4" hidden="1" customWidth="1"/>
    <col min="3337" max="3584" width="9.125" style="4"/>
    <col min="3585" max="3585" width="31.25" style="4" customWidth="1"/>
    <col min="3586" max="3589" width="12.625" style="4" customWidth="1"/>
    <col min="3590" max="3592" width="9.125" style="4" hidden="1" customWidth="1"/>
    <col min="3593" max="3840" width="9.125" style="4"/>
    <col min="3841" max="3841" width="31.25" style="4" customWidth="1"/>
    <col min="3842" max="3845" width="12.625" style="4" customWidth="1"/>
    <col min="3846" max="3848" width="9.125" style="4" hidden="1" customWidth="1"/>
    <col min="3849" max="4096" width="9.125" style="4"/>
    <col min="4097" max="4097" width="31.25" style="4" customWidth="1"/>
    <col min="4098" max="4101" width="12.625" style="4" customWidth="1"/>
    <col min="4102" max="4104" width="9.125" style="4" hidden="1" customWidth="1"/>
    <col min="4105" max="4352" width="9.125" style="4"/>
    <col min="4353" max="4353" width="31.25" style="4" customWidth="1"/>
    <col min="4354" max="4357" width="12.625" style="4" customWidth="1"/>
    <col min="4358" max="4360" width="9.125" style="4" hidden="1" customWidth="1"/>
    <col min="4361" max="4608" width="9.125" style="4"/>
    <col min="4609" max="4609" width="31.25" style="4" customWidth="1"/>
    <col min="4610" max="4613" width="12.625" style="4" customWidth="1"/>
    <col min="4614" max="4616" width="9.125" style="4" hidden="1" customWidth="1"/>
    <col min="4617" max="4864" width="9.125" style="4"/>
    <col min="4865" max="4865" width="31.25" style="4" customWidth="1"/>
    <col min="4866" max="4869" width="12.625" style="4" customWidth="1"/>
    <col min="4870" max="4872" width="9.125" style="4" hidden="1" customWidth="1"/>
    <col min="4873" max="5120" width="9.125" style="4"/>
    <col min="5121" max="5121" width="31.25" style="4" customWidth="1"/>
    <col min="5122" max="5125" width="12.625" style="4" customWidth="1"/>
    <col min="5126" max="5128" width="9.125" style="4" hidden="1" customWidth="1"/>
    <col min="5129" max="5376" width="9.125" style="4"/>
    <col min="5377" max="5377" width="31.25" style="4" customWidth="1"/>
    <col min="5378" max="5381" width="12.625" style="4" customWidth="1"/>
    <col min="5382" max="5384" width="9.125" style="4" hidden="1" customWidth="1"/>
    <col min="5385" max="5632" width="9.125" style="4"/>
    <col min="5633" max="5633" width="31.25" style="4" customWidth="1"/>
    <col min="5634" max="5637" width="12.625" style="4" customWidth="1"/>
    <col min="5638" max="5640" width="9.125" style="4" hidden="1" customWidth="1"/>
    <col min="5641" max="5888" width="9.125" style="4"/>
    <col min="5889" max="5889" width="31.25" style="4" customWidth="1"/>
    <col min="5890" max="5893" width="12.625" style="4" customWidth="1"/>
    <col min="5894" max="5896" width="9.125" style="4" hidden="1" customWidth="1"/>
    <col min="5897" max="6144" width="9.125" style="4"/>
    <col min="6145" max="6145" width="31.25" style="4" customWidth="1"/>
    <col min="6146" max="6149" width="12.625" style="4" customWidth="1"/>
    <col min="6150" max="6152" width="9.125" style="4" hidden="1" customWidth="1"/>
    <col min="6153" max="6400" width="9.125" style="4"/>
    <col min="6401" max="6401" width="31.25" style="4" customWidth="1"/>
    <col min="6402" max="6405" width="12.625" style="4" customWidth="1"/>
    <col min="6406" max="6408" width="9.125" style="4" hidden="1" customWidth="1"/>
    <col min="6409" max="6656" width="9.125" style="4"/>
    <col min="6657" max="6657" width="31.25" style="4" customWidth="1"/>
    <col min="6658" max="6661" width="12.625" style="4" customWidth="1"/>
    <col min="6662" max="6664" width="9.125" style="4" hidden="1" customWidth="1"/>
    <col min="6665" max="6912" width="9.125" style="4"/>
    <col min="6913" max="6913" width="31.25" style="4" customWidth="1"/>
    <col min="6914" max="6917" width="12.625" style="4" customWidth="1"/>
    <col min="6918" max="6920" width="9.125" style="4" hidden="1" customWidth="1"/>
    <col min="6921" max="7168" width="9.125" style="4"/>
    <col min="7169" max="7169" width="31.25" style="4" customWidth="1"/>
    <col min="7170" max="7173" width="12.625" style="4" customWidth="1"/>
    <col min="7174" max="7176" width="9.125" style="4" hidden="1" customWidth="1"/>
    <col min="7177" max="7424" width="9.125" style="4"/>
    <col min="7425" max="7425" width="31.25" style="4" customWidth="1"/>
    <col min="7426" max="7429" width="12.625" style="4" customWidth="1"/>
    <col min="7430" max="7432" width="9.125" style="4" hidden="1" customWidth="1"/>
    <col min="7433" max="7680" width="9.125" style="4"/>
    <col min="7681" max="7681" width="31.25" style="4" customWidth="1"/>
    <col min="7682" max="7685" width="12.625" style="4" customWidth="1"/>
    <col min="7686" max="7688" width="9.125" style="4" hidden="1" customWidth="1"/>
    <col min="7689" max="7936" width="9.125" style="4"/>
    <col min="7937" max="7937" width="31.25" style="4" customWidth="1"/>
    <col min="7938" max="7941" width="12.625" style="4" customWidth="1"/>
    <col min="7942" max="7944" width="9.125" style="4" hidden="1" customWidth="1"/>
    <col min="7945" max="8192" width="9.125" style="4"/>
    <col min="8193" max="8193" width="31.25" style="4" customWidth="1"/>
    <col min="8194" max="8197" width="12.625" style="4" customWidth="1"/>
    <col min="8198" max="8200" width="9.125" style="4" hidden="1" customWidth="1"/>
    <col min="8201" max="8448" width="9.125" style="4"/>
    <col min="8449" max="8449" width="31.25" style="4" customWidth="1"/>
    <col min="8450" max="8453" width="12.625" style="4" customWidth="1"/>
    <col min="8454" max="8456" width="9.125" style="4" hidden="1" customWidth="1"/>
    <col min="8457" max="8704" width="9.125" style="4"/>
    <col min="8705" max="8705" width="31.25" style="4" customWidth="1"/>
    <col min="8706" max="8709" width="12.625" style="4" customWidth="1"/>
    <col min="8710" max="8712" width="9.125" style="4" hidden="1" customWidth="1"/>
    <col min="8713" max="8960" width="9.125" style="4"/>
    <col min="8961" max="8961" width="31.25" style="4" customWidth="1"/>
    <col min="8962" max="8965" width="12.625" style="4" customWidth="1"/>
    <col min="8966" max="8968" width="9.125" style="4" hidden="1" customWidth="1"/>
    <col min="8969" max="9216" width="9.125" style="4"/>
    <col min="9217" max="9217" width="31.25" style="4" customWidth="1"/>
    <col min="9218" max="9221" width="12.625" style="4" customWidth="1"/>
    <col min="9222" max="9224" width="9.125" style="4" hidden="1" customWidth="1"/>
    <col min="9225" max="9472" width="9.125" style="4"/>
    <col min="9473" max="9473" width="31.25" style="4" customWidth="1"/>
    <col min="9474" max="9477" width="12.625" style="4" customWidth="1"/>
    <col min="9478" max="9480" width="9.125" style="4" hidden="1" customWidth="1"/>
    <col min="9481" max="9728" width="9.125" style="4"/>
    <col min="9729" max="9729" width="31.25" style="4" customWidth="1"/>
    <col min="9730" max="9733" width="12.625" style="4" customWidth="1"/>
    <col min="9734" max="9736" width="9.125" style="4" hidden="1" customWidth="1"/>
    <col min="9737" max="9984" width="9.125" style="4"/>
    <col min="9985" max="9985" width="31.25" style="4" customWidth="1"/>
    <col min="9986" max="9989" width="12.625" style="4" customWidth="1"/>
    <col min="9990" max="9992" width="9.125" style="4" hidden="1" customWidth="1"/>
    <col min="9993" max="10240" width="9.125" style="4"/>
    <col min="10241" max="10241" width="31.25" style="4" customWidth="1"/>
    <col min="10242" max="10245" width="12.625" style="4" customWidth="1"/>
    <col min="10246" max="10248" width="9.125" style="4" hidden="1" customWidth="1"/>
    <col min="10249" max="10496" width="9.125" style="4"/>
    <col min="10497" max="10497" width="31.25" style="4" customWidth="1"/>
    <col min="10498" max="10501" width="12.625" style="4" customWidth="1"/>
    <col min="10502" max="10504" width="9.125" style="4" hidden="1" customWidth="1"/>
    <col min="10505" max="10752" width="9.125" style="4"/>
    <col min="10753" max="10753" width="31.25" style="4" customWidth="1"/>
    <col min="10754" max="10757" width="12.625" style="4" customWidth="1"/>
    <col min="10758" max="10760" width="9.125" style="4" hidden="1" customWidth="1"/>
    <col min="10761" max="11008" width="9.125" style="4"/>
    <col min="11009" max="11009" width="31.25" style="4" customWidth="1"/>
    <col min="11010" max="11013" width="12.625" style="4" customWidth="1"/>
    <col min="11014" max="11016" width="9.125" style="4" hidden="1" customWidth="1"/>
    <col min="11017" max="11264" width="9.125" style="4"/>
    <col min="11265" max="11265" width="31.25" style="4" customWidth="1"/>
    <col min="11266" max="11269" width="12.625" style="4" customWidth="1"/>
    <col min="11270" max="11272" width="9.125" style="4" hidden="1" customWidth="1"/>
    <col min="11273" max="11520" width="9.125" style="4"/>
    <col min="11521" max="11521" width="31.25" style="4" customWidth="1"/>
    <col min="11522" max="11525" width="12.625" style="4" customWidth="1"/>
    <col min="11526" max="11528" width="9.125" style="4" hidden="1" customWidth="1"/>
    <col min="11529" max="11776" width="9.125" style="4"/>
    <col min="11777" max="11777" width="31.25" style="4" customWidth="1"/>
    <col min="11778" max="11781" width="12.625" style="4" customWidth="1"/>
    <col min="11782" max="11784" width="9.125" style="4" hidden="1" customWidth="1"/>
    <col min="11785" max="12032" width="9.125" style="4"/>
    <col min="12033" max="12033" width="31.25" style="4" customWidth="1"/>
    <col min="12034" max="12037" width="12.625" style="4" customWidth="1"/>
    <col min="12038" max="12040" width="9.125" style="4" hidden="1" customWidth="1"/>
    <col min="12041" max="12288" width="9.125" style="4"/>
    <col min="12289" max="12289" width="31.25" style="4" customWidth="1"/>
    <col min="12290" max="12293" width="12.625" style="4" customWidth="1"/>
    <col min="12294" max="12296" width="9.125" style="4" hidden="1" customWidth="1"/>
    <col min="12297" max="12544" width="9.125" style="4"/>
    <col min="12545" max="12545" width="31.25" style="4" customWidth="1"/>
    <col min="12546" max="12549" width="12.625" style="4" customWidth="1"/>
    <col min="12550" max="12552" width="9.125" style="4" hidden="1" customWidth="1"/>
    <col min="12553" max="12800" width="9.125" style="4"/>
    <col min="12801" max="12801" width="31.25" style="4" customWidth="1"/>
    <col min="12802" max="12805" width="12.625" style="4" customWidth="1"/>
    <col min="12806" max="12808" width="9.125" style="4" hidden="1" customWidth="1"/>
    <col min="12809" max="13056" width="9.125" style="4"/>
    <col min="13057" max="13057" width="31.25" style="4" customWidth="1"/>
    <col min="13058" max="13061" width="12.625" style="4" customWidth="1"/>
    <col min="13062" max="13064" width="9.125" style="4" hidden="1" customWidth="1"/>
    <col min="13065" max="13312" width="9.125" style="4"/>
    <col min="13313" max="13313" width="31.25" style="4" customWidth="1"/>
    <col min="13314" max="13317" width="12.625" style="4" customWidth="1"/>
    <col min="13318" max="13320" width="9.125" style="4" hidden="1" customWidth="1"/>
    <col min="13321" max="13568" width="9.125" style="4"/>
    <col min="13569" max="13569" width="31.25" style="4" customWidth="1"/>
    <col min="13570" max="13573" width="12.625" style="4" customWidth="1"/>
    <col min="13574" max="13576" width="9.125" style="4" hidden="1" customWidth="1"/>
    <col min="13577" max="13824" width="9.125" style="4"/>
    <col min="13825" max="13825" width="31.25" style="4" customWidth="1"/>
    <col min="13826" max="13829" width="12.625" style="4" customWidth="1"/>
    <col min="13830" max="13832" width="9.125" style="4" hidden="1" customWidth="1"/>
    <col min="13833" max="14080" width="9.125" style="4"/>
    <col min="14081" max="14081" width="31.25" style="4" customWidth="1"/>
    <col min="14082" max="14085" width="12.625" style="4" customWidth="1"/>
    <col min="14086" max="14088" width="9.125" style="4" hidden="1" customWidth="1"/>
    <col min="14089" max="14336" width="9.125" style="4"/>
    <col min="14337" max="14337" width="31.25" style="4" customWidth="1"/>
    <col min="14338" max="14341" width="12.625" style="4" customWidth="1"/>
    <col min="14342" max="14344" width="9.125" style="4" hidden="1" customWidth="1"/>
    <col min="14345" max="14592" width="9.125" style="4"/>
    <col min="14593" max="14593" width="31.25" style="4" customWidth="1"/>
    <col min="14594" max="14597" width="12.625" style="4" customWidth="1"/>
    <col min="14598" max="14600" width="9.125" style="4" hidden="1" customWidth="1"/>
    <col min="14601" max="14848" width="9.125" style="4"/>
    <col min="14849" max="14849" width="31.25" style="4" customWidth="1"/>
    <col min="14850" max="14853" width="12.625" style="4" customWidth="1"/>
    <col min="14854" max="14856" width="9.125" style="4" hidden="1" customWidth="1"/>
    <col min="14857" max="15104" width="9.125" style="4"/>
    <col min="15105" max="15105" width="31.25" style="4" customWidth="1"/>
    <col min="15106" max="15109" width="12.625" style="4" customWidth="1"/>
    <col min="15110" max="15112" width="9.125" style="4" hidden="1" customWidth="1"/>
    <col min="15113" max="15360" width="9.125" style="4"/>
    <col min="15361" max="15361" width="31.25" style="4" customWidth="1"/>
    <col min="15362" max="15365" width="12.625" style="4" customWidth="1"/>
    <col min="15366" max="15368" width="9.125" style="4" hidden="1" customWidth="1"/>
    <col min="15369" max="15616" width="9.125" style="4"/>
    <col min="15617" max="15617" width="31.25" style="4" customWidth="1"/>
    <col min="15618" max="15621" width="12.625" style="4" customWidth="1"/>
    <col min="15622" max="15624" width="9.125" style="4" hidden="1" customWidth="1"/>
    <col min="15625" max="15872" width="9.125" style="4"/>
    <col min="15873" max="15873" width="31.25" style="4" customWidth="1"/>
    <col min="15874" max="15877" width="12.625" style="4" customWidth="1"/>
    <col min="15878" max="15880" width="9.125" style="4" hidden="1" customWidth="1"/>
    <col min="15881" max="16128" width="9.125" style="4"/>
    <col min="16129" max="16129" width="31.25" style="4" customWidth="1"/>
    <col min="16130" max="16133" width="12.625" style="4" customWidth="1"/>
    <col min="16134" max="16136" width="9.125" style="4" hidden="1" customWidth="1"/>
    <col min="16137" max="16384" width="9.125" style="4"/>
  </cols>
  <sheetData>
    <row r="1" s="1" customFormat="1" ht="33.95" customHeight="1" spans="1:8">
      <c r="A1" s="89" t="s">
        <v>3210</v>
      </c>
      <c r="B1" s="89"/>
      <c r="C1" s="89"/>
      <c r="D1" s="89"/>
      <c r="E1" s="89"/>
      <c r="F1" s="89"/>
      <c r="G1" s="89"/>
      <c r="H1" s="89"/>
    </row>
    <row r="2" s="1" customFormat="1" ht="17.25" customHeight="1" spans="1:8">
      <c r="A2" s="6" t="s">
        <v>3211</v>
      </c>
      <c r="B2" s="6"/>
      <c r="C2" s="6"/>
      <c r="D2" s="6"/>
      <c r="E2" s="6"/>
      <c r="F2" s="6"/>
      <c r="G2" s="6"/>
      <c r="H2" s="6"/>
    </row>
    <row r="3" s="1" customFormat="1" ht="17.25" customHeight="1" spans="1:8">
      <c r="A3" s="90" t="s">
        <v>3212</v>
      </c>
      <c r="B3" s="90"/>
      <c r="C3" s="90"/>
      <c r="D3" s="90"/>
      <c r="E3" s="90"/>
      <c r="F3" s="90"/>
      <c r="G3" s="90"/>
      <c r="H3" s="90"/>
    </row>
    <row r="4" s="1" customFormat="1" ht="18" customHeight="1" spans="1:8">
      <c r="A4" s="91" t="s">
        <v>2709</v>
      </c>
      <c r="B4" s="92" t="s">
        <v>37</v>
      </c>
      <c r="C4" s="91" t="s">
        <v>38</v>
      </c>
      <c r="D4" s="93" t="s">
        <v>3213</v>
      </c>
      <c r="E4" s="94" t="s">
        <v>3214</v>
      </c>
      <c r="F4" s="95" t="s">
        <v>3215</v>
      </c>
      <c r="G4" s="94" t="s">
        <v>3216</v>
      </c>
      <c r="H4" s="92" t="s">
        <v>148</v>
      </c>
    </row>
    <row r="5" s="1" customFormat="1" ht="44.25" customHeight="1" spans="1:8">
      <c r="A5" s="96"/>
      <c r="B5" s="97"/>
      <c r="C5" s="7"/>
      <c r="D5" s="98"/>
      <c r="E5" s="97"/>
      <c r="F5" s="99"/>
      <c r="G5" s="100"/>
      <c r="H5" s="106"/>
    </row>
    <row r="6" s="1" customFormat="1" ht="17.1" customHeight="1" spans="1:8">
      <c r="A6" s="102" t="s">
        <v>3217</v>
      </c>
      <c r="B6" s="215">
        <v>519073</v>
      </c>
      <c r="C6" s="215">
        <v>487855</v>
      </c>
      <c r="D6" s="103">
        <v>50767</v>
      </c>
      <c r="E6" s="9">
        <v>36000</v>
      </c>
      <c r="F6" s="104">
        <v>0</v>
      </c>
      <c r="G6" s="9">
        <v>0</v>
      </c>
      <c r="H6" s="9">
        <v>0</v>
      </c>
    </row>
    <row r="7" s="1" customFormat="1" ht="17.1" customHeight="1" spans="1:8">
      <c r="A7" s="102" t="s">
        <v>168</v>
      </c>
      <c r="B7" s="215">
        <v>9896</v>
      </c>
      <c r="C7" s="215">
        <v>7736</v>
      </c>
      <c r="D7" s="103">
        <v>2160</v>
      </c>
      <c r="E7" s="9">
        <v>2160</v>
      </c>
      <c r="F7" s="104">
        <v>0</v>
      </c>
      <c r="G7" s="9">
        <v>0</v>
      </c>
      <c r="H7" s="9">
        <v>0</v>
      </c>
    </row>
    <row r="8" s="1" customFormat="1" ht="17.1" customHeight="1" spans="1:8">
      <c r="A8" s="105" t="s">
        <v>193</v>
      </c>
      <c r="B8" s="215">
        <v>8446</v>
      </c>
      <c r="C8" s="215">
        <v>8318</v>
      </c>
      <c r="D8" s="103">
        <v>128</v>
      </c>
      <c r="E8" s="9">
        <v>128</v>
      </c>
      <c r="F8" s="104">
        <v>0</v>
      </c>
      <c r="G8" s="9">
        <v>0</v>
      </c>
      <c r="H8" s="9">
        <v>0</v>
      </c>
    </row>
    <row r="9" s="1" customFormat="1" ht="17.1" customHeight="1" spans="1:8">
      <c r="A9" s="102" t="s">
        <v>207</v>
      </c>
      <c r="B9" s="215">
        <v>27272</v>
      </c>
      <c r="C9" s="215">
        <v>19246</v>
      </c>
      <c r="D9" s="103">
        <v>26033</v>
      </c>
      <c r="E9" s="9">
        <v>8612</v>
      </c>
      <c r="F9" s="104">
        <v>0</v>
      </c>
      <c r="G9" s="9">
        <v>0</v>
      </c>
      <c r="H9" s="9">
        <v>0</v>
      </c>
    </row>
    <row r="10" s="1" customFormat="1" ht="17.1" customHeight="1" spans="1:8">
      <c r="A10" s="102" t="s">
        <v>227</v>
      </c>
      <c r="B10" s="215">
        <v>36336</v>
      </c>
      <c r="C10" s="215">
        <v>32022</v>
      </c>
      <c r="D10" s="103">
        <v>4562</v>
      </c>
      <c r="E10" s="9">
        <v>4747</v>
      </c>
      <c r="F10" s="104">
        <v>0</v>
      </c>
      <c r="G10" s="9">
        <v>0</v>
      </c>
      <c r="H10" s="9">
        <v>0</v>
      </c>
    </row>
    <row r="11" s="1" customFormat="1" ht="17.1" customHeight="1" spans="1:8">
      <c r="A11" s="102" t="s">
        <v>247</v>
      </c>
      <c r="B11" s="215">
        <v>6634</v>
      </c>
      <c r="C11" s="215">
        <v>6270</v>
      </c>
      <c r="D11" s="103">
        <v>362</v>
      </c>
      <c r="E11" s="9">
        <v>393</v>
      </c>
      <c r="F11" s="104">
        <v>0</v>
      </c>
      <c r="G11" s="9">
        <v>0</v>
      </c>
      <c r="H11" s="9">
        <v>0</v>
      </c>
    </row>
    <row r="12" s="1" customFormat="1" ht="17.1" customHeight="1" spans="1:8">
      <c r="A12" s="102" t="s">
        <v>265</v>
      </c>
      <c r="B12" s="215">
        <v>11192</v>
      </c>
      <c r="C12" s="215">
        <v>8846</v>
      </c>
      <c r="D12" s="103">
        <v>2475</v>
      </c>
      <c r="E12" s="9">
        <v>2922</v>
      </c>
      <c r="F12" s="104">
        <v>0</v>
      </c>
      <c r="G12" s="9">
        <v>0</v>
      </c>
      <c r="H12" s="9">
        <v>0</v>
      </c>
    </row>
    <row r="13" s="1" customFormat="1" ht="17.1" customHeight="1" spans="1:8">
      <c r="A13" s="102" t="s">
        <v>283</v>
      </c>
      <c r="B13" s="215">
        <v>181110</v>
      </c>
      <c r="C13" s="215">
        <v>180610</v>
      </c>
      <c r="D13" s="103">
        <v>535</v>
      </c>
      <c r="E13" s="9">
        <v>691</v>
      </c>
      <c r="F13" s="104">
        <v>0</v>
      </c>
      <c r="G13" s="9">
        <v>0</v>
      </c>
      <c r="H13" s="9">
        <v>0</v>
      </c>
    </row>
    <row r="14" s="1" customFormat="1" ht="17.1" customHeight="1" spans="1:8">
      <c r="A14" s="102" t="s">
        <v>302</v>
      </c>
      <c r="B14" s="215">
        <v>7882</v>
      </c>
      <c r="C14" s="215">
        <v>7882</v>
      </c>
      <c r="D14" s="103">
        <v>76</v>
      </c>
      <c r="E14" s="9">
        <v>86</v>
      </c>
      <c r="F14" s="104">
        <v>0</v>
      </c>
      <c r="G14" s="9">
        <v>0</v>
      </c>
      <c r="H14" s="9">
        <v>0</v>
      </c>
    </row>
    <row r="15" s="1" customFormat="1" ht="17.1" customHeight="1" spans="1:8">
      <c r="A15" s="102" t="s">
        <v>315</v>
      </c>
      <c r="B15" s="215">
        <v>1205</v>
      </c>
      <c r="C15" s="215">
        <v>1171</v>
      </c>
      <c r="D15" s="103">
        <v>34</v>
      </c>
      <c r="E15" s="9">
        <v>34</v>
      </c>
      <c r="F15" s="104">
        <v>0</v>
      </c>
      <c r="G15" s="9">
        <v>0</v>
      </c>
      <c r="H15" s="9">
        <v>0</v>
      </c>
    </row>
    <row r="16" s="1" customFormat="1" ht="17.1" customHeight="1" spans="1:8">
      <c r="A16" s="102" t="s">
        <v>330</v>
      </c>
      <c r="B16" s="215">
        <v>64128</v>
      </c>
      <c r="C16" s="215">
        <v>60377</v>
      </c>
      <c r="D16" s="103">
        <v>3752</v>
      </c>
      <c r="E16" s="9">
        <v>3804</v>
      </c>
      <c r="F16" s="104">
        <v>0</v>
      </c>
      <c r="G16" s="9">
        <v>0</v>
      </c>
      <c r="H16" s="9">
        <v>0</v>
      </c>
    </row>
    <row r="17" s="1" customFormat="1" ht="17.1" customHeight="1" spans="1:8">
      <c r="A17" s="102" t="s">
        <v>356</v>
      </c>
      <c r="B17" s="215">
        <v>9181</v>
      </c>
      <c r="C17" s="215">
        <v>8729</v>
      </c>
      <c r="D17" s="103">
        <v>466</v>
      </c>
      <c r="E17" s="9">
        <v>476</v>
      </c>
      <c r="F17" s="104">
        <v>0</v>
      </c>
      <c r="G17" s="9">
        <v>0</v>
      </c>
      <c r="H17" s="9">
        <v>0</v>
      </c>
    </row>
    <row r="18" s="1" customFormat="1" ht="17.1" customHeight="1" spans="1:8">
      <c r="A18" s="102" t="s">
        <v>370</v>
      </c>
      <c r="B18" s="215">
        <v>17309</v>
      </c>
      <c r="C18" s="215">
        <v>17060</v>
      </c>
      <c r="D18" s="103">
        <v>864</v>
      </c>
      <c r="E18" s="9">
        <v>2528</v>
      </c>
      <c r="F18" s="104">
        <v>0</v>
      </c>
      <c r="G18" s="9">
        <v>0</v>
      </c>
      <c r="H18" s="9">
        <v>0</v>
      </c>
    </row>
    <row r="19" s="1" customFormat="1" ht="17.1" customHeight="1" spans="1:8">
      <c r="A19" s="102" t="s">
        <v>388</v>
      </c>
      <c r="B19" s="215">
        <v>1184</v>
      </c>
      <c r="C19" s="215">
        <v>1183</v>
      </c>
      <c r="D19" s="103">
        <v>1</v>
      </c>
      <c r="E19" s="9">
        <v>1</v>
      </c>
      <c r="F19" s="104">
        <v>0</v>
      </c>
      <c r="G19" s="9">
        <v>0</v>
      </c>
      <c r="H19" s="9">
        <v>0</v>
      </c>
    </row>
    <row r="20" s="1" customFormat="1" ht="17.1" customHeight="1" spans="1:8">
      <c r="A20" s="102" t="s">
        <v>408</v>
      </c>
      <c r="B20" s="215">
        <v>5833</v>
      </c>
      <c r="C20" s="215">
        <v>4681</v>
      </c>
      <c r="D20" s="103">
        <v>1157</v>
      </c>
      <c r="E20" s="9">
        <v>1235</v>
      </c>
      <c r="F20" s="104">
        <v>0</v>
      </c>
      <c r="G20" s="9">
        <v>0</v>
      </c>
      <c r="H20" s="9">
        <v>0</v>
      </c>
    </row>
    <row r="21" s="1" customFormat="1" ht="17.1" customHeight="1" spans="1:8">
      <c r="A21" s="102" t="s">
        <v>423</v>
      </c>
      <c r="B21" s="215">
        <v>33288</v>
      </c>
      <c r="C21" s="215">
        <v>30761</v>
      </c>
      <c r="D21" s="103">
        <v>2527</v>
      </c>
      <c r="E21" s="9">
        <v>2589</v>
      </c>
      <c r="F21" s="104">
        <v>0</v>
      </c>
      <c r="G21" s="9">
        <v>0</v>
      </c>
      <c r="H21" s="9">
        <v>0</v>
      </c>
    </row>
    <row r="22" s="1" customFormat="1" ht="17.1" customHeight="1" spans="1:8">
      <c r="A22" s="102" t="s">
        <v>444</v>
      </c>
      <c r="B22" s="215">
        <v>7939</v>
      </c>
      <c r="C22" s="215">
        <v>7526</v>
      </c>
      <c r="D22" s="103">
        <v>422</v>
      </c>
      <c r="E22" s="9">
        <v>413</v>
      </c>
      <c r="F22" s="104">
        <v>0</v>
      </c>
      <c r="G22" s="9">
        <v>0</v>
      </c>
      <c r="H22" s="9">
        <v>0</v>
      </c>
    </row>
    <row r="23" s="1" customFormat="1" ht="17.1" customHeight="1" spans="1:8">
      <c r="A23" s="102" t="s">
        <v>454</v>
      </c>
      <c r="B23" s="215">
        <v>7147</v>
      </c>
      <c r="C23" s="215">
        <v>7017</v>
      </c>
      <c r="D23" s="103">
        <v>186</v>
      </c>
      <c r="E23" s="9">
        <v>130</v>
      </c>
      <c r="F23" s="104">
        <v>0</v>
      </c>
      <c r="G23" s="9">
        <v>0</v>
      </c>
      <c r="H23" s="9">
        <v>0</v>
      </c>
    </row>
    <row r="24" s="1" customFormat="1" ht="17.1" customHeight="1" spans="1:8">
      <c r="A24" s="102" t="s">
        <v>464</v>
      </c>
      <c r="B24" s="215">
        <v>5337</v>
      </c>
      <c r="C24" s="215">
        <v>5337</v>
      </c>
      <c r="D24" s="103">
        <v>0</v>
      </c>
      <c r="E24" s="9">
        <v>0</v>
      </c>
      <c r="F24" s="104">
        <v>0</v>
      </c>
      <c r="G24" s="9">
        <v>0</v>
      </c>
      <c r="H24" s="9">
        <v>0</v>
      </c>
    </row>
    <row r="25" s="1" customFormat="1" ht="17.1" customHeight="1" spans="1:8">
      <c r="A25" s="102" t="s">
        <v>478</v>
      </c>
      <c r="B25" s="215">
        <v>4988</v>
      </c>
      <c r="C25" s="215">
        <v>4390</v>
      </c>
      <c r="D25" s="103">
        <v>598</v>
      </c>
      <c r="E25" s="9">
        <v>598</v>
      </c>
      <c r="F25" s="104">
        <v>0</v>
      </c>
      <c r="G25" s="9">
        <v>0</v>
      </c>
      <c r="H25" s="9">
        <v>0</v>
      </c>
    </row>
    <row r="26" s="1" customFormat="1" ht="17.1" customHeight="1" spans="1:8">
      <c r="A26" s="102" t="s">
        <v>487</v>
      </c>
      <c r="B26" s="215">
        <v>5154</v>
      </c>
      <c r="C26" s="215">
        <v>4723</v>
      </c>
      <c r="D26" s="103">
        <v>431</v>
      </c>
      <c r="E26" s="9">
        <v>431</v>
      </c>
      <c r="F26" s="104">
        <v>0</v>
      </c>
      <c r="G26" s="9">
        <v>0</v>
      </c>
      <c r="H26" s="9">
        <v>0</v>
      </c>
    </row>
    <row r="27" s="1" customFormat="1" ht="17.1" customHeight="1" spans="1:8">
      <c r="A27" s="102" t="s">
        <v>496</v>
      </c>
      <c r="B27" s="215">
        <v>9921</v>
      </c>
      <c r="C27" s="215">
        <v>9450</v>
      </c>
      <c r="D27" s="103">
        <v>481</v>
      </c>
      <c r="E27" s="9">
        <v>471</v>
      </c>
      <c r="F27" s="104">
        <v>0</v>
      </c>
      <c r="G27" s="9">
        <v>0</v>
      </c>
      <c r="H27" s="9">
        <v>0</v>
      </c>
    </row>
    <row r="28" s="1" customFormat="1" ht="17.1" customHeight="1" spans="1:8">
      <c r="A28" s="102" t="s">
        <v>508</v>
      </c>
      <c r="B28" s="215">
        <v>18705</v>
      </c>
      <c r="C28" s="215">
        <v>18128</v>
      </c>
      <c r="D28" s="103">
        <v>577</v>
      </c>
      <c r="E28" s="9">
        <v>577</v>
      </c>
      <c r="F28" s="104">
        <v>0</v>
      </c>
      <c r="G28" s="9">
        <v>0</v>
      </c>
      <c r="H28" s="9">
        <v>0</v>
      </c>
    </row>
    <row r="29" s="1" customFormat="1" ht="17.1" customHeight="1" spans="1:8">
      <c r="A29" s="102" t="s">
        <v>518</v>
      </c>
      <c r="B29" s="215">
        <v>7028</v>
      </c>
      <c r="C29" s="215">
        <v>6673</v>
      </c>
      <c r="D29" s="103">
        <v>559</v>
      </c>
      <c r="E29" s="9">
        <v>593</v>
      </c>
      <c r="F29" s="104">
        <v>0</v>
      </c>
      <c r="G29" s="9">
        <v>0</v>
      </c>
      <c r="H29" s="9">
        <v>0</v>
      </c>
    </row>
    <row r="30" s="1" customFormat="1" ht="17.1" customHeight="1" spans="1:8">
      <c r="A30" s="102" t="s">
        <v>526</v>
      </c>
      <c r="B30" s="215">
        <v>4488</v>
      </c>
      <c r="C30" s="215">
        <v>4456</v>
      </c>
      <c r="D30" s="103">
        <v>160</v>
      </c>
      <c r="E30" s="9">
        <v>160</v>
      </c>
      <c r="F30" s="104">
        <v>0</v>
      </c>
      <c r="G30" s="9">
        <v>0</v>
      </c>
      <c r="H30" s="9">
        <v>0</v>
      </c>
    </row>
    <row r="31" s="1" customFormat="1" ht="17.1" customHeight="1" spans="1:8">
      <c r="A31" s="102" t="s">
        <v>534</v>
      </c>
      <c r="B31" s="215">
        <v>4320</v>
      </c>
      <c r="C31" s="215">
        <v>4313</v>
      </c>
      <c r="D31" s="103">
        <v>7</v>
      </c>
      <c r="E31" s="9">
        <v>7</v>
      </c>
      <c r="F31" s="104">
        <v>0</v>
      </c>
      <c r="G31" s="9">
        <v>0</v>
      </c>
      <c r="H31" s="9">
        <v>0</v>
      </c>
    </row>
    <row r="32" s="1" customFormat="1" ht="17.1" customHeight="1" spans="1:8">
      <c r="A32" s="102" t="s">
        <v>542</v>
      </c>
      <c r="B32" s="215">
        <v>0</v>
      </c>
      <c r="C32" s="215">
        <v>0</v>
      </c>
      <c r="D32" s="103">
        <v>0</v>
      </c>
      <c r="E32" s="9">
        <v>0</v>
      </c>
      <c r="F32" s="104">
        <v>0</v>
      </c>
      <c r="G32" s="9">
        <v>0</v>
      </c>
      <c r="H32" s="9">
        <v>0</v>
      </c>
    </row>
    <row r="33" s="1" customFormat="1" ht="17.1" customHeight="1" spans="1:8">
      <c r="A33" s="102" t="s">
        <v>550</v>
      </c>
      <c r="B33" s="215">
        <v>5678</v>
      </c>
      <c r="C33" s="215">
        <v>5178</v>
      </c>
      <c r="D33" s="103">
        <v>500</v>
      </c>
      <c r="E33" s="9">
        <v>500</v>
      </c>
      <c r="F33" s="104">
        <v>0</v>
      </c>
      <c r="G33" s="9">
        <v>0</v>
      </c>
      <c r="H33" s="9">
        <v>0</v>
      </c>
    </row>
    <row r="34" s="1" customFormat="1" ht="17.1" customHeight="1" spans="1:8">
      <c r="A34" s="102" t="s">
        <v>558</v>
      </c>
      <c r="B34" s="215">
        <v>17472</v>
      </c>
      <c r="C34" s="215">
        <v>15772</v>
      </c>
      <c r="D34" s="103">
        <v>1714</v>
      </c>
      <c r="E34" s="9">
        <v>1714</v>
      </c>
      <c r="F34" s="104">
        <v>0</v>
      </c>
      <c r="G34" s="9">
        <v>0</v>
      </c>
      <c r="H34" s="9">
        <v>0</v>
      </c>
    </row>
    <row r="35" s="1" customFormat="1" ht="17.1" customHeight="1" spans="1:8">
      <c r="A35" s="52" t="s">
        <v>568</v>
      </c>
      <c r="B35" s="215">
        <v>797</v>
      </c>
      <c r="C35" s="215">
        <v>745</v>
      </c>
      <c r="D35" s="103">
        <v>52</v>
      </c>
      <c r="E35" s="9">
        <v>52</v>
      </c>
      <c r="F35" s="104">
        <v>0</v>
      </c>
      <c r="G35" s="9">
        <v>0</v>
      </c>
      <c r="H35" s="9">
        <v>0</v>
      </c>
    </row>
    <row r="36" s="1" customFormat="1" ht="17.1" customHeight="1" spans="1:8">
      <c r="A36" s="52" t="s">
        <v>572</v>
      </c>
      <c r="B36" s="215">
        <v>27506</v>
      </c>
      <c r="C36" s="215">
        <v>27506</v>
      </c>
      <c r="D36" s="103">
        <v>0</v>
      </c>
      <c r="E36" s="9">
        <v>0</v>
      </c>
      <c r="F36" s="104">
        <v>0</v>
      </c>
      <c r="G36" s="9">
        <v>0</v>
      </c>
      <c r="H36" s="9">
        <v>0</v>
      </c>
    </row>
    <row r="37" s="1" customFormat="1" ht="17.1" customHeight="1" spans="1:8">
      <c r="A37" s="102" t="s">
        <v>3218</v>
      </c>
      <c r="B37" s="215">
        <v>494252</v>
      </c>
      <c r="C37" s="215">
        <v>455931</v>
      </c>
      <c r="D37" s="103">
        <v>38322</v>
      </c>
      <c r="E37" s="9">
        <v>38418</v>
      </c>
      <c r="F37" s="104">
        <v>0</v>
      </c>
      <c r="G37" s="9">
        <v>0</v>
      </c>
      <c r="H37" s="9">
        <v>0</v>
      </c>
    </row>
    <row r="38" s="1" customFormat="1" ht="17.1" customHeight="1" spans="1:8">
      <c r="A38" s="102" t="s">
        <v>594</v>
      </c>
      <c r="B38" s="215">
        <v>32589</v>
      </c>
      <c r="C38" s="215">
        <v>31589</v>
      </c>
      <c r="D38" s="103">
        <v>1000</v>
      </c>
      <c r="E38" s="9">
        <v>1001</v>
      </c>
      <c r="F38" s="104">
        <v>0</v>
      </c>
      <c r="G38" s="9">
        <v>0</v>
      </c>
      <c r="H38" s="9">
        <v>0</v>
      </c>
    </row>
    <row r="39" s="1" customFormat="1" ht="17.1" customHeight="1" spans="1:8">
      <c r="A39" s="102" t="s">
        <v>616</v>
      </c>
      <c r="B39" s="215">
        <v>108500</v>
      </c>
      <c r="C39" s="215">
        <v>86343</v>
      </c>
      <c r="D39" s="103">
        <v>22158</v>
      </c>
      <c r="E39" s="9">
        <v>22253</v>
      </c>
      <c r="F39" s="104">
        <v>0</v>
      </c>
      <c r="G39" s="9">
        <v>0</v>
      </c>
      <c r="H39" s="9">
        <v>0</v>
      </c>
    </row>
    <row r="40" s="1" customFormat="1" ht="17.1" customHeight="1" spans="1:8">
      <c r="A40" s="102" t="s">
        <v>655</v>
      </c>
      <c r="B40" s="215">
        <v>28133</v>
      </c>
      <c r="C40" s="215">
        <v>28133</v>
      </c>
      <c r="D40" s="103">
        <v>0</v>
      </c>
      <c r="E40" s="9">
        <v>0</v>
      </c>
      <c r="F40" s="104">
        <v>0</v>
      </c>
      <c r="G40" s="9">
        <v>0</v>
      </c>
      <c r="H40" s="9">
        <v>0</v>
      </c>
    </row>
    <row r="41" s="1" customFormat="1" ht="17.1" customHeight="1" spans="1:8">
      <c r="A41" s="102" t="s">
        <v>665</v>
      </c>
      <c r="B41" s="215">
        <v>16110</v>
      </c>
      <c r="C41" s="215">
        <v>14029</v>
      </c>
      <c r="D41" s="103">
        <v>2081</v>
      </c>
      <c r="E41" s="9">
        <v>2081</v>
      </c>
      <c r="F41" s="104">
        <v>0</v>
      </c>
      <c r="G41" s="9">
        <v>0</v>
      </c>
      <c r="H41" s="9">
        <v>0</v>
      </c>
    </row>
    <row r="42" s="1" customFormat="1" ht="17.1" customHeight="1" spans="1:8">
      <c r="A42" s="102" t="s">
        <v>685</v>
      </c>
      <c r="B42" s="215">
        <v>13169</v>
      </c>
      <c r="C42" s="215">
        <v>12029</v>
      </c>
      <c r="D42" s="103">
        <v>1140</v>
      </c>
      <c r="E42" s="9">
        <v>1140</v>
      </c>
      <c r="F42" s="104">
        <v>0</v>
      </c>
      <c r="G42" s="9">
        <v>0</v>
      </c>
      <c r="H42" s="9">
        <v>0</v>
      </c>
    </row>
    <row r="43" s="1" customFormat="1" ht="17.1" customHeight="1" spans="1:8">
      <c r="A43" s="102" t="s">
        <v>699</v>
      </c>
      <c r="B43" s="215">
        <v>6047</v>
      </c>
      <c r="C43" s="215">
        <v>6037</v>
      </c>
      <c r="D43" s="103">
        <v>10</v>
      </c>
      <c r="E43" s="9">
        <v>10</v>
      </c>
      <c r="F43" s="104">
        <v>0</v>
      </c>
      <c r="G43" s="9">
        <v>0</v>
      </c>
      <c r="H43" s="9">
        <v>0</v>
      </c>
    </row>
    <row r="44" s="1" customFormat="1" ht="17.1" customHeight="1" spans="1:8">
      <c r="A44" s="102" t="s">
        <v>719</v>
      </c>
      <c r="B44" s="215">
        <v>226138</v>
      </c>
      <c r="C44" s="215">
        <v>221117</v>
      </c>
      <c r="D44" s="103">
        <v>5021</v>
      </c>
      <c r="E44" s="9">
        <v>5021</v>
      </c>
      <c r="F44" s="104">
        <v>0</v>
      </c>
      <c r="G44" s="9">
        <v>0</v>
      </c>
      <c r="H44" s="9">
        <v>0</v>
      </c>
    </row>
    <row r="45" s="1" customFormat="1" ht="17.1" customHeight="1" spans="1:8">
      <c r="A45" s="102" t="s">
        <v>733</v>
      </c>
      <c r="B45" s="215">
        <v>54658</v>
      </c>
      <c r="C45" s="215">
        <v>49470</v>
      </c>
      <c r="D45" s="103">
        <v>5188</v>
      </c>
      <c r="E45" s="9">
        <v>5188</v>
      </c>
      <c r="F45" s="104">
        <v>0</v>
      </c>
      <c r="G45" s="9">
        <v>0</v>
      </c>
      <c r="H45" s="9">
        <v>0</v>
      </c>
    </row>
    <row r="46" s="1" customFormat="1" ht="17.1" customHeight="1" spans="1:8">
      <c r="A46" s="102" t="s">
        <v>747</v>
      </c>
      <c r="B46" s="215">
        <v>317</v>
      </c>
      <c r="C46" s="215">
        <v>317</v>
      </c>
      <c r="D46" s="103">
        <v>0</v>
      </c>
      <c r="E46" s="9">
        <v>0</v>
      </c>
      <c r="F46" s="104">
        <v>0</v>
      </c>
      <c r="G46" s="9">
        <v>0</v>
      </c>
      <c r="H46" s="9">
        <v>0</v>
      </c>
    </row>
    <row r="47" s="1" customFormat="1" ht="17.1" customHeight="1" spans="1:8">
      <c r="A47" s="102" t="s">
        <v>759</v>
      </c>
      <c r="B47" s="215">
        <v>0</v>
      </c>
      <c r="C47" s="215">
        <v>0</v>
      </c>
      <c r="D47" s="103">
        <v>0</v>
      </c>
      <c r="E47" s="9">
        <v>0</v>
      </c>
      <c r="F47" s="104">
        <v>0</v>
      </c>
      <c r="G47" s="9">
        <v>0</v>
      </c>
      <c r="H47" s="9">
        <v>0</v>
      </c>
    </row>
    <row r="48" s="1" customFormat="1" ht="17.1" customHeight="1" spans="1:8">
      <c r="A48" s="102" t="s">
        <v>772</v>
      </c>
      <c r="B48" s="215">
        <v>8591</v>
      </c>
      <c r="C48" s="215">
        <v>6867</v>
      </c>
      <c r="D48" s="103">
        <v>1724</v>
      </c>
      <c r="E48" s="9">
        <v>1724</v>
      </c>
      <c r="F48" s="104">
        <v>0</v>
      </c>
      <c r="G48" s="9">
        <v>0</v>
      </c>
      <c r="H48" s="9">
        <v>0</v>
      </c>
    </row>
    <row r="49" s="1" customFormat="1" ht="17.1" customHeight="1" spans="1:8">
      <c r="A49" s="102" t="s">
        <v>3219</v>
      </c>
      <c r="B49" s="215">
        <v>1003860</v>
      </c>
      <c r="C49" s="215">
        <v>824226</v>
      </c>
      <c r="D49" s="103">
        <v>178521</v>
      </c>
      <c r="E49" s="9">
        <v>179986</v>
      </c>
      <c r="F49" s="104">
        <v>0</v>
      </c>
      <c r="G49" s="9">
        <v>0</v>
      </c>
      <c r="H49" s="9">
        <v>0</v>
      </c>
    </row>
    <row r="50" s="1" customFormat="1" ht="17.1" customHeight="1" spans="1:8">
      <c r="A50" s="102" t="s">
        <v>776</v>
      </c>
      <c r="B50" s="215">
        <v>8184</v>
      </c>
      <c r="C50" s="215">
        <v>7456</v>
      </c>
      <c r="D50" s="103">
        <v>855</v>
      </c>
      <c r="E50" s="9">
        <v>807</v>
      </c>
      <c r="F50" s="104">
        <v>0</v>
      </c>
      <c r="G50" s="9">
        <v>0</v>
      </c>
      <c r="H50" s="9">
        <v>0</v>
      </c>
    </row>
    <row r="51" s="1" customFormat="1" ht="17.1" customHeight="1" spans="1:8">
      <c r="A51" s="102" t="s">
        <v>783</v>
      </c>
      <c r="B51" s="215">
        <v>686914</v>
      </c>
      <c r="C51" s="215">
        <v>636443</v>
      </c>
      <c r="D51" s="103">
        <v>48422</v>
      </c>
      <c r="E51" s="9">
        <v>50631</v>
      </c>
      <c r="F51" s="104">
        <v>0</v>
      </c>
      <c r="G51" s="9">
        <v>0</v>
      </c>
      <c r="H51" s="9">
        <v>0</v>
      </c>
    </row>
    <row r="52" s="1" customFormat="1" ht="17.1" customHeight="1" spans="1:8">
      <c r="A52" s="102" t="s">
        <v>801</v>
      </c>
      <c r="B52" s="215">
        <v>196168</v>
      </c>
      <c r="C52" s="215">
        <v>165691</v>
      </c>
      <c r="D52" s="103">
        <v>30542</v>
      </c>
      <c r="E52" s="9">
        <v>30574</v>
      </c>
      <c r="F52" s="104">
        <v>0</v>
      </c>
      <c r="G52" s="9">
        <v>0</v>
      </c>
      <c r="H52" s="9">
        <v>0</v>
      </c>
    </row>
    <row r="53" s="1" customFormat="1" ht="17.1" customHeight="1" spans="1:8">
      <c r="A53" s="102" t="s">
        <v>815</v>
      </c>
      <c r="B53" s="215">
        <v>968</v>
      </c>
      <c r="C53" s="215">
        <v>715</v>
      </c>
      <c r="D53" s="103">
        <v>253</v>
      </c>
      <c r="E53" s="9">
        <v>253</v>
      </c>
      <c r="F53" s="104">
        <v>0</v>
      </c>
      <c r="G53" s="9">
        <v>0</v>
      </c>
      <c r="H53" s="9">
        <v>0</v>
      </c>
    </row>
    <row r="54" s="1" customFormat="1" ht="17.1" customHeight="1" spans="1:8">
      <c r="A54" s="102" t="s">
        <v>827</v>
      </c>
      <c r="B54" s="215">
        <v>2406</v>
      </c>
      <c r="C54" s="215">
        <v>2406</v>
      </c>
      <c r="D54" s="103">
        <v>0</v>
      </c>
      <c r="E54" s="9">
        <v>0</v>
      </c>
      <c r="F54" s="104">
        <v>0</v>
      </c>
      <c r="G54" s="9">
        <v>0</v>
      </c>
      <c r="H54" s="9">
        <v>0</v>
      </c>
    </row>
    <row r="55" s="1" customFormat="1" ht="17.1" customHeight="1" spans="1:8">
      <c r="A55" s="102" t="s">
        <v>835</v>
      </c>
      <c r="B55" s="215">
        <v>99</v>
      </c>
      <c r="C55" s="215">
        <v>-101</v>
      </c>
      <c r="D55" s="103">
        <v>200</v>
      </c>
      <c r="E55" s="9">
        <v>200</v>
      </c>
      <c r="F55" s="104">
        <v>0</v>
      </c>
      <c r="G55" s="9">
        <v>0</v>
      </c>
      <c r="H55" s="9">
        <v>0</v>
      </c>
    </row>
    <row r="56" s="1" customFormat="1" ht="17.1" customHeight="1" spans="1:8">
      <c r="A56" s="102" t="s">
        <v>843</v>
      </c>
      <c r="B56" s="215">
        <v>284</v>
      </c>
      <c r="C56" s="215">
        <v>284</v>
      </c>
      <c r="D56" s="103">
        <v>0</v>
      </c>
      <c r="E56" s="9">
        <v>0</v>
      </c>
      <c r="F56" s="104">
        <v>0</v>
      </c>
      <c r="G56" s="9">
        <v>0</v>
      </c>
      <c r="H56" s="9">
        <v>0</v>
      </c>
    </row>
    <row r="57" s="1" customFormat="1" ht="17.1" customHeight="1" spans="1:8">
      <c r="A57" s="102" t="s">
        <v>851</v>
      </c>
      <c r="B57" s="215">
        <v>12335</v>
      </c>
      <c r="C57" s="215">
        <v>10225</v>
      </c>
      <c r="D57" s="103">
        <v>2113</v>
      </c>
      <c r="E57" s="9">
        <v>2110</v>
      </c>
      <c r="F57" s="104">
        <v>0</v>
      </c>
      <c r="G57" s="9">
        <v>0</v>
      </c>
      <c r="H57" s="9">
        <v>0</v>
      </c>
    </row>
    <row r="58" s="1" customFormat="1" ht="17.1" customHeight="1" spans="1:8">
      <c r="A58" s="102" t="s">
        <v>863</v>
      </c>
      <c r="B58" s="215">
        <v>300</v>
      </c>
      <c r="C58" s="215">
        <v>300</v>
      </c>
      <c r="D58" s="103">
        <v>722</v>
      </c>
      <c r="E58" s="9">
        <v>0</v>
      </c>
      <c r="F58" s="104">
        <v>0</v>
      </c>
      <c r="G58" s="9">
        <v>0</v>
      </c>
      <c r="H58" s="9">
        <v>0</v>
      </c>
    </row>
    <row r="59" s="1" customFormat="1" ht="17.1" customHeight="1" spans="1:8">
      <c r="A59" s="102" t="s">
        <v>877</v>
      </c>
      <c r="B59" s="215">
        <v>96202</v>
      </c>
      <c r="C59" s="215">
        <v>807</v>
      </c>
      <c r="D59" s="103">
        <v>95414</v>
      </c>
      <c r="E59" s="9">
        <v>95411</v>
      </c>
      <c r="F59" s="104">
        <v>0</v>
      </c>
      <c r="G59" s="9">
        <v>0</v>
      </c>
      <c r="H59" s="9">
        <v>0</v>
      </c>
    </row>
    <row r="60" s="1" customFormat="1" ht="17.1" customHeight="1" spans="1:8">
      <c r="A60" s="102" t="s">
        <v>2495</v>
      </c>
      <c r="B60" s="215">
        <v>180516</v>
      </c>
      <c r="C60" s="215">
        <v>173439</v>
      </c>
      <c r="D60" s="103">
        <v>7077</v>
      </c>
      <c r="E60" s="9">
        <v>7124</v>
      </c>
      <c r="F60" s="104">
        <v>0</v>
      </c>
      <c r="G60" s="9">
        <v>0</v>
      </c>
      <c r="H60" s="9">
        <v>0</v>
      </c>
    </row>
    <row r="61" s="1" customFormat="1" ht="17.1" customHeight="1" spans="1:8">
      <c r="A61" s="102" t="s">
        <v>881</v>
      </c>
      <c r="B61" s="215">
        <v>1844</v>
      </c>
      <c r="C61" s="215">
        <v>1843</v>
      </c>
      <c r="D61" s="103">
        <v>1</v>
      </c>
      <c r="E61" s="9">
        <v>1</v>
      </c>
      <c r="F61" s="104">
        <v>0</v>
      </c>
      <c r="G61" s="9">
        <v>0</v>
      </c>
      <c r="H61" s="9">
        <v>0</v>
      </c>
    </row>
    <row r="62" s="1" customFormat="1" ht="17.1" customHeight="1" spans="1:8">
      <c r="A62" s="102" t="s">
        <v>888</v>
      </c>
      <c r="B62" s="215">
        <v>10879</v>
      </c>
      <c r="C62" s="215">
        <v>10867</v>
      </c>
      <c r="D62" s="103">
        <v>12</v>
      </c>
      <c r="E62" s="9">
        <v>59</v>
      </c>
      <c r="F62" s="104">
        <v>0</v>
      </c>
      <c r="G62" s="9">
        <v>0</v>
      </c>
      <c r="H62" s="9">
        <v>0</v>
      </c>
    </row>
    <row r="63" s="1" customFormat="1" ht="17.1" customHeight="1" spans="1:8">
      <c r="A63" s="102" t="s">
        <v>906</v>
      </c>
      <c r="B63" s="215">
        <v>31917</v>
      </c>
      <c r="C63" s="215">
        <v>31112</v>
      </c>
      <c r="D63" s="103">
        <v>805</v>
      </c>
      <c r="E63" s="9">
        <v>805</v>
      </c>
      <c r="F63" s="104">
        <v>0</v>
      </c>
      <c r="G63" s="9">
        <v>0</v>
      </c>
      <c r="H63" s="9">
        <v>0</v>
      </c>
    </row>
    <row r="64" s="1" customFormat="1" ht="17.1" customHeight="1" spans="1:8">
      <c r="A64" s="102" t="s">
        <v>917</v>
      </c>
      <c r="B64" s="215">
        <v>31510</v>
      </c>
      <c r="C64" s="215">
        <v>30504</v>
      </c>
      <c r="D64" s="103">
        <v>1006</v>
      </c>
      <c r="E64" s="9">
        <v>1006</v>
      </c>
      <c r="F64" s="104">
        <v>0</v>
      </c>
      <c r="G64" s="9">
        <v>0</v>
      </c>
      <c r="H64" s="9">
        <v>0</v>
      </c>
    </row>
    <row r="65" s="1" customFormat="1" ht="17.1" customHeight="1" spans="1:8">
      <c r="A65" s="102" t="s">
        <v>928</v>
      </c>
      <c r="B65" s="215">
        <v>12979</v>
      </c>
      <c r="C65" s="215">
        <v>9770</v>
      </c>
      <c r="D65" s="103">
        <v>3209</v>
      </c>
      <c r="E65" s="9">
        <v>3209</v>
      </c>
      <c r="F65" s="104">
        <v>0</v>
      </c>
      <c r="G65" s="9">
        <v>0</v>
      </c>
      <c r="H65" s="9">
        <v>0</v>
      </c>
    </row>
    <row r="66" s="1" customFormat="1" ht="17.1" customHeight="1" spans="1:8">
      <c r="A66" s="102" t="s">
        <v>937</v>
      </c>
      <c r="B66" s="215">
        <v>5690</v>
      </c>
      <c r="C66" s="215">
        <v>5102</v>
      </c>
      <c r="D66" s="103">
        <v>588</v>
      </c>
      <c r="E66" s="9">
        <v>588</v>
      </c>
      <c r="F66" s="104">
        <v>0</v>
      </c>
      <c r="G66" s="9">
        <v>0</v>
      </c>
      <c r="H66" s="9">
        <v>0</v>
      </c>
    </row>
    <row r="67" s="1" customFormat="1" ht="17.1" customHeight="1" spans="1:8">
      <c r="A67" s="102" t="s">
        <v>947</v>
      </c>
      <c r="B67" s="215">
        <v>5723</v>
      </c>
      <c r="C67" s="215">
        <v>5488</v>
      </c>
      <c r="D67" s="103">
        <v>235</v>
      </c>
      <c r="E67" s="9">
        <v>235</v>
      </c>
      <c r="F67" s="104">
        <v>0</v>
      </c>
      <c r="G67" s="9">
        <v>0</v>
      </c>
      <c r="H67" s="9">
        <v>0</v>
      </c>
    </row>
    <row r="68" s="1" customFormat="1" ht="17.1" customHeight="1" spans="1:8">
      <c r="A68" s="102" t="s">
        <v>960</v>
      </c>
      <c r="B68" s="215">
        <v>2941</v>
      </c>
      <c r="C68" s="215">
        <v>2664</v>
      </c>
      <c r="D68" s="103">
        <v>277</v>
      </c>
      <c r="E68" s="9">
        <v>277</v>
      </c>
      <c r="F68" s="104">
        <v>0</v>
      </c>
      <c r="G68" s="9">
        <v>0</v>
      </c>
      <c r="H68" s="9">
        <v>0</v>
      </c>
    </row>
    <row r="69" s="1" customFormat="1" ht="17.1" customHeight="1" spans="1:8">
      <c r="A69" s="61" t="s">
        <v>968</v>
      </c>
      <c r="B69" s="215">
        <v>1932</v>
      </c>
      <c r="C69" s="215">
        <v>1653</v>
      </c>
      <c r="D69" s="103">
        <v>279</v>
      </c>
      <c r="E69" s="9">
        <v>279</v>
      </c>
      <c r="F69" s="104">
        <v>0</v>
      </c>
      <c r="G69" s="9">
        <v>0</v>
      </c>
      <c r="H69" s="9">
        <v>0</v>
      </c>
    </row>
    <row r="70" s="1" customFormat="1" ht="17.1" customHeight="1" spans="1:8">
      <c r="A70" s="251" t="s">
        <v>970</v>
      </c>
      <c r="B70" s="215">
        <v>75101</v>
      </c>
      <c r="C70" s="215">
        <v>74436</v>
      </c>
      <c r="D70" s="103">
        <v>665</v>
      </c>
      <c r="E70" s="9">
        <v>665</v>
      </c>
      <c r="F70" s="104">
        <v>0</v>
      </c>
      <c r="G70" s="9">
        <v>0</v>
      </c>
      <c r="H70" s="9">
        <v>0</v>
      </c>
    </row>
    <row r="71" s="1" customFormat="1" ht="17.1" customHeight="1" spans="1:8">
      <c r="A71" s="102" t="s">
        <v>2497</v>
      </c>
      <c r="B71" s="215">
        <v>168394</v>
      </c>
      <c r="C71" s="215">
        <v>89185</v>
      </c>
      <c r="D71" s="103">
        <v>79413</v>
      </c>
      <c r="E71" s="9">
        <v>79343</v>
      </c>
      <c r="F71" s="104">
        <v>0</v>
      </c>
      <c r="G71" s="9">
        <v>0</v>
      </c>
      <c r="H71" s="9">
        <v>0</v>
      </c>
    </row>
    <row r="72" s="1" customFormat="1" ht="17.1" customHeight="1" spans="1:8">
      <c r="A72" s="102" t="s">
        <v>982</v>
      </c>
      <c r="B72" s="215">
        <v>33413</v>
      </c>
      <c r="C72" s="215">
        <v>29213</v>
      </c>
      <c r="D72" s="103">
        <v>4404</v>
      </c>
      <c r="E72" s="9">
        <v>4313</v>
      </c>
      <c r="F72" s="104">
        <v>0</v>
      </c>
      <c r="G72" s="9">
        <v>0</v>
      </c>
      <c r="H72" s="9">
        <v>0</v>
      </c>
    </row>
    <row r="73" s="1" customFormat="1" ht="17.1" customHeight="1" spans="1:8">
      <c r="A73" s="102" t="s">
        <v>1007</v>
      </c>
      <c r="B73" s="215">
        <v>8496</v>
      </c>
      <c r="C73" s="215">
        <v>4375</v>
      </c>
      <c r="D73" s="103">
        <v>4121</v>
      </c>
      <c r="E73" s="9">
        <v>4121</v>
      </c>
      <c r="F73" s="104">
        <v>0</v>
      </c>
      <c r="G73" s="9">
        <v>0</v>
      </c>
      <c r="H73" s="9">
        <v>0</v>
      </c>
    </row>
    <row r="74" s="1" customFormat="1" ht="17.1" customHeight="1" spans="1:8">
      <c r="A74" s="102" t="s">
        <v>1020</v>
      </c>
      <c r="B74" s="215">
        <v>9278</v>
      </c>
      <c r="C74" s="215">
        <v>8943</v>
      </c>
      <c r="D74" s="103">
        <v>335</v>
      </c>
      <c r="E74" s="9">
        <v>335</v>
      </c>
      <c r="F74" s="104">
        <v>0</v>
      </c>
      <c r="G74" s="9">
        <v>0</v>
      </c>
      <c r="H74" s="9">
        <v>0</v>
      </c>
    </row>
    <row r="75" s="1" customFormat="1" ht="17.1" customHeight="1" spans="1:8">
      <c r="A75" s="102" t="s">
        <v>1039</v>
      </c>
      <c r="B75" s="215">
        <v>87383</v>
      </c>
      <c r="C75" s="215">
        <v>20720</v>
      </c>
      <c r="D75" s="103">
        <v>66663</v>
      </c>
      <c r="E75" s="9">
        <v>66684</v>
      </c>
      <c r="F75" s="104">
        <v>0</v>
      </c>
      <c r="G75" s="9">
        <v>0</v>
      </c>
      <c r="H75" s="9">
        <v>0</v>
      </c>
    </row>
    <row r="76" s="1" customFormat="1" ht="17.1" customHeight="1" spans="1:8">
      <c r="A76" s="102" t="s">
        <v>1052</v>
      </c>
      <c r="B76" s="215">
        <v>5353</v>
      </c>
      <c r="C76" s="215">
        <v>5353</v>
      </c>
      <c r="D76" s="103">
        <v>0</v>
      </c>
      <c r="E76" s="9">
        <v>0</v>
      </c>
      <c r="F76" s="104">
        <v>0</v>
      </c>
      <c r="G76" s="9">
        <v>0</v>
      </c>
      <c r="H76" s="9">
        <v>0</v>
      </c>
    </row>
    <row r="77" s="1" customFormat="1" ht="17.1" customHeight="1" spans="1:8">
      <c r="A77" s="251" t="s">
        <v>1067</v>
      </c>
      <c r="B77" s="215">
        <v>24471</v>
      </c>
      <c r="C77" s="215">
        <v>20581</v>
      </c>
      <c r="D77" s="103">
        <v>3890</v>
      </c>
      <c r="E77" s="9">
        <v>3890</v>
      </c>
      <c r="F77" s="104">
        <v>0</v>
      </c>
      <c r="G77" s="9">
        <v>0</v>
      </c>
      <c r="H77" s="9">
        <v>0</v>
      </c>
    </row>
    <row r="78" s="1" customFormat="1" ht="17.1" customHeight="1" spans="1:8">
      <c r="A78" s="102" t="s">
        <v>2499</v>
      </c>
      <c r="B78" s="215">
        <v>1201399</v>
      </c>
      <c r="C78" s="215">
        <v>1187282</v>
      </c>
      <c r="D78" s="103">
        <v>18060</v>
      </c>
      <c r="E78" s="9">
        <v>15933</v>
      </c>
      <c r="F78" s="104">
        <v>0</v>
      </c>
      <c r="G78" s="9">
        <v>0</v>
      </c>
      <c r="H78" s="9">
        <v>0</v>
      </c>
    </row>
    <row r="79" s="1" customFormat="1" ht="17.1" customHeight="1" spans="1:8">
      <c r="A79" s="102" t="s">
        <v>1077</v>
      </c>
      <c r="B79" s="215">
        <v>8604</v>
      </c>
      <c r="C79" s="215">
        <v>8342</v>
      </c>
      <c r="D79" s="103">
        <v>298</v>
      </c>
      <c r="E79" s="9">
        <v>465</v>
      </c>
      <c r="F79" s="104">
        <v>0</v>
      </c>
      <c r="G79" s="9">
        <v>0</v>
      </c>
      <c r="H79" s="9">
        <v>0</v>
      </c>
    </row>
    <row r="80" s="1" customFormat="1" ht="17.1" customHeight="1" spans="1:8">
      <c r="A80" s="102" t="s">
        <v>1101</v>
      </c>
      <c r="B80" s="215">
        <v>13663</v>
      </c>
      <c r="C80" s="215">
        <v>13372</v>
      </c>
      <c r="D80" s="103">
        <v>762</v>
      </c>
      <c r="E80" s="9">
        <v>291</v>
      </c>
      <c r="F80" s="104">
        <v>0</v>
      </c>
      <c r="G80" s="9">
        <v>0</v>
      </c>
      <c r="H80" s="9">
        <v>0</v>
      </c>
    </row>
    <row r="81" s="1" customFormat="1" ht="17.1" customHeight="1" spans="1:8">
      <c r="A81" s="102" t="s">
        <v>1120</v>
      </c>
      <c r="B81" s="215">
        <v>692401</v>
      </c>
      <c r="C81" s="215">
        <v>692401</v>
      </c>
      <c r="D81" s="103">
        <v>400</v>
      </c>
      <c r="E81" s="9">
        <v>1600</v>
      </c>
      <c r="F81" s="104">
        <v>0</v>
      </c>
      <c r="G81" s="9">
        <v>0</v>
      </c>
      <c r="H81" s="9">
        <v>0</v>
      </c>
    </row>
    <row r="82" s="1" customFormat="1" ht="17.1" customHeight="1" spans="1:8">
      <c r="A82" s="102" t="s">
        <v>1136</v>
      </c>
      <c r="B82" s="215">
        <v>426171</v>
      </c>
      <c r="C82" s="215">
        <v>422335</v>
      </c>
      <c r="D82" s="103">
        <v>3836</v>
      </c>
      <c r="E82" s="9">
        <v>3836</v>
      </c>
      <c r="F82" s="104">
        <v>0</v>
      </c>
      <c r="G82" s="9">
        <v>0</v>
      </c>
      <c r="H82" s="9">
        <v>0</v>
      </c>
    </row>
    <row r="83" s="1" customFormat="1" ht="17.1" customHeight="1" spans="1:8">
      <c r="A83" s="107" t="s">
        <v>1148</v>
      </c>
      <c r="B83" s="215">
        <v>0</v>
      </c>
      <c r="C83" s="215">
        <v>0</v>
      </c>
      <c r="D83" s="103">
        <v>0</v>
      </c>
      <c r="E83" s="9">
        <v>0</v>
      </c>
      <c r="F83" s="104">
        <v>0</v>
      </c>
      <c r="G83" s="9">
        <v>0</v>
      </c>
      <c r="H83" s="9">
        <v>0</v>
      </c>
    </row>
    <row r="84" s="1" customFormat="1" ht="17.1" customHeight="1" spans="1:8">
      <c r="A84" s="102" t="s">
        <v>1156</v>
      </c>
      <c r="B84" s="215">
        <v>30351</v>
      </c>
      <c r="C84" s="215">
        <v>29867</v>
      </c>
      <c r="D84" s="103">
        <v>548</v>
      </c>
      <c r="E84" s="9">
        <v>484</v>
      </c>
      <c r="F84" s="104">
        <v>0</v>
      </c>
      <c r="G84" s="9">
        <v>0</v>
      </c>
      <c r="H84" s="9">
        <v>0</v>
      </c>
    </row>
    <row r="85" s="1" customFormat="1" ht="17.1" customHeight="1" spans="1:8">
      <c r="A85" s="102" t="s">
        <v>1184</v>
      </c>
      <c r="B85" s="215">
        <v>1183</v>
      </c>
      <c r="C85" s="215">
        <v>1183</v>
      </c>
      <c r="D85" s="103">
        <v>314</v>
      </c>
      <c r="E85" s="9">
        <v>0</v>
      </c>
      <c r="F85" s="104">
        <v>0</v>
      </c>
      <c r="G85" s="9">
        <v>0</v>
      </c>
      <c r="H85" s="9">
        <v>0</v>
      </c>
    </row>
    <row r="86" s="1" customFormat="1" ht="17.1" customHeight="1" spans="1:8">
      <c r="A86" s="102" t="s">
        <v>1200</v>
      </c>
      <c r="B86" s="215">
        <v>139</v>
      </c>
      <c r="C86" s="215">
        <v>139</v>
      </c>
      <c r="D86" s="103">
        <v>213</v>
      </c>
      <c r="E86" s="9">
        <v>0</v>
      </c>
      <c r="F86" s="104">
        <v>0</v>
      </c>
      <c r="G86" s="9">
        <v>0</v>
      </c>
      <c r="H86" s="9">
        <v>0</v>
      </c>
    </row>
    <row r="87" s="1" customFormat="1" ht="17.1" customHeight="1" spans="1:8">
      <c r="A87" s="102" t="s">
        <v>1212</v>
      </c>
      <c r="B87" s="215">
        <v>201</v>
      </c>
      <c r="C87" s="215">
        <v>201</v>
      </c>
      <c r="D87" s="103">
        <v>90</v>
      </c>
      <c r="E87" s="9">
        <v>0</v>
      </c>
      <c r="F87" s="104">
        <v>0</v>
      </c>
      <c r="G87" s="9">
        <v>0</v>
      </c>
      <c r="H87" s="9">
        <v>0</v>
      </c>
    </row>
    <row r="88" s="1" customFormat="1" ht="17.1" customHeight="1" spans="1:8">
      <c r="A88" s="102" t="s">
        <v>1226</v>
      </c>
      <c r="B88" s="215">
        <v>11571</v>
      </c>
      <c r="C88" s="215">
        <v>8391</v>
      </c>
      <c r="D88" s="103">
        <v>3315</v>
      </c>
      <c r="E88" s="9">
        <v>3193</v>
      </c>
      <c r="F88" s="104">
        <v>0</v>
      </c>
      <c r="G88" s="9">
        <v>0</v>
      </c>
      <c r="H88" s="9">
        <v>0</v>
      </c>
    </row>
    <row r="89" s="1" customFormat="1" ht="17.1" customHeight="1" spans="1:8">
      <c r="A89" s="102" t="s">
        <v>1239</v>
      </c>
      <c r="B89" s="215">
        <v>3067</v>
      </c>
      <c r="C89" s="215">
        <v>514</v>
      </c>
      <c r="D89" s="103">
        <v>2553</v>
      </c>
      <c r="E89" s="9">
        <v>2553</v>
      </c>
      <c r="F89" s="104">
        <v>0</v>
      </c>
      <c r="G89" s="9">
        <v>0</v>
      </c>
      <c r="H89" s="9">
        <v>0</v>
      </c>
    </row>
    <row r="90" s="1" customFormat="1" ht="17.1" customHeight="1" spans="1:8">
      <c r="A90" s="102" t="s">
        <v>1249</v>
      </c>
      <c r="B90" s="215">
        <v>1373</v>
      </c>
      <c r="C90" s="215">
        <v>1358</v>
      </c>
      <c r="D90" s="103">
        <v>15</v>
      </c>
      <c r="E90" s="9">
        <v>15</v>
      </c>
      <c r="F90" s="104">
        <v>0</v>
      </c>
      <c r="G90" s="9">
        <v>0</v>
      </c>
      <c r="H90" s="9">
        <v>0</v>
      </c>
    </row>
    <row r="91" s="1" customFormat="1" ht="16.9" customHeight="1" spans="1:8">
      <c r="A91" s="102" t="s">
        <v>1256</v>
      </c>
      <c r="B91" s="215">
        <v>0</v>
      </c>
      <c r="C91" s="215">
        <v>0</v>
      </c>
      <c r="D91" s="103">
        <v>2036</v>
      </c>
      <c r="E91" s="9">
        <v>0</v>
      </c>
      <c r="F91" s="104">
        <v>0</v>
      </c>
      <c r="G91" s="9">
        <v>0</v>
      </c>
      <c r="H91" s="9">
        <v>0</v>
      </c>
    </row>
    <row r="92" s="1" customFormat="1" ht="16.9" customHeight="1" spans="1:8">
      <c r="A92" s="102" t="s">
        <v>1262</v>
      </c>
      <c r="B92" s="215">
        <v>44</v>
      </c>
      <c r="C92" s="215">
        <v>44</v>
      </c>
      <c r="D92" s="103">
        <v>0</v>
      </c>
      <c r="E92" s="9">
        <v>0</v>
      </c>
      <c r="F92" s="104">
        <v>0</v>
      </c>
      <c r="G92" s="9">
        <v>0</v>
      </c>
      <c r="H92" s="9">
        <v>0</v>
      </c>
    </row>
    <row r="93" s="1" customFormat="1" ht="16.9" customHeight="1" spans="1:8">
      <c r="A93" s="102" t="s">
        <v>1268</v>
      </c>
      <c r="B93" s="215">
        <v>0</v>
      </c>
      <c r="C93" s="215">
        <v>0</v>
      </c>
      <c r="D93" s="103">
        <v>108</v>
      </c>
      <c r="E93" s="9">
        <v>0</v>
      </c>
      <c r="F93" s="104">
        <v>0</v>
      </c>
      <c r="G93" s="9">
        <v>0</v>
      </c>
      <c r="H93" s="9">
        <v>0</v>
      </c>
    </row>
    <row r="94" s="1" customFormat="1" ht="17.1" customHeight="1" spans="1:8">
      <c r="A94" s="102" t="s">
        <v>1274</v>
      </c>
      <c r="B94" s="215">
        <v>3000</v>
      </c>
      <c r="C94" s="215">
        <v>3000</v>
      </c>
      <c r="D94" s="103">
        <v>0</v>
      </c>
      <c r="E94" s="9">
        <v>0</v>
      </c>
      <c r="F94" s="104">
        <v>0</v>
      </c>
      <c r="G94" s="9">
        <v>0</v>
      </c>
      <c r="H94" s="9">
        <v>0</v>
      </c>
    </row>
    <row r="95" s="1" customFormat="1" ht="16.9" customHeight="1" spans="1:8">
      <c r="A95" s="251" t="s">
        <v>3220</v>
      </c>
      <c r="B95" s="215">
        <v>0</v>
      </c>
      <c r="C95" s="215">
        <v>0</v>
      </c>
      <c r="D95" s="103">
        <v>0</v>
      </c>
      <c r="E95" s="9">
        <v>0</v>
      </c>
      <c r="F95" s="104">
        <v>0</v>
      </c>
      <c r="G95" s="9">
        <v>0</v>
      </c>
      <c r="H95" s="9">
        <v>0</v>
      </c>
    </row>
    <row r="96" s="1" customFormat="1" ht="17.1" customHeight="1" spans="1:8">
      <c r="A96" s="251" t="s">
        <v>1285</v>
      </c>
      <c r="B96" s="215">
        <v>9631</v>
      </c>
      <c r="C96" s="215">
        <v>6135</v>
      </c>
      <c r="D96" s="103">
        <v>3572</v>
      </c>
      <c r="E96" s="9">
        <v>3496</v>
      </c>
      <c r="F96" s="104">
        <v>0</v>
      </c>
      <c r="G96" s="9">
        <v>0</v>
      </c>
      <c r="H96" s="9">
        <v>0</v>
      </c>
    </row>
    <row r="97" s="1" customFormat="1" ht="17.1" customHeight="1" spans="1:8">
      <c r="A97" s="102" t="s">
        <v>3221</v>
      </c>
      <c r="B97" s="215">
        <v>400095</v>
      </c>
      <c r="C97" s="215">
        <v>351019</v>
      </c>
      <c r="D97" s="103">
        <v>49691</v>
      </c>
      <c r="E97" s="9">
        <v>49412</v>
      </c>
      <c r="F97" s="104">
        <v>0</v>
      </c>
      <c r="G97" s="9">
        <v>0</v>
      </c>
      <c r="H97" s="9">
        <v>0</v>
      </c>
    </row>
    <row r="98" s="1" customFormat="1" ht="17.1" customHeight="1" spans="1:8">
      <c r="A98" s="102" t="s">
        <v>1291</v>
      </c>
      <c r="B98" s="215">
        <v>2534</v>
      </c>
      <c r="C98" s="215">
        <v>2534</v>
      </c>
      <c r="D98" s="103">
        <v>0</v>
      </c>
      <c r="E98" s="9">
        <v>0</v>
      </c>
      <c r="F98" s="104">
        <v>0</v>
      </c>
      <c r="G98" s="9">
        <v>0</v>
      </c>
      <c r="H98" s="9">
        <v>0</v>
      </c>
    </row>
    <row r="99" s="1" customFormat="1" ht="17.1" customHeight="1" spans="1:8">
      <c r="A99" s="102" t="s">
        <v>1298</v>
      </c>
      <c r="B99" s="215">
        <v>117959</v>
      </c>
      <c r="C99" s="215">
        <v>106567</v>
      </c>
      <c r="D99" s="103">
        <v>11532</v>
      </c>
      <c r="E99" s="9">
        <v>11392</v>
      </c>
      <c r="F99" s="104">
        <v>0</v>
      </c>
      <c r="G99" s="9">
        <v>0</v>
      </c>
      <c r="H99" s="9">
        <v>0</v>
      </c>
    </row>
    <row r="100" s="1" customFormat="1" ht="17.1" customHeight="1" spans="1:8">
      <c r="A100" s="102" t="s">
        <v>1324</v>
      </c>
      <c r="B100" s="215">
        <v>806</v>
      </c>
      <c r="C100" s="215">
        <v>-7050</v>
      </c>
      <c r="D100" s="103">
        <v>7935</v>
      </c>
      <c r="E100" s="9">
        <v>7856</v>
      </c>
      <c r="F100" s="104">
        <v>0</v>
      </c>
      <c r="G100" s="9">
        <v>0</v>
      </c>
      <c r="H100" s="9">
        <v>0</v>
      </c>
    </row>
    <row r="101" s="1" customFormat="1" ht="17.1" customHeight="1" spans="1:8">
      <c r="A101" s="102" t="s">
        <v>1332</v>
      </c>
      <c r="B101" s="215">
        <v>91523</v>
      </c>
      <c r="C101" s="215">
        <v>68910</v>
      </c>
      <c r="D101" s="103">
        <v>22843</v>
      </c>
      <c r="E101" s="9">
        <v>22633</v>
      </c>
      <c r="F101" s="104">
        <v>0</v>
      </c>
      <c r="G101" s="9">
        <v>0</v>
      </c>
      <c r="H101" s="9">
        <v>0</v>
      </c>
    </row>
    <row r="102" s="1" customFormat="1" ht="17.1" customHeight="1" spans="1:8">
      <c r="A102" s="102" t="s">
        <v>1356</v>
      </c>
      <c r="B102" s="215">
        <v>138516</v>
      </c>
      <c r="C102" s="215">
        <v>137862</v>
      </c>
      <c r="D102" s="103">
        <v>654</v>
      </c>
      <c r="E102" s="9">
        <v>776</v>
      </c>
      <c r="F102" s="104">
        <v>0</v>
      </c>
      <c r="G102" s="9">
        <v>0</v>
      </c>
      <c r="H102" s="9">
        <v>0</v>
      </c>
    </row>
    <row r="103" s="1" customFormat="1" ht="17.1" customHeight="1" spans="1:8">
      <c r="A103" s="102" t="s">
        <v>1376</v>
      </c>
      <c r="B103" s="215">
        <v>4489</v>
      </c>
      <c r="C103" s="215">
        <v>1721</v>
      </c>
      <c r="D103" s="103">
        <v>2793</v>
      </c>
      <c r="E103" s="9">
        <v>2768</v>
      </c>
      <c r="F103" s="104">
        <v>0</v>
      </c>
      <c r="G103" s="9">
        <v>0</v>
      </c>
      <c r="H103" s="9">
        <v>0</v>
      </c>
    </row>
    <row r="104" s="1" customFormat="1" ht="18.4" customHeight="1" spans="1:8">
      <c r="A104" s="102" t="s">
        <v>1382</v>
      </c>
      <c r="B104" s="215">
        <v>26145</v>
      </c>
      <c r="C104" s="215">
        <v>22756</v>
      </c>
      <c r="D104" s="103">
        <v>3516</v>
      </c>
      <c r="E104" s="9">
        <v>3582</v>
      </c>
      <c r="F104" s="104">
        <v>0</v>
      </c>
      <c r="G104" s="9">
        <v>0</v>
      </c>
      <c r="H104" s="9">
        <v>0</v>
      </c>
    </row>
    <row r="105" s="1" customFormat="1" ht="17.1" customHeight="1" spans="1:8">
      <c r="A105" s="102" t="s">
        <v>1390</v>
      </c>
      <c r="B105" s="215">
        <v>9260</v>
      </c>
      <c r="C105" s="215">
        <v>8856</v>
      </c>
      <c r="D105" s="103">
        <v>418</v>
      </c>
      <c r="E105" s="9">
        <v>405</v>
      </c>
      <c r="F105" s="104">
        <v>0</v>
      </c>
      <c r="G105" s="9">
        <v>0</v>
      </c>
      <c r="H105" s="9">
        <v>0</v>
      </c>
    </row>
    <row r="106" s="1" customFormat="1" ht="17.1" customHeight="1" spans="1:8">
      <c r="A106" s="251" t="s">
        <v>1406</v>
      </c>
      <c r="B106" s="215">
        <v>8863</v>
      </c>
      <c r="C106" s="215">
        <v>8863</v>
      </c>
      <c r="D106" s="103">
        <v>0</v>
      </c>
      <c r="E106" s="9">
        <v>0</v>
      </c>
      <c r="F106" s="104">
        <v>0</v>
      </c>
      <c r="G106" s="9">
        <v>0</v>
      </c>
      <c r="H106" s="9">
        <v>0</v>
      </c>
    </row>
    <row r="107" s="1" customFormat="1" ht="17.1" customHeight="1" spans="1:8">
      <c r="A107" s="102" t="s">
        <v>2502</v>
      </c>
      <c r="B107" s="215">
        <v>41981</v>
      </c>
      <c r="C107" s="215">
        <v>30012</v>
      </c>
      <c r="D107" s="103">
        <v>12849</v>
      </c>
      <c r="E107" s="9">
        <v>12662</v>
      </c>
      <c r="F107" s="104">
        <v>20000</v>
      </c>
      <c r="G107" s="9">
        <v>0</v>
      </c>
      <c r="H107" s="9">
        <v>0</v>
      </c>
    </row>
    <row r="108" s="1" customFormat="1" ht="17.1" customHeight="1" spans="1:8">
      <c r="A108" s="102" t="s">
        <v>1410</v>
      </c>
      <c r="B108" s="215">
        <v>11593</v>
      </c>
      <c r="C108" s="215">
        <v>7317</v>
      </c>
      <c r="D108" s="103">
        <v>4280</v>
      </c>
      <c r="E108" s="9">
        <v>4293</v>
      </c>
      <c r="F108" s="104">
        <v>0</v>
      </c>
      <c r="G108" s="9">
        <v>0</v>
      </c>
      <c r="H108" s="9">
        <v>0</v>
      </c>
    </row>
    <row r="109" s="1" customFormat="1" ht="17.1" customHeight="1" spans="1:8">
      <c r="A109" s="102" t="s">
        <v>1425</v>
      </c>
      <c r="B109" s="215">
        <v>1397</v>
      </c>
      <c r="C109" s="215">
        <v>1307</v>
      </c>
      <c r="D109" s="103">
        <v>90</v>
      </c>
      <c r="E109" s="9">
        <v>90</v>
      </c>
      <c r="F109" s="104">
        <v>0</v>
      </c>
      <c r="G109" s="9">
        <v>0</v>
      </c>
      <c r="H109" s="9">
        <v>0</v>
      </c>
    </row>
    <row r="110" s="1" customFormat="1" ht="17.1" customHeight="1" spans="1:8">
      <c r="A110" s="102" t="s">
        <v>1433</v>
      </c>
      <c r="B110" s="215">
        <v>1582</v>
      </c>
      <c r="C110" s="215">
        <v>541</v>
      </c>
      <c r="D110" s="103">
        <v>1653</v>
      </c>
      <c r="E110" s="9">
        <v>1653</v>
      </c>
      <c r="F110" s="104">
        <v>0</v>
      </c>
      <c r="G110" s="9">
        <v>0</v>
      </c>
      <c r="H110" s="9">
        <v>0</v>
      </c>
    </row>
    <row r="111" s="1" customFormat="1" ht="17.1" customHeight="1" spans="1:8">
      <c r="A111" s="102" t="s">
        <v>3222</v>
      </c>
      <c r="B111" s="215">
        <v>1391</v>
      </c>
      <c r="C111" s="215">
        <v>1345</v>
      </c>
      <c r="D111" s="103">
        <v>446</v>
      </c>
      <c r="E111" s="9">
        <v>446</v>
      </c>
      <c r="F111" s="104">
        <v>0</v>
      </c>
      <c r="G111" s="9">
        <v>0</v>
      </c>
      <c r="H111" s="9">
        <v>0</v>
      </c>
    </row>
    <row r="112" s="1" customFormat="1" ht="17.1" customHeight="1" spans="1:8">
      <c r="A112" s="102" t="s">
        <v>1451</v>
      </c>
      <c r="B112" s="215">
        <v>1609</v>
      </c>
      <c r="C112" s="215">
        <v>95</v>
      </c>
      <c r="D112" s="103">
        <v>1714</v>
      </c>
      <c r="E112" s="9">
        <v>1514</v>
      </c>
      <c r="F112" s="104">
        <v>0</v>
      </c>
      <c r="G112" s="9">
        <v>0</v>
      </c>
      <c r="H112" s="9">
        <v>0</v>
      </c>
    </row>
    <row r="113" s="1" customFormat="1" ht="17.1" customHeight="1" spans="1:8">
      <c r="A113" s="102" t="s">
        <v>1463</v>
      </c>
      <c r="B113" s="215">
        <v>2612</v>
      </c>
      <c r="C113" s="215">
        <v>2612</v>
      </c>
      <c r="D113" s="103">
        <v>8</v>
      </c>
      <c r="E113" s="9">
        <v>8</v>
      </c>
      <c r="F113" s="104">
        <v>0</v>
      </c>
      <c r="G113" s="9">
        <v>0</v>
      </c>
      <c r="H113" s="9">
        <v>0</v>
      </c>
    </row>
    <row r="114" s="1" customFormat="1" ht="17.1" customHeight="1" spans="1:8">
      <c r="A114" s="102" t="s">
        <v>1475</v>
      </c>
      <c r="B114" s="215">
        <v>140</v>
      </c>
      <c r="C114" s="215">
        <v>140</v>
      </c>
      <c r="D114" s="103">
        <v>2</v>
      </c>
      <c r="E114" s="9">
        <v>2</v>
      </c>
      <c r="F114" s="104">
        <v>0</v>
      </c>
      <c r="G114" s="9">
        <v>0</v>
      </c>
      <c r="H114" s="9">
        <v>0</v>
      </c>
    </row>
    <row r="115" s="1" customFormat="1" ht="17.1" customHeight="1" spans="1:8">
      <c r="A115" s="102" t="s">
        <v>1487</v>
      </c>
      <c r="B115" s="215">
        <v>0</v>
      </c>
      <c r="C115" s="215">
        <v>0</v>
      </c>
      <c r="D115" s="103">
        <v>0</v>
      </c>
      <c r="E115" s="9">
        <v>0</v>
      </c>
      <c r="F115" s="104">
        <v>0</v>
      </c>
      <c r="G115" s="9">
        <v>0</v>
      </c>
      <c r="H115" s="9">
        <v>0</v>
      </c>
    </row>
    <row r="116" s="1" customFormat="1" ht="17.1" customHeight="1" spans="1:8">
      <c r="A116" s="102" t="s">
        <v>1493</v>
      </c>
      <c r="B116" s="215">
        <v>0</v>
      </c>
      <c r="C116" s="215">
        <v>0</v>
      </c>
      <c r="D116" s="103">
        <v>0</v>
      </c>
      <c r="E116" s="9">
        <v>0</v>
      </c>
      <c r="F116" s="104">
        <v>0</v>
      </c>
      <c r="G116" s="9">
        <v>0</v>
      </c>
      <c r="H116" s="9">
        <v>0</v>
      </c>
    </row>
    <row r="117" s="1" customFormat="1" ht="17.1" customHeight="1" spans="1:8">
      <c r="A117" s="102" t="s">
        <v>3223</v>
      </c>
      <c r="B117" s="215">
        <v>0</v>
      </c>
      <c r="C117" s="215">
        <v>0</v>
      </c>
      <c r="D117" s="103">
        <v>0</v>
      </c>
      <c r="E117" s="9">
        <v>0</v>
      </c>
      <c r="F117" s="104">
        <v>0</v>
      </c>
      <c r="G117" s="9">
        <v>0</v>
      </c>
      <c r="H117" s="9">
        <v>0</v>
      </c>
    </row>
    <row r="118" s="1" customFormat="1" ht="17.1" customHeight="1" spans="1:8">
      <c r="A118" s="102" t="s">
        <v>1501</v>
      </c>
      <c r="B118" s="215">
        <v>2833</v>
      </c>
      <c r="C118" s="215">
        <v>734</v>
      </c>
      <c r="D118" s="103">
        <v>2153</v>
      </c>
      <c r="E118" s="9">
        <v>2153</v>
      </c>
      <c r="F118" s="104">
        <v>0</v>
      </c>
      <c r="G118" s="9">
        <v>0</v>
      </c>
      <c r="H118" s="9">
        <v>0</v>
      </c>
    </row>
    <row r="119" s="1" customFormat="1" ht="17.1" customHeight="1" spans="1:8">
      <c r="A119" s="102" t="s">
        <v>1503</v>
      </c>
      <c r="B119" s="215">
        <v>3372</v>
      </c>
      <c r="C119" s="215">
        <v>2254</v>
      </c>
      <c r="D119" s="103">
        <v>1118</v>
      </c>
      <c r="E119" s="9">
        <v>1118</v>
      </c>
      <c r="F119" s="104">
        <v>0</v>
      </c>
      <c r="G119" s="9">
        <v>0</v>
      </c>
      <c r="H119" s="9">
        <v>0</v>
      </c>
    </row>
    <row r="120" s="1" customFormat="1" ht="17.1" customHeight="1" spans="1:8">
      <c r="A120" s="107" t="s">
        <v>1515</v>
      </c>
      <c r="B120" s="215">
        <v>14152</v>
      </c>
      <c r="C120" s="215">
        <v>12609</v>
      </c>
      <c r="D120" s="103">
        <v>1543</v>
      </c>
      <c r="E120" s="9">
        <v>1543</v>
      </c>
      <c r="F120" s="104">
        <v>0</v>
      </c>
      <c r="G120" s="9">
        <v>0</v>
      </c>
      <c r="H120" s="9">
        <v>0</v>
      </c>
    </row>
    <row r="121" s="1" customFormat="1" ht="17.1" customHeight="1" spans="1:8">
      <c r="A121" s="107" t="s">
        <v>3224</v>
      </c>
      <c r="B121" s="215">
        <v>0</v>
      </c>
      <c r="C121" s="215">
        <v>0</v>
      </c>
      <c r="D121" s="103">
        <v>0</v>
      </c>
      <c r="E121" s="9">
        <v>0</v>
      </c>
      <c r="F121" s="104">
        <v>0</v>
      </c>
      <c r="G121" s="9">
        <v>0</v>
      </c>
      <c r="H121" s="9">
        <v>0</v>
      </c>
    </row>
    <row r="122" s="1" customFormat="1" ht="17.25" customHeight="1" spans="1:8">
      <c r="A122" s="107" t="s">
        <v>1519</v>
      </c>
      <c r="B122" s="215">
        <v>1757</v>
      </c>
      <c r="C122" s="215">
        <v>1469</v>
      </c>
      <c r="D122" s="103">
        <v>288</v>
      </c>
      <c r="E122" s="9">
        <v>288</v>
      </c>
      <c r="F122" s="104">
        <v>0</v>
      </c>
      <c r="G122" s="9">
        <v>0</v>
      </c>
      <c r="H122" s="9">
        <v>0</v>
      </c>
    </row>
    <row r="123" s="1" customFormat="1" ht="17.25" customHeight="1" spans="1:8">
      <c r="A123" s="107" t="s">
        <v>1544</v>
      </c>
      <c r="B123" s="215">
        <v>0</v>
      </c>
      <c r="C123" s="215">
        <v>0</v>
      </c>
      <c r="D123" s="103">
        <v>0</v>
      </c>
      <c r="E123" s="9">
        <v>0</v>
      </c>
      <c r="F123" s="104">
        <v>20000</v>
      </c>
      <c r="G123" s="9">
        <v>0</v>
      </c>
      <c r="H123" s="9">
        <v>0</v>
      </c>
    </row>
    <row r="124" s="1" customFormat="1" ht="17.25" customHeight="1" spans="1:8">
      <c r="A124" s="252" t="s">
        <v>1556</v>
      </c>
      <c r="B124" s="215">
        <v>934</v>
      </c>
      <c r="C124" s="215">
        <v>934</v>
      </c>
      <c r="D124" s="103">
        <v>0</v>
      </c>
      <c r="E124" s="9">
        <v>0</v>
      </c>
      <c r="F124" s="104">
        <v>0</v>
      </c>
      <c r="G124" s="9">
        <v>0</v>
      </c>
      <c r="H124" s="9">
        <v>0</v>
      </c>
    </row>
    <row r="125" s="1" customFormat="1" ht="17.25" customHeight="1" spans="1:8">
      <c r="A125" s="107" t="s">
        <v>2505</v>
      </c>
      <c r="B125" s="215">
        <v>7682</v>
      </c>
      <c r="C125" s="215">
        <v>6960</v>
      </c>
      <c r="D125" s="103">
        <v>1065</v>
      </c>
      <c r="E125" s="9">
        <v>2951</v>
      </c>
      <c r="F125" s="104">
        <v>30000</v>
      </c>
      <c r="G125" s="9">
        <v>0</v>
      </c>
      <c r="H125" s="9">
        <v>0</v>
      </c>
    </row>
    <row r="126" s="1" customFormat="1" ht="17.1" customHeight="1" spans="1:8">
      <c r="A126" s="107" t="s">
        <v>1560</v>
      </c>
      <c r="B126" s="215">
        <v>3205</v>
      </c>
      <c r="C126" s="215">
        <v>2944</v>
      </c>
      <c r="D126" s="103">
        <v>458</v>
      </c>
      <c r="E126" s="9">
        <v>759</v>
      </c>
      <c r="F126" s="104">
        <v>0</v>
      </c>
      <c r="G126" s="9">
        <v>0</v>
      </c>
      <c r="H126" s="9">
        <v>0</v>
      </c>
    </row>
    <row r="127" s="1" customFormat="1" ht="17.1" customHeight="1" spans="1:8">
      <c r="A127" s="102" t="s">
        <v>1581</v>
      </c>
      <c r="B127" s="215">
        <v>494</v>
      </c>
      <c r="C127" s="215">
        <v>438</v>
      </c>
      <c r="D127" s="103">
        <v>176</v>
      </c>
      <c r="E127" s="9">
        <v>1777</v>
      </c>
      <c r="F127" s="104">
        <v>0</v>
      </c>
      <c r="G127" s="9">
        <v>0</v>
      </c>
      <c r="H127" s="9">
        <v>0</v>
      </c>
    </row>
    <row r="128" s="1" customFormat="1" ht="17.1" customHeight="1" spans="1:8">
      <c r="A128" s="102" t="s">
        <v>1583</v>
      </c>
      <c r="B128" s="215">
        <v>185</v>
      </c>
      <c r="C128" s="215">
        <v>185</v>
      </c>
      <c r="D128" s="103">
        <v>0</v>
      </c>
      <c r="E128" s="9">
        <v>0</v>
      </c>
      <c r="F128" s="104">
        <v>30000</v>
      </c>
      <c r="G128" s="9">
        <v>0</v>
      </c>
      <c r="H128" s="9">
        <v>0</v>
      </c>
    </row>
    <row r="129" s="1" customFormat="1" ht="17.1" customHeight="1" spans="1:8">
      <c r="A129" s="102" t="s">
        <v>1589</v>
      </c>
      <c r="B129" s="215">
        <v>0</v>
      </c>
      <c r="C129" s="215">
        <v>0</v>
      </c>
      <c r="D129" s="103">
        <v>15</v>
      </c>
      <c r="E129" s="9">
        <v>0</v>
      </c>
      <c r="F129" s="104">
        <v>0</v>
      </c>
      <c r="G129" s="9">
        <v>0</v>
      </c>
      <c r="H129" s="9">
        <v>0</v>
      </c>
    </row>
    <row r="130" s="1" customFormat="1" ht="17.1" customHeight="1" spans="1:8">
      <c r="A130" s="102" t="s">
        <v>1591</v>
      </c>
      <c r="B130" s="215">
        <v>2857</v>
      </c>
      <c r="C130" s="215">
        <v>2695</v>
      </c>
      <c r="D130" s="103">
        <v>162</v>
      </c>
      <c r="E130" s="9">
        <v>162</v>
      </c>
      <c r="F130" s="104">
        <v>0</v>
      </c>
      <c r="G130" s="9">
        <v>0</v>
      </c>
      <c r="H130" s="9">
        <v>0</v>
      </c>
    </row>
    <row r="131" s="1" customFormat="1" ht="17.1" customHeight="1" spans="1:8">
      <c r="A131" s="251" t="s">
        <v>1593</v>
      </c>
      <c r="B131" s="215">
        <v>941</v>
      </c>
      <c r="C131" s="215">
        <v>698</v>
      </c>
      <c r="D131" s="103">
        <v>254</v>
      </c>
      <c r="E131" s="9">
        <v>253</v>
      </c>
      <c r="F131" s="104">
        <v>0</v>
      </c>
      <c r="G131" s="9">
        <v>0</v>
      </c>
      <c r="H131" s="9">
        <v>0</v>
      </c>
    </row>
    <row r="132" s="1" customFormat="1" ht="17.1" customHeight="1" spans="1:8">
      <c r="A132" s="102" t="s">
        <v>2514</v>
      </c>
      <c r="B132" s="215">
        <v>1036701</v>
      </c>
      <c r="C132" s="215">
        <v>780215</v>
      </c>
      <c r="D132" s="103">
        <v>262209</v>
      </c>
      <c r="E132" s="9">
        <v>258888</v>
      </c>
      <c r="F132" s="104">
        <v>63300</v>
      </c>
      <c r="G132" s="9">
        <v>0</v>
      </c>
      <c r="H132" s="9">
        <v>0</v>
      </c>
    </row>
    <row r="133" s="1" customFormat="1" ht="17.1" customHeight="1" spans="1:8">
      <c r="A133" s="102" t="s">
        <v>1597</v>
      </c>
      <c r="B133" s="215">
        <v>617055</v>
      </c>
      <c r="C133" s="215">
        <v>614793</v>
      </c>
      <c r="D133" s="103">
        <v>3269</v>
      </c>
      <c r="E133" s="9">
        <v>2626</v>
      </c>
      <c r="F133" s="104">
        <v>63300</v>
      </c>
      <c r="G133" s="9">
        <v>0</v>
      </c>
      <c r="H133" s="9">
        <v>0</v>
      </c>
    </row>
    <row r="134" s="1" customFormat="1" ht="17.1" customHeight="1" spans="1:8">
      <c r="A134" s="102" t="s">
        <v>1651</v>
      </c>
      <c r="B134" s="215">
        <v>93769</v>
      </c>
      <c r="C134" s="215">
        <v>23675</v>
      </c>
      <c r="D134" s="103">
        <v>72083</v>
      </c>
      <c r="E134" s="9">
        <v>71980</v>
      </c>
      <c r="F134" s="104">
        <v>0</v>
      </c>
      <c r="G134" s="9">
        <v>0</v>
      </c>
      <c r="H134" s="9">
        <v>0</v>
      </c>
    </row>
    <row r="135" s="1" customFormat="1" ht="17.1" customHeight="1" spans="1:8">
      <c r="A135" s="102" t="s">
        <v>1706</v>
      </c>
      <c r="B135" s="215">
        <v>270189</v>
      </c>
      <c r="C135" s="215">
        <v>135161</v>
      </c>
      <c r="D135" s="103">
        <v>137005</v>
      </c>
      <c r="E135" s="9">
        <v>135028</v>
      </c>
      <c r="F135" s="104">
        <v>0</v>
      </c>
      <c r="G135" s="9">
        <v>0</v>
      </c>
      <c r="H135" s="9">
        <v>0</v>
      </c>
    </row>
    <row r="136" s="1" customFormat="1" ht="17.1" customHeight="1" spans="1:8">
      <c r="A136" s="102" t="s">
        <v>3225</v>
      </c>
      <c r="B136" s="215">
        <v>5848</v>
      </c>
      <c r="C136" s="215">
        <v>5848</v>
      </c>
      <c r="D136" s="103">
        <v>0</v>
      </c>
      <c r="E136" s="9">
        <v>0</v>
      </c>
      <c r="F136" s="104">
        <v>0</v>
      </c>
      <c r="G136" s="9">
        <v>0</v>
      </c>
      <c r="H136" s="9">
        <v>0</v>
      </c>
    </row>
    <row r="137" s="1" customFormat="1" ht="17.1" customHeight="1" spans="1:8">
      <c r="A137" s="102" t="s">
        <v>1756</v>
      </c>
      <c r="B137" s="215">
        <v>0</v>
      </c>
      <c r="C137" s="215">
        <v>0</v>
      </c>
      <c r="D137" s="103">
        <v>0</v>
      </c>
      <c r="E137" s="9">
        <v>0</v>
      </c>
      <c r="F137" s="104">
        <v>0</v>
      </c>
      <c r="G137" s="9">
        <v>0</v>
      </c>
      <c r="H137" s="9">
        <v>0</v>
      </c>
    </row>
    <row r="138" s="1" customFormat="1" ht="17.1" customHeight="1" spans="1:8">
      <c r="A138" s="102" t="s">
        <v>1775</v>
      </c>
      <c r="B138" s="215">
        <v>1575</v>
      </c>
      <c r="C138" s="215">
        <v>1575</v>
      </c>
      <c r="D138" s="103">
        <v>0</v>
      </c>
      <c r="E138" s="9">
        <v>0</v>
      </c>
      <c r="F138" s="104">
        <v>0</v>
      </c>
      <c r="G138" s="9">
        <v>0</v>
      </c>
      <c r="H138" s="9">
        <v>0</v>
      </c>
    </row>
    <row r="139" s="1" customFormat="1" ht="17.1" customHeight="1" spans="1:8">
      <c r="A139" s="102" t="s">
        <v>1794</v>
      </c>
      <c r="B139" s="215">
        <v>3799</v>
      </c>
      <c r="C139" s="215">
        <v>2775</v>
      </c>
      <c r="D139" s="103">
        <v>1382</v>
      </c>
      <c r="E139" s="9">
        <v>1084</v>
      </c>
      <c r="F139" s="104">
        <v>0</v>
      </c>
      <c r="G139" s="9">
        <v>0</v>
      </c>
      <c r="H139" s="9">
        <v>0</v>
      </c>
    </row>
    <row r="140" s="1" customFormat="1" ht="17.1" customHeight="1" spans="1:8">
      <c r="A140" s="102" t="s">
        <v>1805</v>
      </c>
      <c r="B140" s="215">
        <v>43</v>
      </c>
      <c r="C140" s="215">
        <v>22</v>
      </c>
      <c r="D140" s="103">
        <v>351</v>
      </c>
      <c r="E140" s="9">
        <v>51</v>
      </c>
      <c r="F140" s="104">
        <v>0</v>
      </c>
      <c r="G140" s="9">
        <v>0</v>
      </c>
      <c r="H140" s="9">
        <v>0</v>
      </c>
    </row>
    <row r="141" s="1" customFormat="1" ht="17.1" customHeight="1" spans="1:8">
      <c r="A141" s="102" t="s">
        <v>1819</v>
      </c>
      <c r="B141" s="215">
        <v>198</v>
      </c>
      <c r="C141" s="215">
        <v>198</v>
      </c>
      <c r="D141" s="103">
        <v>62</v>
      </c>
      <c r="E141" s="9">
        <v>62</v>
      </c>
      <c r="F141" s="104">
        <v>0</v>
      </c>
      <c r="G141" s="9">
        <v>0</v>
      </c>
      <c r="H141" s="9">
        <v>0</v>
      </c>
    </row>
    <row r="142" s="1" customFormat="1" ht="16.9" customHeight="1" spans="1:8">
      <c r="A142" s="102" t="s">
        <v>1827</v>
      </c>
      <c r="B142" s="215">
        <v>0</v>
      </c>
      <c r="C142" s="215">
        <v>0</v>
      </c>
      <c r="D142" s="103">
        <v>0</v>
      </c>
      <c r="E142" s="9">
        <v>0</v>
      </c>
      <c r="F142" s="104">
        <v>0</v>
      </c>
      <c r="G142" s="9">
        <v>0</v>
      </c>
      <c r="H142" s="9">
        <v>0</v>
      </c>
    </row>
    <row r="143" s="1" customFormat="1" ht="17.1" customHeight="1" spans="1:8">
      <c r="A143" s="251" t="s">
        <v>1835</v>
      </c>
      <c r="B143" s="215">
        <v>50073</v>
      </c>
      <c r="C143" s="215">
        <v>2016</v>
      </c>
      <c r="D143" s="103">
        <v>48057</v>
      </c>
      <c r="E143" s="9">
        <v>48057</v>
      </c>
      <c r="F143" s="104">
        <v>0</v>
      </c>
      <c r="G143" s="9">
        <v>0</v>
      </c>
      <c r="H143" s="9">
        <v>0</v>
      </c>
    </row>
    <row r="144" s="1" customFormat="1" ht="17.1" customHeight="1" spans="1:8">
      <c r="A144" s="102" t="s">
        <v>2521</v>
      </c>
      <c r="B144" s="215">
        <v>3091850</v>
      </c>
      <c r="C144" s="215">
        <v>3080936</v>
      </c>
      <c r="D144" s="103">
        <v>11054</v>
      </c>
      <c r="E144" s="9">
        <v>10914</v>
      </c>
      <c r="F144" s="104">
        <v>370000</v>
      </c>
      <c r="G144" s="9">
        <v>0</v>
      </c>
      <c r="H144" s="9">
        <v>0</v>
      </c>
    </row>
    <row r="145" s="1" customFormat="1" ht="17.1" customHeight="1" spans="1:8">
      <c r="A145" s="102" t="s">
        <v>1840</v>
      </c>
      <c r="B145" s="215">
        <v>1434429</v>
      </c>
      <c r="C145" s="215">
        <v>1424205</v>
      </c>
      <c r="D145" s="103">
        <v>10224</v>
      </c>
      <c r="E145" s="9">
        <v>10224</v>
      </c>
      <c r="F145" s="104">
        <v>180000</v>
      </c>
      <c r="G145" s="9">
        <v>0</v>
      </c>
      <c r="H145" s="9">
        <v>0</v>
      </c>
    </row>
    <row r="146" s="1" customFormat="1" ht="17.1" customHeight="1" spans="1:8">
      <c r="A146" s="102" t="s">
        <v>1897</v>
      </c>
      <c r="B146" s="215">
        <v>401814</v>
      </c>
      <c r="C146" s="215">
        <v>401736</v>
      </c>
      <c r="D146" s="103">
        <v>78</v>
      </c>
      <c r="E146" s="9">
        <v>78</v>
      </c>
      <c r="F146" s="104">
        <v>190000</v>
      </c>
      <c r="G146" s="9">
        <v>0</v>
      </c>
      <c r="H146" s="9">
        <v>0</v>
      </c>
    </row>
    <row r="147" s="1" customFormat="1" ht="17.1" customHeight="1" spans="1:8">
      <c r="A147" s="102" t="s">
        <v>1914</v>
      </c>
      <c r="B147" s="215">
        <v>24912</v>
      </c>
      <c r="C147" s="215">
        <v>24912</v>
      </c>
      <c r="D147" s="103">
        <v>0</v>
      </c>
      <c r="E147" s="9">
        <v>0</v>
      </c>
      <c r="F147" s="104">
        <v>0</v>
      </c>
      <c r="G147" s="9">
        <v>0</v>
      </c>
      <c r="H147" s="9">
        <v>0</v>
      </c>
    </row>
    <row r="148" s="1" customFormat="1" ht="17.1" customHeight="1" spans="1:8">
      <c r="A148" s="102" t="s">
        <v>1931</v>
      </c>
      <c r="B148" s="215">
        <v>55</v>
      </c>
      <c r="C148" s="215">
        <v>46</v>
      </c>
      <c r="D148" s="103">
        <v>9</v>
      </c>
      <c r="E148" s="9">
        <v>9</v>
      </c>
      <c r="F148" s="104">
        <v>0</v>
      </c>
      <c r="G148" s="9">
        <v>0</v>
      </c>
      <c r="H148" s="9">
        <v>0</v>
      </c>
    </row>
    <row r="149" s="1" customFormat="1" ht="17.1" customHeight="1" spans="1:8">
      <c r="A149" s="102" t="s">
        <v>1941</v>
      </c>
      <c r="B149" s="215">
        <v>300</v>
      </c>
      <c r="C149" s="215">
        <v>300</v>
      </c>
      <c r="D149" s="103">
        <v>0</v>
      </c>
      <c r="E149" s="9">
        <v>0</v>
      </c>
      <c r="F149" s="104">
        <v>0</v>
      </c>
      <c r="G149" s="9">
        <v>0</v>
      </c>
      <c r="H149" s="9">
        <v>0</v>
      </c>
    </row>
    <row r="150" s="1" customFormat="1" ht="17.1" customHeight="1" spans="1:8">
      <c r="A150" s="102" t="s">
        <v>1951</v>
      </c>
      <c r="B150" s="215">
        <v>1213499</v>
      </c>
      <c r="C150" s="215">
        <v>1212899</v>
      </c>
      <c r="D150" s="103">
        <v>600</v>
      </c>
      <c r="E150" s="9">
        <v>600</v>
      </c>
      <c r="F150" s="104">
        <v>0</v>
      </c>
      <c r="G150" s="9">
        <v>0</v>
      </c>
      <c r="H150" s="9">
        <v>0</v>
      </c>
    </row>
    <row r="151" s="1" customFormat="1" ht="17.1" customHeight="1" spans="1:8">
      <c r="A151" s="251" t="s">
        <v>1961</v>
      </c>
      <c r="B151" s="215">
        <v>16841</v>
      </c>
      <c r="C151" s="215">
        <v>16838</v>
      </c>
      <c r="D151" s="103">
        <v>143</v>
      </c>
      <c r="E151" s="9">
        <v>3</v>
      </c>
      <c r="F151" s="104">
        <v>0</v>
      </c>
      <c r="G151" s="9">
        <v>0</v>
      </c>
      <c r="H151" s="9">
        <v>0</v>
      </c>
    </row>
    <row r="152" s="1" customFormat="1" ht="17.25" customHeight="1" spans="1:8">
      <c r="A152" s="102" t="s">
        <v>2529</v>
      </c>
      <c r="B152" s="215">
        <v>299544</v>
      </c>
      <c r="C152" s="215">
        <v>286505</v>
      </c>
      <c r="D152" s="103">
        <v>13544</v>
      </c>
      <c r="E152" s="9">
        <v>13073</v>
      </c>
      <c r="F152" s="104">
        <v>0</v>
      </c>
      <c r="G152" s="9">
        <v>0</v>
      </c>
      <c r="H152" s="9">
        <v>0</v>
      </c>
    </row>
    <row r="153" s="1" customFormat="1" ht="17.1" customHeight="1" spans="1:8">
      <c r="A153" s="102" t="s">
        <v>1969</v>
      </c>
      <c r="B153" s="215">
        <v>30279</v>
      </c>
      <c r="C153" s="215">
        <v>30279</v>
      </c>
      <c r="D153" s="103">
        <v>0</v>
      </c>
      <c r="E153" s="9">
        <v>0</v>
      </c>
      <c r="F153" s="104">
        <v>0</v>
      </c>
      <c r="G153" s="9">
        <v>0</v>
      </c>
      <c r="H153" s="9">
        <v>0</v>
      </c>
    </row>
    <row r="154" s="1" customFormat="1" ht="17.1" customHeight="1" spans="1:8">
      <c r="A154" s="102" t="s">
        <v>1986</v>
      </c>
      <c r="B154" s="215">
        <v>14236</v>
      </c>
      <c r="C154" s="215">
        <v>10937</v>
      </c>
      <c r="D154" s="103">
        <v>3299</v>
      </c>
      <c r="E154" s="9">
        <v>3299</v>
      </c>
      <c r="F154" s="104">
        <v>0</v>
      </c>
      <c r="G154" s="9">
        <v>0</v>
      </c>
      <c r="H154" s="9">
        <v>0</v>
      </c>
    </row>
    <row r="155" s="1" customFormat="1" ht="17.1" customHeight="1" spans="1:8">
      <c r="A155" s="102" t="s">
        <v>2015</v>
      </c>
      <c r="B155" s="215">
        <v>92</v>
      </c>
      <c r="C155" s="215">
        <v>90</v>
      </c>
      <c r="D155" s="103">
        <v>2</v>
      </c>
      <c r="E155" s="9">
        <v>2</v>
      </c>
      <c r="F155" s="104">
        <v>0</v>
      </c>
      <c r="G155" s="9">
        <v>0</v>
      </c>
      <c r="H155" s="9">
        <v>0</v>
      </c>
    </row>
    <row r="156" s="1" customFormat="1" ht="17.1" customHeight="1" spans="1:8">
      <c r="A156" s="102" t="s">
        <v>2022</v>
      </c>
      <c r="B156" s="215">
        <v>15054</v>
      </c>
      <c r="C156" s="215">
        <v>13730</v>
      </c>
      <c r="D156" s="103">
        <v>1354</v>
      </c>
      <c r="E156" s="9">
        <v>1324</v>
      </c>
      <c r="F156" s="104">
        <v>0</v>
      </c>
      <c r="G156" s="9">
        <v>0</v>
      </c>
      <c r="H156" s="9">
        <v>0</v>
      </c>
    </row>
    <row r="157" s="1" customFormat="1" ht="17.1" customHeight="1" spans="1:8">
      <c r="A157" s="102" t="s">
        <v>2046</v>
      </c>
      <c r="B157" s="215">
        <v>14201</v>
      </c>
      <c r="C157" s="215">
        <v>6433</v>
      </c>
      <c r="D157" s="103">
        <v>7775</v>
      </c>
      <c r="E157" s="9">
        <v>7775</v>
      </c>
      <c r="F157" s="104">
        <v>0</v>
      </c>
      <c r="G157" s="9">
        <v>0</v>
      </c>
      <c r="H157" s="9">
        <v>0</v>
      </c>
    </row>
    <row r="158" s="1" customFormat="1" ht="17.1" customHeight="1" spans="1:8">
      <c r="A158" s="102" t="s">
        <v>2059</v>
      </c>
      <c r="B158" s="215">
        <v>2196</v>
      </c>
      <c r="C158" s="215">
        <v>2177</v>
      </c>
      <c r="D158" s="103">
        <v>19</v>
      </c>
      <c r="E158" s="9">
        <v>19</v>
      </c>
      <c r="F158" s="104">
        <v>0</v>
      </c>
      <c r="G158" s="9">
        <v>0</v>
      </c>
      <c r="H158" s="9">
        <v>0</v>
      </c>
    </row>
    <row r="159" s="1" customFormat="1" ht="17.1" customHeight="1" spans="1:8">
      <c r="A159" s="102" t="s">
        <v>2068</v>
      </c>
      <c r="B159" s="215">
        <v>161722</v>
      </c>
      <c r="C159" s="215">
        <v>161413</v>
      </c>
      <c r="D159" s="103">
        <v>777</v>
      </c>
      <c r="E159" s="9">
        <v>336</v>
      </c>
      <c r="F159" s="104">
        <v>0</v>
      </c>
      <c r="G159" s="9">
        <v>0</v>
      </c>
      <c r="H159" s="9">
        <v>0</v>
      </c>
    </row>
    <row r="160" s="1" customFormat="1" ht="17.1" customHeight="1" spans="1:8">
      <c r="A160" s="251" t="s">
        <v>2079</v>
      </c>
      <c r="B160" s="215">
        <v>61764</v>
      </c>
      <c r="C160" s="215">
        <v>61446</v>
      </c>
      <c r="D160" s="103">
        <v>318</v>
      </c>
      <c r="E160" s="9">
        <v>318</v>
      </c>
      <c r="F160" s="104">
        <v>0</v>
      </c>
      <c r="G160" s="9">
        <v>0</v>
      </c>
      <c r="H160" s="9">
        <v>0</v>
      </c>
    </row>
    <row r="161" s="1" customFormat="1" ht="16.5" customHeight="1" spans="1:8">
      <c r="A161" s="102" t="s">
        <v>2535</v>
      </c>
      <c r="B161" s="215">
        <v>60039</v>
      </c>
      <c r="C161" s="215">
        <v>52079</v>
      </c>
      <c r="D161" s="103">
        <v>7987</v>
      </c>
      <c r="E161" s="9">
        <v>7987</v>
      </c>
      <c r="F161" s="104">
        <v>0</v>
      </c>
      <c r="G161" s="9">
        <v>0</v>
      </c>
      <c r="H161" s="9">
        <v>0</v>
      </c>
    </row>
    <row r="162" s="1" customFormat="1" ht="17.1" customHeight="1" spans="1:8">
      <c r="A162" s="102" t="s">
        <v>2095</v>
      </c>
      <c r="B162" s="215">
        <v>34083</v>
      </c>
      <c r="C162" s="215">
        <v>28693</v>
      </c>
      <c r="D162" s="103">
        <v>5417</v>
      </c>
      <c r="E162" s="9">
        <v>5417</v>
      </c>
      <c r="F162" s="104">
        <v>0</v>
      </c>
      <c r="G162" s="9">
        <v>0</v>
      </c>
      <c r="H162" s="9">
        <v>0</v>
      </c>
    </row>
    <row r="163" s="1" customFormat="1" ht="17.1" customHeight="1" spans="1:8">
      <c r="A163" s="102" t="s">
        <v>2111</v>
      </c>
      <c r="B163" s="215">
        <v>11256</v>
      </c>
      <c r="C163" s="215">
        <v>9989</v>
      </c>
      <c r="D163" s="103">
        <v>1267</v>
      </c>
      <c r="E163" s="9">
        <v>1267</v>
      </c>
      <c r="F163" s="104">
        <v>0</v>
      </c>
      <c r="G163" s="9">
        <v>0</v>
      </c>
      <c r="H163" s="9">
        <v>0</v>
      </c>
    </row>
    <row r="164" s="1" customFormat="1" ht="17.1" customHeight="1" spans="1:8">
      <c r="A164" s="102" t="s">
        <v>2122</v>
      </c>
      <c r="B164" s="215">
        <v>13879</v>
      </c>
      <c r="C164" s="215">
        <v>12586</v>
      </c>
      <c r="D164" s="103">
        <v>1293</v>
      </c>
      <c r="E164" s="9">
        <v>1293</v>
      </c>
      <c r="F164" s="104">
        <v>0</v>
      </c>
      <c r="G164" s="9">
        <v>0</v>
      </c>
      <c r="H164" s="9">
        <v>0</v>
      </c>
    </row>
    <row r="165" s="1" customFormat="1" ht="17.1" customHeight="1" spans="1:8">
      <c r="A165" s="253" t="s">
        <v>2131</v>
      </c>
      <c r="B165" s="215">
        <v>821</v>
      </c>
      <c r="C165" s="215">
        <v>811</v>
      </c>
      <c r="D165" s="103">
        <v>10</v>
      </c>
      <c r="E165" s="9">
        <v>10</v>
      </c>
      <c r="F165" s="104">
        <v>0</v>
      </c>
      <c r="G165" s="9">
        <v>0</v>
      </c>
      <c r="H165" s="9">
        <v>0</v>
      </c>
    </row>
    <row r="166" s="1" customFormat="1" ht="17.25" customHeight="1" spans="1:8">
      <c r="A166" s="102" t="s">
        <v>2537</v>
      </c>
      <c r="B166" s="215">
        <v>1576</v>
      </c>
      <c r="C166" s="215">
        <v>1264</v>
      </c>
      <c r="D166" s="103">
        <v>312</v>
      </c>
      <c r="E166" s="9">
        <v>312</v>
      </c>
      <c r="F166" s="104">
        <v>0</v>
      </c>
      <c r="G166" s="9">
        <v>0</v>
      </c>
      <c r="H166" s="9">
        <v>0</v>
      </c>
    </row>
    <row r="167" s="1" customFormat="1" ht="17.1" customHeight="1" spans="1:8">
      <c r="A167" s="102" t="s">
        <v>2139</v>
      </c>
      <c r="B167" s="215">
        <v>312</v>
      </c>
      <c r="C167" s="215">
        <v>0</v>
      </c>
      <c r="D167" s="103">
        <v>312</v>
      </c>
      <c r="E167" s="9">
        <v>312</v>
      </c>
      <c r="F167" s="104">
        <v>0</v>
      </c>
      <c r="G167" s="9">
        <v>0</v>
      </c>
      <c r="H167" s="9">
        <v>0</v>
      </c>
    </row>
    <row r="168" s="1" customFormat="1" ht="17.1" customHeight="1" spans="1:8">
      <c r="A168" s="102" t="s">
        <v>2140</v>
      </c>
      <c r="B168" s="215">
        <v>50</v>
      </c>
      <c r="C168" s="215">
        <v>50</v>
      </c>
      <c r="D168" s="103">
        <v>0</v>
      </c>
      <c r="E168" s="9">
        <v>0</v>
      </c>
      <c r="F168" s="104">
        <v>0</v>
      </c>
      <c r="G168" s="9">
        <v>0</v>
      </c>
      <c r="H168" s="9">
        <v>0</v>
      </c>
    </row>
    <row r="169" s="1" customFormat="1" ht="17.1" customHeight="1" spans="1:8">
      <c r="A169" s="105" t="s">
        <v>2140</v>
      </c>
      <c r="B169" s="215">
        <v>0</v>
      </c>
      <c r="C169" s="215">
        <v>0</v>
      </c>
      <c r="D169" s="103">
        <v>0</v>
      </c>
      <c r="E169" s="9">
        <v>0</v>
      </c>
      <c r="F169" s="104">
        <v>0</v>
      </c>
      <c r="G169" s="9">
        <v>0</v>
      </c>
      <c r="H169" s="9">
        <v>0</v>
      </c>
    </row>
    <row r="170" s="1" customFormat="1" ht="17.1" customHeight="1" spans="1:8">
      <c r="A170" s="102" t="s">
        <v>2538</v>
      </c>
      <c r="B170" s="215">
        <v>0</v>
      </c>
      <c r="C170" s="215">
        <v>0</v>
      </c>
      <c r="D170" s="103">
        <v>0</v>
      </c>
      <c r="E170" s="9">
        <v>0</v>
      </c>
      <c r="F170" s="104">
        <v>0</v>
      </c>
      <c r="G170" s="9">
        <v>0</v>
      </c>
      <c r="H170" s="9">
        <v>0</v>
      </c>
    </row>
    <row r="171" s="1" customFormat="1" ht="17.1" customHeight="1" spans="1:8">
      <c r="A171" s="251" t="s">
        <v>2141</v>
      </c>
      <c r="B171" s="215">
        <v>1214</v>
      </c>
      <c r="C171" s="215">
        <v>1214</v>
      </c>
      <c r="D171" s="103">
        <v>0</v>
      </c>
      <c r="E171" s="9">
        <v>0</v>
      </c>
      <c r="F171" s="104">
        <v>0</v>
      </c>
      <c r="G171" s="9">
        <v>0</v>
      </c>
      <c r="H171" s="9">
        <v>0</v>
      </c>
    </row>
    <row r="172" s="1" customFormat="1" ht="17.1" customHeight="1" spans="1:8">
      <c r="A172" s="102" t="s">
        <v>2155</v>
      </c>
      <c r="B172" s="215">
        <v>300</v>
      </c>
      <c r="C172" s="215">
        <v>300</v>
      </c>
      <c r="D172" s="103">
        <v>0</v>
      </c>
      <c r="E172" s="9">
        <v>0</v>
      </c>
      <c r="F172" s="104">
        <v>0</v>
      </c>
      <c r="G172" s="9">
        <v>0</v>
      </c>
      <c r="H172" s="9">
        <v>0</v>
      </c>
    </row>
    <row r="173" s="1" customFormat="1" ht="17.1" customHeight="1" spans="1:8">
      <c r="A173" s="102" t="s">
        <v>2145</v>
      </c>
      <c r="B173" s="215">
        <v>0</v>
      </c>
      <c r="C173" s="215">
        <v>0</v>
      </c>
      <c r="D173" s="103">
        <v>0</v>
      </c>
      <c r="E173" s="9">
        <v>0</v>
      </c>
      <c r="F173" s="104">
        <v>0</v>
      </c>
      <c r="G173" s="9">
        <v>0</v>
      </c>
      <c r="H173" s="9">
        <v>0</v>
      </c>
    </row>
    <row r="174" s="1" customFormat="1" ht="17.1" customHeight="1" spans="1:8">
      <c r="A174" s="102" t="s">
        <v>2147</v>
      </c>
      <c r="B174" s="215">
        <v>0</v>
      </c>
      <c r="C174" s="215">
        <v>0</v>
      </c>
      <c r="D174" s="103">
        <v>0</v>
      </c>
      <c r="E174" s="9">
        <v>0</v>
      </c>
      <c r="F174" s="104">
        <v>0</v>
      </c>
      <c r="G174" s="9">
        <v>0</v>
      </c>
      <c r="H174" s="9">
        <v>0</v>
      </c>
    </row>
    <row r="175" s="1" customFormat="1" ht="17.1" customHeight="1" spans="1:8">
      <c r="A175" s="102" t="s">
        <v>2149</v>
      </c>
      <c r="B175" s="215">
        <v>0</v>
      </c>
      <c r="C175" s="215">
        <v>0</v>
      </c>
      <c r="D175" s="103">
        <v>0</v>
      </c>
      <c r="E175" s="9">
        <v>0</v>
      </c>
      <c r="F175" s="104">
        <v>0</v>
      </c>
      <c r="G175" s="9">
        <v>0</v>
      </c>
      <c r="H175" s="9">
        <v>0</v>
      </c>
    </row>
    <row r="176" s="1" customFormat="1" ht="17.1" customHeight="1" spans="1:8">
      <c r="A176" s="102" t="s">
        <v>2151</v>
      </c>
      <c r="B176" s="215">
        <v>0</v>
      </c>
      <c r="C176" s="215">
        <v>0</v>
      </c>
      <c r="D176" s="103">
        <v>0</v>
      </c>
      <c r="E176" s="9">
        <v>0</v>
      </c>
      <c r="F176" s="104">
        <v>0</v>
      </c>
      <c r="G176" s="9">
        <v>0</v>
      </c>
      <c r="H176" s="9">
        <v>0</v>
      </c>
    </row>
    <row r="177" s="1" customFormat="1" ht="17.1" customHeight="1" spans="1:8">
      <c r="A177" s="102" t="s">
        <v>2153</v>
      </c>
      <c r="B177" s="215">
        <v>0</v>
      </c>
      <c r="C177" s="215">
        <v>0</v>
      </c>
      <c r="D177" s="103">
        <v>0</v>
      </c>
      <c r="E177" s="9">
        <v>0</v>
      </c>
      <c r="F177" s="104">
        <v>0</v>
      </c>
      <c r="G177" s="9">
        <v>0</v>
      </c>
      <c r="H177" s="9">
        <v>0</v>
      </c>
    </row>
    <row r="178" s="1" customFormat="1" ht="17.1" customHeight="1" spans="1:8">
      <c r="A178" s="102" t="s">
        <v>1597</v>
      </c>
      <c r="B178" s="215">
        <v>0</v>
      </c>
      <c r="C178" s="215">
        <v>0</v>
      </c>
      <c r="D178" s="103">
        <v>0</v>
      </c>
      <c r="E178" s="9">
        <v>0</v>
      </c>
      <c r="F178" s="104">
        <v>0</v>
      </c>
      <c r="G178" s="9">
        <v>0</v>
      </c>
      <c r="H178" s="9">
        <v>0</v>
      </c>
    </row>
    <row r="179" s="1" customFormat="1" ht="17.1" customHeight="1" spans="1:8">
      <c r="A179" s="102" t="s">
        <v>2157</v>
      </c>
      <c r="B179" s="215">
        <v>0</v>
      </c>
      <c r="C179" s="215">
        <v>0</v>
      </c>
      <c r="D179" s="103">
        <v>0</v>
      </c>
      <c r="E179" s="9">
        <v>0</v>
      </c>
      <c r="F179" s="104">
        <v>0</v>
      </c>
      <c r="G179" s="9">
        <v>0</v>
      </c>
      <c r="H179" s="9">
        <v>0</v>
      </c>
    </row>
    <row r="180" s="1" customFormat="1" ht="17.1" customHeight="1" spans="1:8">
      <c r="A180" s="102" t="s">
        <v>2159</v>
      </c>
      <c r="B180" s="215">
        <v>0</v>
      </c>
      <c r="C180" s="215">
        <v>0</v>
      </c>
      <c r="D180" s="103">
        <v>0</v>
      </c>
      <c r="E180" s="9">
        <v>0</v>
      </c>
      <c r="F180" s="104">
        <v>0</v>
      </c>
      <c r="G180" s="9">
        <v>0</v>
      </c>
      <c r="H180" s="9">
        <v>0</v>
      </c>
    </row>
    <row r="181" s="1" customFormat="1" ht="17.1" customHeight="1" spans="1:8">
      <c r="A181" s="251" t="s">
        <v>3226</v>
      </c>
      <c r="B181" s="215">
        <v>300</v>
      </c>
      <c r="C181" s="215">
        <v>300</v>
      </c>
      <c r="D181" s="103">
        <v>0</v>
      </c>
      <c r="E181" s="9">
        <v>0</v>
      </c>
      <c r="F181" s="104">
        <v>0</v>
      </c>
      <c r="G181" s="9">
        <v>0</v>
      </c>
      <c r="H181" s="9">
        <v>0</v>
      </c>
    </row>
    <row r="182" s="1" customFormat="1" ht="17.1" customHeight="1" spans="1:8">
      <c r="A182" s="102" t="s">
        <v>3227</v>
      </c>
      <c r="B182" s="215">
        <v>258621</v>
      </c>
      <c r="C182" s="215">
        <v>78591</v>
      </c>
      <c r="D182" s="103">
        <v>154727</v>
      </c>
      <c r="E182" s="9">
        <v>180910</v>
      </c>
      <c r="F182" s="104">
        <v>0</v>
      </c>
      <c r="G182" s="9">
        <v>0</v>
      </c>
      <c r="H182" s="9">
        <v>0</v>
      </c>
    </row>
    <row r="183" s="1" customFormat="1" ht="17.1" customHeight="1" spans="1:8">
      <c r="A183" s="102" t="s">
        <v>2165</v>
      </c>
      <c r="B183" s="215">
        <v>110797</v>
      </c>
      <c r="C183" s="215">
        <v>49316</v>
      </c>
      <c r="D183" s="103">
        <v>62038</v>
      </c>
      <c r="E183" s="9">
        <v>62161</v>
      </c>
      <c r="F183" s="104">
        <v>0</v>
      </c>
      <c r="G183" s="9">
        <v>0</v>
      </c>
      <c r="H183" s="9">
        <v>0</v>
      </c>
    </row>
    <row r="184" s="1" customFormat="1" ht="17.1" customHeight="1" spans="1:8">
      <c r="A184" s="102" t="s">
        <v>3228</v>
      </c>
      <c r="B184" s="215">
        <v>4928</v>
      </c>
      <c r="C184" s="215">
        <v>4928</v>
      </c>
      <c r="D184" s="103">
        <v>143</v>
      </c>
      <c r="E184" s="9">
        <v>143</v>
      </c>
      <c r="F184" s="104">
        <v>0</v>
      </c>
      <c r="G184" s="9">
        <v>0</v>
      </c>
      <c r="H184" s="9">
        <v>0</v>
      </c>
    </row>
    <row r="185" s="1" customFormat="1" ht="17.1" customHeight="1" spans="1:8">
      <c r="A185" s="107" t="s">
        <v>2203</v>
      </c>
      <c r="B185" s="215">
        <v>0</v>
      </c>
      <c r="C185" s="215">
        <v>0</v>
      </c>
      <c r="D185" s="103">
        <v>0</v>
      </c>
      <c r="E185" s="9">
        <v>0</v>
      </c>
      <c r="F185" s="104">
        <v>0</v>
      </c>
      <c r="G185" s="9">
        <v>0</v>
      </c>
      <c r="H185" s="9">
        <v>0</v>
      </c>
    </row>
    <row r="186" s="1" customFormat="1" ht="17.1" customHeight="1" spans="1:8">
      <c r="A186" s="102" t="s">
        <v>3229</v>
      </c>
      <c r="B186" s="215">
        <v>0</v>
      </c>
      <c r="C186" s="215">
        <v>0</v>
      </c>
      <c r="D186" s="103">
        <v>0</v>
      </c>
      <c r="E186" s="9">
        <v>0</v>
      </c>
      <c r="F186" s="104">
        <v>0</v>
      </c>
      <c r="G186" s="9">
        <v>0</v>
      </c>
      <c r="H186" s="9">
        <v>0</v>
      </c>
    </row>
    <row r="187" s="1" customFormat="1" ht="17.1" customHeight="1" spans="1:8">
      <c r="A187" s="102" t="s">
        <v>2239</v>
      </c>
      <c r="B187" s="215">
        <v>16159</v>
      </c>
      <c r="C187" s="215">
        <v>10501</v>
      </c>
      <c r="D187" s="103">
        <v>5658</v>
      </c>
      <c r="E187" s="9">
        <v>5658</v>
      </c>
      <c r="F187" s="104">
        <v>0</v>
      </c>
      <c r="G187" s="9">
        <v>0</v>
      </c>
      <c r="H187" s="9">
        <v>0</v>
      </c>
    </row>
    <row r="188" s="1" customFormat="1" ht="17.1" customHeight="1" spans="1:8">
      <c r="A188" s="102" t="s">
        <v>2253</v>
      </c>
      <c r="B188" s="215">
        <v>14902</v>
      </c>
      <c r="C188" s="215">
        <v>14875</v>
      </c>
      <c r="D188" s="103">
        <v>27</v>
      </c>
      <c r="E188" s="9">
        <v>227</v>
      </c>
      <c r="F188" s="104">
        <v>0</v>
      </c>
      <c r="G188" s="9">
        <v>0</v>
      </c>
      <c r="H188" s="9">
        <v>0</v>
      </c>
    </row>
    <row r="189" s="1" customFormat="1" ht="17.1" customHeight="1" spans="1:8">
      <c r="A189" s="102" t="s">
        <v>2276</v>
      </c>
      <c r="B189" s="215">
        <v>3893</v>
      </c>
      <c r="C189" s="215">
        <v>3893</v>
      </c>
      <c r="D189" s="103">
        <v>0</v>
      </c>
      <c r="E189" s="9">
        <v>0</v>
      </c>
      <c r="F189" s="104">
        <v>0</v>
      </c>
      <c r="G189" s="9">
        <v>0</v>
      </c>
      <c r="H189" s="9">
        <v>0</v>
      </c>
    </row>
    <row r="190" s="1" customFormat="1" ht="17.1" customHeight="1" spans="1:8">
      <c r="A190" s="251" t="s">
        <v>2305</v>
      </c>
      <c r="B190" s="215">
        <v>112870</v>
      </c>
      <c r="C190" s="215">
        <v>6</v>
      </c>
      <c r="D190" s="103">
        <v>87004</v>
      </c>
      <c r="E190" s="9">
        <v>112864</v>
      </c>
      <c r="F190" s="104">
        <v>0</v>
      </c>
      <c r="G190" s="9">
        <v>0</v>
      </c>
      <c r="H190" s="9">
        <v>0</v>
      </c>
    </row>
    <row r="191" s="1" customFormat="1" ht="17.1" customHeight="1" spans="1:8">
      <c r="A191" s="102" t="s">
        <v>3064</v>
      </c>
      <c r="B191" s="215">
        <v>64566</v>
      </c>
      <c r="C191" s="215">
        <v>61260</v>
      </c>
      <c r="D191" s="103">
        <v>3309</v>
      </c>
      <c r="E191" s="9">
        <v>3309</v>
      </c>
      <c r="F191" s="104">
        <v>136700</v>
      </c>
      <c r="G191" s="9">
        <v>0</v>
      </c>
      <c r="H191" s="9">
        <v>0</v>
      </c>
    </row>
    <row r="192" s="1" customFormat="1" ht="17.1" customHeight="1" spans="1:8">
      <c r="A192" s="102" t="s">
        <v>2309</v>
      </c>
      <c r="B192" s="215">
        <v>8780</v>
      </c>
      <c r="C192" s="215">
        <v>6082</v>
      </c>
      <c r="D192" s="103">
        <v>2698</v>
      </c>
      <c r="E192" s="9">
        <v>2698</v>
      </c>
      <c r="F192" s="104">
        <v>136700</v>
      </c>
      <c r="G192" s="9">
        <v>0</v>
      </c>
      <c r="H192" s="9">
        <v>0</v>
      </c>
    </row>
    <row r="193" s="1" customFormat="1" ht="17.1" customHeight="1" spans="1:8">
      <c r="A193" s="102" t="s">
        <v>2327</v>
      </c>
      <c r="B193" s="215">
        <v>55786</v>
      </c>
      <c r="C193" s="215">
        <v>55178</v>
      </c>
      <c r="D193" s="103">
        <v>611</v>
      </c>
      <c r="E193" s="9">
        <v>611</v>
      </c>
      <c r="F193" s="104">
        <v>0</v>
      </c>
      <c r="G193" s="9">
        <v>0</v>
      </c>
      <c r="H193" s="9">
        <v>0</v>
      </c>
    </row>
    <row r="194" s="1" customFormat="1" ht="17.1" customHeight="1" spans="1:8">
      <c r="A194" s="102" t="s">
        <v>2335</v>
      </c>
      <c r="B194" s="215">
        <v>0</v>
      </c>
      <c r="C194" s="215">
        <v>0</v>
      </c>
      <c r="D194" s="111">
        <v>0</v>
      </c>
      <c r="E194" s="112">
        <v>0</v>
      </c>
      <c r="F194" s="113">
        <v>0</v>
      </c>
      <c r="G194" s="112">
        <v>0</v>
      </c>
      <c r="H194" s="112">
        <v>0</v>
      </c>
    </row>
    <row r="195" s="1" customFormat="1" ht="17.1" customHeight="1" spans="1:8">
      <c r="A195" s="102" t="s">
        <v>3230</v>
      </c>
      <c r="B195" s="215">
        <v>68197</v>
      </c>
      <c r="C195" s="254">
        <v>68097</v>
      </c>
      <c r="D195" s="9">
        <v>163</v>
      </c>
      <c r="E195" s="9">
        <v>100</v>
      </c>
      <c r="F195" s="9">
        <v>0</v>
      </c>
      <c r="G195" s="9">
        <v>0</v>
      </c>
      <c r="H195" s="9">
        <v>0</v>
      </c>
    </row>
    <row r="196" s="1" customFormat="1" ht="17.1" customHeight="1" spans="1:8">
      <c r="A196" s="102" t="s">
        <v>2343</v>
      </c>
      <c r="B196" s="215">
        <v>57782</v>
      </c>
      <c r="C196" s="254">
        <v>57782</v>
      </c>
      <c r="D196" s="9">
        <v>63</v>
      </c>
      <c r="E196" s="9">
        <v>0</v>
      </c>
      <c r="F196" s="9">
        <v>0</v>
      </c>
      <c r="G196" s="9">
        <v>0</v>
      </c>
      <c r="H196" s="9">
        <v>0</v>
      </c>
    </row>
    <row r="197" s="1" customFormat="1" ht="17.1" customHeight="1" spans="1:8">
      <c r="A197" s="102" t="s">
        <v>2369</v>
      </c>
      <c r="B197" s="215">
        <v>0</v>
      </c>
      <c r="C197" s="254">
        <v>0</v>
      </c>
      <c r="D197" s="9">
        <v>0</v>
      </c>
      <c r="E197" s="9">
        <v>0</v>
      </c>
      <c r="F197" s="9">
        <v>0</v>
      </c>
      <c r="G197" s="9">
        <v>0</v>
      </c>
      <c r="H197" s="9">
        <v>0</v>
      </c>
    </row>
    <row r="198" s="1" customFormat="1" ht="17.1" customHeight="1" spans="1:8">
      <c r="A198" s="102" t="s">
        <v>2393</v>
      </c>
      <c r="B198" s="215">
        <v>0</v>
      </c>
      <c r="C198" s="255">
        <v>0</v>
      </c>
      <c r="D198" s="9">
        <v>0</v>
      </c>
      <c r="E198" s="9">
        <v>0</v>
      </c>
      <c r="F198" s="9">
        <v>0</v>
      </c>
      <c r="G198" s="9">
        <v>0</v>
      </c>
      <c r="H198" s="9">
        <v>0</v>
      </c>
    </row>
    <row r="199" s="1" customFormat="1" ht="17.1" customHeight="1" spans="1:8">
      <c r="A199" s="102" t="s">
        <v>2405</v>
      </c>
      <c r="B199" s="254">
        <v>3763</v>
      </c>
      <c r="C199" s="254">
        <v>3663</v>
      </c>
      <c r="D199" s="9">
        <v>100</v>
      </c>
      <c r="E199" s="9">
        <v>100</v>
      </c>
      <c r="F199" s="9">
        <v>0</v>
      </c>
      <c r="G199" s="9">
        <v>0</v>
      </c>
      <c r="H199" s="9">
        <v>0</v>
      </c>
    </row>
    <row r="200" s="1" customFormat="1" ht="17.1" customHeight="1" spans="1:8">
      <c r="A200" s="102" t="s">
        <v>2417</v>
      </c>
      <c r="B200" s="254">
        <v>6652</v>
      </c>
      <c r="C200" s="254">
        <v>6652</v>
      </c>
      <c r="D200" s="9">
        <v>0</v>
      </c>
      <c r="E200" s="9">
        <v>0</v>
      </c>
      <c r="F200" s="9">
        <v>0</v>
      </c>
      <c r="G200" s="9">
        <v>0</v>
      </c>
      <c r="H200" s="9">
        <v>0</v>
      </c>
    </row>
    <row r="201" s="1" customFormat="1" ht="17.1" customHeight="1" spans="1:8">
      <c r="A201" s="102"/>
      <c r="B201" s="215">
        <v>0</v>
      </c>
      <c r="C201" s="256">
        <v>0</v>
      </c>
      <c r="D201" s="9">
        <v>0</v>
      </c>
      <c r="E201" s="9">
        <v>0</v>
      </c>
      <c r="F201" s="9">
        <v>0</v>
      </c>
      <c r="G201" s="9">
        <v>0</v>
      </c>
      <c r="H201" s="9">
        <v>0</v>
      </c>
    </row>
    <row r="202" s="1" customFormat="1" ht="17.1" customHeight="1" spans="1:8">
      <c r="A202" s="102" t="s">
        <v>2441</v>
      </c>
      <c r="B202" s="215"/>
      <c r="C202" s="254">
        <v>42821</v>
      </c>
      <c r="D202" s="9">
        <v>24195</v>
      </c>
      <c r="E202" s="9">
        <v>29387</v>
      </c>
      <c r="F202" s="9">
        <v>127000</v>
      </c>
      <c r="G202" s="9">
        <v>0</v>
      </c>
      <c r="H202" s="9">
        <v>0</v>
      </c>
    </row>
    <row r="203" s="1" customFormat="1" ht="17.1" customHeight="1" spans="1:8">
      <c r="A203" s="102" t="s">
        <v>2459</v>
      </c>
      <c r="B203" s="215">
        <v>0</v>
      </c>
      <c r="C203" s="254">
        <v>0</v>
      </c>
      <c r="D203" s="9">
        <v>0</v>
      </c>
      <c r="E203" s="9">
        <v>0</v>
      </c>
      <c r="F203" s="9">
        <v>0</v>
      </c>
      <c r="G203" s="9">
        <v>0</v>
      </c>
      <c r="H203" s="9">
        <v>0</v>
      </c>
    </row>
    <row r="204" s="1" customFormat="1" ht="17.1" customHeight="1" spans="1:8">
      <c r="A204" s="67" t="s">
        <v>2457</v>
      </c>
      <c r="B204" s="215">
        <v>67011</v>
      </c>
      <c r="C204" s="254">
        <v>42821</v>
      </c>
      <c r="D204" s="9"/>
      <c r="E204" s="9"/>
      <c r="F204" s="9"/>
      <c r="G204" s="9"/>
      <c r="H204" s="9"/>
    </row>
    <row r="205" s="1" customFormat="1" ht="17.1" customHeight="1" spans="1:8">
      <c r="A205" s="62" t="s">
        <v>2161</v>
      </c>
      <c r="B205" s="215">
        <v>50000</v>
      </c>
      <c r="C205" s="254">
        <v>50000</v>
      </c>
      <c r="D205" s="9">
        <v>24195</v>
      </c>
      <c r="E205" s="9">
        <v>29387</v>
      </c>
      <c r="F205" s="9">
        <v>127000</v>
      </c>
      <c r="G205" s="9">
        <v>0</v>
      </c>
      <c r="H205" s="9">
        <v>0</v>
      </c>
    </row>
    <row r="206" s="2" customFormat="1" ht="17.1" customHeight="1" spans="1:8">
      <c r="A206" s="67" t="s">
        <v>2443</v>
      </c>
      <c r="B206" s="215">
        <v>53482</v>
      </c>
      <c r="C206" s="254">
        <v>50000</v>
      </c>
      <c r="D206" s="9">
        <v>0</v>
      </c>
      <c r="E206" s="9">
        <v>0</v>
      </c>
      <c r="F206" s="9">
        <v>0</v>
      </c>
      <c r="G206" s="9">
        <v>0</v>
      </c>
      <c r="H206" s="9">
        <v>0</v>
      </c>
    </row>
    <row r="207" s="2" customFormat="1" ht="17.1" customHeight="1" spans="1:8">
      <c r="A207" s="102" t="s">
        <v>3231</v>
      </c>
      <c r="B207" s="215">
        <v>3482</v>
      </c>
      <c r="C207" s="254">
        <v>3482</v>
      </c>
      <c r="D207" s="9">
        <v>0</v>
      </c>
      <c r="E207" s="9">
        <v>0</v>
      </c>
      <c r="F207" s="9">
        <v>0</v>
      </c>
      <c r="G207" s="9">
        <v>0</v>
      </c>
      <c r="H207" s="9">
        <v>0</v>
      </c>
    </row>
    <row r="208" s="2" customFormat="1" ht="17.1" customHeight="1" spans="1:8">
      <c r="A208" s="102" t="s">
        <v>2547</v>
      </c>
      <c r="B208" s="215">
        <v>3482</v>
      </c>
      <c r="C208" s="254">
        <v>3482</v>
      </c>
      <c r="D208" s="9">
        <v>0</v>
      </c>
      <c r="E208" s="9">
        <v>0</v>
      </c>
      <c r="F208" s="9">
        <v>0</v>
      </c>
      <c r="G208" s="9">
        <v>0</v>
      </c>
      <c r="H208" s="9">
        <v>0</v>
      </c>
    </row>
    <row r="209" s="2" customFormat="1" ht="17.1" customHeight="1" spans="1:8">
      <c r="A209" s="102" t="s">
        <v>3232</v>
      </c>
      <c r="B209" s="9">
        <v>3482</v>
      </c>
      <c r="C209" s="103">
        <v>3482</v>
      </c>
      <c r="D209" s="9">
        <v>0</v>
      </c>
      <c r="E209" s="9">
        <v>0</v>
      </c>
      <c r="F209" s="9">
        <v>0</v>
      </c>
      <c r="G209" s="9">
        <v>0</v>
      </c>
      <c r="H209" s="9">
        <v>0</v>
      </c>
    </row>
    <row r="210" s="1" customFormat="1" ht="409.5" hidden="1" customHeight="1" spans="1:8">
      <c r="A210" s="110"/>
      <c r="B210" s="115"/>
      <c r="C210" s="116"/>
      <c r="D210" s="115"/>
      <c r="E210" s="115"/>
      <c r="F210" s="115"/>
      <c r="G210" s="115"/>
      <c r="H210" s="115"/>
    </row>
    <row r="211" s="88" customFormat="1" ht="409.5" hidden="1" customHeight="1" spans="1:8">
      <c r="A211" s="110"/>
      <c r="B211" s="115"/>
      <c r="C211" s="116"/>
      <c r="D211" s="115"/>
      <c r="E211" s="115"/>
      <c r="F211" s="115"/>
      <c r="G211" s="115"/>
      <c r="H211" s="115"/>
    </row>
    <row r="212" s="88" customFormat="1" ht="409.5" hidden="1" customHeight="1" spans="1:8">
      <c r="A212" s="110"/>
      <c r="B212" s="115"/>
      <c r="C212" s="116"/>
      <c r="D212" s="115"/>
      <c r="E212" s="115"/>
      <c r="F212" s="115"/>
      <c r="G212" s="115"/>
      <c r="H212" s="115"/>
    </row>
    <row r="213" s="88" customFormat="1" ht="409.5" hidden="1" customHeight="1" spans="1:8">
      <c r="A213" s="110"/>
      <c r="B213" s="115"/>
      <c r="C213" s="116"/>
      <c r="D213" s="115"/>
      <c r="E213" s="115"/>
      <c r="F213" s="115"/>
      <c r="G213" s="115"/>
      <c r="H213" s="115"/>
    </row>
    <row r="214" s="88" customFormat="1" ht="409.5" hidden="1" customHeight="1" spans="1:8">
      <c r="A214" s="110"/>
      <c r="B214" s="115"/>
      <c r="C214" s="116"/>
      <c r="D214" s="115"/>
      <c r="E214" s="115"/>
      <c r="F214" s="115"/>
      <c r="G214" s="115"/>
      <c r="H214" s="115"/>
    </row>
    <row r="215" s="88" customFormat="1" ht="409.5" hidden="1" customHeight="1" spans="1:8">
      <c r="A215" s="110"/>
      <c r="B215" s="115"/>
      <c r="C215" s="116"/>
      <c r="D215" s="115"/>
      <c r="E215" s="115"/>
      <c r="F215" s="115"/>
      <c r="G215" s="115"/>
      <c r="H215" s="115"/>
    </row>
    <row r="216" s="88" customFormat="1" ht="409.5" hidden="1" customHeight="1" spans="1:8">
      <c r="A216" s="110"/>
      <c r="B216" s="115"/>
      <c r="C216" s="116"/>
      <c r="D216" s="115"/>
      <c r="E216" s="115"/>
      <c r="F216" s="115"/>
      <c r="G216" s="115"/>
      <c r="H216" s="115"/>
    </row>
    <row r="217" s="88" customFormat="1" ht="409.5" hidden="1" customHeight="1" spans="1:8">
      <c r="A217" s="110"/>
      <c r="B217" s="115"/>
      <c r="C217" s="116"/>
      <c r="D217" s="115"/>
      <c r="E217" s="115"/>
      <c r="F217" s="115"/>
      <c r="G217" s="115"/>
      <c r="H217" s="115"/>
    </row>
    <row r="218" s="88" customFormat="1" ht="409.5" hidden="1" customHeight="1" spans="1:8">
      <c r="A218" s="110"/>
      <c r="B218" s="115"/>
      <c r="C218" s="116"/>
      <c r="D218" s="115"/>
      <c r="E218" s="115"/>
      <c r="F218" s="115"/>
      <c r="G218" s="115"/>
      <c r="H218" s="115"/>
    </row>
    <row r="219" s="88" customFormat="1" ht="409.5" hidden="1" customHeight="1" spans="1:8">
      <c r="A219" s="110"/>
      <c r="B219" s="115"/>
      <c r="C219" s="116"/>
      <c r="D219" s="115"/>
      <c r="E219" s="115"/>
      <c r="F219" s="115"/>
      <c r="G219" s="115"/>
      <c r="H219" s="115"/>
    </row>
    <row r="220" s="88" customFormat="1" ht="409.5" hidden="1" customHeight="1" spans="1:8">
      <c r="A220" s="110"/>
      <c r="B220" s="115"/>
      <c r="C220" s="116"/>
      <c r="D220" s="115"/>
      <c r="E220" s="115"/>
      <c r="F220" s="115"/>
      <c r="G220" s="115"/>
      <c r="H220" s="115"/>
    </row>
    <row r="221" s="88" customFormat="1" ht="409.5" hidden="1" customHeight="1" spans="1:8">
      <c r="A221" s="110"/>
      <c r="B221" s="115"/>
      <c r="C221" s="116"/>
      <c r="D221" s="115"/>
      <c r="E221" s="115"/>
      <c r="F221" s="115"/>
      <c r="G221" s="115"/>
      <c r="H221" s="115"/>
    </row>
    <row r="222" s="88" customFormat="1" ht="409.5" hidden="1" customHeight="1" spans="1:8">
      <c r="A222" s="110"/>
      <c r="B222" s="115"/>
      <c r="C222" s="116"/>
      <c r="D222" s="115"/>
      <c r="E222" s="115"/>
      <c r="F222" s="115"/>
      <c r="G222" s="115"/>
      <c r="H222" s="115"/>
    </row>
    <row r="223" s="88" customFormat="1" ht="409.5" hidden="1" customHeight="1" spans="1:8">
      <c r="A223" s="110"/>
      <c r="B223" s="115"/>
      <c r="C223" s="116"/>
      <c r="D223" s="115"/>
      <c r="E223" s="115"/>
      <c r="F223" s="115"/>
      <c r="G223" s="115"/>
      <c r="H223" s="115"/>
    </row>
    <row r="224" s="88" customFormat="1" ht="409.5" hidden="1" customHeight="1" spans="1:8">
      <c r="A224" s="110"/>
      <c r="B224" s="115"/>
      <c r="C224" s="116"/>
      <c r="D224" s="115"/>
      <c r="E224" s="115"/>
      <c r="F224" s="115"/>
      <c r="G224" s="115"/>
      <c r="H224" s="115"/>
    </row>
    <row r="225" s="88" customFormat="1" ht="409.5" hidden="1" customHeight="1" spans="1:8">
      <c r="A225" s="110"/>
      <c r="B225" s="115"/>
      <c r="C225" s="116"/>
      <c r="D225" s="115"/>
      <c r="E225" s="115"/>
      <c r="F225" s="115"/>
      <c r="G225" s="115"/>
      <c r="H225" s="115"/>
    </row>
    <row r="226" s="88" customFormat="1" ht="409.5" hidden="1" customHeight="1" spans="1:8">
      <c r="A226" s="110"/>
      <c r="B226" s="115"/>
      <c r="C226" s="116"/>
      <c r="D226" s="115"/>
      <c r="E226" s="115"/>
      <c r="F226" s="115"/>
      <c r="G226" s="115"/>
      <c r="H226" s="115"/>
    </row>
    <row r="227" s="88" customFormat="1" ht="409.5" hidden="1" customHeight="1" spans="1:8">
      <c r="A227" s="110"/>
      <c r="B227" s="115"/>
      <c r="C227" s="116"/>
      <c r="D227" s="115"/>
      <c r="E227" s="115"/>
      <c r="F227" s="115"/>
      <c r="G227" s="115"/>
      <c r="H227" s="115"/>
    </row>
    <row r="228" s="88" customFormat="1" ht="409.5" hidden="1" customHeight="1" spans="1:8">
      <c r="A228" s="110"/>
      <c r="B228" s="115"/>
      <c r="C228" s="116"/>
      <c r="D228" s="115"/>
      <c r="E228" s="115"/>
      <c r="F228" s="115"/>
      <c r="G228" s="115"/>
      <c r="H228" s="115"/>
    </row>
    <row r="229" s="88" customFormat="1" ht="409.5" hidden="1" customHeight="1" spans="1:8">
      <c r="A229" s="110"/>
      <c r="B229" s="115"/>
      <c r="C229" s="116"/>
      <c r="D229" s="115"/>
      <c r="E229" s="115"/>
      <c r="F229" s="115"/>
      <c r="G229" s="115"/>
      <c r="H229" s="115"/>
    </row>
    <row r="230" s="88" customFormat="1" ht="409.5" hidden="1" customHeight="1" spans="1:8">
      <c r="A230" s="110"/>
      <c r="B230" s="115"/>
      <c r="C230" s="116"/>
      <c r="D230" s="115"/>
      <c r="E230" s="115"/>
      <c r="F230" s="115"/>
      <c r="G230" s="115"/>
      <c r="H230" s="115"/>
    </row>
    <row r="231" s="88" customFormat="1" ht="409.5" hidden="1" customHeight="1" spans="1:8">
      <c r="A231" s="110"/>
      <c r="B231" s="115"/>
      <c r="C231" s="116"/>
      <c r="D231" s="115"/>
      <c r="E231" s="115"/>
      <c r="F231" s="115"/>
      <c r="G231" s="115"/>
      <c r="H231" s="115"/>
    </row>
    <row r="232" s="88" customFormat="1" ht="409.5" hidden="1" customHeight="1" spans="1:8">
      <c r="A232" s="110"/>
      <c r="B232" s="115"/>
      <c r="C232" s="116"/>
      <c r="D232" s="115"/>
      <c r="E232" s="115"/>
      <c r="F232" s="115"/>
      <c r="G232" s="115"/>
      <c r="H232" s="115"/>
    </row>
    <row r="233" s="88" customFormat="1" ht="409.5" hidden="1" customHeight="1" spans="1:8">
      <c r="A233" s="110"/>
      <c r="B233" s="115"/>
      <c r="C233" s="116"/>
      <c r="D233" s="115"/>
      <c r="E233" s="115"/>
      <c r="F233" s="115"/>
      <c r="G233" s="115"/>
      <c r="H233" s="115"/>
    </row>
    <row r="234" s="88" customFormat="1" ht="409.5" hidden="1" customHeight="1" spans="1:8">
      <c r="A234" s="110"/>
      <c r="B234" s="115"/>
      <c r="C234" s="116"/>
      <c r="D234" s="115"/>
      <c r="E234" s="115"/>
      <c r="F234" s="115"/>
      <c r="G234" s="115"/>
      <c r="H234" s="115"/>
    </row>
    <row r="235" s="88" customFormat="1" ht="409.5" hidden="1" customHeight="1" spans="1:8">
      <c r="A235" s="110"/>
      <c r="B235" s="115"/>
      <c r="C235" s="116"/>
      <c r="D235" s="115"/>
      <c r="E235" s="115"/>
      <c r="F235" s="115"/>
      <c r="G235" s="115"/>
      <c r="H235" s="115"/>
    </row>
    <row r="236" s="88" customFormat="1" ht="409.5" hidden="1" customHeight="1" spans="1:8">
      <c r="A236" s="110"/>
      <c r="B236" s="115"/>
      <c r="C236" s="116"/>
      <c r="D236" s="115"/>
      <c r="E236" s="115"/>
      <c r="F236" s="115"/>
      <c r="G236" s="115"/>
      <c r="H236" s="115"/>
    </row>
    <row r="237" s="88" customFormat="1" ht="409.5" hidden="1" customHeight="1" spans="1:8">
      <c r="A237" s="110"/>
      <c r="B237" s="115"/>
      <c r="C237" s="116"/>
      <c r="D237" s="115"/>
      <c r="E237" s="115"/>
      <c r="F237" s="115"/>
      <c r="G237" s="115"/>
      <c r="H237" s="115"/>
    </row>
    <row r="238" s="88" customFormat="1" ht="409.5" hidden="1" customHeight="1" spans="1:8">
      <c r="A238" s="110"/>
      <c r="B238" s="115"/>
      <c r="C238" s="116"/>
      <c r="D238" s="115"/>
      <c r="E238" s="115"/>
      <c r="F238" s="115"/>
      <c r="G238" s="115"/>
      <c r="H238" s="115"/>
    </row>
    <row r="239" s="88" customFormat="1" ht="409.5" hidden="1" customHeight="1" spans="1:8">
      <c r="A239" s="110"/>
      <c r="B239" s="115"/>
      <c r="C239" s="116"/>
      <c r="D239" s="115"/>
      <c r="E239" s="115"/>
      <c r="F239" s="115"/>
      <c r="G239" s="115"/>
      <c r="H239" s="115"/>
    </row>
    <row r="240" s="88" customFormat="1" ht="409.5" hidden="1" customHeight="1" spans="1:8">
      <c r="A240" s="110"/>
      <c r="B240" s="115"/>
      <c r="C240" s="116"/>
      <c r="D240" s="115"/>
      <c r="E240" s="115"/>
      <c r="F240" s="115"/>
      <c r="G240" s="115"/>
      <c r="H240" s="115"/>
    </row>
    <row r="241" s="88" customFormat="1" ht="409.5" hidden="1" customHeight="1" spans="1:8">
      <c r="A241" s="110"/>
      <c r="B241" s="115"/>
      <c r="C241" s="116"/>
      <c r="D241" s="115"/>
      <c r="E241" s="115"/>
      <c r="F241" s="115"/>
      <c r="G241" s="115"/>
      <c r="H241" s="115"/>
    </row>
    <row r="242" s="88" customFormat="1" ht="409.5" hidden="1" customHeight="1" spans="1:8">
      <c r="A242" s="110"/>
      <c r="B242" s="115"/>
      <c r="C242" s="116"/>
      <c r="D242" s="115"/>
      <c r="E242" s="115"/>
      <c r="F242" s="115"/>
      <c r="G242" s="115"/>
      <c r="H242" s="115"/>
    </row>
    <row r="243" s="1" customFormat="1" ht="409.5" hidden="1" customHeight="1" spans="1:8">
      <c r="A243" s="102"/>
      <c r="B243" s="10"/>
      <c r="C243" s="10"/>
      <c r="D243" s="10"/>
      <c r="E243" s="10"/>
      <c r="F243" s="10"/>
      <c r="G243" s="10"/>
      <c r="H243" s="10"/>
    </row>
    <row r="244" s="1" customFormat="1" ht="409.5" hidden="1" customHeight="1" spans="1:8">
      <c r="A244" s="102"/>
      <c r="B244" s="10"/>
      <c r="C244" s="10"/>
      <c r="D244" s="10"/>
      <c r="E244" s="10"/>
      <c r="F244" s="10"/>
      <c r="G244" s="10"/>
      <c r="H244" s="10"/>
    </row>
    <row r="245" s="1" customFormat="1" ht="409.5" hidden="1" customHeight="1" spans="1:8">
      <c r="A245" s="102"/>
      <c r="B245" s="10"/>
      <c r="C245" s="10"/>
      <c r="D245" s="10"/>
      <c r="E245" s="10"/>
      <c r="F245" s="10"/>
      <c r="G245" s="10"/>
      <c r="H245" s="10"/>
    </row>
    <row r="246" s="1" customFormat="1" ht="409.5" hidden="1" customHeight="1" spans="1:8">
      <c r="A246" s="102"/>
      <c r="B246" s="10"/>
      <c r="C246" s="10"/>
      <c r="D246" s="10"/>
      <c r="E246" s="10"/>
      <c r="F246" s="10"/>
      <c r="G246" s="10"/>
      <c r="H246" s="10"/>
    </row>
    <row r="247" s="1" customFormat="1" ht="409.5" hidden="1" customHeight="1" spans="1:8">
      <c r="A247" s="102"/>
      <c r="B247" s="10"/>
      <c r="C247" s="10"/>
      <c r="D247" s="10"/>
      <c r="E247" s="10"/>
      <c r="F247" s="10"/>
      <c r="G247" s="10"/>
      <c r="H247" s="10"/>
    </row>
    <row r="248" s="1" customFormat="1" ht="409.5" hidden="1" customHeight="1" spans="1:8">
      <c r="A248" s="102"/>
      <c r="B248" s="10"/>
      <c r="C248" s="10"/>
      <c r="D248" s="10"/>
      <c r="E248" s="10"/>
      <c r="F248" s="10"/>
      <c r="G248" s="10"/>
      <c r="H248" s="10"/>
    </row>
    <row r="249" s="1" customFormat="1" ht="409.5" hidden="1" customHeight="1" spans="1:8">
      <c r="A249" s="102"/>
      <c r="B249" s="10"/>
      <c r="C249" s="10"/>
      <c r="D249" s="10"/>
      <c r="E249" s="10"/>
      <c r="F249" s="10"/>
      <c r="G249" s="10"/>
      <c r="H249" s="10"/>
    </row>
    <row r="250" s="1" customFormat="1" ht="409.5" hidden="1" customHeight="1" spans="1:8">
      <c r="A250" s="102"/>
      <c r="B250" s="10"/>
      <c r="C250" s="10"/>
      <c r="D250" s="10"/>
      <c r="E250" s="10"/>
      <c r="F250" s="10"/>
      <c r="G250" s="10"/>
      <c r="H250" s="10"/>
    </row>
    <row r="251" s="1" customFormat="1" ht="409.5" hidden="1" customHeight="1" spans="1:8">
      <c r="A251" s="102"/>
      <c r="B251" s="10"/>
      <c r="C251" s="10"/>
      <c r="D251" s="10"/>
      <c r="E251" s="10"/>
      <c r="F251" s="10"/>
      <c r="G251" s="10"/>
      <c r="H251" s="10"/>
    </row>
    <row r="252" s="1" customFormat="1" ht="409.5" hidden="1" customHeight="1" spans="1:8">
      <c r="A252" s="102"/>
      <c r="B252" s="10"/>
      <c r="C252" s="10"/>
      <c r="D252" s="10"/>
      <c r="E252" s="10"/>
      <c r="F252" s="10"/>
      <c r="G252" s="10"/>
      <c r="H252" s="10"/>
    </row>
    <row r="253" s="1" customFormat="1" ht="409.5" hidden="1" customHeight="1" spans="1:8">
      <c r="A253" s="102"/>
      <c r="B253" s="10"/>
      <c r="C253" s="10"/>
      <c r="D253" s="10"/>
      <c r="E253" s="10"/>
      <c r="F253" s="10"/>
      <c r="G253" s="10"/>
      <c r="H253" s="10"/>
    </row>
    <row r="254" s="1" customFormat="1" ht="409.5" hidden="1" customHeight="1" spans="1:8">
      <c r="A254" s="102"/>
      <c r="B254" s="10"/>
      <c r="C254" s="10"/>
      <c r="D254" s="10"/>
      <c r="E254" s="10"/>
      <c r="F254" s="10"/>
      <c r="G254" s="10"/>
      <c r="H254" s="10"/>
    </row>
    <row r="255" s="1" customFormat="1" ht="409.5" hidden="1" customHeight="1" spans="1:8">
      <c r="A255" s="102"/>
      <c r="B255" s="10"/>
      <c r="C255" s="10"/>
      <c r="D255" s="10"/>
      <c r="E255" s="10"/>
      <c r="F255" s="10"/>
      <c r="G255" s="10"/>
      <c r="H255" s="10"/>
    </row>
    <row r="256" s="1" customFormat="1" ht="409.5" hidden="1" customHeight="1" spans="1:8">
      <c r="A256" s="102"/>
      <c r="B256" s="10"/>
      <c r="C256" s="10"/>
      <c r="D256" s="10"/>
      <c r="E256" s="10"/>
      <c r="F256" s="10"/>
      <c r="G256" s="10"/>
      <c r="H256" s="10"/>
    </row>
    <row r="257" s="1" customFormat="1" ht="16.9" customHeight="1" spans="1:8">
      <c r="A257" s="102"/>
      <c r="B257" s="10"/>
      <c r="C257" s="10"/>
      <c r="D257" s="10"/>
      <c r="E257" s="10"/>
      <c r="F257" s="10"/>
      <c r="G257" s="10"/>
      <c r="H257" s="10"/>
    </row>
    <row r="258" s="1" customFormat="1" ht="16.9" customHeight="1" spans="1:8">
      <c r="A258" s="102"/>
      <c r="B258" s="10"/>
      <c r="C258" s="10"/>
      <c r="D258" s="10"/>
      <c r="E258" s="10"/>
      <c r="F258" s="10"/>
      <c r="G258" s="10"/>
      <c r="H258" s="10"/>
    </row>
    <row r="259" s="1" customFormat="1" ht="16.9" customHeight="1" spans="1:8">
      <c r="A259" s="102"/>
      <c r="B259" s="10"/>
      <c r="C259" s="10"/>
      <c r="D259" s="10"/>
      <c r="E259" s="10"/>
      <c r="F259" s="10"/>
      <c r="G259" s="10"/>
      <c r="H259" s="10"/>
    </row>
    <row r="260" s="1" customFormat="1" ht="16.9" customHeight="1" spans="1:8">
      <c r="A260" s="102"/>
      <c r="B260" s="10"/>
      <c r="C260" s="10"/>
      <c r="D260" s="10"/>
      <c r="E260" s="10"/>
      <c r="F260" s="10"/>
      <c r="G260" s="10"/>
      <c r="H260" s="10"/>
    </row>
    <row r="261" s="1" customFormat="1" ht="16.9" customHeight="1" spans="1:8">
      <c r="A261" s="102"/>
      <c r="B261" s="10"/>
      <c r="C261" s="10"/>
      <c r="D261" s="10"/>
      <c r="E261" s="10"/>
      <c r="F261" s="10"/>
      <c r="G261" s="10"/>
      <c r="H261" s="10"/>
    </row>
    <row r="262" s="1" customFormat="1" ht="16.9" customHeight="1" spans="1:8">
      <c r="A262" s="102"/>
      <c r="B262" s="10"/>
      <c r="C262" s="10"/>
      <c r="D262" s="10"/>
      <c r="E262" s="10"/>
      <c r="F262" s="10"/>
      <c r="G262" s="10"/>
      <c r="H262" s="10"/>
    </row>
    <row r="263" s="1" customFormat="1" ht="16.9" customHeight="1" spans="1:8">
      <c r="A263" s="102"/>
      <c r="B263" s="10"/>
      <c r="C263" s="10"/>
      <c r="D263" s="10"/>
      <c r="E263" s="10"/>
      <c r="F263" s="10"/>
      <c r="G263" s="10"/>
      <c r="H263" s="10"/>
    </row>
    <row r="264" s="1" customFormat="1" ht="17.25" customHeight="1" spans="1:8">
      <c r="A264" s="102"/>
      <c r="B264" s="10"/>
      <c r="C264" s="10"/>
      <c r="D264" s="10"/>
      <c r="E264" s="10"/>
      <c r="F264" s="10"/>
      <c r="G264" s="10"/>
      <c r="H264" s="10"/>
    </row>
    <row r="265" s="1" customFormat="1" ht="17.25" customHeight="1" spans="1:8">
      <c r="A265" s="102"/>
      <c r="B265" s="10"/>
      <c r="C265" s="10"/>
      <c r="D265" s="10"/>
      <c r="E265" s="10"/>
      <c r="F265" s="10"/>
      <c r="G265" s="10"/>
      <c r="H265" s="10"/>
    </row>
    <row r="266" s="1" customFormat="1" ht="17.25" customHeight="1" spans="1:8">
      <c r="A266" s="102"/>
      <c r="B266" s="10"/>
      <c r="C266" s="10"/>
      <c r="D266" s="10"/>
      <c r="E266" s="10"/>
      <c r="F266" s="10"/>
      <c r="G266" s="10"/>
      <c r="H266" s="10"/>
    </row>
    <row r="267" s="1" customFormat="1" ht="17.25" customHeight="1" spans="1:8">
      <c r="A267" s="102"/>
      <c r="B267" s="10"/>
      <c r="C267" s="10"/>
      <c r="D267" s="10"/>
      <c r="E267" s="10"/>
      <c r="F267" s="10"/>
      <c r="G267" s="10"/>
      <c r="H267" s="10"/>
    </row>
    <row r="268" s="1" customFormat="1" ht="17.25" customHeight="1" spans="1:8">
      <c r="A268" s="102"/>
      <c r="B268" s="10"/>
      <c r="C268" s="10"/>
      <c r="D268" s="10"/>
      <c r="E268" s="10"/>
      <c r="F268" s="10"/>
      <c r="G268" s="10"/>
      <c r="H268" s="10"/>
    </row>
    <row r="269" s="1" customFormat="1" ht="17.25" customHeight="1" spans="1:8">
      <c r="A269" s="102"/>
      <c r="B269" s="10"/>
      <c r="C269" s="10"/>
      <c r="D269" s="10"/>
      <c r="E269" s="10"/>
      <c r="F269" s="10"/>
      <c r="G269" s="10"/>
      <c r="H269" s="10"/>
    </row>
    <row r="270" s="1" customFormat="1" ht="17.25" customHeight="1" spans="1:8">
      <c r="A270" s="102"/>
      <c r="B270" s="10"/>
      <c r="C270" s="10"/>
      <c r="D270" s="10"/>
      <c r="E270" s="10"/>
      <c r="F270" s="10"/>
      <c r="G270" s="10"/>
      <c r="H270" s="10"/>
    </row>
    <row r="271" s="1" customFormat="1" ht="17.25" customHeight="1" spans="1:8">
      <c r="A271" s="105"/>
      <c r="B271" s="117"/>
      <c r="C271" s="118"/>
      <c r="D271" s="117"/>
      <c r="E271" s="117"/>
      <c r="F271" s="117"/>
      <c r="G271" s="117"/>
      <c r="H271" s="117"/>
    </row>
    <row r="272" s="1" customFormat="1" ht="17.25" customHeight="1" spans="1:8">
      <c r="A272" s="107"/>
      <c r="B272" s="10"/>
      <c r="C272" s="119"/>
      <c r="D272" s="10"/>
      <c r="E272" s="10"/>
      <c r="F272" s="10"/>
      <c r="G272" s="10"/>
      <c r="H272" s="10"/>
    </row>
    <row r="273" s="1" customFormat="1" ht="17.1" customHeight="1" spans="1:8">
      <c r="A273" s="107"/>
      <c r="B273" s="10"/>
      <c r="C273" s="119"/>
      <c r="D273" s="10"/>
      <c r="E273" s="10"/>
      <c r="F273" s="10"/>
      <c r="G273" s="10"/>
      <c r="H273" s="10"/>
    </row>
    <row r="274" s="1" customFormat="1" ht="17.1" customHeight="1" spans="1:8">
      <c r="A274" s="107"/>
      <c r="B274" s="10"/>
      <c r="C274" s="119"/>
      <c r="D274" s="10"/>
      <c r="E274" s="10"/>
      <c r="F274" s="10"/>
      <c r="G274" s="10"/>
      <c r="H274" s="10"/>
    </row>
    <row r="275" s="1" customFormat="1" ht="17.1" customHeight="1" spans="1:8">
      <c r="A275" s="107"/>
      <c r="B275" s="10"/>
      <c r="C275" s="119"/>
      <c r="D275" s="10"/>
      <c r="E275" s="10"/>
      <c r="F275" s="10"/>
      <c r="G275" s="10"/>
      <c r="H275" s="10"/>
    </row>
    <row r="276" s="1" customFormat="1" ht="17.1" customHeight="1" spans="1:8">
      <c r="A276" s="107"/>
      <c r="B276" s="10"/>
      <c r="C276" s="119"/>
      <c r="D276" s="10"/>
      <c r="E276" s="10"/>
      <c r="F276" s="10"/>
      <c r="G276" s="10"/>
      <c r="H276" s="10"/>
    </row>
    <row r="277" s="1" customFormat="1" ht="17.1" customHeight="1" spans="1:8">
      <c r="A277" s="107"/>
      <c r="B277" s="10"/>
      <c r="C277" s="119"/>
      <c r="D277" s="10"/>
      <c r="E277" s="10"/>
      <c r="F277" s="10"/>
      <c r="G277" s="10"/>
      <c r="H277" s="10"/>
    </row>
    <row r="278" s="1" customFormat="1" ht="17.1" customHeight="1" spans="1:8">
      <c r="A278" s="107"/>
      <c r="B278" s="10"/>
      <c r="C278" s="119"/>
      <c r="D278" s="10"/>
      <c r="E278" s="10"/>
      <c r="F278" s="10"/>
      <c r="G278" s="10"/>
      <c r="H278" s="10"/>
    </row>
    <row r="279" s="1" customFormat="1" ht="17.1" customHeight="1" spans="1:8">
      <c r="A279" s="107"/>
      <c r="B279" s="10"/>
      <c r="C279" s="119"/>
      <c r="D279" s="10"/>
      <c r="E279" s="10"/>
      <c r="F279" s="10"/>
      <c r="G279" s="10"/>
      <c r="H279" s="10"/>
    </row>
    <row r="280" s="1" customFormat="1" ht="17.1" customHeight="1" spans="1:8">
      <c r="A280" s="107"/>
      <c r="B280" s="10"/>
      <c r="C280" s="119"/>
      <c r="D280" s="10"/>
      <c r="E280" s="10"/>
      <c r="F280" s="10"/>
      <c r="G280" s="10"/>
      <c r="H280" s="10"/>
    </row>
    <row r="281" s="1" customFormat="1" ht="17.1" customHeight="1" spans="1:8">
      <c r="A281" s="7" t="s">
        <v>3233</v>
      </c>
      <c r="B281" s="215">
        <v>9047442</v>
      </c>
      <c r="C281" s="215">
        <v>8139710</v>
      </c>
      <c r="D281" s="114">
        <v>913317</v>
      </c>
      <c r="E281" s="120">
        <v>926761</v>
      </c>
      <c r="F281" s="121">
        <v>747000</v>
      </c>
      <c r="G281" s="120">
        <v>0</v>
      </c>
      <c r="H281" s="122">
        <v>0</v>
      </c>
    </row>
    <row r="282" s="1" customFormat="1"/>
  </sheetData>
  <autoFilter ref="A4:E209">
    <extLst/>
  </autoFilter>
  <mergeCells count="11">
    <mergeCell ref="A1:H1"/>
    <mergeCell ref="A2:H2"/>
    <mergeCell ref="A3:H3"/>
    <mergeCell ref="A4:A5"/>
    <mergeCell ref="B4:B5"/>
    <mergeCell ref="C4:C5"/>
    <mergeCell ref="D4:D5"/>
    <mergeCell ref="E4:E5"/>
    <mergeCell ref="F4:F5"/>
    <mergeCell ref="G4:G5"/>
    <mergeCell ref="H4:H5"/>
  </mergeCells>
  <printOptions horizontalCentered="1" verticalCentered="1" gridLines="1"/>
  <pageMargins left="2.5" right="1.5" top="1" bottom="1" header="0" footer="0"/>
  <pageSetup paperSize="1" scale="80" fitToWidth="6" fitToHeight="2" orientation="landscape" blackAndWhite="1"/>
  <headerFooter alignWithMargins="0">
    <oddHeader>&amp;C@$</oddHeader>
    <oddFooter>&amp;C@&amp;- &amp;P&amp;-$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C1493"/>
  <sheetViews>
    <sheetView showGridLines="0" showZeros="0" workbookViewId="0">
      <selection activeCell="A1385" sqref="A5:A1385"/>
    </sheetView>
  </sheetViews>
  <sheetFormatPr defaultColWidth="9.125" defaultRowHeight="14.25" outlineLevelCol="2"/>
  <cols>
    <col min="1" max="1" width="9.125" style="4"/>
    <col min="2" max="2" width="52.25" style="123" customWidth="1"/>
    <col min="3" max="3" width="20.5" style="123" customWidth="1"/>
    <col min="4" max="257" width="9.125" style="4"/>
    <col min="258" max="258" width="52.25" style="4" customWidth="1"/>
    <col min="259" max="259" width="20.5" style="4" customWidth="1"/>
    <col min="260" max="513" width="9.125" style="4"/>
    <col min="514" max="514" width="52.25" style="4" customWidth="1"/>
    <col min="515" max="515" width="20.5" style="4" customWidth="1"/>
    <col min="516" max="769" width="9.125" style="4"/>
    <col min="770" max="770" width="52.25" style="4" customWidth="1"/>
    <col min="771" max="771" width="20.5" style="4" customWidth="1"/>
    <col min="772" max="1025" width="9.125" style="4"/>
    <col min="1026" max="1026" width="52.25" style="4" customWidth="1"/>
    <col min="1027" max="1027" width="20.5" style="4" customWidth="1"/>
    <col min="1028" max="1281" width="9.125" style="4"/>
    <col min="1282" max="1282" width="52.25" style="4" customWidth="1"/>
    <col min="1283" max="1283" width="20.5" style="4" customWidth="1"/>
    <col min="1284" max="1537" width="9.125" style="4"/>
    <col min="1538" max="1538" width="52.25" style="4" customWidth="1"/>
    <col min="1539" max="1539" width="20.5" style="4" customWidth="1"/>
    <col min="1540" max="1793" width="9.125" style="4"/>
    <col min="1794" max="1794" width="52.25" style="4" customWidth="1"/>
    <col min="1795" max="1795" width="20.5" style="4" customWidth="1"/>
    <col min="1796" max="2049" width="9.125" style="4"/>
    <col min="2050" max="2050" width="52.25" style="4" customWidth="1"/>
    <col min="2051" max="2051" width="20.5" style="4" customWidth="1"/>
    <col min="2052" max="2305" width="9.125" style="4"/>
    <col min="2306" max="2306" width="52.25" style="4" customWidth="1"/>
    <col min="2307" max="2307" width="20.5" style="4" customWidth="1"/>
    <col min="2308" max="2561" width="9.125" style="4"/>
    <col min="2562" max="2562" width="52.25" style="4" customWidth="1"/>
    <col min="2563" max="2563" width="20.5" style="4" customWidth="1"/>
    <col min="2564" max="2817" width="9.125" style="4"/>
    <col min="2818" max="2818" width="52.25" style="4" customWidth="1"/>
    <col min="2819" max="2819" width="20.5" style="4" customWidth="1"/>
    <col min="2820" max="3073" width="9.125" style="4"/>
    <col min="3074" max="3074" width="52.25" style="4" customWidth="1"/>
    <col min="3075" max="3075" width="20.5" style="4" customWidth="1"/>
    <col min="3076" max="3329" width="9.125" style="4"/>
    <col min="3330" max="3330" width="52.25" style="4" customWidth="1"/>
    <col min="3331" max="3331" width="20.5" style="4" customWidth="1"/>
    <col min="3332" max="3585" width="9.125" style="4"/>
    <col min="3586" max="3586" width="52.25" style="4" customWidth="1"/>
    <col min="3587" max="3587" width="20.5" style="4" customWidth="1"/>
    <col min="3588" max="3841" width="9.125" style="4"/>
    <col min="3842" max="3842" width="52.25" style="4" customWidth="1"/>
    <col min="3843" max="3843" width="20.5" style="4" customWidth="1"/>
    <col min="3844" max="4097" width="9.125" style="4"/>
    <col min="4098" max="4098" width="52.25" style="4" customWidth="1"/>
    <col min="4099" max="4099" width="20.5" style="4" customWidth="1"/>
    <col min="4100" max="4353" width="9.125" style="4"/>
    <col min="4354" max="4354" width="52.25" style="4" customWidth="1"/>
    <col min="4355" max="4355" width="20.5" style="4" customWidth="1"/>
    <col min="4356" max="4609" width="9.125" style="4"/>
    <col min="4610" max="4610" width="52.25" style="4" customWidth="1"/>
    <col min="4611" max="4611" width="20.5" style="4" customWidth="1"/>
    <col min="4612" max="4865" width="9.125" style="4"/>
    <col min="4866" max="4866" width="52.25" style="4" customWidth="1"/>
    <col min="4867" max="4867" width="20.5" style="4" customWidth="1"/>
    <col min="4868" max="5121" width="9.125" style="4"/>
    <col min="5122" max="5122" width="52.25" style="4" customWidth="1"/>
    <col min="5123" max="5123" width="20.5" style="4" customWidth="1"/>
    <col min="5124" max="5377" width="9.125" style="4"/>
    <col min="5378" max="5378" width="52.25" style="4" customWidth="1"/>
    <col min="5379" max="5379" width="20.5" style="4" customWidth="1"/>
    <col min="5380" max="5633" width="9.125" style="4"/>
    <col min="5634" max="5634" width="52.25" style="4" customWidth="1"/>
    <col min="5635" max="5635" width="20.5" style="4" customWidth="1"/>
    <col min="5636" max="5889" width="9.125" style="4"/>
    <col min="5890" max="5890" width="52.25" style="4" customWidth="1"/>
    <col min="5891" max="5891" width="20.5" style="4" customWidth="1"/>
    <col min="5892" max="6145" width="9.125" style="4"/>
    <col min="6146" max="6146" width="52.25" style="4" customWidth="1"/>
    <col min="6147" max="6147" width="20.5" style="4" customWidth="1"/>
    <col min="6148" max="6401" width="9.125" style="4"/>
    <col min="6402" max="6402" width="52.25" style="4" customWidth="1"/>
    <col min="6403" max="6403" width="20.5" style="4" customWidth="1"/>
    <col min="6404" max="6657" width="9.125" style="4"/>
    <col min="6658" max="6658" width="52.25" style="4" customWidth="1"/>
    <col min="6659" max="6659" width="20.5" style="4" customWidth="1"/>
    <col min="6660" max="6913" width="9.125" style="4"/>
    <col min="6914" max="6914" width="52.25" style="4" customWidth="1"/>
    <col min="6915" max="6915" width="20.5" style="4" customWidth="1"/>
    <col min="6916" max="7169" width="9.125" style="4"/>
    <col min="7170" max="7170" width="52.25" style="4" customWidth="1"/>
    <col min="7171" max="7171" width="20.5" style="4" customWidth="1"/>
    <col min="7172" max="7425" width="9.125" style="4"/>
    <col min="7426" max="7426" width="52.25" style="4" customWidth="1"/>
    <col min="7427" max="7427" width="20.5" style="4" customWidth="1"/>
    <col min="7428" max="7681" width="9.125" style="4"/>
    <col min="7682" max="7682" width="52.25" style="4" customWidth="1"/>
    <col min="7683" max="7683" width="20.5" style="4" customWidth="1"/>
    <col min="7684" max="7937" width="9.125" style="4"/>
    <col min="7938" max="7938" width="52.25" style="4" customWidth="1"/>
    <col min="7939" max="7939" width="20.5" style="4" customWidth="1"/>
    <col min="7940" max="8193" width="9.125" style="4"/>
    <col min="8194" max="8194" width="52.25" style="4" customWidth="1"/>
    <col min="8195" max="8195" width="20.5" style="4" customWidth="1"/>
    <col min="8196" max="8449" width="9.125" style="4"/>
    <col min="8450" max="8450" width="52.25" style="4" customWidth="1"/>
    <col min="8451" max="8451" width="20.5" style="4" customWidth="1"/>
    <col min="8452" max="8705" width="9.125" style="4"/>
    <col min="8706" max="8706" width="52.25" style="4" customWidth="1"/>
    <col min="8707" max="8707" width="20.5" style="4" customWidth="1"/>
    <col min="8708" max="8961" width="9.125" style="4"/>
    <col min="8962" max="8962" width="52.25" style="4" customWidth="1"/>
    <col min="8963" max="8963" width="20.5" style="4" customWidth="1"/>
    <col min="8964" max="9217" width="9.125" style="4"/>
    <col min="9218" max="9218" width="52.25" style="4" customWidth="1"/>
    <col min="9219" max="9219" width="20.5" style="4" customWidth="1"/>
    <col min="9220" max="9473" width="9.125" style="4"/>
    <col min="9474" max="9474" width="52.25" style="4" customWidth="1"/>
    <col min="9475" max="9475" width="20.5" style="4" customWidth="1"/>
    <col min="9476" max="9729" width="9.125" style="4"/>
    <col min="9730" max="9730" width="52.25" style="4" customWidth="1"/>
    <col min="9731" max="9731" width="20.5" style="4" customWidth="1"/>
    <col min="9732" max="9985" width="9.125" style="4"/>
    <col min="9986" max="9986" width="52.25" style="4" customWidth="1"/>
    <col min="9987" max="9987" width="20.5" style="4" customWidth="1"/>
    <col min="9988" max="10241" width="9.125" style="4"/>
    <col min="10242" max="10242" width="52.25" style="4" customWidth="1"/>
    <col min="10243" max="10243" width="20.5" style="4" customWidth="1"/>
    <col min="10244" max="10497" width="9.125" style="4"/>
    <col min="10498" max="10498" width="52.25" style="4" customWidth="1"/>
    <col min="10499" max="10499" width="20.5" style="4" customWidth="1"/>
    <col min="10500" max="10753" width="9.125" style="4"/>
    <col min="10754" max="10754" width="52.25" style="4" customWidth="1"/>
    <col min="10755" max="10755" width="20.5" style="4" customWidth="1"/>
    <col min="10756" max="11009" width="9.125" style="4"/>
    <col min="11010" max="11010" width="52.25" style="4" customWidth="1"/>
    <col min="11011" max="11011" width="20.5" style="4" customWidth="1"/>
    <col min="11012" max="11265" width="9.125" style="4"/>
    <col min="11266" max="11266" width="52.25" style="4" customWidth="1"/>
    <col min="11267" max="11267" width="20.5" style="4" customWidth="1"/>
    <col min="11268" max="11521" width="9.125" style="4"/>
    <col min="11522" max="11522" width="52.25" style="4" customWidth="1"/>
    <col min="11523" max="11523" width="20.5" style="4" customWidth="1"/>
    <col min="11524" max="11777" width="9.125" style="4"/>
    <col min="11778" max="11778" width="52.25" style="4" customWidth="1"/>
    <col min="11779" max="11779" width="20.5" style="4" customWidth="1"/>
    <col min="11780" max="12033" width="9.125" style="4"/>
    <col min="12034" max="12034" width="52.25" style="4" customWidth="1"/>
    <col min="12035" max="12035" width="20.5" style="4" customWidth="1"/>
    <col min="12036" max="12289" width="9.125" style="4"/>
    <col min="12290" max="12290" width="52.25" style="4" customWidth="1"/>
    <col min="12291" max="12291" width="20.5" style="4" customWidth="1"/>
    <col min="12292" max="12545" width="9.125" style="4"/>
    <col min="12546" max="12546" width="52.25" style="4" customWidth="1"/>
    <col min="12547" max="12547" width="20.5" style="4" customWidth="1"/>
    <col min="12548" max="12801" width="9.125" style="4"/>
    <col min="12802" max="12802" width="52.25" style="4" customWidth="1"/>
    <col min="12803" max="12803" width="20.5" style="4" customWidth="1"/>
    <col min="12804" max="13057" width="9.125" style="4"/>
    <col min="13058" max="13058" width="52.25" style="4" customWidth="1"/>
    <col min="13059" max="13059" width="20.5" style="4" customWidth="1"/>
    <col min="13060" max="13313" width="9.125" style="4"/>
    <col min="13314" max="13314" width="52.25" style="4" customWidth="1"/>
    <col min="13315" max="13315" width="20.5" style="4" customWidth="1"/>
    <col min="13316" max="13569" width="9.125" style="4"/>
    <col min="13570" max="13570" width="52.25" style="4" customWidth="1"/>
    <col min="13571" max="13571" width="20.5" style="4" customWidth="1"/>
    <col min="13572" max="13825" width="9.125" style="4"/>
    <col min="13826" max="13826" width="52.25" style="4" customWidth="1"/>
    <col min="13827" max="13827" width="20.5" style="4" customWidth="1"/>
    <col min="13828" max="14081" width="9.125" style="4"/>
    <col min="14082" max="14082" width="52.25" style="4" customWidth="1"/>
    <col min="14083" max="14083" width="20.5" style="4" customWidth="1"/>
    <col min="14084" max="14337" width="9.125" style="4"/>
    <col min="14338" max="14338" width="52.25" style="4" customWidth="1"/>
    <col min="14339" max="14339" width="20.5" style="4" customWidth="1"/>
    <col min="14340" max="14593" width="9.125" style="4"/>
    <col min="14594" max="14594" width="52.25" style="4" customWidth="1"/>
    <col min="14595" max="14595" width="20.5" style="4" customWidth="1"/>
    <col min="14596" max="14849" width="9.125" style="4"/>
    <col min="14850" max="14850" width="52.25" style="4" customWidth="1"/>
    <col min="14851" max="14851" width="20.5" style="4" customWidth="1"/>
    <col min="14852" max="15105" width="9.125" style="4"/>
    <col min="15106" max="15106" width="52.25" style="4" customWidth="1"/>
    <col min="15107" max="15107" width="20.5" style="4" customWidth="1"/>
    <col min="15108" max="15361" width="9.125" style="4"/>
    <col min="15362" max="15362" width="52.25" style="4" customWidth="1"/>
    <col min="15363" max="15363" width="20.5" style="4" customWidth="1"/>
    <col min="15364" max="15617" width="9.125" style="4"/>
    <col min="15618" max="15618" width="52.25" style="4" customWidth="1"/>
    <col min="15619" max="15619" width="20.5" style="4" customWidth="1"/>
    <col min="15620" max="15873" width="9.125" style="4"/>
    <col min="15874" max="15874" width="52.25" style="4" customWidth="1"/>
    <col min="15875" max="15875" width="20.5" style="4" customWidth="1"/>
    <col min="15876" max="16129" width="9.125" style="4"/>
    <col min="16130" max="16130" width="52.25" style="4" customWidth="1"/>
    <col min="16131" max="16131" width="20.5" style="4" customWidth="1"/>
    <col min="16132" max="16384" width="9.125" style="4"/>
  </cols>
  <sheetData>
    <row r="1" s="1" customFormat="1" ht="29.1" customHeight="1" spans="2:3">
      <c r="B1" s="89" t="s">
        <v>3234</v>
      </c>
      <c r="C1" s="89"/>
    </row>
    <row r="2" s="1" customFormat="1" ht="17.1" customHeight="1" spans="2:3">
      <c r="B2" s="6" t="s">
        <v>3235</v>
      </c>
      <c r="C2" s="6"/>
    </row>
    <row r="3" s="1" customFormat="1" ht="17.1" customHeight="1" spans="2:3">
      <c r="B3" s="6" t="s">
        <v>3212</v>
      </c>
      <c r="C3" s="6"/>
    </row>
    <row r="4" s="1" customFormat="1" ht="17.1" customHeight="1" spans="2:3">
      <c r="B4" s="7" t="s">
        <v>2709</v>
      </c>
      <c r="C4" s="7" t="s">
        <v>38</v>
      </c>
    </row>
    <row r="5" s="1" customFormat="1" ht="17.1" customHeight="1" spans="1:3">
      <c r="A5" s="124">
        <v>201</v>
      </c>
      <c r="B5" s="8" t="s">
        <v>3217</v>
      </c>
      <c r="C5" s="9">
        <v>3885069</v>
      </c>
    </row>
    <row r="6" s="1" customFormat="1" ht="17.1" customHeight="1" spans="1:3">
      <c r="A6" s="124">
        <v>20101</v>
      </c>
      <c r="B6" s="8" t="s">
        <v>168</v>
      </c>
      <c r="C6" s="9">
        <v>116631</v>
      </c>
    </row>
    <row r="7" s="1" customFormat="1" ht="17.1" customHeight="1" spans="1:3">
      <c r="A7" s="124">
        <v>2010101</v>
      </c>
      <c r="B7" s="8" t="s">
        <v>170</v>
      </c>
      <c r="C7" s="9">
        <v>75262</v>
      </c>
    </row>
    <row r="8" s="1" customFormat="1" ht="17.1" customHeight="1" spans="1:3">
      <c r="A8" s="124">
        <v>2010102</v>
      </c>
      <c r="B8" s="8" t="s">
        <v>172</v>
      </c>
      <c r="C8" s="9">
        <v>10673</v>
      </c>
    </row>
    <row r="9" s="1" customFormat="1" ht="17.1" customHeight="1" spans="1:3">
      <c r="A9" s="124">
        <v>2010103</v>
      </c>
      <c r="B9" s="8" t="s">
        <v>174</v>
      </c>
      <c r="C9" s="9">
        <v>802</v>
      </c>
    </row>
    <row r="10" s="1" customFormat="1" ht="17.1" customHeight="1" spans="1:3">
      <c r="A10" s="124">
        <v>2010104</v>
      </c>
      <c r="B10" s="8" t="s">
        <v>177</v>
      </c>
      <c r="C10" s="9">
        <v>10770</v>
      </c>
    </row>
    <row r="11" s="1" customFormat="1" ht="17.1" customHeight="1" spans="1:3">
      <c r="A11" s="124">
        <v>2010105</v>
      </c>
      <c r="B11" s="8" t="s">
        <v>179</v>
      </c>
      <c r="C11" s="9">
        <v>1148</v>
      </c>
    </row>
    <row r="12" s="1" customFormat="1" ht="17.1" customHeight="1" spans="1:3">
      <c r="A12" s="124">
        <v>2010106</v>
      </c>
      <c r="B12" s="8" t="s">
        <v>181</v>
      </c>
      <c r="C12" s="9">
        <v>923</v>
      </c>
    </row>
    <row r="13" s="1" customFormat="1" ht="17.1" customHeight="1" spans="1:3">
      <c r="A13" s="124">
        <v>2010107</v>
      </c>
      <c r="B13" s="8" t="s">
        <v>183</v>
      </c>
      <c r="C13" s="9">
        <v>1397</v>
      </c>
    </row>
    <row r="14" s="1" customFormat="1" ht="17.1" customHeight="1" spans="1:3">
      <c r="A14" s="124">
        <v>2010108</v>
      </c>
      <c r="B14" s="8" t="s">
        <v>185</v>
      </c>
      <c r="C14" s="9">
        <v>7578</v>
      </c>
    </row>
    <row r="15" s="1" customFormat="1" ht="17.1" customHeight="1" spans="1:3">
      <c r="A15" s="124">
        <v>2010109</v>
      </c>
      <c r="B15" s="8" t="s">
        <v>187</v>
      </c>
      <c r="C15" s="9">
        <v>167</v>
      </c>
    </row>
    <row r="16" s="1" customFormat="1" ht="17.1" customHeight="1" spans="1:3">
      <c r="A16" s="124">
        <v>2010150</v>
      </c>
      <c r="B16" s="8" t="s">
        <v>189</v>
      </c>
      <c r="C16" s="9">
        <v>153</v>
      </c>
    </row>
    <row r="17" s="1" customFormat="1" ht="17.1" customHeight="1" spans="1:3">
      <c r="A17" s="124">
        <v>2010199</v>
      </c>
      <c r="B17" s="8" t="s">
        <v>191</v>
      </c>
      <c r="C17" s="9">
        <v>7758</v>
      </c>
    </row>
    <row r="18" s="1" customFormat="1" ht="17.1" customHeight="1" spans="1:3">
      <c r="A18" s="124">
        <v>20102</v>
      </c>
      <c r="B18" s="8" t="s">
        <v>193</v>
      </c>
      <c r="C18" s="9">
        <v>90754</v>
      </c>
    </row>
    <row r="19" s="1" customFormat="1" ht="17.1" customHeight="1" spans="1:3">
      <c r="A19" s="124">
        <v>2010201</v>
      </c>
      <c r="B19" s="8" t="s">
        <v>170</v>
      </c>
      <c r="C19" s="9">
        <v>57789</v>
      </c>
    </row>
    <row r="20" s="1" customFormat="1" ht="17.1" customHeight="1" spans="1:3">
      <c r="A20" s="124">
        <v>2010202</v>
      </c>
      <c r="B20" s="8" t="s">
        <v>172</v>
      </c>
      <c r="C20" s="9">
        <v>11464</v>
      </c>
    </row>
    <row r="21" s="1" customFormat="1" ht="17.1" customHeight="1" spans="1:3">
      <c r="A21" s="124">
        <v>2010203</v>
      </c>
      <c r="B21" s="8" t="s">
        <v>174</v>
      </c>
      <c r="C21" s="9">
        <v>281</v>
      </c>
    </row>
    <row r="22" s="1" customFormat="1" ht="17.1" customHeight="1" spans="1:3">
      <c r="A22" s="124">
        <v>2010204</v>
      </c>
      <c r="B22" s="8" t="s">
        <v>198</v>
      </c>
      <c r="C22" s="9">
        <v>7702</v>
      </c>
    </row>
    <row r="23" s="1" customFormat="1" ht="17.1" customHeight="1" spans="1:3">
      <c r="A23" s="124">
        <v>2010205</v>
      </c>
      <c r="B23" s="8" t="s">
        <v>200</v>
      </c>
      <c r="C23" s="9">
        <v>3081</v>
      </c>
    </row>
    <row r="24" s="1" customFormat="1" ht="17.1" customHeight="1" spans="1:3">
      <c r="A24" s="124">
        <v>2010206</v>
      </c>
      <c r="B24" s="8" t="s">
        <v>202</v>
      </c>
      <c r="C24" s="9">
        <v>1875</v>
      </c>
    </row>
    <row r="25" s="1" customFormat="1" ht="17.1" customHeight="1" spans="1:3">
      <c r="A25" s="124">
        <v>2010250</v>
      </c>
      <c r="B25" s="8" t="s">
        <v>189</v>
      </c>
      <c r="C25" s="9">
        <v>217</v>
      </c>
    </row>
    <row r="26" s="1" customFormat="1" ht="17.1" customHeight="1" spans="1:3">
      <c r="A26" s="124">
        <v>2010299</v>
      </c>
      <c r="B26" s="8" t="s">
        <v>205</v>
      </c>
      <c r="C26" s="9">
        <v>8345</v>
      </c>
    </row>
    <row r="27" s="1" customFormat="1" ht="17.1" customHeight="1" spans="1:3">
      <c r="A27" s="124">
        <v>20103</v>
      </c>
      <c r="B27" s="8" t="s">
        <v>207</v>
      </c>
      <c r="C27" s="9">
        <v>1043025</v>
      </c>
    </row>
    <row r="28" s="1" customFormat="1" ht="17.1" customHeight="1" spans="1:3">
      <c r="A28" s="124">
        <v>2010301</v>
      </c>
      <c r="B28" s="8" t="s">
        <v>170</v>
      </c>
      <c r="C28" s="9">
        <v>621266</v>
      </c>
    </row>
    <row r="29" s="1" customFormat="1" ht="17.1" customHeight="1" spans="1:3">
      <c r="A29" s="124">
        <v>2010302</v>
      </c>
      <c r="B29" s="8" t="s">
        <v>172</v>
      </c>
      <c r="C29" s="9">
        <v>150477</v>
      </c>
    </row>
    <row r="30" s="1" customFormat="1" ht="17.1" customHeight="1" spans="1:3">
      <c r="A30" s="124">
        <v>2010303</v>
      </c>
      <c r="B30" s="8" t="s">
        <v>174</v>
      </c>
      <c r="C30" s="9">
        <v>17332</v>
      </c>
    </row>
    <row r="31" s="1" customFormat="1" ht="17.1" customHeight="1" spans="1:3">
      <c r="A31" s="124">
        <v>2010304</v>
      </c>
      <c r="B31" s="8" t="s">
        <v>212</v>
      </c>
      <c r="C31" s="9">
        <v>534</v>
      </c>
    </row>
    <row r="32" s="1" customFormat="1" ht="17.1" customHeight="1" spans="1:3">
      <c r="A32" s="124">
        <v>2010305</v>
      </c>
      <c r="B32" s="8" t="s">
        <v>214</v>
      </c>
      <c r="C32" s="9">
        <v>3076</v>
      </c>
    </row>
    <row r="33" s="1" customFormat="1" ht="17.1" customHeight="1" spans="1:3">
      <c r="A33" s="124">
        <v>2010306</v>
      </c>
      <c r="B33" s="8" t="s">
        <v>216</v>
      </c>
      <c r="C33" s="9">
        <v>1279</v>
      </c>
    </row>
    <row r="34" s="1" customFormat="1" ht="17.1" customHeight="1" spans="1:3">
      <c r="A34" s="124">
        <v>2010307</v>
      </c>
      <c r="B34" s="8" t="s">
        <v>218</v>
      </c>
      <c r="C34" s="9">
        <v>2387</v>
      </c>
    </row>
    <row r="35" s="1" customFormat="1" ht="17.1" customHeight="1" spans="1:3">
      <c r="A35" s="124">
        <v>2010308</v>
      </c>
      <c r="B35" s="8" t="s">
        <v>220</v>
      </c>
      <c r="C35" s="9">
        <v>12240</v>
      </c>
    </row>
    <row r="36" s="1" customFormat="1" ht="17.1" customHeight="1" spans="1:3">
      <c r="A36" s="124">
        <v>2010309</v>
      </c>
      <c r="B36" s="8" t="s">
        <v>222</v>
      </c>
      <c r="C36" s="9">
        <v>1712</v>
      </c>
    </row>
    <row r="37" s="1" customFormat="1" ht="17.1" customHeight="1" spans="1:3">
      <c r="A37" s="124">
        <v>2010350</v>
      </c>
      <c r="B37" s="8" t="s">
        <v>189</v>
      </c>
      <c r="C37" s="9">
        <v>19030</v>
      </c>
    </row>
    <row r="38" s="1" customFormat="1" ht="17.1" customHeight="1" spans="1:3">
      <c r="A38" s="124">
        <v>2010399</v>
      </c>
      <c r="B38" s="8" t="s">
        <v>225</v>
      </c>
      <c r="C38" s="9">
        <v>213692</v>
      </c>
    </row>
    <row r="39" s="1" customFormat="1" ht="17.1" customHeight="1" spans="1:3">
      <c r="A39" s="124">
        <v>20104</v>
      </c>
      <c r="B39" s="8" t="s">
        <v>227</v>
      </c>
      <c r="C39" s="9">
        <v>246725</v>
      </c>
    </row>
    <row r="40" s="1" customFormat="1" ht="17.1" customHeight="1" spans="1:3">
      <c r="A40" s="124">
        <v>2010401</v>
      </c>
      <c r="B40" s="8" t="s">
        <v>170</v>
      </c>
      <c r="C40" s="9">
        <v>58684</v>
      </c>
    </row>
    <row r="41" s="1" customFormat="1" ht="17.1" customHeight="1" spans="1:3">
      <c r="A41" s="124">
        <v>2010402</v>
      </c>
      <c r="B41" s="8" t="s">
        <v>172</v>
      </c>
      <c r="C41" s="9">
        <v>19171</v>
      </c>
    </row>
    <row r="42" s="1" customFormat="1" ht="17.1" customHeight="1" spans="1:3">
      <c r="A42" s="124">
        <v>2010403</v>
      </c>
      <c r="B42" s="8" t="s">
        <v>174</v>
      </c>
      <c r="C42" s="9">
        <v>329</v>
      </c>
    </row>
    <row r="43" s="1" customFormat="1" ht="17.1" customHeight="1" spans="1:3">
      <c r="A43" s="124">
        <v>2010404</v>
      </c>
      <c r="B43" s="8" t="s">
        <v>232</v>
      </c>
      <c r="C43" s="9">
        <v>85483</v>
      </c>
    </row>
    <row r="44" s="1" customFormat="1" ht="17.1" customHeight="1" spans="1:3">
      <c r="A44" s="124">
        <v>2010405</v>
      </c>
      <c r="B44" s="8" t="s">
        <v>234</v>
      </c>
      <c r="C44" s="9">
        <v>586</v>
      </c>
    </row>
    <row r="45" s="1" customFormat="1" ht="17.1" customHeight="1" spans="1:3">
      <c r="A45" s="124">
        <v>2010406</v>
      </c>
      <c r="B45" s="8" t="s">
        <v>236</v>
      </c>
      <c r="C45" s="9">
        <v>9215</v>
      </c>
    </row>
    <row r="46" s="1" customFormat="1" ht="17.1" customHeight="1" spans="1:3">
      <c r="A46" s="124">
        <v>2010407</v>
      </c>
      <c r="B46" s="8" t="s">
        <v>238</v>
      </c>
      <c r="C46" s="9">
        <v>590</v>
      </c>
    </row>
    <row r="47" s="1" customFormat="1" ht="17.1" customHeight="1" spans="1:3">
      <c r="A47" s="124">
        <v>2010408</v>
      </c>
      <c r="B47" s="8" t="s">
        <v>240</v>
      </c>
      <c r="C47" s="9">
        <v>2909</v>
      </c>
    </row>
    <row r="48" s="1" customFormat="1" ht="17.1" customHeight="1" spans="1:3">
      <c r="A48" s="124">
        <v>2010409</v>
      </c>
      <c r="B48" s="8" t="s">
        <v>242</v>
      </c>
      <c r="C48" s="9">
        <v>9</v>
      </c>
    </row>
    <row r="49" s="1" customFormat="1" ht="17.1" customHeight="1" spans="1:3">
      <c r="A49" s="124">
        <v>2010450</v>
      </c>
      <c r="B49" s="8" t="s">
        <v>189</v>
      </c>
      <c r="C49" s="9">
        <v>4576</v>
      </c>
    </row>
    <row r="50" s="1" customFormat="1" ht="17.1" customHeight="1" spans="1:3">
      <c r="A50" s="124">
        <v>2010499</v>
      </c>
      <c r="B50" s="8" t="s">
        <v>245</v>
      </c>
      <c r="C50" s="9">
        <v>65173</v>
      </c>
    </row>
    <row r="51" s="1" customFormat="1" ht="17.1" customHeight="1" spans="1:3">
      <c r="A51" s="124">
        <v>20105</v>
      </c>
      <c r="B51" s="8" t="s">
        <v>247</v>
      </c>
      <c r="C51" s="9">
        <v>52757</v>
      </c>
    </row>
    <row r="52" s="1" customFormat="1" ht="17.1" customHeight="1" spans="1:3">
      <c r="A52" s="124">
        <v>2010501</v>
      </c>
      <c r="B52" s="8" t="s">
        <v>170</v>
      </c>
      <c r="C52" s="9">
        <v>28158</v>
      </c>
    </row>
    <row r="53" s="1" customFormat="1" ht="17.1" customHeight="1" spans="1:3">
      <c r="A53" s="124">
        <v>2010502</v>
      </c>
      <c r="B53" s="8" t="s">
        <v>172</v>
      </c>
      <c r="C53" s="9">
        <v>1854</v>
      </c>
    </row>
    <row r="54" s="1" customFormat="1" ht="17.1" customHeight="1" spans="1:3">
      <c r="A54" s="124">
        <v>2010503</v>
      </c>
      <c r="B54" s="8" t="s">
        <v>174</v>
      </c>
      <c r="C54" s="9">
        <v>187</v>
      </c>
    </row>
    <row r="55" s="1" customFormat="1" ht="17.1" customHeight="1" spans="1:3">
      <c r="A55" s="124">
        <v>2010504</v>
      </c>
      <c r="B55" s="8" t="s">
        <v>252</v>
      </c>
      <c r="C55" s="9">
        <v>1195</v>
      </c>
    </row>
    <row r="56" s="1" customFormat="1" ht="17.1" customHeight="1" spans="1:3">
      <c r="A56" s="124">
        <v>2010505</v>
      </c>
      <c r="B56" s="8" t="s">
        <v>254</v>
      </c>
      <c r="C56" s="9">
        <v>4225</v>
      </c>
    </row>
    <row r="57" s="1" customFormat="1" ht="17.1" customHeight="1" spans="1:3">
      <c r="A57" s="124">
        <v>2010506</v>
      </c>
      <c r="B57" s="8" t="s">
        <v>256</v>
      </c>
      <c r="C57" s="9">
        <v>1007</v>
      </c>
    </row>
    <row r="58" s="1" customFormat="1" ht="17.1" customHeight="1" spans="1:3">
      <c r="A58" s="124">
        <v>2010507</v>
      </c>
      <c r="B58" s="8" t="s">
        <v>258</v>
      </c>
      <c r="C58" s="9">
        <v>2306</v>
      </c>
    </row>
    <row r="59" s="1" customFormat="1" ht="17.1" customHeight="1" spans="1:3">
      <c r="A59" s="124">
        <v>2010508</v>
      </c>
      <c r="B59" s="8" t="s">
        <v>260</v>
      </c>
      <c r="C59" s="9">
        <v>5266</v>
      </c>
    </row>
    <row r="60" s="1" customFormat="1" ht="17.1" customHeight="1" spans="1:3">
      <c r="A60" s="124">
        <v>2010550</v>
      </c>
      <c r="B60" s="8" t="s">
        <v>189</v>
      </c>
      <c r="C60" s="9">
        <v>3624</v>
      </c>
    </row>
    <row r="61" s="1" customFormat="1" ht="17.1" customHeight="1" spans="1:3">
      <c r="A61" s="124">
        <v>2010599</v>
      </c>
      <c r="B61" s="8" t="s">
        <v>263</v>
      </c>
      <c r="C61" s="9">
        <v>4935</v>
      </c>
    </row>
    <row r="62" s="1" customFormat="1" ht="17.1" customHeight="1" spans="1:3">
      <c r="A62" s="124">
        <v>20106</v>
      </c>
      <c r="B62" s="8" t="s">
        <v>265</v>
      </c>
      <c r="C62" s="9">
        <v>206340</v>
      </c>
    </row>
    <row r="63" s="1" customFormat="1" ht="17.1" customHeight="1" spans="1:3">
      <c r="A63" s="124">
        <v>2010601</v>
      </c>
      <c r="B63" s="8" t="s">
        <v>170</v>
      </c>
      <c r="C63" s="9">
        <v>122671</v>
      </c>
    </row>
    <row r="64" s="1" customFormat="1" ht="17.1" customHeight="1" spans="1:3">
      <c r="A64" s="124">
        <v>2010602</v>
      </c>
      <c r="B64" s="8" t="s">
        <v>172</v>
      </c>
      <c r="C64" s="9">
        <v>17223</v>
      </c>
    </row>
    <row r="65" s="1" customFormat="1" ht="17.1" customHeight="1" spans="1:3">
      <c r="A65" s="124">
        <v>2010603</v>
      </c>
      <c r="B65" s="8" t="s">
        <v>174</v>
      </c>
      <c r="C65" s="9">
        <v>204</v>
      </c>
    </row>
    <row r="66" s="1" customFormat="1" ht="17.1" customHeight="1" spans="1:3">
      <c r="A66" s="124">
        <v>2010604</v>
      </c>
      <c r="B66" s="125" t="s">
        <v>270</v>
      </c>
      <c r="C66" s="112">
        <v>1398</v>
      </c>
    </row>
    <row r="67" s="1" customFormat="1" ht="17.1" customHeight="1" spans="1:3">
      <c r="A67" s="124">
        <v>2010605</v>
      </c>
      <c r="B67" s="8" t="s">
        <v>272</v>
      </c>
      <c r="C67" s="9">
        <v>4737</v>
      </c>
    </row>
    <row r="68" s="1" customFormat="1" ht="17.1" customHeight="1" spans="1:3">
      <c r="A68" s="124">
        <v>2010606</v>
      </c>
      <c r="B68" s="8" t="s">
        <v>274</v>
      </c>
      <c r="C68" s="9">
        <v>130</v>
      </c>
    </row>
    <row r="69" s="1" customFormat="1" ht="17.1" customHeight="1" spans="1:3">
      <c r="A69" s="124">
        <v>2010607</v>
      </c>
      <c r="B69" s="8" t="s">
        <v>276</v>
      </c>
      <c r="C69" s="9">
        <v>5267</v>
      </c>
    </row>
    <row r="70" s="1" customFormat="1" ht="17.1" customHeight="1" spans="1:3">
      <c r="A70" s="124">
        <v>2010608</v>
      </c>
      <c r="B70" s="8" t="s">
        <v>278</v>
      </c>
      <c r="C70" s="9">
        <v>2477</v>
      </c>
    </row>
    <row r="71" s="1" customFormat="1" ht="17.1" customHeight="1" spans="1:3">
      <c r="A71" s="124">
        <v>2010650</v>
      </c>
      <c r="B71" s="8" t="s">
        <v>189</v>
      </c>
      <c r="C71" s="9">
        <v>6837</v>
      </c>
    </row>
    <row r="72" s="1" customFormat="1" ht="17.1" customHeight="1" spans="1:3">
      <c r="A72" s="124">
        <v>2010699</v>
      </c>
      <c r="B72" s="8" t="s">
        <v>281</v>
      </c>
      <c r="C72" s="9">
        <v>45396</v>
      </c>
    </row>
    <row r="73" s="1" customFormat="1" ht="17.1" customHeight="1" spans="1:3">
      <c r="A73" s="124">
        <v>20107</v>
      </c>
      <c r="B73" s="8" t="s">
        <v>283</v>
      </c>
      <c r="C73" s="9">
        <v>305379</v>
      </c>
    </row>
    <row r="74" s="1" customFormat="1" ht="17.1" customHeight="1" spans="1:3">
      <c r="A74" s="124">
        <v>2010701</v>
      </c>
      <c r="B74" s="8" t="s">
        <v>170</v>
      </c>
      <c r="C74" s="9">
        <v>130972</v>
      </c>
    </row>
    <row r="75" s="1" customFormat="1" ht="17.1" customHeight="1" spans="1:3">
      <c r="A75" s="124">
        <v>2010702</v>
      </c>
      <c r="B75" s="8" t="s">
        <v>172</v>
      </c>
      <c r="C75" s="9">
        <v>31034</v>
      </c>
    </row>
    <row r="76" s="1" customFormat="1" ht="17.1" customHeight="1" spans="1:3">
      <c r="A76" s="124">
        <v>2010703</v>
      </c>
      <c r="B76" s="8" t="s">
        <v>174</v>
      </c>
      <c r="C76" s="9">
        <v>58</v>
      </c>
    </row>
    <row r="77" s="1" customFormat="1" ht="17.1" customHeight="1" spans="1:3">
      <c r="A77" s="124">
        <v>2010704</v>
      </c>
      <c r="B77" s="8" t="s">
        <v>288</v>
      </c>
      <c r="C77" s="9">
        <v>5032</v>
      </c>
    </row>
    <row r="78" s="1" customFormat="1" ht="17.1" customHeight="1" spans="1:3">
      <c r="A78" s="124">
        <v>2010705</v>
      </c>
      <c r="B78" s="8" t="s">
        <v>290</v>
      </c>
      <c r="C78" s="9">
        <v>2583</v>
      </c>
    </row>
    <row r="79" s="1" customFormat="1" ht="17.1" customHeight="1" spans="1:3">
      <c r="A79" s="124">
        <v>2010706</v>
      </c>
      <c r="B79" s="8" t="s">
        <v>292</v>
      </c>
      <c r="C79" s="9">
        <v>38144</v>
      </c>
    </row>
    <row r="80" s="1" customFormat="1" ht="17.1" customHeight="1" spans="1:3">
      <c r="A80" s="124">
        <v>2010707</v>
      </c>
      <c r="B80" s="8" t="s">
        <v>294</v>
      </c>
      <c r="C80" s="9">
        <v>3424</v>
      </c>
    </row>
    <row r="81" s="1" customFormat="1" ht="17.1" customHeight="1" spans="1:3">
      <c r="A81" s="124">
        <v>2010708</v>
      </c>
      <c r="B81" s="8" t="s">
        <v>296</v>
      </c>
      <c r="C81" s="9">
        <v>11079</v>
      </c>
    </row>
    <row r="82" s="1" customFormat="1" ht="17.1" customHeight="1" spans="1:3">
      <c r="A82" s="124">
        <v>2010709</v>
      </c>
      <c r="B82" s="8" t="s">
        <v>276</v>
      </c>
      <c r="C82" s="9">
        <v>5819</v>
      </c>
    </row>
    <row r="83" s="1" customFormat="1" ht="17.1" customHeight="1" spans="1:3">
      <c r="A83" s="124">
        <v>2010750</v>
      </c>
      <c r="B83" s="8" t="s">
        <v>189</v>
      </c>
      <c r="C83" s="9">
        <v>140</v>
      </c>
    </row>
    <row r="84" s="1" customFormat="1" ht="17.1" customHeight="1" spans="1:3">
      <c r="A84" s="124">
        <v>2010799</v>
      </c>
      <c r="B84" s="8" t="s">
        <v>300</v>
      </c>
      <c r="C84" s="9">
        <v>77094</v>
      </c>
    </row>
    <row r="85" s="1" customFormat="1" ht="17.1" customHeight="1" spans="1:3">
      <c r="A85" s="124">
        <v>20108</v>
      </c>
      <c r="B85" s="8" t="s">
        <v>302</v>
      </c>
      <c r="C85" s="9">
        <v>62089</v>
      </c>
    </row>
    <row r="86" s="1" customFormat="1" ht="17.1" customHeight="1" spans="1:3">
      <c r="A86" s="124">
        <v>2010801</v>
      </c>
      <c r="B86" s="8" t="s">
        <v>170</v>
      </c>
      <c r="C86" s="9">
        <v>32209</v>
      </c>
    </row>
    <row r="87" s="1" customFormat="1" ht="17.1" customHeight="1" spans="1:3">
      <c r="A87" s="124">
        <v>2010802</v>
      </c>
      <c r="B87" s="8" t="s">
        <v>172</v>
      </c>
      <c r="C87" s="9">
        <v>4301</v>
      </c>
    </row>
    <row r="88" s="1" customFormat="1" ht="17.1" customHeight="1" spans="1:3">
      <c r="A88" s="124">
        <v>2010803</v>
      </c>
      <c r="B88" s="8" t="s">
        <v>174</v>
      </c>
      <c r="C88" s="9">
        <v>199</v>
      </c>
    </row>
    <row r="89" s="1" customFormat="1" ht="17.1" customHeight="1" spans="1:3">
      <c r="A89" s="124">
        <v>2010804</v>
      </c>
      <c r="B89" s="8" t="s">
        <v>307</v>
      </c>
      <c r="C89" s="9">
        <v>16148</v>
      </c>
    </row>
    <row r="90" s="1" customFormat="1" ht="17.1" customHeight="1" spans="1:3">
      <c r="A90" s="124">
        <v>2010805</v>
      </c>
      <c r="B90" s="8" t="s">
        <v>309</v>
      </c>
      <c r="C90" s="9">
        <v>953</v>
      </c>
    </row>
    <row r="91" s="1" customFormat="1" ht="17.1" customHeight="1" spans="1:3">
      <c r="A91" s="124">
        <v>2010806</v>
      </c>
      <c r="B91" s="8" t="s">
        <v>276</v>
      </c>
      <c r="C91" s="9">
        <v>1846</v>
      </c>
    </row>
    <row r="92" s="1" customFormat="1" ht="17.1" customHeight="1" spans="1:3">
      <c r="A92" s="124">
        <v>2010850</v>
      </c>
      <c r="B92" s="8" t="s">
        <v>189</v>
      </c>
      <c r="C92" s="9">
        <v>1818</v>
      </c>
    </row>
    <row r="93" s="1" customFormat="1" ht="17.1" customHeight="1" spans="1:3">
      <c r="A93" s="124">
        <v>2010899</v>
      </c>
      <c r="B93" s="8" t="s">
        <v>313</v>
      </c>
      <c r="C93" s="9">
        <v>4615</v>
      </c>
    </row>
    <row r="94" s="1" customFormat="1" ht="17.1" customHeight="1" spans="1:3">
      <c r="A94" s="124">
        <v>20109</v>
      </c>
      <c r="B94" s="8" t="s">
        <v>315</v>
      </c>
      <c r="C94" s="9">
        <v>2136</v>
      </c>
    </row>
    <row r="95" s="1" customFormat="1" ht="17.1" customHeight="1" spans="1:3">
      <c r="A95" s="124">
        <v>2010901</v>
      </c>
      <c r="B95" s="8" t="s">
        <v>170</v>
      </c>
      <c r="C95" s="9">
        <v>243</v>
      </c>
    </row>
    <row r="96" s="1" customFormat="1" ht="17.1" customHeight="1" spans="1:3">
      <c r="A96" s="124">
        <v>2010902</v>
      </c>
      <c r="B96" s="8" t="s">
        <v>172</v>
      </c>
      <c r="C96" s="9">
        <v>466</v>
      </c>
    </row>
    <row r="97" s="1" customFormat="1" ht="17.1" customHeight="1" spans="1:3">
      <c r="A97" s="124">
        <v>2010903</v>
      </c>
      <c r="B97" s="8" t="s">
        <v>174</v>
      </c>
      <c r="C97" s="9">
        <v>0</v>
      </c>
    </row>
    <row r="98" s="1" customFormat="1" ht="17.1" customHeight="1" spans="1:3">
      <c r="A98" s="124">
        <v>2010904</v>
      </c>
      <c r="B98" s="8" t="s">
        <v>320</v>
      </c>
      <c r="C98" s="9">
        <v>0</v>
      </c>
    </row>
    <row r="99" s="1" customFormat="1" ht="17.1" customHeight="1" spans="1:3">
      <c r="A99" s="124">
        <v>2010905</v>
      </c>
      <c r="B99" s="8" t="s">
        <v>322</v>
      </c>
      <c r="C99" s="9">
        <v>1073</v>
      </c>
    </row>
    <row r="100" s="1" customFormat="1" ht="17.1" customHeight="1" spans="1:3">
      <c r="A100" s="124">
        <v>2010907</v>
      </c>
      <c r="B100" s="8" t="s">
        <v>324</v>
      </c>
      <c r="C100" s="9">
        <v>0</v>
      </c>
    </row>
    <row r="101" s="1" customFormat="1" ht="17.1" customHeight="1" spans="1:3">
      <c r="A101" s="124">
        <v>2010908</v>
      </c>
      <c r="B101" s="8" t="s">
        <v>276</v>
      </c>
      <c r="C101" s="9">
        <v>129</v>
      </c>
    </row>
    <row r="102" s="1" customFormat="1" ht="17.1" customHeight="1" spans="1:3">
      <c r="A102" s="124">
        <v>2010950</v>
      </c>
      <c r="B102" s="8" t="s">
        <v>189</v>
      </c>
      <c r="C102" s="9">
        <v>0</v>
      </c>
    </row>
    <row r="103" s="1" customFormat="1" ht="17.1" customHeight="1" spans="1:3">
      <c r="A103" s="124">
        <v>2010999</v>
      </c>
      <c r="B103" s="8" t="s">
        <v>328</v>
      </c>
      <c r="C103" s="9">
        <v>225</v>
      </c>
    </row>
    <row r="104" s="1" customFormat="1" ht="17.1" customHeight="1" spans="1:3">
      <c r="A104" s="124">
        <v>20110</v>
      </c>
      <c r="B104" s="8" t="s">
        <v>330</v>
      </c>
      <c r="C104" s="9">
        <v>108224</v>
      </c>
    </row>
    <row r="105" s="1" customFormat="1" ht="17.1" customHeight="1" spans="1:3">
      <c r="A105" s="124">
        <v>2011001</v>
      </c>
      <c r="B105" s="8" t="s">
        <v>170</v>
      </c>
      <c r="C105" s="9">
        <v>32302</v>
      </c>
    </row>
    <row r="106" s="1" customFormat="1" ht="17.1" customHeight="1" spans="1:3">
      <c r="A106" s="124">
        <v>2011002</v>
      </c>
      <c r="B106" s="8" t="s">
        <v>172</v>
      </c>
      <c r="C106" s="9">
        <v>3456</v>
      </c>
    </row>
    <row r="107" s="1" customFormat="1" ht="17.1" customHeight="1" spans="1:3">
      <c r="A107" s="124">
        <v>2011003</v>
      </c>
      <c r="B107" s="8" t="s">
        <v>174</v>
      </c>
      <c r="C107" s="9">
        <v>8</v>
      </c>
    </row>
    <row r="108" s="1" customFormat="1" ht="17.1" customHeight="1" spans="1:3">
      <c r="A108" s="124">
        <v>2011004</v>
      </c>
      <c r="B108" s="8" t="s">
        <v>335</v>
      </c>
      <c r="C108" s="9">
        <v>18</v>
      </c>
    </row>
    <row r="109" s="1" customFormat="1" ht="17.1" customHeight="1" spans="1:3">
      <c r="A109" s="124">
        <v>2011005</v>
      </c>
      <c r="B109" s="8" t="s">
        <v>337</v>
      </c>
      <c r="C109" s="9">
        <v>0</v>
      </c>
    </row>
    <row r="110" s="1" customFormat="1" ht="17.1" customHeight="1" spans="1:3">
      <c r="A110" s="124">
        <v>2011006</v>
      </c>
      <c r="B110" s="8" t="s">
        <v>339</v>
      </c>
      <c r="C110" s="9">
        <v>54513</v>
      </c>
    </row>
    <row r="111" s="1" customFormat="1" ht="17.1" customHeight="1" spans="1:3">
      <c r="A111" s="124">
        <v>2011007</v>
      </c>
      <c r="B111" s="8" t="s">
        <v>341</v>
      </c>
      <c r="C111" s="9">
        <v>175</v>
      </c>
    </row>
    <row r="112" s="1" customFormat="1" ht="17.1" customHeight="1" spans="1:3">
      <c r="A112" s="124">
        <v>2011008</v>
      </c>
      <c r="B112" s="8" t="s">
        <v>343</v>
      </c>
      <c r="C112" s="9">
        <v>2991</v>
      </c>
    </row>
    <row r="113" s="1" customFormat="1" ht="17.1" customHeight="1" spans="1:3">
      <c r="A113" s="124">
        <v>2011009</v>
      </c>
      <c r="B113" s="8" t="s">
        <v>345</v>
      </c>
      <c r="C113" s="9">
        <v>332</v>
      </c>
    </row>
    <row r="114" s="1" customFormat="1" ht="17.1" customHeight="1" spans="1:3">
      <c r="A114" s="124">
        <v>2011010</v>
      </c>
      <c r="B114" s="8" t="s">
        <v>347</v>
      </c>
      <c r="C114" s="9">
        <v>336</v>
      </c>
    </row>
    <row r="115" s="1" customFormat="1" ht="17.1" customHeight="1" spans="1:3">
      <c r="A115" s="124">
        <v>2011011</v>
      </c>
      <c r="B115" s="8" t="s">
        <v>349</v>
      </c>
      <c r="C115" s="9">
        <v>1326</v>
      </c>
    </row>
    <row r="116" s="1" customFormat="1" ht="17.1" customHeight="1" spans="1:3">
      <c r="A116" s="124">
        <v>2011012</v>
      </c>
      <c r="B116" s="8" t="s">
        <v>351</v>
      </c>
      <c r="C116" s="9">
        <v>15</v>
      </c>
    </row>
    <row r="117" s="1" customFormat="1" ht="17.1" customHeight="1" spans="1:3">
      <c r="A117" s="124">
        <v>2011050</v>
      </c>
      <c r="B117" s="8" t="s">
        <v>189</v>
      </c>
      <c r="C117" s="9">
        <v>3665</v>
      </c>
    </row>
    <row r="118" s="1" customFormat="1" ht="17.1" customHeight="1" spans="1:3">
      <c r="A118" s="124">
        <v>2011099</v>
      </c>
      <c r="B118" s="8" t="s">
        <v>354</v>
      </c>
      <c r="C118" s="9">
        <v>9087</v>
      </c>
    </row>
    <row r="119" s="1" customFormat="1" ht="17.1" customHeight="1" spans="1:3">
      <c r="A119" s="124">
        <v>20111</v>
      </c>
      <c r="B119" s="8" t="s">
        <v>356</v>
      </c>
      <c r="C119" s="9">
        <v>129314</v>
      </c>
    </row>
    <row r="120" s="1" customFormat="1" ht="17.1" customHeight="1" spans="1:3">
      <c r="A120" s="124">
        <v>2011101</v>
      </c>
      <c r="B120" s="8" t="s">
        <v>170</v>
      </c>
      <c r="C120" s="9">
        <v>89776</v>
      </c>
    </row>
    <row r="121" s="1" customFormat="1" ht="17.1" customHeight="1" spans="1:3">
      <c r="A121" s="124">
        <v>2011102</v>
      </c>
      <c r="B121" s="8" t="s">
        <v>172</v>
      </c>
      <c r="C121" s="9">
        <v>18293</v>
      </c>
    </row>
    <row r="122" s="1" customFormat="1" ht="17.1" customHeight="1" spans="1:3">
      <c r="A122" s="124">
        <v>2011103</v>
      </c>
      <c r="B122" s="8" t="s">
        <v>174</v>
      </c>
      <c r="C122" s="9">
        <v>47</v>
      </c>
    </row>
    <row r="123" s="1" customFormat="1" ht="17.1" customHeight="1" spans="1:3">
      <c r="A123" s="124">
        <v>2011104</v>
      </c>
      <c r="B123" s="8" t="s">
        <v>361</v>
      </c>
      <c r="C123" s="9">
        <v>1348</v>
      </c>
    </row>
    <row r="124" s="1" customFormat="1" ht="17.1" customHeight="1" spans="1:3">
      <c r="A124" s="124">
        <v>2011105</v>
      </c>
      <c r="B124" s="8" t="s">
        <v>363</v>
      </c>
      <c r="C124" s="9">
        <v>984</v>
      </c>
    </row>
    <row r="125" s="1" customFormat="1" ht="17.1" customHeight="1" spans="1:3">
      <c r="A125" s="124">
        <v>2011106</v>
      </c>
      <c r="B125" s="8" t="s">
        <v>365</v>
      </c>
      <c r="C125" s="9">
        <v>0</v>
      </c>
    </row>
    <row r="126" s="1" customFormat="1" ht="17.1" customHeight="1" spans="1:3">
      <c r="A126" s="124">
        <v>2011150</v>
      </c>
      <c r="B126" s="8" t="s">
        <v>189</v>
      </c>
      <c r="C126" s="9">
        <v>354</v>
      </c>
    </row>
    <row r="127" s="1" customFormat="1" ht="17.1" customHeight="1" spans="1:3">
      <c r="A127" s="124">
        <v>2011199</v>
      </c>
      <c r="B127" s="8" t="s">
        <v>368</v>
      </c>
      <c r="C127" s="9">
        <v>18512</v>
      </c>
    </row>
    <row r="128" s="1" customFormat="1" ht="17.1" customHeight="1" spans="1:3">
      <c r="A128" s="124">
        <v>20113</v>
      </c>
      <c r="B128" s="8" t="s">
        <v>370</v>
      </c>
      <c r="C128" s="9">
        <v>138891</v>
      </c>
    </row>
    <row r="129" s="1" customFormat="1" ht="17.1" customHeight="1" spans="1:3">
      <c r="A129" s="124">
        <v>2011301</v>
      </c>
      <c r="B129" s="8" t="s">
        <v>170</v>
      </c>
      <c r="C129" s="9">
        <v>35976</v>
      </c>
    </row>
    <row r="130" s="1" customFormat="1" ht="17.1" customHeight="1" spans="1:3">
      <c r="A130" s="124">
        <v>2011302</v>
      </c>
      <c r="B130" s="8" t="s">
        <v>172</v>
      </c>
      <c r="C130" s="9">
        <v>7471</v>
      </c>
    </row>
    <row r="131" s="1" customFormat="1" ht="17.1" customHeight="1" spans="1:3">
      <c r="A131" s="124">
        <v>2011303</v>
      </c>
      <c r="B131" s="8" t="s">
        <v>174</v>
      </c>
      <c r="C131" s="9">
        <v>286</v>
      </c>
    </row>
    <row r="132" s="1" customFormat="1" ht="17.1" customHeight="1" spans="1:3">
      <c r="A132" s="124">
        <v>2011304</v>
      </c>
      <c r="B132" s="8" t="s">
        <v>375</v>
      </c>
      <c r="C132" s="9">
        <v>2711</v>
      </c>
    </row>
    <row r="133" s="1" customFormat="1" ht="17.1" customHeight="1" spans="1:3">
      <c r="A133" s="124">
        <v>2011305</v>
      </c>
      <c r="B133" s="8" t="s">
        <v>377</v>
      </c>
      <c r="C133" s="9">
        <v>39</v>
      </c>
    </row>
    <row r="134" s="1" customFormat="1" ht="17.1" customHeight="1" spans="1:3">
      <c r="A134" s="124">
        <v>2011306</v>
      </c>
      <c r="B134" s="8" t="s">
        <v>379</v>
      </c>
      <c r="C134" s="9">
        <v>980</v>
      </c>
    </row>
    <row r="135" s="1" customFormat="1" ht="17.1" customHeight="1" spans="1:3">
      <c r="A135" s="124">
        <v>2011307</v>
      </c>
      <c r="B135" s="8" t="s">
        <v>381</v>
      </c>
      <c r="C135" s="9">
        <v>12387</v>
      </c>
    </row>
    <row r="136" s="1" customFormat="1" ht="17.1" customHeight="1" spans="1:3">
      <c r="A136" s="124">
        <v>2011308</v>
      </c>
      <c r="B136" s="8" t="s">
        <v>383</v>
      </c>
      <c r="C136" s="9">
        <v>54532</v>
      </c>
    </row>
    <row r="137" s="1" customFormat="1" ht="17.1" customHeight="1" spans="1:3">
      <c r="A137" s="124">
        <v>2011350</v>
      </c>
      <c r="B137" s="8" t="s">
        <v>189</v>
      </c>
      <c r="C137" s="9">
        <v>1943</v>
      </c>
    </row>
    <row r="138" s="1" customFormat="1" ht="17.1" customHeight="1" spans="1:3">
      <c r="A138" s="124">
        <v>2011399</v>
      </c>
      <c r="B138" s="8" t="s">
        <v>386</v>
      </c>
      <c r="C138" s="9">
        <v>22566</v>
      </c>
    </row>
    <row r="139" s="1" customFormat="1" ht="17.1" customHeight="1" spans="1:3">
      <c r="A139" s="124">
        <v>20114</v>
      </c>
      <c r="B139" s="8" t="s">
        <v>388</v>
      </c>
      <c r="C139" s="9">
        <v>2031</v>
      </c>
    </row>
    <row r="140" s="1" customFormat="1" ht="17.1" customHeight="1" spans="1:3">
      <c r="A140" s="124">
        <v>2011401</v>
      </c>
      <c r="B140" s="8" t="s">
        <v>170</v>
      </c>
      <c r="C140" s="9">
        <v>596</v>
      </c>
    </row>
    <row r="141" s="1" customFormat="1" ht="17.1" customHeight="1" spans="1:3">
      <c r="A141" s="124">
        <v>2011402</v>
      </c>
      <c r="B141" s="8" t="s">
        <v>172</v>
      </c>
      <c r="C141" s="9">
        <v>965</v>
      </c>
    </row>
    <row r="142" s="1" customFormat="1" ht="17.1" customHeight="1" spans="1:3">
      <c r="A142" s="124">
        <v>2011403</v>
      </c>
      <c r="B142" s="8" t="s">
        <v>174</v>
      </c>
      <c r="C142" s="9">
        <v>0</v>
      </c>
    </row>
    <row r="143" s="1" customFormat="1" ht="17.1" customHeight="1" spans="1:3">
      <c r="A143" s="124">
        <v>2011404</v>
      </c>
      <c r="B143" s="8" t="s">
        <v>393</v>
      </c>
      <c r="C143" s="9">
        <v>0</v>
      </c>
    </row>
    <row r="144" s="1" customFormat="1" ht="17.1" customHeight="1" spans="1:3">
      <c r="A144" s="124">
        <v>2011405</v>
      </c>
      <c r="B144" s="8" t="s">
        <v>395</v>
      </c>
      <c r="C144" s="9">
        <v>261</v>
      </c>
    </row>
    <row r="145" s="1" customFormat="1" ht="17.1" customHeight="1" spans="1:3">
      <c r="A145" s="124">
        <v>2011406</v>
      </c>
      <c r="B145" s="8" t="s">
        <v>397</v>
      </c>
      <c r="C145" s="9">
        <v>21</v>
      </c>
    </row>
    <row r="146" s="1" customFormat="1" ht="17.1" customHeight="1" spans="1:3">
      <c r="A146" s="124">
        <v>2011407</v>
      </c>
      <c r="B146" s="8" t="s">
        <v>399</v>
      </c>
      <c r="C146" s="9">
        <v>0</v>
      </c>
    </row>
    <row r="147" s="1" customFormat="1" ht="17.1" customHeight="1" spans="1:3">
      <c r="A147" s="124">
        <v>2011408</v>
      </c>
      <c r="B147" s="8" t="s">
        <v>401</v>
      </c>
      <c r="C147" s="9">
        <v>0</v>
      </c>
    </row>
    <row r="148" s="1" customFormat="1" ht="17.1" customHeight="1" spans="1:3">
      <c r="A148" s="124">
        <v>2011409</v>
      </c>
      <c r="B148" s="8" t="s">
        <v>403</v>
      </c>
      <c r="C148" s="9">
        <v>7</v>
      </c>
    </row>
    <row r="149" s="1" customFormat="1" ht="17.1" customHeight="1" spans="1:3">
      <c r="A149" s="124">
        <v>2011450</v>
      </c>
      <c r="B149" s="8" t="s">
        <v>189</v>
      </c>
      <c r="C149" s="9">
        <v>113</v>
      </c>
    </row>
    <row r="150" s="1" customFormat="1" ht="17.1" customHeight="1" spans="1:3">
      <c r="A150" s="124">
        <v>2011499</v>
      </c>
      <c r="B150" s="8" t="s">
        <v>406</v>
      </c>
      <c r="C150" s="9">
        <v>68</v>
      </c>
    </row>
    <row r="151" s="1" customFormat="1" ht="17.1" customHeight="1" spans="1:3">
      <c r="A151" s="124">
        <v>20115</v>
      </c>
      <c r="B151" s="8" t="s">
        <v>408</v>
      </c>
      <c r="C151" s="9">
        <v>108575</v>
      </c>
    </row>
    <row r="152" s="1" customFormat="1" ht="17.1" customHeight="1" spans="1:3">
      <c r="A152" s="124">
        <v>2011501</v>
      </c>
      <c r="B152" s="8" t="s">
        <v>170</v>
      </c>
      <c r="C152" s="9">
        <v>82465</v>
      </c>
    </row>
    <row r="153" s="1" customFormat="1" ht="17.1" customHeight="1" spans="1:3">
      <c r="A153" s="124">
        <v>2011502</v>
      </c>
      <c r="B153" s="8" t="s">
        <v>172</v>
      </c>
      <c r="C153" s="9">
        <v>5851</v>
      </c>
    </row>
    <row r="154" s="1" customFormat="1" ht="17.1" customHeight="1" spans="1:3">
      <c r="A154" s="124">
        <v>2011503</v>
      </c>
      <c r="B154" s="8" t="s">
        <v>174</v>
      </c>
      <c r="C154" s="9">
        <v>415</v>
      </c>
    </row>
    <row r="155" s="1" customFormat="1" ht="17.1" customHeight="1" spans="1:3">
      <c r="A155" s="124">
        <v>2011504</v>
      </c>
      <c r="B155" s="8" t="s">
        <v>413</v>
      </c>
      <c r="C155" s="9">
        <v>4446</v>
      </c>
    </row>
    <row r="156" s="1" customFormat="1" ht="17.1" customHeight="1" spans="1:3">
      <c r="A156" s="124">
        <v>2011505</v>
      </c>
      <c r="B156" s="8" t="s">
        <v>415</v>
      </c>
      <c r="C156" s="9">
        <v>4765</v>
      </c>
    </row>
    <row r="157" s="1" customFormat="1" ht="17.1" customHeight="1" spans="1:3">
      <c r="A157" s="124">
        <v>2011506</v>
      </c>
      <c r="B157" s="8" t="s">
        <v>417</v>
      </c>
      <c r="C157" s="9">
        <v>1475</v>
      </c>
    </row>
    <row r="158" s="1" customFormat="1" ht="17.1" customHeight="1" spans="1:3">
      <c r="A158" s="124">
        <v>2011507</v>
      </c>
      <c r="B158" s="8" t="s">
        <v>276</v>
      </c>
      <c r="C158" s="9">
        <v>529</v>
      </c>
    </row>
    <row r="159" s="1" customFormat="1" ht="17.1" customHeight="1" spans="1:3">
      <c r="A159" s="124">
        <v>2011550</v>
      </c>
      <c r="B159" s="8" t="s">
        <v>189</v>
      </c>
      <c r="C159" s="9">
        <v>2370</v>
      </c>
    </row>
    <row r="160" s="1" customFormat="1" ht="17.1" customHeight="1" spans="1:3">
      <c r="A160" s="124">
        <v>2011599</v>
      </c>
      <c r="B160" s="8" t="s">
        <v>421</v>
      </c>
      <c r="C160" s="9">
        <v>6259</v>
      </c>
    </row>
    <row r="161" s="1" customFormat="1" ht="17.1" customHeight="1" spans="1:3">
      <c r="A161" s="124">
        <v>20117</v>
      </c>
      <c r="B161" s="8" t="s">
        <v>423</v>
      </c>
      <c r="C161" s="9">
        <v>56230</v>
      </c>
    </row>
    <row r="162" s="1" customFormat="1" ht="17.1" customHeight="1" spans="1:3">
      <c r="A162" s="124">
        <v>2011701</v>
      </c>
      <c r="B162" s="8" t="s">
        <v>170</v>
      </c>
      <c r="C162" s="9">
        <v>18105</v>
      </c>
    </row>
    <row r="163" s="1" customFormat="1" ht="17.1" customHeight="1" spans="1:3">
      <c r="A163" s="124">
        <v>2011702</v>
      </c>
      <c r="B163" s="8" t="s">
        <v>172</v>
      </c>
      <c r="C163" s="9">
        <v>1094</v>
      </c>
    </row>
    <row r="164" s="1" customFormat="1" ht="17.1" customHeight="1" spans="1:3">
      <c r="A164" s="124">
        <v>2011703</v>
      </c>
      <c r="B164" s="8" t="s">
        <v>174</v>
      </c>
      <c r="C164" s="9">
        <v>73</v>
      </c>
    </row>
    <row r="165" s="1" customFormat="1" ht="17.1" customHeight="1" spans="1:3">
      <c r="A165" s="124">
        <v>2011704</v>
      </c>
      <c r="B165" s="8" t="s">
        <v>428</v>
      </c>
      <c r="C165" s="9">
        <v>113</v>
      </c>
    </row>
    <row r="166" s="1" customFormat="1" ht="17.1" customHeight="1" spans="1:3">
      <c r="A166" s="124">
        <v>2011705</v>
      </c>
      <c r="B166" s="8" t="s">
        <v>430</v>
      </c>
      <c r="C166" s="9">
        <v>2</v>
      </c>
    </row>
    <row r="167" s="1" customFormat="1" ht="17.1" customHeight="1" spans="1:3">
      <c r="A167" s="124">
        <v>2011706</v>
      </c>
      <c r="B167" s="8" t="s">
        <v>432</v>
      </c>
      <c r="C167" s="9">
        <v>8698</v>
      </c>
    </row>
    <row r="168" s="1" customFormat="1" ht="17.1" customHeight="1" spans="1:3">
      <c r="A168" s="124">
        <v>2011707</v>
      </c>
      <c r="B168" s="8" t="s">
        <v>434</v>
      </c>
      <c r="C168" s="9">
        <v>514</v>
      </c>
    </row>
    <row r="169" s="1" customFormat="1" ht="17.1" customHeight="1" spans="1:3">
      <c r="A169" s="124">
        <v>2011708</v>
      </c>
      <c r="B169" s="8" t="s">
        <v>436</v>
      </c>
      <c r="C169" s="9">
        <v>14</v>
      </c>
    </row>
    <row r="170" s="1" customFormat="1" ht="17.1" customHeight="1" spans="1:3">
      <c r="A170" s="124">
        <v>2011709</v>
      </c>
      <c r="B170" s="8" t="s">
        <v>438</v>
      </c>
      <c r="C170" s="9">
        <v>1134</v>
      </c>
    </row>
    <row r="171" s="1" customFormat="1" ht="17.1" customHeight="1" spans="1:3">
      <c r="A171" s="124">
        <v>2011710</v>
      </c>
      <c r="B171" s="8" t="s">
        <v>276</v>
      </c>
      <c r="C171" s="9">
        <v>598</v>
      </c>
    </row>
    <row r="172" s="1" customFormat="1" ht="17.1" customHeight="1" spans="1:3">
      <c r="A172" s="124">
        <v>2011750</v>
      </c>
      <c r="B172" s="8" t="s">
        <v>189</v>
      </c>
      <c r="C172" s="9">
        <v>11748</v>
      </c>
    </row>
    <row r="173" s="1" customFormat="1" ht="17.1" customHeight="1" spans="1:3">
      <c r="A173" s="124">
        <v>2011799</v>
      </c>
      <c r="B173" s="8" t="s">
        <v>442</v>
      </c>
      <c r="C173" s="9">
        <v>14137</v>
      </c>
    </row>
    <row r="174" s="1" customFormat="1" ht="17.1" customHeight="1" spans="1:3">
      <c r="A174" s="124">
        <v>20123</v>
      </c>
      <c r="B174" s="8" t="s">
        <v>444</v>
      </c>
      <c r="C174" s="9">
        <v>61404</v>
      </c>
    </row>
    <row r="175" s="1" customFormat="1" ht="17.1" customHeight="1" spans="1:3">
      <c r="A175" s="124">
        <v>2012301</v>
      </c>
      <c r="B175" s="8" t="s">
        <v>170</v>
      </c>
      <c r="C175" s="9">
        <v>15251</v>
      </c>
    </row>
    <row r="176" s="1" customFormat="1" ht="17.1" customHeight="1" spans="1:3">
      <c r="A176" s="124">
        <v>2012302</v>
      </c>
      <c r="B176" s="8" t="s">
        <v>172</v>
      </c>
      <c r="C176" s="9">
        <v>1774</v>
      </c>
    </row>
    <row r="177" s="1" customFormat="1" ht="17.1" customHeight="1" spans="1:3">
      <c r="A177" s="124">
        <v>2012303</v>
      </c>
      <c r="B177" s="8" t="s">
        <v>174</v>
      </c>
      <c r="C177" s="9">
        <v>157</v>
      </c>
    </row>
    <row r="178" s="1" customFormat="1" ht="17.1" customHeight="1" spans="1:3">
      <c r="A178" s="124">
        <v>2012304</v>
      </c>
      <c r="B178" s="8" t="s">
        <v>449</v>
      </c>
      <c r="C178" s="9">
        <v>21370</v>
      </c>
    </row>
    <row r="179" s="1" customFormat="1" ht="17.1" customHeight="1" spans="1:3">
      <c r="A179" s="124">
        <v>2012350</v>
      </c>
      <c r="B179" s="8" t="s">
        <v>189</v>
      </c>
      <c r="C179" s="9">
        <v>1054</v>
      </c>
    </row>
    <row r="180" s="1" customFormat="1" ht="17.1" customHeight="1" spans="1:3">
      <c r="A180" s="124">
        <v>2012399</v>
      </c>
      <c r="B180" s="8" t="s">
        <v>452</v>
      </c>
      <c r="C180" s="9">
        <v>21798</v>
      </c>
    </row>
    <row r="181" s="1" customFormat="1" ht="17.1" customHeight="1" spans="1:3">
      <c r="A181" s="124">
        <v>20124</v>
      </c>
      <c r="B181" s="8" t="s">
        <v>454</v>
      </c>
      <c r="C181" s="9">
        <v>21993</v>
      </c>
    </row>
    <row r="182" s="1" customFormat="1" ht="17.1" customHeight="1" spans="1:3">
      <c r="A182" s="124">
        <v>2012401</v>
      </c>
      <c r="B182" s="8" t="s">
        <v>170</v>
      </c>
      <c r="C182" s="9">
        <v>2514</v>
      </c>
    </row>
    <row r="183" s="1" customFormat="1" ht="17.1" customHeight="1" spans="1:3">
      <c r="A183" s="124">
        <v>2012402</v>
      </c>
      <c r="B183" s="8" t="s">
        <v>172</v>
      </c>
      <c r="C183" s="9">
        <v>407</v>
      </c>
    </row>
    <row r="184" s="1" customFormat="1" ht="17.1" customHeight="1" spans="1:3">
      <c r="A184" s="124">
        <v>2012403</v>
      </c>
      <c r="B184" s="8" t="s">
        <v>174</v>
      </c>
      <c r="C184" s="9">
        <v>0</v>
      </c>
    </row>
    <row r="185" s="1" customFormat="1" ht="17.1" customHeight="1" spans="1:3">
      <c r="A185" s="124">
        <v>2012404</v>
      </c>
      <c r="B185" s="8" t="s">
        <v>459</v>
      </c>
      <c r="C185" s="9">
        <v>5434</v>
      </c>
    </row>
    <row r="186" s="1" customFormat="1" ht="17.1" customHeight="1" spans="1:3">
      <c r="A186" s="124">
        <v>2012450</v>
      </c>
      <c r="B186" s="8" t="s">
        <v>189</v>
      </c>
      <c r="C186" s="9">
        <v>305</v>
      </c>
    </row>
    <row r="187" s="1" customFormat="1" ht="17.1" customHeight="1" spans="1:3">
      <c r="A187" s="124">
        <v>2012499</v>
      </c>
      <c r="B187" s="8" t="s">
        <v>462</v>
      </c>
      <c r="C187" s="9">
        <v>13333</v>
      </c>
    </row>
    <row r="188" s="1" customFormat="1" ht="17.1" customHeight="1" spans="1:3">
      <c r="A188" s="124">
        <v>20125</v>
      </c>
      <c r="B188" s="8" t="s">
        <v>464</v>
      </c>
      <c r="C188" s="9">
        <v>12603</v>
      </c>
    </row>
    <row r="189" s="1" customFormat="1" ht="17.1" customHeight="1" spans="1:3">
      <c r="A189" s="124">
        <v>2012501</v>
      </c>
      <c r="B189" s="8" t="s">
        <v>170</v>
      </c>
      <c r="C189" s="9">
        <v>3393</v>
      </c>
    </row>
    <row r="190" s="1" customFormat="1" ht="17.1" customHeight="1" spans="1:3">
      <c r="A190" s="124">
        <v>2012502</v>
      </c>
      <c r="B190" s="8" t="s">
        <v>172</v>
      </c>
      <c r="C190" s="9">
        <v>154</v>
      </c>
    </row>
    <row r="191" s="1" customFormat="1" ht="17.1" customHeight="1" spans="1:3">
      <c r="A191" s="124">
        <v>2012503</v>
      </c>
      <c r="B191" s="8" t="s">
        <v>174</v>
      </c>
      <c r="C191" s="9">
        <v>63</v>
      </c>
    </row>
    <row r="192" s="1" customFormat="1" ht="17.1" customHeight="1" spans="1:3">
      <c r="A192" s="124">
        <v>2012504</v>
      </c>
      <c r="B192" s="8" t="s">
        <v>469</v>
      </c>
      <c r="C192" s="9">
        <v>2</v>
      </c>
    </row>
    <row r="193" s="1" customFormat="1" ht="17.1" customHeight="1" spans="1:3">
      <c r="A193" s="124">
        <v>2012505</v>
      </c>
      <c r="B193" s="8" t="s">
        <v>471</v>
      </c>
      <c r="C193" s="9">
        <v>712</v>
      </c>
    </row>
    <row r="194" s="1" customFormat="1" ht="17.1" customHeight="1" spans="1:3">
      <c r="A194" s="124">
        <v>2012506</v>
      </c>
      <c r="B194" s="8" t="s">
        <v>473</v>
      </c>
      <c r="C194" s="9">
        <v>6205</v>
      </c>
    </row>
    <row r="195" s="1" customFormat="1" ht="17.1" customHeight="1" spans="1:3">
      <c r="A195" s="124">
        <v>2012550</v>
      </c>
      <c r="B195" s="8" t="s">
        <v>189</v>
      </c>
      <c r="C195" s="9">
        <v>784</v>
      </c>
    </row>
    <row r="196" s="1" customFormat="1" ht="17.1" customHeight="1" spans="1:3">
      <c r="A196" s="124">
        <v>2012599</v>
      </c>
      <c r="B196" s="8" t="s">
        <v>476</v>
      </c>
      <c r="C196" s="9">
        <v>1290</v>
      </c>
    </row>
    <row r="197" s="1" customFormat="1" ht="17.1" customHeight="1" spans="1:3">
      <c r="A197" s="124">
        <v>20126</v>
      </c>
      <c r="B197" s="8" t="s">
        <v>478</v>
      </c>
      <c r="C197" s="9">
        <v>41357</v>
      </c>
    </row>
    <row r="198" s="1" customFormat="1" ht="17.1" customHeight="1" spans="1:3">
      <c r="A198" s="124">
        <v>2012601</v>
      </c>
      <c r="B198" s="8" t="s">
        <v>170</v>
      </c>
      <c r="C198" s="9">
        <v>12681</v>
      </c>
    </row>
    <row r="199" s="1" customFormat="1" ht="17.1" customHeight="1" spans="1:3">
      <c r="A199" s="124">
        <v>2012602</v>
      </c>
      <c r="B199" s="8" t="s">
        <v>172</v>
      </c>
      <c r="C199" s="9">
        <v>1729</v>
      </c>
    </row>
    <row r="200" s="1" customFormat="1" ht="17.1" customHeight="1" spans="1:3">
      <c r="A200" s="124">
        <v>2012603</v>
      </c>
      <c r="B200" s="8" t="s">
        <v>174</v>
      </c>
      <c r="C200" s="9">
        <v>0</v>
      </c>
    </row>
    <row r="201" s="1" customFormat="1" ht="17.1" customHeight="1" spans="1:3">
      <c r="A201" s="124">
        <v>2012604</v>
      </c>
      <c r="B201" s="8" t="s">
        <v>483</v>
      </c>
      <c r="C201" s="9">
        <v>25972</v>
      </c>
    </row>
    <row r="202" s="1" customFormat="1" ht="17.1" customHeight="1" spans="1:3">
      <c r="A202" s="124">
        <v>2012699</v>
      </c>
      <c r="B202" s="8" t="s">
        <v>485</v>
      </c>
      <c r="C202" s="9">
        <v>975</v>
      </c>
    </row>
    <row r="203" s="1" customFormat="1" ht="17.1" customHeight="1" spans="1:3">
      <c r="A203" s="124">
        <v>20128</v>
      </c>
      <c r="B203" s="8" t="s">
        <v>487</v>
      </c>
      <c r="C203" s="9">
        <v>20412</v>
      </c>
    </row>
    <row r="204" s="1" customFormat="1" ht="17.1" customHeight="1" spans="1:3">
      <c r="A204" s="124">
        <v>2012801</v>
      </c>
      <c r="B204" s="8" t="s">
        <v>170</v>
      </c>
      <c r="C204" s="9">
        <v>13956</v>
      </c>
    </row>
    <row r="205" s="1" customFormat="1" ht="17.1" customHeight="1" spans="1:3">
      <c r="A205" s="124">
        <v>2012802</v>
      </c>
      <c r="B205" s="8" t="s">
        <v>172</v>
      </c>
      <c r="C205" s="9">
        <v>2868</v>
      </c>
    </row>
    <row r="206" s="1" customFormat="1" ht="17.1" customHeight="1" spans="1:3">
      <c r="A206" s="124">
        <v>2012803</v>
      </c>
      <c r="B206" s="8" t="s">
        <v>174</v>
      </c>
      <c r="C206" s="9">
        <v>0</v>
      </c>
    </row>
    <row r="207" s="1" customFormat="1" ht="17.1" customHeight="1" spans="1:3">
      <c r="A207" s="124">
        <v>2012804</v>
      </c>
      <c r="B207" s="8" t="s">
        <v>202</v>
      </c>
      <c r="C207" s="9">
        <v>186</v>
      </c>
    </row>
    <row r="208" s="1" customFormat="1" ht="17.1" customHeight="1" spans="1:3">
      <c r="A208" s="124">
        <v>2012850</v>
      </c>
      <c r="B208" s="8" t="s">
        <v>189</v>
      </c>
      <c r="C208" s="9">
        <v>83</v>
      </c>
    </row>
    <row r="209" s="1" customFormat="1" ht="17.1" customHeight="1" spans="1:3">
      <c r="A209" s="124">
        <v>2012899</v>
      </c>
      <c r="B209" s="8" t="s">
        <v>494</v>
      </c>
      <c r="C209" s="9">
        <v>3319</v>
      </c>
    </row>
    <row r="210" s="1" customFormat="1" ht="17.1" customHeight="1" spans="1:3">
      <c r="A210" s="124">
        <v>20129</v>
      </c>
      <c r="B210" s="8" t="s">
        <v>496</v>
      </c>
      <c r="C210" s="9">
        <v>83966</v>
      </c>
    </row>
    <row r="211" s="1" customFormat="1" ht="17.1" customHeight="1" spans="1:3">
      <c r="A211" s="124">
        <v>2012901</v>
      </c>
      <c r="B211" s="8" t="s">
        <v>170</v>
      </c>
      <c r="C211" s="9">
        <v>42328</v>
      </c>
    </row>
    <row r="212" s="1" customFormat="1" ht="17.1" customHeight="1" spans="1:3">
      <c r="A212" s="124">
        <v>2012902</v>
      </c>
      <c r="B212" s="8" t="s">
        <v>172</v>
      </c>
      <c r="C212" s="9">
        <v>14542</v>
      </c>
    </row>
    <row r="213" s="1" customFormat="1" ht="17.1" customHeight="1" spans="1:3">
      <c r="A213" s="124">
        <v>2012903</v>
      </c>
      <c r="B213" s="8" t="s">
        <v>174</v>
      </c>
      <c r="C213" s="9">
        <v>67</v>
      </c>
    </row>
    <row r="214" s="1" customFormat="1" ht="17.1" customHeight="1" spans="1:3">
      <c r="A214" s="124">
        <v>2012904</v>
      </c>
      <c r="B214" s="8" t="s">
        <v>501</v>
      </c>
      <c r="C214" s="9">
        <v>12</v>
      </c>
    </row>
    <row r="215" s="1" customFormat="1" ht="17.1" customHeight="1" spans="1:3">
      <c r="A215" s="124">
        <v>2012905</v>
      </c>
      <c r="B215" s="8" t="s">
        <v>503</v>
      </c>
      <c r="C215" s="9">
        <v>188</v>
      </c>
    </row>
    <row r="216" s="1" customFormat="1" ht="17.1" customHeight="1" spans="1:3">
      <c r="A216" s="124">
        <v>2012950</v>
      </c>
      <c r="B216" s="8" t="s">
        <v>189</v>
      </c>
      <c r="C216" s="9">
        <v>1109</v>
      </c>
    </row>
    <row r="217" s="1" customFormat="1" ht="17.1" customHeight="1" spans="1:3">
      <c r="A217" s="124">
        <v>2012999</v>
      </c>
      <c r="B217" s="8" t="s">
        <v>506</v>
      </c>
      <c r="C217" s="9">
        <v>25720</v>
      </c>
    </row>
    <row r="218" s="1" customFormat="1" ht="17.1" customHeight="1" spans="1:3">
      <c r="A218" s="124">
        <v>20131</v>
      </c>
      <c r="B218" s="8" t="s">
        <v>508</v>
      </c>
      <c r="C218" s="9">
        <v>271347</v>
      </c>
    </row>
    <row r="219" s="1" customFormat="1" ht="17.1" customHeight="1" spans="1:3">
      <c r="A219" s="124">
        <v>2013101</v>
      </c>
      <c r="B219" s="8" t="s">
        <v>170</v>
      </c>
      <c r="C219" s="9">
        <v>185473</v>
      </c>
    </row>
    <row r="220" s="1" customFormat="1" ht="17.1" customHeight="1" spans="1:3">
      <c r="A220" s="124">
        <v>2013102</v>
      </c>
      <c r="B220" s="8" t="s">
        <v>172</v>
      </c>
      <c r="C220" s="9">
        <v>40334</v>
      </c>
    </row>
    <row r="221" s="1" customFormat="1" ht="17.1" customHeight="1" spans="1:3">
      <c r="A221" s="124">
        <v>2013103</v>
      </c>
      <c r="B221" s="8" t="s">
        <v>174</v>
      </c>
      <c r="C221" s="9">
        <v>1498</v>
      </c>
    </row>
    <row r="222" s="1" customFormat="1" ht="17.1" customHeight="1" spans="1:3">
      <c r="A222" s="124">
        <v>2013105</v>
      </c>
      <c r="B222" s="8" t="s">
        <v>513</v>
      </c>
      <c r="C222" s="9">
        <v>9837</v>
      </c>
    </row>
    <row r="223" s="1" customFormat="1" ht="17.1" customHeight="1" spans="1:3">
      <c r="A223" s="124">
        <v>2013150</v>
      </c>
      <c r="B223" s="8" t="s">
        <v>189</v>
      </c>
      <c r="C223" s="9">
        <v>1756</v>
      </c>
    </row>
    <row r="224" s="1" customFormat="1" ht="17.1" customHeight="1" spans="1:3">
      <c r="A224" s="124">
        <v>2013199</v>
      </c>
      <c r="B224" s="8" t="s">
        <v>516</v>
      </c>
      <c r="C224" s="9">
        <v>32449</v>
      </c>
    </row>
    <row r="225" s="1" customFormat="1" ht="17.1" customHeight="1" spans="1:3">
      <c r="A225" s="124">
        <v>20132</v>
      </c>
      <c r="B225" s="8" t="s">
        <v>518</v>
      </c>
      <c r="C225" s="9">
        <v>113522</v>
      </c>
    </row>
    <row r="226" s="1" customFormat="1" ht="17.1" customHeight="1" spans="1:3">
      <c r="A226" s="124">
        <v>2013201</v>
      </c>
      <c r="B226" s="8" t="s">
        <v>170</v>
      </c>
      <c r="C226" s="9">
        <v>36630</v>
      </c>
    </row>
    <row r="227" s="1" customFormat="1" ht="17.1" customHeight="1" spans="1:3">
      <c r="A227" s="124">
        <v>2013202</v>
      </c>
      <c r="B227" s="8" t="s">
        <v>172</v>
      </c>
      <c r="C227" s="9">
        <v>34997</v>
      </c>
    </row>
    <row r="228" s="1" customFormat="1" ht="17.1" customHeight="1" spans="1:3">
      <c r="A228" s="124">
        <v>2013203</v>
      </c>
      <c r="B228" s="8" t="s">
        <v>174</v>
      </c>
      <c r="C228" s="9">
        <v>0</v>
      </c>
    </row>
    <row r="229" s="1" customFormat="1" ht="17.1" customHeight="1" spans="1:3">
      <c r="A229" s="124">
        <v>2013250</v>
      </c>
      <c r="B229" s="8" t="s">
        <v>189</v>
      </c>
      <c r="C229" s="9">
        <v>414</v>
      </c>
    </row>
    <row r="230" s="1" customFormat="1" ht="17.1" customHeight="1" spans="1:3">
      <c r="A230" s="124">
        <v>2013299</v>
      </c>
      <c r="B230" s="8" t="s">
        <v>524</v>
      </c>
      <c r="C230" s="9">
        <v>41481</v>
      </c>
    </row>
    <row r="231" s="1" customFormat="1" ht="17.1" customHeight="1" spans="1:3">
      <c r="A231" s="124">
        <v>20133</v>
      </c>
      <c r="B231" s="8" t="s">
        <v>526</v>
      </c>
      <c r="C231" s="9">
        <v>74042</v>
      </c>
    </row>
    <row r="232" s="1" customFormat="1" ht="17.1" customHeight="1" spans="1:3">
      <c r="A232" s="124">
        <v>2013301</v>
      </c>
      <c r="B232" s="8" t="s">
        <v>170</v>
      </c>
      <c r="C232" s="9">
        <v>31447</v>
      </c>
    </row>
    <row r="233" s="1" customFormat="1" ht="17.1" customHeight="1" spans="1:3">
      <c r="A233" s="124">
        <v>2013302</v>
      </c>
      <c r="B233" s="8" t="s">
        <v>172</v>
      </c>
      <c r="C233" s="9">
        <v>16879</v>
      </c>
    </row>
    <row r="234" s="1" customFormat="1" ht="17.1" customHeight="1" spans="1:3">
      <c r="A234" s="124">
        <v>2013303</v>
      </c>
      <c r="B234" s="8" t="s">
        <v>174</v>
      </c>
      <c r="C234" s="9">
        <v>0</v>
      </c>
    </row>
    <row r="235" s="1" customFormat="1" ht="17.1" customHeight="1" spans="1:3">
      <c r="A235" s="124">
        <v>2013350</v>
      </c>
      <c r="B235" s="8" t="s">
        <v>189</v>
      </c>
      <c r="C235" s="9">
        <v>1688</v>
      </c>
    </row>
    <row r="236" s="1" customFormat="1" ht="17.1" customHeight="1" spans="1:3">
      <c r="A236" s="124">
        <v>2013399</v>
      </c>
      <c r="B236" s="8" t="s">
        <v>532</v>
      </c>
      <c r="C236" s="9">
        <v>24028</v>
      </c>
    </row>
    <row r="237" s="1" customFormat="1" ht="17.1" customHeight="1" spans="1:3">
      <c r="A237" s="124">
        <v>20134</v>
      </c>
      <c r="B237" s="8" t="s">
        <v>534</v>
      </c>
      <c r="C237" s="9">
        <v>25682</v>
      </c>
    </row>
    <row r="238" s="1" customFormat="1" ht="17.1" customHeight="1" spans="1:3">
      <c r="A238" s="124">
        <v>2013401</v>
      </c>
      <c r="B238" s="8" t="s">
        <v>170</v>
      </c>
      <c r="C238" s="9">
        <v>14209</v>
      </c>
    </row>
    <row r="239" s="1" customFormat="1" ht="17.1" customHeight="1" spans="1:3">
      <c r="A239" s="124">
        <v>2013402</v>
      </c>
      <c r="B239" s="8" t="s">
        <v>172</v>
      </c>
      <c r="C239" s="9">
        <v>4697</v>
      </c>
    </row>
    <row r="240" s="1" customFormat="1" ht="17.1" customHeight="1" spans="1:3">
      <c r="A240" s="124">
        <v>2013403</v>
      </c>
      <c r="B240" s="8" t="s">
        <v>174</v>
      </c>
      <c r="C240" s="9">
        <v>0</v>
      </c>
    </row>
    <row r="241" s="1" customFormat="1" ht="17.1" customHeight="1" spans="1:3">
      <c r="A241" s="124">
        <v>2013450</v>
      </c>
      <c r="B241" s="8" t="s">
        <v>189</v>
      </c>
      <c r="C241" s="9">
        <v>63</v>
      </c>
    </row>
    <row r="242" s="1" customFormat="1" ht="17.1" customHeight="1" spans="1:3">
      <c r="A242" s="124">
        <v>2013499</v>
      </c>
      <c r="B242" s="8" t="s">
        <v>540</v>
      </c>
      <c r="C242" s="9">
        <v>6713</v>
      </c>
    </row>
    <row r="243" s="1" customFormat="1" ht="17.1" customHeight="1" spans="1:3">
      <c r="A243" s="124">
        <v>20135</v>
      </c>
      <c r="B243" s="8" t="s">
        <v>542</v>
      </c>
      <c r="C243" s="9">
        <v>1095</v>
      </c>
    </row>
    <row r="244" s="1" customFormat="1" ht="17.1" customHeight="1" spans="1:3">
      <c r="A244" s="124">
        <v>2013501</v>
      </c>
      <c r="B244" s="8" t="s">
        <v>170</v>
      </c>
      <c r="C244" s="9">
        <v>689</v>
      </c>
    </row>
    <row r="245" s="1" customFormat="1" ht="17.1" customHeight="1" spans="1:3">
      <c r="A245" s="124">
        <v>2013502</v>
      </c>
      <c r="B245" s="8" t="s">
        <v>172</v>
      </c>
      <c r="C245" s="9">
        <v>172</v>
      </c>
    </row>
    <row r="246" s="1" customFormat="1" ht="17.1" customHeight="1" spans="1:3">
      <c r="A246" s="124">
        <v>2013503</v>
      </c>
      <c r="B246" s="8" t="s">
        <v>174</v>
      </c>
      <c r="C246" s="9">
        <v>4</v>
      </c>
    </row>
    <row r="247" s="1" customFormat="1" ht="17.1" customHeight="1" spans="1:3">
      <c r="A247" s="124">
        <v>2013550</v>
      </c>
      <c r="B247" s="8" t="s">
        <v>189</v>
      </c>
      <c r="C247" s="9">
        <v>3</v>
      </c>
    </row>
    <row r="248" s="1" customFormat="1" ht="17.1" customHeight="1" spans="1:3">
      <c r="A248" s="124">
        <v>2013599</v>
      </c>
      <c r="B248" s="8" t="s">
        <v>548</v>
      </c>
      <c r="C248" s="9">
        <v>227</v>
      </c>
    </row>
    <row r="249" s="1" customFormat="1" ht="17.1" customHeight="1" spans="1:3">
      <c r="A249" s="124">
        <v>20136</v>
      </c>
      <c r="B249" s="8" t="s">
        <v>550</v>
      </c>
      <c r="C249" s="9">
        <v>51466</v>
      </c>
    </row>
    <row r="250" s="1" customFormat="1" ht="17.1" customHeight="1" spans="1:3">
      <c r="A250" s="124">
        <v>2013601</v>
      </c>
      <c r="B250" s="8" t="s">
        <v>170</v>
      </c>
      <c r="C250" s="9">
        <v>24195</v>
      </c>
    </row>
    <row r="251" s="1" customFormat="1" ht="17.1" customHeight="1" spans="1:3">
      <c r="A251" s="124">
        <v>2013602</v>
      </c>
      <c r="B251" s="8" t="s">
        <v>172</v>
      </c>
      <c r="C251" s="9">
        <v>8238</v>
      </c>
    </row>
    <row r="252" s="1" customFormat="1" ht="17.1" customHeight="1" spans="1:3">
      <c r="A252" s="124">
        <v>2013603</v>
      </c>
      <c r="B252" s="8" t="s">
        <v>174</v>
      </c>
      <c r="C252" s="9">
        <v>6</v>
      </c>
    </row>
    <row r="253" s="1" customFormat="1" ht="17.1" customHeight="1" spans="1:3">
      <c r="A253" s="124">
        <v>2013650</v>
      </c>
      <c r="B253" s="8" t="s">
        <v>189</v>
      </c>
      <c r="C253" s="9">
        <v>234</v>
      </c>
    </row>
    <row r="254" s="1" customFormat="1" ht="17.1" customHeight="1" spans="1:3">
      <c r="A254" s="124">
        <v>2013699</v>
      </c>
      <c r="B254" s="8" t="s">
        <v>556</v>
      </c>
      <c r="C254" s="9">
        <v>18793</v>
      </c>
    </row>
    <row r="255" s="1" customFormat="1" ht="17.1" customHeight="1" spans="1:3">
      <c r="A255" s="124">
        <v>20199</v>
      </c>
      <c r="B255" s="8" t="s">
        <v>558</v>
      </c>
      <c r="C255" s="9">
        <v>437079</v>
      </c>
    </row>
    <row r="256" s="1" customFormat="1" ht="17.1" customHeight="1" spans="1:3">
      <c r="A256" s="124">
        <v>2019901</v>
      </c>
      <c r="B256" s="8" t="s">
        <v>560</v>
      </c>
      <c r="C256" s="9">
        <v>181</v>
      </c>
    </row>
    <row r="257" s="1" customFormat="1" ht="17.1" customHeight="1" spans="1:3">
      <c r="A257" s="124">
        <v>2019999</v>
      </c>
      <c r="B257" s="8" t="s">
        <v>562</v>
      </c>
      <c r="C257" s="9">
        <v>436898</v>
      </c>
    </row>
    <row r="258" s="1" customFormat="1" ht="17.1" customHeight="1" spans="1:3">
      <c r="A258" s="124">
        <v>202</v>
      </c>
      <c r="B258" s="8" t="s">
        <v>3236</v>
      </c>
      <c r="C258" s="9">
        <v>848</v>
      </c>
    </row>
    <row r="259" s="1" customFormat="1" ht="17.1" customHeight="1" spans="1:3">
      <c r="A259" s="124">
        <v>20201</v>
      </c>
      <c r="B259" s="8" t="s">
        <v>3237</v>
      </c>
      <c r="C259" s="9">
        <v>745</v>
      </c>
    </row>
    <row r="260" s="1" customFormat="1" ht="17.1" customHeight="1" spans="1:3">
      <c r="A260" s="124">
        <v>2020101</v>
      </c>
      <c r="B260" s="8" t="s">
        <v>170</v>
      </c>
      <c r="C260" s="9">
        <v>0</v>
      </c>
    </row>
    <row r="261" s="1" customFormat="1" ht="17.1" customHeight="1" spans="1:3">
      <c r="A261" s="124">
        <v>2020102</v>
      </c>
      <c r="B261" s="8" t="s">
        <v>172</v>
      </c>
      <c r="C261" s="9">
        <v>0</v>
      </c>
    </row>
    <row r="262" s="1" customFormat="1" ht="17.1" customHeight="1" spans="1:3">
      <c r="A262" s="124">
        <v>2020103</v>
      </c>
      <c r="B262" s="8" t="s">
        <v>174</v>
      </c>
      <c r="C262" s="9">
        <v>0</v>
      </c>
    </row>
    <row r="263" s="1" customFormat="1" ht="17.1" customHeight="1" spans="1:3">
      <c r="A263" s="124">
        <v>2020104</v>
      </c>
      <c r="B263" s="8" t="s">
        <v>513</v>
      </c>
      <c r="C263" s="9">
        <v>0</v>
      </c>
    </row>
    <row r="264" s="1" customFormat="1" ht="17.1" customHeight="1" spans="1:3">
      <c r="A264" s="124">
        <v>2020150</v>
      </c>
      <c r="B264" s="8" t="s">
        <v>189</v>
      </c>
      <c r="C264" s="9">
        <v>0</v>
      </c>
    </row>
    <row r="265" s="1" customFormat="1" ht="17.1" customHeight="1" spans="1:3">
      <c r="A265" s="124">
        <v>2020199</v>
      </c>
      <c r="B265" s="8" t="s">
        <v>568</v>
      </c>
      <c r="C265" s="9">
        <v>745</v>
      </c>
    </row>
    <row r="266" s="1" customFormat="1" ht="17.1" customHeight="1" spans="1:3">
      <c r="A266" s="124">
        <v>20202</v>
      </c>
      <c r="B266" s="8" t="s">
        <v>3238</v>
      </c>
      <c r="C266" s="9">
        <v>0</v>
      </c>
    </row>
    <row r="267" s="1" customFormat="1" ht="17.1" customHeight="1" spans="1:3">
      <c r="A267" s="124">
        <v>2020201</v>
      </c>
      <c r="B267" s="8" t="s">
        <v>3239</v>
      </c>
      <c r="C267" s="9">
        <v>0</v>
      </c>
    </row>
    <row r="268" s="1" customFormat="1" ht="17.1" customHeight="1" spans="1:3">
      <c r="A268" s="124">
        <v>2020202</v>
      </c>
      <c r="B268" s="8" t="s">
        <v>3240</v>
      </c>
      <c r="C268" s="9">
        <v>0</v>
      </c>
    </row>
    <row r="269" s="1" customFormat="1" ht="17.1" customHeight="1" spans="1:3">
      <c r="A269" s="124">
        <v>20203</v>
      </c>
      <c r="B269" s="8" t="s">
        <v>3241</v>
      </c>
      <c r="C269" s="9">
        <v>0</v>
      </c>
    </row>
    <row r="270" s="1" customFormat="1" ht="17.1" customHeight="1" spans="1:3">
      <c r="A270" s="124">
        <v>2020301</v>
      </c>
      <c r="B270" s="8" t="s">
        <v>3242</v>
      </c>
      <c r="C270" s="9">
        <v>0</v>
      </c>
    </row>
    <row r="271" s="1" customFormat="1" ht="17.1" customHeight="1" spans="1:3">
      <c r="A271" s="124">
        <v>2020302</v>
      </c>
      <c r="B271" s="8" t="s">
        <v>3243</v>
      </c>
      <c r="C271" s="9">
        <v>0</v>
      </c>
    </row>
    <row r="272" s="1" customFormat="1" ht="17.1" customHeight="1" spans="1:3">
      <c r="A272" s="124">
        <v>2020303</v>
      </c>
      <c r="B272" s="8" t="s">
        <v>3244</v>
      </c>
      <c r="C272" s="9">
        <v>0</v>
      </c>
    </row>
    <row r="273" s="1" customFormat="1" ht="17.1" customHeight="1" spans="1:3">
      <c r="A273" s="124">
        <v>2020304</v>
      </c>
      <c r="B273" s="8" t="s">
        <v>3245</v>
      </c>
      <c r="C273" s="9">
        <v>0</v>
      </c>
    </row>
    <row r="274" s="1" customFormat="1" ht="17.1" customHeight="1" spans="1:3">
      <c r="A274" s="124">
        <v>2020305</v>
      </c>
      <c r="B274" s="8" t="s">
        <v>3246</v>
      </c>
      <c r="C274" s="9">
        <v>0</v>
      </c>
    </row>
    <row r="275" s="1" customFormat="1" ht="17.1" customHeight="1" spans="1:3">
      <c r="A275" s="124">
        <v>2020399</v>
      </c>
      <c r="B275" s="8" t="s">
        <v>3247</v>
      </c>
      <c r="C275" s="9">
        <v>0</v>
      </c>
    </row>
    <row r="276" s="1" customFormat="1" ht="17.1" customHeight="1" spans="1:3">
      <c r="A276" s="124">
        <v>20204</v>
      </c>
      <c r="B276" s="8" t="s">
        <v>3248</v>
      </c>
      <c r="C276" s="9">
        <v>0</v>
      </c>
    </row>
    <row r="277" s="1" customFormat="1" ht="17.1" customHeight="1" spans="1:3">
      <c r="A277" s="124">
        <v>2020401</v>
      </c>
      <c r="B277" s="8" t="s">
        <v>3249</v>
      </c>
      <c r="C277" s="9">
        <v>0</v>
      </c>
    </row>
    <row r="278" s="1" customFormat="1" ht="17.1" customHeight="1" spans="1:3">
      <c r="A278" s="124">
        <v>2020402</v>
      </c>
      <c r="B278" s="8" t="s">
        <v>3250</v>
      </c>
      <c r="C278" s="9">
        <v>0</v>
      </c>
    </row>
    <row r="279" s="1" customFormat="1" ht="17.1" customHeight="1" spans="1:3">
      <c r="A279" s="124">
        <v>2020403</v>
      </c>
      <c r="B279" s="8" t="s">
        <v>3251</v>
      </c>
      <c r="C279" s="9">
        <v>0</v>
      </c>
    </row>
    <row r="280" s="1" customFormat="1" ht="17.1" customHeight="1" spans="1:3">
      <c r="A280" s="124">
        <v>2020404</v>
      </c>
      <c r="B280" s="8" t="s">
        <v>3252</v>
      </c>
      <c r="C280" s="9">
        <v>0</v>
      </c>
    </row>
    <row r="281" s="1" customFormat="1" ht="17.1" customHeight="1" spans="1:3">
      <c r="A281" s="124">
        <v>2020499</v>
      </c>
      <c r="B281" s="8" t="s">
        <v>3253</v>
      </c>
      <c r="C281" s="9">
        <v>0</v>
      </c>
    </row>
    <row r="282" s="1" customFormat="1" ht="17.1" customHeight="1" spans="1:3">
      <c r="A282" s="124">
        <v>20205</v>
      </c>
      <c r="B282" s="8" t="s">
        <v>566</v>
      </c>
      <c r="C282" s="9">
        <v>0</v>
      </c>
    </row>
    <row r="283" s="1" customFormat="1" ht="17.1" customHeight="1" spans="1:3">
      <c r="A283" s="124">
        <v>2020503</v>
      </c>
      <c r="B283" s="8" t="s">
        <v>3254</v>
      </c>
      <c r="C283" s="9">
        <v>0</v>
      </c>
    </row>
    <row r="284" s="1" customFormat="1" ht="17.1" customHeight="1" spans="1:3">
      <c r="A284" s="124">
        <v>2020504</v>
      </c>
      <c r="B284" s="8" t="s">
        <v>3255</v>
      </c>
      <c r="C284" s="9">
        <v>0</v>
      </c>
    </row>
    <row r="285" s="1" customFormat="1" ht="17.1" customHeight="1" spans="1:3">
      <c r="A285" s="124">
        <v>2020599</v>
      </c>
      <c r="B285" s="8" t="s">
        <v>3256</v>
      </c>
      <c r="C285" s="9">
        <v>0</v>
      </c>
    </row>
    <row r="286" s="1" customFormat="1" ht="17.1" customHeight="1" spans="1:3">
      <c r="A286" s="124">
        <v>20206</v>
      </c>
      <c r="B286" s="8" t="s">
        <v>3257</v>
      </c>
      <c r="C286" s="9">
        <v>0</v>
      </c>
    </row>
    <row r="287" s="1" customFormat="1" ht="17.1" customHeight="1" spans="1:3">
      <c r="A287" s="124">
        <v>2020601</v>
      </c>
      <c r="B287" s="8" t="s">
        <v>3258</v>
      </c>
      <c r="C287" s="9">
        <v>0</v>
      </c>
    </row>
    <row r="288" s="1" customFormat="1" ht="17.1" customHeight="1" spans="1:3">
      <c r="A288" s="124">
        <v>20207</v>
      </c>
      <c r="B288" s="8" t="s">
        <v>3259</v>
      </c>
      <c r="C288" s="9">
        <v>0</v>
      </c>
    </row>
    <row r="289" s="1" customFormat="1" ht="17.1" customHeight="1" spans="1:3">
      <c r="A289" s="124">
        <v>2020701</v>
      </c>
      <c r="B289" s="8" t="s">
        <v>3260</v>
      </c>
      <c r="C289" s="9">
        <v>0</v>
      </c>
    </row>
    <row r="290" s="1" customFormat="1" ht="17.1" customHeight="1" spans="1:3">
      <c r="A290" s="124">
        <v>2020702</v>
      </c>
      <c r="B290" s="8" t="s">
        <v>3261</v>
      </c>
      <c r="C290" s="9">
        <v>0</v>
      </c>
    </row>
    <row r="291" s="1" customFormat="1" ht="17.1" customHeight="1" spans="1:3">
      <c r="A291" s="124">
        <v>2020703</v>
      </c>
      <c r="B291" s="8" t="s">
        <v>3262</v>
      </c>
      <c r="C291" s="9">
        <v>0</v>
      </c>
    </row>
    <row r="292" s="1" customFormat="1" ht="17.1" customHeight="1" spans="1:3">
      <c r="A292" s="124">
        <v>2020799</v>
      </c>
      <c r="B292" s="8" t="s">
        <v>3263</v>
      </c>
      <c r="C292" s="9">
        <v>0</v>
      </c>
    </row>
    <row r="293" s="1" customFormat="1" ht="17.1" customHeight="1" spans="1:3">
      <c r="A293" s="124">
        <v>20299</v>
      </c>
      <c r="B293" s="8" t="s">
        <v>3264</v>
      </c>
      <c r="C293" s="9">
        <v>103</v>
      </c>
    </row>
    <row r="294" s="1" customFormat="1" ht="17.1" customHeight="1" spans="1:3">
      <c r="A294" s="124">
        <v>2029901</v>
      </c>
      <c r="B294" s="8" t="s">
        <v>3265</v>
      </c>
      <c r="C294" s="9">
        <v>103</v>
      </c>
    </row>
    <row r="295" s="1" customFormat="1" ht="17.1" customHeight="1" spans="1:3">
      <c r="A295" s="124">
        <v>203</v>
      </c>
      <c r="B295" s="8" t="s">
        <v>3266</v>
      </c>
      <c r="C295" s="9">
        <v>70621</v>
      </c>
    </row>
    <row r="296" s="1" customFormat="1" ht="17.1" customHeight="1" spans="1:3">
      <c r="A296" s="124">
        <v>20301</v>
      </c>
      <c r="B296" s="8" t="s">
        <v>3267</v>
      </c>
      <c r="C296" s="9">
        <v>0</v>
      </c>
    </row>
    <row r="297" s="1" customFormat="1" ht="17.1" customHeight="1" spans="1:3">
      <c r="A297" s="124">
        <v>2030101</v>
      </c>
      <c r="B297" s="8" t="s">
        <v>3268</v>
      </c>
      <c r="C297" s="9">
        <v>0</v>
      </c>
    </row>
    <row r="298" s="1" customFormat="1" ht="17.1" customHeight="1" spans="1:3">
      <c r="A298" s="124">
        <v>20304</v>
      </c>
      <c r="B298" s="8" t="s">
        <v>3269</v>
      </c>
      <c r="C298" s="9">
        <v>0</v>
      </c>
    </row>
    <row r="299" s="1" customFormat="1" ht="17.1" customHeight="1" spans="1:3">
      <c r="A299" s="124">
        <v>2030401</v>
      </c>
      <c r="B299" s="8" t="s">
        <v>3270</v>
      </c>
      <c r="C299" s="9">
        <v>0</v>
      </c>
    </row>
    <row r="300" s="1" customFormat="1" ht="17.1" customHeight="1" spans="1:3">
      <c r="A300" s="124">
        <v>20305</v>
      </c>
      <c r="B300" s="8" t="s">
        <v>3271</v>
      </c>
      <c r="C300" s="9">
        <v>0</v>
      </c>
    </row>
    <row r="301" s="1" customFormat="1" ht="17.1" customHeight="1" spans="1:3">
      <c r="A301" s="124">
        <v>2030501</v>
      </c>
      <c r="B301" s="8" t="s">
        <v>3272</v>
      </c>
      <c r="C301" s="9">
        <v>0</v>
      </c>
    </row>
    <row r="302" s="1" customFormat="1" ht="17.1" customHeight="1" spans="1:3">
      <c r="A302" s="124">
        <v>20306</v>
      </c>
      <c r="B302" s="8" t="s">
        <v>572</v>
      </c>
      <c r="C302" s="9">
        <v>48368</v>
      </c>
    </row>
    <row r="303" s="1" customFormat="1" ht="17.1" customHeight="1" spans="1:3">
      <c r="A303" s="124">
        <v>2030601</v>
      </c>
      <c r="B303" s="8" t="s">
        <v>574</v>
      </c>
      <c r="C303" s="9">
        <v>3239</v>
      </c>
    </row>
    <row r="304" s="1" customFormat="1" ht="17.1" customHeight="1" spans="1:3">
      <c r="A304" s="124">
        <v>2030602</v>
      </c>
      <c r="B304" s="8" t="s">
        <v>576</v>
      </c>
      <c r="C304" s="9">
        <v>28</v>
      </c>
    </row>
    <row r="305" s="1" customFormat="1" ht="17.1" customHeight="1" spans="1:3">
      <c r="A305" s="124">
        <v>2030603</v>
      </c>
      <c r="B305" s="8" t="s">
        <v>578</v>
      </c>
      <c r="C305" s="9">
        <v>10874</v>
      </c>
    </row>
    <row r="306" s="1" customFormat="1" ht="17.1" customHeight="1" spans="1:3">
      <c r="A306" s="124">
        <v>2030604</v>
      </c>
      <c r="B306" s="8" t="s">
        <v>580</v>
      </c>
      <c r="C306" s="9">
        <v>45</v>
      </c>
    </row>
    <row r="307" s="1" customFormat="1" ht="17.1" customHeight="1" spans="1:3">
      <c r="A307" s="124">
        <v>2030605</v>
      </c>
      <c r="B307" s="8" t="s">
        <v>582</v>
      </c>
      <c r="C307" s="9">
        <v>289</v>
      </c>
    </row>
    <row r="308" s="1" customFormat="1" ht="17.1" customHeight="1" spans="1:3">
      <c r="A308" s="124">
        <v>2030606</v>
      </c>
      <c r="B308" s="8" t="s">
        <v>584</v>
      </c>
      <c r="C308" s="9">
        <v>2656</v>
      </c>
    </row>
    <row r="309" s="1" customFormat="1" ht="17.1" customHeight="1" spans="1:3">
      <c r="A309" s="124">
        <v>2030607</v>
      </c>
      <c r="B309" s="8" t="s">
        <v>586</v>
      </c>
      <c r="C309" s="9">
        <v>28189</v>
      </c>
    </row>
    <row r="310" s="1" customFormat="1" ht="17.1" customHeight="1" spans="1:3">
      <c r="A310" s="124">
        <v>2030699</v>
      </c>
      <c r="B310" s="8" t="s">
        <v>588</v>
      </c>
      <c r="C310" s="9">
        <v>3048</v>
      </c>
    </row>
    <row r="311" s="1" customFormat="1" ht="17.1" customHeight="1" spans="1:3">
      <c r="A311" s="124">
        <v>20399</v>
      </c>
      <c r="B311" s="8" t="s">
        <v>590</v>
      </c>
      <c r="C311" s="9">
        <v>22253</v>
      </c>
    </row>
    <row r="312" s="1" customFormat="1" ht="17.1" customHeight="1" spans="1:3">
      <c r="A312" s="124">
        <v>2039901</v>
      </c>
      <c r="B312" s="8" t="s">
        <v>3273</v>
      </c>
      <c r="C312" s="9">
        <v>22253</v>
      </c>
    </row>
    <row r="313" s="1" customFormat="1" ht="17.1" customHeight="1" spans="1:3">
      <c r="A313" s="124">
        <v>204</v>
      </c>
      <c r="B313" s="8" t="s">
        <v>3218</v>
      </c>
      <c r="C313" s="9">
        <v>2425373</v>
      </c>
    </row>
    <row r="314" s="1" customFormat="1" ht="17.1" customHeight="1" spans="1:3">
      <c r="A314" s="124">
        <v>20401</v>
      </c>
      <c r="B314" s="8" t="s">
        <v>594</v>
      </c>
      <c r="C314" s="9">
        <v>182193</v>
      </c>
    </row>
    <row r="315" s="1" customFormat="1" ht="17.1" customHeight="1" spans="1:3">
      <c r="A315" s="124">
        <v>2040101</v>
      </c>
      <c r="B315" s="8" t="s">
        <v>596</v>
      </c>
      <c r="C315" s="9">
        <v>21595</v>
      </c>
    </row>
    <row r="316" s="1" customFormat="1" ht="17.1" customHeight="1" spans="1:3">
      <c r="A316" s="124">
        <v>2040102</v>
      </c>
      <c r="B316" s="8" t="s">
        <v>598</v>
      </c>
      <c r="C316" s="9">
        <v>29002</v>
      </c>
    </row>
    <row r="317" s="1" customFormat="1" ht="17.1" customHeight="1" spans="1:3">
      <c r="A317" s="124">
        <v>2040103</v>
      </c>
      <c r="B317" s="8" t="s">
        <v>600</v>
      </c>
      <c r="C317" s="9">
        <v>100995</v>
      </c>
    </row>
    <row r="318" s="1" customFormat="1" ht="17.1" customHeight="1" spans="1:3">
      <c r="A318" s="124">
        <v>2040104</v>
      </c>
      <c r="B318" s="8" t="s">
        <v>602</v>
      </c>
      <c r="C318" s="9">
        <v>2019</v>
      </c>
    </row>
    <row r="319" s="1" customFormat="1" ht="17.1" customHeight="1" spans="1:3">
      <c r="A319" s="124">
        <v>2040105</v>
      </c>
      <c r="B319" s="8" t="s">
        <v>604</v>
      </c>
      <c r="C319" s="9">
        <v>82</v>
      </c>
    </row>
    <row r="320" s="1" customFormat="1" ht="17.1" customHeight="1" spans="1:3">
      <c r="A320" s="124">
        <v>2040106</v>
      </c>
      <c r="B320" s="8" t="s">
        <v>606</v>
      </c>
      <c r="C320" s="9">
        <v>26561</v>
      </c>
    </row>
    <row r="321" s="1" customFormat="1" ht="17.1" customHeight="1" spans="1:3">
      <c r="A321" s="124">
        <v>2040107</v>
      </c>
      <c r="B321" s="8" t="s">
        <v>608</v>
      </c>
      <c r="C321" s="9">
        <v>0</v>
      </c>
    </row>
    <row r="322" s="1" customFormat="1" ht="17.1" customHeight="1" spans="1:3">
      <c r="A322" s="124">
        <v>2040108</v>
      </c>
      <c r="B322" s="8" t="s">
        <v>610</v>
      </c>
      <c r="C322" s="9">
        <v>1</v>
      </c>
    </row>
    <row r="323" s="1" customFormat="1" ht="17.1" customHeight="1" spans="1:3">
      <c r="A323" s="124">
        <v>2040109</v>
      </c>
      <c r="B323" s="8" t="s">
        <v>612</v>
      </c>
      <c r="C323" s="9">
        <v>0</v>
      </c>
    </row>
    <row r="324" s="1" customFormat="1" ht="17.1" customHeight="1" spans="1:3">
      <c r="A324" s="124">
        <v>2040199</v>
      </c>
      <c r="B324" s="8" t="s">
        <v>614</v>
      </c>
      <c r="C324" s="9">
        <v>1938</v>
      </c>
    </row>
    <row r="325" s="1" customFormat="1" ht="17.1" customHeight="1" spans="1:3">
      <c r="A325" s="124">
        <v>20402</v>
      </c>
      <c r="B325" s="8" t="s">
        <v>616</v>
      </c>
      <c r="C325" s="9">
        <v>1380290</v>
      </c>
    </row>
    <row r="326" s="1" customFormat="1" ht="17.1" customHeight="1" spans="1:3">
      <c r="A326" s="124">
        <v>2040201</v>
      </c>
      <c r="B326" s="8" t="s">
        <v>170</v>
      </c>
      <c r="C326" s="9">
        <v>693318</v>
      </c>
    </row>
    <row r="327" s="1" customFormat="1" ht="17.1" customHeight="1" spans="1:3">
      <c r="A327" s="124">
        <v>2040202</v>
      </c>
      <c r="B327" s="8" t="s">
        <v>172</v>
      </c>
      <c r="C327" s="9">
        <v>86701</v>
      </c>
    </row>
    <row r="328" s="1" customFormat="1" ht="17.1" customHeight="1" spans="1:3">
      <c r="A328" s="124">
        <v>2040203</v>
      </c>
      <c r="B328" s="8" t="s">
        <v>174</v>
      </c>
      <c r="C328" s="9">
        <v>164</v>
      </c>
    </row>
    <row r="329" s="1" customFormat="1" ht="17.1" customHeight="1" spans="1:3">
      <c r="A329" s="124">
        <v>2040204</v>
      </c>
      <c r="B329" s="8" t="s">
        <v>621</v>
      </c>
      <c r="C329" s="9">
        <v>94906</v>
      </c>
    </row>
    <row r="330" s="1" customFormat="1" ht="17.1" customHeight="1" spans="1:3">
      <c r="A330" s="124">
        <v>2040205</v>
      </c>
      <c r="B330" s="8" t="s">
        <v>623</v>
      </c>
      <c r="C330" s="9">
        <v>8375</v>
      </c>
    </row>
    <row r="331" s="1" customFormat="1" ht="17.1" customHeight="1" spans="1:3">
      <c r="A331" s="124">
        <v>2040206</v>
      </c>
      <c r="B331" s="8" t="s">
        <v>625</v>
      </c>
      <c r="C331" s="9">
        <v>22703</v>
      </c>
    </row>
    <row r="332" s="1" customFormat="1" ht="17.1" customHeight="1" spans="1:3">
      <c r="A332" s="124">
        <v>2040207</v>
      </c>
      <c r="B332" s="8" t="s">
        <v>627</v>
      </c>
      <c r="C332" s="9">
        <v>3855</v>
      </c>
    </row>
    <row r="333" s="1" customFormat="1" ht="17.1" customHeight="1" spans="1:3">
      <c r="A333" s="124">
        <v>2040208</v>
      </c>
      <c r="B333" s="8" t="s">
        <v>629</v>
      </c>
      <c r="C333" s="9">
        <v>7018</v>
      </c>
    </row>
    <row r="334" s="1" customFormat="1" ht="17.1" customHeight="1" spans="1:3">
      <c r="A334" s="124">
        <v>2040209</v>
      </c>
      <c r="B334" s="8" t="s">
        <v>631</v>
      </c>
      <c r="C334" s="9">
        <v>2904</v>
      </c>
    </row>
    <row r="335" s="1" customFormat="1" ht="17.1" customHeight="1" spans="1:3">
      <c r="A335" s="124">
        <v>2040210</v>
      </c>
      <c r="B335" s="8" t="s">
        <v>633</v>
      </c>
      <c r="C335" s="9">
        <v>594</v>
      </c>
    </row>
    <row r="336" s="1" customFormat="1" ht="17.1" customHeight="1" spans="1:3">
      <c r="A336" s="124">
        <v>2040211</v>
      </c>
      <c r="B336" s="8" t="s">
        <v>635</v>
      </c>
      <c r="C336" s="9">
        <v>77642</v>
      </c>
    </row>
    <row r="337" s="1" customFormat="1" ht="17.1" customHeight="1" spans="1:3">
      <c r="A337" s="124">
        <v>2040212</v>
      </c>
      <c r="B337" s="8" t="s">
        <v>637</v>
      </c>
      <c r="C337" s="9">
        <v>143116</v>
      </c>
    </row>
    <row r="338" s="1" customFormat="1" ht="17.1" customHeight="1" spans="1:3">
      <c r="A338" s="124">
        <v>2040213</v>
      </c>
      <c r="B338" s="8" t="s">
        <v>639</v>
      </c>
      <c r="C338" s="9">
        <v>10815</v>
      </c>
    </row>
    <row r="339" s="1" customFormat="1" ht="17.1" customHeight="1" spans="1:3">
      <c r="A339" s="124">
        <v>2040214</v>
      </c>
      <c r="B339" s="8" t="s">
        <v>641</v>
      </c>
      <c r="C339" s="9">
        <v>14366</v>
      </c>
    </row>
    <row r="340" s="1" customFormat="1" ht="17.1" customHeight="1" spans="1:3">
      <c r="A340" s="124">
        <v>2040215</v>
      </c>
      <c r="B340" s="8" t="s">
        <v>643</v>
      </c>
      <c r="C340" s="9">
        <v>4591</v>
      </c>
    </row>
    <row r="341" s="1" customFormat="1" ht="17.1" customHeight="1" spans="1:3">
      <c r="A341" s="124">
        <v>2040216</v>
      </c>
      <c r="B341" s="8" t="s">
        <v>645</v>
      </c>
      <c r="C341" s="9">
        <v>13692</v>
      </c>
    </row>
    <row r="342" s="1" customFormat="1" ht="17.1" customHeight="1" spans="1:3">
      <c r="A342" s="124">
        <v>2040217</v>
      </c>
      <c r="B342" s="8" t="s">
        <v>647</v>
      </c>
      <c r="C342" s="9">
        <v>44384</v>
      </c>
    </row>
    <row r="343" s="1" customFormat="1" ht="17.1" customHeight="1" spans="1:3">
      <c r="A343" s="124">
        <v>2040218</v>
      </c>
      <c r="B343" s="8" t="s">
        <v>649</v>
      </c>
      <c r="C343" s="9">
        <v>561</v>
      </c>
    </row>
    <row r="344" s="1" customFormat="1" ht="17.1" customHeight="1" spans="1:3">
      <c r="A344" s="124">
        <v>2040219</v>
      </c>
      <c r="B344" s="8" t="s">
        <v>276</v>
      </c>
      <c r="C344" s="9">
        <v>23988</v>
      </c>
    </row>
    <row r="345" s="1" customFormat="1" ht="17.1" customHeight="1" spans="1:3">
      <c r="A345" s="124">
        <v>2040250</v>
      </c>
      <c r="B345" s="8" t="s">
        <v>189</v>
      </c>
      <c r="C345" s="9">
        <v>770</v>
      </c>
    </row>
    <row r="346" s="1" customFormat="1" ht="17.1" customHeight="1" spans="1:3">
      <c r="A346" s="124">
        <v>2040299</v>
      </c>
      <c r="B346" s="8" t="s">
        <v>653</v>
      </c>
      <c r="C346" s="9">
        <v>125827</v>
      </c>
    </row>
    <row r="347" s="1" customFormat="1" ht="17.1" customHeight="1" spans="1:3">
      <c r="A347" s="124">
        <v>20403</v>
      </c>
      <c r="B347" s="8" t="s">
        <v>655</v>
      </c>
      <c r="C347" s="9">
        <v>29843</v>
      </c>
    </row>
    <row r="348" s="1" customFormat="1" ht="17.1" customHeight="1" spans="1:3">
      <c r="A348" s="124">
        <v>2040301</v>
      </c>
      <c r="B348" s="8" t="s">
        <v>170</v>
      </c>
      <c r="C348" s="9">
        <v>21249</v>
      </c>
    </row>
    <row r="349" s="1" customFormat="1" ht="17.1" customHeight="1" spans="1:3">
      <c r="A349" s="124">
        <v>2040302</v>
      </c>
      <c r="B349" s="8" t="s">
        <v>172</v>
      </c>
      <c r="C349" s="9">
        <v>269</v>
      </c>
    </row>
    <row r="350" s="1" customFormat="1" ht="17.1" customHeight="1" spans="1:3">
      <c r="A350" s="124">
        <v>2040303</v>
      </c>
      <c r="B350" s="8" t="s">
        <v>174</v>
      </c>
      <c r="C350" s="9">
        <v>0</v>
      </c>
    </row>
    <row r="351" s="1" customFormat="1" ht="17.1" customHeight="1" spans="1:3">
      <c r="A351" s="124">
        <v>2040304</v>
      </c>
      <c r="B351" s="8" t="s">
        <v>660</v>
      </c>
      <c r="C351" s="9">
        <v>794</v>
      </c>
    </row>
    <row r="352" s="1" customFormat="1" ht="17.1" customHeight="1" spans="1:3">
      <c r="A352" s="124">
        <v>2040350</v>
      </c>
      <c r="B352" s="8" t="s">
        <v>189</v>
      </c>
      <c r="C352" s="9">
        <v>478</v>
      </c>
    </row>
    <row r="353" s="1" customFormat="1" ht="17.1" customHeight="1" spans="1:3">
      <c r="A353" s="124">
        <v>2040399</v>
      </c>
      <c r="B353" s="8" t="s">
        <v>663</v>
      </c>
      <c r="C353" s="9">
        <v>7053</v>
      </c>
    </row>
    <row r="354" s="1" customFormat="1" ht="17.1" customHeight="1" spans="1:3">
      <c r="A354" s="124">
        <v>20404</v>
      </c>
      <c r="B354" s="8" t="s">
        <v>665</v>
      </c>
      <c r="C354" s="9">
        <v>164572</v>
      </c>
    </row>
    <row r="355" s="1" customFormat="1" ht="17.1" customHeight="1" spans="1:3">
      <c r="A355" s="124">
        <v>2040401</v>
      </c>
      <c r="B355" s="8" t="s">
        <v>170</v>
      </c>
      <c r="C355" s="9">
        <v>97015</v>
      </c>
    </row>
    <row r="356" s="1" customFormat="1" ht="17.1" customHeight="1" spans="1:3">
      <c r="A356" s="124">
        <v>2040402</v>
      </c>
      <c r="B356" s="8" t="s">
        <v>172</v>
      </c>
      <c r="C356" s="9">
        <v>7545</v>
      </c>
    </row>
    <row r="357" s="1" customFormat="1" ht="17.1" customHeight="1" spans="1:3">
      <c r="A357" s="124">
        <v>2040403</v>
      </c>
      <c r="B357" s="8" t="s">
        <v>174</v>
      </c>
      <c r="C357" s="9">
        <v>170</v>
      </c>
    </row>
    <row r="358" s="1" customFormat="1" ht="17.1" customHeight="1" spans="1:3">
      <c r="A358" s="124">
        <v>2040404</v>
      </c>
      <c r="B358" s="8" t="s">
        <v>670</v>
      </c>
      <c r="C358" s="9">
        <v>10698</v>
      </c>
    </row>
    <row r="359" s="1" customFormat="1" ht="17.1" customHeight="1" spans="1:3">
      <c r="A359" s="124">
        <v>2040405</v>
      </c>
      <c r="B359" s="8" t="s">
        <v>672</v>
      </c>
      <c r="C359" s="9">
        <v>4945</v>
      </c>
    </row>
    <row r="360" s="1" customFormat="1" ht="17.1" customHeight="1" spans="1:3">
      <c r="A360" s="124">
        <v>2040406</v>
      </c>
      <c r="B360" s="8" t="s">
        <v>674</v>
      </c>
      <c r="C360" s="9">
        <v>2781</v>
      </c>
    </row>
    <row r="361" s="1" customFormat="1" ht="17.1" customHeight="1" spans="1:3">
      <c r="A361" s="124">
        <v>2040407</v>
      </c>
      <c r="B361" s="8" t="s">
        <v>676</v>
      </c>
      <c r="C361" s="9">
        <v>1608</v>
      </c>
    </row>
    <row r="362" s="1" customFormat="1" ht="17.1" customHeight="1" spans="1:3">
      <c r="A362" s="124">
        <v>2040408</v>
      </c>
      <c r="B362" s="8" t="s">
        <v>678</v>
      </c>
      <c r="C362" s="9">
        <v>1521</v>
      </c>
    </row>
    <row r="363" s="1" customFormat="1" ht="17.1" customHeight="1" spans="1:3">
      <c r="A363" s="124">
        <v>2040409</v>
      </c>
      <c r="B363" s="8" t="s">
        <v>680</v>
      </c>
      <c r="C363" s="9">
        <v>15746</v>
      </c>
    </row>
    <row r="364" s="1" customFormat="1" ht="17.1" customHeight="1" spans="1:3">
      <c r="A364" s="124">
        <v>2040450</v>
      </c>
      <c r="B364" s="8" t="s">
        <v>189</v>
      </c>
      <c r="C364" s="9">
        <v>58</v>
      </c>
    </row>
    <row r="365" s="1" customFormat="1" ht="17.1" customHeight="1" spans="1:3">
      <c r="A365" s="124">
        <v>2040499</v>
      </c>
      <c r="B365" s="8" t="s">
        <v>683</v>
      </c>
      <c r="C365" s="9">
        <v>22485</v>
      </c>
    </row>
    <row r="366" s="1" customFormat="1" ht="17.1" customHeight="1" spans="1:3">
      <c r="A366" s="124">
        <v>20405</v>
      </c>
      <c r="B366" s="8" t="s">
        <v>685</v>
      </c>
      <c r="C366" s="9">
        <v>233948</v>
      </c>
    </row>
    <row r="367" s="1" customFormat="1" ht="17.1" customHeight="1" spans="1:3">
      <c r="A367" s="124">
        <v>2040501</v>
      </c>
      <c r="B367" s="8" t="s">
        <v>170</v>
      </c>
      <c r="C367" s="9">
        <v>113241</v>
      </c>
    </row>
    <row r="368" s="1" customFormat="1" ht="17.1" customHeight="1" spans="1:3">
      <c r="A368" s="124">
        <v>2040502</v>
      </c>
      <c r="B368" s="8" t="s">
        <v>172</v>
      </c>
      <c r="C368" s="9">
        <v>13491</v>
      </c>
    </row>
    <row r="369" s="1" customFormat="1" ht="17.1" customHeight="1" spans="1:3">
      <c r="A369" s="124">
        <v>2040503</v>
      </c>
      <c r="B369" s="8" t="s">
        <v>174</v>
      </c>
      <c r="C369" s="9">
        <v>0</v>
      </c>
    </row>
    <row r="370" s="1" customFormat="1" ht="17.1" customHeight="1" spans="1:3">
      <c r="A370" s="124">
        <v>2040504</v>
      </c>
      <c r="B370" s="8" t="s">
        <v>690</v>
      </c>
      <c r="C370" s="9">
        <v>26187</v>
      </c>
    </row>
    <row r="371" s="1" customFormat="1" ht="17.1" customHeight="1" spans="1:3">
      <c r="A371" s="124">
        <v>2040505</v>
      </c>
      <c r="B371" s="8" t="s">
        <v>692</v>
      </c>
      <c r="C371" s="9">
        <v>10363</v>
      </c>
    </row>
    <row r="372" s="1" customFormat="1" ht="17.1" customHeight="1" spans="1:3">
      <c r="A372" s="124">
        <v>2040506</v>
      </c>
      <c r="B372" s="8" t="s">
        <v>694</v>
      </c>
      <c r="C372" s="9">
        <v>37043</v>
      </c>
    </row>
    <row r="373" s="1" customFormat="1" ht="17.1" customHeight="1" spans="1:3">
      <c r="A373" s="124">
        <v>2040550</v>
      </c>
      <c r="B373" s="8" t="s">
        <v>189</v>
      </c>
      <c r="C373" s="9">
        <v>41</v>
      </c>
    </row>
    <row r="374" s="1" customFormat="1" ht="17.1" customHeight="1" spans="1:3">
      <c r="A374" s="124">
        <v>2040599</v>
      </c>
      <c r="B374" s="8" t="s">
        <v>697</v>
      </c>
      <c r="C374" s="9">
        <v>33582</v>
      </c>
    </row>
    <row r="375" s="1" customFormat="1" ht="17.1" customHeight="1" spans="1:3">
      <c r="A375" s="124">
        <v>20406</v>
      </c>
      <c r="B375" s="8" t="s">
        <v>699</v>
      </c>
      <c r="C375" s="9">
        <v>102182</v>
      </c>
    </row>
    <row r="376" s="1" customFormat="1" ht="17.1" customHeight="1" spans="1:3">
      <c r="A376" s="124">
        <v>2040601</v>
      </c>
      <c r="B376" s="8" t="s">
        <v>170</v>
      </c>
      <c r="C376" s="9">
        <v>58221</v>
      </c>
    </row>
    <row r="377" s="1" customFormat="1" ht="17.1" customHeight="1" spans="1:3">
      <c r="A377" s="124">
        <v>2040602</v>
      </c>
      <c r="B377" s="8" t="s">
        <v>172</v>
      </c>
      <c r="C377" s="9">
        <v>7783</v>
      </c>
    </row>
    <row r="378" s="1" customFormat="1" ht="17.1" customHeight="1" spans="1:3">
      <c r="A378" s="124">
        <v>2040603</v>
      </c>
      <c r="B378" s="8" t="s">
        <v>174</v>
      </c>
      <c r="C378" s="9">
        <v>1</v>
      </c>
    </row>
    <row r="379" s="1" customFormat="1" ht="17.1" customHeight="1" spans="1:3">
      <c r="A379" s="124">
        <v>2040604</v>
      </c>
      <c r="B379" s="8" t="s">
        <v>704</v>
      </c>
      <c r="C379" s="9">
        <v>13147</v>
      </c>
    </row>
    <row r="380" s="1" customFormat="1" ht="17.1" customHeight="1" spans="1:3">
      <c r="A380" s="124">
        <v>2040605</v>
      </c>
      <c r="B380" s="8" t="s">
        <v>706</v>
      </c>
      <c r="C380" s="9">
        <v>5540</v>
      </c>
    </row>
    <row r="381" s="1" customFormat="1" ht="17.1" customHeight="1" spans="1:3">
      <c r="A381" s="124">
        <v>2040606</v>
      </c>
      <c r="B381" s="8" t="s">
        <v>708</v>
      </c>
      <c r="C381" s="9">
        <v>1872</v>
      </c>
    </row>
    <row r="382" s="1" customFormat="1" ht="17.1" customHeight="1" spans="1:3">
      <c r="A382" s="124">
        <v>2040607</v>
      </c>
      <c r="B382" s="8" t="s">
        <v>710</v>
      </c>
      <c r="C382" s="9">
        <v>4498</v>
      </c>
    </row>
    <row r="383" s="1" customFormat="1" ht="17.1" customHeight="1" spans="1:3">
      <c r="A383" s="124">
        <v>2040608</v>
      </c>
      <c r="B383" s="8" t="s">
        <v>712</v>
      </c>
      <c r="C383" s="9">
        <v>248</v>
      </c>
    </row>
    <row r="384" s="1" customFormat="1" ht="17.1" customHeight="1" spans="1:3">
      <c r="A384" s="124">
        <v>2040609</v>
      </c>
      <c r="B384" s="8" t="s">
        <v>714</v>
      </c>
      <c r="C384" s="9">
        <v>146</v>
      </c>
    </row>
    <row r="385" s="1" customFormat="1" ht="17.1" customHeight="1" spans="1:3">
      <c r="A385" s="124">
        <v>2040650</v>
      </c>
      <c r="B385" s="8" t="s">
        <v>189</v>
      </c>
      <c r="C385" s="9">
        <v>1122</v>
      </c>
    </row>
    <row r="386" s="1" customFormat="1" ht="17.1" customHeight="1" spans="1:3">
      <c r="A386" s="124">
        <v>2040699</v>
      </c>
      <c r="B386" s="8" t="s">
        <v>717</v>
      </c>
      <c r="C386" s="9">
        <v>9604</v>
      </c>
    </row>
    <row r="387" s="1" customFormat="1" ht="17.1" customHeight="1" spans="1:3">
      <c r="A387" s="124">
        <v>20407</v>
      </c>
      <c r="B387" s="8" t="s">
        <v>719</v>
      </c>
      <c r="C387" s="9">
        <v>221117</v>
      </c>
    </row>
    <row r="388" s="1" customFormat="1" ht="17.1" customHeight="1" spans="1:3">
      <c r="A388" s="124">
        <v>2040701</v>
      </c>
      <c r="B388" s="8" t="s">
        <v>170</v>
      </c>
      <c r="C388" s="9">
        <v>145558</v>
      </c>
    </row>
    <row r="389" s="1" customFormat="1" ht="17.1" customHeight="1" spans="1:3">
      <c r="A389" s="124">
        <v>2040702</v>
      </c>
      <c r="B389" s="8" t="s">
        <v>172</v>
      </c>
      <c r="C389" s="9">
        <v>0</v>
      </c>
    </row>
    <row r="390" s="1" customFormat="1" ht="17.1" customHeight="1" spans="1:3">
      <c r="A390" s="124">
        <v>2040703</v>
      </c>
      <c r="B390" s="8" t="s">
        <v>174</v>
      </c>
      <c r="C390" s="9">
        <v>0</v>
      </c>
    </row>
    <row r="391" s="1" customFormat="1" ht="17.1" customHeight="1" spans="1:3">
      <c r="A391" s="124">
        <v>2040704</v>
      </c>
      <c r="B391" s="8" t="s">
        <v>724</v>
      </c>
      <c r="C391" s="9">
        <v>37871</v>
      </c>
    </row>
    <row r="392" s="1" customFormat="1" ht="17.1" customHeight="1" spans="1:3">
      <c r="A392" s="124">
        <v>2040705</v>
      </c>
      <c r="B392" s="8" t="s">
        <v>726</v>
      </c>
      <c r="C392" s="9">
        <v>6334</v>
      </c>
    </row>
    <row r="393" s="1" customFormat="1" ht="17.1" customHeight="1" spans="1:3">
      <c r="A393" s="124">
        <v>2040706</v>
      </c>
      <c r="B393" s="8" t="s">
        <v>728</v>
      </c>
      <c r="C393" s="9">
        <v>10469</v>
      </c>
    </row>
    <row r="394" s="1" customFormat="1" ht="17.1" customHeight="1" spans="1:3">
      <c r="A394" s="124">
        <v>2040750</v>
      </c>
      <c r="B394" s="8" t="s">
        <v>189</v>
      </c>
      <c r="C394" s="9">
        <v>0</v>
      </c>
    </row>
    <row r="395" s="1" customFormat="1" ht="17.1" customHeight="1" spans="1:3">
      <c r="A395" s="124">
        <v>2040799</v>
      </c>
      <c r="B395" s="8" t="s">
        <v>731</v>
      </c>
      <c r="C395" s="9">
        <v>20885</v>
      </c>
    </row>
    <row r="396" s="1" customFormat="1" ht="17.1" customHeight="1" spans="1:3">
      <c r="A396" s="124">
        <v>20408</v>
      </c>
      <c r="B396" s="8" t="s">
        <v>733</v>
      </c>
      <c r="C396" s="9">
        <v>70640</v>
      </c>
    </row>
    <row r="397" s="1" customFormat="1" ht="17.1" customHeight="1" spans="1:3">
      <c r="A397" s="124">
        <v>2040801</v>
      </c>
      <c r="B397" s="8" t="s">
        <v>170</v>
      </c>
      <c r="C397" s="9">
        <v>30016</v>
      </c>
    </row>
    <row r="398" s="1" customFormat="1" ht="17.1" customHeight="1" spans="1:3">
      <c r="A398" s="124">
        <v>2040802</v>
      </c>
      <c r="B398" s="8" t="s">
        <v>172</v>
      </c>
      <c r="C398" s="9">
        <v>74</v>
      </c>
    </row>
    <row r="399" s="1" customFormat="1" ht="17.1" customHeight="1" spans="1:3">
      <c r="A399" s="124">
        <v>2040803</v>
      </c>
      <c r="B399" s="8" t="s">
        <v>174</v>
      </c>
      <c r="C399" s="9">
        <v>0</v>
      </c>
    </row>
    <row r="400" s="1" customFormat="1" ht="17.1" customHeight="1" spans="1:3">
      <c r="A400" s="124">
        <v>2040804</v>
      </c>
      <c r="B400" s="8" t="s">
        <v>738</v>
      </c>
      <c r="C400" s="9">
        <v>11110</v>
      </c>
    </row>
    <row r="401" s="1" customFormat="1" ht="17.1" customHeight="1" spans="1:3">
      <c r="A401" s="124">
        <v>2040805</v>
      </c>
      <c r="B401" s="8" t="s">
        <v>740</v>
      </c>
      <c r="C401" s="9">
        <v>2149</v>
      </c>
    </row>
    <row r="402" s="1" customFormat="1" ht="17.1" customHeight="1" spans="1:3">
      <c r="A402" s="124">
        <v>2040806</v>
      </c>
      <c r="B402" s="8" t="s">
        <v>742</v>
      </c>
      <c r="C402" s="9">
        <v>22763</v>
      </c>
    </row>
    <row r="403" s="1" customFormat="1" ht="17.1" customHeight="1" spans="1:3">
      <c r="A403" s="124">
        <v>2040850</v>
      </c>
      <c r="B403" s="8" t="s">
        <v>189</v>
      </c>
      <c r="C403" s="9">
        <v>0</v>
      </c>
    </row>
    <row r="404" s="1" customFormat="1" ht="17.1" customHeight="1" spans="1:3">
      <c r="A404" s="124">
        <v>2040899</v>
      </c>
      <c r="B404" s="8" t="s">
        <v>745</v>
      </c>
      <c r="C404" s="9">
        <v>4528</v>
      </c>
    </row>
    <row r="405" s="1" customFormat="1" ht="17.1" customHeight="1" spans="1:3">
      <c r="A405" s="124">
        <v>20409</v>
      </c>
      <c r="B405" s="8" t="s">
        <v>747</v>
      </c>
      <c r="C405" s="9">
        <v>2412</v>
      </c>
    </row>
    <row r="406" s="1" customFormat="1" ht="17.1" customHeight="1" spans="1:3">
      <c r="A406" s="124">
        <v>2040901</v>
      </c>
      <c r="B406" s="8" t="s">
        <v>170</v>
      </c>
      <c r="C406" s="9">
        <v>1213</v>
      </c>
    </row>
    <row r="407" s="1" customFormat="1" ht="17.1" customHeight="1" spans="1:3">
      <c r="A407" s="124">
        <v>2040902</v>
      </c>
      <c r="B407" s="8" t="s">
        <v>172</v>
      </c>
      <c r="C407" s="9">
        <v>109</v>
      </c>
    </row>
    <row r="408" s="1" customFormat="1" ht="17.1" customHeight="1" spans="1:3">
      <c r="A408" s="124">
        <v>2040903</v>
      </c>
      <c r="B408" s="8" t="s">
        <v>174</v>
      </c>
      <c r="C408" s="9">
        <v>0</v>
      </c>
    </row>
    <row r="409" s="1" customFormat="1" ht="17.1" customHeight="1" spans="1:3">
      <c r="A409" s="124">
        <v>2040904</v>
      </c>
      <c r="B409" s="8" t="s">
        <v>752</v>
      </c>
      <c r="C409" s="9">
        <v>143</v>
      </c>
    </row>
    <row r="410" s="1" customFormat="1" ht="17.1" customHeight="1" spans="1:3">
      <c r="A410" s="124">
        <v>2040905</v>
      </c>
      <c r="B410" s="8" t="s">
        <v>754</v>
      </c>
      <c r="C410" s="9">
        <v>378</v>
      </c>
    </row>
    <row r="411" s="1" customFormat="1" ht="17.1" customHeight="1" spans="1:3">
      <c r="A411" s="124">
        <v>2040950</v>
      </c>
      <c r="B411" s="8" t="s">
        <v>189</v>
      </c>
      <c r="C411" s="9">
        <v>117</v>
      </c>
    </row>
    <row r="412" s="1" customFormat="1" ht="17.1" customHeight="1" spans="1:3">
      <c r="A412" s="124">
        <v>2040999</v>
      </c>
      <c r="B412" s="8" t="s">
        <v>757</v>
      </c>
      <c r="C412" s="9">
        <v>452</v>
      </c>
    </row>
    <row r="413" s="1" customFormat="1" ht="17.1" customHeight="1" spans="1:3">
      <c r="A413" s="124">
        <v>20410</v>
      </c>
      <c r="B413" s="8" t="s">
        <v>759</v>
      </c>
      <c r="C413" s="9">
        <v>0</v>
      </c>
    </row>
    <row r="414" s="1" customFormat="1" ht="17.1" customHeight="1" spans="1:3">
      <c r="A414" s="124">
        <v>2041001</v>
      </c>
      <c r="B414" s="8" t="s">
        <v>170</v>
      </c>
      <c r="C414" s="9">
        <v>0</v>
      </c>
    </row>
    <row r="415" s="1" customFormat="1" ht="17.1" customHeight="1" spans="1:3">
      <c r="A415" s="124">
        <v>2041002</v>
      </c>
      <c r="B415" s="8" t="s">
        <v>172</v>
      </c>
      <c r="C415" s="9">
        <v>0</v>
      </c>
    </row>
    <row r="416" s="1" customFormat="1" ht="17.1" customHeight="1" spans="1:3">
      <c r="A416" s="124">
        <v>2041003</v>
      </c>
      <c r="B416" s="8" t="s">
        <v>763</v>
      </c>
      <c r="C416" s="9">
        <v>0</v>
      </c>
    </row>
    <row r="417" s="1" customFormat="1" ht="17.1" customHeight="1" spans="1:3">
      <c r="A417" s="124">
        <v>2041004</v>
      </c>
      <c r="B417" s="8" t="s">
        <v>765</v>
      </c>
      <c r="C417" s="9">
        <v>0</v>
      </c>
    </row>
    <row r="418" s="1" customFormat="1" ht="17.1" customHeight="1" spans="1:3">
      <c r="A418" s="124">
        <v>2041005</v>
      </c>
      <c r="B418" s="8" t="s">
        <v>767</v>
      </c>
      <c r="C418" s="9">
        <v>0</v>
      </c>
    </row>
    <row r="419" s="1" customFormat="1" ht="17.1" customHeight="1" spans="1:3">
      <c r="A419" s="124">
        <v>2041006</v>
      </c>
      <c r="B419" s="8" t="s">
        <v>645</v>
      </c>
      <c r="C419" s="9">
        <v>0</v>
      </c>
    </row>
    <row r="420" s="1" customFormat="1" ht="17.1" customHeight="1" spans="1:3">
      <c r="A420" s="124">
        <v>2041099</v>
      </c>
      <c r="B420" s="8" t="s">
        <v>770</v>
      </c>
      <c r="C420" s="9">
        <v>0</v>
      </c>
    </row>
    <row r="421" s="1" customFormat="1" ht="17.1" customHeight="1" spans="1:3">
      <c r="A421" s="124">
        <v>20499</v>
      </c>
      <c r="B421" s="8" t="s">
        <v>772</v>
      </c>
      <c r="C421" s="9">
        <v>38176</v>
      </c>
    </row>
    <row r="422" s="1" customFormat="1" ht="17.1" customHeight="1" spans="1:3">
      <c r="A422" s="124">
        <v>2049901</v>
      </c>
      <c r="B422" s="8" t="s">
        <v>3274</v>
      </c>
      <c r="C422" s="9">
        <v>37543</v>
      </c>
    </row>
    <row r="423" s="1" customFormat="1" ht="17.1" customHeight="1" spans="1:3">
      <c r="A423" s="124">
        <v>2049902</v>
      </c>
      <c r="B423" s="8" t="s">
        <v>3275</v>
      </c>
      <c r="C423" s="9">
        <v>633</v>
      </c>
    </row>
    <row r="424" s="1" customFormat="1" ht="17.1" customHeight="1" spans="1:3">
      <c r="A424" s="124">
        <v>205</v>
      </c>
      <c r="B424" s="8" t="s">
        <v>3219</v>
      </c>
      <c r="C424" s="9">
        <v>7674623</v>
      </c>
    </row>
    <row r="425" s="1" customFormat="1" ht="17.1" customHeight="1" spans="1:3">
      <c r="A425" s="124">
        <v>20501</v>
      </c>
      <c r="B425" s="8" t="s">
        <v>776</v>
      </c>
      <c r="C425" s="9">
        <v>111289</v>
      </c>
    </row>
    <row r="426" s="1" customFormat="1" ht="17.1" customHeight="1" spans="1:3">
      <c r="A426" s="124">
        <v>2050101</v>
      </c>
      <c r="B426" s="8" t="s">
        <v>170</v>
      </c>
      <c r="C426" s="9">
        <v>51102</v>
      </c>
    </row>
    <row r="427" s="1" customFormat="1" ht="17.1" customHeight="1" spans="1:3">
      <c r="A427" s="124">
        <v>2050102</v>
      </c>
      <c r="B427" s="8" t="s">
        <v>172</v>
      </c>
      <c r="C427" s="9">
        <v>14888</v>
      </c>
    </row>
    <row r="428" s="1" customFormat="1" ht="17.1" customHeight="1" spans="1:3">
      <c r="A428" s="124">
        <v>2050103</v>
      </c>
      <c r="B428" s="8" t="s">
        <v>174</v>
      </c>
      <c r="C428" s="9">
        <v>965</v>
      </c>
    </row>
    <row r="429" s="1" customFormat="1" ht="17.1" customHeight="1" spans="1:3">
      <c r="A429" s="124">
        <v>2050199</v>
      </c>
      <c r="B429" s="8" t="s">
        <v>781</v>
      </c>
      <c r="C429" s="9">
        <v>44334</v>
      </c>
    </row>
    <row r="430" s="1" customFormat="1" ht="17.1" customHeight="1" spans="1:3">
      <c r="A430" s="124">
        <v>20502</v>
      </c>
      <c r="B430" s="8" t="s">
        <v>783</v>
      </c>
      <c r="C430" s="9">
        <v>6371573</v>
      </c>
    </row>
    <row r="431" s="1" customFormat="1" ht="17.1" customHeight="1" spans="1:3">
      <c r="A431" s="124">
        <v>2050201</v>
      </c>
      <c r="B431" s="8" t="s">
        <v>785</v>
      </c>
      <c r="C431" s="9">
        <v>265955</v>
      </c>
    </row>
    <row r="432" s="1" customFormat="1" ht="17.1" customHeight="1" spans="1:3">
      <c r="A432" s="124">
        <v>2050202</v>
      </c>
      <c r="B432" s="8" t="s">
        <v>787</v>
      </c>
      <c r="C432" s="9">
        <v>2868423</v>
      </c>
    </row>
    <row r="433" s="1" customFormat="1" ht="17.1" customHeight="1" spans="1:3">
      <c r="A433" s="124">
        <v>2050203</v>
      </c>
      <c r="B433" s="8" t="s">
        <v>789</v>
      </c>
      <c r="C433" s="9">
        <v>1710167</v>
      </c>
    </row>
    <row r="434" s="1" customFormat="1" ht="17.1" customHeight="1" spans="1:3">
      <c r="A434" s="124">
        <v>2050204</v>
      </c>
      <c r="B434" s="8" t="s">
        <v>791</v>
      </c>
      <c r="C434" s="9">
        <v>624566</v>
      </c>
    </row>
    <row r="435" s="1" customFormat="1" ht="17.1" customHeight="1" spans="1:3">
      <c r="A435" s="124">
        <v>2050205</v>
      </c>
      <c r="B435" s="8" t="s">
        <v>793</v>
      </c>
      <c r="C435" s="9">
        <v>598124</v>
      </c>
    </row>
    <row r="436" s="1" customFormat="1" ht="17.1" customHeight="1" spans="1:3">
      <c r="A436" s="124">
        <v>2050206</v>
      </c>
      <c r="B436" s="8" t="s">
        <v>795</v>
      </c>
      <c r="C436" s="9">
        <v>1850</v>
      </c>
    </row>
    <row r="437" s="1" customFormat="1" ht="17.1" customHeight="1" spans="1:3">
      <c r="A437" s="124">
        <v>2050207</v>
      </c>
      <c r="B437" s="8" t="s">
        <v>797</v>
      </c>
      <c r="C437" s="9">
        <v>100</v>
      </c>
    </row>
    <row r="438" s="1" customFormat="1" ht="17.1" customHeight="1" spans="1:3">
      <c r="A438" s="124">
        <v>2050299</v>
      </c>
      <c r="B438" s="8" t="s">
        <v>799</v>
      </c>
      <c r="C438" s="9">
        <v>302388</v>
      </c>
    </row>
    <row r="439" s="1" customFormat="1" ht="17.1" customHeight="1" spans="1:3">
      <c r="A439" s="124">
        <v>20503</v>
      </c>
      <c r="B439" s="8" t="s">
        <v>801</v>
      </c>
      <c r="C439" s="9">
        <v>619116</v>
      </c>
    </row>
    <row r="440" s="1" customFormat="1" ht="17.1" customHeight="1" spans="1:3">
      <c r="A440" s="124">
        <v>2050301</v>
      </c>
      <c r="B440" s="8" t="s">
        <v>803</v>
      </c>
      <c r="C440" s="9">
        <v>1265</v>
      </c>
    </row>
    <row r="441" s="1" customFormat="1" ht="17.1" customHeight="1" spans="1:3">
      <c r="A441" s="124">
        <v>2050302</v>
      </c>
      <c r="B441" s="8" t="s">
        <v>805</v>
      </c>
      <c r="C441" s="9">
        <v>233695</v>
      </c>
    </row>
    <row r="442" s="1" customFormat="1" ht="17.1" customHeight="1" spans="1:3">
      <c r="A442" s="124">
        <v>2050303</v>
      </c>
      <c r="B442" s="8" t="s">
        <v>807</v>
      </c>
      <c r="C442" s="9">
        <v>61706</v>
      </c>
    </row>
    <row r="443" s="1" customFormat="1" ht="17.1" customHeight="1" spans="1:3">
      <c r="A443" s="124">
        <v>2050304</v>
      </c>
      <c r="B443" s="8" t="s">
        <v>809</v>
      </c>
      <c r="C443" s="9">
        <v>153235</v>
      </c>
    </row>
    <row r="444" s="1" customFormat="1" ht="17.1" customHeight="1" spans="1:3">
      <c r="A444" s="124">
        <v>2050305</v>
      </c>
      <c r="B444" s="8" t="s">
        <v>811</v>
      </c>
      <c r="C444" s="9">
        <v>140345</v>
      </c>
    </row>
    <row r="445" s="1" customFormat="1" ht="17.1" customHeight="1" spans="1:3">
      <c r="A445" s="124">
        <v>2050399</v>
      </c>
      <c r="B445" s="8" t="s">
        <v>813</v>
      </c>
      <c r="C445" s="9">
        <v>28870</v>
      </c>
    </row>
    <row r="446" s="1" customFormat="1" ht="17.1" customHeight="1" spans="1:3">
      <c r="A446" s="124">
        <v>20504</v>
      </c>
      <c r="B446" s="8" t="s">
        <v>815</v>
      </c>
      <c r="C446" s="9">
        <v>2991</v>
      </c>
    </row>
    <row r="447" s="1" customFormat="1" ht="17.1" customHeight="1" spans="1:3">
      <c r="A447" s="124">
        <v>2050401</v>
      </c>
      <c r="B447" s="8" t="s">
        <v>817</v>
      </c>
      <c r="C447" s="9">
        <v>109</v>
      </c>
    </row>
    <row r="448" s="1" customFormat="1" ht="17.1" customHeight="1" spans="1:3">
      <c r="A448" s="124">
        <v>2050402</v>
      </c>
      <c r="B448" s="8" t="s">
        <v>819</v>
      </c>
      <c r="C448" s="9">
        <v>402</v>
      </c>
    </row>
    <row r="449" s="1" customFormat="1" ht="17.1" customHeight="1" spans="1:3">
      <c r="A449" s="124">
        <v>2050403</v>
      </c>
      <c r="B449" s="8" t="s">
        <v>821</v>
      </c>
      <c r="C449" s="9">
        <v>895</v>
      </c>
    </row>
    <row r="450" s="1" customFormat="1" ht="17.1" customHeight="1" spans="1:3">
      <c r="A450" s="124">
        <v>2050404</v>
      </c>
      <c r="B450" s="8" t="s">
        <v>823</v>
      </c>
      <c r="C450" s="9">
        <v>688</v>
      </c>
    </row>
    <row r="451" s="1" customFormat="1" ht="17.1" customHeight="1" spans="1:3">
      <c r="A451" s="124">
        <v>2050499</v>
      </c>
      <c r="B451" s="8" t="s">
        <v>825</v>
      </c>
      <c r="C451" s="9">
        <v>897</v>
      </c>
    </row>
    <row r="452" s="1" customFormat="1" ht="17.1" customHeight="1" spans="1:3">
      <c r="A452" s="124">
        <v>20505</v>
      </c>
      <c r="B452" s="8" t="s">
        <v>827</v>
      </c>
      <c r="C452" s="9">
        <v>6406</v>
      </c>
    </row>
    <row r="453" s="1" customFormat="1" ht="17.1" customHeight="1" spans="1:3">
      <c r="A453" s="124">
        <v>2050501</v>
      </c>
      <c r="B453" s="8" t="s">
        <v>829</v>
      </c>
      <c r="C453" s="9">
        <v>5161</v>
      </c>
    </row>
    <row r="454" s="1" customFormat="1" ht="17.1" customHeight="1" spans="1:3">
      <c r="A454" s="124">
        <v>2050502</v>
      </c>
      <c r="B454" s="8" t="s">
        <v>831</v>
      </c>
      <c r="C454" s="9">
        <v>1244</v>
      </c>
    </row>
    <row r="455" s="1" customFormat="1" ht="17.1" customHeight="1" spans="1:3">
      <c r="A455" s="124">
        <v>2050599</v>
      </c>
      <c r="B455" s="8" t="s">
        <v>833</v>
      </c>
      <c r="C455" s="9">
        <v>1</v>
      </c>
    </row>
    <row r="456" s="1" customFormat="1" ht="17.1" customHeight="1" spans="1:3">
      <c r="A456" s="124">
        <v>20506</v>
      </c>
      <c r="B456" s="8" t="s">
        <v>835</v>
      </c>
      <c r="C456" s="9">
        <v>-101</v>
      </c>
    </row>
    <row r="457" s="1" customFormat="1" ht="17.1" customHeight="1" spans="1:3">
      <c r="A457" s="124">
        <v>2050601</v>
      </c>
      <c r="B457" s="8" t="s">
        <v>837</v>
      </c>
      <c r="C457" s="9">
        <v>-101</v>
      </c>
    </row>
    <row r="458" s="1" customFormat="1" ht="17.1" customHeight="1" spans="1:3">
      <c r="A458" s="124">
        <v>2050602</v>
      </c>
      <c r="B458" s="8" t="s">
        <v>839</v>
      </c>
      <c r="C458" s="9">
        <v>0</v>
      </c>
    </row>
    <row r="459" s="1" customFormat="1" ht="17.1" customHeight="1" spans="1:3">
      <c r="A459" s="124">
        <v>2050699</v>
      </c>
      <c r="B459" s="8" t="s">
        <v>841</v>
      </c>
      <c r="C459" s="9">
        <v>0</v>
      </c>
    </row>
    <row r="460" s="1" customFormat="1" ht="17.1" customHeight="1" spans="1:3">
      <c r="A460" s="124">
        <v>20507</v>
      </c>
      <c r="B460" s="8" t="s">
        <v>843</v>
      </c>
      <c r="C460" s="9">
        <v>28685</v>
      </c>
    </row>
    <row r="461" s="1" customFormat="1" ht="17.1" customHeight="1" spans="1:3">
      <c r="A461" s="124">
        <v>2050701</v>
      </c>
      <c r="B461" s="8" t="s">
        <v>845</v>
      </c>
      <c r="C461" s="9">
        <v>27781</v>
      </c>
    </row>
    <row r="462" s="1" customFormat="1" ht="17.1" customHeight="1" spans="1:3">
      <c r="A462" s="124">
        <v>2050702</v>
      </c>
      <c r="B462" s="8" t="s">
        <v>847</v>
      </c>
      <c r="C462" s="9">
        <v>635</v>
      </c>
    </row>
    <row r="463" s="1" customFormat="1" ht="17.1" customHeight="1" spans="1:3">
      <c r="A463" s="124">
        <v>2050799</v>
      </c>
      <c r="B463" s="8" t="s">
        <v>849</v>
      </c>
      <c r="C463" s="9">
        <v>269</v>
      </c>
    </row>
    <row r="464" s="1" customFormat="1" ht="17.1" customHeight="1" spans="1:3">
      <c r="A464" s="124">
        <v>20508</v>
      </c>
      <c r="B464" s="8" t="s">
        <v>851</v>
      </c>
      <c r="C464" s="9">
        <v>85876</v>
      </c>
    </row>
    <row r="465" s="1" customFormat="1" ht="17.1" customHeight="1" spans="1:3">
      <c r="A465" s="124">
        <v>2050801</v>
      </c>
      <c r="B465" s="8" t="s">
        <v>853</v>
      </c>
      <c r="C465" s="9">
        <v>21081</v>
      </c>
    </row>
    <row r="466" s="1" customFormat="1" ht="17.1" customHeight="1" spans="1:3">
      <c r="A466" s="124">
        <v>2050802</v>
      </c>
      <c r="B466" s="8" t="s">
        <v>855</v>
      </c>
      <c r="C466" s="9">
        <v>60685</v>
      </c>
    </row>
    <row r="467" s="1" customFormat="1" ht="17.1" customHeight="1" spans="1:3">
      <c r="A467" s="124">
        <v>2050803</v>
      </c>
      <c r="B467" s="8" t="s">
        <v>857</v>
      </c>
      <c r="C467" s="9">
        <v>2208</v>
      </c>
    </row>
    <row r="468" s="1" customFormat="1" ht="17.1" customHeight="1" spans="1:3">
      <c r="A468" s="124">
        <v>2050804</v>
      </c>
      <c r="B468" s="8" t="s">
        <v>859</v>
      </c>
      <c r="C468" s="9">
        <v>0</v>
      </c>
    </row>
    <row r="469" s="1" customFormat="1" ht="17.1" customHeight="1" spans="1:3">
      <c r="A469" s="124">
        <v>2050899</v>
      </c>
      <c r="B469" s="8" t="s">
        <v>861</v>
      </c>
      <c r="C469" s="9">
        <v>1902</v>
      </c>
    </row>
    <row r="470" s="1" customFormat="1" ht="17.1" customHeight="1" spans="1:3">
      <c r="A470" s="124">
        <v>20509</v>
      </c>
      <c r="B470" s="8" t="s">
        <v>863</v>
      </c>
      <c r="C470" s="9">
        <v>336990</v>
      </c>
    </row>
    <row r="471" s="1" customFormat="1" ht="17.1" customHeight="1" spans="1:3">
      <c r="A471" s="124">
        <v>2050901</v>
      </c>
      <c r="B471" s="8" t="s">
        <v>865</v>
      </c>
      <c r="C471" s="9">
        <v>75806</v>
      </c>
    </row>
    <row r="472" s="1" customFormat="1" ht="17.1" customHeight="1" spans="1:3">
      <c r="A472" s="124">
        <v>2050902</v>
      </c>
      <c r="B472" s="8" t="s">
        <v>867</v>
      </c>
      <c r="C472" s="9">
        <v>16106</v>
      </c>
    </row>
    <row r="473" s="1" customFormat="1" ht="17.1" customHeight="1" spans="1:3">
      <c r="A473" s="124">
        <v>2050903</v>
      </c>
      <c r="B473" s="8" t="s">
        <v>869</v>
      </c>
      <c r="C473" s="9">
        <v>11753</v>
      </c>
    </row>
    <row r="474" s="1" customFormat="1" ht="17.1" customHeight="1" spans="1:3">
      <c r="A474" s="124">
        <v>2050904</v>
      </c>
      <c r="B474" s="8" t="s">
        <v>871</v>
      </c>
      <c r="C474" s="9">
        <v>1943</v>
      </c>
    </row>
    <row r="475" s="1" customFormat="1" ht="17.1" customHeight="1" spans="1:3">
      <c r="A475" s="124">
        <v>2050905</v>
      </c>
      <c r="B475" s="8" t="s">
        <v>873</v>
      </c>
      <c r="C475" s="9">
        <v>5309</v>
      </c>
    </row>
    <row r="476" s="1" customFormat="1" ht="17.1" customHeight="1" spans="1:3">
      <c r="A476" s="124">
        <v>2050999</v>
      </c>
      <c r="B476" s="8" t="s">
        <v>875</v>
      </c>
      <c r="C476" s="9">
        <v>226073</v>
      </c>
    </row>
    <row r="477" s="1" customFormat="1" ht="17.1" customHeight="1" spans="1:3">
      <c r="A477" s="124">
        <v>20599</v>
      </c>
      <c r="B477" s="8" t="s">
        <v>877</v>
      </c>
      <c r="C477" s="9">
        <v>111798</v>
      </c>
    </row>
    <row r="478" s="1" customFormat="1" ht="17.1" customHeight="1" spans="1:3">
      <c r="A478" s="124">
        <v>2059999</v>
      </c>
      <c r="B478" s="8" t="s">
        <v>3276</v>
      </c>
      <c r="C478" s="9">
        <v>111798</v>
      </c>
    </row>
    <row r="479" s="1" customFormat="1" ht="17.1" customHeight="1" spans="1:3">
      <c r="A479" s="124">
        <v>206</v>
      </c>
      <c r="B479" s="8" t="s">
        <v>2495</v>
      </c>
      <c r="C479" s="9">
        <v>485566</v>
      </c>
    </row>
    <row r="480" s="1" customFormat="1" ht="17.1" customHeight="1" spans="1:3">
      <c r="A480" s="124">
        <v>20601</v>
      </c>
      <c r="B480" s="8" t="s">
        <v>881</v>
      </c>
      <c r="C480" s="9">
        <v>25722</v>
      </c>
    </row>
    <row r="481" s="1" customFormat="1" ht="17.1" customHeight="1" spans="1:3">
      <c r="A481" s="124">
        <v>2060101</v>
      </c>
      <c r="B481" s="8" t="s">
        <v>170</v>
      </c>
      <c r="C481" s="9">
        <v>19886</v>
      </c>
    </row>
    <row r="482" s="1" customFormat="1" ht="17.1" customHeight="1" spans="1:3">
      <c r="A482" s="124">
        <v>2060102</v>
      </c>
      <c r="B482" s="8" t="s">
        <v>172</v>
      </c>
      <c r="C482" s="9">
        <v>2179</v>
      </c>
    </row>
    <row r="483" s="1" customFormat="1" ht="17.1" customHeight="1" spans="1:3">
      <c r="A483" s="124">
        <v>2060103</v>
      </c>
      <c r="B483" s="8" t="s">
        <v>174</v>
      </c>
      <c r="C483" s="9">
        <v>342</v>
      </c>
    </row>
    <row r="484" s="1" customFormat="1" ht="17.1" customHeight="1" spans="1:3">
      <c r="A484" s="124">
        <v>2060199</v>
      </c>
      <c r="B484" s="8" t="s">
        <v>886</v>
      </c>
      <c r="C484" s="9">
        <v>3315</v>
      </c>
    </row>
    <row r="485" s="1" customFormat="1" ht="17.1" customHeight="1" spans="1:3">
      <c r="A485" s="124">
        <v>20602</v>
      </c>
      <c r="B485" s="8" t="s">
        <v>888</v>
      </c>
      <c r="C485" s="9">
        <v>12131</v>
      </c>
    </row>
    <row r="486" s="1" customFormat="1" ht="17.1" customHeight="1" spans="1:3">
      <c r="A486" s="124">
        <v>2060201</v>
      </c>
      <c r="B486" s="8" t="s">
        <v>890</v>
      </c>
      <c r="C486" s="9">
        <v>773</v>
      </c>
    </row>
    <row r="487" s="1" customFormat="1" ht="17.1" customHeight="1" spans="1:3">
      <c r="A487" s="124">
        <v>2060202</v>
      </c>
      <c r="B487" s="8" t="s">
        <v>892</v>
      </c>
      <c r="C487" s="9">
        <v>0</v>
      </c>
    </row>
    <row r="488" s="1" customFormat="1" ht="17.1" customHeight="1" spans="1:3">
      <c r="A488" s="124">
        <v>2060203</v>
      </c>
      <c r="B488" s="8" t="s">
        <v>894</v>
      </c>
      <c r="C488" s="9">
        <v>15</v>
      </c>
    </row>
    <row r="489" s="1" customFormat="1" ht="17.1" customHeight="1" spans="1:3">
      <c r="A489" s="124">
        <v>2060204</v>
      </c>
      <c r="B489" s="8" t="s">
        <v>896</v>
      </c>
      <c r="C489" s="9">
        <v>3629</v>
      </c>
    </row>
    <row r="490" s="1" customFormat="1" ht="17.1" customHeight="1" spans="1:3">
      <c r="A490" s="124">
        <v>2060205</v>
      </c>
      <c r="B490" s="8" t="s">
        <v>898</v>
      </c>
      <c r="C490" s="9">
        <v>0</v>
      </c>
    </row>
    <row r="491" s="1" customFormat="1" ht="17.1" customHeight="1" spans="1:3">
      <c r="A491" s="124">
        <v>2060206</v>
      </c>
      <c r="B491" s="8" t="s">
        <v>900</v>
      </c>
      <c r="C491" s="9">
        <v>4018</v>
      </c>
    </row>
    <row r="492" s="1" customFormat="1" ht="17.1" customHeight="1" spans="1:3">
      <c r="A492" s="124">
        <v>2060207</v>
      </c>
      <c r="B492" s="8" t="s">
        <v>902</v>
      </c>
      <c r="C492" s="9">
        <v>0</v>
      </c>
    </row>
    <row r="493" s="1" customFormat="1" ht="17.1" customHeight="1" spans="1:3">
      <c r="A493" s="124">
        <v>2060299</v>
      </c>
      <c r="B493" s="8" t="s">
        <v>904</v>
      </c>
      <c r="C493" s="9">
        <v>3696</v>
      </c>
    </row>
    <row r="494" s="1" customFormat="1" ht="17.1" customHeight="1" spans="1:3">
      <c r="A494" s="124">
        <v>20603</v>
      </c>
      <c r="B494" s="8" t="s">
        <v>906</v>
      </c>
      <c r="C494" s="9">
        <v>43514</v>
      </c>
    </row>
    <row r="495" s="1" customFormat="1" ht="17.1" customHeight="1" spans="1:3">
      <c r="A495" s="124">
        <v>2060301</v>
      </c>
      <c r="B495" s="8" t="s">
        <v>890</v>
      </c>
      <c r="C495" s="9">
        <v>24562</v>
      </c>
    </row>
    <row r="496" s="1" customFormat="1" ht="17.1" customHeight="1" spans="1:3">
      <c r="A496" s="124">
        <v>2060302</v>
      </c>
      <c r="B496" s="8" t="s">
        <v>909</v>
      </c>
      <c r="C496" s="9">
        <v>12740</v>
      </c>
    </row>
    <row r="497" s="1" customFormat="1" ht="17.1" customHeight="1" spans="1:3">
      <c r="A497" s="124">
        <v>2060303</v>
      </c>
      <c r="B497" s="8" t="s">
        <v>911</v>
      </c>
      <c r="C497" s="9">
        <v>5732</v>
      </c>
    </row>
    <row r="498" s="1" customFormat="1" ht="17.1" customHeight="1" spans="1:3">
      <c r="A498" s="124">
        <v>2060304</v>
      </c>
      <c r="B498" s="8" t="s">
        <v>913</v>
      </c>
      <c r="C498" s="9">
        <v>-1</v>
      </c>
    </row>
    <row r="499" s="1" customFormat="1" ht="17.1" customHeight="1" spans="1:3">
      <c r="A499" s="124">
        <v>2060399</v>
      </c>
      <c r="B499" s="8" t="s">
        <v>915</v>
      </c>
      <c r="C499" s="9">
        <v>481</v>
      </c>
    </row>
    <row r="500" s="1" customFormat="1" ht="17.1" customHeight="1" spans="1:3">
      <c r="A500" s="124">
        <v>20604</v>
      </c>
      <c r="B500" s="8" t="s">
        <v>917</v>
      </c>
      <c r="C500" s="9">
        <v>172342</v>
      </c>
    </row>
    <row r="501" s="1" customFormat="1" ht="17.1" customHeight="1" spans="1:3">
      <c r="A501" s="124">
        <v>2060401</v>
      </c>
      <c r="B501" s="8" t="s">
        <v>890</v>
      </c>
      <c r="C501" s="9">
        <v>2556</v>
      </c>
    </row>
    <row r="502" s="1" customFormat="1" ht="17.1" customHeight="1" spans="1:3">
      <c r="A502" s="124">
        <v>2060402</v>
      </c>
      <c r="B502" s="8" t="s">
        <v>920</v>
      </c>
      <c r="C502" s="9">
        <v>52744</v>
      </c>
    </row>
    <row r="503" s="1" customFormat="1" ht="17.1" customHeight="1" spans="1:3">
      <c r="A503" s="124">
        <v>2060403</v>
      </c>
      <c r="B503" s="8" t="s">
        <v>922</v>
      </c>
      <c r="C503" s="9">
        <v>33775</v>
      </c>
    </row>
    <row r="504" s="1" customFormat="1" ht="17.1" customHeight="1" spans="1:3">
      <c r="A504" s="124">
        <v>2060404</v>
      </c>
      <c r="B504" s="8" t="s">
        <v>924</v>
      </c>
      <c r="C504" s="9">
        <v>40894</v>
      </c>
    </row>
    <row r="505" s="1" customFormat="1" ht="17.1" customHeight="1" spans="1:3">
      <c r="A505" s="124">
        <v>2060499</v>
      </c>
      <c r="B505" s="8" t="s">
        <v>926</v>
      </c>
      <c r="C505" s="9">
        <v>42373</v>
      </c>
    </row>
    <row r="506" s="1" customFormat="1" ht="17.1" customHeight="1" spans="1:3">
      <c r="A506" s="124">
        <v>20605</v>
      </c>
      <c r="B506" s="8" t="s">
        <v>928</v>
      </c>
      <c r="C506" s="9">
        <v>36102</v>
      </c>
    </row>
    <row r="507" s="1" customFormat="1" ht="17.1" customHeight="1" spans="1:3">
      <c r="A507" s="124">
        <v>2060501</v>
      </c>
      <c r="B507" s="8" t="s">
        <v>890</v>
      </c>
      <c r="C507" s="9">
        <v>2318</v>
      </c>
    </row>
    <row r="508" s="1" customFormat="1" ht="17.1" customHeight="1" spans="1:3">
      <c r="A508" s="124">
        <v>2060502</v>
      </c>
      <c r="B508" s="8" t="s">
        <v>931</v>
      </c>
      <c r="C508" s="9">
        <v>19157</v>
      </c>
    </row>
    <row r="509" s="1" customFormat="1" ht="17.1" customHeight="1" spans="1:3">
      <c r="A509" s="124">
        <v>2060503</v>
      </c>
      <c r="B509" s="8" t="s">
        <v>933</v>
      </c>
      <c r="C509" s="9">
        <v>7706</v>
      </c>
    </row>
    <row r="510" s="1" customFormat="1" ht="17.1" customHeight="1" spans="1:3">
      <c r="A510" s="124">
        <v>2060599</v>
      </c>
      <c r="B510" s="8" t="s">
        <v>935</v>
      </c>
      <c r="C510" s="9">
        <v>6921</v>
      </c>
    </row>
    <row r="511" s="1" customFormat="1" ht="17.1" customHeight="1" spans="1:3">
      <c r="A511" s="124">
        <v>20606</v>
      </c>
      <c r="B511" s="8" t="s">
        <v>937</v>
      </c>
      <c r="C511" s="9">
        <v>9495</v>
      </c>
    </row>
    <row r="512" s="1" customFormat="1" ht="17.1" customHeight="1" spans="1:3">
      <c r="A512" s="124">
        <v>2060601</v>
      </c>
      <c r="B512" s="8" t="s">
        <v>939</v>
      </c>
      <c r="C512" s="9">
        <v>3477</v>
      </c>
    </row>
    <row r="513" s="1" customFormat="1" ht="17.1" customHeight="1" spans="1:3">
      <c r="A513" s="124">
        <v>2060602</v>
      </c>
      <c r="B513" s="8" t="s">
        <v>941</v>
      </c>
      <c r="C513" s="9">
        <v>1237</v>
      </c>
    </row>
    <row r="514" s="1" customFormat="1" ht="17.1" customHeight="1" spans="1:3">
      <c r="A514" s="124">
        <v>2060603</v>
      </c>
      <c r="B514" s="8" t="s">
        <v>943</v>
      </c>
      <c r="C514" s="9">
        <v>0</v>
      </c>
    </row>
    <row r="515" s="1" customFormat="1" ht="17.1" customHeight="1" spans="1:3">
      <c r="A515" s="124">
        <v>2060699</v>
      </c>
      <c r="B515" s="8" t="s">
        <v>945</v>
      </c>
      <c r="C515" s="9">
        <v>4781</v>
      </c>
    </row>
    <row r="516" s="1" customFormat="1" ht="17.1" customHeight="1" spans="1:3">
      <c r="A516" s="124">
        <v>20607</v>
      </c>
      <c r="B516" s="8" t="s">
        <v>947</v>
      </c>
      <c r="C516" s="9">
        <v>32020</v>
      </c>
    </row>
    <row r="517" s="1" customFormat="1" ht="17.1" customHeight="1" spans="1:3">
      <c r="A517" s="124">
        <v>2060701</v>
      </c>
      <c r="B517" s="8" t="s">
        <v>890</v>
      </c>
      <c r="C517" s="9">
        <v>6825</v>
      </c>
    </row>
    <row r="518" s="1" customFormat="1" ht="17.1" customHeight="1" spans="1:3">
      <c r="A518" s="124">
        <v>2060702</v>
      </c>
      <c r="B518" s="8" t="s">
        <v>950</v>
      </c>
      <c r="C518" s="9">
        <v>16770</v>
      </c>
    </row>
    <row r="519" s="1" customFormat="1" ht="17.1" customHeight="1" spans="1:3">
      <c r="A519" s="124">
        <v>2060703</v>
      </c>
      <c r="B519" s="8" t="s">
        <v>952</v>
      </c>
      <c r="C519" s="9">
        <v>190</v>
      </c>
    </row>
    <row r="520" s="1" customFormat="1" ht="17.1" customHeight="1" spans="1:3">
      <c r="A520" s="124">
        <v>2060704</v>
      </c>
      <c r="B520" s="8" t="s">
        <v>954</v>
      </c>
      <c r="C520" s="9">
        <v>380</v>
      </c>
    </row>
    <row r="521" s="1" customFormat="1" ht="17.1" customHeight="1" spans="1:3">
      <c r="A521" s="124">
        <v>2060705</v>
      </c>
      <c r="B521" s="8" t="s">
        <v>956</v>
      </c>
      <c r="C521" s="9">
        <v>866</v>
      </c>
    </row>
    <row r="522" s="1" customFormat="1" ht="17.1" customHeight="1" spans="1:3">
      <c r="A522" s="124">
        <v>2060799</v>
      </c>
      <c r="B522" s="8" t="s">
        <v>958</v>
      </c>
      <c r="C522" s="9">
        <v>6989</v>
      </c>
    </row>
    <row r="523" s="1" customFormat="1" ht="17.1" customHeight="1" spans="1:3">
      <c r="A523" s="124">
        <v>20608</v>
      </c>
      <c r="B523" s="8" t="s">
        <v>960</v>
      </c>
      <c r="C523" s="9">
        <v>6097</v>
      </c>
    </row>
    <row r="524" s="1" customFormat="1" ht="17.1" customHeight="1" spans="1:3">
      <c r="A524" s="124">
        <v>2060801</v>
      </c>
      <c r="B524" s="8" t="s">
        <v>962</v>
      </c>
      <c r="C524" s="9">
        <v>4702</v>
      </c>
    </row>
    <row r="525" s="1" customFormat="1" ht="17.1" customHeight="1" spans="1:3">
      <c r="A525" s="124">
        <v>2060802</v>
      </c>
      <c r="B525" s="8" t="s">
        <v>964</v>
      </c>
      <c r="C525" s="9">
        <v>70</v>
      </c>
    </row>
    <row r="526" s="1" customFormat="1" ht="17.1" customHeight="1" spans="1:3">
      <c r="A526" s="124">
        <v>2060899</v>
      </c>
      <c r="B526" s="8" t="s">
        <v>966</v>
      </c>
      <c r="C526" s="9">
        <v>1325</v>
      </c>
    </row>
    <row r="527" s="1" customFormat="1" ht="17.1" customHeight="1" spans="1:3">
      <c r="A527" s="124">
        <v>20609</v>
      </c>
      <c r="B527" s="8" t="s">
        <v>968</v>
      </c>
      <c r="C527" s="9">
        <v>7759</v>
      </c>
    </row>
    <row r="528" s="1" customFormat="1" ht="17.1" customHeight="1" spans="1:3">
      <c r="A528" s="124">
        <v>2060901</v>
      </c>
      <c r="B528" s="8" t="s">
        <v>3277</v>
      </c>
      <c r="C528" s="9">
        <v>7759</v>
      </c>
    </row>
    <row r="529" s="1" customFormat="1" ht="17.1" customHeight="1" spans="1:3">
      <c r="A529" s="124">
        <v>20699</v>
      </c>
      <c r="B529" s="8" t="s">
        <v>970</v>
      </c>
      <c r="C529" s="9">
        <v>140384</v>
      </c>
    </row>
    <row r="530" s="1" customFormat="1" ht="17.1" customHeight="1" spans="1:3">
      <c r="A530" s="124">
        <v>2069901</v>
      </c>
      <c r="B530" s="8" t="s">
        <v>972</v>
      </c>
      <c r="C530" s="9">
        <v>6024</v>
      </c>
    </row>
    <row r="531" s="1" customFormat="1" ht="17.1" customHeight="1" spans="1:3">
      <c r="A531" s="124">
        <v>2069902</v>
      </c>
      <c r="B531" s="8" t="s">
        <v>974</v>
      </c>
      <c r="C531" s="9">
        <v>0</v>
      </c>
    </row>
    <row r="532" s="1" customFormat="1" ht="17.1" customHeight="1" spans="1:3">
      <c r="A532" s="124">
        <v>2069903</v>
      </c>
      <c r="B532" s="8" t="s">
        <v>976</v>
      </c>
      <c r="C532" s="9">
        <v>9143</v>
      </c>
    </row>
    <row r="533" s="1" customFormat="1" ht="17.1" customHeight="1" spans="1:3">
      <c r="A533" s="124">
        <v>2069999</v>
      </c>
      <c r="B533" s="8" t="s">
        <v>978</v>
      </c>
      <c r="C533" s="9">
        <v>125217</v>
      </c>
    </row>
    <row r="534" s="1" customFormat="1" ht="17.1" customHeight="1" spans="1:3">
      <c r="A534" s="124">
        <v>207</v>
      </c>
      <c r="B534" s="8" t="s">
        <v>2497</v>
      </c>
      <c r="C534" s="9">
        <v>616581</v>
      </c>
    </row>
    <row r="535" s="1" customFormat="1" ht="17.1" customHeight="1" spans="1:3">
      <c r="A535" s="124">
        <v>20701</v>
      </c>
      <c r="B535" s="8" t="s">
        <v>982</v>
      </c>
      <c r="C535" s="9">
        <v>273869</v>
      </c>
    </row>
    <row r="536" s="1" customFormat="1" ht="17.1" customHeight="1" spans="1:3">
      <c r="A536" s="124">
        <v>2070101</v>
      </c>
      <c r="B536" s="8" t="s">
        <v>170</v>
      </c>
      <c r="C536" s="9">
        <v>32755</v>
      </c>
    </row>
    <row r="537" s="1" customFormat="1" ht="17.1" customHeight="1" spans="1:3">
      <c r="A537" s="124">
        <v>2070102</v>
      </c>
      <c r="B537" s="8" t="s">
        <v>172</v>
      </c>
      <c r="C537" s="9">
        <v>4083</v>
      </c>
    </row>
    <row r="538" s="1" customFormat="1" ht="17.1" customHeight="1" spans="1:3">
      <c r="A538" s="124">
        <v>2070103</v>
      </c>
      <c r="B538" s="8" t="s">
        <v>174</v>
      </c>
      <c r="C538" s="9">
        <v>316</v>
      </c>
    </row>
    <row r="539" s="1" customFormat="1" ht="17.1" customHeight="1" spans="1:3">
      <c r="A539" s="124">
        <v>2070104</v>
      </c>
      <c r="B539" s="8" t="s">
        <v>987</v>
      </c>
      <c r="C539" s="9">
        <v>18474</v>
      </c>
    </row>
    <row r="540" s="1" customFormat="1" ht="17.1" customHeight="1" spans="1:3">
      <c r="A540" s="124">
        <v>2070105</v>
      </c>
      <c r="B540" s="8" t="s">
        <v>989</v>
      </c>
      <c r="C540" s="9">
        <v>842</v>
      </c>
    </row>
    <row r="541" s="1" customFormat="1" ht="17.1" customHeight="1" spans="1:3">
      <c r="A541" s="124">
        <v>2070106</v>
      </c>
      <c r="B541" s="8" t="s">
        <v>991</v>
      </c>
      <c r="C541" s="9">
        <v>8026</v>
      </c>
    </row>
    <row r="542" s="1" customFormat="1" ht="17.1" customHeight="1" spans="1:3">
      <c r="A542" s="124">
        <v>2070107</v>
      </c>
      <c r="B542" s="8" t="s">
        <v>993</v>
      </c>
      <c r="C542" s="9">
        <v>32215</v>
      </c>
    </row>
    <row r="543" s="1" customFormat="1" ht="17.1" customHeight="1" spans="1:3">
      <c r="A543" s="124">
        <v>2070108</v>
      </c>
      <c r="B543" s="8" t="s">
        <v>995</v>
      </c>
      <c r="C543" s="9">
        <v>5476</v>
      </c>
    </row>
    <row r="544" s="1" customFormat="1" ht="17.1" customHeight="1" spans="1:3">
      <c r="A544" s="124">
        <v>2070109</v>
      </c>
      <c r="B544" s="8" t="s">
        <v>997</v>
      </c>
      <c r="C544" s="9">
        <v>75950</v>
      </c>
    </row>
    <row r="545" s="1" customFormat="1" ht="17.1" customHeight="1" spans="1:3">
      <c r="A545" s="124">
        <v>2070110</v>
      </c>
      <c r="B545" s="8" t="s">
        <v>999</v>
      </c>
      <c r="C545" s="9">
        <v>1140</v>
      </c>
    </row>
    <row r="546" s="1" customFormat="1" ht="17.1" customHeight="1" spans="1:3">
      <c r="A546" s="124">
        <v>2070111</v>
      </c>
      <c r="B546" s="8" t="s">
        <v>1001</v>
      </c>
      <c r="C546" s="9">
        <v>18371</v>
      </c>
    </row>
    <row r="547" s="1" customFormat="1" ht="17.1" customHeight="1" spans="1:3">
      <c r="A547" s="124">
        <v>2070112</v>
      </c>
      <c r="B547" s="8" t="s">
        <v>1003</v>
      </c>
      <c r="C547" s="9">
        <v>2671</v>
      </c>
    </row>
    <row r="548" s="1" customFormat="1" ht="17.1" customHeight="1" spans="1:3">
      <c r="A548" s="124">
        <v>2070199</v>
      </c>
      <c r="B548" s="8" t="s">
        <v>1005</v>
      </c>
      <c r="C548" s="9">
        <v>73550</v>
      </c>
    </row>
    <row r="549" s="1" customFormat="1" ht="17.1" customHeight="1" spans="1:3">
      <c r="A549" s="124">
        <v>20702</v>
      </c>
      <c r="B549" s="8" t="s">
        <v>1007</v>
      </c>
      <c r="C549" s="9">
        <v>75565</v>
      </c>
    </row>
    <row r="550" s="1" customFormat="1" ht="17.1" customHeight="1" spans="1:3">
      <c r="A550" s="124">
        <v>2070201</v>
      </c>
      <c r="B550" s="8" t="s">
        <v>170</v>
      </c>
      <c r="C550" s="9">
        <v>1346</v>
      </c>
    </row>
    <row r="551" s="1" customFormat="1" ht="17.1" customHeight="1" spans="1:3">
      <c r="A551" s="124">
        <v>2070202</v>
      </c>
      <c r="B551" s="8" t="s">
        <v>172</v>
      </c>
      <c r="C551" s="9">
        <v>128</v>
      </c>
    </row>
    <row r="552" s="1" customFormat="1" ht="17.1" customHeight="1" spans="1:3">
      <c r="A552" s="124">
        <v>2070203</v>
      </c>
      <c r="B552" s="8" t="s">
        <v>174</v>
      </c>
      <c r="C552" s="9">
        <v>0</v>
      </c>
    </row>
    <row r="553" s="1" customFormat="1" ht="17.1" customHeight="1" spans="1:3">
      <c r="A553" s="124">
        <v>2070204</v>
      </c>
      <c r="B553" s="8" t="s">
        <v>1012</v>
      </c>
      <c r="C553" s="9">
        <v>41897</v>
      </c>
    </row>
    <row r="554" s="1" customFormat="1" ht="17.1" customHeight="1" spans="1:3">
      <c r="A554" s="124">
        <v>2070205</v>
      </c>
      <c r="B554" s="8" t="s">
        <v>1014</v>
      </c>
      <c r="C554" s="9">
        <v>24212</v>
      </c>
    </row>
    <row r="555" s="1" customFormat="1" ht="17.1" customHeight="1" spans="1:3">
      <c r="A555" s="124">
        <v>2070206</v>
      </c>
      <c r="B555" s="8" t="s">
        <v>1016</v>
      </c>
      <c r="C555" s="9">
        <v>3479</v>
      </c>
    </row>
    <row r="556" s="1" customFormat="1" ht="17.1" customHeight="1" spans="1:3">
      <c r="A556" s="124">
        <v>2070299</v>
      </c>
      <c r="B556" s="8" t="s">
        <v>1018</v>
      </c>
      <c r="C556" s="9">
        <v>4503</v>
      </c>
    </row>
    <row r="557" s="1" customFormat="1" ht="17.1" customHeight="1" spans="1:3">
      <c r="A557" s="124">
        <v>20703</v>
      </c>
      <c r="B557" s="8" t="s">
        <v>1020</v>
      </c>
      <c r="C557" s="9">
        <v>65855</v>
      </c>
    </row>
    <row r="558" s="1" customFormat="1" ht="17.1" customHeight="1" spans="1:3">
      <c r="A558" s="124">
        <v>2070301</v>
      </c>
      <c r="B558" s="8" t="s">
        <v>170</v>
      </c>
      <c r="C558" s="9">
        <v>5623</v>
      </c>
    </row>
    <row r="559" s="1" customFormat="1" ht="17.1" customHeight="1" spans="1:3">
      <c r="A559" s="124">
        <v>2070302</v>
      </c>
      <c r="B559" s="8" t="s">
        <v>172</v>
      </c>
      <c r="C559" s="9">
        <v>365</v>
      </c>
    </row>
    <row r="560" s="1" customFormat="1" ht="17.1" customHeight="1" spans="1:3">
      <c r="A560" s="124">
        <v>2070303</v>
      </c>
      <c r="B560" s="8" t="s">
        <v>174</v>
      </c>
      <c r="C560" s="9">
        <v>563</v>
      </c>
    </row>
    <row r="561" s="1" customFormat="1" ht="17.1" customHeight="1" spans="1:3">
      <c r="A561" s="124">
        <v>2070304</v>
      </c>
      <c r="B561" s="8" t="s">
        <v>1025</v>
      </c>
      <c r="C561" s="9">
        <v>1901</v>
      </c>
    </row>
    <row r="562" s="1" customFormat="1" ht="17.1" customHeight="1" spans="1:3">
      <c r="A562" s="124">
        <v>2070305</v>
      </c>
      <c r="B562" s="8" t="s">
        <v>1027</v>
      </c>
      <c r="C562" s="9">
        <v>3759</v>
      </c>
    </row>
    <row r="563" s="1" customFormat="1" ht="17.1" customHeight="1" spans="1:3">
      <c r="A563" s="124">
        <v>2070306</v>
      </c>
      <c r="B563" s="8" t="s">
        <v>1029</v>
      </c>
      <c r="C563" s="9">
        <v>8694</v>
      </c>
    </row>
    <row r="564" s="1" customFormat="1" ht="17.1" customHeight="1" spans="1:3">
      <c r="A564" s="124">
        <v>2070307</v>
      </c>
      <c r="B564" s="8" t="s">
        <v>1031</v>
      </c>
      <c r="C564" s="9">
        <v>28611</v>
      </c>
    </row>
    <row r="565" s="1" customFormat="1" ht="17.1" customHeight="1" spans="1:3">
      <c r="A565" s="124">
        <v>2070308</v>
      </c>
      <c r="B565" s="8" t="s">
        <v>1033</v>
      </c>
      <c r="C565" s="9">
        <v>11627</v>
      </c>
    </row>
    <row r="566" s="1" customFormat="1" ht="17.1" customHeight="1" spans="1:3">
      <c r="A566" s="124">
        <v>2070309</v>
      </c>
      <c r="B566" s="8" t="s">
        <v>1035</v>
      </c>
      <c r="C566" s="9">
        <v>132</v>
      </c>
    </row>
    <row r="567" s="1" customFormat="1" ht="17.1" customHeight="1" spans="1:3">
      <c r="A567" s="124">
        <v>2070399</v>
      </c>
      <c r="B567" s="8" t="s">
        <v>1037</v>
      </c>
      <c r="C567" s="9">
        <v>4580</v>
      </c>
    </row>
    <row r="568" s="1" customFormat="1" ht="17.1" customHeight="1" spans="1:3">
      <c r="A568" s="124">
        <v>20704</v>
      </c>
      <c r="B568" s="8" t="s">
        <v>1039</v>
      </c>
      <c r="C568" s="9">
        <v>103650</v>
      </c>
    </row>
    <row r="569" s="1" customFormat="1" ht="17.1" customHeight="1" spans="1:3">
      <c r="A569" s="124">
        <v>2070401</v>
      </c>
      <c r="B569" s="8" t="s">
        <v>170</v>
      </c>
      <c r="C569" s="9">
        <v>13862</v>
      </c>
    </row>
    <row r="570" s="1" customFormat="1" ht="17.1" customHeight="1" spans="1:3">
      <c r="A570" s="124">
        <v>2070402</v>
      </c>
      <c r="B570" s="8" t="s">
        <v>172</v>
      </c>
      <c r="C570" s="9">
        <v>1264</v>
      </c>
    </row>
    <row r="571" s="1" customFormat="1" ht="17.1" customHeight="1" spans="1:3">
      <c r="A571" s="124">
        <v>2070403</v>
      </c>
      <c r="B571" s="8" t="s">
        <v>174</v>
      </c>
      <c r="C571" s="9">
        <v>119</v>
      </c>
    </row>
    <row r="572" s="1" customFormat="1" ht="17.1" customHeight="1" spans="1:3">
      <c r="A572" s="124">
        <v>2070404</v>
      </c>
      <c r="B572" s="8" t="s">
        <v>1044</v>
      </c>
      <c r="C572" s="9">
        <v>18293</v>
      </c>
    </row>
    <row r="573" s="1" customFormat="1" ht="17.1" customHeight="1" spans="1:3">
      <c r="A573" s="124">
        <v>2070405</v>
      </c>
      <c r="B573" s="8" t="s">
        <v>1046</v>
      </c>
      <c r="C573" s="9">
        <v>30847</v>
      </c>
    </row>
    <row r="574" s="1" customFormat="1" ht="17.1" customHeight="1" spans="1:3">
      <c r="A574" s="124">
        <v>2070406</v>
      </c>
      <c r="B574" s="8" t="s">
        <v>1048</v>
      </c>
      <c r="C574" s="9">
        <v>3795</v>
      </c>
    </row>
    <row r="575" s="1" customFormat="1" ht="17.1" customHeight="1" spans="1:3">
      <c r="A575" s="124">
        <v>2070499</v>
      </c>
      <c r="B575" s="8" t="s">
        <v>1050</v>
      </c>
      <c r="C575" s="9">
        <v>35470</v>
      </c>
    </row>
    <row r="576" s="1" customFormat="1" ht="17.1" customHeight="1" spans="1:3">
      <c r="A576" s="124">
        <v>20705</v>
      </c>
      <c r="B576" s="8" t="s">
        <v>1052</v>
      </c>
      <c r="C576" s="9">
        <v>27502</v>
      </c>
    </row>
    <row r="577" s="1" customFormat="1" ht="17.1" customHeight="1" spans="1:3">
      <c r="A577" s="124">
        <v>2070501</v>
      </c>
      <c r="B577" s="8" t="s">
        <v>170</v>
      </c>
      <c r="C577" s="9">
        <v>3586</v>
      </c>
    </row>
    <row r="578" s="1" customFormat="1" ht="17.1" customHeight="1" spans="1:3">
      <c r="A578" s="124">
        <v>2070502</v>
      </c>
      <c r="B578" s="8" t="s">
        <v>172</v>
      </c>
      <c r="C578" s="9">
        <v>489</v>
      </c>
    </row>
    <row r="579" s="1" customFormat="1" ht="17.1" customHeight="1" spans="1:3">
      <c r="A579" s="124">
        <v>2070503</v>
      </c>
      <c r="B579" s="8" t="s">
        <v>174</v>
      </c>
      <c r="C579" s="9">
        <v>675</v>
      </c>
    </row>
    <row r="580" s="1" customFormat="1" ht="17.1" customHeight="1" spans="1:3">
      <c r="A580" s="124">
        <v>2070504</v>
      </c>
      <c r="B580" s="8" t="s">
        <v>1057</v>
      </c>
      <c r="C580" s="9">
        <v>650</v>
      </c>
    </row>
    <row r="581" s="1" customFormat="1" ht="17.1" customHeight="1" spans="1:3">
      <c r="A581" s="124">
        <v>2070505</v>
      </c>
      <c r="B581" s="8" t="s">
        <v>1059</v>
      </c>
      <c r="C581" s="9">
        <v>18214</v>
      </c>
    </row>
    <row r="582" s="1" customFormat="1" ht="17.1" customHeight="1" spans="1:3">
      <c r="A582" s="124">
        <v>2070506</v>
      </c>
      <c r="B582" s="8" t="s">
        <v>1061</v>
      </c>
      <c r="C582" s="9">
        <v>112</v>
      </c>
    </row>
    <row r="583" s="1" customFormat="1" ht="17.1" customHeight="1" spans="1:3">
      <c r="A583" s="124">
        <v>2070507</v>
      </c>
      <c r="B583" s="8" t="s">
        <v>1063</v>
      </c>
      <c r="C583" s="9">
        <v>203</v>
      </c>
    </row>
    <row r="584" s="1" customFormat="1" ht="17.1" customHeight="1" spans="1:3">
      <c r="A584" s="124">
        <v>2070599</v>
      </c>
      <c r="B584" s="8" t="s">
        <v>1065</v>
      </c>
      <c r="C584" s="9">
        <v>3573</v>
      </c>
    </row>
    <row r="585" s="1" customFormat="1" ht="17.1" customHeight="1" spans="1:3">
      <c r="A585" s="124">
        <v>20799</v>
      </c>
      <c r="B585" s="8" t="s">
        <v>1067</v>
      </c>
      <c r="C585" s="9">
        <v>70140</v>
      </c>
    </row>
    <row r="586" s="1" customFormat="1" ht="17.1" customHeight="1" spans="1:3">
      <c r="A586" s="124">
        <v>2079902</v>
      </c>
      <c r="B586" s="8" t="s">
        <v>1069</v>
      </c>
      <c r="C586" s="9">
        <v>5146</v>
      </c>
    </row>
    <row r="587" s="1" customFormat="1" ht="17.1" customHeight="1" spans="1:3">
      <c r="A587" s="124">
        <v>2079903</v>
      </c>
      <c r="B587" s="8" t="s">
        <v>1071</v>
      </c>
      <c r="C587" s="9">
        <v>31493</v>
      </c>
    </row>
    <row r="588" s="1" customFormat="1" ht="17.1" customHeight="1" spans="1:3">
      <c r="A588" s="124">
        <v>2079999</v>
      </c>
      <c r="B588" s="8" t="s">
        <v>1073</v>
      </c>
      <c r="C588" s="9">
        <v>33501</v>
      </c>
    </row>
    <row r="589" s="1" customFormat="1" ht="17.1" customHeight="1" spans="1:3">
      <c r="A589" s="124">
        <v>208</v>
      </c>
      <c r="B589" s="8" t="s">
        <v>2499</v>
      </c>
      <c r="C589" s="9">
        <v>6486898</v>
      </c>
    </row>
    <row r="590" s="1" customFormat="1" ht="17.1" customHeight="1" spans="1:3">
      <c r="A590" s="124">
        <v>20801</v>
      </c>
      <c r="B590" s="8" t="s">
        <v>1077</v>
      </c>
      <c r="C590" s="9">
        <v>164342</v>
      </c>
    </row>
    <row r="591" s="1" customFormat="1" ht="17.1" customHeight="1" spans="1:3">
      <c r="A591" s="124">
        <v>2080101</v>
      </c>
      <c r="B591" s="8" t="s">
        <v>170</v>
      </c>
      <c r="C591" s="9">
        <v>67174</v>
      </c>
    </row>
    <row r="592" s="1" customFormat="1" ht="17.1" customHeight="1" spans="1:3">
      <c r="A592" s="124">
        <v>2080102</v>
      </c>
      <c r="B592" s="8" t="s">
        <v>172</v>
      </c>
      <c r="C592" s="9">
        <v>6058</v>
      </c>
    </row>
    <row r="593" s="1" customFormat="1" ht="17.1" customHeight="1" spans="1:3">
      <c r="A593" s="124">
        <v>2080103</v>
      </c>
      <c r="B593" s="8" t="s">
        <v>174</v>
      </c>
      <c r="C593" s="9">
        <v>1059</v>
      </c>
    </row>
    <row r="594" s="1" customFormat="1" ht="17.1" customHeight="1" spans="1:3">
      <c r="A594" s="124">
        <v>2080104</v>
      </c>
      <c r="B594" s="8" t="s">
        <v>1082</v>
      </c>
      <c r="C594" s="9">
        <v>1938</v>
      </c>
    </row>
    <row r="595" s="1" customFormat="1" ht="17.1" customHeight="1" spans="1:3">
      <c r="A595" s="124">
        <v>2080105</v>
      </c>
      <c r="B595" s="8" t="s">
        <v>1084</v>
      </c>
      <c r="C595" s="9">
        <v>1261</v>
      </c>
    </row>
    <row r="596" s="1" customFormat="1" ht="17.1" customHeight="1" spans="1:3">
      <c r="A596" s="124">
        <v>2080106</v>
      </c>
      <c r="B596" s="8" t="s">
        <v>1086</v>
      </c>
      <c r="C596" s="9">
        <v>3450</v>
      </c>
    </row>
    <row r="597" s="1" customFormat="1" ht="17.1" customHeight="1" spans="1:3">
      <c r="A597" s="124">
        <v>2080107</v>
      </c>
      <c r="B597" s="8" t="s">
        <v>1088</v>
      </c>
      <c r="C597" s="9">
        <v>6331</v>
      </c>
    </row>
    <row r="598" s="1" customFormat="1" ht="17.1" customHeight="1" spans="1:3">
      <c r="A598" s="124">
        <v>2080108</v>
      </c>
      <c r="B598" s="8" t="s">
        <v>276</v>
      </c>
      <c r="C598" s="9">
        <v>2970</v>
      </c>
    </row>
    <row r="599" s="1" customFormat="1" ht="17.1" customHeight="1" spans="1:3">
      <c r="A599" s="124">
        <v>2080109</v>
      </c>
      <c r="B599" s="8" t="s">
        <v>1091</v>
      </c>
      <c r="C599" s="9">
        <v>42706</v>
      </c>
    </row>
    <row r="600" s="1" customFormat="1" ht="17.1" customHeight="1" spans="1:3">
      <c r="A600" s="124">
        <v>2080110</v>
      </c>
      <c r="B600" s="8" t="s">
        <v>1093</v>
      </c>
      <c r="C600" s="9">
        <v>143</v>
      </c>
    </row>
    <row r="601" s="1" customFormat="1" ht="17.1" customHeight="1" spans="1:3">
      <c r="A601" s="124">
        <v>2080111</v>
      </c>
      <c r="B601" s="8" t="s">
        <v>1095</v>
      </c>
      <c r="C601" s="9">
        <v>1018</v>
      </c>
    </row>
    <row r="602" s="1" customFormat="1" ht="17.1" customHeight="1" spans="1:3">
      <c r="A602" s="124">
        <v>2080112</v>
      </c>
      <c r="B602" s="8" t="s">
        <v>1097</v>
      </c>
      <c r="C602" s="9">
        <v>525</v>
      </c>
    </row>
    <row r="603" s="1" customFormat="1" ht="17.1" customHeight="1" spans="1:3">
      <c r="A603" s="124">
        <v>2080199</v>
      </c>
      <c r="B603" s="8" t="s">
        <v>1099</v>
      </c>
      <c r="C603" s="9">
        <v>29709</v>
      </c>
    </row>
    <row r="604" s="1" customFormat="1" ht="17.1" customHeight="1" spans="1:3">
      <c r="A604" s="124">
        <v>20802</v>
      </c>
      <c r="B604" s="8" t="s">
        <v>1101</v>
      </c>
      <c r="C604" s="9">
        <v>196914</v>
      </c>
    </row>
    <row r="605" s="1" customFormat="1" ht="17.1" customHeight="1" spans="1:3">
      <c r="A605" s="124">
        <v>2080201</v>
      </c>
      <c r="B605" s="8" t="s">
        <v>170</v>
      </c>
      <c r="C605" s="9">
        <v>43821</v>
      </c>
    </row>
    <row r="606" s="1" customFormat="1" ht="17.1" customHeight="1" spans="1:3">
      <c r="A606" s="124">
        <v>2080202</v>
      </c>
      <c r="B606" s="8" t="s">
        <v>172</v>
      </c>
      <c r="C606" s="9">
        <v>3805</v>
      </c>
    </row>
    <row r="607" s="1" customFormat="1" ht="17.1" customHeight="1" spans="1:3">
      <c r="A607" s="124">
        <v>2080203</v>
      </c>
      <c r="B607" s="8" t="s">
        <v>174</v>
      </c>
      <c r="C607" s="9">
        <v>763</v>
      </c>
    </row>
    <row r="608" s="1" customFormat="1" ht="17.1" customHeight="1" spans="1:3">
      <c r="A608" s="124">
        <v>2080204</v>
      </c>
      <c r="B608" s="8" t="s">
        <v>1106</v>
      </c>
      <c r="C608" s="9">
        <v>6949</v>
      </c>
    </row>
    <row r="609" s="1" customFormat="1" ht="17.1" customHeight="1" spans="1:3">
      <c r="A609" s="124">
        <v>2080205</v>
      </c>
      <c r="B609" s="8" t="s">
        <v>1108</v>
      </c>
      <c r="C609" s="9">
        <v>66191</v>
      </c>
    </row>
    <row r="610" s="1" customFormat="1" ht="17.1" customHeight="1" spans="1:3">
      <c r="A610" s="124">
        <v>2080206</v>
      </c>
      <c r="B610" s="8" t="s">
        <v>1110</v>
      </c>
      <c r="C610" s="9">
        <v>199</v>
      </c>
    </row>
    <row r="611" s="1" customFormat="1" ht="17.1" customHeight="1" spans="1:3">
      <c r="A611" s="124">
        <v>2080207</v>
      </c>
      <c r="B611" s="8" t="s">
        <v>1112</v>
      </c>
      <c r="C611" s="9">
        <v>7243</v>
      </c>
    </row>
    <row r="612" s="1" customFormat="1" ht="17.1" customHeight="1" spans="1:3">
      <c r="A612" s="124">
        <v>2080208</v>
      </c>
      <c r="B612" s="8" t="s">
        <v>1114</v>
      </c>
      <c r="C612" s="9">
        <v>33419</v>
      </c>
    </row>
    <row r="613" s="1" customFormat="1" ht="17.1" customHeight="1" spans="1:3">
      <c r="A613" s="124">
        <v>2080209</v>
      </c>
      <c r="B613" s="8" t="s">
        <v>1116</v>
      </c>
      <c r="C613" s="9">
        <v>2409</v>
      </c>
    </row>
    <row r="614" s="1" customFormat="1" ht="17.1" customHeight="1" spans="1:3">
      <c r="A614" s="124">
        <v>2080299</v>
      </c>
      <c r="B614" s="8" t="s">
        <v>1118</v>
      </c>
      <c r="C614" s="9">
        <v>32115</v>
      </c>
    </row>
    <row r="615" s="1" customFormat="1" ht="17.1" customHeight="1" spans="1:3">
      <c r="A615" s="124">
        <v>20803</v>
      </c>
      <c r="B615" s="8" t="s">
        <v>1120</v>
      </c>
      <c r="C615" s="9">
        <v>1546603</v>
      </c>
    </row>
    <row r="616" s="1" customFormat="1" ht="17.1" customHeight="1" spans="1:3">
      <c r="A616" s="124">
        <v>2080301</v>
      </c>
      <c r="B616" s="8" t="s">
        <v>1122</v>
      </c>
      <c r="C616" s="9">
        <v>901054</v>
      </c>
    </row>
    <row r="617" s="1" customFormat="1" ht="17.1" customHeight="1" spans="1:3">
      <c r="A617" s="124">
        <v>2080302</v>
      </c>
      <c r="B617" s="8" t="s">
        <v>1124</v>
      </c>
      <c r="C617" s="9">
        <v>7059</v>
      </c>
    </row>
    <row r="618" s="1" customFormat="1" ht="17.1" customHeight="1" spans="1:3">
      <c r="A618" s="124">
        <v>2080303</v>
      </c>
      <c r="B618" s="8" t="s">
        <v>1126</v>
      </c>
      <c r="C618" s="9">
        <v>11887</v>
      </c>
    </row>
    <row r="619" s="1" customFormat="1" ht="17.1" customHeight="1" spans="1:3">
      <c r="A619" s="124">
        <v>2080304</v>
      </c>
      <c r="B619" s="8" t="s">
        <v>1128</v>
      </c>
      <c r="C619" s="9">
        <v>9258</v>
      </c>
    </row>
    <row r="620" s="1" customFormat="1" ht="17.1" customHeight="1" spans="1:3">
      <c r="A620" s="124">
        <v>2080305</v>
      </c>
      <c r="B620" s="8" t="s">
        <v>1130</v>
      </c>
      <c r="C620" s="9">
        <v>7383</v>
      </c>
    </row>
    <row r="621" s="1" customFormat="1" ht="17.1" customHeight="1" spans="1:3">
      <c r="A621" s="124">
        <v>2080308</v>
      </c>
      <c r="B621" s="8" t="s">
        <v>3278</v>
      </c>
      <c r="C621" s="9">
        <v>562547</v>
      </c>
    </row>
    <row r="622" s="1" customFormat="1" ht="17.1" customHeight="1" spans="1:3">
      <c r="A622" s="124">
        <v>2080399</v>
      </c>
      <c r="B622" s="8" t="s">
        <v>1134</v>
      </c>
      <c r="C622" s="9">
        <v>47415</v>
      </c>
    </row>
    <row r="623" s="1" customFormat="1" ht="17.1" customHeight="1" spans="1:3">
      <c r="A623" s="124">
        <v>20805</v>
      </c>
      <c r="B623" s="8" t="s">
        <v>1136</v>
      </c>
      <c r="C623" s="9">
        <v>2176634</v>
      </c>
    </row>
    <row r="624" s="1" customFormat="1" ht="17.1" customHeight="1" spans="1:3">
      <c r="A624" s="124">
        <v>2080501</v>
      </c>
      <c r="B624" s="8" t="s">
        <v>1138</v>
      </c>
      <c r="C624" s="9">
        <v>624860</v>
      </c>
    </row>
    <row r="625" s="1" customFormat="1" ht="17.1" customHeight="1" spans="1:3">
      <c r="A625" s="124">
        <v>2080502</v>
      </c>
      <c r="B625" s="8" t="s">
        <v>1140</v>
      </c>
      <c r="C625" s="9">
        <v>1398332</v>
      </c>
    </row>
    <row r="626" s="1" customFormat="1" ht="17.1" customHeight="1" spans="1:3">
      <c r="A626" s="124">
        <v>2080503</v>
      </c>
      <c r="B626" s="8" t="s">
        <v>1142</v>
      </c>
      <c r="C626" s="9">
        <v>18161</v>
      </c>
    </row>
    <row r="627" s="1" customFormat="1" ht="17.1" customHeight="1" spans="1:3">
      <c r="A627" s="124">
        <v>2080504</v>
      </c>
      <c r="B627" s="8" t="s">
        <v>1144</v>
      </c>
      <c r="C627" s="9">
        <v>76142</v>
      </c>
    </row>
    <row r="628" s="1" customFormat="1" ht="17.1" customHeight="1" spans="1:3">
      <c r="A628" s="124">
        <v>2080599</v>
      </c>
      <c r="B628" s="8" t="s">
        <v>1146</v>
      </c>
      <c r="C628" s="9">
        <v>59139</v>
      </c>
    </row>
    <row r="629" s="1" customFormat="1" ht="17.1" customHeight="1" spans="1:3">
      <c r="A629" s="124">
        <v>20806</v>
      </c>
      <c r="B629" s="8" t="s">
        <v>1148</v>
      </c>
      <c r="C629" s="9">
        <v>3584</v>
      </c>
    </row>
    <row r="630" s="1" customFormat="1" ht="17.1" customHeight="1" spans="1:3">
      <c r="A630" s="124">
        <v>2080601</v>
      </c>
      <c r="B630" s="8" t="s">
        <v>1150</v>
      </c>
      <c r="C630" s="9">
        <v>3004</v>
      </c>
    </row>
    <row r="631" s="1" customFormat="1" ht="17.1" customHeight="1" spans="1:3">
      <c r="A631" s="124">
        <v>2080602</v>
      </c>
      <c r="B631" s="8" t="s">
        <v>1152</v>
      </c>
      <c r="C631" s="9">
        <v>0</v>
      </c>
    </row>
    <row r="632" s="1" customFormat="1" ht="17.1" customHeight="1" spans="1:3">
      <c r="A632" s="124">
        <v>2080699</v>
      </c>
      <c r="B632" s="8" t="s">
        <v>1154</v>
      </c>
      <c r="C632" s="9">
        <v>580</v>
      </c>
    </row>
    <row r="633" s="1" customFormat="1" ht="17.1" customHeight="1" spans="1:3">
      <c r="A633" s="124">
        <v>20807</v>
      </c>
      <c r="B633" s="8" t="s">
        <v>1156</v>
      </c>
      <c r="C633" s="9">
        <v>243783</v>
      </c>
    </row>
    <row r="634" s="1" customFormat="1" ht="17.1" customHeight="1" spans="1:3">
      <c r="A634" s="124">
        <v>2080701</v>
      </c>
      <c r="B634" s="8" t="s">
        <v>1158</v>
      </c>
      <c r="C634" s="9">
        <v>429</v>
      </c>
    </row>
    <row r="635" s="1" customFormat="1" ht="17.1" customHeight="1" spans="1:3">
      <c r="A635" s="124">
        <v>2080702</v>
      </c>
      <c r="B635" s="8" t="s">
        <v>1160</v>
      </c>
      <c r="C635" s="9">
        <v>2459</v>
      </c>
    </row>
    <row r="636" s="1" customFormat="1" ht="17.1" customHeight="1" spans="1:3">
      <c r="A636" s="124">
        <v>2080703</v>
      </c>
      <c r="B636" s="8" t="s">
        <v>1162</v>
      </c>
      <c r="C636" s="9">
        <v>7</v>
      </c>
    </row>
    <row r="637" s="1" customFormat="1" ht="17.1" customHeight="1" spans="1:3">
      <c r="A637" s="124">
        <v>2080704</v>
      </c>
      <c r="B637" s="8" t="s">
        <v>1164</v>
      </c>
      <c r="C637" s="9">
        <v>4627</v>
      </c>
    </row>
    <row r="638" s="1" customFormat="1" ht="17.1" customHeight="1" spans="1:3">
      <c r="A638" s="124">
        <v>2080705</v>
      </c>
      <c r="B638" s="8" t="s">
        <v>1166</v>
      </c>
      <c r="C638" s="9">
        <v>7261</v>
      </c>
    </row>
    <row r="639" s="1" customFormat="1" ht="17.1" customHeight="1" spans="1:3">
      <c r="A639" s="124">
        <v>2080706</v>
      </c>
      <c r="B639" s="8" t="s">
        <v>1168</v>
      </c>
      <c r="C639" s="9">
        <v>123107</v>
      </c>
    </row>
    <row r="640" s="1" customFormat="1" ht="17.1" customHeight="1" spans="1:3">
      <c r="A640" s="124">
        <v>2080707</v>
      </c>
      <c r="B640" s="8" t="s">
        <v>1170</v>
      </c>
      <c r="C640" s="9">
        <v>3291</v>
      </c>
    </row>
    <row r="641" s="1" customFormat="1" ht="17.1" customHeight="1" spans="1:3">
      <c r="A641" s="124">
        <v>2080709</v>
      </c>
      <c r="B641" s="8" t="s">
        <v>1172</v>
      </c>
      <c r="C641" s="9">
        <v>41</v>
      </c>
    </row>
    <row r="642" s="1" customFormat="1" ht="17.1" customHeight="1" spans="1:3">
      <c r="A642" s="124">
        <v>2080710</v>
      </c>
      <c r="B642" s="8" t="s">
        <v>1174</v>
      </c>
      <c r="C642" s="9">
        <v>0</v>
      </c>
    </row>
    <row r="643" s="1" customFormat="1" ht="17.1" customHeight="1" spans="1:3">
      <c r="A643" s="124">
        <v>2080711</v>
      </c>
      <c r="B643" s="8" t="s">
        <v>1176</v>
      </c>
      <c r="C643" s="9">
        <v>5814</v>
      </c>
    </row>
    <row r="644" s="1" customFormat="1" ht="17.1" customHeight="1" spans="1:3">
      <c r="A644" s="124">
        <v>2080712</v>
      </c>
      <c r="B644" s="8" t="s">
        <v>1178</v>
      </c>
      <c r="C644" s="9">
        <v>4354</v>
      </c>
    </row>
    <row r="645" s="1" customFormat="1" ht="17.1" customHeight="1" spans="1:3">
      <c r="A645" s="124">
        <v>2080713</v>
      </c>
      <c r="B645" s="8" t="s">
        <v>1180</v>
      </c>
      <c r="C645" s="9">
        <v>9</v>
      </c>
    </row>
    <row r="646" s="1" customFormat="1" ht="17.1" customHeight="1" spans="1:3">
      <c r="A646" s="124">
        <v>2080799</v>
      </c>
      <c r="B646" s="8" t="s">
        <v>1182</v>
      </c>
      <c r="C646" s="9">
        <v>92384</v>
      </c>
    </row>
    <row r="647" s="1" customFormat="1" ht="17.1" customHeight="1" spans="1:3">
      <c r="A647" s="124">
        <v>20808</v>
      </c>
      <c r="B647" s="8" t="s">
        <v>1184</v>
      </c>
      <c r="C647" s="9">
        <v>227407</v>
      </c>
    </row>
    <row r="648" s="1" customFormat="1" ht="17.1" customHeight="1" spans="1:3">
      <c r="A648" s="124">
        <v>2080801</v>
      </c>
      <c r="B648" s="8" t="s">
        <v>1186</v>
      </c>
      <c r="C648" s="9">
        <v>47188</v>
      </c>
    </row>
    <row r="649" s="1" customFormat="1" ht="17.1" customHeight="1" spans="1:3">
      <c r="A649" s="124">
        <v>2080802</v>
      </c>
      <c r="B649" s="8" t="s">
        <v>1188</v>
      </c>
      <c r="C649" s="9">
        <v>30796</v>
      </c>
    </row>
    <row r="650" s="1" customFormat="1" ht="17.1" customHeight="1" spans="1:3">
      <c r="A650" s="124">
        <v>2080803</v>
      </c>
      <c r="B650" s="8" t="s">
        <v>1190</v>
      </c>
      <c r="C650" s="9">
        <v>39665</v>
      </c>
    </row>
    <row r="651" s="1" customFormat="1" ht="17.1" customHeight="1" spans="1:3">
      <c r="A651" s="124">
        <v>2080804</v>
      </c>
      <c r="B651" s="8" t="s">
        <v>1192</v>
      </c>
      <c r="C651" s="9">
        <v>4818</v>
      </c>
    </row>
    <row r="652" s="1" customFormat="1" ht="17.1" customHeight="1" spans="1:3">
      <c r="A652" s="124">
        <v>2080805</v>
      </c>
      <c r="B652" s="8" t="s">
        <v>1194</v>
      </c>
      <c r="C652" s="9">
        <v>11643</v>
      </c>
    </row>
    <row r="653" s="1" customFormat="1" ht="17.1" customHeight="1" spans="1:3">
      <c r="A653" s="124">
        <v>2080806</v>
      </c>
      <c r="B653" s="8" t="s">
        <v>1196</v>
      </c>
      <c r="C653" s="9">
        <v>908</v>
      </c>
    </row>
    <row r="654" s="1" customFormat="1" ht="17.1" customHeight="1" spans="1:3">
      <c r="A654" s="124">
        <v>2080899</v>
      </c>
      <c r="B654" s="8" t="s">
        <v>1198</v>
      </c>
      <c r="C654" s="9">
        <v>92389</v>
      </c>
    </row>
    <row r="655" s="1" customFormat="1" ht="17.1" customHeight="1" spans="1:3">
      <c r="A655" s="124">
        <v>20809</v>
      </c>
      <c r="B655" s="8" t="s">
        <v>1200</v>
      </c>
      <c r="C655" s="9">
        <v>128232</v>
      </c>
    </row>
    <row r="656" s="1" customFormat="1" ht="17.1" customHeight="1" spans="1:3">
      <c r="A656" s="124">
        <v>2080901</v>
      </c>
      <c r="B656" s="8" t="s">
        <v>1202</v>
      </c>
      <c r="C656" s="9">
        <v>22414</v>
      </c>
    </row>
    <row r="657" s="1" customFormat="1" ht="17.1" customHeight="1" spans="1:3">
      <c r="A657" s="124">
        <v>2080902</v>
      </c>
      <c r="B657" s="8" t="s">
        <v>1204</v>
      </c>
      <c r="C657" s="9">
        <v>95591</v>
      </c>
    </row>
    <row r="658" s="1" customFormat="1" ht="17.1" customHeight="1" spans="1:3">
      <c r="A658" s="124">
        <v>2080903</v>
      </c>
      <c r="B658" s="8" t="s">
        <v>1206</v>
      </c>
      <c r="C658" s="9">
        <v>6244</v>
      </c>
    </row>
    <row r="659" s="1" customFormat="1" ht="17.1" customHeight="1" spans="1:3">
      <c r="A659" s="124">
        <v>2080904</v>
      </c>
      <c r="B659" s="8" t="s">
        <v>1208</v>
      </c>
      <c r="C659" s="9">
        <v>2305</v>
      </c>
    </row>
    <row r="660" s="1" customFormat="1" ht="17.1" customHeight="1" spans="1:3">
      <c r="A660" s="124">
        <v>2080999</v>
      </c>
      <c r="B660" s="8" t="s">
        <v>1210</v>
      </c>
      <c r="C660" s="9">
        <v>1678</v>
      </c>
    </row>
    <row r="661" s="1" customFormat="1" ht="17.1" customHeight="1" spans="1:3">
      <c r="A661" s="124">
        <v>20810</v>
      </c>
      <c r="B661" s="8" t="s">
        <v>1212</v>
      </c>
      <c r="C661" s="9">
        <v>104551</v>
      </c>
    </row>
    <row r="662" s="1" customFormat="1" ht="17.1" customHeight="1" spans="1:3">
      <c r="A662" s="124">
        <v>2081001</v>
      </c>
      <c r="B662" s="8" t="s">
        <v>1214</v>
      </c>
      <c r="C662" s="9">
        <v>24317</v>
      </c>
    </row>
    <row r="663" s="1" customFormat="1" ht="17.1" customHeight="1" spans="1:3">
      <c r="A663" s="124">
        <v>2081002</v>
      </c>
      <c r="B663" s="8" t="s">
        <v>1216</v>
      </c>
      <c r="C663" s="9">
        <v>39154</v>
      </c>
    </row>
    <row r="664" s="1" customFormat="1" ht="17.1" customHeight="1" spans="1:3">
      <c r="A664" s="124">
        <v>2081003</v>
      </c>
      <c r="B664" s="8" t="s">
        <v>1218</v>
      </c>
      <c r="C664" s="9">
        <v>13</v>
      </c>
    </row>
    <row r="665" s="1" customFormat="1" ht="17.1" customHeight="1" spans="1:3">
      <c r="A665" s="124">
        <v>2081004</v>
      </c>
      <c r="B665" s="8" t="s">
        <v>1220</v>
      </c>
      <c r="C665" s="9">
        <v>26557</v>
      </c>
    </row>
    <row r="666" s="1" customFormat="1" ht="17.1" customHeight="1" spans="1:3">
      <c r="A666" s="124">
        <v>2081005</v>
      </c>
      <c r="B666" s="8" t="s">
        <v>1222</v>
      </c>
      <c r="C666" s="9">
        <v>11338</v>
      </c>
    </row>
    <row r="667" s="1" customFormat="1" ht="17.1" customHeight="1" spans="1:3">
      <c r="A667" s="124">
        <v>2081099</v>
      </c>
      <c r="B667" s="8" t="s">
        <v>1224</v>
      </c>
      <c r="C667" s="9">
        <v>3172</v>
      </c>
    </row>
    <row r="668" s="1" customFormat="1" ht="17.1" customHeight="1" spans="1:3">
      <c r="A668" s="124">
        <v>20811</v>
      </c>
      <c r="B668" s="8" t="s">
        <v>1226</v>
      </c>
      <c r="C668" s="9">
        <v>56855</v>
      </c>
    </row>
    <row r="669" s="1" customFormat="1" ht="17.1" customHeight="1" spans="1:3">
      <c r="A669" s="124">
        <v>2081101</v>
      </c>
      <c r="B669" s="8" t="s">
        <v>170</v>
      </c>
      <c r="C669" s="9">
        <v>14528</v>
      </c>
    </row>
    <row r="670" s="1" customFormat="1" ht="17.1" customHeight="1" spans="1:3">
      <c r="A670" s="124">
        <v>2081102</v>
      </c>
      <c r="B670" s="8" t="s">
        <v>172</v>
      </c>
      <c r="C670" s="9">
        <v>1267</v>
      </c>
    </row>
    <row r="671" s="1" customFormat="1" ht="17.1" customHeight="1" spans="1:3">
      <c r="A671" s="124">
        <v>2081103</v>
      </c>
      <c r="B671" s="8" t="s">
        <v>174</v>
      </c>
      <c r="C671" s="9">
        <v>265</v>
      </c>
    </row>
    <row r="672" s="1" customFormat="1" ht="17.1" customHeight="1" spans="1:3">
      <c r="A672" s="124">
        <v>2081104</v>
      </c>
      <c r="B672" s="8" t="s">
        <v>1231</v>
      </c>
      <c r="C672" s="9">
        <v>8129</v>
      </c>
    </row>
    <row r="673" s="1" customFormat="1" ht="17.1" customHeight="1" spans="1:3">
      <c r="A673" s="124">
        <v>2081105</v>
      </c>
      <c r="B673" s="8" t="s">
        <v>1233</v>
      </c>
      <c r="C673" s="9">
        <v>11185</v>
      </c>
    </row>
    <row r="674" s="1" customFormat="1" ht="17.1" customHeight="1" spans="1:3">
      <c r="A674" s="124">
        <v>2081106</v>
      </c>
      <c r="B674" s="8" t="s">
        <v>1235</v>
      </c>
      <c r="C674" s="9">
        <v>2897</v>
      </c>
    </row>
    <row r="675" s="1" customFormat="1" ht="17.1" customHeight="1" spans="1:3">
      <c r="A675" s="124">
        <v>2081199</v>
      </c>
      <c r="B675" s="8" t="s">
        <v>1237</v>
      </c>
      <c r="C675" s="9">
        <v>18584</v>
      </c>
    </row>
    <row r="676" s="1" customFormat="1" ht="17.1" customHeight="1" spans="1:3">
      <c r="A676" s="124">
        <v>20815</v>
      </c>
      <c r="B676" s="8" t="s">
        <v>1239</v>
      </c>
      <c r="C676" s="9">
        <v>279995</v>
      </c>
    </row>
    <row r="677" s="1" customFormat="1" ht="17.1" customHeight="1" spans="1:3">
      <c r="A677" s="124">
        <v>2081501</v>
      </c>
      <c r="B677" s="8" t="s">
        <v>1241</v>
      </c>
      <c r="C677" s="9">
        <v>69538</v>
      </c>
    </row>
    <row r="678" s="1" customFormat="1" ht="17.1" customHeight="1" spans="1:3">
      <c r="A678" s="124">
        <v>2081502</v>
      </c>
      <c r="B678" s="8" t="s">
        <v>1243</v>
      </c>
      <c r="C678" s="9">
        <v>14121</v>
      </c>
    </row>
    <row r="679" s="1" customFormat="1" ht="17.1" customHeight="1" spans="1:3">
      <c r="A679" s="124">
        <v>2081503</v>
      </c>
      <c r="B679" s="8" t="s">
        <v>1245</v>
      </c>
      <c r="C679" s="9">
        <v>191401</v>
      </c>
    </row>
    <row r="680" s="1" customFormat="1" ht="17.1" customHeight="1" spans="1:3">
      <c r="A680" s="124">
        <v>2081599</v>
      </c>
      <c r="B680" s="8" t="s">
        <v>1247</v>
      </c>
      <c r="C680" s="9">
        <v>4935</v>
      </c>
    </row>
    <row r="681" s="1" customFormat="1" ht="17.1" customHeight="1" spans="1:3">
      <c r="A681" s="124">
        <v>20816</v>
      </c>
      <c r="B681" s="8" t="s">
        <v>1249</v>
      </c>
      <c r="C681" s="9">
        <v>11072</v>
      </c>
    </row>
    <row r="682" s="1" customFormat="1" ht="17.1" customHeight="1" spans="1:3">
      <c r="A682" s="124">
        <v>2081601</v>
      </c>
      <c r="B682" s="8" t="s">
        <v>170</v>
      </c>
      <c r="C682" s="9">
        <v>6013</v>
      </c>
    </row>
    <row r="683" s="1" customFormat="1" ht="17.1" customHeight="1" spans="1:3">
      <c r="A683" s="124">
        <v>2081602</v>
      </c>
      <c r="B683" s="8" t="s">
        <v>172</v>
      </c>
      <c r="C683" s="9">
        <v>1597</v>
      </c>
    </row>
    <row r="684" s="1" customFormat="1" ht="17.1" customHeight="1" spans="1:3">
      <c r="A684" s="124">
        <v>2081603</v>
      </c>
      <c r="B684" s="8" t="s">
        <v>174</v>
      </c>
      <c r="C684" s="9">
        <v>90</v>
      </c>
    </row>
    <row r="685" s="1" customFormat="1" ht="17.1" customHeight="1" spans="1:3">
      <c r="A685" s="124">
        <v>2081699</v>
      </c>
      <c r="B685" s="8" t="s">
        <v>1254</v>
      </c>
      <c r="C685" s="9">
        <v>3372</v>
      </c>
    </row>
    <row r="686" s="1" customFormat="1" ht="17.1" customHeight="1" spans="1:3">
      <c r="A686" s="124">
        <v>20819</v>
      </c>
      <c r="B686" s="8" t="s">
        <v>1256</v>
      </c>
      <c r="C686" s="9">
        <v>1129624</v>
      </c>
    </row>
    <row r="687" s="1" customFormat="1" ht="17.1" customHeight="1" spans="1:3">
      <c r="A687" s="124">
        <v>2081901</v>
      </c>
      <c r="B687" s="8" t="s">
        <v>1258</v>
      </c>
      <c r="C687" s="9">
        <v>363372</v>
      </c>
    </row>
    <row r="688" s="1" customFormat="1" ht="17.1" customHeight="1" spans="1:3">
      <c r="A688" s="124">
        <v>2081902</v>
      </c>
      <c r="B688" s="8" t="s">
        <v>1260</v>
      </c>
      <c r="C688" s="9">
        <v>766252</v>
      </c>
    </row>
    <row r="689" s="1" customFormat="1" ht="17.1" customHeight="1" spans="1:3">
      <c r="A689" s="124">
        <v>20820</v>
      </c>
      <c r="B689" s="8" t="s">
        <v>1262</v>
      </c>
      <c r="C689" s="9">
        <v>40628</v>
      </c>
    </row>
    <row r="690" s="1" customFormat="1" ht="17.1" customHeight="1" spans="1:3">
      <c r="A690" s="124">
        <v>2082001</v>
      </c>
      <c r="B690" s="8" t="s">
        <v>1264</v>
      </c>
      <c r="C690" s="9">
        <v>34527</v>
      </c>
    </row>
    <row r="691" s="1" customFormat="1" ht="17.1" customHeight="1" spans="1:3">
      <c r="A691" s="124">
        <v>2082002</v>
      </c>
      <c r="B691" s="8" t="s">
        <v>1266</v>
      </c>
      <c r="C691" s="9">
        <v>6101</v>
      </c>
    </row>
    <row r="692" s="1" customFormat="1" ht="17.1" customHeight="1" spans="1:3">
      <c r="A692" s="124">
        <v>20821</v>
      </c>
      <c r="B692" s="8" t="s">
        <v>1268</v>
      </c>
      <c r="C692" s="9">
        <v>33141</v>
      </c>
    </row>
    <row r="693" s="1" customFormat="1" ht="17.1" customHeight="1" spans="1:3">
      <c r="A693" s="124">
        <v>2082101</v>
      </c>
      <c r="B693" s="8" t="s">
        <v>1270</v>
      </c>
      <c r="C693" s="9">
        <v>609</v>
      </c>
    </row>
    <row r="694" s="1" customFormat="1" ht="17.1" customHeight="1" spans="1:3">
      <c r="A694" s="124">
        <v>2082102</v>
      </c>
      <c r="B694" s="8" t="s">
        <v>1272</v>
      </c>
      <c r="C694" s="9">
        <v>32532</v>
      </c>
    </row>
    <row r="695" s="1" customFormat="1" ht="17.1" customHeight="1" spans="1:3">
      <c r="A695" s="124">
        <v>20824</v>
      </c>
      <c r="B695" s="8" t="s">
        <v>1274</v>
      </c>
      <c r="C695" s="9">
        <v>3050</v>
      </c>
    </row>
    <row r="696" s="1" customFormat="1" ht="17.1" customHeight="1" spans="1:3">
      <c r="A696" s="124">
        <v>2082401</v>
      </c>
      <c r="B696" s="8" t="s">
        <v>1276</v>
      </c>
      <c r="C696" s="9">
        <v>3000</v>
      </c>
    </row>
    <row r="697" s="1" customFormat="1" ht="17.1" customHeight="1" spans="1:3">
      <c r="A697" s="124">
        <v>2082402</v>
      </c>
      <c r="B697" s="8" t="s">
        <v>1277</v>
      </c>
      <c r="C697" s="9">
        <v>50</v>
      </c>
    </row>
    <row r="698" s="1" customFormat="1" ht="17.1" customHeight="1" spans="1:3">
      <c r="A698" s="124">
        <v>20825</v>
      </c>
      <c r="B698" s="8" t="s">
        <v>1279</v>
      </c>
      <c r="C698" s="9">
        <v>19913</v>
      </c>
    </row>
    <row r="699" s="1" customFormat="1" ht="17.1" customHeight="1" spans="1:3">
      <c r="A699" s="124">
        <v>2082501</v>
      </c>
      <c r="B699" s="8" t="s">
        <v>1281</v>
      </c>
      <c r="C699" s="9">
        <v>1765</v>
      </c>
    </row>
    <row r="700" s="1" customFormat="1" ht="17.1" customHeight="1" spans="1:3">
      <c r="A700" s="124">
        <v>2082502</v>
      </c>
      <c r="B700" s="8" t="s">
        <v>1283</v>
      </c>
      <c r="C700" s="9">
        <v>18148</v>
      </c>
    </row>
    <row r="701" s="1" customFormat="1" ht="17.1" customHeight="1" spans="1:3">
      <c r="A701" s="124">
        <v>20899</v>
      </c>
      <c r="B701" s="8" t="s">
        <v>1285</v>
      </c>
      <c r="C701" s="9">
        <v>120570</v>
      </c>
    </row>
    <row r="702" s="1" customFormat="1" ht="17.1" customHeight="1" spans="1:3">
      <c r="A702" s="124">
        <v>2089901</v>
      </c>
      <c r="B702" s="8" t="s">
        <v>1287</v>
      </c>
      <c r="C702" s="9">
        <v>120570</v>
      </c>
    </row>
    <row r="703" s="1" customFormat="1" ht="17.1" customHeight="1" spans="1:3">
      <c r="A703" s="124">
        <v>210</v>
      </c>
      <c r="B703" s="8" t="s">
        <v>3221</v>
      </c>
      <c r="C703" s="9">
        <v>4226624</v>
      </c>
    </row>
    <row r="704" s="1" customFormat="1" ht="17.1" customHeight="1" spans="1:3">
      <c r="A704" s="124">
        <v>21001</v>
      </c>
      <c r="B704" s="8" t="s">
        <v>1291</v>
      </c>
      <c r="C704" s="9">
        <v>71020</v>
      </c>
    </row>
    <row r="705" s="1" customFormat="1" ht="17.1" customHeight="1" spans="1:3">
      <c r="A705" s="124">
        <v>2100101</v>
      </c>
      <c r="B705" s="8" t="s">
        <v>170</v>
      </c>
      <c r="C705" s="9">
        <v>48235</v>
      </c>
    </row>
    <row r="706" s="1" customFormat="1" ht="17.1" customHeight="1" spans="1:3">
      <c r="A706" s="124">
        <v>2100102</v>
      </c>
      <c r="B706" s="8" t="s">
        <v>172</v>
      </c>
      <c r="C706" s="9">
        <v>5920</v>
      </c>
    </row>
    <row r="707" s="1" customFormat="1" ht="17.1" customHeight="1" spans="1:3">
      <c r="A707" s="124">
        <v>2100103</v>
      </c>
      <c r="B707" s="8" t="s">
        <v>174</v>
      </c>
      <c r="C707" s="9">
        <v>1375</v>
      </c>
    </row>
    <row r="708" s="1" customFormat="1" ht="17.1" customHeight="1" spans="1:3">
      <c r="A708" s="124">
        <v>2100199</v>
      </c>
      <c r="B708" s="8" t="s">
        <v>1296</v>
      </c>
      <c r="C708" s="9">
        <v>15490</v>
      </c>
    </row>
    <row r="709" s="1" customFormat="1" ht="17.1" customHeight="1" spans="1:3">
      <c r="A709" s="124">
        <v>21002</v>
      </c>
      <c r="B709" s="8" t="s">
        <v>1298</v>
      </c>
      <c r="C709" s="9">
        <v>589280</v>
      </c>
    </row>
    <row r="710" s="1" customFormat="1" ht="17.1" customHeight="1" spans="1:3">
      <c r="A710" s="124">
        <v>2100201</v>
      </c>
      <c r="B710" s="8" t="s">
        <v>1300</v>
      </c>
      <c r="C710" s="9">
        <v>380596</v>
      </c>
    </row>
    <row r="711" s="1" customFormat="1" ht="17.1" customHeight="1" spans="1:3">
      <c r="A711" s="124">
        <v>2100202</v>
      </c>
      <c r="B711" s="8" t="s">
        <v>1302</v>
      </c>
      <c r="C711" s="9">
        <v>90488</v>
      </c>
    </row>
    <row r="712" s="1" customFormat="1" ht="17.1" customHeight="1" spans="1:3">
      <c r="A712" s="124">
        <v>2100203</v>
      </c>
      <c r="B712" s="8" t="s">
        <v>1304</v>
      </c>
      <c r="C712" s="9">
        <v>7684</v>
      </c>
    </row>
    <row r="713" s="1" customFormat="1" ht="17.1" customHeight="1" spans="1:3">
      <c r="A713" s="124">
        <v>2100204</v>
      </c>
      <c r="B713" s="8" t="s">
        <v>1306</v>
      </c>
      <c r="C713" s="9">
        <v>1045</v>
      </c>
    </row>
    <row r="714" s="1" customFormat="1" ht="17.1" customHeight="1" spans="1:3">
      <c r="A714" s="124">
        <v>2100205</v>
      </c>
      <c r="B714" s="8" t="s">
        <v>1308</v>
      </c>
      <c r="C714" s="9">
        <v>13639</v>
      </c>
    </row>
    <row r="715" s="1" customFormat="1" ht="17.1" customHeight="1" spans="1:3">
      <c r="A715" s="124">
        <v>2100206</v>
      </c>
      <c r="B715" s="8" t="s">
        <v>1310</v>
      </c>
      <c r="C715" s="9">
        <v>12276</v>
      </c>
    </row>
    <row r="716" s="1" customFormat="1" ht="17.1" customHeight="1" spans="1:3">
      <c r="A716" s="124">
        <v>2100207</v>
      </c>
      <c r="B716" s="8" t="s">
        <v>1312</v>
      </c>
      <c r="C716" s="9">
        <v>11233</v>
      </c>
    </row>
    <row r="717" s="1" customFormat="1" ht="17.1" customHeight="1" spans="1:3">
      <c r="A717" s="124">
        <v>2100208</v>
      </c>
      <c r="B717" s="8" t="s">
        <v>1314</v>
      </c>
      <c r="C717" s="9">
        <v>12643</v>
      </c>
    </row>
    <row r="718" s="1" customFormat="1" ht="17.1" customHeight="1" spans="1:3">
      <c r="A718" s="124">
        <v>2100209</v>
      </c>
      <c r="B718" s="8" t="s">
        <v>1316</v>
      </c>
      <c r="C718" s="9">
        <v>405</v>
      </c>
    </row>
    <row r="719" s="1" customFormat="1" ht="17.1" customHeight="1" spans="1:3">
      <c r="A719" s="124">
        <v>2100210</v>
      </c>
      <c r="B719" s="8" t="s">
        <v>1318</v>
      </c>
      <c r="C719" s="9">
        <v>1109</v>
      </c>
    </row>
    <row r="720" s="1" customFormat="1" ht="17.1" customHeight="1" spans="1:3">
      <c r="A720" s="124">
        <v>2100211</v>
      </c>
      <c r="B720" s="8" t="s">
        <v>1320</v>
      </c>
      <c r="C720" s="9">
        <v>-28</v>
      </c>
    </row>
    <row r="721" s="1" customFormat="1" ht="17.1" customHeight="1" spans="1:3">
      <c r="A721" s="124">
        <v>2100299</v>
      </c>
      <c r="B721" s="8" t="s">
        <v>1322</v>
      </c>
      <c r="C721" s="9">
        <v>58190</v>
      </c>
    </row>
    <row r="722" s="1" customFormat="1" ht="17.1" customHeight="1" spans="1:3">
      <c r="A722" s="124">
        <v>21003</v>
      </c>
      <c r="B722" s="8" t="s">
        <v>1324</v>
      </c>
      <c r="C722" s="9">
        <v>339185</v>
      </c>
    </row>
    <row r="723" s="1" customFormat="1" ht="17.1" customHeight="1" spans="1:3">
      <c r="A723" s="124">
        <v>2100301</v>
      </c>
      <c r="B723" s="8" t="s">
        <v>1326</v>
      </c>
      <c r="C723" s="9">
        <v>9490</v>
      </c>
    </row>
    <row r="724" s="1" customFormat="1" ht="17.1" customHeight="1" spans="1:3">
      <c r="A724" s="124">
        <v>2100302</v>
      </c>
      <c r="B724" s="8" t="s">
        <v>1328</v>
      </c>
      <c r="C724" s="9">
        <v>240450</v>
      </c>
    </row>
    <row r="725" s="1" customFormat="1" ht="17.1" customHeight="1" spans="1:3">
      <c r="A725" s="124">
        <v>2100399</v>
      </c>
      <c r="B725" s="8" t="s">
        <v>1330</v>
      </c>
      <c r="C725" s="9">
        <v>89245</v>
      </c>
    </row>
    <row r="726" s="1" customFormat="1" ht="17.1" customHeight="1" spans="1:3">
      <c r="A726" s="124">
        <v>21004</v>
      </c>
      <c r="B726" s="8" t="s">
        <v>1332</v>
      </c>
      <c r="C726" s="9">
        <v>572754</v>
      </c>
    </row>
    <row r="727" s="1" customFormat="1" ht="17.1" customHeight="1" spans="1:3">
      <c r="A727" s="124">
        <v>2100401</v>
      </c>
      <c r="B727" s="8" t="s">
        <v>1334</v>
      </c>
      <c r="C727" s="9">
        <v>100682</v>
      </c>
    </row>
    <row r="728" s="1" customFormat="1" ht="17.1" customHeight="1" spans="1:3">
      <c r="A728" s="124">
        <v>2100402</v>
      </c>
      <c r="B728" s="8" t="s">
        <v>1336</v>
      </c>
      <c r="C728" s="9">
        <v>16134</v>
      </c>
    </row>
    <row r="729" s="1" customFormat="1" ht="17.1" customHeight="1" spans="1:3">
      <c r="A729" s="124">
        <v>2100403</v>
      </c>
      <c r="B729" s="8" t="s">
        <v>1338</v>
      </c>
      <c r="C729" s="9">
        <v>67759</v>
      </c>
    </row>
    <row r="730" s="1" customFormat="1" ht="17.1" customHeight="1" spans="1:3">
      <c r="A730" s="124">
        <v>2100404</v>
      </c>
      <c r="B730" s="8" t="s">
        <v>1340</v>
      </c>
      <c r="C730" s="9">
        <v>2673</v>
      </c>
    </row>
    <row r="731" s="1" customFormat="1" ht="17.1" customHeight="1" spans="1:3">
      <c r="A731" s="124">
        <v>2100405</v>
      </c>
      <c r="B731" s="8" t="s">
        <v>1342</v>
      </c>
      <c r="C731" s="9">
        <v>2789</v>
      </c>
    </row>
    <row r="732" s="1" customFormat="1" ht="17.1" customHeight="1" spans="1:3">
      <c r="A732" s="124">
        <v>2100406</v>
      </c>
      <c r="B732" s="8" t="s">
        <v>1344</v>
      </c>
      <c r="C732" s="9">
        <v>16416</v>
      </c>
    </row>
    <row r="733" s="1" customFormat="1" ht="17.1" customHeight="1" spans="1:3">
      <c r="A733" s="124">
        <v>2100407</v>
      </c>
      <c r="B733" s="8" t="s">
        <v>1346</v>
      </c>
      <c r="C733" s="9">
        <v>3142</v>
      </c>
    </row>
    <row r="734" s="1" customFormat="1" ht="17.1" customHeight="1" spans="1:3">
      <c r="A734" s="124">
        <v>2100408</v>
      </c>
      <c r="B734" s="8" t="s">
        <v>1348</v>
      </c>
      <c r="C734" s="9">
        <v>192833</v>
      </c>
    </row>
    <row r="735" s="1" customFormat="1" ht="17.1" customHeight="1" spans="1:3">
      <c r="A735" s="124">
        <v>2100409</v>
      </c>
      <c r="B735" s="8" t="s">
        <v>1350</v>
      </c>
      <c r="C735" s="9">
        <v>160672</v>
      </c>
    </row>
    <row r="736" s="1" customFormat="1" ht="17.1" customHeight="1" spans="1:3">
      <c r="A736" s="124">
        <v>2100410</v>
      </c>
      <c r="B736" s="8" t="s">
        <v>1352</v>
      </c>
      <c r="C736" s="9">
        <v>2400</v>
      </c>
    </row>
    <row r="737" s="1" customFormat="1" ht="17.1" customHeight="1" spans="1:3">
      <c r="A737" s="124">
        <v>2100499</v>
      </c>
      <c r="B737" s="8" t="s">
        <v>1354</v>
      </c>
      <c r="C737" s="9">
        <v>7254</v>
      </c>
    </row>
    <row r="738" s="1" customFormat="1" ht="17.1" customHeight="1" spans="1:3">
      <c r="A738" s="124">
        <v>21005</v>
      </c>
      <c r="B738" s="8" t="s">
        <v>1356</v>
      </c>
      <c r="C738" s="9">
        <v>2318932</v>
      </c>
    </row>
    <row r="739" s="1" customFormat="1" ht="17.1" customHeight="1" spans="1:3">
      <c r="A739" s="124">
        <v>2100501</v>
      </c>
      <c r="B739" s="8" t="s">
        <v>1358</v>
      </c>
      <c r="C739" s="9">
        <v>213031</v>
      </c>
    </row>
    <row r="740" s="1" customFormat="1" ht="17.1" customHeight="1" spans="1:3">
      <c r="A740" s="124">
        <v>2100502</v>
      </c>
      <c r="B740" s="8" t="s">
        <v>1360</v>
      </c>
      <c r="C740" s="9">
        <v>267823</v>
      </c>
    </row>
    <row r="741" s="1" customFormat="1" ht="17.1" customHeight="1" spans="1:3">
      <c r="A741" s="124">
        <v>2100503</v>
      </c>
      <c r="B741" s="8" t="s">
        <v>1362</v>
      </c>
      <c r="C741" s="9">
        <v>142467</v>
      </c>
    </row>
    <row r="742" s="1" customFormat="1" ht="17.1" customHeight="1" spans="1:3">
      <c r="A742" s="124">
        <v>2100504</v>
      </c>
      <c r="B742" s="8" t="s">
        <v>1364</v>
      </c>
      <c r="C742" s="9">
        <v>9743</v>
      </c>
    </row>
    <row r="743" s="1" customFormat="1" ht="17.1" customHeight="1" spans="1:3">
      <c r="A743" s="124">
        <v>2100506</v>
      </c>
      <c r="B743" s="8" t="s">
        <v>1366</v>
      </c>
      <c r="C743" s="9">
        <v>1254220</v>
      </c>
    </row>
    <row r="744" s="1" customFormat="1" ht="17.1" customHeight="1" spans="1:3">
      <c r="A744" s="124">
        <v>2100508</v>
      </c>
      <c r="B744" s="8" t="s">
        <v>1368</v>
      </c>
      <c r="C744" s="9">
        <v>265249</v>
      </c>
    </row>
    <row r="745" s="1" customFormat="1" ht="17.1" customHeight="1" spans="1:3">
      <c r="A745" s="124">
        <v>2100509</v>
      </c>
      <c r="B745" s="8" t="s">
        <v>1370</v>
      </c>
      <c r="C745" s="9">
        <v>99341</v>
      </c>
    </row>
    <row r="746" s="1" customFormat="1" ht="17.1" customHeight="1" spans="1:3">
      <c r="A746" s="124">
        <v>2100510</v>
      </c>
      <c r="B746" s="8" t="s">
        <v>1372</v>
      </c>
      <c r="C746" s="9">
        <v>1819</v>
      </c>
    </row>
    <row r="747" s="1" customFormat="1" ht="17.1" customHeight="1" spans="1:3">
      <c r="A747" s="124">
        <v>2100599</v>
      </c>
      <c r="B747" s="8" t="s">
        <v>1374</v>
      </c>
      <c r="C747" s="9">
        <v>65239</v>
      </c>
    </row>
    <row r="748" s="1" customFormat="1" ht="17.1" customHeight="1" spans="1:3">
      <c r="A748" s="124">
        <v>21006</v>
      </c>
      <c r="B748" s="8" t="s">
        <v>1376</v>
      </c>
      <c r="C748" s="9">
        <v>13621</v>
      </c>
    </row>
    <row r="749" s="1" customFormat="1" ht="17.1" customHeight="1" spans="1:3">
      <c r="A749" s="124">
        <v>2100601</v>
      </c>
      <c r="B749" s="8" t="s">
        <v>1378</v>
      </c>
      <c r="C749" s="9">
        <v>13152</v>
      </c>
    </row>
    <row r="750" s="1" customFormat="1" ht="17.1" customHeight="1" spans="1:3">
      <c r="A750" s="124">
        <v>2100699</v>
      </c>
      <c r="B750" s="8" t="s">
        <v>1380</v>
      </c>
      <c r="C750" s="9">
        <v>469</v>
      </c>
    </row>
    <row r="751" s="1" customFormat="1" ht="17.1" customHeight="1" spans="1:3">
      <c r="A751" s="124">
        <v>21007</v>
      </c>
      <c r="B751" s="8" t="s">
        <v>1382</v>
      </c>
      <c r="C751" s="9">
        <v>180097</v>
      </c>
    </row>
    <row r="752" s="1" customFormat="1" ht="17.1" customHeight="1" spans="1:3">
      <c r="A752" s="124">
        <v>2100716</v>
      </c>
      <c r="B752" s="8" t="s">
        <v>1384</v>
      </c>
      <c r="C752" s="9">
        <v>42738</v>
      </c>
    </row>
    <row r="753" s="1" customFormat="1" ht="17.1" customHeight="1" spans="1:3">
      <c r="A753" s="124">
        <v>2100717</v>
      </c>
      <c r="B753" s="8" t="s">
        <v>1386</v>
      </c>
      <c r="C753" s="9">
        <v>36758</v>
      </c>
    </row>
    <row r="754" s="1" customFormat="1" ht="17.1" customHeight="1" spans="1:3">
      <c r="A754" s="124">
        <v>2100799</v>
      </c>
      <c r="B754" s="8" t="s">
        <v>1388</v>
      </c>
      <c r="C754" s="9">
        <v>100601</v>
      </c>
    </row>
    <row r="755" s="1" customFormat="1" ht="17.1" customHeight="1" spans="1:3">
      <c r="A755" s="124">
        <v>21010</v>
      </c>
      <c r="B755" s="8" t="s">
        <v>1390</v>
      </c>
      <c r="C755" s="9">
        <v>92851</v>
      </c>
    </row>
    <row r="756" s="1" customFormat="1" ht="17.1" customHeight="1" spans="1:3">
      <c r="A756" s="124">
        <v>2101001</v>
      </c>
      <c r="B756" s="8" t="s">
        <v>170</v>
      </c>
      <c r="C756" s="9">
        <v>43720</v>
      </c>
    </row>
    <row r="757" s="1" customFormat="1" ht="17.1" customHeight="1" spans="1:3">
      <c r="A757" s="124">
        <v>2101002</v>
      </c>
      <c r="B757" s="8" t="s">
        <v>172</v>
      </c>
      <c r="C757" s="9">
        <v>2449</v>
      </c>
    </row>
    <row r="758" s="1" customFormat="1" ht="17.1" customHeight="1" spans="1:3">
      <c r="A758" s="124">
        <v>2101003</v>
      </c>
      <c r="B758" s="8" t="s">
        <v>174</v>
      </c>
      <c r="C758" s="9">
        <v>146</v>
      </c>
    </row>
    <row r="759" s="1" customFormat="1" ht="17.1" customHeight="1" spans="1:3">
      <c r="A759" s="124">
        <v>2101012</v>
      </c>
      <c r="B759" s="8" t="s">
        <v>1395</v>
      </c>
      <c r="C759" s="9">
        <v>3140</v>
      </c>
    </row>
    <row r="760" s="1" customFormat="1" ht="17.1" customHeight="1" spans="1:3">
      <c r="A760" s="124">
        <v>2101014</v>
      </c>
      <c r="B760" s="8" t="s">
        <v>1397</v>
      </c>
      <c r="C760" s="9">
        <v>218</v>
      </c>
    </row>
    <row r="761" s="1" customFormat="1" ht="17.1" customHeight="1" spans="1:3">
      <c r="A761" s="124">
        <v>2101015</v>
      </c>
      <c r="B761" s="8" t="s">
        <v>1399</v>
      </c>
      <c r="C761" s="9">
        <v>1500</v>
      </c>
    </row>
    <row r="762" s="1" customFormat="1" ht="17.1" customHeight="1" spans="1:3">
      <c r="A762" s="124">
        <v>2101016</v>
      </c>
      <c r="B762" s="8" t="s">
        <v>1401</v>
      </c>
      <c r="C762" s="9">
        <v>27840</v>
      </c>
    </row>
    <row r="763" s="1" customFormat="1" ht="17.1" customHeight="1" spans="1:3">
      <c r="A763" s="124">
        <v>2101050</v>
      </c>
      <c r="B763" s="8" t="s">
        <v>189</v>
      </c>
      <c r="C763" s="9">
        <v>6973</v>
      </c>
    </row>
    <row r="764" s="1" customFormat="1" ht="17.1" customHeight="1" spans="1:3">
      <c r="A764" s="124">
        <v>2101099</v>
      </c>
      <c r="B764" s="8" t="s">
        <v>1404</v>
      </c>
      <c r="C764" s="9">
        <v>6865</v>
      </c>
    </row>
    <row r="765" s="1" customFormat="1" ht="17.1" customHeight="1" spans="1:3">
      <c r="A765" s="124">
        <v>21099</v>
      </c>
      <c r="B765" s="8" t="s">
        <v>3279</v>
      </c>
      <c r="C765" s="9">
        <v>48884</v>
      </c>
    </row>
    <row r="766" s="1" customFormat="1" ht="17.1" customHeight="1" spans="1:3">
      <c r="A766" s="124">
        <v>2109901</v>
      </c>
      <c r="B766" s="8" t="s">
        <v>1407</v>
      </c>
      <c r="C766" s="9">
        <v>48884</v>
      </c>
    </row>
    <row r="767" s="1" customFormat="1" ht="17.1" customHeight="1" spans="1:3">
      <c r="A767" s="124">
        <v>211</v>
      </c>
      <c r="B767" s="8" t="s">
        <v>2502</v>
      </c>
      <c r="C767" s="9">
        <v>1340822</v>
      </c>
    </row>
    <row r="768" s="1" customFormat="1" ht="17.1" customHeight="1" spans="1:3">
      <c r="A768" s="124">
        <v>21101</v>
      </c>
      <c r="B768" s="8" t="s">
        <v>1410</v>
      </c>
      <c r="C768" s="9">
        <v>57402</v>
      </c>
    </row>
    <row r="769" s="1" customFormat="1" ht="17.1" customHeight="1" spans="1:3">
      <c r="A769" s="124">
        <v>2110101</v>
      </c>
      <c r="B769" s="8" t="s">
        <v>170</v>
      </c>
      <c r="C769" s="9">
        <v>31625</v>
      </c>
    </row>
    <row r="770" s="1" customFormat="1" ht="17.1" customHeight="1" spans="1:3">
      <c r="A770" s="124">
        <v>2110102</v>
      </c>
      <c r="B770" s="8" t="s">
        <v>172</v>
      </c>
      <c r="C770" s="9">
        <v>2639</v>
      </c>
    </row>
    <row r="771" s="1" customFormat="1" ht="17.1" customHeight="1" spans="1:3">
      <c r="A771" s="124">
        <v>2110103</v>
      </c>
      <c r="B771" s="8" t="s">
        <v>174</v>
      </c>
      <c r="C771" s="9">
        <v>264</v>
      </c>
    </row>
    <row r="772" s="1" customFormat="1" ht="17.1" customHeight="1" spans="1:3">
      <c r="A772" s="124">
        <v>2110104</v>
      </c>
      <c r="B772" s="8" t="s">
        <v>1415</v>
      </c>
      <c r="C772" s="9">
        <v>1327</v>
      </c>
    </row>
    <row r="773" s="1" customFormat="1" ht="17.1" customHeight="1" spans="1:3">
      <c r="A773" s="124">
        <v>2110105</v>
      </c>
      <c r="B773" s="8" t="s">
        <v>1417</v>
      </c>
      <c r="C773" s="9">
        <v>893</v>
      </c>
    </row>
    <row r="774" s="1" customFormat="1" ht="17.1" customHeight="1" spans="1:3">
      <c r="A774" s="124">
        <v>2110106</v>
      </c>
      <c r="B774" s="8" t="s">
        <v>1419</v>
      </c>
      <c r="C774" s="9">
        <v>402</v>
      </c>
    </row>
    <row r="775" s="1" customFormat="1" ht="17.1" customHeight="1" spans="1:3">
      <c r="A775" s="124">
        <v>2110107</v>
      </c>
      <c r="B775" s="8" t="s">
        <v>1421</v>
      </c>
      <c r="C775" s="9">
        <v>111</v>
      </c>
    </row>
    <row r="776" s="1" customFormat="1" ht="17.1" customHeight="1" spans="1:3">
      <c r="A776" s="124">
        <v>2110199</v>
      </c>
      <c r="B776" s="8" t="s">
        <v>1423</v>
      </c>
      <c r="C776" s="9">
        <v>20141</v>
      </c>
    </row>
    <row r="777" s="1" customFormat="1" ht="17.1" customHeight="1" spans="1:3">
      <c r="A777" s="124">
        <v>21102</v>
      </c>
      <c r="B777" s="8" t="s">
        <v>1425</v>
      </c>
      <c r="C777" s="9">
        <v>12911</v>
      </c>
    </row>
    <row r="778" s="1" customFormat="1" ht="17.1" customHeight="1" spans="1:3">
      <c r="A778" s="124">
        <v>2110203</v>
      </c>
      <c r="B778" s="8" t="s">
        <v>1427</v>
      </c>
      <c r="C778" s="9">
        <v>380</v>
      </c>
    </row>
    <row r="779" s="1" customFormat="1" ht="17.1" customHeight="1" spans="1:3">
      <c r="A779" s="124">
        <v>2110204</v>
      </c>
      <c r="B779" s="8" t="s">
        <v>1429</v>
      </c>
      <c r="C779" s="9">
        <v>990</v>
      </c>
    </row>
    <row r="780" s="1" customFormat="1" ht="17.1" customHeight="1" spans="1:3">
      <c r="A780" s="124">
        <v>2110299</v>
      </c>
      <c r="B780" s="8" t="s">
        <v>1431</v>
      </c>
      <c r="C780" s="9">
        <v>11541</v>
      </c>
    </row>
    <row r="781" s="1" customFormat="1" ht="17.1" customHeight="1" spans="1:3">
      <c r="A781" s="124">
        <v>21103</v>
      </c>
      <c r="B781" s="8" t="s">
        <v>1433</v>
      </c>
      <c r="C781" s="9">
        <v>361817</v>
      </c>
    </row>
    <row r="782" s="1" customFormat="1" ht="17.1" customHeight="1" spans="1:3">
      <c r="A782" s="124">
        <v>2110301</v>
      </c>
      <c r="B782" s="8" t="s">
        <v>1435</v>
      </c>
      <c r="C782" s="9">
        <v>445</v>
      </c>
    </row>
    <row r="783" s="1" customFormat="1" ht="17.1" customHeight="1" spans="1:3">
      <c r="A783" s="124">
        <v>2110302</v>
      </c>
      <c r="B783" s="8" t="s">
        <v>1437</v>
      </c>
      <c r="C783" s="9">
        <v>297418</v>
      </c>
    </row>
    <row r="784" s="1" customFormat="1" ht="17.1" customHeight="1" spans="1:3">
      <c r="A784" s="124">
        <v>2110303</v>
      </c>
      <c r="B784" s="8" t="s">
        <v>1439</v>
      </c>
      <c r="C784" s="9">
        <v>25</v>
      </c>
    </row>
    <row r="785" s="1" customFormat="1" ht="17.1" customHeight="1" spans="1:3">
      <c r="A785" s="124">
        <v>2110304</v>
      </c>
      <c r="B785" s="8" t="s">
        <v>1441</v>
      </c>
      <c r="C785" s="9">
        <v>6589</v>
      </c>
    </row>
    <row r="786" s="1" customFormat="1" ht="17.1" customHeight="1" spans="1:3">
      <c r="A786" s="124">
        <v>2110305</v>
      </c>
      <c r="B786" s="8" t="s">
        <v>1443</v>
      </c>
      <c r="C786" s="9">
        <v>20</v>
      </c>
    </row>
    <row r="787" s="1" customFormat="1" ht="17.1" customHeight="1" spans="1:3">
      <c r="A787" s="124">
        <v>2110306</v>
      </c>
      <c r="B787" s="8" t="s">
        <v>1445</v>
      </c>
      <c r="C787" s="9">
        <v>40</v>
      </c>
    </row>
    <row r="788" s="1" customFormat="1" ht="17.1" customHeight="1" spans="1:3">
      <c r="A788" s="124">
        <v>2110307</v>
      </c>
      <c r="B788" s="8" t="s">
        <v>1447</v>
      </c>
      <c r="C788" s="9">
        <v>15900</v>
      </c>
    </row>
    <row r="789" s="1" customFormat="1" ht="17.1" customHeight="1" spans="1:3">
      <c r="A789" s="124">
        <v>2110399</v>
      </c>
      <c r="B789" s="8" t="s">
        <v>1449</v>
      </c>
      <c r="C789" s="9">
        <v>41380</v>
      </c>
    </row>
    <row r="790" s="1" customFormat="1" ht="17.1" customHeight="1" spans="1:3">
      <c r="A790" s="124">
        <v>21104</v>
      </c>
      <c r="B790" s="8" t="s">
        <v>1451</v>
      </c>
      <c r="C790" s="9">
        <v>164474</v>
      </c>
    </row>
    <row r="791" s="1" customFormat="1" ht="17.1" customHeight="1" spans="1:3">
      <c r="A791" s="124">
        <v>2110401</v>
      </c>
      <c r="B791" s="8" t="s">
        <v>1453</v>
      </c>
      <c r="C791" s="9">
        <v>80452</v>
      </c>
    </row>
    <row r="792" s="1" customFormat="1" ht="17.1" customHeight="1" spans="1:3">
      <c r="A792" s="124">
        <v>2110402</v>
      </c>
      <c r="B792" s="8" t="s">
        <v>1455</v>
      </c>
      <c r="C792" s="9">
        <v>68032</v>
      </c>
    </row>
    <row r="793" s="1" customFormat="1" ht="17.1" customHeight="1" spans="1:3">
      <c r="A793" s="124">
        <v>2110403</v>
      </c>
      <c r="B793" s="8" t="s">
        <v>1457</v>
      </c>
      <c r="C793" s="9">
        <v>1892</v>
      </c>
    </row>
    <row r="794" s="1" customFormat="1" ht="17.1" customHeight="1" spans="1:3">
      <c r="A794" s="124">
        <v>2110404</v>
      </c>
      <c r="B794" s="8" t="s">
        <v>1459</v>
      </c>
      <c r="C794" s="9">
        <v>903</v>
      </c>
    </row>
    <row r="795" s="1" customFormat="1" ht="17.1" customHeight="1" spans="1:3">
      <c r="A795" s="124">
        <v>2110499</v>
      </c>
      <c r="B795" s="8" t="s">
        <v>1461</v>
      </c>
      <c r="C795" s="9">
        <v>13195</v>
      </c>
    </row>
    <row r="796" s="1" customFormat="1" ht="17.1" customHeight="1" spans="1:3">
      <c r="A796" s="124">
        <v>21105</v>
      </c>
      <c r="B796" s="8" t="s">
        <v>1463</v>
      </c>
      <c r="C796" s="9">
        <v>77388</v>
      </c>
    </row>
    <row r="797" s="1" customFormat="1" ht="17.1" customHeight="1" spans="1:3">
      <c r="A797" s="124">
        <v>2110501</v>
      </c>
      <c r="B797" s="8" t="s">
        <v>1465</v>
      </c>
      <c r="C797" s="9">
        <v>51589</v>
      </c>
    </row>
    <row r="798" s="1" customFormat="1" ht="17.1" customHeight="1" spans="1:3">
      <c r="A798" s="124">
        <v>2110502</v>
      </c>
      <c r="B798" s="8" t="s">
        <v>1467</v>
      </c>
      <c r="C798" s="9">
        <v>13152</v>
      </c>
    </row>
    <row r="799" s="1" customFormat="1" ht="17.1" customHeight="1" spans="1:3">
      <c r="A799" s="124">
        <v>2110503</v>
      </c>
      <c r="B799" s="8" t="s">
        <v>1469</v>
      </c>
      <c r="C799" s="9">
        <v>4919</v>
      </c>
    </row>
    <row r="800" s="1" customFormat="1" ht="17.1" customHeight="1" spans="1:3">
      <c r="A800" s="124">
        <v>2110506</v>
      </c>
      <c r="B800" s="8" t="s">
        <v>1471</v>
      </c>
      <c r="C800" s="9">
        <v>7429</v>
      </c>
    </row>
    <row r="801" s="1" customFormat="1" ht="17.1" customHeight="1" spans="1:3">
      <c r="A801" s="124">
        <v>2110599</v>
      </c>
      <c r="B801" s="8" t="s">
        <v>1473</v>
      </c>
      <c r="C801" s="9">
        <v>299</v>
      </c>
    </row>
    <row r="802" s="1" customFormat="1" ht="17.1" customHeight="1" spans="1:3">
      <c r="A802" s="124">
        <v>21106</v>
      </c>
      <c r="B802" s="8" t="s">
        <v>1475</v>
      </c>
      <c r="C802" s="9">
        <v>268333</v>
      </c>
    </row>
    <row r="803" s="1" customFormat="1" ht="17.1" customHeight="1" spans="1:3">
      <c r="A803" s="124">
        <v>2110602</v>
      </c>
      <c r="B803" s="8" t="s">
        <v>1477</v>
      </c>
      <c r="C803" s="9">
        <v>130523</v>
      </c>
    </row>
    <row r="804" s="1" customFormat="1" ht="17.1" customHeight="1" spans="1:3">
      <c r="A804" s="124">
        <v>2110603</v>
      </c>
      <c r="B804" s="8" t="s">
        <v>1479</v>
      </c>
      <c r="C804" s="9">
        <v>958</v>
      </c>
    </row>
    <row r="805" s="1" customFormat="1" ht="17.1" customHeight="1" spans="1:3">
      <c r="A805" s="124">
        <v>2110604</v>
      </c>
      <c r="B805" s="8" t="s">
        <v>1481</v>
      </c>
      <c r="C805" s="9">
        <v>-30</v>
      </c>
    </row>
    <row r="806" s="1" customFormat="1" ht="17.1" customHeight="1" spans="1:3">
      <c r="A806" s="124">
        <v>2110605</v>
      </c>
      <c r="B806" s="8" t="s">
        <v>1483</v>
      </c>
      <c r="C806" s="9">
        <v>51222</v>
      </c>
    </row>
    <row r="807" s="1" customFormat="1" ht="17.1" customHeight="1" spans="1:3">
      <c r="A807" s="124">
        <v>2110699</v>
      </c>
      <c r="B807" s="8" t="s">
        <v>1485</v>
      </c>
      <c r="C807" s="9">
        <v>85660</v>
      </c>
    </row>
    <row r="808" s="1" customFormat="1" ht="17.1" customHeight="1" spans="1:3">
      <c r="A808" s="124">
        <v>21107</v>
      </c>
      <c r="B808" s="8" t="s">
        <v>1487</v>
      </c>
      <c r="C808" s="9">
        <v>41260</v>
      </c>
    </row>
    <row r="809" s="1" customFormat="1" ht="17.1" customHeight="1" spans="1:3">
      <c r="A809" s="124">
        <v>2110704</v>
      </c>
      <c r="B809" s="8" t="s">
        <v>1489</v>
      </c>
      <c r="C809" s="9">
        <v>0</v>
      </c>
    </row>
    <row r="810" s="1" customFormat="1" ht="17.1" customHeight="1" spans="1:3">
      <c r="A810" s="124">
        <v>2110799</v>
      </c>
      <c r="B810" s="8" t="s">
        <v>1491</v>
      </c>
      <c r="C810" s="9">
        <v>41260</v>
      </c>
    </row>
    <row r="811" s="1" customFormat="1" ht="17.1" customHeight="1" spans="1:3">
      <c r="A811" s="124">
        <v>21108</v>
      </c>
      <c r="B811" s="8" t="s">
        <v>1493</v>
      </c>
      <c r="C811" s="9">
        <v>5681</v>
      </c>
    </row>
    <row r="812" s="1" customFormat="1" ht="17.1" customHeight="1" spans="1:3">
      <c r="A812" s="124">
        <v>2110804</v>
      </c>
      <c r="B812" s="8" t="s">
        <v>1495</v>
      </c>
      <c r="C812" s="9">
        <v>5681</v>
      </c>
    </row>
    <row r="813" s="1" customFormat="1" ht="17.1" customHeight="1" spans="1:3">
      <c r="A813" s="124">
        <v>2110899</v>
      </c>
      <c r="B813" s="8" t="s">
        <v>1497</v>
      </c>
      <c r="C813" s="9">
        <v>0</v>
      </c>
    </row>
    <row r="814" s="1" customFormat="1" ht="17.1" customHeight="1" spans="1:3">
      <c r="A814" s="124">
        <v>21109</v>
      </c>
      <c r="B814" s="8" t="s">
        <v>1499</v>
      </c>
      <c r="C814" s="9">
        <v>909</v>
      </c>
    </row>
    <row r="815" s="1" customFormat="1" ht="17.1" customHeight="1" spans="1:3">
      <c r="A815" s="124">
        <v>2110901</v>
      </c>
      <c r="B815" s="8" t="s">
        <v>3280</v>
      </c>
      <c r="C815" s="9">
        <v>909</v>
      </c>
    </row>
    <row r="816" s="1" customFormat="1" ht="17.1" customHeight="1" spans="1:3">
      <c r="A816" s="124">
        <v>21110</v>
      </c>
      <c r="B816" s="8" t="s">
        <v>1501</v>
      </c>
      <c r="C816" s="9">
        <v>50188</v>
      </c>
    </row>
    <row r="817" s="1" customFormat="1" ht="17.1" customHeight="1" spans="1:3">
      <c r="A817" s="124">
        <v>2111001</v>
      </c>
      <c r="B817" s="8" t="s">
        <v>3281</v>
      </c>
      <c r="C817" s="9">
        <v>50188</v>
      </c>
    </row>
    <row r="818" s="1" customFormat="1" ht="17.1" customHeight="1" spans="1:3">
      <c r="A818" s="124">
        <v>21111</v>
      </c>
      <c r="B818" s="8" t="s">
        <v>1503</v>
      </c>
      <c r="C818" s="9">
        <v>130227</v>
      </c>
    </row>
    <row r="819" s="1" customFormat="1" ht="17.1" customHeight="1" spans="1:3">
      <c r="A819" s="124">
        <v>2111101</v>
      </c>
      <c r="B819" s="8" t="s">
        <v>1505</v>
      </c>
      <c r="C819" s="9">
        <v>15889</v>
      </c>
    </row>
    <row r="820" s="1" customFormat="1" ht="17.1" customHeight="1" spans="1:3">
      <c r="A820" s="124">
        <v>2111102</v>
      </c>
      <c r="B820" s="8" t="s">
        <v>1507</v>
      </c>
      <c r="C820" s="9">
        <v>2838</v>
      </c>
    </row>
    <row r="821" s="1" customFormat="1" ht="17.1" customHeight="1" spans="1:3">
      <c r="A821" s="124">
        <v>2111103</v>
      </c>
      <c r="B821" s="8" t="s">
        <v>1509</v>
      </c>
      <c r="C821" s="9">
        <v>109027</v>
      </c>
    </row>
    <row r="822" s="1" customFormat="1" ht="17.1" customHeight="1" spans="1:3">
      <c r="A822" s="124">
        <v>2111104</v>
      </c>
      <c r="B822" s="8" t="s">
        <v>1511</v>
      </c>
      <c r="C822" s="9">
        <v>6</v>
      </c>
    </row>
    <row r="823" s="1" customFormat="1" ht="17.1" customHeight="1" spans="1:3">
      <c r="A823" s="124">
        <v>2111199</v>
      </c>
      <c r="B823" s="8" t="s">
        <v>1513</v>
      </c>
      <c r="C823" s="9">
        <v>2467</v>
      </c>
    </row>
    <row r="824" s="1" customFormat="1" ht="17.1" customHeight="1" spans="1:3">
      <c r="A824" s="124">
        <v>21112</v>
      </c>
      <c r="B824" s="8" t="s">
        <v>1515</v>
      </c>
      <c r="C824" s="9">
        <v>14260</v>
      </c>
    </row>
    <row r="825" s="1" customFormat="1" ht="17.1" customHeight="1" spans="1:3">
      <c r="A825" s="124">
        <v>2111201</v>
      </c>
      <c r="B825" s="8" t="s">
        <v>3282</v>
      </c>
      <c r="C825" s="9">
        <v>14260</v>
      </c>
    </row>
    <row r="826" s="1" customFormat="1" ht="17.1" customHeight="1" spans="1:3">
      <c r="A826" s="124">
        <v>21113</v>
      </c>
      <c r="B826" s="8" t="s">
        <v>1517</v>
      </c>
      <c r="C826" s="9">
        <v>17200</v>
      </c>
    </row>
    <row r="827" s="1" customFormat="1" ht="17.1" customHeight="1" spans="1:3">
      <c r="A827" s="124">
        <v>2111301</v>
      </c>
      <c r="B827" s="8" t="s">
        <v>3283</v>
      </c>
      <c r="C827" s="9">
        <v>17200</v>
      </c>
    </row>
    <row r="828" s="1" customFormat="1" ht="17.1" customHeight="1" spans="1:3">
      <c r="A828" s="124">
        <v>21114</v>
      </c>
      <c r="B828" s="8" t="s">
        <v>1519</v>
      </c>
      <c r="C828" s="9">
        <v>53842</v>
      </c>
    </row>
    <row r="829" s="1" customFormat="1" ht="17.1" customHeight="1" spans="1:3">
      <c r="A829" s="124">
        <v>2111401</v>
      </c>
      <c r="B829" s="8" t="s">
        <v>170</v>
      </c>
      <c r="C829" s="9">
        <v>0</v>
      </c>
    </row>
    <row r="830" s="1" customFormat="1" ht="17.1" customHeight="1" spans="1:3">
      <c r="A830" s="124">
        <v>2111402</v>
      </c>
      <c r="B830" s="8" t="s">
        <v>172</v>
      </c>
      <c r="C830" s="9">
        <v>0</v>
      </c>
    </row>
    <row r="831" s="1" customFormat="1" ht="17.1" customHeight="1" spans="1:3">
      <c r="A831" s="124">
        <v>2111403</v>
      </c>
      <c r="B831" s="8" t="s">
        <v>174</v>
      </c>
      <c r="C831" s="9">
        <v>0</v>
      </c>
    </row>
    <row r="832" s="1" customFormat="1" ht="17.1" customHeight="1" spans="1:3">
      <c r="A832" s="124">
        <v>2111404</v>
      </c>
      <c r="B832" s="8" t="s">
        <v>1524</v>
      </c>
      <c r="C832" s="9">
        <v>0</v>
      </c>
    </row>
    <row r="833" s="1" customFormat="1" ht="17.1" customHeight="1" spans="1:3">
      <c r="A833" s="124">
        <v>2111405</v>
      </c>
      <c r="B833" s="8" t="s">
        <v>1526</v>
      </c>
      <c r="C833" s="9">
        <v>0</v>
      </c>
    </row>
    <row r="834" s="1" customFormat="1" ht="17.1" customHeight="1" spans="1:3">
      <c r="A834" s="124">
        <v>2111406</v>
      </c>
      <c r="B834" s="8" t="s">
        <v>1528</v>
      </c>
      <c r="C834" s="9">
        <v>0</v>
      </c>
    </row>
    <row r="835" s="1" customFormat="1" ht="17.1" customHeight="1" spans="1:3">
      <c r="A835" s="124">
        <v>2111407</v>
      </c>
      <c r="B835" s="8" t="s">
        <v>1530</v>
      </c>
      <c r="C835" s="9">
        <v>18</v>
      </c>
    </row>
    <row r="836" s="1" customFormat="1" ht="17.1" customHeight="1" spans="1:3">
      <c r="A836" s="124">
        <v>2111408</v>
      </c>
      <c r="B836" s="8" t="s">
        <v>1532</v>
      </c>
      <c r="C836" s="9">
        <v>0</v>
      </c>
    </row>
    <row r="837" s="1" customFormat="1" ht="17.1" customHeight="1" spans="1:3">
      <c r="A837" s="124">
        <v>2111409</v>
      </c>
      <c r="B837" s="8" t="s">
        <v>1534</v>
      </c>
      <c r="C837" s="9">
        <v>0</v>
      </c>
    </row>
    <row r="838" s="1" customFormat="1" ht="17.1" customHeight="1" spans="1:3">
      <c r="A838" s="124">
        <v>2111410</v>
      </c>
      <c r="B838" s="8" t="s">
        <v>1536</v>
      </c>
      <c r="C838" s="9">
        <v>0</v>
      </c>
    </row>
    <row r="839" s="1" customFormat="1" ht="17.1" customHeight="1" spans="1:3">
      <c r="A839" s="124">
        <v>2111411</v>
      </c>
      <c r="B839" s="8" t="s">
        <v>276</v>
      </c>
      <c r="C839" s="9">
        <v>1451</v>
      </c>
    </row>
    <row r="840" s="1" customFormat="1" ht="17.1" customHeight="1" spans="1:3">
      <c r="A840" s="124">
        <v>2111412</v>
      </c>
      <c r="B840" s="8" t="s">
        <v>1539</v>
      </c>
      <c r="C840" s="9">
        <v>0</v>
      </c>
    </row>
    <row r="841" s="1" customFormat="1" ht="17.1" customHeight="1" spans="1:3">
      <c r="A841" s="124">
        <v>2111413</v>
      </c>
      <c r="B841" s="8" t="s">
        <v>1541</v>
      </c>
      <c r="C841" s="9">
        <v>52356</v>
      </c>
    </row>
    <row r="842" s="1" customFormat="1" ht="17.1" customHeight="1" spans="1:3">
      <c r="A842" s="124">
        <v>2111450</v>
      </c>
      <c r="B842" s="8" t="s">
        <v>189</v>
      </c>
      <c r="C842" s="9">
        <v>37</v>
      </c>
    </row>
    <row r="843" s="1" customFormat="1" ht="17.1" customHeight="1" spans="1:3">
      <c r="A843" s="124">
        <v>2111499</v>
      </c>
      <c r="B843" s="8" t="s">
        <v>1543</v>
      </c>
      <c r="C843" s="9">
        <v>-20</v>
      </c>
    </row>
    <row r="844" s="1" customFormat="1" ht="17.1" customHeight="1" spans="1:3">
      <c r="A844" s="124">
        <v>21115</v>
      </c>
      <c r="B844" s="8" t="s">
        <v>1544</v>
      </c>
      <c r="C844" s="9">
        <v>49158</v>
      </c>
    </row>
    <row r="845" s="1" customFormat="1" ht="17.1" customHeight="1" spans="1:3">
      <c r="A845" s="124">
        <v>2111501</v>
      </c>
      <c r="B845" s="8" t="s">
        <v>1546</v>
      </c>
      <c r="C845" s="9">
        <v>778</v>
      </c>
    </row>
    <row r="846" s="1" customFormat="1" ht="17.1" customHeight="1" spans="1:3">
      <c r="A846" s="124">
        <v>2111502</v>
      </c>
      <c r="B846" s="8" t="s">
        <v>1548</v>
      </c>
      <c r="C846" s="9">
        <v>1436</v>
      </c>
    </row>
    <row r="847" s="1" customFormat="1" ht="17.1" customHeight="1" spans="1:3">
      <c r="A847" s="124">
        <v>2111503</v>
      </c>
      <c r="B847" s="8" t="s">
        <v>1550</v>
      </c>
      <c r="C847" s="9">
        <v>46939</v>
      </c>
    </row>
    <row r="848" s="1" customFormat="1" ht="17.1" customHeight="1" spans="1:3">
      <c r="A848" s="124">
        <v>2111504</v>
      </c>
      <c r="B848" s="8" t="s">
        <v>1552</v>
      </c>
      <c r="C848" s="9">
        <v>0</v>
      </c>
    </row>
    <row r="849" s="1" customFormat="1" ht="17.1" customHeight="1" spans="1:3">
      <c r="A849" s="124">
        <v>2111599</v>
      </c>
      <c r="B849" s="8" t="s">
        <v>1554</v>
      </c>
      <c r="C849" s="9">
        <v>5</v>
      </c>
    </row>
    <row r="850" s="1" customFormat="1" ht="17.1" customHeight="1" spans="1:3">
      <c r="A850" s="124">
        <v>21199</v>
      </c>
      <c r="B850" s="8" t="s">
        <v>1556</v>
      </c>
      <c r="C850" s="9">
        <v>35772</v>
      </c>
    </row>
    <row r="851" s="1" customFormat="1" ht="17.1" customHeight="1" spans="1:3">
      <c r="A851" s="124">
        <v>2119901</v>
      </c>
      <c r="B851" s="8" t="s">
        <v>3284</v>
      </c>
      <c r="C851" s="9">
        <v>35772</v>
      </c>
    </row>
    <row r="852" s="1" customFormat="1" ht="17.1" customHeight="1" spans="1:3">
      <c r="A852" s="124">
        <v>212</v>
      </c>
      <c r="B852" s="8" t="s">
        <v>2505</v>
      </c>
      <c r="C852" s="9">
        <v>1836153</v>
      </c>
    </row>
    <row r="853" s="1" customFormat="1" ht="17.1" customHeight="1" spans="1:3">
      <c r="A853" s="124">
        <v>21201</v>
      </c>
      <c r="B853" s="8" t="s">
        <v>1560</v>
      </c>
      <c r="C853" s="9">
        <v>250754</v>
      </c>
    </row>
    <row r="854" s="1" customFormat="1" ht="17.1" customHeight="1" spans="1:3">
      <c r="A854" s="124">
        <v>2120101</v>
      </c>
      <c r="B854" s="8" t="s">
        <v>170</v>
      </c>
      <c r="C854" s="9">
        <v>93277</v>
      </c>
    </row>
    <row r="855" s="1" customFormat="1" ht="17.1" customHeight="1" spans="1:3">
      <c r="A855" s="124">
        <v>2120102</v>
      </c>
      <c r="B855" s="8" t="s">
        <v>172</v>
      </c>
      <c r="C855" s="9">
        <v>24699</v>
      </c>
    </row>
    <row r="856" s="1" customFormat="1" ht="17.1" customHeight="1" spans="1:3">
      <c r="A856" s="124">
        <v>2120103</v>
      </c>
      <c r="B856" s="8" t="s">
        <v>174</v>
      </c>
      <c r="C856" s="9">
        <v>2890</v>
      </c>
    </row>
    <row r="857" s="1" customFormat="1" ht="17.1" customHeight="1" spans="1:3">
      <c r="A857" s="124">
        <v>2120104</v>
      </c>
      <c r="B857" s="8" t="s">
        <v>1565</v>
      </c>
      <c r="C857" s="9">
        <v>40770</v>
      </c>
    </row>
    <row r="858" s="1" customFormat="1" ht="17.1" customHeight="1" spans="1:3">
      <c r="A858" s="124">
        <v>2120105</v>
      </c>
      <c r="B858" s="8" t="s">
        <v>1567</v>
      </c>
      <c r="C858" s="9">
        <v>755</v>
      </c>
    </row>
    <row r="859" s="1" customFormat="1" ht="17.1" customHeight="1" spans="1:3">
      <c r="A859" s="124">
        <v>2120106</v>
      </c>
      <c r="B859" s="8" t="s">
        <v>1569</v>
      </c>
      <c r="C859" s="9">
        <v>7412</v>
      </c>
    </row>
    <row r="860" s="1" customFormat="1" ht="17.1" customHeight="1" spans="1:3">
      <c r="A860" s="124">
        <v>2120107</v>
      </c>
      <c r="B860" s="8" t="s">
        <v>1571</v>
      </c>
      <c r="C860" s="9">
        <v>876</v>
      </c>
    </row>
    <row r="861" s="1" customFormat="1" ht="17.1" customHeight="1" spans="1:3">
      <c r="A861" s="124">
        <v>2120108</v>
      </c>
      <c r="B861" s="8" t="s">
        <v>1573</v>
      </c>
      <c r="C861" s="9">
        <v>189</v>
      </c>
    </row>
    <row r="862" s="1" customFormat="1" ht="17.1" customHeight="1" spans="1:3">
      <c r="A862" s="124">
        <v>2120109</v>
      </c>
      <c r="B862" s="8" t="s">
        <v>1575</v>
      </c>
      <c r="C862" s="9">
        <v>2531</v>
      </c>
    </row>
    <row r="863" s="1" customFormat="1" ht="17.1" customHeight="1" spans="1:3">
      <c r="A863" s="124">
        <v>2120110</v>
      </c>
      <c r="B863" s="8" t="s">
        <v>1577</v>
      </c>
      <c r="C863" s="9">
        <v>21</v>
      </c>
    </row>
    <row r="864" s="1" customFormat="1" ht="17.1" customHeight="1" spans="1:3">
      <c r="A864" s="124">
        <v>2120199</v>
      </c>
      <c r="B864" s="8" t="s">
        <v>1579</v>
      </c>
      <c r="C864" s="9">
        <v>77334</v>
      </c>
    </row>
    <row r="865" s="1" customFormat="1" ht="17.1" customHeight="1" spans="1:3">
      <c r="A865" s="124">
        <v>21202</v>
      </c>
      <c r="B865" s="8" t="s">
        <v>1581</v>
      </c>
      <c r="C865" s="9">
        <v>46941</v>
      </c>
    </row>
    <row r="866" s="1" customFormat="1" ht="17.1" customHeight="1" spans="1:3">
      <c r="A866" s="124">
        <v>2120201</v>
      </c>
      <c r="B866" s="8" t="s">
        <v>3285</v>
      </c>
      <c r="C866" s="9">
        <v>46941</v>
      </c>
    </row>
    <row r="867" s="1" customFormat="1" ht="17.1" customHeight="1" spans="1:3">
      <c r="A867" s="124">
        <v>21203</v>
      </c>
      <c r="B867" s="8" t="s">
        <v>1583</v>
      </c>
      <c r="C867" s="9">
        <v>954649</v>
      </c>
    </row>
    <row r="868" s="1" customFormat="1" ht="17.1" customHeight="1" spans="1:3">
      <c r="A868" s="124">
        <v>2120303</v>
      </c>
      <c r="B868" s="8" t="s">
        <v>1585</v>
      </c>
      <c r="C868" s="9">
        <v>390304</v>
      </c>
    </row>
    <row r="869" s="1" customFormat="1" ht="17.1" customHeight="1" spans="1:3">
      <c r="A869" s="124">
        <v>2120399</v>
      </c>
      <c r="B869" s="8" t="s">
        <v>1587</v>
      </c>
      <c r="C869" s="9">
        <v>564345</v>
      </c>
    </row>
    <row r="870" s="1" customFormat="1" ht="17.1" customHeight="1" spans="1:3">
      <c r="A870" s="124">
        <v>21205</v>
      </c>
      <c r="B870" s="8" t="s">
        <v>1589</v>
      </c>
      <c r="C870" s="9">
        <v>266915</v>
      </c>
    </row>
    <row r="871" s="1" customFormat="1" ht="17.1" customHeight="1" spans="1:3">
      <c r="A871" s="124">
        <v>2120501</v>
      </c>
      <c r="B871" s="8" t="s">
        <v>3286</v>
      </c>
      <c r="C871" s="9">
        <v>266915</v>
      </c>
    </row>
    <row r="872" s="1" customFormat="1" ht="17.1" customHeight="1" spans="1:3">
      <c r="A872" s="124">
        <v>21206</v>
      </c>
      <c r="B872" s="8" t="s">
        <v>1591</v>
      </c>
      <c r="C872" s="9">
        <v>8423</v>
      </c>
    </row>
    <row r="873" s="1" customFormat="1" ht="17.1" customHeight="1" spans="1:3">
      <c r="A873" s="124">
        <v>2120601</v>
      </c>
      <c r="B873" s="8" t="s">
        <v>3287</v>
      </c>
      <c r="C873" s="9">
        <v>8423</v>
      </c>
    </row>
    <row r="874" s="1" customFormat="1" ht="17.1" customHeight="1" spans="1:3">
      <c r="A874" s="124">
        <v>21299</v>
      </c>
      <c r="B874" s="8" t="s">
        <v>1593</v>
      </c>
      <c r="C874" s="9">
        <v>308471</v>
      </c>
    </row>
    <row r="875" s="1" customFormat="1" ht="17.1" customHeight="1" spans="1:3">
      <c r="A875" s="124">
        <v>2129999</v>
      </c>
      <c r="B875" s="8" t="s">
        <v>3288</v>
      </c>
      <c r="C875" s="9">
        <v>308471</v>
      </c>
    </row>
    <row r="876" s="1" customFormat="1" ht="17.1" customHeight="1" spans="1:3">
      <c r="A876" s="124">
        <v>213</v>
      </c>
      <c r="B876" s="8" t="s">
        <v>2514</v>
      </c>
      <c r="C876" s="9">
        <v>6415216</v>
      </c>
    </row>
    <row r="877" s="1" customFormat="1" ht="17.1" customHeight="1" spans="1:3">
      <c r="A877" s="124">
        <v>21301</v>
      </c>
      <c r="B877" s="8" t="s">
        <v>1597</v>
      </c>
      <c r="C877" s="9">
        <v>1998868</v>
      </c>
    </row>
    <row r="878" s="1" customFormat="1" ht="17.1" customHeight="1" spans="1:3">
      <c r="A878" s="124">
        <v>2130101</v>
      </c>
      <c r="B878" s="8" t="s">
        <v>170</v>
      </c>
      <c r="C878" s="9">
        <v>64634</v>
      </c>
    </row>
    <row r="879" s="1" customFormat="1" ht="17.1" customHeight="1" spans="1:3">
      <c r="A879" s="124">
        <v>2130102</v>
      </c>
      <c r="B879" s="8" t="s">
        <v>172</v>
      </c>
      <c r="C879" s="9">
        <v>5661</v>
      </c>
    </row>
    <row r="880" s="1" customFormat="1" ht="17.1" customHeight="1" spans="1:3">
      <c r="A880" s="124">
        <v>2130103</v>
      </c>
      <c r="B880" s="8" t="s">
        <v>174</v>
      </c>
      <c r="C880" s="9">
        <v>35</v>
      </c>
    </row>
    <row r="881" s="1" customFormat="1" ht="17.1" customHeight="1" spans="1:3">
      <c r="A881" s="124">
        <v>2130104</v>
      </c>
      <c r="B881" s="8" t="s">
        <v>189</v>
      </c>
      <c r="C881" s="9">
        <v>357155</v>
      </c>
    </row>
    <row r="882" s="1" customFormat="1" ht="17.1" customHeight="1" spans="1:3">
      <c r="A882" s="124">
        <v>2130105</v>
      </c>
      <c r="B882" s="8" t="s">
        <v>1603</v>
      </c>
      <c r="C882" s="9">
        <v>33281</v>
      </c>
    </row>
    <row r="883" s="1" customFormat="1" ht="17.1" customHeight="1" spans="1:3">
      <c r="A883" s="124">
        <v>2130106</v>
      </c>
      <c r="B883" s="8" t="s">
        <v>1605</v>
      </c>
      <c r="C883" s="9">
        <v>145364</v>
      </c>
    </row>
    <row r="884" s="1" customFormat="1" ht="17.1" customHeight="1" spans="1:3">
      <c r="A884" s="124">
        <v>2130108</v>
      </c>
      <c r="B884" s="8" t="s">
        <v>1607</v>
      </c>
      <c r="C884" s="9">
        <v>53608</v>
      </c>
    </row>
    <row r="885" s="1" customFormat="1" ht="17.1" customHeight="1" spans="1:3">
      <c r="A885" s="124">
        <v>2130109</v>
      </c>
      <c r="B885" s="8" t="s">
        <v>1609</v>
      </c>
      <c r="C885" s="9">
        <v>10792</v>
      </c>
    </row>
    <row r="886" s="1" customFormat="1" ht="17.1" customHeight="1" spans="1:3">
      <c r="A886" s="124">
        <v>2130110</v>
      </c>
      <c r="B886" s="8" t="s">
        <v>1611</v>
      </c>
      <c r="C886" s="9">
        <v>2666</v>
      </c>
    </row>
    <row r="887" s="1" customFormat="1" ht="17.1" customHeight="1" spans="1:3">
      <c r="A887" s="124">
        <v>2130111</v>
      </c>
      <c r="B887" s="8" t="s">
        <v>1613</v>
      </c>
      <c r="C887" s="9">
        <v>2458</v>
      </c>
    </row>
    <row r="888" s="1" customFormat="1" ht="17.1" customHeight="1" spans="1:3">
      <c r="A888" s="124">
        <v>2130112</v>
      </c>
      <c r="B888" s="8" t="s">
        <v>1615</v>
      </c>
      <c r="C888" s="9">
        <v>7366</v>
      </c>
    </row>
    <row r="889" s="1" customFormat="1" ht="17.1" customHeight="1" spans="1:3">
      <c r="A889" s="124">
        <v>2130114</v>
      </c>
      <c r="B889" s="8" t="s">
        <v>1617</v>
      </c>
      <c r="C889" s="9">
        <v>10</v>
      </c>
    </row>
    <row r="890" s="1" customFormat="1" ht="17.1" customHeight="1" spans="1:3">
      <c r="A890" s="124">
        <v>2130119</v>
      </c>
      <c r="B890" s="8" t="s">
        <v>1619</v>
      </c>
      <c r="C890" s="9">
        <v>7886</v>
      </c>
    </row>
    <row r="891" s="1" customFormat="1" ht="17.1" customHeight="1" spans="1:3">
      <c r="A891" s="124">
        <v>2130120</v>
      </c>
      <c r="B891" s="8" t="s">
        <v>1621</v>
      </c>
      <c r="C891" s="9">
        <v>830</v>
      </c>
    </row>
    <row r="892" s="1" customFormat="1" ht="17.1" customHeight="1" spans="1:3">
      <c r="A892" s="124">
        <v>2130121</v>
      </c>
      <c r="B892" s="8" t="s">
        <v>1623</v>
      </c>
      <c r="C892" s="9">
        <v>764</v>
      </c>
    </row>
    <row r="893" s="1" customFormat="1" ht="17.1" customHeight="1" spans="1:3">
      <c r="A893" s="124">
        <v>2130122</v>
      </c>
      <c r="B893" s="8" t="s">
        <v>1625</v>
      </c>
      <c r="C893" s="9">
        <v>65618</v>
      </c>
    </row>
    <row r="894" s="1" customFormat="1" ht="17.1" customHeight="1" spans="1:3">
      <c r="A894" s="124">
        <v>2130123</v>
      </c>
      <c r="B894" s="8" t="s">
        <v>1627</v>
      </c>
      <c r="C894" s="9">
        <v>60540</v>
      </c>
    </row>
    <row r="895" s="1" customFormat="1" ht="17.1" customHeight="1" spans="1:3">
      <c r="A895" s="124">
        <v>2130124</v>
      </c>
      <c r="B895" s="8" t="s">
        <v>1629</v>
      </c>
      <c r="C895" s="9">
        <v>92532</v>
      </c>
    </row>
    <row r="896" s="1" customFormat="1" ht="17.1" customHeight="1" spans="1:3">
      <c r="A896" s="124">
        <v>2130125</v>
      </c>
      <c r="B896" s="8" t="s">
        <v>1631</v>
      </c>
      <c r="C896" s="9">
        <v>10222</v>
      </c>
    </row>
    <row r="897" s="1" customFormat="1" ht="17.1" customHeight="1" spans="1:3">
      <c r="A897" s="124">
        <v>2130126</v>
      </c>
      <c r="B897" s="8" t="s">
        <v>1633</v>
      </c>
      <c r="C897" s="9">
        <v>50769</v>
      </c>
    </row>
    <row r="898" s="1" customFormat="1" ht="17.1" customHeight="1" spans="1:3">
      <c r="A898" s="124">
        <v>2130129</v>
      </c>
      <c r="B898" s="8" t="s">
        <v>1635</v>
      </c>
      <c r="C898" s="9">
        <v>0</v>
      </c>
    </row>
    <row r="899" s="1" customFormat="1" ht="17.1" customHeight="1" spans="1:3">
      <c r="A899" s="124">
        <v>2130135</v>
      </c>
      <c r="B899" s="8" t="s">
        <v>1637</v>
      </c>
      <c r="C899" s="9">
        <v>82794</v>
      </c>
    </row>
    <row r="900" s="1" customFormat="1" ht="17.1" customHeight="1" spans="1:3">
      <c r="A900" s="124">
        <v>2130142</v>
      </c>
      <c r="B900" s="8" t="s">
        <v>1639</v>
      </c>
      <c r="C900" s="9">
        <v>225870</v>
      </c>
    </row>
    <row r="901" s="1" customFormat="1" ht="17.1" customHeight="1" spans="1:3">
      <c r="A901" s="124">
        <v>2130147</v>
      </c>
      <c r="B901" s="8" t="s">
        <v>1641</v>
      </c>
      <c r="C901" s="9">
        <v>492846</v>
      </c>
    </row>
    <row r="902" s="1" customFormat="1" ht="17.1" customHeight="1" spans="1:3">
      <c r="A902" s="124">
        <v>2130148</v>
      </c>
      <c r="B902" s="8" t="s">
        <v>1643</v>
      </c>
      <c r="C902" s="9">
        <v>798</v>
      </c>
    </row>
    <row r="903" s="1" customFormat="1" ht="17.1" customHeight="1" spans="1:3">
      <c r="A903" s="124">
        <v>2130152</v>
      </c>
      <c r="B903" s="8" t="s">
        <v>1645</v>
      </c>
      <c r="C903" s="9">
        <v>23695</v>
      </c>
    </row>
    <row r="904" s="1" customFormat="1" ht="17.1" customHeight="1" spans="1:3">
      <c r="A904" s="124">
        <v>2130153</v>
      </c>
      <c r="B904" s="8" t="s">
        <v>1647</v>
      </c>
      <c r="C904" s="9">
        <v>8</v>
      </c>
    </row>
    <row r="905" s="1" customFormat="1" ht="17.1" customHeight="1" spans="1:3">
      <c r="A905" s="124">
        <v>2130199</v>
      </c>
      <c r="B905" s="8" t="s">
        <v>1649</v>
      </c>
      <c r="C905" s="9">
        <v>200666</v>
      </c>
    </row>
    <row r="906" s="1" customFormat="1" ht="17.1" customHeight="1" spans="1:3">
      <c r="A906" s="124">
        <v>21302</v>
      </c>
      <c r="B906" s="8" t="s">
        <v>1651</v>
      </c>
      <c r="C906" s="9">
        <v>757302</v>
      </c>
    </row>
    <row r="907" s="1" customFormat="1" ht="17.1" customHeight="1" spans="1:3">
      <c r="A907" s="124">
        <v>2130201</v>
      </c>
      <c r="B907" s="8" t="s">
        <v>170</v>
      </c>
      <c r="C907" s="9">
        <v>64132</v>
      </c>
    </row>
    <row r="908" s="1" customFormat="1" ht="17.1" customHeight="1" spans="1:3">
      <c r="A908" s="124">
        <v>2130202</v>
      </c>
      <c r="B908" s="8" t="s">
        <v>172</v>
      </c>
      <c r="C908" s="9">
        <v>3620</v>
      </c>
    </row>
    <row r="909" s="1" customFormat="1" ht="17.1" customHeight="1" spans="1:3">
      <c r="A909" s="124">
        <v>2130203</v>
      </c>
      <c r="B909" s="8" t="s">
        <v>174</v>
      </c>
      <c r="C909" s="9">
        <v>185</v>
      </c>
    </row>
    <row r="910" s="1" customFormat="1" ht="17.1" customHeight="1" spans="1:3">
      <c r="A910" s="124">
        <v>2130204</v>
      </c>
      <c r="B910" s="8" t="s">
        <v>1656</v>
      </c>
      <c r="C910" s="9">
        <v>130417</v>
      </c>
    </row>
    <row r="911" s="1" customFormat="1" ht="17.1" customHeight="1" spans="1:3">
      <c r="A911" s="124">
        <v>2130205</v>
      </c>
      <c r="B911" s="8" t="s">
        <v>1658</v>
      </c>
      <c r="C911" s="9">
        <v>72319</v>
      </c>
    </row>
    <row r="912" s="1" customFormat="1" ht="17.1" customHeight="1" spans="1:3">
      <c r="A912" s="124">
        <v>2130206</v>
      </c>
      <c r="B912" s="8" t="s">
        <v>1660</v>
      </c>
      <c r="C912" s="9">
        <v>4104</v>
      </c>
    </row>
    <row r="913" s="1" customFormat="1" ht="17.1" customHeight="1" spans="1:3">
      <c r="A913" s="124">
        <v>2130207</v>
      </c>
      <c r="B913" s="8" t="s">
        <v>1662</v>
      </c>
      <c r="C913" s="9">
        <v>9439</v>
      </c>
    </row>
    <row r="914" s="1" customFormat="1" ht="17.1" customHeight="1" spans="1:3">
      <c r="A914" s="124">
        <v>2130208</v>
      </c>
      <c r="B914" s="8" t="s">
        <v>1664</v>
      </c>
      <c r="C914" s="9">
        <v>1664</v>
      </c>
    </row>
    <row r="915" s="1" customFormat="1" ht="17.1" customHeight="1" spans="1:3">
      <c r="A915" s="124">
        <v>2130209</v>
      </c>
      <c r="B915" s="8" t="s">
        <v>1666</v>
      </c>
      <c r="C915" s="9">
        <v>179490</v>
      </c>
    </row>
    <row r="916" s="1" customFormat="1" ht="17.1" customHeight="1" spans="1:3">
      <c r="A916" s="124">
        <v>2130210</v>
      </c>
      <c r="B916" s="8" t="s">
        <v>1668</v>
      </c>
      <c r="C916" s="9">
        <v>7890</v>
      </c>
    </row>
    <row r="917" s="1" customFormat="1" ht="17.1" customHeight="1" spans="1:3">
      <c r="A917" s="124">
        <v>2130211</v>
      </c>
      <c r="B917" s="8" t="s">
        <v>1670</v>
      </c>
      <c r="C917" s="9">
        <v>7323</v>
      </c>
    </row>
    <row r="918" s="1" customFormat="1" ht="17.1" customHeight="1" spans="1:3">
      <c r="A918" s="124">
        <v>2130212</v>
      </c>
      <c r="B918" s="8" t="s">
        <v>1672</v>
      </c>
      <c r="C918" s="9">
        <v>7248</v>
      </c>
    </row>
    <row r="919" s="1" customFormat="1" ht="17.1" customHeight="1" spans="1:3">
      <c r="A919" s="124">
        <v>2130213</v>
      </c>
      <c r="B919" s="8" t="s">
        <v>1674</v>
      </c>
      <c r="C919" s="9">
        <v>28452</v>
      </c>
    </row>
    <row r="920" s="1" customFormat="1" ht="17.1" customHeight="1" spans="1:3">
      <c r="A920" s="124">
        <v>2130216</v>
      </c>
      <c r="B920" s="8" t="s">
        <v>1676</v>
      </c>
      <c r="C920" s="9">
        <v>201</v>
      </c>
    </row>
    <row r="921" s="1" customFormat="1" ht="17.1" customHeight="1" spans="1:3">
      <c r="A921" s="124">
        <v>2130217</v>
      </c>
      <c r="B921" s="8" t="s">
        <v>1678</v>
      </c>
      <c r="C921" s="9">
        <v>2</v>
      </c>
    </row>
    <row r="922" s="1" customFormat="1" ht="17.1" customHeight="1" spans="1:3">
      <c r="A922" s="124">
        <v>2130218</v>
      </c>
      <c r="B922" s="8" t="s">
        <v>1680</v>
      </c>
      <c r="C922" s="9">
        <v>1</v>
      </c>
    </row>
    <row r="923" s="1" customFormat="1" ht="17.1" customHeight="1" spans="1:3">
      <c r="A923" s="124">
        <v>2130219</v>
      </c>
      <c r="B923" s="8" t="s">
        <v>1682</v>
      </c>
      <c r="C923" s="9">
        <v>315</v>
      </c>
    </row>
    <row r="924" s="1" customFormat="1" ht="17.1" customHeight="1" spans="1:3">
      <c r="A924" s="124">
        <v>2130220</v>
      </c>
      <c r="B924" s="8" t="s">
        <v>1684</v>
      </c>
      <c r="C924" s="9">
        <v>0</v>
      </c>
    </row>
    <row r="925" s="1" customFormat="1" ht="17.1" customHeight="1" spans="1:3">
      <c r="A925" s="124">
        <v>2130221</v>
      </c>
      <c r="B925" s="8" t="s">
        <v>1686</v>
      </c>
      <c r="C925" s="9">
        <v>41346</v>
      </c>
    </row>
    <row r="926" s="1" customFormat="1" ht="17.1" customHeight="1" spans="1:3">
      <c r="A926" s="124">
        <v>2130223</v>
      </c>
      <c r="B926" s="8" t="s">
        <v>1688</v>
      </c>
      <c r="C926" s="9">
        <v>744</v>
      </c>
    </row>
    <row r="927" s="1" customFormat="1" ht="17.1" customHeight="1" spans="1:3">
      <c r="A927" s="124">
        <v>2130224</v>
      </c>
      <c r="B927" s="8" t="s">
        <v>1690</v>
      </c>
      <c r="C927" s="9">
        <v>220</v>
      </c>
    </row>
    <row r="928" s="1" customFormat="1" ht="17.1" customHeight="1" spans="1:3">
      <c r="A928" s="124">
        <v>2130225</v>
      </c>
      <c r="B928" s="8" t="s">
        <v>1692</v>
      </c>
      <c r="C928" s="9">
        <v>17</v>
      </c>
    </row>
    <row r="929" s="1" customFormat="1" ht="17.1" customHeight="1" spans="1:3">
      <c r="A929" s="124">
        <v>2130226</v>
      </c>
      <c r="B929" s="8" t="s">
        <v>1694</v>
      </c>
      <c r="C929" s="9">
        <v>50</v>
      </c>
    </row>
    <row r="930" s="1" customFormat="1" ht="17.1" customHeight="1" spans="1:3">
      <c r="A930" s="124">
        <v>2130227</v>
      </c>
      <c r="B930" s="8" t="s">
        <v>1696</v>
      </c>
      <c r="C930" s="9">
        <v>12039</v>
      </c>
    </row>
    <row r="931" s="1" customFormat="1" ht="17.1" customHeight="1" spans="1:3">
      <c r="A931" s="124">
        <v>2130232</v>
      </c>
      <c r="B931" s="8" t="s">
        <v>1698</v>
      </c>
      <c r="C931" s="9">
        <v>2649</v>
      </c>
    </row>
    <row r="932" s="1" customFormat="1" ht="17.1" customHeight="1" spans="1:3">
      <c r="A932" s="124">
        <v>2130233</v>
      </c>
      <c r="B932" s="8" t="s">
        <v>1700</v>
      </c>
      <c r="C932" s="9">
        <v>11954</v>
      </c>
    </row>
    <row r="933" s="1" customFormat="1" ht="17.1" customHeight="1" spans="1:3">
      <c r="A933" s="124">
        <v>2130234</v>
      </c>
      <c r="B933" s="8" t="s">
        <v>1702</v>
      </c>
      <c r="C933" s="9">
        <v>57213</v>
      </c>
    </row>
    <row r="934" s="1" customFormat="1" ht="17.1" customHeight="1" spans="1:3">
      <c r="A934" s="124">
        <v>2130299</v>
      </c>
      <c r="B934" s="8" t="s">
        <v>1704</v>
      </c>
      <c r="C934" s="9">
        <v>114268</v>
      </c>
    </row>
    <row r="935" s="1" customFormat="1" ht="17.1" customHeight="1" spans="1:3">
      <c r="A935" s="124">
        <v>21303</v>
      </c>
      <c r="B935" s="8" t="s">
        <v>1706</v>
      </c>
      <c r="C935" s="9">
        <v>1663181</v>
      </c>
    </row>
    <row r="936" s="1" customFormat="1" ht="17.1" customHeight="1" spans="1:3">
      <c r="A936" s="124">
        <v>2130301</v>
      </c>
      <c r="B936" s="8" t="s">
        <v>170</v>
      </c>
      <c r="C936" s="9">
        <v>43321</v>
      </c>
    </row>
    <row r="937" s="1" customFormat="1" ht="17.1" customHeight="1" spans="1:3">
      <c r="A937" s="124">
        <v>2130302</v>
      </c>
      <c r="B937" s="8" t="s">
        <v>172</v>
      </c>
      <c r="C937" s="9">
        <v>5126</v>
      </c>
    </row>
    <row r="938" s="1" customFormat="1" ht="17.1" customHeight="1" spans="1:3">
      <c r="A938" s="124">
        <v>2130303</v>
      </c>
      <c r="B938" s="8" t="s">
        <v>174</v>
      </c>
      <c r="C938" s="9">
        <v>1673</v>
      </c>
    </row>
    <row r="939" s="1" customFormat="1" ht="17.1" customHeight="1" spans="1:3">
      <c r="A939" s="124">
        <v>2130304</v>
      </c>
      <c r="B939" s="8" t="s">
        <v>1711</v>
      </c>
      <c r="C939" s="9">
        <v>16641</v>
      </c>
    </row>
    <row r="940" s="1" customFormat="1" ht="17.1" customHeight="1" spans="1:3">
      <c r="A940" s="124">
        <v>2130305</v>
      </c>
      <c r="B940" s="8" t="s">
        <v>1713</v>
      </c>
      <c r="C940" s="9">
        <v>608627</v>
      </c>
    </row>
    <row r="941" s="1" customFormat="1" ht="17.1" customHeight="1" spans="1:3">
      <c r="A941" s="124">
        <v>2130306</v>
      </c>
      <c r="B941" s="8" t="s">
        <v>1715</v>
      </c>
      <c r="C941" s="9">
        <v>19153</v>
      </c>
    </row>
    <row r="942" s="1" customFormat="1" ht="17.1" customHeight="1" spans="1:3">
      <c r="A942" s="124">
        <v>2130307</v>
      </c>
      <c r="B942" s="8" t="s">
        <v>1717</v>
      </c>
      <c r="C942" s="9">
        <v>0</v>
      </c>
    </row>
    <row r="943" s="1" customFormat="1" ht="17.1" customHeight="1" spans="1:3">
      <c r="A943" s="124">
        <v>2130308</v>
      </c>
      <c r="B943" s="8" t="s">
        <v>1719</v>
      </c>
      <c r="C943" s="9">
        <v>20518</v>
      </c>
    </row>
    <row r="944" s="1" customFormat="1" ht="17.1" customHeight="1" spans="1:3">
      <c r="A944" s="124">
        <v>2130309</v>
      </c>
      <c r="B944" s="8" t="s">
        <v>1721</v>
      </c>
      <c r="C944" s="9">
        <v>1951</v>
      </c>
    </row>
    <row r="945" s="1" customFormat="1" ht="17.1" customHeight="1" spans="1:3">
      <c r="A945" s="124">
        <v>2130310</v>
      </c>
      <c r="B945" s="8" t="s">
        <v>1723</v>
      </c>
      <c r="C945" s="9">
        <v>23197</v>
      </c>
    </row>
    <row r="946" s="1" customFormat="1" ht="17.1" customHeight="1" spans="1:3">
      <c r="A946" s="124">
        <v>2130311</v>
      </c>
      <c r="B946" s="8" t="s">
        <v>1725</v>
      </c>
      <c r="C946" s="9">
        <v>21890</v>
      </c>
    </row>
    <row r="947" s="1" customFormat="1" ht="17.1" customHeight="1" spans="1:3">
      <c r="A947" s="124">
        <v>2130312</v>
      </c>
      <c r="B947" s="8" t="s">
        <v>1727</v>
      </c>
      <c r="C947" s="9">
        <v>9554</v>
      </c>
    </row>
    <row r="948" s="1" customFormat="1" ht="17.1" customHeight="1" spans="1:3">
      <c r="A948" s="124">
        <v>2130313</v>
      </c>
      <c r="B948" s="8" t="s">
        <v>1729</v>
      </c>
      <c r="C948" s="9">
        <v>9462</v>
      </c>
    </row>
    <row r="949" s="1" customFormat="1" ht="17.1" customHeight="1" spans="1:3">
      <c r="A949" s="124">
        <v>2130314</v>
      </c>
      <c r="B949" s="8" t="s">
        <v>1731</v>
      </c>
      <c r="C949" s="9">
        <v>42820</v>
      </c>
    </row>
    <row r="950" s="1" customFormat="1" ht="17.1" customHeight="1" spans="1:3">
      <c r="A950" s="124">
        <v>2130315</v>
      </c>
      <c r="B950" s="8" t="s">
        <v>1733</v>
      </c>
      <c r="C950" s="9">
        <v>72936</v>
      </c>
    </row>
    <row r="951" s="1" customFormat="1" ht="17.1" customHeight="1" spans="1:3">
      <c r="A951" s="124">
        <v>2130316</v>
      </c>
      <c r="B951" s="8" t="s">
        <v>1735</v>
      </c>
      <c r="C951" s="9">
        <v>314846</v>
      </c>
    </row>
    <row r="952" s="1" customFormat="1" ht="17.1" customHeight="1" spans="1:3">
      <c r="A952" s="124">
        <v>2130317</v>
      </c>
      <c r="B952" s="8" t="s">
        <v>1737</v>
      </c>
      <c r="C952" s="9">
        <v>17999</v>
      </c>
    </row>
    <row r="953" s="1" customFormat="1" ht="17.1" customHeight="1" spans="1:3">
      <c r="A953" s="124">
        <v>2130318</v>
      </c>
      <c r="B953" s="8" t="s">
        <v>1739</v>
      </c>
      <c r="C953" s="9">
        <v>0</v>
      </c>
    </row>
    <row r="954" s="1" customFormat="1" ht="17.1" customHeight="1" spans="1:3">
      <c r="A954" s="124">
        <v>2130321</v>
      </c>
      <c r="B954" s="8" t="s">
        <v>1741</v>
      </c>
      <c r="C954" s="9">
        <v>11775</v>
      </c>
    </row>
    <row r="955" s="1" customFormat="1" ht="17.1" customHeight="1" spans="1:3">
      <c r="A955" s="124">
        <v>2130322</v>
      </c>
      <c r="B955" s="8" t="s">
        <v>1743</v>
      </c>
      <c r="C955" s="9">
        <v>59</v>
      </c>
    </row>
    <row r="956" s="1" customFormat="1" ht="17.1" customHeight="1" spans="1:3">
      <c r="A956" s="124">
        <v>2130331</v>
      </c>
      <c r="B956" s="8" t="s">
        <v>1745</v>
      </c>
      <c r="C956" s="9">
        <v>55360</v>
      </c>
    </row>
    <row r="957" s="1" customFormat="1" ht="17.1" customHeight="1" spans="1:3">
      <c r="A957" s="124">
        <v>2130332</v>
      </c>
      <c r="B957" s="8" t="s">
        <v>1747</v>
      </c>
      <c r="C957" s="9">
        <v>13</v>
      </c>
    </row>
    <row r="958" s="1" customFormat="1" ht="17.1" customHeight="1" spans="1:3">
      <c r="A958" s="124">
        <v>2130333</v>
      </c>
      <c r="B958" s="8" t="s">
        <v>1688</v>
      </c>
      <c r="C958" s="9">
        <v>28</v>
      </c>
    </row>
    <row r="959" s="1" customFormat="1" ht="17.1" customHeight="1" spans="1:3">
      <c r="A959" s="124">
        <v>2130334</v>
      </c>
      <c r="B959" s="8" t="s">
        <v>1750</v>
      </c>
      <c r="C959" s="9">
        <v>9962</v>
      </c>
    </row>
    <row r="960" s="1" customFormat="1" ht="17.1" customHeight="1" spans="1:3">
      <c r="A960" s="124">
        <v>2130335</v>
      </c>
      <c r="B960" s="8" t="s">
        <v>1752</v>
      </c>
      <c r="C960" s="9">
        <v>166038</v>
      </c>
    </row>
    <row r="961" s="1" customFormat="1" ht="17.1" customHeight="1" spans="1:3">
      <c r="A961" s="124">
        <v>2130399</v>
      </c>
      <c r="B961" s="8" t="s">
        <v>1754</v>
      </c>
      <c r="C961" s="9">
        <v>190232</v>
      </c>
    </row>
    <row r="962" s="1" customFormat="1" ht="17.1" customHeight="1" spans="1:3">
      <c r="A962" s="124">
        <v>21304</v>
      </c>
      <c r="B962" s="8" t="s">
        <v>1756</v>
      </c>
      <c r="C962" s="9">
        <v>0</v>
      </c>
    </row>
    <row r="963" s="1" customFormat="1" ht="17.1" customHeight="1" spans="1:3">
      <c r="A963" s="124">
        <v>2130401</v>
      </c>
      <c r="B963" s="8" t="s">
        <v>170</v>
      </c>
      <c r="C963" s="9">
        <v>0</v>
      </c>
    </row>
    <row r="964" s="1" customFormat="1" ht="17.1" customHeight="1" spans="1:3">
      <c r="A964" s="124">
        <v>2130402</v>
      </c>
      <c r="B964" s="8" t="s">
        <v>172</v>
      </c>
      <c r="C964" s="9">
        <v>0</v>
      </c>
    </row>
    <row r="965" s="1" customFormat="1" ht="17.1" customHeight="1" spans="1:3">
      <c r="A965" s="124">
        <v>2130403</v>
      </c>
      <c r="B965" s="8" t="s">
        <v>174</v>
      </c>
      <c r="C965" s="9">
        <v>0</v>
      </c>
    </row>
    <row r="966" s="1" customFormat="1" ht="17.1" customHeight="1" spans="1:3">
      <c r="A966" s="124">
        <v>2130404</v>
      </c>
      <c r="B966" s="8" t="s">
        <v>1761</v>
      </c>
      <c r="C966" s="9">
        <v>0</v>
      </c>
    </row>
    <row r="967" s="1" customFormat="1" ht="17.1" customHeight="1" spans="1:3">
      <c r="A967" s="124">
        <v>2130405</v>
      </c>
      <c r="B967" s="8" t="s">
        <v>1763</v>
      </c>
      <c r="C967" s="9">
        <v>0</v>
      </c>
    </row>
    <row r="968" s="1" customFormat="1" ht="17.1" customHeight="1" spans="1:3">
      <c r="A968" s="124">
        <v>2130406</v>
      </c>
      <c r="B968" s="8" t="s">
        <v>1765</v>
      </c>
      <c r="C968" s="9">
        <v>0</v>
      </c>
    </row>
    <row r="969" s="1" customFormat="1" ht="17.1" customHeight="1" spans="1:3">
      <c r="A969" s="124">
        <v>2130407</v>
      </c>
      <c r="B969" s="8" t="s">
        <v>1767</v>
      </c>
      <c r="C969" s="9">
        <v>0</v>
      </c>
    </row>
    <row r="970" s="1" customFormat="1" ht="17.1" customHeight="1" spans="1:3">
      <c r="A970" s="124">
        <v>2130408</v>
      </c>
      <c r="B970" s="8" t="s">
        <v>1769</v>
      </c>
      <c r="C970" s="9">
        <v>0</v>
      </c>
    </row>
    <row r="971" s="1" customFormat="1" ht="17.1" customHeight="1" spans="1:3">
      <c r="A971" s="124">
        <v>2130409</v>
      </c>
      <c r="B971" s="8" t="s">
        <v>1771</v>
      </c>
      <c r="C971" s="9">
        <v>0</v>
      </c>
    </row>
    <row r="972" s="1" customFormat="1" ht="17.1" customHeight="1" spans="1:3">
      <c r="A972" s="124">
        <v>2130499</v>
      </c>
      <c r="B972" s="8" t="s">
        <v>1773</v>
      </c>
      <c r="C972" s="9">
        <v>0</v>
      </c>
    </row>
    <row r="973" s="1" customFormat="1" ht="17.1" customHeight="1" spans="1:3">
      <c r="A973" s="124">
        <v>21305</v>
      </c>
      <c r="B973" s="8" t="s">
        <v>1775</v>
      </c>
      <c r="C973" s="9">
        <v>858300</v>
      </c>
    </row>
    <row r="974" s="1" customFormat="1" ht="17.1" customHeight="1" spans="1:3">
      <c r="A974" s="124">
        <v>2130501</v>
      </c>
      <c r="B974" s="8" t="s">
        <v>170</v>
      </c>
      <c r="C974" s="9">
        <v>18094</v>
      </c>
    </row>
    <row r="975" s="1" customFormat="1" ht="17.1" customHeight="1" spans="1:3">
      <c r="A975" s="124">
        <v>2130502</v>
      </c>
      <c r="B975" s="8" t="s">
        <v>172</v>
      </c>
      <c r="C975" s="9">
        <v>3283</v>
      </c>
    </row>
    <row r="976" s="1" customFormat="1" ht="17.1" customHeight="1" spans="1:3">
      <c r="A976" s="124">
        <v>2130503</v>
      </c>
      <c r="B976" s="8" t="s">
        <v>174</v>
      </c>
      <c r="C976" s="9">
        <v>0</v>
      </c>
    </row>
    <row r="977" s="1" customFormat="1" ht="17.1" customHeight="1" spans="1:3">
      <c r="A977" s="124">
        <v>2130504</v>
      </c>
      <c r="B977" s="8" t="s">
        <v>1780</v>
      </c>
      <c r="C977" s="9">
        <v>544004</v>
      </c>
    </row>
    <row r="978" s="1" customFormat="1" ht="17.1" customHeight="1" spans="1:3">
      <c r="A978" s="124">
        <v>2130505</v>
      </c>
      <c r="B978" s="8" t="s">
        <v>1782</v>
      </c>
      <c r="C978" s="9">
        <v>24287</v>
      </c>
    </row>
    <row r="979" s="1" customFormat="1" ht="17.1" customHeight="1" spans="1:3">
      <c r="A979" s="124">
        <v>2130506</v>
      </c>
      <c r="B979" s="8" t="s">
        <v>1784</v>
      </c>
      <c r="C979" s="9">
        <v>7213</v>
      </c>
    </row>
    <row r="980" s="1" customFormat="1" ht="17.1" customHeight="1" spans="1:3">
      <c r="A980" s="124">
        <v>2130507</v>
      </c>
      <c r="B980" s="8" t="s">
        <v>1786</v>
      </c>
      <c r="C980" s="9">
        <v>55066</v>
      </c>
    </row>
    <row r="981" s="1" customFormat="1" ht="17.1" customHeight="1" spans="1:3">
      <c r="A981" s="124">
        <v>2130508</v>
      </c>
      <c r="B981" s="8" t="s">
        <v>1788</v>
      </c>
      <c r="C981" s="9">
        <v>0</v>
      </c>
    </row>
    <row r="982" s="1" customFormat="1" ht="17.1" customHeight="1" spans="1:3">
      <c r="A982" s="124">
        <v>2130550</v>
      </c>
      <c r="B982" s="8" t="s">
        <v>1790</v>
      </c>
      <c r="C982" s="9">
        <v>466</v>
      </c>
    </row>
    <row r="983" s="1" customFormat="1" ht="17.1" customHeight="1" spans="1:3">
      <c r="A983" s="124">
        <v>2130599</v>
      </c>
      <c r="B983" s="8" t="s">
        <v>1792</v>
      </c>
      <c r="C983" s="9">
        <v>205887</v>
      </c>
    </row>
    <row r="984" s="1" customFormat="1" ht="17.1" customHeight="1" spans="1:3">
      <c r="A984" s="124">
        <v>21306</v>
      </c>
      <c r="B984" s="8" t="s">
        <v>1794</v>
      </c>
      <c r="C984" s="9">
        <v>192641</v>
      </c>
    </row>
    <row r="985" s="1" customFormat="1" ht="17.1" customHeight="1" spans="1:3">
      <c r="A985" s="124">
        <v>2130601</v>
      </c>
      <c r="B985" s="8" t="s">
        <v>890</v>
      </c>
      <c r="C985" s="9">
        <v>1571</v>
      </c>
    </row>
    <row r="986" s="1" customFormat="1" ht="17.1" customHeight="1" spans="1:3">
      <c r="A986" s="124">
        <v>2130602</v>
      </c>
      <c r="B986" s="8" t="s">
        <v>1797</v>
      </c>
      <c r="C986" s="9">
        <v>155448</v>
      </c>
    </row>
    <row r="987" s="1" customFormat="1" ht="17.1" customHeight="1" spans="1:3">
      <c r="A987" s="124">
        <v>2130603</v>
      </c>
      <c r="B987" s="8" t="s">
        <v>1799</v>
      </c>
      <c r="C987" s="9">
        <v>26332</v>
      </c>
    </row>
    <row r="988" s="1" customFormat="1" ht="17.1" customHeight="1" spans="1:3">
      <c r="A988" s="124">
        <v>2130604</v>
      </c>
      <c r="B988" s="8" t="s">
        <v>1801</v>
      </c>
      <c r="C988" s="9">
        <v>348</v>
      </c>
    </row>
    <row r="989" s="1" customFormat="1" ht="17.1" customHeight="1" spans="1:3">
      <c r="A989" s="124">
        <v>2130699</v>
      </c>
      <c r="B989" s="8" t="s">
        <v>1803</v>
      </c>
      <c r="C989" s="9">
        <v>8942</v>
      </c>
    </row>
    <row r="990" s="1" customFormat="1" ht="17.1" customHeight="1" spans="1:3">
      <c r="A990" s="124">
        <v>21307</v>
      </c>
      <c r="B990" s="8" t="s">
        <v>1805</v>
      </c>
      <c r="C990" s="9">
        <v>646893</v>
      </c>
    </row>
    <row r="991" s="1" customFormat="1" ht="17.1" customHeight="1" spans="1:3">
      <c r="A991" s="124">
        <v>2130701</v>
      </c>
      <c r="B991" s="8" t="s">
        <v>1807</v>
      </c>
      <c r="C991" s="9">
        <v>424096</v>
      </c>
    </row>
    <row r="992" s="1" customFormat="1" ht="17.1" customHeight="1" spans="1:3">
      <c r="A992" s="124">
        <v>2130704</v>
      </c>
      <c r="B992" s="8" t="s">
        <v>1809</v>
      </c>
      <c r="C992" s="9">
        <v>703</v>
      </c>
    </row>
    <row r="993" s="1" customFormat="1" ht="17.1" customHeight="1" spans="1:3">
      <c r="A993" s="124">
        <v>2130705</v>
      </c>
      <c r="B993" s="8" t="s">
        <v>1811</v>
      </c>
      <c r="C993" s="9">
        <v>190027</v>
      </c>
    </row>
    <row r="994" s="1" customFormat="1" ht="17.1" customHeight="1" spans="1:3">
      <c r="A994" s="124">
        <v>2130706</v>
      </c>
      <c r="B994" s="8" t="s">
        <v>1813</v>
      </c>
      <c r="C994" s="9">
        <v>4900</v>
      </c>
    </row>
    <row r="995" s="1" customFormat="1" ht="17.1" customHeight="1" spans="1:3">
      <c r="A995" s="124">
        <v>2130707</v>
      </c>
      <c r="B995" s="8" t="s">
        <v>1815</v>
      </c>
      <c r="C995" s="9">
        <v>20330</v>
      </c>
    </row>
    <row r="996" s="1" customFormat="1" ht="17.1" customHeight="1" spans="1:3">
      <c r="A996" s="124">
        <v>2130799</v>
      </c>
      <c r="B996" s="8" t="s">
        <v>1817</v>
      </c>
      <c r="C996" s="9">
        <v>6837</v>
      </c>
    </row>
    <row r="997" s="1" customFormat="1" ht="17.1" customHeight="1" spans="1:3">
      <c r="A997" s="124">
        <v>21308</v>
      </c>
      <c r="B997" s="8" t="s">
        <v>1819</v>
      </c>
      <c r="C997" s="9">
        <v>134617</v>
      </c>
    </row>
    <row r="998" s="1" customFormat="1" ht="17.1" customHeight="1" spans="1:3">
      <c r="A998" s="124">
        <v>2130801</v>
      </c>
      <c r="B998" s="8" t="s">
        <v>1821</v>
      </c>
      <c r="C998" s="9">
        <v>16993</v>
      </c>
    </row>
    <row r="999" s="1" customFormat="1" ht="17.1" customHeight="1" spans="1:3">
      <c r="A999" s="124">
        <v>2130802</v>
      </c>
      <c r="B999" s="8" t="s">
        <v>1823</v>
      </c>
      <c r="C999" s="9">
        <v>11917</v>
      </c>
    </row>
    <row r="1000" s="1" customFormat="1" ht="17.1" customHeight="1" spans="1:3">
      <c r="A1000" s="124">
        <v>2130899</v>
      </c>
      <c r="B1000" s="8" t="s">
        <v>1825</v>
      </c>
      <c r="C1000" s="9">
        <v>105707</v>
      </c>
    </row>
    <row r="1001" s="1" customFormat="1" ht="17.1" customHeight="1" spans="1:3">
      <c r="A1001" s="124">
        <v>21309</v>
      </c>
      <c r="B1001" s="8" t="s">
        <v>1827</v>
      </c>
      <c r="C1001" s="9">
        <v>0</v>
      </c>
    </row>
    <row r="1002" s="1" customFormat="1" ht="17.1" customHeight="1" spans="1:3">
      <c r="A1002" s="124">
        <v>2130901</v>
      </c>
      <c r="B1002" s="8" t="s">
        <v>1829</v>
      </c>
      <c r="C1002" s="9">
        <v>0</v>
      </c>
    </row>
    <row r="1003" s="1" customFormat="1" ht="17.1" customHeight="1" spans="1:3">
      <c r="A1003" s="124">
        <v>2130902</v>
      </c>
      <c r="B1003" s="8" t="s">
        <v>1831</v>
      </c>
      <c r="C1003" s="9">
        <v>0</v>
      </c>
    </row>
    <row r="1004" s="1" customFormat="1" ht="17.1" customHeight="1" spans="1:3">
      <c r="A1004" s="124">
        <v>2130903</v>
      </c>
      <c r="B1004" s="8" t="s">
        <v>1833</v>
      </c>
      <c r="C1004" s="9">
        <v>0</v>
      </c>
    </row>
    <row r="1005" s="1" customFormat="1" ht="17.1" customHeight="1" spans="1:3">
      <c r="A1005" s="124">
        <v>21399</v>
      </c>
      <c r="B1005" s="8" t="s">
        <v>1835</v>
      </c>
      <c r="C1005" s="9">
        <v>163414</v>
      </c>
    </row>
    <row r="1006" s="1" customFormat="1" ht="17.1" customHeight="1" spans="1:3">
      <c r="A1006" s="124">
        <v>2139901</v>
      </c>
      <c r="B1006" s="8" t="s">
        <v>1836</v>
      </c>
      <c r="C1006" s="9">
        <v>30</v>
      </c>
    </row>
    <row r="1007" s="1" customFormat="1" ht="17.1" customHeight="1" spans="1:3">
      <c r="A1007" s="124">
        <v>2139999</v>
      </c>
      <c r="B1007" s="8" t="s">
        <v>1837</v>
      </c>
      <c r="C1007" s="9">
        <v>163384</v>
      </c>
    </row>
    <row r="1008" s="1" customFormat="1" ht="17.1" customHeight="1" spans="1:3">
      <c r="A1008" s="124">
        <v>214</v>
      </c>
      <c r="B1008" s="8" t="s">
        <v>2521</v>
      </c>
      <c r="C1008" s="9">
        <v>6040077</v>
      </c>
    </row>
    <row r="1009" s="1" customFormat="1" ht="17.1" customHeight="1" spans="1:3">
      <c r="A1009" s="124">
        <v>21401</v>
      </c>
      <c r="B1009" s="8" t="s">
        <v>1840</v>
      </c>
      <c r="C1009" s="9">
        <v>2372592</v>
      </c>
    </row>
    <row r="1010" s="1" customFormat="1" ht="17.1" customHeight="1" spans="1:3">
      <c r="A1010" s="124">
        <v>2140101</v>
      </c>
      <c r="B1010" s="8" t="s">
        <v>170</v>
      </c>
      <c r="C1010" s="9">
        <v>42623</v>
      </c>
    </row>
    <row r="1011" s="1" customFormat="1" ht="17.1" customHeight="1" spans="1:3">
      <c r="A1011" s="124">
        <v>2140102</v>
      </c>
      <c r="B1011" s="8" t="s">
        <v>172</v>
      </c>
      <c r="C1011" s="9">
        <v>6861</v>
      </c>
    </row>
    <row r="1012" s="1" customFormat="1" ht="17.1" customHeight="1" spans="1:3">
      <c r="A1012" s="124">
        <v>2140103</v>
      </c>
      <c r="B1012" s="8" t="s">
        <v>174</v>
      </c>
      <c r="C1012" s="9">
        <v>902</v>
      </c>
    </row>
    <row r="1013" s="1" customFormat="1" ht="17.1" customHeight="1" spans="1:3">
      <c r="A1013" s="124">
        <v>2140104</v>
      </c>
      <c r="B1013" s="8" t="s">
        <v>1845</v>
      </c>
      <c r="C1013" s="9">
        <v>738382</v>
      </c>
    </row>
    <row r="1014" s="1" customFormat="1" ht="17.1" customHeight="1" spans="1:3">
      <c r="A1014" s="124">
        <v>2140105</v>
      </c>
      <c r="B1014" s="8" t="s">
        <v>1847</v>
      </c>
      <c r="C1014" s="9">
        <v>244768</v>
      </c>
    </row>
    <row r="1015" s="1" customFormat="1" ht="17.1" customHeight="1" spans="1:3">
      <c r="A1015" s="124">
        <v>2140106</v>
      </c>
      <c r="B1015" s="8" t="s">
        <v>1849</v>
      </c>
      <c r="C1015" s="9">
        <v>429133</v>
      </c>
    </row>
    <row r="1016" s="1" customFormat="1" ht="17.1" customHeight="1" spans="1:3">
      <c r="A1016" s="124">
        <v>2140107</v>
      </c>
      <c r="B1016" s="8" t="s">
        <v>1851</v>
      </c>
      <c r="C1016" s="9">
        <v>13507</v>
      </c>
    </row>
    <row r="1017" s="1" customFormat="1" ht="17.1" customHeight="1" spans="1:3">
      <c r="A1017" s="124">
        <v>2140108</v>
      </c>
      <c r="B1017" s="8" t="s">
        <v>1853</v>
      </c>
      <c r="C1017" s="9">
        <v>49403</v>
      </c>
    </row>
    <row r="1018" s="1" customFormat="1" ht="17.1" customHeight="1" spans="1:3">
      <c r="A1018" s="124">
        <v>2140109</v>
      </c>
      <c r="B1018" s="8" t="s">
        <v>1855</v>
      </c>
      <c r="C1018" s="9">
        <v>843</v>
      </c>
    </row>
    <row r="1019" s="1" customFormat="1" ht="17.1" customHeight="1" spans="1:3">
      <c r="A1019" s="124">
        <v>2140110</v>
      </c>
      <c r="B1019" s="8" t="s">
        <v>1857</v>
      </c>
      <c r="C1019" s="9">
        <v>8279</v>
      </c>
    </row>
    <row r="1020" s="1" customFormat="1" ht="17.1" customHeight="1" spans="1:3">
      <c r="A1020" s="124">
        <v>2140111</v>
      </c>
      <c r="B1020" s="8" t="s">
        <v>1859</v>
      </c>
      <c r="C1020" s="9">
        <v>47313</v>
      </c>
    </row>
    <row r="1021" s="1" customFormat="1" ht="17.1" customHeight="1" spans="1:3">
      <c r="A1021" s="124">
        <v>2140112</v>
      </c>
      <c r="B1021" s="8" t="s">
        <v>1861</v>
      </c>
      <c r="C1021" s="9">
        <v>67387</v>
      </c>
    </row>
    <row r="1022" s="1" customFormat="1" ht="17.1" customHeight="1" spans="1:3">
      <c r="A1022" s="124">
        <v>2140113</v>
      </c>
      <c r="B1022" s="8" t="s">
        <v>1863</v>
      </c>
      <c r="C1022" s="9">
        <v>714</v>
      </c>
    </row>
    <row r="1023" s="1" customFormat="1" ht="17.1" customHeight="1" spans="1:3">
      <c r="A1023" s="124">
        <v>2140114</v>
      </c>
      <c r="B1023" s="8" t="s">
        <v>1865</v>
      </c>
      <c r="C1023" s="9">
        <v>81</v>
      </c>
    </row>
    <row r="1024" s="1" customFormat="1" ht="17.1" customHeight="1" spans="1:3">
      <c r="A1024" s="124">
        <v>2140122</v>
      </c>
      <c r="B1024" s="8" t="s">
        <v>1867</v>
      </c>
      <c r="C1024" s="9">
        <v>6669</v>
      </c>
    </row>
    <row r="1025" s="1" customFormat="1" ht="17.1" customHeight="1" spans="1:3">
      <c r="A1025" s="124">
        <v>2140123</v>
      </c>
      <c r="B1025" s="8" t="s">
        <v>1869</v>
      </c>
      <c r="C1025" s="9">
        <v>1208</v>
      </c>
    </row>
    <row r="1026" s="1" customFormat="1" ht="17.1" customHeight="1" spans="1:3">
      <c r="A1026" s="124">
        <v>2140124</v>
      </c>
      <c r="B1026" s="8" t="s">
        <v>1871</v>
      </c>
      <c r="C1026" s="9">
        <v>0</v>
      </c>
    </row>
    <row r="1027" s="1" customFormat="1" ht="17.1" customHeight="1" spans="1:3">
      <c r="A1027" s="124">
        <v>2140125</v>
      </c>
      <c r="B1027" s="8" t="s">
        <v>1873</v>
      </c>
      <c r="C1027" s="9">
        <v>0</v>
      </c>
    </row>
    <row r="1028" s="1" customFormat="1" ht="17.1" customHeight="1" spans="1:3">
      <c r="A1028" s="124">
        <v>2140126</v>
      </c>
      <c r="B1028" s="8" t="s">
        <v>1875</v>
      </c>
      <c r="C1028" s="9">
        <v>576</v>
      </c>
    </row>
    <row r="1029" s="1" customFormat="1" ht="17.1" customHeight="1" spans="1:3">
      <c r="A1029" s="124">
        <v>2140127</v>
      </c>
      <c r="B1029" s="8" t="s">
        <v>1877</v>
      </c>
      <c r="C1029" s="9">
        <v>0</v>
      </c>
    </row>
    <row r="1030" s="1" customFormat="1" ht="17.1" customHeight="1" spans="1:3">
      <c r="A1030" s="124">
        <v>2140128</v>
      </c>
      <c r="B1030" s="8" t="s">
        <v>1879</v>
      </c>
      <c r="C1030" s="9">
        <v>0</v>
      </c>
    </row>
    <row r="1031" s="1" customFormat="1" ht="17.1" customHeight="1" spans="1:3">
      <c r="A1031" s="124">
        <v>2140129</v>
      </c>
      <c r="B1031" s="8" t="s">
        <v>1881</v>
      </c>
      <c r="C1031" s="9">
        <v>55</v>
      </c>
    </row>
    <row r="1032" s="1" customFormat="1" ht="17.1" customHeight="1" spans="1:3">
      <c r="A1032" s="124">
        <v>2140130</v>
      </c>
      <c r="B1032" s="8" t="s">
        <v>1883</v>
      </c>
      <c r="C1032" s="9">
        <v>0</v>
      </c>
    </row>
    <row r="1033" s="1" customFormat="1" ht="17.1" customHeight="1" spans="1:3">
      <c r="A1033" s="124">
        <v>2140131</v>
      </c>
      <c r="B1033" s="8" t="s">
        <v>1885</v>
      </c>
      <c r="C1033" s="9">
        <v>1251</v>
      </c>
    </row>
    <row r="1034" s="1" customFormat="1" ht="17.1" customHeight="1" spans="1:3">
      <c r="A1034" s="124">
        <v>2140133</v>
      </c>
      <c r="B1034" s="8" t="s">
        <v>1887</v>
      </c>
      <c r="C1034" s="9">
        <v>0</v>
      </c>
    </row>
    <row r="1035" s="1" customFormat="1" ht="17.1" customHeight="1" spans="1:3">
      <c r="A1035" s="124">
        <v>2140136</v>
      </c>
      <c r="B1035" s="8" t="s">
        <v>1889</v>
      </c>
      <c r="C1035" s="9">
        <v>79</v>
      </c>
    </row>
    <row r="1036" s="1" customFormat="1" ht="17.1" customHeight="1" spans="1:3">
      <c r="A1036" s="124">
        <v>2140138</v>
      </c>
      <c r="B1036" s="8" t="s">
        <v>1891</v>
      </c>
      <c r="C1036" s="9">
        <v>34390</v>
      </c>
    </row>
    <row r="1037" s="1" customFormat="1" ht="17.1" customHeight="1" spans="1:3">
      <c r="A1037" s="124">
        <v>2140139</v>
      </c>
      <c r="B1037" s="8" t="s">
        <v>1893</v>
      </c>
      <c r="C1037" s="9">
        <v>431113</v>
      </c>
    </row>
    <row r="1038" s="1" customFormat="1" ht="17.1" customHeight="1" spans="1:3">
      <c r="A1038" s="124">
        <v>2140199</v>
      </c>
      <c r="B1038" s="8" t="s">
        <v>1895</v>
      </c>
      <c r="C1038" s="9">
        <v>247055</v>
      </c>
    </row>
    <row r="1039" s="1" customFormat="1" ht="17.1" customHeight="1" spans="1:3">
      <c r="A1039" s="124">
        <v>21402</v>
      </c>
      <c r="B1039" s="8" t="s">
        <v>1897</v>
      </c>
      <c r="C1039" s="9">
        <v>522634</v>
      </c>
    </row>
    <row r="1040" s="1" customFormat="1" ht="17.1" customHeight="1" spans="1:3">
      <c r="A1040" s="124">
        <v>2140201</v>
      </c>
      <c r="B1040" s="8" t="s">
        <v>170</v>
      </c>
      <c r="C1040" s="9">
        <v>94</v>
      </c>
    </row>
    <row r="1041" s="1" customFormat="1" ht="17.1" customHeight="1" spans="1:3">
      <c r="A1041" s="124">
        <v>2140202</v>
      </c>
      <c r="B1041" s="8" t="s">
        <v>172</v>
      </c>
      <c r="C1041" s="9">
        <v>35</v>
      </c>
    </row>
    <row r="1042" s="1" customFormat="1" ht="17.1" customHeight="1" spans="1:3">
      <c r="A1042" s="124">
        <v>2140203</v>
      </c>
      <c r="B1042" s="8" t="s">
        <v>174</v>
      </c>
      <c r="C1042" s="9">
        <v>0</v>
      </c>
    </row>
    <row r="1043" s="1" customFormat="1" ht="17.1" customHeight="1" spans="1:3">
      <c r="A1043" s="124">
        <v>2140204</v>
      </c>
      <c r="B1043" s="8" t="s">
        <v>1902</v>
      </c>
      <c r="C1043" s="9">
        <v>477899</v>
      </c>
    </row>
    <row r="1044" s="1" customFormat="1" ht="17.1" customHeight="1" spans="1:3">
      <c r="A1044" s="124">
        <v>2140205</v>
      </c>
      <c r="B1044" s="8" t="s">
        <v>1904</v>
      </c>
      <c r="C1044" s="9">
        <v>11052</v>
      </c>
    </row>
    <row r="1045" s="1" customFormat="1" ht="17.1" customHeight="1" spans="1:3">
      <c r="A1045" s="124">
        <v>2140206</v>
      </c>
      <c r="B1045" s="8" t="s">
        <v>1906</v>
      </c>
      <c r="C1045" s="9">
        <v>1580</v>
      </c>
    </row>
    <row r="1046" s="1" customFormat="1" ht="17.1" customHeight="1" spans="1:3">
      <c r="A1046" s="124">
        <v>2140207</v>
      </c>
      <c r="B1046" s="8" t="s">
        <v>1908</v>
      </c>
      <c r="C1046" s="9">
        <v>0</v>
      </c>
    </row>
    <row r="1047" s="1" customFormat="1" ht="17.1" customHeight="1" spans="1:3">
      <c r="A1047" s="124">
        <v>2140208</v>
      </c>
      <c r="B1047" s="8" t="s">
        <v>1910</v>
      </c>
      <c r="C1047" s="9">
        <v>0</v>
      </c>
    </row>
    <row r="1048" s="1" customFormat="1" ht="17.1" customHeight="1" spans="1:3">
      <c r="A1048" s="124">
        <v>2140299</v>
      </c>
      <c r="B1048" s="8" t="s">
        <v>1912</v>
      </c>
      <c r="C1048" s="9">
        <v>31974</v>
      </c>
    </row>
    <row r="1049" s="1" customFormat="1" ht="17.1" customHeight="1" spans="1:3">
      <c r="A1049" s="124">
        <v>21403</v>
      </c>
      <c r="B1049" s="8" t="s">
        <v>1914</v>
      </c>
      <c r="C1049" s="9">
        <v>43906</v>
      </c>
    </row>
    <row r="1050" s="1" customFormat="1" ht="17.1" customHeight="1" spans="1:3">
      <c r="A1050" s="124">
        <v>2140301</v>
      </c>
      <c r="B1050" s="8" t="s">
        <v>170</v>
      </c>
      <c r="C1050" s="9">
        <v>165</v>
      </c>
    </row>
    <row r="1051" s="1" customFormat="1" ht="17.1" customHeight="1" spans="1:3">
      <c r="A1051" s="124">
        <v>2140302</v>
      </c>
      <c r="B1051" s="8" t="s">
        <v>172</v>
      </c>
      <c r="C1051" s="9">
        <v>240</v>
      </c>
    </row>
    <row r="1052" s="1" customFormat="1" ht="17.1" customHeight="1" spans="1:3">
      <c r="A1052" s="124">
        <v>2140303</v>
      </c>
      <c r="B1052" s="8" t="s">
        <v>174</v>
      </c>
      <c r="C1052" s="9">
        <v>0</v>
      </c>
    </row>
    <row r="1053" s="1" customFormat="1" ht="17.1" customHeight="1" spans="1:3">
      <c r="A1053" s="124">
        <v>2140304</v>
      </c>
      <c r="B1053" s="8" t="s">
        <v>1919</v>
      </c>
      <c r="C1053" s="9">
        <v>37905</v>
      </c>
    </row>
    <row r="1054" s="1" customFormat="1" ht="17.1" customHeight="1" spans="1:3">
      <c r="A1054" s="124">
        <v>2140305</v>
      </c>
      <c r="B1054" s="8" t="s">
        <v>1921</v>
      </c>
      <c r="C1054" s="9">
        <v>0</v>
      </c>
    </row>
    <row r="1055" s="1" customFormat="1" ht="17.1" customHeight="1" spans="1:3">
      <c r="A1055" s="124">
        <v>2140306</v>
      </c>
      <c r="B1055" s="8" t="s">
        <v>1923</v>
      </c>
      <c r="C1055" s="9">
        <v>0</v>
      </c>
    </row>
    <row r="1056" s="1" customFormat="1" ht="17.1" customHeight="1" spans="1:3">
      <c r="A1056" s="124">
        <v>2140307</v>
      </c>
      <c r="B1056" s="8" t="s">
        <v>1925</v>
      </c>
      <c r="C1056" s="9">
        <v>120</v>
      </c>
    </row>
    <row r="1057" s="1" customFormat="1" ht="17.1" customHeight="1" spans="1:3">
      <c r="A1057" s="124">
        <v>2140308</v>
      </c>
      <c r="B1057" s="8" t="s">
        <v>1927</v>
      </c>
      <c r="C1057" s="9">
        <v>0</v>
      </c>
    </row>
    <row r="1058" s="1" customFormat="1" ht="17.1" customHeight="1" spans="1:3">
      <c r="A1058" s="124">
        <v>2140399</v>
      </c>
      <c r="B1058" s="8" t="s">
        <v>1929</v>
      </c>
      <c r="C1058" s="9">
        <v>5476</v>
      </c>
    </row>
    <row r="1059" s="1" customFormat="1" ht="17.1" customHeight="1" spans="1:3">
      <c r="A1059" s="124">
        <v>21404</v>
      </c>
      <c r="B1059" s="8" t="s">
        <v>1931</v>
      </c>
      <c r="C1059" s="9">
        <v>135558</v>
      </c>
    </row>
    <row r="1060" s="1" customFormat="1" ht="17.1" customHeight="1" spans="1:3">
      <c r="A1060" s="124">
        <v>2140401</v>
      </c>
      <c r="B1060" s="8" t="s">
        <v>1933</v>
      </c>
      <c r="C1060" s="9">
        <v>57216</v>
      </c>
    </row>
    <row r="1061" s="1" customFormat="1" ht="17.1" customHeight="1" spans="1:3">
      <c r="A1061" s="124">
        <v>2140402</v>
      </c>
      <c r="B1061" s="8" t="s">
        <v>1935</v>
      </c>
      <c r="C1061" s="9">
        <v>42305</v>
      </c>
    </row>
    <row r="1062" s="1" customFormat="1" ht="17.1" customHeight="1" spans="1:3">
      <c r="A1062" s="124">
        <v>2140403</v>
      </c>
      <c r="B1062" s="8" t="s">
        <v>1937</v>
      </c>
      <c r="C1062" s="9">
        <v>35354</v>
      </c>
    </row>
    <row r="1063" s="1" customFormat="1" ht="17.1" customHeight="1" spans="1:3">
      <c r="A1063" s="124">
        <v>2140499</v>
      </c>
      <c r="B1063" s="8" t="s">
        <v>1939</v>
      </c>
      <c r="C1063" s="9">
        <v>683</v>
      </c>
    </row>
    <row r="1064" s="1" customFormat="1" ht="17.1" customHeight="1" spans="1:3">
      <c r="A1064" s="124">
        <v>21405</v>
      </c>
      <c r="B1064" s="8" t="s">
        <v>1941</v>
      </c>
      <c r="C1064" s="9">
        <v>475</v>
      </c>
    </row>
    <row r="1065" s="1" customFormat="1" ht="17.1" customHeight="1" spans="1:3">
      <c r="A1065" s="124">
        <v>2140501</v>
      </c>
      <c r="B1065" s="8" t="s">
        <v>170</v>
      </c>
      <c r="C1065" s="9">
        <v>7</v>
      </c>
    </row>
    <row r="1066" s="1" customFormat="1" ht="17.1" customHeight="1" spans="1:3">
      <c r="A1066" s="124">
        <v>2140502</v>
      </c>
      <c r="B1066" s="8" t="s">
        <v>172</v>
      </c>
      <c r="C1066" s="9">
        <v>0</v>
      </c>
    </row>
    <row r="1067" s="1" customFormat="1" ht="17.1" customHeight="1" spans="1:3">
      <c r="A1067" s="124">
        <v>2140503</v>
      </c>
      <c r="B1067" s="8" t="s">
        <v>174</v>
      </c>
      <c r="C1067" s="9">
        <v>0</v>
      </c>
    </row>
    <row r="1068" s="1" customFormat="1" ht="17.1" customHeight="1" spans="1:3">
      <c r="A1068" s="124">
        <v>2140504</v>
      </c>
      <c r="B1068" s="8" t="s">
        <v>1910</v>
      </c>
      <c r="C1068" s="9">
        <v>41</v>
      </c>
    </row>
    <row r="1069" s="1" customFormat="1" ht="17.1" customHeight="1" spans="1:3">
      <c r="A1069" s="124">
        <v>2140505</v>
      </c>
      <c r="B1069" s="8" t="s">
        <v>1947</v>
      </c>
      <c r="C1069" s="9">
        <v>350</v>
      </c>
    </row>
    <row r="1070" s="1" customFormat="1" ht="17.1" customHeight="1" spans="1:3">
      <c r="A1070" s="124">
        <v>2140599</v>
      </c>
      <c r="B1070" s="8" t="s">
        <v>1949</v>
      </c>
      <c r="C1070" s="9">
        <v>77</v>
      </c>
    </row>
    <row r="1071" s="1" customFormat="1" ht="17.1" customHeight="1" spans="1:3">
      <c r="A1071" s="124">
        <v>21406</v>
      </c>
      <c r="B1071" s="8" t="s">
        <v>1951</v>
      </c>
      <c r="C1071" s="9">
        <v>2762691</v>
      </c>
    </row>
    <row r="1072" s="1" customFormat="1" ht="17.1" customHeight="1" spans="1:3">
      <c r="A1072" s="124">
        <v>2140601</v>
      </c>
      <c r="B1072" s="8" t="s">
        <v>1953</v>
      </c>
      <c r="C1072" s="9">
        <v>1632835</v>
      </c>
    </row>
    <row r="1073" s="1" customFormat="1" ht="17.1" customHeight="1" spans="1:3">
      <c r="A1073" s="124">
        <v>2140602</v>
      </c>
      <c r="B1073" s="8" t="s">
        <v>1955</v>
      </c>
      <c r="C1073" s="9">
        <v>1053446</v>
      </c>
    </row>
    <row r="1074" s="1" customFormat="1" ht="17.1" customHeight="1" spans="1:3">
      <c r="A1074" s="124">
        <v>2140603</v>
      </c>
      <c r="B1074" s="8" t="s">
        <v>1957</v>
      </c>
      <c r="C1074" s="9">
        <v>64</v>
      </c>
    </row>
    <row r="1075" s="1" customFormat="1" ht="17.1" customHeight="1" spans="1:3">
      <c r="A1075" s="124">
        <v>2140699</v>
      </c>
      <c r="B1075" s="8" t="s">
        <v>1959</v>
      </c>
      <c r="C1075" s="9">
        <v>76346</v>
      </c>
    </row>
    <row r="1076" s="1" customFormat="1" ht="17.1" customHeight="1" spans="1:3">
      <c r="A1076" s="124">
        <v>21499</v>
      </c>
      <c r="B1076" s="8" t="s">
        <v>1961</v>
      </c>
      <c r="C1076" s="9">
        <v>202221</v>
      </c>
    </row>
    <row r="1077" s="1" customFormat="1" ht="17.1" customHeight="1" spans="1:3">
      <c r="A1077" s="124">
        <v>2149901</v>
      </c>
      <c r="B1077" s="8" t="s">
        <v>1963</v>
      </c>
      <c r="C1077" s="9">
        <v>2841</v>
      </c>
    </row>
    <row r="1078" s="1" customFormat="1" ht="17.1" customHeight="1" spans="1:3">
      <c r="A1078" s="124">
        <v>2149999</v>
      </c>
      <c r="B1078" s="8" t="s">
        <v>1965</v>
      </c>
      <c r="C1078" s="9">
        <v>199380</v>
      </c>
    </row>
    <row r="1079" s="1" customFormat="1" ht="17.1" customHeight="1" spans="1:3">
      <c r="A1079" s="124">
        <v>215</v>
      </c>
      <c r="B1079" s="8" t="s">
        <v>2529</v>
      </c>
      <c r="C1079" s="9">
        <v>1101852</v>
      </c>
    </row>
    <row r="1080" s="1" customFormat="1" ht="17.1" customHeight="1" spans="1:3">
      <c r="A1080" s="124">
        <v>21501</v>
      </c>
      <c r="B1080" s="8" t="s">
        <v>1969</v>
      </c>
      <c r="C1080" s="9">
        <v>46828</v>
      </c>
    </row>
    <row r="1081" s="1" customFormat="1" ht="17.1" customHeight="1" spans="1:3">
      <c r="A1081" s="124">
        <v>2150101</v>
      </c>
      <c r="B1081" s="8" t="s">
        <v>170</v>
      </c>
      <c r="C1081" s="9">
        <v>7928</v>
      </c>
    </row>
    <row r="1082" s="1" customFormat="1" ht="17.1" customHeight="1" spans="1:3">
      <c r="A1082" s="124">
        <v>2150102</v>
      </c>
      <c r="B1082" s="8" t="s">
        <v>172</v>
      </c>
      <c r="C1082" s="9">
        <v>1421</v>
      </c>
    </row>
    <row r="1083" s="1" customFormat="1" ht="17.1" customHeight="1" spans="1:3">
      <c r="A1083" s="124">
        <v>2150103</v>
      </c>
      <c r="B1083" s="8" t="s">
        <v>174</v>
      </c>
      <c r="C1083" s="9">
        <v>0</v>
      </c>
    </row>
    <row r="1084" s="1" customFormat="1" ht="17.1" customHeight="1" spans="1:3">
      <c r="A1084" s="124">
        <v>2150104</v>
      </c>
      <c r="B1084" s="8" t="s">
        <v>1974</v>
      </c>
      <c r="C1084" s="9">
        <v>2225</v>
      </c>
    </row>
    <row r="1085" s="1" customFormat="1" ht="17.1" customHeight="1" spans="1:3">
      <c r="A1085" s="124">
        <v>2150105</v>
      </c>
      <c r="B1085" s="8" t="s">
        <v>1976</v>
      </c>
      <c r="C1085" s="9">
        <v>0</v>
      </c>
    </row>
    <row r="1086" s="1" customFormat="1" ht="17.1" customHeight="1" spans="1:3">
      <c r="A1086" s="124">
        <v>2150106</v>
      </c>
      <c r="B1086" s="8" t="s">
        <v>1978</v>
      </c>
      <c r="C1086" s="9">
        <v>10</v>
      </c>
    </row>
    <row r="1087" s="1" customFormat="1" ht="17.1" customHeight="1" spans="1:3">
      <c r="A1087" s="124">
        <v>2150107</v>
      </c>
      <c r="B1087" s="8" t="s">
        <v>1980</v>
      </c>
      <c r="C1087" s="9">
        <v>10823</v>
      </c>
    </row>
    <row r="1088" s="1" customFormat="1" ht="17.1" customHeight="1" spans="1:3">
      <c r="A1088" s="124">
        <v>2150108</v>
      </c>
      <c r="B1088" s="8" t="s">
        <v>1982</v>
      </c>
      <c r="C1088" s="9">
        <v>0</v>
      </c>
    </row>
    <row r="1089" s="1" customFormat="1" ht="17.1" customHeight="1" spans="1:3">
      <c r="A1089" s="124">
        <v>2150199</v>
      </c>
      <c r="B1089" s="8" t="s">
        <v>1984</v>
      </c>
      <c r="C1089" s="9">
        <v>24421</v>
      </c>
    </row>
    <row r="1090" s="1" customFormat="1" ht="17.1" customHeight="1" spans="1:3">
      <c r="A1090" s="124">
        <v>21502</v>
      </c>
      <c r="B1090" s="8" t="s">
        <v>1986</v>
      </c>
      <c r="C1090" s="9">
        <v>48467</v>
      </c>
    </row>
    <row r="1091" s="1" customFormat="1" ht="17.1" customHeight="1" spans="1:3">
      <c r="A1091" s="124">
        <v>2150201</v>
      </c>
      <c r="B1091" s="8" t="s">
        <v>170</v>
      </c>
      <c r="C1091" s="9">
        <v>2051</v>
      </c>
    </row>
    <row r="1092" s="1" customFormat="1" ht="17.1" customHeight="1" spans="1:3">
      <c r="A1092" s="124">
        <v>2150202</v>
      </c>
      <c r="B1092" s="8" t="s">
        <v>172</v>
      </c>
      <c r="C1092" s="9">
        <v>191</v>
      </c>
    </row>
    <row r="1093" s="1" customFormat="1" ht="17.1" customHeight="1" spans="1:3">
      <c r="A1093" s="124">
        <v>2150203</v>
      </c>
      <c r="B1093" s="8" t="s">
        <v>174</v>
      </c>
      <c r="C1093" s="9">
        <v>74</v>
      </c>
    </row>
    <row r="1094" s="1" customFormat="1" ht="17.1" customHeight="1" spans="1:3">
      <c r="A1094" s="124">
        <v>2150204</v>
      </c>
      <c r="B1094" s="8" t="s">
        <v>1991</v>
      </c>
      <c r="C1094" s="9">
        <v>110</v>
      </c>
    </row>
    <row r="1095" s="1" customFormat="1" ht="17.1" customHeight="1" spans="1:3">
      <c r="A1095" s="124">
        <v>2150205</v>
      </c>
      <c r="B1095" s="8" t="s">
        <v>1993</v>
      </c>
      <c r="C1095" s="9">
        <v>8250</v>
      </c>
    </row>
    <row r="1096" s="1" customFormat="1" ht="17.1" customHeight="1" spans="1:3">
      <c r="A1096" s="124">
        <v>2150206</v>
      </c>
      <c r="B1096" s="8" t="s">
        <v>1995</v>
      </c>
      <c r="C1096" s="9">
        <v>0</v>
      </c>
    </row>
    <row r="1097" s="1" customFormat="1" ht="17.1" customHeight="1" spans="1:3">
      <c r="A1097" s="124">
        <v>2150207</v>
      </c>
      <c r="B1097" s="8" t="s">
        <v>1997</v>
      </c>
      <c r="C1097" s="9">
        <v>640</v>
      </c>
    </row>
    <row r="1098" s="1" customFormat="1" ht="17.1" customHeight="1" spans="1:3">
      <c r="A1098" s="124">
        <v>2150208</v>
      </c>
      <c r="B1098" s="8" t="s">
        <v>1999</v>
      </c>
      <c r="C1098" s="9">
        <v>6674</v>
      </c>
    </row>
    <row r="1099" s="1" customFormat="1" ht="17.1" customHeight="1" spans="1:3">
      <c r="A1099" s="124">
        <v>2150209</v>
      </c>
      <c r="B1099" s="8" t="s">
        <v>2001</v>
      </c>
      <c r="C1099" s="9">
        <v>0</v>
      </c>
    </row>
    <row r="1100" s="1" customFormat="1" ht="17.1" customHeight="1" spans="1:3">
      <c r="A1100" s="124">
        <v>2150210</v>
      </c>
      <c r="B1100" s="8" t="s">
        <v>2003</v>
      </c>
      <c r="C1100" s="9">
        <v>0</v>
      </c>
    </row>
    <row r="1101" s="1" customFormat="1" ht="17.1" customHeight="1" spans="1:3">
      <c r="A1101" s="124">
        <v>2150212</v>
      </c>
      <c r="B1101" s="8" t="s">
        <v>2005</v>
      </c>
      <c r="C1101" s="9">
        <v>0</v>
      </c>
    </row>
    <row r="1102" s="1" customFormat="1" ht="17.1" customHeight="1" spans="1:3">
      <c r="A1102" s="124">
        <v>2150213</v>
      </c>
      <c r="B1102" s="8" t="s">
        <v>2007</v>
      </c>
      <c r="C1102" s="9">
        <v>0</v>
      </c>
    </row>
    <row r="1103" s="1" customFormat="1" ht="17.1" customHeight="1" spans="1:3">
      <c r="A1103" s="124">
        <v>2150214</v>
      </c>
      <c r="B1103" s="8" t="s">
        <v>2009</v>
      </c>
      <c r="C1103" s="9">
        <v>0</v>
      </c>
    </row>
    <row r="1104" s="1" customFormat="1" ht="17.1" customHeight="1" spans="1:3">
      <c r="A1104" s="124">
        <v>2150215</v>
      </c>
      <c r="B1104" s="8" t="s">
        <v>2011</v>
      </c>
      <c r="C1104" s="9">
        <v>412</v>
      </c>
    </row>
    <row r="1105" s="1" customFormat="1" ht="17.1" customHeight="1" spans="1:3">
      <c r="A1105" s="124">
        <v>2150299</v>
      </c>
      <c r="B1105" s="8" t="s">
        <v>2013</v>
      </c>
      <c r="C1105" s="9">
        <v>30065</v>
      </c>
    </row>
    <row r="1106" s="1" customFormat="1" ht="17.1" customHeight="1" spans="1:3">
      <c r="A1106" s="124">
        <v>21503</v>
      </c>
      <c r="B1106" s="8" t="s">
        <v>2015</v>
      </c>
      <c r="C1106" s="9">
        <v>90</v>
      </c>
    </row>
    <row r="1107" s="1" customFormat="1" ht="17.1" customHeight="1" spans="1:3">
      <c r="A1107" s="124">
        <v>2150301</v>
      </c>
      <c r="B1107" s="8" t="s">
        <v>170</v>
      </c>
      <c r="C1107" s="9">
        <v>60</v>
      </c>
    </row>
    <row r="1108" s="1" customFormat="1" ht="17.1" customHeight="1" spans="1:3">
      <c r="A1108" s="124">
        <v>2150302</v>
      </c>
      <c r="B1108" s="8" t="s">
        <v>172</v>
      </c>
      <c r="C1108" s="9">
        <v>0</v>
      </c>
    </row>
    <row r="1109" s="1" customFormat="1" ht="17.1" customHeight="1" spans="1:3">
      <c r="A1109" s="124">
        <v>2150303</v>
      </c>
      <c r="B1109" s="8" t="s">
        <v>174</v>
      </c>
      <c r="C1109" s="9">
        <v>30</v>
      </c>
    </row>
    <row r="1110" s="1" customFormat="1" ht="17.1" customHeight="1" spans="1:3">
      <c r="A1110" s="124">
        <v>2150399</v>
      </c>
      <c r="B1110" s="8" t="s">
        <v>2020</v>
      </c>
      <c r="C1110" s="9">
        <v>0</v>
      </c>
    </row>
    <row r="1111" s="1" customFormat="1" ht="17.1" customHeight="1" spans="1:3">
      <c r="A1111" s="124">
        <v>21505</v>
      </c>
      <c r="B1111" s="8" t="s">
        <v>2022</v>
      </c>
      <c r="C1111" s="9">
        <v>198316</v>
      </c>
    </row>
    <row r="1112" s="1" customFormat="1" ht="17.1" customHeight="1" spans="1:3">
      <c r="A1112" s="124">
        <v>2150501</v>
      </c>
      <c r="B1112" s="8" t="s">
        <v>170</v>
      </c>
      <c r="C1112" s="9">
        <v>15949</v>
      </c>
    </row>
    <row r="1113" s="1" customFormat="1" ht="17.1" customHeight="1" spans="1:3">
      <c r="A1113" s="124">
        <v>2150502</v>
      </c>
      <c r="B1113" s="8" t="s">
        <v>172</v>
      </c>
      <c r="C1113" s="9">
        <v>2214</v>
      </c>
    </row>
    <row r="1114" s="1" customFormat="1" ht="17.1" customHeight="1" spans="1:3">
      <c r="A1114" s="124">
        <v>2150503</v>
      </c>
      <c r="B1114" s="8" t="s">
        <v>174</v>
      </c>
      <c r="C1114" s="9">
        <v>330</v>
      </c>
    </row>
    <row r="1115" s="1" customFormat="1" ht="17.1" customHeight="1" spans="1:3">
      <c r="A1115" s="124">
        <v>2150505</v>
      </c>
      <c r="B1115" s="8" t="s">
        <v>2027</v>
      </c>
      <c r="C1115" s="9">
        <v>0</v>
      </c>
    </row>
    <row r="1116" s="1" customFormat="1" ht="17.1" customHeight="1" spans="1:3">
      <c r="A1116" s="124">
        <v>2150506</v>
      </c>
      <c r="B1116" s="8" t="s">
        <v>2029</v>
      </c>
      <c r="C1116" s="9">
        <v>291</v>
      </c>
    </row>
    <row r="1117" s="1" customFormat="1" ht="17.1" customHeight="1" spans="1:3">
      <c r="A1117" s="124">
        <v>2150507</v>
      </c>
      <c r="B1117" s="8" t="s">
        <v>2031</v>
      </c>
      <c r="C1117" s="9">
        <v>1395</v>
      </c>
    </row>
    <row r="1118" s="1" customFormat="1" ht="17.1" customHeight="1" spans="1:3">
      <c r="A1118" s="124">
        <v>2150508</v>
      </c>
      <c r="B1118" s="8" t="s">
        <v>2033</v>
      </c>
      <c r="C1118" s="9">
        <v>258</v>
      </c>
    </row>
    <row r="1119" s="1" customFormat="1" ht="17.1" customHeight="1" spans="1:3">
      <c r="A1119" s="124">
        <v>2150509</v>
      </c>
      <c r="B1119" s="8" t="s">
        <v>2035</v>
      </c>
      <c r="C1119" s="9">
        <v>0</v>
      </c>
    </row>
    <row r="1120" s="1" customFormat="1" ht="17.1" customHeight="1" spans="1:3">
      <c r="A1120" s="124">
        <v>2150510</v>
      </c>
      <c r="B1120" s="8" t="s">
        <v>2037</v>
      </c>
      <c r="C1120" s="9">
        <v>161611</v>
      </c>
    </row>
    <row r="1121" s="1" customFormat="1" ht="17.1" customHeight="1" spans="1:3">
      <c r="A1121" s="124">
        <v>2150511</v>
      </c>
      <c r="B1121" s="8" t="s">
        <v>2039</v>
      </c>
      <c r="C1121" s="9">
        <v>2986</v>
      </c>
    </row>
    <row r="1122" s="1" customFormat="1" ht="17.1" customHeight="1" spans="1:3">
      <c r="A1122" s="124">
        <v>2150513</v>
      </c>
      <c r="B1122" s="8" t="s">
        <v>1910</v>
      </c>
      <c r="C1122" s="9">
        <v>2</v>
      </c>
    </row>
    <row r="1123" s="1" customFormat="1" ht="17.1" customHeight="1" spans="1:3">
      <c r="A1123" s="124">
        <v>2150515</v>
      </c>
      <c r="B1123" s="8" t="s">
        <v>2042</v>
      </c>
      <c r="C1123" s="9">
        <v>0</v>
      </c>
    </row>
    <row r="1124" s="1" customFormat="1" ht="17.1" customHeight="1" spans="1:3">
      <c r="A1124" s="124">
        <v>2150599</v>
      </c>
      <c r="B1124" s="8" t="s">
        <v>2044</v>
      </c>
      <c r="C1124" s="9">
        <v>13280</v>
      </c>
    </row>
    <row r="1125" s="1" customFormat="1" ht="17.1" customHeight="1" spans="1:3">
      <c r="A1125" s="124">
        <v>21506</v>
      </c>
      <c r="B1125" s="8" t="s">
        <v>2046</v>
      </c>
      <c r="C1125" s="9">
        <v>95048</v>
      </c>
    </row>
    <row r="1126" s="1" customFormat="1" ht="17.1" customHeight="1" spans="1:3">
      <c r="A1126" s="124">
        <v>2150601</v>
      </c>
      <c r="B1126" s="8" t="s">
        <v>170</v>
      </c>
      <c r="C1126" s="9">
        <v>26908</v>
      </c>
    </row>
    <row r="1127" s="1" customFormat="1" ht="17.1" customHeight="1" spans="1:3">
      <c r="A1127" s="124">
        <v>2150602</v>
      </c>
      <c r="B1127" s="8" t="s">
        <v>172</v>
      </c>
      <c r="C1127" s="9">
        <v>4825</v>
      </c>
    </row>
    <row r="1128" s="1" customFormat="1" ht="17.1" customHeight="1" spans="1:3">
      <c r="A1128" s="124">
        <v>2150603</v>
      </c>
      <c r="B1128" s="8" t="s">
        <v>174</v>
      </c>
      <c r="C1128" s="9">
        <v>309</v>
      </c>
    </row>
    <row r="1129" s="1" customFormat="1" ht="17.1" customHeight="1" spans="1:3">
      <c r="A1129" s="124">
        <v>2150604</v>
      </c>
      <c r="B1129" s="8" t="s">
        <v>3289</v>
      </c>
      <c r="C1129" s="9">
        <v>0</v>
      </c>
    </row>
    <row r="1130" s="1" customFormat="1" ht="17.1" customHeight="1" spans="1:3">
      <c r="A1130" s="124">
        <v>2150605</v>
      </c>
      <c r="B1130" s="8" t="s">
        <v>2051</v>
      </c>
      <c r="C1130" s="9">
        <v>12908</v>
      </c>
    </row>
    <row r="1131" s="1" customFormat="1" ht="17.1" customHeight="1" spans="1:3">
      <c r="A1131" s="124">
        <v>2150606</v>
      </c>
      <c r="B1131" s="8" t="s">
        <v>2053</v>
      </c>
      <c r="C1131" s="9">
        <v>1986</v>
      </c>
    </row>
    <row r="1132" s="1" customFormat="1" ht="17.1" customHeight="1" spans="1:3">
      <c r="A1132" s="124">
        <v>2150607</v>
      </c>
      <c r="B1132" s="8" t="s">
        <v>2055</v>
      </c>
      <c r="C1132" s="9">
        <v>36644</v>
      </c>
    </row>
    <row r="1133" s="1" customFormat="1" ht="17.1" customHeight="1" spans="1:3">
      <c r="A1133" s="124">
        <v>2150699</v>
      </c>
      <c r="B1133" s="8" t="s">
        <v>2057</v>
      </c>
      <c r="C1133" s="9">
        <v>11468</v>
      </c>
    </row>
    <row r="1134" s="1" customFormat="1" ht="17.1" customHeight="1" spans="1:3">
      <c r="A1134" s="124">
        <v>21507</v>
      </c>
      <c r="B1134" s="8" t="s">
        <v>2059</v>
      </c>
      <c r="C1134" s="9">
        <v>13498</v>
      </c>
    </row>
    <row r="1135" s="1" customFormat="1" ht="17.1" customHeight="1" spans="1:3">
      <c r="A1135" s="124">
        <v>2150701</v>
      </c>
      <c r="B1135" s="8" t="s">
        <v>170</v>
      </c>
      <c r="C1135" s="9">
        <v>5675</v>
      </c>
    </row>
    <row r="1136" s="1" customFormat="1" ht="17.1" customHeight="1" spans="1:3">
      <c r="A1136" s="124">
        <v>2150702</v>
      </c>
      <c r="B1136" s="8" t="s">
        <v>172</v>
      </c>
      <c r="C1136" s="9">
        <v>828</v>
      </c>
    </row>
    <row r="1137" s="1" customFormat="1" ht="17.1" customHeight="1" spans="1:3">
      <c r="A1137" s="124">
        <v>2150703</v>
      </c>
      <c r="B1137" s="8" t="s">
        <v>174</v>
      </c>
      <c r="C1137" s="9">
        <v>92</v>
      </c>
    </row>
    <row r="1138" s="1" customFormat="1" ht="17.1" customHeight="1" spans="1:3">
      <c r="A1138" s="124">
        <v>2150704</v>
      </c>
      <c r="B1138" s="8" t="s">
        <v>2064</v>
      </c>
      <c r="C1138" s="9">
        <v>0</v>
      </c>
    </row>
    <row r="1139" s="1" customFormat="1" ht="17.1" customHeight="1" spans="1:3">
      <c r="A1139" s="124">
        <v>2150705</v>
      </c>
      <c r="B1139" s="8" t="s">
        <v>3290</v>
      </c>
      <c r="C1139" s="9">
        <v>0</v>
      </c>
    </row>
    <row r="1140" s="1" customFormat="1" ht="17.1" customHeight="1" spans="1:3">
      <c r="A1140" s="124">
        <v>2150799</v>
      </c>
      <c r="B1140" s="8" t="s">
        <v>2066</v>
      </c>
      <c r="C1140" s="9">
        <v>6903</v>
      </c>
    </row>
    <row r="1141" s="1" customFormat="1" ht="17.1" customHeight="1" spans="1:3">
      <c r="A1141" s="124">
        <v>21508</v>
      </c>
      <c r="B1141" s="8" t="s">
        <v>2068</v>
      </c>
      <c r="C1141" s="9">
        <v>456713</v>
      </c>
    </row>
    <row r="1142" s="1" customFormat="1" ht="17.1" customHeight="1" spans="1:3">
      <c r="A1142" s="124">
        <v>2150801</v>
      </c>
      <c r="B1142" s="8" t="s">
        <v>170</v>
      </c>
      <c r="C1142" s="9">
        <v>2202</v>
      </c>
    </row>
    <row r="1143" s="1" customFormat="1" ht="17.1" customHeight="1" spans="1:3">
      <c r="A1143" s="124">
        <v>2150802</v>
      </c>
      <c r="B1143" s="8" t="s">
        <v>172</v>
      </c>
      <c r="C1143" s="9">
        <v>128</v>
      </c>
    </row>
    <row r="1144" s="1" customFormat="1" ht="17.1" customHeight="1" spans="1:3">
      <c r="A1144" s="124">
        <v>2150803</v>
      </c>
      <c r="B1144" s="8" t="s">
        <v>174</v>
      </c>
      <c r="C1144" s="9">
        <v>151</v>
      </c>
    </row>
    <row r="1145" s="1" customFormat="1" ht="17.1" customHeight="1" spans="1:3">
      <c r="A1145" s="124">
        <v>2150804</v>
      </c>
      <c r="B1145" s="8" t="s">
        <v>2073</v>
      </c>
      <c r="C1145" s="9">
        <v>2895</v>
      </c>
    </row>
    <row r="1146" s="1" customFormat="1" ht="17.1" customHeight="1" spans="1:3">
      <c r="A1146" s="124">
        <v>2150805</v>
      </c>
      <c r="B1146" s="8" t="s">
        <v>2075</v>
      </c>
      <c r="C1146" s="9">
        <v>248853</v>
      </c>
    </row>
    <row r="1147" s="1" customFormat="1" ht="17.1" customHeight="1" spans="1:3">
      <c r="A1147" s="124">
        <v>2150899</v>
      </c>
      <c r="B1147" s="8" t="s">
        <v>2077</v>
      </c>
      <c r="C1147" s="9">
        <v>202484</v>
      </c>
    </row>
    <row r="1148" s="1" customFormat="1" ht="17.1" customHeight="1" spans="1:3">
      <c r="A1148" s="124">
        <v>21599</v>
      </c>
      <c r="B1148" s="8" t="s">
        <v>2079</v>
      </c>
      <c r="C1148" s="9">
        <v>242892</v>
      </c>
    </row>
    <row r="1149" s="1" customFormat="1" ht="17.1" customHeight="1" spans="1:3">
      <c r="A1149" s="124">
        <v>2159901</v>
      </c>
      <c r="B1149" s="8" t="s">
        <v>2081</v>
      </c>
      <c r="C1149" s="9">
        <v>0</v>
      </c>
    </row>
    <row r="1150" s="1" customFormat="1" ht="17.1" customHeight="1" spans="1:3">
      <c r="A1150" s="124">
        <v>2159902</v>
      </c>
      <c r="B1150" s="8" t="s">
        <v>2083</v>
      </c>
      <c r="C1150" s="9">
        <v>18124</v>
      </c>
    </row>
    <row r="1151" s="1" customFormat="1" ht="17.1" customHeight="1" spans="1:3">
      <c r="A1151" s="124">
        <v>2159904</v>
      </c>
      <c r="B1151" s="8" t="s">
        <v>2085</v>
      </c>
      <c r="C1151" s="9">
        <v>27567</v>
      </c>
    </row>
    <row r="1152" s="1" customFormat="1" ht="17.1" customHeight="1" spans="1:3">
      <c r="A1152" s="124">
        <v>2159905</v>
      </c>
      <c r="B1152" s="8" t="s">
        <v>2087</v>
      </c>
      <c r="C1152" s="9">
        <v>10</v>
      </c>
    </row>
    <row r="1153" s="1" customFormat="1" ht="17.1" customHeight="1" spans="1:3">
      <c r="A1153" s="124">
        <v>2159906</v>
      </c>
      <c r="B1153" s="8" t="s">
        <v>2089</v>
      </c>
      <c r="C1153" s="9">
        <v>100</v>
      </c>
    </row>
    <row r="1154" s="1" customFormat="1" ht="17.1" customHeight="1" spans="1:3">
      <c r="A1154" s="124">
        <v>2159999</v>
      </c>
      <c r="B1154" s="8" t="s">
        <v>2091</v>
      </c>
      <c r="C1154" s="9">
        <v>197091</v>
      </c>
    </row>
    <row r="1155" s="1" customFormat="1" ht="17.1" customHeight="1" spans="1:3">
      <c r="A1155" s="124">
        <v>216</v>
      </c>
      <c r="B1155" s="8" t="s">
        <v>2535</v>
      </c>
      <c r="C1155" s="9">
        <v>335852</v>
      </c>
    </row>
    <row r="1156" s="1" customFormat="1" ht="17.1" customHeight="1" spans="1:3">
      <c r="A1156" s="124">
        <v>21602</v>
      </c>
      <c r="B1156" s="8" t="s">
        <v>2095</v>
      </c>
      <c r="C1156" s="9">
        <v>103184</v>
      </c>
    </row>
    <row r="1157" s="1" customFormat="1" ht="17.1" customHeight="1" spans="1:3">
      <c r="A1157" s="124">
        <v>2160201</v>
      </c>
      <c r="B1157" s="8" t="s">
        <v>170</v>
      </c>
      <c r="C1157" s="9">
        <v>14933</v>
      </c>
    </row>
    <row r="1158" s="1" customFormat="1" ht="17.1" customHeight="1" spans="1:3">
      <c r="A1158" s="124">
        <v>2160202</v>
      </c>
      <c r="B1158" s="8" t="s">
        <v>172</v>
      </c>
      <c r="C1158" s="9">
        <v>917</v>
      </c>
    </row>
    <row r="1159" s="1" customFormat="1" ht="17.1" customHeight="1" spans="1:3">
      <c r="A1159" s="124">
        <v>2160203</v>
      </c>
      <c r="B1159" s="8" t="s">
        <v>174</v>
      </c>
      <c r="C1159" s="9">
        <v>3</v>
      </c>
    </row>
    <row r="1160" s="1" customFormat="1" ht="17.1" customHeight="1" spans="1:3">
      <c r="A1160" s="124">
        <v>2160216</v>
      </c>
      <c r="B1160" s="8" t="s">
        <v>2100</v>
      </c>
      <c r="C1160" s="9">
        <v>3</v>
      </c>
    </row>
    <row r="1161" s="1" customFormat="1" ht="17.1" customHeight="1" spans="1:3">
      <c r="A1161" s="124">
        <v>2160217</v>
      </c>
      <c r="B1161" s="8" t="s">
        <v>2102</v>
      </c>
      <c r="C1161" s="9">
        <v>486</v>
      </c>
    </row>
    <row r="1162" s="1" customFormat="1" ht="17.1" customHeight="1" spans="1:3">
      <c r="A1162" s="124">
        <v>2160218</v>
      </c>
      <c r="B1162" s="8" t="s">
        <v>2104</v>
      </c>
      <c r="C1162" s="9">
        <v>1009</v>
      </c>
    </row>
    <row r="1163" s="1" customFormat="1" ht="17.1" customHeight="1" spans="1:3">
      <c r="A1163" s="124">
        <v>2160219</v>
      </c>
      <c r="B1163" s="8" t="s">
        <v>2106</v>
      </c>
      <c r="C1163" s="9">
        <v>10595</v>
      </c>
    </row>
    <row r="1164" s="1" customFormat="1" ht="17.1" customHeight="1" spans="1:3">
      <c r="A1164" s="124">
        <v>2160250</v>
      </c>
      <c r="B1164" s="8" t="s">
        <v>189</v>
      </c>
      <c r="C1164" s="9">
        <v>701</v>
      </c>
    </row>
    <row r="1165" s="1" customFormat="1" ht="17.1" customHeight="1" spans="1:3">
      <c r="A1165" s="124">
        <v>2160299</v>
      </c>
      <c r="B1165" s="8" t="s">
        <v>2109</v>
      </c>
      <c r="C1165" s="9">
        <v>74537</v>
      </c>
    </row>
    <row r="1166" s="1" customFormat="1" ht="17.1" customHeight="1" spans="1:3">
      <c r="A1166" s="124">
        <v>21605</v>
      </c>
      <c r="B1166" s="8" t="s">
        <v>2111</v>
      </c>
      <c r="C1166" s="9">
        <v>156674</v>
      </c>
    </row>
    <row r="1167" s="1" customFormat="1" ht="17.1" customHeight="1" spans="1:3">
      <c r="A1167" s="124">
        <v>2160501</v>
      </c>
      <c r="B1167" s="8" t="s">
        <v>170</v>
      </c>
      <c r="C1167" s="9">
        <v>14716</v>
      </c>
    </row>
    <row r="1168" s="1" customFormat="1" ht="17.1" customHeight="1" spans="1:3">
      <c r="A1168" s="124">
        <v>2160502</v>
      </c>
      <c r="B1168" s="8" t="s">
        <v>172</v>
      </c>
      <c r="C1168" s="9">
        <v>1556</v>
      </c>
    </row>
    <row r="1169" s="1" customFormat="1" ht="17.1" customHeight="1" spans="1:3">
      <c r="A1169" s="124">
        <v>2160503</v>
      </c>
      <c r="B1169" s="8" t="s">
        <v>174</v>
      </c>
      <c r="C1169" s="9">
        <v>3197</v>
      </c>
    </row>
    <row r="1170" s="1" customFormat="1" ht="17.1" customHeight="1" spans="1:3">
      <c r="A1170" s="124">
        <v>2160504</v>
      </c>
      <c r="B1170" s="8" t="s">
        <v>2116</v>
      </c>
      <c r="C1170" s="9">
        <v>27738</v>
      </c>
    </row>
    <row r="1171" s="1" customFormat="1" ht="17.1" customHeight="1" spans="1:3">
      <c r="A1171" s="124">
        <v>2160505</v>
      </c>
      <c r="B1171" s="8" t="s">
        <v>2118</v>
      </c>
      <c r="C1171" s="9">
        <v>3633</v>
      </c>
    </row>
    <row r="1172" s="1" customFormat="1" ht="17.1" customHeight="1" spans="1:3">
      <c r="A1172" s="124">
        <v>2160599</v>
      </c>
      <c r="B1172" s="8" t="s">
        <v>2120</v>
      </c>
      <c r="C1172" s="9">
        <v>105834</v>
      </c>
    </row>
    <row r="1173" s="1" customFormat="1" ht="17.1" customHeight="1" spans="1:3">
      <c r="A1173" s="124">
        <v>21606</v>
      </c>
      <c r="B1173" s="8" t="s">
        <v>2122</v>
      </c>
      <c r="C1173" s="9">
        <v>47721</v>
      </c>
    </row>
    <row r="1174" s="1" customFormat="1" ht="17.1" customHeight="1" spans="1:3">
      <c r="A1174" s="124">
        <v>2160601</v>
      </c>
      <c r="B1174" s="8" t="s">
        <v>170</v>
      </c>
      <c r="C1174" s="9">
        <v>590</v>
      </c>
    </row>
    <row r="1175" s="1" customFormat="1" ht="17.1" customHeight="1" spans="1:3">
      <c r="A1175" s="124">
        <v>2160602</v>
      </c>
      <c r="B1175" s="8" t="s">
        <v>172</v>
      </c>
      <c r="C1175" s="9">
        <v>352</v>
      </c>
    </row>
    <row r="1176" s="1" customFormat="1" ht="17.1" customHeight="1" spans="1:3">
      <c r="A1176" s="124">
        <v>2160603</v>
      </c>
      <c r="B1176" s="8" t="s">
        <v>174</v>
      </c>
      <c r="C1176" s="9">
        <v>23</v>
      </c>
    </row>
    <row r="1177" s="1" customFormat="1" ht="17.1" customHeight="1" spans="1:3">
      <c r="A1177" s="124">
        <v>2160607</v>
      </c>
      <c r="B1177" s="8" t="s">
        <v>2127</v>
      </c>
      <c r="C1177" s="9">
        <v>10</v>
      </c>
    </row>
    <row r="1178" s="1" customFormat="1" ht="17.1" customHeight="1" spans="1:3">
      <c r="A1178" s="124">
        <v>2160699</v>
      </c>
      <c r="B1178" s="8" t="s">
        <v>2129</v>
      </c>
      <c r="C1178" s="9">
        <v>46746</v>
      </c>
    </row>
    <row r="1179" s="1" customFormat="1" ht="17.1" customHeight="1" spans="1:3">
      <c r="A1179" s="124">
        <v>21699</v>
      </c>
      <c r="B1179" s="8" t="s">
        <v>2131</v>
      </c>
      <c r="C1179" s="9">
        <v>28273</v>
      </c>
    </row>
    <row r="1180" s="1" customFormat="1" ht="17.1" customHeight="1" spans="1:3">
      <c r="A1180" s="124">
        <v>2169901</v>
      </c>
      <c r="B1180" s="8" t="s">
        <v>2133</v>
      </c>
      <c r="C1180" s="9">
        <v>6364</v>
      </c>
    </row>
    <row r="1181" s="1" customFormat="1" ht="17.1" customHeight="1" spans="1:3">
      <c r="A1181" s="124">
        <v>2169999</v>
      </c>
      <c r="B1181" s="8" t="s">
        <v>2135</v>
      </c>
      <c r="C1181" s="9">
        <v>21909</v>
      </c>
    </row>
    <row r="1182" s="1" customFormat="1" ht="17.1" customHeight="1" spans="1:3">
      <c r="A1182" s="124">
        <v>217</v>
      </c>
      <c r="B1182" s="8" t="s">
        <v>2537</v>
      </c>
      <c r="C1182" s="9">
        <v>23159</v>
      </c>
    </row>
    <row r="1183" s="1" customFormat="1" ht="17.1" customHeight="1" spans="1:3">
      <c r="A1183" s="124">
        <v>21701</v>
      </c>
      <c r="B1183" s="8" t="s">
        <v>2139</v>
      </c>
      <c r="C1183" s="9">
        <v>1422</v>
      </c>
    </row>
    <row r="1184" s="1" customFormat="1" ht="17.1" customHeight="1" spans="1:3">
      <c r="A1184" s="124">
        <v>2170101</v>
      </c>
      <c r="B1184" s="8" t="s">
        <v>170</v>
      </c>
      <c r="C1184" s="9">
        <v>595</v>
      </c>
    </row>
    <row r="1185" s="1" customFormat="1" ht="17.1" customHeight="1" spans="1:3">
      <c r="A1185" s="124">
        <v>2170102</v>
      </c>
      <c r="B1185" s="8" t="s">
        <v>172</v>
      </c>
      <c r="C1185" s="9">
        <v>310</v>
      </c>
    </row>
    <row r="1186" s="1" customFormat="1" ht="17.1" customHeight="1" spans="1:3">
      <c r="A1186" s="124">
        <v>2170103</v>
      </c>
      <c r="B1186" s="8" t="s">
        <v>174</v>
      </c>
      <c r="C1186" s="9">
        <v>0</v>
      </c>
    </row>
    <row r="1187" s="1" customFormat="1" ht="17.1" customHeight="1" spans="1:3">
      <c r="A1187" s="124">
        <v>2170104</v>
      </c>
      <c r="B1187" s="8" t="s">
        <v>3291</v>
      </c>
      <c r="C1187" s="9">
        <v>0</v>
      </c>
    </row>
    <row r="1188" s="1" customFormat="1" ht="17.1" customHeight="1" spans="1:3">
      <c r="A1188" s="124">
        <v>2170150</v>
      </c>
      <c r="B1188" s="8" t="s">
        <v>189</v>
      </c>
      <c r="C1188" s="9">
        <v>0</v>
      </c>
    </row>
    <row r="1189" s="1" customFormat="1" ht="17.1" customHeight="1" spans="1:3">
      <c r="A1189" s="124">
        <v>2170199</v>
      </c>
      <c r="B1189" s="8" t="s">
        <v>3292</v>
      </c>
      <c r="C1189" s="9">
        <v>517</v>
      </c>
    </row>
    <row r="1190" s="1" customFormat="1" ht="17.1" customHeight="1" spans="1:3">
      <c r="A1190" s="124">
        <v>21702</v>
      </c>
      <c r="B1190" s="8" t="s">
        <v>3293</v>
      </c>
      <c r="C1190" s="9">
        <v>546</v>
      </c>
    </row>
    <row r="1191" s="1" customFormat="1" ht="17.1" customHeight="1" spans="1:3">
      <c r="A1191" s="124">
        <v>2170201</v>
      </c>
      <c r="B1191" s="8" t="s">
        <v>3294</v>
      </c>
      <c r="C1191" s="9">
        <v>0</v>
      </c>
    </row>
    <row r="1192" s="1" customFormat="1" ht="17.1" customHeight="1" spans="1:3">
      <c r="A1192" s="124">
        <v>2170202</v>
      </c>
      <c r="B1192" s="8" t="s">
        <v>3295</v>
      </c>
      <c r="C1192" s="9">
        <v>0</v>
      </c>
    </row>
    <row r="1193" s="1" customFormat="1" ht="17.1" customHeight="1" spans="1:3">
      <c r="A1193" s="124">
        <v>2170203</v>
      </c>
      <c r="B1193" s="8" t="s">
        <v>3296</v>
      </c>
      <c r="C1193" s="9">
        <v>0</v>
      </c>
    </row>
    <row r="1194" s="1" customFormat="1" ht="17.1" customHeight="1" spans="1:3">
      <c r="A1194" s="124">
        <v>2170204</v>
      </c>
      <c r="B1194" s="8" t="s">
        <v>3297</v>
      </c>
      <c r="C1194" s="9">
        <v>-10</v>
      </c>
    </row>
    <row r="1195" s="1" customFormat="1" ht="17.1" customHeight="1" spans="1:3">
      <c r="A1195" s="124">
        <v>2170205</v>
      </c>
      <c r="B1195" s="8" t="s">
        <v>3298</v>
      </c>
      <c r="C1195" s="9">
        <v>50</v>
      </c>
    </row>
    <row r="1196" s="1" customFormat="1" ht="17.1" customHeight="1" spans="1:3">
      <c r="A1196" s="124">
        <v>2170206</v>
      </c>
      <c r="B1196" s="8" t="s">
        <v>3299</v>
      </c>
      <c r="C1196" s="9">
        <v>0</v>
      </c>
    </row>
    <row r="1197" s="1" customFormat="1" ht="17.1" customHeight="1" spans="1:3">
      <c r="A1197" s="124">
        <v>2170207</v>
      </c>
      <c r="B1197" s="8" t="s">
        <v>3300</v>
      </c>
      <c r="C1197" s="9">
        <v>0</v>
      </c>
    </row>
    <row r="1198" s="1" customFormat="1" ht="17.1" customHeight="1" spans="1:3">
      <c r="A1198" s="124">
        <v>2170208</v>
      </c>
      <c r="B1198" s="8" t="s">
        <v>3301</v>
      </c>
      <c r="C1198" s="9">
        <v>0</v>
      </c>
    </row>
    <row r="1199" s="1" customFormat="1" ht="17.1" customHeight="1" spans="1:3">
      <c r="A1199" s="124">
        <v>2170299</v>
      </c>
      <c r="B1199" s="8" t="s">
        <v>3302</v>
      </c>
      <c r="C1199" s="9">
        <v>506</v>
      </c>
    </row>
    <row r="1200" s="1" customFormat="1" ht="17.1" customHeight="1" spans="1:3">
      <c r="A1200" s="124">
        <v>21703</v>
      </c>
      <c r="B1200" s="8" t="s">
        <v>2140</v>
      </c>
      <c r="C1200" s="9">
        <v>12082</v>
      </c>
    </row>
    <row r="1201" s="1" customFormat="1" ht="17.1" customHeight="1" spans="1:3">
      <c r="A1201" s="124">
        <v>2170301</v>
      </c>
      <c r="B1201" s="8" t="s">
        <v>3303</v>
      </c>
      <c r="C1201" s="9">
        <v>0</v>
      </c>
    </row>
    <row r="1202" s="1" customFormat="1" ht="17.1" customHeight="1" spans="1:3">
      <c r="A1202" s="124">
        <v>2170302</v>
      </c>
      <c r="B1202" s="8" t="s">
        <v>3304</v>
      </c>
      <c r="C1202" s="9">
        <v>0</v>
      </c>
    </row>
    <row r="1203" s="1" customFormat="1" ht="17.1" customHeight="1" spans="1:3">
      <c r="A1203" s="124">
        <v>2170303</v>
      </c>
      <c r="B1203" s="8" t="s">
        <v>3305</v>
      </c>
      <c r="C1203" s="9">
        <v>10528</v>
      </c>
    </row>
    <row r="1204" s="1" customFormat="1" ht="17.1" customHeight="1" spans="1:3">
      <c r="A1204" s="124">
        <v>2170304</v>
      </c>
      <c r="B1204" s="8" t="s">
        <v>3306</v>
      </c>
      <c r="C1204" s="9">
        <v>0</v>
      </c>
    </row>
    <row r="1205" s="1" customFormat="1" ht="17.1" customHeight="1" spans="1:3">
      <c r="A1205" s="124">
        <v>2170399</v>
      </c>
      <c r="B1205" s="8" t="s">
        <v>3307</v>
      </c>
      <c r="C1205" s="9">
        <v>1554</v>
      </c>
    </row>
    <row r="1206" s="1" customFormat="1" ht="17.1" customHeight="1" spans="1:3">
      <c r="A1206" s="124">
        <v>21704</v>
      </c>
      <c r="B1206" s="8" t="s">
        <v>2538</v>
      </c>
      <c r="C1206" s="9">
        <v>0</v>
      </c>
    </row>
    <row r="1207" s="1" customFormat="1" ht="17.1" customHeight="1" spans="1:3">
      <c r="A1207" s="124">
        <v>2170401</v>
      </c>
      <c r="B1207" s="8" t="s">
        <v>3308</v>
      </c>
      <c r="C1207" s="9">
        <v>0</v>
      </c>
    </row>
    <row r="1208" s="1" customFormat="1" ht="17.1" customHeight="1" spans="1:3">
      <c r="A1208" s="124">
        <v>2170499</v>
      </c>
      <c r="B1208" s="8" t="s">
        <v>3309</v>
      </c>
      <c r="C1208" s="9">
        <v>0</v>
      </c>
    </row>
    <row r="1209" s="1" customFormat="1" ht="17.1" customHeight="1" spans="1:3">
      <c r="A1209" s="124">
        <v>21799</v>
      </c>
      <c r="B1209" s="8" t="s">
        <v>2141</v>
      </c>
      <c r="C1209" s="9">
        <v>9109</v>
      </c>
    </row>
    <row r="1210" s="1" customFormat="1" ht="17.1" customHeight="1" spans="1:3">
      <c r="A1210" s="124">
        <v>2179901</v>
      </c>
      <c r="B1210" s="8" t="s">
        <v>3310</v>
      </c>
      <c r="C1210" s="9">
        <v>9109</v>
      </c>
    </row>
    <row r="1211" s="1" customFormat="1" ht="17.1" customHeight="1" spans="1:3">
      <c r="A1211" s="124">
        <v>219</v>
      </c>
      <c r="B1211" s="8" t="s">
        <v>3311</v>
      </c>
      <c r="C1211" s="9">
        <v>400</v>
      </c>
    </row>
    <row r="1212" s="1" customFormat="1" ht="17.1" customHeight="1" spans="1:3">
      <c r="A1212" s="124">
        <v>21901</v>
      </c>
      <c r="B1212" s="8" t="s">
        <v>2145</v>
      </c>
      <c r="C1212" s="9">
        <v>0</v>
      </c>
    </row>
    <row r="1213" s="1" customFormat="1" ht="17.1" customHeight="1" spans="1:3">
      <c r="A1213" s="124">
        <v>21902</v>
      </c>
      <c r="B1213" s="8" t="s">
        <v>2147</v>
      </c>
      <c r="C1213" s="9">
        <v>0</v>
      </c>
    </row>
    <row r="1214" s="1" customFormat="1" ht="17.1" customHeight="1" spans="1:3">
      <c r="A1214" s="124">
        <v>21903</v>
      </c>
      <c r="B1214" s="8" t="s">
        <v>2149</v>
      </c>
      <c r="C1214" s="9">
        <v>0</v>
      </c>
    </row>
    <row r="1215" s="1" customFormat="1" ht="17.1" customHeight="1" spans="1:3">
      <c r="A1215" s="124">
        <v>21904</v>
      </c>
      <c r="B1215" s="8" t="s">
        <v>2151</v>
      </c>
      <c r="C1215" s="9">
        <v>0</v>
      </c>
    </row>
    <row r="1216" s="1" customFormat="1" ht="17.1" customHeight="1" spans="1:3">
      <c r="A1216" s="124">
        <v>21905</v>
      </c>
      <c r="B1216" s="8" t="s">
        <v>2153</v>
      </c>
      <c r="C1216" s="9">
        <v>0</v>
      </c>
    </row>
    <row r="1217" s="1" customFormat="1" ht="17.1" customHeight="1" spans="1:3">
      <c r="A1217" s="124">
        <v>21906</v>
      </c>
      <c r="B1217" s="8" t="s">
        <v>1597</v>
      </c>
      <c r="C1217" s="9">
        <v>0</v>
      </c>
    </row>
    <row r="1218" s="1" customFormat="1" ht="17.1" customHeight="1" spans="1:3">
      <c r="A1218" s="124">
        <v>21907</v>
      </c>
      <c r="B1218" s="8" t="s">
        <v>2157</v>
      </c>
      <c r="C1218" s="9">
        <v>0</v>
      </c>
    </row>
    <row r="1219" s="1" customFormat="1" ht="17.1" customHeight="1" spans="1:3">
      <c r="A1219" s="124">
        <v>21908</v>
      </c>
      <c r="B1219" s="8" t="s">
        <v>2159</v>
      </c>
      <c r="C1219" s="9">
        <v>0</v>
      </c>
    </row>
    <row r="1220" s="1" customFormat="1" ht="17.1" customHeight="1" spans="1:3">
      <c r="A1220" s="124">
        <v>21999</v>
      </c>
      <c r="B1220" s="8" t="s">
        <v>2161</v>
      </c>
      <c r="C1220" s="9">
        <v>400</v>
      </c>
    </row>
    <row r="1221" s="1" customFormat="1" ht="17.1" customHeight="1" spans="1:3">
      <c r="A1221" s="124">
        <v>220</v>
      </c>
      <c r="B1221" s="8" t="s">
        <v>3227</v>
      </c>
      <c r="C1221" s="9">
        <v>796677</v>
      </c>
    </row>
    <row r="1222" s="1" customFormat="1" ht="17.1" customHeight="1" spans="1:3">
      <c r="A1222" s="124">
        <v>22001</v>
      </c>
      <c r="B1222" s="8" t="s">
        <v>2165</v>
      </c>
      <c r="C1222" s="9">
        <v>727677</v>
      </c>
    </row>
    <row r="1223" s="1" customFormat="1" ht="17.1" customHeight="1" spans="1:3">
      <c r="A1223" s="124">
        <v>2200101</v>
      </c>
      <c r="B1223" s="8" t="s">
        <v>170</v>
      </c>
      <c r="C1223" s="9">
        <v>77919</v>
      </c>
    </row>
    <row r="1224" s="1" customFormat="1" ht="17.1" customHeight="1" spans="1:3">
      <c r="A1224" s="124">
        <v>2200102</v>
      </c>
      <c r="B1224" s="8" t="s">
        <v>172</v>
      </c>
      <c r="C1224" s="9">
        <v>11576</v>
      </c>
    </row>
    <row r="1225" s="1" customFormat="1" ht="17.1" customHeight="1" spans="1:3">
      <c r="A1225" s="124">
        <v>2200103</v>
      </c>
      <c r="B1225" s="8" t="s">
        <v>174</v>
      </c>
      <c r="C1225" s="9">
        <v>240</v>
      </c>
    </row>
    <row r="1226" s="1" customFormat="1" ht="17.1" customHeight="1" spans="1:3">
      <c r="A1226" s="124">
        <v>2200104</v>
      </c>
      <c r="B1226" s="8" t="s">
        <v>2170</v>
      </c>
      <c r="C1226" s="9">
        <v>3605</v>
      </c>
    </row>
    <row r="1227" s="1" customFormat="1" ht="17.1" customHeight="1" spans="1:3">
      <c r="A1227" s="124">
        <v>2200105</v>
      </c>
      <c r="B1227" s="8" t="s">
        <v>2172</v>
      </c>
      <c r="C1227" s="9">
        <v>2424</v>
      </c>
    </row>
    <row r="1228" s="1" customFormat="1" ht="17.1" customHeight="1" spans="1:3">
      <c r="A1228" s="124">
        <v>2200106</v>
      </c>
      <c r="B1228" s="8" t="s">
        <v>2174</v>
      </c>
      <c r="C1228" s="9">
        <v>109608</v>
      </c>
    </row>
    <row r="1229" s="1" customFormat="1" ht="17.1" customHeight="1" spans="1:3">
      <c r="A1229" s="124">
        <v>2200107</v>
      </c>
      <c r="B1229" s="8" t="s">
        <v>2176</v>
      </c>
      <c r="C1229" s="9">
        <v>275</v>
      </c>
    </row>
    <row r="1230" s="1" customFormat="1" ht="17.1" customHeight="1" spans="1:3">
      <c r="A1230" s="124">
        <v>2200108</v>
      </c>
      <c r="B1230" s="8" t="s">
        <v>2178</v>
      </c>
      <c r="C1230" s="9">
        <v>760</v>
      </c>
    </row>
    <row r="1231" s="1" customFormat="1" ht="17.1" customHeight="1" spans="1:3">
      <c r="A1231" s="124">
        <v>2200109</v>
      </c>
      <c r="B1231" s="8" t="s">
        <v>2180</v>
      </c>
      <c r="C1231" s="9">
        <v>1324</v>
      </c>
    </row>
    <row r="1232" s="1" customFormat="1" ht="17.1" customHeight="1" spans="1:3">
      <c r="A1232" s="124">
        <v>2200110</v>
      </c>
      <c r="B1232" s="8" t="s">
        <v>2182</v>
      </c>
      <c r="C1232" s="9">
        <v>42891</v>
      </c>
    </row>
    <row r="1233" s="1" customFormat="1" ht="17.1" customHeight="1" spans="1:3">
      <c r="A1233" s="124">
        <v>2200111</v>
      </c>
      <c r="B1233" s="8" t="s">
        <v>2184</v>
      </c>
      <c r="C1233" s="9">
        <v>232897</v>
      </c>
    </row>
    <row r="1234" s="1" customFormat="1" ht="17.1" customHeight="1" spans="1:3">
      <c r="A1234" s="124">
        <v>2200112</v>
      </c>
      <c r="B1234" s="8" t="s">
        <v>2186</v>
      </c>
      <c r="C1234" s="9">
        <v>87026</v>
      </c>
    </row>
    <row r="1235" s="1" customFormat="1" ht="17.1" customHeight="1" spans="1:3">
      <c r="A1235" s="124">
        <v>2200113</v>
      </c>
      <c r="B1235" s="8" t="s">
        <v>2188</v>
      </c>
      <c r="C1235" s="9">
        <v>-71</v>
      </c>
    </row>
    <row r="1236" s="1" customFormat="1" ht="17.1" customHeight="1" spans="1:3">
      <c r="A1236" s="124">
        <v>2200114</v>
      </c>
      <c r="B1236" s="8" t="s">
        <v>2190</v>
      </c>
      <c r="C1236" s="9">
        <v>1443</v>
      </c>
    </row>
    <row r="1237" s="1" customFormat="1" ht="17.1" customHeight="1" spans="1:3">
      <c r="A1237" s="124">
        <v>2200115</v>
      </c>
      <c r="B1237" s="8" t="s">
        <v>2192</v>
      </c>
      <c r="C1237" s="9">
        <v>0</v>
      </c>
    </row>
    <row r="1238" s="1" customFormat="1" ht="17.1" customHeight="1" spans="1:3">
      <c r="A1238" s="124">
        <v>2200116</v>
      </c>
      <c r="B1238" s="8" t="s">
        <v>2194</v>
      </c>
      <c r="C1238" s="9">
        <v>-724</v>
      </c>
    </row>
    <row r="1239" s="1" customFormat="1" ht="17.1" customHeight="1" spans="1:3">
      <c r="A1239" s="124">
        <v>2200119</v>
      </c>
      <c r="B1239" s="8" t="s">
        <v>2196</v>
      </c>
      <c r="C1239" s="9">
        <v>5493</v>
      </c>
    </row>
    <row r="1240" s="1" customFormat="1" ht="17.1" customHeight="1" spans="1:3">
      <c r="A1240" s="124">
        <v>2200120</v>
      </c>
      <c r="B1240" s="8" t="s">
        <v>2198</v>
      </c>
      <c r="C1240" s="9">
        <v>82011</v>
      </c>
    </row>
    <row r="1241" s="1" customFormat="1" ht="17.1" customHeight="1" spans="1:3">
      <c r="A1241" s="124">
        <v>2200150</v>
      </c>
      <c r="B1241" s="8" t="s">
        <v>189</v>
      </c>
      <c r="C1241" s="9">
        <v>12051</v>
      </c>
    </row>
    <row r="1242" s="1" customFormat="1" ht="17.1" customHeight="1" spans="1:3">
      <c r="A1242" s="124">
        <v>2200199</v>
      </c>
      <c r="B1242" s="8" t="s">
        <v>2201</v>
      </c>
      <c r="C1242" s="9">
        <v>56929</v>
      </c>
    </row>
    <row r="1243" s="1" customFormat="1" ht="17.1" customHeight="1" spans="1:3">
      <c r="A1243" s="124">
        <v>22002</v>
      </c>
      <c r="B1243" s="8" t="s">
        <v>2203</v>
      </c>
      <c r="C1243" s="9">
        <v>0</v>
      </c>
    </row>
    <row r="1244" s="1" customFormat="1" ht="17.1" customHeight="1" spans="1:3">
      <c r="A1244" s="124">
        <v>2200201</v>
      </c>
      <c r="B1244" s="8" t="s">
        <v>170</v>
      </c>
      <c r="C1244" s="9">
        <v>0</v>
      </c>
    </row>
    <row r="1245" s="1" customFormat="1" ht="17.1" customHeight="1" spans="1:3">
      <c r="A1245" s="124">
        <v>2200202</v>
      </c>
      <c r="B1245" s="8" t="s">
        <v>172</v>
      </c>
      <c r="C1245" s="9">
        <v>0</v>
      </c>
    </row>
    <row r="1246" s="1" customFormat="1" ht="17.1" customHeight="1" spans="1:3">
      <c r="A1246" s="124">
        <v>2200203</v>
      </c>
      <c r="B1246" s="8" t="s">
        <v>174</v>
      </c>
      <c r="C1246" s="9">
        <v>0</v>
      </c>
    </row>
    <row r="1247" s="1" customFormat="1" ht="17.1" customHeight="1" spans="1:3">
      <c r="A1247" s="124">
        <v>2200204</v>
      </c>
      <c r="B1247" s="8" t="s">
        <v>2208</v>
      </c>
      <c r="C1247" s="9">
        <v>0</v>
      </c>
    </row>
    <row r="1248" s="1" customFormat="1" ht="17.1" customHeight="1" spans="1:3">
      <c r="A1248" s="124">
        <v>2200205</v>
      </c>
      <c r="B1248" s="8" t="s">
        <v>2210</v>
      </c>
      <c r="C1248" s="9">
        <v>0</v>
      </c>
    </row>
    <row r="1249" s="1" customFormat="1" ht="17.1" customHeight="1" spans="1:3">
      <c r="A1249" s="124">
        <v>2200206</v>
      </c>
      <c r="B1249" s="8" t="s">
        <v>2212</v>
      </c>
      <c r="C1249" s="9">
        <v>0</v>
      </c>
    </row>
    <row r="1250" s="1" customFormat="1" ht="17.1" customHeight="1" spans="1:3">
      <c r="A1250" s="124">
        <v>2200207</v>
      </c>
      <c r="B1250" s="8" t="s">
        <v>2214</v>
      </c>
      <c r="C1250" s="9">
        <v>0</v>
      </c>
    </row>
    <row r="1251" s="1" customFormat="1" ht="17.1" customHeight="1" spans="1:3">
      <c r="A1251" s="124">
        <v>2200208</v>
      </c>
      <c r="B1251" s="8" t="s">
        <v>2216</v>
      </c>
      <c r="C1251" s="9">
        <v>0</v>
      </c>
    </row>
    <row r="1252" s="1" customFormat="1" ht="17.1" customHeight="1" spans="1:3">
      <c r="A1252" s="124">
        <v>2200209</v>
      </c>
      <c r="B1252" s="8" t="s">
        <v>2218</v>
      </c>
      <c r="C1252" s="9">
        <v>0</v>
      </c>
    </row>
    <row r="1253" s="1" customFormat="1" ht="17.1" customHeight="1" spans="1:3">
      <c r="A1253" s="124">
        <v>2200210</v>
      </c>
      <c r="B1253" s="8" t="s">
        <v>2220</v>
      </c>
      <c r="C1253" s="9">
        <v>0</v>
      </c>
    </row>
    <row r="1254" s="1" customFormat="1" ht="17.1" customHeight="1" spans="1:3">
      <c r="A1254" s="124">
        <v>2200211</v>
      </c>
      <c r="B1254" s="8" t="s">
        <v>2222</v>
      </c>
      <c r="C1254" s="9">
        <v>0</v>
      </c>
    </row>
    <row r="1255" s="1" customFormat="1" ht="17.1" customHeight="1" spans="1:3">
      <c r="A1255" s="124">
        <v>2200212</v>
      </c>
      <c r="B1255" s="8" t="s">
        <v>2224</v>
      </c>
      <c r="C1255" s="9">
        <v>0</v>
      </c>
    </row>
    <row r="1256" s="1" customFormat="1" ht="17.1" customHeight="1" spans="1:3">
      <c r="A1256" s="124">
        <v>2200213</v>
      </c>
      <c r="B1256" s="8" t="s">
        <v>2226</v>
      </c>
      <c r="C1256" s="9">
        <v>0</v>
      </c>
    </row>
    <row r="1257" s="1" customFormat="1" ht="17.1" customHeight="1" spans="1:3">
      <c r="A1257" s="124">
        <v>2200214</v>
      </c>
      <c r="B1257" s="8" t="s">
        <v>2228</v>
      </c>
      <c r="C1257" s="9">
        <v>0</v>
      </c>
    </row>
    <row r="1258" s="1" customFormat="1" ht="17.1" customHeight="1" spans="1:3">
      <c r="A1258" s="124">
        <v>2200215</v>
      </c>
      <c r="B1258" s="8" t="s">
        <v>2230</v>
      </c>
      <c r="C1258" s="9">
        <v>0</v>
      </c>
    </row>
    <row r="1259" s="1" customFormat="1" ht="17.1" customHeight="1" spans="1:3">
      <c r="A1259" s="124">
        <v>2200216</v>
      </c>
      <c r="B1259" s="8" t="s">
        <v>2232</v>
      </c>
      <c r="C1259" s="9">
        <v>0</v>
      </c>
    </row>
    <row r="1260" s="1" customFormat="1" ht="17.1" customHeight="1" spans="1:3">
      <c r="A1260" s="124">
        <v>2200217</v>
      </c>
      <c r="B1260" s="8" t="s">
        <v>2234</v>
      </c>
      <c r="C1260" s="9">
        <v>0</v>
      </c>
    </row>
    <row r="1261" s="1" customFormat="1" ht="17.1" customHeight="1" spans="1:3">
      <c r="A1261" s="124">
        <v>2200250</v>
      </c>
      <c r="B1261" s="8" t="s">
        <v>189</v>
      </c>
      <c r="C1261" s="9">
        <v>0</v>
      </c>
    </row>
    <row r="1262" s="1" customFormat="1" ht="17.1" customHeight="1" spans="1:3">
      <c r="A1262" s="124">
        <v>2200299</v>
      </c>
      <c r="B1262" s="8" t="s">
        <v>2237</v>
      </c>
      <c r="C1262" s="9">
        <v>0</v>
      </c>
    </row>
    <row r="1263" s="1" customFormat="1" ht="17.1" customHeight="1" spans="1:3">
      <c r="A1263" s="124">
        <v>22003</v>
      </c>
      <c r="B1263" s="8" t="s">
        <v>2239</v>
      </c>
      <c r="C1263" s="9">
        <v>15086</v>
      </c>
    </row>
    <row r="1264" s="1" customFormat="1" ht="17.1" customHeight="1" spans="1:3">
      <c r="A1264" s="124">
        <v>2200301</v>
      </c>
      <c r="B1264" s="8" t="s">
        <v>170</v>
      </c>
      <c r="C1264" s="9">
        <v>361</v>
      </c>
    </row>
    <row r="1265" s="1" customFormat="1" ht="17.1" customHeight="1" spans="1:3">
      <c r="A1265" s="124">
        <v>2200302</v>
      </c>
      <c r="B1265" s="8" t="s">
        <v>172</v>
      </c>
      <c r="C1265" s="9">
        <v>65</v>
      </c>
    </row>
    <row r="1266" s="1" customFormat="1" ht="17.1" customHeight="1" spans="1:3">
      <c r="A1266" s="124">
        <v>2200303</v>
      </c>
      <c r="B1266" s="8" t="s">
        <v>174</v>
      </c>
      <c r="C1266" s="9">
        <v>37</v>
      </c>
    </row>
    <row r="1267" s="1" customFormat="1" ht="17.1" customHeight="1" spans="1:3">
      <c r="A1267" s="124">
        <v>2200304</v>
      </c>
      <c r="B1267" s="8" t="s">
        <v>2244</v>
      </c>
      <c r="C1267" s="9">
        <v>5049</v>
      </c>
    </row>
    <row r="1268" s="1" customFormat="1" ht="17.1" customHeight="1" spans="1:3">
      <c r="A1268" s="124">
        <v>2200305</v>
      </c>
      <c r="B1268" s="8" t="s">
        <v>2246</v>
      </c>
      <c r="C1268" s="9">
        <v>0</v>
      </c>
    </row>
    <row r="1269" s="1" customFormat="1" ht="17.1" customHeight="1" spans="1:3">
      <c r="A1269" s="124">
        <v>2200306</v>
      </c>
      <c r="B1269" s="8" t="s">
        <v>2248</v>
      </c>
      <c r="C1269" s="9">
        <v>22</v>
      </c>
    </row>
    <row r="1270" s="1" customFormat="1" ht="17.1" customHeight="1" spans="1:3">
      <c r="A1270" s="124">
        <v>2200350</v>
      </c>
      <c r="B1270" s="8" t="s">
        <v>189</v>
      </c>
      <c r="C1270" s="9">
        <v>2878</v>
      </c>
    </row>
    <row r="1271" s="1" customFormat="1" ht="17.1" customHeight="1" spans="1:3">
      <c r="A1271" s="124">
        <v>2200399</v>
      </c>
      <c r="B1271" s="8" t="s">
        <v>2251</v>
      </c>
      <c r="C1271" s="9">
        <v>6674</v>
      </c>
    </row>
    <row r="1272" s="1" customFormat="1" ht="17.1" customHeight="1" spans="1:3">
      <c r="A1272" s="124">
        <v>22004</v>
      </c>
      <c r="B1272" s="8" t="s">
        <v>2253</v>
      </c>
      <c r="C1272" s="9">
        <v>34011</v>
      </c>
    </row>
    <row r="1273" s="1" customFormat="1" ht="17.1" customHeight="1" spans="1:3">
      <c r="A1273" s="124">
        <v>2200401</v>
      </c>
      <c r="B1273" s="8" t="s">
        <v>170</v>
      </c>
      <c r="C1273" s="9">
        <v>6325</v>
      </c>
    </row>
    <row r="1274" s="1" customFormat="1" ht="17.1" customHeight="1" spans="1:3">
      <c r="A1274" s="124">
        <v>2200402</v>
      </c>
      <c r="B1274" s="8" t="s">
        <v>172</v>
      </c>
      <c r="C1274" s="9">
        <v>413</v>
      </c>
    </row>
    <row r="1275" s="1" customFormat="1" ht="17.1" customHeight="1" spans="1:3">
      <c r="A1275" s="124">
        <v>2200403</v>
      </c>
      <c r="B1275" s="8" t="s">
        <v>174</v>
      </c>
      <c r="C1275" s="9">
        <v>43</v>
      </c>
    </row>
    <row r="1276" s="1" customFormat="1" ht="17.1" customHeight="1" spans="1:3">
      <c r="A1276" s="124">
        <v>2200404</v>
      </c>
      <c r="B1276" s="8" t="s">
        <v>2258</v>
      </c>
      <c r="C1276" s="9">
        <v>1615</v>
      </c>
    </row>
    <row r="1277" s="1" customFormat="1" ht="17.1" customHeight="1" spans="1:3">
      <c r="A1277" s="124">
        <v>2200405</v>
      </c>
      <c r="B1277" s="8" t="s">
        <v>2260</v>
      </c>
      <c r="C1277" s="9">
        <v>904</v>
      </c>
    </row>
    <row r="1278" s="1" customFormat="1" ht="17.1" customHeight="1" spans="1:3">
      <c r="A1278" s="124">
        <v>2200406</v>
      </c>
      <c r="B1278" s="8" t="s">
        <v>2262</v>
      </c>
      <c r="C1278" s="9">
        <v>625</v>
      </c>
    </row>
    <row r="1279" s="1" customFormat="1" ht="17.1" customHeight="1" spans="1:3">
      <c r="A1279" s="124">
        <v>2200407</v>
      </c>
      <c r="B1279" s="8" t="s">
        <v>2264</v>
      </c>
      <c r="C1279" s="9">
        <v>20206</v>
      </c>
    </row>
    <row r="1280" s="1" customFormat="1" ht="17.1" customHeight="1" spans="1:3">
      <c r="A1280" s="124">
        <v>2200408</v>
      </c>
      <c r="B1280" s="8" t="s">
        <v>2266</v>
      </c>
      <c r="C1280" s="9">
        <v>-148</v>
      </c>
    </row>
    <row r="1281" s="1" customFormat="1" ht="17.1" customHeight="1" spans="1:3">
      <c r="A1281" s="124">
        <v>2200409</v>
      </c>
      <c r="B1281" s="8" t="s">
        <v>2268</v>
      </c>
      <c r="C1281" s="9">
        <v>318</v>
      </c>
    </row>
    <row r="1282" s="1" customFormat="1" ht="17.1" customHeight="1" spans="1:3">
      <c r="A1282" s="124">
        <v>2200410</v>
      </c>
      <c r="B1282" s="8" t="s">
        <v>2270</v>
      </c>
      <c r="C1282" s="9">
        <v>16</v>
      </c>
    </row>
    <row r="1283" s="1" customFormat="1" ht="17.1" customHeight="1" spans="1:3">
      <c r="A1283" s="124">
        <v>2200450</v>
      </c>
      <c r="B1283" s="8" t="s">
        <v>2272</v>
      </c>
      <c r="C1283" s="9">
        <v>3057</v>
      </c>
    </row>
    <row r="1284" s="1" customFormat="1" ht="17.1" customHeight="1" spans="1:3">
      <c r="A1284" s="124">
        <v>2200499</v>
      </c>
      <c r="B1284" s="8" t="s">
        <v>2274</v>
      </c>
      <c r="C1284" s="9">
        <v>637</v>
      </c>
    </row>
    <row r="1285" s="1" customFormat="1" ht="17.1" customHeight="1" spans="1:3">
      <c r="A1285" s="124">
        <v>22005</v>
      </c>
      <c r="B1285" s="8" t="s">
        <v>2276</v>
      </c>
      <c r="C1285" s="9">
        <v>19790</v>
      </c>
    </row>
    <row r="1286" s="1" customFormat="1" ht="17.1" customHeight="1" spans="1:3">
      <c r="A1286" s="124">
        <v>2200501</v>
      </c>
      <c r="B1286" s="8" t="s">
        <v>170</v>
      </c>
      <c r="C1286" s="9">
        <v>2165</v>
      </c>
    </row>
    <row r="1287" s="1" customFormat="1" ht="17.1" customHeight="1" spans="1:3">
      <c r="A1287" s="124">
        <v>2200502</v>
      </c>
      <c r="B1287" s="8" t="s">
        <v>172</v>
      </c>
      <c r="C1287" s="9">
        <v>118</v>
      </c>
    </row>
    <row r="1288" s="1" customFormat="1" ht="17.1" customHeight="1" spans="1:3">
      <c r="A1288" s="124">
        <v>2200503</v>
      </c>
      <c r="B1288" s="8" t="s">
        <v>174</v>
      </c>
      <c r="C1288" s="9">
        <v>0</v>
      </c>
    </row>
    <row r="1289" s="1" customFormat="1" ht="17.1" customHeight="1" spans="1:3">
      <c r="A1289" s="124">
        <v>2200504</v>
      </c>
      <c r="B1289" s="8" t="s">
        <v>2281</v>
      </c>
      <c r="C1289" s="9">
        <v>3131</v>
      </c>
    </row>
    <row r="1290" s="1" customFormat="1" ht="17.1" customHeight="1" spans="1:3">
      <c r="A1290" s="124">
        <v>2200505</v>
      </c>
      <c r="B1290" s="8" t="s">
        <v>2283</v>
      </c>
      <c r="C1290" s="9">
        <v>0</v>
      </c>
    </row>
    <row r="1291" s="1" customFormat="1" ht="17.1" customHeight="1" spans="1:3">
      <c r="A1291" s="124">
        <v>2200506</v>
      </c>
      <c r="B1291" s="8" t="s">
        <v>2285</v>
      </c>
      <c r="C1291" s="9">
        <v>27</v>
      </c>
    </row>
    <row r="1292" s="1" customFormat="1" ht="17.1" customHeight="1" spans="1:3">
      <c r="A1292" s="124">
        <v>2200507</v>
      </c>
      <c r="B1292" s="8" t="s">
        <v>2287</v>
      </c>
      <c r="C1292" s="9">
        <v>83</v>
      </c>
    </row>
    <row r="1293" s="1" customFormat="1" ht="17.1" customHeight="1" spans="1:3">
      <c r="A1293" s="124">
        <v>2200508</v>
      </c>
      <c r="B1293" s="8" t="s">
        <v>2289</v>
      </c>
      <c r="C1293" s="9">
        <v>477</v>
      </c>
    </row>
    <row r="1294" s="1" customFormat="1" ht="17.1" customHeight="1" spans="1:3">
      <c r="A1294" s="124">
        <v>2200509</v>
      </c>
      <c r="B1294" s="8" t="s">
        <v>2291</v>
      </c>
      <c r="C1294" s="9">
        <v>9176</v>
      </c>
    </row>
    <row r="1295" s="1" customFormat="1" ht="17.1" customHeight="1" spans="1:3">
      <c r="A1295" s="124">
        <v>2200510</v>
      </c>
      <c r="B1295" s="8" t="s">
        <v>2293</v>
      </c>
      <c r="C1295" s="9">
        <v>448</v>
      </c>
    </row>
    <row r="1296" s="1" customFormat="1" ht="17.1" customHeight="1" spans="1:3">
      <c r="A1296" s="124">
        <v>2200511</v>
      </c>
      <c r="B1296" s="8" t="s">
        <v>2295</v>
      </c>
      <c r="C1296" s="9">
        <v>1546</v>
      </c>
    </row>
    <row r="1297" s="1" customFormat="1" ht="17.1" customHeight="1" spans="1:3">
      <c r="A1297" s="124">
        <v>2200512</v>
      </c>
      <c r="B1297" s="8" t="s">
        <v>2297</v>
      </c>
      <c r="C1297" s="9">
        <v>0</v>
      </c>
    </row>
    <row r="1298" s="1" customFormat="1" ht="17.1" customHeight="1" spans="1:3">
      <c r="A1298" s="124">
        <v>2200513</v>
      </c>
      <c r="B1298" s="8" t="s">
        <v>2299</v>
      </c>
      <c r="C1298" s="9">
        <v>30</v>
      </c>
    </row>
    <row r="1299" s="1" customFormat="1" ht="17.1" customHeight="1" spans="1:3">
      <c r="A1299" s="124">
        <v>2200514</v>
      </c>
      <c r="B1299" s="8" t="s">
        <v>2301</v>
      </c>
      <c r="C1299" s="9">
        <v>0</v>
      </c>
    </row>
    <row r="1300" s="1" customFormat="1" ht="17.1" customHeight="1" spans="1:3">
      <c r="A1300" s="124">
        <v>2200599</v>
      </c>
      <c r="B1300" s="8" t="s">
        <v>2303</v>
      </c>
      <c r="C1300" s="9">
        <v>2589</v>
      </c>
    </row>
    <row r="1301" s="1" customFormat="1" ht="17.1" customHeight="1" spans="1:3">
      <c r="A1301" s="124">
        <v>22099</v>
      </c>
      <c r="B1301" s="8" t="s">
        <v>2305</v>
      </c>
      <c r="C1301" s="9">
        <v>113</v>
      </c>
    </row>
    <row r="1302" s="1" customFormat="1" ht="17.1" customHeight="1" spans="1:3">
      <c r="A1302" s="124">
        <v>221</v>
      </c>
      <c r="B1302" s="8" t="s">
        <v>3064</v>
      </c>
      <c r="C1302" s="9">
        <v>2109248</v>
      </c>
    </row>
    <row r="1303" s="1" customFormat="1" ht="17.1" customHeight="1" spans="1:3">
      <c r="A1303" s="124">
        <v>22101</v>
      </c>
      <c r="B1303" s="8" t="s">
        <v>2309</v>
      </c>
      <c r="C1303" s="9">
        <v>1444908</v>
      </c>
    </row>
    <row r="1304" s="1" customFormat="1" ht="17.1" customHeight="1" spans="1:3">
      <c r="A1304" s="124">
        <v>2210101</v>
      </c>
      <c r="B1304" s="8" t="s">
        <v>2311</v>
      </c>
      <c r="C1304" s="9">
        <v>20481</v>
      </c>
    </row>
    <row r="1305" s="1" customFormat="1" ht="17.1" customHeight="1" spans="1:3">
      <c r="A1305" s="124">
        <v>2210102</v>
      </c>
      <c r="B1305" s="8" t="s">
        <v>2313</v>
      </c>
      <c r="C1305" s="9">
        <v>0</v>
      </c>
    </row>
    <row r="1306" s="1" customFormat="1" ht="17.1" customHeight="1" spans="1:3">
      <c r="A1306" s="124">
        <v>2210103</v>
      </c>
      <c r="B1306" s="8" t="s">
        <v>2315</v>
      </c>
      <c r="C1306" s="9">
        <v>269144</v>
      </c>
    </row>
    <row r="1307" s="1" customFormat="1" ht="17.1" customHeight="1" spans="1:3">
      <c r="A1307" s="124">
        <v>2210104</v>
      </c>
      <c r="B1307" s="8" t="s">
        <v>2317</v>
      </c>
      <c r="C1307" s="9">
        <v>0</v>
      </c>
    </row>
    <row r="1308" s="1" customFormat="1" ht="17.1" customHeight="1" spans="1:3">
      <c r="A1308" s="124">
        <v>2210105</v>
      </c>
      <c r="B1308" s="8" t="s">
        <v>2319</v>
      </c>
      <c r="C1308" s="9">
        <v>601913</v>
      </c>
    </row>
    <row r="1309" s="1" customFormat="1" ht="17.1" customHeight="1" spans="1:3">
      <c r="A1309" s="124">
        <v>2210106</v>
      </c>
      <c r="B1309" s="8" t="s">
        <v>2321</v>
      </c>
      <c r="C1309" s="9">
        <v>190096</v>
      </c>
    </row>
    <row r="1310" s="1" customFormat="1" ht="17.1" customHeight="1" spans="1:3">
      <c r="A1310" s="124">
        <v>2210107</v>
      </c>
      <c r="B1310" s="8" t="s">
        <v>2323</v>
      </c>
      <c r="C1310" s="9">
        <v>15079</v>
      </c>
    </row>
    <row r="1311" s="1" customFormat="1" ht="17.1" customHeight="1" spans="1:3">
      <c r="A1311" s="124">
        <v>2210199</v>
      </c>
      <c r="B1311" s="8" t="s">
        <v>2325</v>
      </c>
      <c r="C1311" s="9">
        <v>348195</v>
      </c>
    </row>
    <row r="1312" s="1" customFormat="1" ht="17.1" customHeight="1" spans="1:3">
      <c r="A1312" s="124">
        <v>22102</v>
      </c>
      <c r="B1312" s="8" t="s">
        <v>2327</v>
      </c>
      <c r="C1312" s="9">
        <v>657365</v>
      </c>
    </row>
    <row r="1313" s="1" customFormat="1" ht="17.1" customHeight="1" spans="1:3">
      <c r="A1313" s="124">
        <v>2210201</v>
      </c>
      <c r="B1313" s="8" t="s">
        <v>2329</v>
      </c>
      <c r="C1313" s="9">
        <v>601754</v>
      </c>
    </row>
    <row r="1314" s="1" customFormat="1" ht="17.1" customHeight="1" spans="1:3">
      <c r="A1314" s="124">
        <v>2210202</v>
      </c>
      <c r="B1314" s="8" t="s">
        <v>2331</v>
      </c>
      <c r="C1314" s="9">
        <v>0</v>
      </c>
    </row>
    <row r="1315" s="1" customFormat="1" ht="17.1" customHeight="1" spans="1:3">
      <c r="A1315" s="124">
        <v>2210203</v>
      </c>
      <c r="B1315" s="8" t="s">
        <v>2333</v>
      </c>
      <c r="C1315" s="9">
        <v>55611</v>
      </c>
    </row>
    <row r="1316" s="1" customFormat="1" ht="17.1" customHeight="1" spans="1:3">
      <c r="A1316" s="124">
        <v>22103</v>
      </c>
      <c r="B1316" s="8" t="s">
        <v>2335</v>
      </c>
      <c r="C1316" s="9">
        <v>6975</v>
      </c>
    </row>
    <row r="1317" s="1" customFormat="1" ht="17.1" customHeight="1" spans="1:3">
      <c r="A1317" s="124">
        <v>2210301</v>
      </c>
      <c r="B1317" s="8" t="s">
        <v>2337</v>
      </c>
      <c r="C1317" s="9">
        <v>2832</v>
      </c>
    </row>
    <row r="1318" s="1" customFormat="1" ht="17.1" customHeight="1" spans="1:3">
      <c r="A1318" s="124">
        <v>2210399</v>
      </c>
      <c r="B1318" s="8" t="s">
        <v>2339</v>
      </c>
      <c r="C1318" s="9">
        <v>4143</v>
      </c>
    </row>
    <row r="1319" s="1" customFormat="1" ht="17.1" customHeight="1" spans="1:3">
      <c r="A1319" s="124">
        <v>222</v>
      </c>
      <c r="B1319" s="8" t="s">
        <v>3230</v>
      </c>
      <c r="C1319" s="9">
        <v>176179</v>
      </c>
    </row>
    <row r="1320" s="1" customFormat="1" ht="17.1" customHeight="1" spans="1:3">
      <c r="A1320" s="124">
        <v>22201</v>
      </c>
      <c r="B1320" s="8" t="s">
        <v>2343</v>
      </c>
      <c r="C1320" s="9">
        <v>122586</v>
      </c>
    </row>
    <row r="1321" s="1" customFormat="1" ht="17.1" customHeight="1" spans="1:3">
      <c r="A1321" s="124">
        <v>2220101</v>
      </c>
      <c r="B1321" s="8" t="s">
        <v>170</v>
      </c>
      <c r="C1321" s="9">
        <v>13997</v>
      </c>
    </row>
    <row r="1322" s="1" customFormat="1" ht="17.1" customHeight="1" spans="1:3">
      <c r="A1322" s="124">
        <v>2220102</v>
      </c>
      <c r="B1322" s="8" t="s">
        <v>172</v>
      </c>
      <c r="C1322" s="9">
        <v>1260</v>
      </c>
    </row>
    <row r="1323" s="1" customFormat="1" ht="17.1" customHeight="1" spans="1:3">
      <c r="A1323" s="124">
        <v>2220103</v>
      </c>
      <c r="B1323" s="8" t="s">
        <v>174</v>
      </c>
      <c r="C1323" s="9">
        <v>296</v>
      </c>
    </row>
    <row r="1324" s="1" customFormat="1" ht="17.1" customHeight="1" spans="1:3">
      <c r="A1324" s="124">
        <v>2220104</v>
      </c>
      <c r="B1324" s="8" t="s">
        <v>2348</v>
      </c>
      <c r="C1324" s="9">
        <v>5</v>
      </c>
    </row>
    <row r="1325" s="1" customFormat="1" ht="17.1" customHeight="1" spans="1:3">
      <c r="A1325" s="124">
        <v>2220105</v>
      </c>
      <c r="B1325" s="8" t="s">
        <v>2350</v>
      </c>
      <c r="C1325" s="9">
        <v>191</v>
      </c>
    </row>
    <row r="1326" s="1" customFormat="1" ht="17.1" customHeight="1" spans="1:3">
      <c r="A1326" s="124">
        <v>2220106</v>
      </c>
      <c r="B1326" s="8" t="s">
        <v>2352</v>
      </c>
      <c r="C1326" s="9">
        <v>987</v>
      </c>
    </row>
    <row r="1327" s="1" customFormat="1" ht="17.1" customHeight="1" spans="1:3">
      <c r="A1327" s="124">
        <v>2220107</v>
      </c>
      <c r="B1327" s="8" t="s">
        <v>2354</v>
      </c>
      <c r="C1327" s="9">
        <v>225</v>
      </c>
    </row>
    <row r="1328" s="1" customFormat="1" ht="17.1" customHeight="1" spans="1:3">
      <c r="A1328" s="124">
        <v>2220112</v>
      </c>
      <c r="B1328" s="8" t="s">
        <v>2356</v>
      </c>
      <c r="C1328" s="9">
        <v>4704</v>
      </c>
    </row>
    <row r="1329" s="1" customFormat="1" ht="17.1" customHeight="1" spans="1:3">
      <c r="A1329" s="124">
        <v>2220113</v>
      </c>
      <c r="B1329" s="8" t="s">
        <v>2358</v>
      </c>
      <c r="C1329" s="9">
        <v>1093</v>
      </c>
    </row>
    <row r="1330" s="1" customFormat="1" ht="17.1" customHeight="1" spans="1:3">
      <c r="A1330" s="124">
        <v>2220114</v>
      </c>
      <c r="B1330" s="8" t="s">
        <v>2360</v>
      </c>
      <c r="C1330" s="9">
        <v>155</v>
      </c>
    </row>
    <row r="1331" s="1" customFormat="1" ht="17.1" customHeight="1" spans="1:3">
      <c r="A1331" s="124">
        <v>2220115</v>
      </c>
      <c r="B1331" s="8" t="s">
        <v>2362</v>
      </c>
      <c r="C1331" s="9">
        <v>65981</v>
      </c>
    </row>
    <row r="1332" s="1" customFormat="1" ht="17.1" customHeight="1" spans="1:3">
      <c r="A1332" s="124">
        <v>2220118</v>
      </c>
      <c r="B1332" s="8" t="s">
        <v>2364</v>
      </c>
      <c r="C1332" s="9">
        <v>3035</v>
      </c>
    </row>
    <row r="1333" s="1" customFormat="1" ht="17.1" customHeight="1" spans="1:3">
      <c r="A1333" s="124">
        <v>2220150</v>
      </c>
      <c r="B1333" s="8" t="s">
        <v>189</v>
      </c>
      <c r="C1333" s="9">
        <v>519</v>
      </c>
    </row>
    <row r="1334" s="1" customFormat="1" ht="17.1" customHeight="1" spans="1:3">
      <c r="A1334" s="124">
        <v>2220199</v>
      </c>
      <c r="B1334" s="8" t="s">
        <v>2367</v>
      </c>
      <c r="C1334" s="9">
        <v>30138</v>
      </c>
    </row>
    <row r="1335" s="1" customFormat="1" ht="17.1" customHeight="1" spans="1:3">
      <c r="A1335" s="124">
        <v>22202</v>
      </c>
      <c r="B1335" s="8" t="s">
        <v>2369</v>
      </c>
      <c r="C1335" s="9">
        <v>1140</v>
      </c>
    </row>
    <row r="1336" s="1" customFormat="1" ht="17.1" customHeight="1" spans="1:3">
      <c r="A1336" s="124">
        <v>2220201</v>
      </c>
      <c r="B1336" s="8" t="s">
        <v>170</v>
      </c>
      <c r="C1336" s="9">
        <v>524</v>
      </c>
    </row>
    <row r="1337" s="1" customFormat="1" ht="17.1" customHeight="1" spans="1:3">
      <c r="A1337" s="124">
        <v>2220202</v>
      </c>
      <c r="B1337" s="8" t="s">
        <v>172</v>
      </c>
      <c r="C1337" s="9">
        <v>118</v>
      </c>
    </row>
    <row r="1338" s="1" customFormat="1" ht="17.1" customHeight="1" spans="1:3">
      <c r="A1338" s="124">
        <v>2220203</v>
      </c>
      <c r="B1338" s="8" t="s">
        <v>174</v>
      </c>
      <c r="C1338" s="9">
        <v>0</v>
      </c>
    </row>
    <row r="1339" s="1" customFormat="1" ht="17.1" customHeight="1" spans="1:3">
      <c r="A1339" s="124">
        <v>2220204</v>
      </c>
      <c r="B1339" s="8" t="s">
        <v>2374</v>
      </c>
      <c r="C1339" s="9">
        <v>0</v>
      </c>
    </row>
    <row r="1340" s="1" customFormat="1" ht="17.1" customHeight="1" spans="1:3">
      <c r="A1340" s="124">
        <v>2220205</v>
      </c>
      <c r="B1340" s="8" t="s">
        <v>2376</v>
      </c>
      <c r="C1340" s="9">
        <v>0</v>
      </c>
    </row>
    <row r="1341" s="1" customFormat="1" ht="17.1" customHeight="1" spans="1:3">
      <c r="A1341" s="124">
        <v>2220206</v>
      </c>
      <c r="B1341" s="8" t="s">
        <v>2378</v>
      </c>
      <c r="C1341" s="9">
        <v>0</v>
      </c>
    </row>
    <row r="1342" s="1" customFormat="1" ht="17.1" customHeight="1" spans="1:3">
      <c r="A1342" s="124">
        <v>2220207</v>
      </c>
      <c r="B1342" s="8" t="s">
        <v>2380</v>
      </c>
      <c r="C1342" s="9">
        <v>0</v>
      </c>
    </row>
    <row r="1343" s="1" customFormat="1" ht="17.1" customHeight="1" spans="1:3">
      <c r="A1343" s="124">
        <v>2220209</v>
      </c>
      <c r="B1343" s="8" t="s">
        <v>2382</v>
      </c>
      <c r="C1343" s="9">
        <v>0</v>
      </c>
    </row>
    <row r="1344" s="1" customFormat="1" ht="17.1" customHeight="1" spans="1:3">
      <c r="A1344" s="124">
        <v>2220210</v>
      </c>
      <c r="B1344" s="8" t="s">
        <v>2384</v>
      </c>
      <c r="C1344" s="9">
        <v>0</v>
      </c>
    </row>
    <row r="1345" s="1" customFormat="1" ht="17.1" customHeight="1" spans="1:3">
      <c r="A1345" s="124">
        <v>2220211</v>
      </c>
      <c r="B1345" s="8" t="s">
        <v>2386</v>
      </c>
      <c r="C1345" s="9">
        <v>494</v>
      </c>
    </row>
    <row r="1346" s="1" customFormat="1" ht="17.1" customHeight="1" spans="1:3">
      <c r="A1346" s="124">
        <v>2220212</v>
      </c>
      <c r="B1346" s="102" t="s">
        <v>2388</v>
      </c>
      <c r="C1346" s="9">
        <v>0</v>
      </c>
    </row>
    <row r="1347" s="1" customFormat="1" ht="17.1" customHeight="1" spans="1:3">
      <c r="A1347" s="124">
        <v>2220250</v>
      </c>
      <c r="B1347" s="102" t="s">
        <v>189</v>
      </c>
      <c r="C1347" s="9">
        <v>0</v>
      </c>
    </row>
    <row r="1348" s="1" customFormat="1" ht="17.1" customHeight="1" spans="1:3">
      <c r="A1348" s="124">
        <v>2220299</v>
      </c>
      <c r="B1348" s="102" t="s">
        <v>2391</v>
      </c>
      <c r="C1348" s="9">
        <v>4</v>
      </c>
    </row>
    <row r="1349" s="1" customFormat="1" ht="17.1" customHeight="1" spans="1:3">
      <c r="A1349" s="124">
        <v>22203</v>
      </c>
      <c r="B1349" s="102" t="s">
        <v>2393</v>
      </c>
      <c r="C1349" s="9">
        <v>0</v>
      </c>
    </row>
    <row r="1350" s="1" customFormat="1" ht="17.1" customHeight="1" spans="1:3">
      <c r="A1350" s="124">
        <v>2220301</v>
      </c>
      <c r="B1350" s="102" t="s">
        <v>2395</v>
      </c>
      <c r="C1350" s="9">
        <v>0</v>
      </c>
    </row>
    <row r="1351" s="1" customFormat="1" ht="17.1" customHeight="1" spans="1:3">
      <c r="A1351" s="124">
        <v>2220302</v>
      </c>
      <c r="B1351" s="102" t="s">
        <v>2397</v>
      </c>
      <c r="C1351" s="9">
        <v>0</v>
      </c>
    </row>
    <row r="1352" s="1" customFormat="1" ht="17.1" customHeight="1" spans="1:3">
      <c r="A1352" s="124">
        <v>2220303</v>
      </c>
      <c r="B1352" s="102" t="s">
        <v>2399</v>
      </c>
      <c r="C1352" s="9">
        <v>0</v>
      </c>
    </row>
    <row r="1353" s="1" customFormat="1" ht="17.1" customHeight="1" spans="1:3">
      <c r="A1353" s="124">
        <v>2220304</v>
      </c>
      <c r="B1353" s="102" t="s">
        <v>2401</v>
      </c>
      <c r="C1353" s="9">
        <v>0</v>
      </c>
    </row>
    <row r="1354" s="1" customFormat="1" ht="17.1" customHeight="1" spans="1:3">
      <c r="A1354" s="124">
        <v>2220399</v>
      </c>
      <c r="B1354" s="102" t="s">
        <v>2403</v>
      </c>
      <c r="C1354" s="9">
        <v>0</v>
      </c>
    </row>
    <row r="1355" s="1" customFormat="1" ht="17.1" customHeight="1" spans="1:3">
      <c r="A1355" s="124">
        <v>22204</v>
      </c>
      <c r="B1355" s="102" t="s">
        <v>2405</v>
      </c>
      <c r="C1355" s="9">
        <v>35792</v>
      </c>
    </row>
    <row r="1356" s="1" customFormat="1" ht="17.1" customHeight="1" spans="1:3">
      <c r="A1356" s="124">
        <v>2220401</v>
      </c>
      <c r="B1356" s="102" t="s">
        <v>2407</v>
      </c>
      <c r="C1356" s="9">
        <v>3594</v>
      </c>
    </row>
    <row r="1357" s="1" customFormat="1" ht="17.1" customHeight="1" spans="1:3">
      <c r="A1357" s="124">
        <v>2220402</v>
      </c>
      <c r="B1357" s="102" t="s">
        <v>2409</v>
      </c>
      <c r="C1357" s="9">
        <v>3085</v>
      </c>
    </row>
    <row r="1358" s="1" customFormat="1" ht="17.1" customHeight="1" spans="1:3">
      <c r="A1358" s="124">
        <v>2220403</v>
      </c>
      <c r="B1358" s="102" t="s">
        <v>2411</v>
      </c>
      <c r="C1358" s="9">
        <v>25099</v>
      </c>
    </row>
    <row r="1359" s="1" customFormat="1" ht="17.1" customHeight="1" spans="1:3">
      <c r="A1359" s="124">
        <v>2220404</v>
      </c>
      <c r="B1359" s="102" t="s">
        <v>2413</v>
      </c>
      <c r="C1359" s="9">
        <v>0</v>
      </c>
    </row>
    <row r="1360" s="1" customFormat="1" ht="17.1" customHeight="1" spans="1:3">
      <c r="A1360" s="124">
        <v>2220499</v>
      </c>
      <c r="B1360" s="102" t="s">
        <v>2415</v>
      </c>
      <c r="C1360" s="9">
        <v>4014</v>
      </c>
    </row>
    <row r="1361" s="1" customFormat="1" ht="17.1" customHeight="1" spans="1:3">
      <c r="A1361" s="124">
        <v>22205</v>
      </c>
      <c r="B1361" s="102" t="s">
        <v>2417</v>
      </c>
      <c r="C1361" s="9">
        <v>16661</v>
      </c>
    </row>
    <row r="1362" s="1" customFormat="1" ht="17.1" customHeight="1" spans="1:3">
      <c r="A1362" s="124">
        <v>2220501</v>
      </c>
      <c r="B1362" s="102" t="s">
        <v>2419</v>
      </c>
      <c r="C1362" s="9">
        <v>0</v>
      </c>
    </row>
    <row r="1363" s="1" customFormat="1" ht="17.1" customHeight="1" spans="1:3">
      <c r="A1363" s="124">
        <v>2220502</v>
      </c>
      <c r="B1363" s="102" t="s">
        <v>2421</v>
      </c>
      <c r="C1363" s="9">
        <v>9234</v>
      </c>
    </row>
    <row r="1364" s="1" customFormat="1" ht="17.1" customHeight="1" spans="1:3">
      <c r="A1364" s="124">
        <v>2220503</v>
      </c>
      <c r="B1364" s="102" t="s">
        <v>2423</v>
      </c>
      <c r="C1364" s="9">
        <v>673</v>
      </c>
    </row>
    <row r="1365" s="1" customFormat="1" ht="17.1" customHeight="1" spans="1:3">
      <c r="A1365" s="124">
        <v>2220504</v>
      </c>
      <c r="B1365" s="102" t="s">
        <v>2425</v>
      </c>
      <c r="C1365" s="9">
        <v>6676</v>
      </c>
    </row>
    <row r="1366" s="1" customFormat="1" ht="17.1" customHeight="1" spans="1:3">
      <c r="A1366" s="124">
        <v>2220505</v>
      </c>
      <c r="B1366" s="102" t="s">
        <v>2427</v>
      </c>
      <c r="C1366" s="9">
        <v>0</v>
      </c>
    </row>
    <row r="1367" s="1" customFormat="1" ht="17.1" customHeight="1" spans="1:3">
      <c r="A1367" s="124">
        <v>2220506</v>
      </c>
      <c r="B1367" s="102" t="s">
        <v>2429</v>
      </c>
      <c r="C1367" s="9">
        <v>0</v>
      </c>
    </row>
    <row r="1368" s="1" customFormat="1" ht="17.1" customHeight="1" spans="1:3">
      <c r="A1368" s="124">
        <v>2220507</v>
      </c>
      <c r="B1368" s="102" t="s">
        <v>2431</v>
      </c>
      <c r="C1368" s="9">
        <v>0</v>
      </c>
    </row>
    <row r="1369" s="1" customFormat="1" ht="17.1" customHeight="1" spans="1:3">
      <c r="A1369" s="124">
        <v>2220508</v>
      </c>
      <c r="B1369" s="102" t="s">
        <v>2433</v>
      </c>
      <c r="C1369" s="9">
        <v>68</v>
      </c>
    </row>
    <row r="1370" s="1" customFormat="1" ht="17.1" customHeight="1" spans="1:3">
      <c r="A1370" s="124">
        <v>2220509</v>
      </c>
      <c r="B1370" s="102" t="s">
        <v>2435</v>
      </c>
      <c r="C1370" s="9">
        <v>10</v>
      </c>
    </row>
    <row r="1371" s="1" customFormat="1" ht="17.1" customHeight="1" spans="1:3">
      <c r="A1371" s="124">
        <v>2220510</v>
      </c>
      <c r="B1371" s="102" t="s">
        <v>2437</v>
      </c>
      <c r="C1371" s="9">
        <v>0</v>
      </c>
    </row>
    <row r="1372" s="1" customFormat="1" ht="17.1" customHeight="1" spans="1:3">
      <c r="A1372" s="124">
        <v>2220599</v>
      </c>
      <c r="B1372" s="102" t="s">
        <v>2439</v>
      </c>
      <c r="C1372" s="9">
        <v>0</v>
      </c>
    </row>
    <row r="1373" s="1" customFormat="1" ht="17.1" customHeight="1" spans="1:3">
      <c r="A1373" s="124">
        <v>229</v>
      </c>
      <c r="B1373" s="8" t="s">
        <v>3312</v>
      </c>
      <c r="C1373" s="9">
        <v>879205</v>
      </c>
    </row>
    <row r="1374" s="1" customFormat="1" ht="17.1" customHeight="1" spans="1:3">
      <c r="A1374" s="124">
        <v>22999</v>
      </c>
      <c r="B1374" s="102" t="s">
        <v>3226</v>
      </c>
      <c r="C1374" s="9">
        <v>879205</v>
      </c>
    </row>
    <row r="1375" s="1" customFormat="1" ht="17.1" customHeight="1" spans="1:3">
      <c r="A1375" s="124">
        <v>2299901</v>
      </c>
      <c r="B1375" s="102" t="s">
        <v>3313</v>
      </c>
      <c r="C1375" s="9">
        <v>879205</v>
      </c>
    </row>
    <row r="1376" s="1" customFormat="1" ht="17.1" customHeight="1" spans="1:3">
      <c r="A1376" s="124">
        <v>228</v>
      </c>
      <c r="B1376" s="102" t="s">
        <v>2546</v>
      </c>
      <c r="C1376" s="9">
        <v>192643</v>
      </c>
    </row>
    <row r="1377" s="1" customFormat="1" ht="17.1" customHeight="1" spans="1:3">
      <c r="A1377" s="71"/>
      <c r="B1377" s="102" t="s">
        <v>3231</v>
      </c>
      <c r="C1377" s="9">
        <v>192643</v>
      </c>
    </row>
    <row r="1378" s="1" customFormat="1" ht="17.1" customHeight="1" spans="1:3">
      <c r="A1378" s="71"/>
      <c r="B1378" s="102" t="s">
        <v>3314</v>
      </c>
      <c r="C1378" s="9">
        <v>192643</v>
      </c>
    </row>
    <row r="1379" s="1" customFormat="1" ht="17.1" customHeight="1" spans="1:3">
      <c r="A1379" s="71">
        <v>2280101</v>
      </c>
      <c r="B1379" s="102" t="s">
        <v>3315</v>
      </c>
      <c r="C1379" s="9">
        <v>91051</v>
      </c>
    </row>
    <row r="1380" s="1" customFormat="1" ht="17.1" customHeight="1" spans="1:3">
      <c r="A1380" s="71">
        <v>2280102</v>
      </c>
      <c r="B1380" s="102" t="s">
        <v>3316</v>
      </c>
      <c r="C1380" s="9">
        <v>64</v>
      </c>
    </row>
    <row r="1381" s="1" customFormat="1" ht="17.1" customHeight="1" spans="1:3">
      <c r="A1381" s="71">
        <v>2280103</v>
      </c>
      <c r="B1381" s="102" t="s">
        <v>3317</v>
      </c>
      <c r="C1381" s="9">
        <v>116</v>
      </c>
    </row>
    <row r="1382" s="1" customFormat="1" ht="17.1" customHeight="1" spans="1:3">
      <c r="A1382" s="71">
        <v>2280104</v>
      </c>
      <c r="B1382" s="102" t="s">
        <v>3318</v>
      </c>
      <c r="C1382" s="9">
        <v>101412</v>
      </c>
    </row>
    <row r="1383" s="1" customFormat="1" ht="17.1" customHeight="1" spans="1:3">
      <c r="A1383" s="692" t="s">
        <v>3319</v>
      </c>
      <c r="B1383" s="102" t="s">
        <v>2547</v>
      </c>
      <c r="C1383" s="9">
        <v>8578</v>
      </c>
    </row>
    <row r="1384" s="1" customFormat="1" ht="17.1" customHeight="1" spans="1:3">
      <c r="A1384" s="692" t="s">
        <v>3320</v>
      </c>
      <c r="B1384" s="102" t="s">
        <v>3232</v>
      </c>
      <c r="C1384" s="9">
        <v>8578</v>
      </c>
    </row>
    <row r="1385" s="1" customFormat="1" ht="17.1" customHeight="1" spans="1:3">
      <c r="A1385" s="692" t="s">
        <v>3321</v>
      </c>
      <c r="B1385" s="110" t="s">
        <v>3322</v>
      </c>
      <c r="C1385" s="112">
        <v>8578</v>
      </c>
    </row>
    <row r="1386" s="1" customFormat="1" ht="17.25" customHeight="1" spans="2:3">
      <c r="B1386" s="102"/>
      <c r="C1386" s="10"/>
    </row>
    <row r="1387" s="1" customFormat="1" ht="17.25" customHeight="1" spans="2:3">
      <c r="B1387" s="102"/>
      <c r="C1387" s="10"/>
    </row>
    <row r="1388" s="1" customFormat="1" ht="17.25" customHeight="1" spans="2:3">
      <c r="B1388" s="102"/>
      <c r="C1388" s="10"/>
    </row>
    <row r="1389" s="1" customFormat="1" ht="17.25" customHeight="1" spans="2:3">
      <c r="B1389" s="102"/>
      <c r="C1389" s="10"/>
    </row>
    <row r="1390" s="1" customFormat="1" ht="17.25" customHeight="1" spans="2:3">
      <c r="B1390" s="102"/>
      <c r="C1390" s="10"/>
    </row>
    <row r="1391" s="1" customFormat="1" ht="17.25" customHeight="1" spans="2:3">
      <c r="B1391" s="102"/>
      <c r="C1391" s="10"/>
    </row>
    <row r="1392" s="1" customFormat="1" ht="17.25" customHeight="1" spans="2:3">
      <c r="B1392" s="102"/>
      <c r="C1392" s="10"/>
    </row>
    <row r="1393" s="1" customFormat="1" ht="17.25" customHeight="1" spans="2:3">
      <c r="B1393" s="102"/>
      <c r="C1393" s="10"/>
    </row>
    <row r="1394" s="1" customFormat="1" ht="17.25" customHeight="1" spans="2:3">
      <c r="B1394" s="102"/>
      <c r="C1394" s="10"/>
    </row>
    <row r="1395" s="1" customFormat="1" ht="17.25" customHeight="1" spans="2:3">
      <c r="B1395" s="102"/>
      <c r="C1395" s="10"/>
    </row>
    <row r="1396" s="1" customFormat="1" ht="17.25" customHeight="1" spans="2:3">
      <c r="B1396" s="102"/>
      <c r="C1396" s="10"/>
    </row>
    <row r="1397" s="1" customFormat="1" ht="17.25" customHeight="1" spans="2:3">
      <c r="B1397" s="102"/>
      <c r="C1397" s="10"/>
    </row>
    <row r="1398" s="1" customFormat="1" ht="17.25" customHeight="1" spans="2:3">
      <c r="B1398" s="102"/>
      <c r="C1398" s="10"/>
    </row>
    <row r="1399" s="1" customFormat="1" ht="17.25" customHeight="1" spans="2:3">
      <c r="B1399" s="102"/>
      <c r="C1399" s="10"/>
    </row>
    <row r="1400" s="1" customFormat="1" ht="17.25" customHeight="1" spans="2:3">
      <c r="B1400" s="102"/>
      <c r="C1400" s="10"/>
    </row>
    <row r="1401" s="1" customFormat="1" ht="17.25" customHeight="1" spans="2:3">
      <c r="B1401" s="102"/>
      <c r="C1401" s="10"/>
    </row>
    <row r="1402" s="1" customFormat="1" ht="17.25" customHeight="1" spans="2:3">
      <c r="B1402" s="102"/>
      <c r="C1402" s="10"/>
    </row>
    <row r="1403" s="1" customFormat="1" ht="17.25" customHeight="1" spans="2:3">
      <c r="B1403" s="102"/>
      <c r="C1403" s="10"/>
    </row>
    <row r="1404" s="1" customFormat="1" ht="17.25" customHeight="1" spans="2:3">
      <c r="B1404" s="102"/>
      <c r="C1404" s="10"/>
    </row>
    <row r="1405" s="1" customFormat="1" ht="17.25" customHeight="1" spans="2:3">
      <c r="B1405" s="102"/>
      <c r="C1405" s="10"/>
    </row>
    <row r="1406" s="1" customFormat="1" ht="17.25" customHeight="1" spans="2:3">
      <c r="B1406" s="102"/>
      <c r="C1406" s="10"/>
    </row>
    <row r="1407" s="1" customFormat="1" ht="17.25" customHeight="1" spans="2:3">
      <c r="B1407" s="102"/>
      <c r="C1407" s="10"/>
    </row>
    <row r="1408" s="1" customFormat="1" ht="17.25" customHeight="1" spans="2:3">
      <c r="B1408" s="102"/>
      <c r="C1408" s="10"/>
    </row>
    <row r="1409" s="1" customFormat="1" ht="17.25" customHeight="1" spans="2:3">
      <c r="B1409" s="102"/>
      <c r="C1409" s="10"/>
    </row>
    <row r="1410" s="1" customFormat="1" ht="17.25" customHeight="1" spans="2:3">
      <c r="B1410" s="102"/>
      <c r="C1410" s="10"/>
    </row>
    <row r="1411" s="1" customFormat="1" ht="17.25" customHeight="1" spans="2:3">
      <c r="B1411" s="102"/>
      <c r="C1411" s="10"/>
    </row>
    <row r="1412" s="1" customFormat="1" ht="17.25" customHeight="1" spans="2:3">
      <c r="B1412" s="102"/>
      <c r="C1412" s="10"/>
    </row>
    <row r="1413" s="1" customFormat="1" ht="17.25" customHeight="1" spans="2:3">
      <c r="B1413" s="102"/>
      <c r="C1413" s="10"/>
    </row>
    <row r="1414" s="1" customFormat="1" ht="17.25" customHeight="1" spans="2:3">
      <c r="B1414" s="102"/>
      <c r="C1414" s="10"/>
    </row>
    <row r="1415" s="1" customFormat="1" ht="17.25" customHeight="1" spans="2:3">
      <c r="B1415" s="102"/>
      <c r="C1415" s="10"/>
    </row>
    <row r="1416" s="1" customFormat="1" ht="17.25" customHeight="1" spans="2:3">
      <c r="B1416" s="102"/>
      <c r="C1416" s="10"/>
    </row>
    <row r="1417" s="1" customFormat="1" ht="17.25" customHeight="1" spans="2:3">
      <c r="B1417" s="102"/>
      <c r="C1417" s="10"/>
    </row>
    <row r="1418" s="1" customFormat="1" ht="17.25" customHeight="1" spans="2:3">
      <c r="B1418" s="102"/>
      <c r="C1418" s="10"/>
    </row>
    <row r="1419" s="1" customFormat="1" ht="17.25" customHeight="1" spans="2:3">
      <c r="B1419" s="102"/>
      <c r="C1419" s="10"/>
    </row>
    <row r="1420" s="1" customFormat="1" ht="17.25" customHeight="1" spans="2:3">
      <c r="B1420" s="102"/>
      <c r="C1420" s="10"/>
    </row>
    <row r="1421" s="1" customFormat="1" ht="17.25" customHeight="1" spans="2:3">
      <c r="B1421" s="102"/>
      <c r="C1421" s="10"/>
    </row>
    <row r="1422" s="1" customFormat="1" ht="17.25" customHeight="1" spans="2:3">
      <c r="B1422" s="102"/>
      <c r="C1422" s="10"/>
    </row>
    <row r="1423" s="1" customFormat="1" ht="17.25" customHeight="1" spans="2:3">
      <c r="B1423" s="102"/>
      <c r="C1423" s="10"/>
    </row>
    <row r="1424" s="1" customFormat="1" ht="17.25" customHeight="1" spans="2:3">
      <c r="B1424" s="102"/>
      <c r="C1424" s="10"/>
    </row>
    <row r="1425" s="1" customFormat="1" ht="17.25" customHeight="1" spans="2:3">
      <c r="B1425" s="102"/>
      <c r="C1425" s="10"/>
    </row>
    <row r="1426" s="1" customFormat="1" ht="17.25" customHeight="1" spans="2:3">
      <c r="B1426" s="102"/>
      <c r="C1426" s="10"/>
    </row>
    <row r="1427" s="1" customFormat="1" ht="17.25" customHeight="1" spans="2:3">
      <c r="B1427" s="102"/>
      <c r="C1427" s="10"/>
    </row>
    <row r="1428" s="1" customFormat="1" ht="17.25" customHeight="1" spans="2:3">
      <c r="B1428" s="102"/>
      <c r="C1428" s="10"/>
    </row>
    <row r="1429" s="1" customFormat="1" ht="17.25" customHeight="1" spans="2:3">
      <c r="B1429" s="102"/>
      <c r="C1429" s="10"/>
    </row>
    <row r="1430" s="1" customFormat="1" ht="17.25" customHeight="1" spans="2:3">
      <c r="B1430" s="102"/>
      <c r="C1430" s="10"/>
    </row>
    <row r="1431" s="1" customFormat="1" ht="17.25" customHeight="1" spans="2:3">
      <c r="B1431" s="102"/>
      <c r="C1431" s="10"/>
    </row>
    <row r="1432" s="1" customFormat="1" ht="17.25" customHeight="1" spans="2:3">
      <c r="B1432" s="102"/>
      <c r="C1432" s="10"/>
    </row>
    <row r="1433" s="1" customFormat="1" ht="17.25" customHeight="1" spans="2:3">
      <c r="B1433" s="102"/>
      <c r="C1433" s="10"/>
    </row>
    <row r="1434" s="1" customFormat="1" ht="17.25" customHeight="1" spans="2:3">
      <c r="B1434" s="102"/>
      <c r="C1434" s="10"/>
    </row>
    <row r="1435" s="1" customFormat="1" ht="17.25" customHeight="1" spans="2:3">
      <c r="B1435" s="102"/>
      <c r="C1435" s="10"/>
    </row>
    <row r="1436" s="1" customFormat="1" ht="17.25" customHeight="1" spans="2:3">
      <c r="B1436" s="102"/>
      <c r="C1436" s="10"/>
    </row>
    <row r="1437" s="1" customFormat="1" ht="17.25" customHeight="1" spans="2:3">
      <c r="B1437" s="102"/>
      <c r="C1437" s="10"/>
    </row>
    <row r="1438" s="1" customFormat="1" ht="17.25" customHeight="1" spans="2:3">
      <c r="B1438" s="102"/>
      <c r="C1438" s="10"/>
    </row>
    <row r="1439" s="1" customFormat="1" ht="17.25" customHeight="1" spans="2:3">
      <c r="B1439" s="102"/>
      <c r="C1439" s="10"/>
    </row>
    <row r="1440" s="1" customFormat="1" ht="17.25" customHeight="1" spans="2:3">
      <c r="B1440" s="102"/>
      <c r="C1440" s="10"/>
    </row>
    <row r="1441" s="1" customFormat="1" ht="17.25" customHeight="1" spans="2:3">
      <c r="B1441" s="102"/>
      <c r="C1441" s="10"/>
    </row>
    <row r="1442" s="1" customFormat="1" ht="17.25" customHeight="1" spans="2:3">
      <c r="B1442" s="102"/>
      <c r="C1442" s="10"/>
    </row>
    <row r="1443" s="1" customFormat="1" ht="17.25" customHeight="1" spans="2:3">
      <c r="B1443" s="102"/>
      <c r="C1443" s="10"/>
    </row>
    <row r="1444" s="1" customFormat="1" ht="17.25" customHeight="1" spans="2:3">
      <c r="B1444" s="102"/>
      <c r="C1444" s="10"/>
    </row>
    <row r="1445" s="1" customFormat="1" ht="17.25" customHeight="1" spans="2:3">
      <c r="B1445" s="102"/>
      <c r="C1445" s="10"/>
    </row>
    <row r="1446" s="1" customFormat="1" ht="17.25" customHeight="1" spans="2:3">
      <c r="B1446" s="102"/>
      <c r="C1446" s="10"/>
    </row>
    <row r="1447" s="1" customFormat="1" ht="17.25" customHeight="1" spans="2:3">
      <c r="B1447" s="102"/>
      <c r="C1447" s="10"/>
    </row>
    <row r="1448" s="1" customFormat="1" ht="17.25" customHeight="1" spans="2:3">
      <c r="B1448" s="102"/>
      <c r="C1448" s="10"/>
    </row>
    <row r="1449" s="1" customFormat="1" ht="17.25" customHeight="1" spans="2:3">
      <c r="B1449" s="102"/>
      <c r="C1449" s="10"/>
    </row>
    <row r="1450" s="1" customFormat="1" ht="17.25" customHeight="1" spans="2:3">
      <c r="B1450" s="102"/>
      <c r="C1450" s="10"/>
    </row>
    <row r="1451" s="1" customFormat="1" ht="17.25" customHeight="1" spans="2:3">
      <c r="B1451" s="102"/>
      <c r="C1451" s="10"/>
    </row>
    <row r="1452" s="1" customFormat="1" ht="17.25" customHeight="1" spans="2:3">
      <c r="B1452" s="102"/>
      <c r="C1452" s="10"/>
    </row>
    <row r="1453" s="1" customFormat="1" ht="17.25" customHeight="1" spans="2:3">
      <c r="B1453" s="102"/>
      <c r="C1453" s="10"/>
    </row>
    <row r="1454" s="1" customFormat="1" ht="17.25" customHeight="1" spans="2:3">
      <c r="B1454" s="102"/>
      <c r="C1454" s="10"/>
    </row>
    <row r="1455" s="1" customFormat="1" ht="17.25" customHeight="1" spans="2:3">
      <c r="B1455" s="102"/>
      <c r="C1455" s="10"/>
    </row>
    <row r="1456" s="1" customFormat="1" ht="17.25" customHeight="1" spans="2:3">
      <c r="B1456" s="102"/>
      <c r="C1456" s="10"/>
    </row>
    <row r="1457" s="1" customFormat="1" ht="17.25" customHeight="1" spans="2:3">
      <c r="B1457" s="102"/>
      <c r="C1457" s="10"/>
    </row>
    <row r="1458" s="1" customFormat="1" ht="17.25" customHeight="1" spans="2:3">
      <c r="B1458" s="102"/>
      <c r="C1458" s="10"/>
    </row>
    <row r="1459" s="1" customFormat="1" ht="17.25" customHeight="1" spans="2:3">
      <c r="B1459" s="102"/>
      <c r="C1459" s="10"/>
    </row>
    <row r="1460" s="1" customFormat="1" ht="17.25" customHeight="1" spans="2:3">
      <c r="B1460" s="102"/>
      <c r="C1460" s="10"/>
    </row>
    <row r="1461" s="1" customFormat="1" ht="17.25" customHeight="1" spans="2:3">
      <c r="B1461" s="102"/>
      <c r="C1461" s="10"/>
    </row>
    <row r="1462" s="1" customFormat="1" ht="17.25" customHeight="1" spans="2:3">
      <c r="B1462" s="102"/>
      <c r="C1462" s="10"/>
    </row>
    <row r="1463" s="1" customFormat="1" ht="17.25" customHeight="1" spans="2:3">
      <c r="B1463" s="102"/>
      <c r="C1463" s="10"/>
    </row>
    <row r="1464" s="1" customFormat="1" ht="17.25" customHeight="1" spans="2:3">
      <c r="B1464" s="102"/>
      <c r="C1464" s="10"/>
    </row>
    <row r="1465" s="1" customFormat="1" ht="17.25" customHeight="1" spans="2:3">
      <c r="B1465" s="102"/>
      <c r="C1465" s="10"/>
    </row>
    <row r="1466" s="1" customFormat="1" ht="17.25" customHeight="1" spans="2:3">
      <c r="B1466" s="102"/>
      <c r="C1466" s="10"/>
    </row>
    <row r="1467" s="1" customFormat="1" ht="17.25" customHeight="1" spans="2:3">
      <c r="B1467" s="102"/>
      <c r="C1467" s="10"/>
    </row>
    <row r="1468" s="1" customFormat="1" ht="17.25" customHeight="1" spans="2:3">
      <c r="B1468" s="102"/>
      <c r="C1468" s="10"/>
    </row>
    <row r="1469" s="1" customFormat="1" ht="17.25" customHeight="1" spans="2:3">
      <c r="B1469" s="102"/>
      <c r="C1469" s="10"/>
    </row>
    <row r="1470" s="1" customFormat="1" ht="17.25" customHeight="1" spans="2:3">
      <c r="B1470" s="102"/>
      <c r="C1470" s="10"/>
    </row>
    <row r="1471" s="1" customFormat="1" ht="17.25" customHeight="1" spans="2:3">
      <c r="B1471" s="102"/>
      <c r="C1471" s="10"/>
    </row>
    <row r="1472" s="1" customFormat="1" ht="17.25" customHeight="1" spans="2:3">
      <c r="B1472" s="102"/>
      <c r="C1472" s="10"/>
    </row>
    <row r="1473" s="1" customFormat="1" ht="17.25" customHeight="1" spans="2:3">
      <c r="B1473" s="102"/>
      <c r="C1473" s="10"/>
    </row>
    <row r="1474" s="1" customFormat="1" ht="17.25" customHeight="1" spans="2:3">
      <c r="B1474" s="102"/>
      <c r="C1474" s="10"/>
    </row>
    <row r="1475" s="1" customFormat="1" ht="17.25" customHeight="1" spans="2:3">
      <c r="B1475" s="102"/>
      <c r="C1475" s="10"/>
    </row>
    <row r="1476" s="1" customFormat="1" ht="17.25" customHeight="1" spans="2:3">
      <c r="B1476" s="102"/>
      <c r="C1476" s="10"/>
    </row>
    <row r="1477" s="1" customFormat="1" ht="17.25" customHeight="1" spans="2:3">
      <c r="B1477" s="102"/>
      <c r="C1477" s="10"/>
    </row>
    <row r="1478" s="1" customFormat="1" ht="17.25" customHeight="1" spans="2:3">
      <c r="B1478" s="105"/>
      <c r="C1478" s="117"/>
    </row>
    <row r="1479" s="1" customFormat="1" ht="17.25" customHeight="1" spans="2:3">
      <c r="B1479" s="102"/>
      <c r="C1479" s="10"/>
    </row>
    <row r="1480" s="1" customFormat="1" ht="17.25" customHeight="1" spans="2:3">
      <c r="B1480" s="102"/>
      <c r="C1480" s="10"/>
    </row>
    <row r="1481" s="1" customFormat="1" ht="17.25" customHeight="1" spans="2:3">
      <c r="B1481" s="102"/>
      <c r="C1481" s="10"/>
    </row>
    <row r="1482" s="1" customFormat="1" ht="17.25" customHeight="1" spans="2:3">
      <c r="B1482" s="102"/>
      <c r="C1482" s="10"/>
    </row>
    <row r="1483" s="1" customFormat="1" ht="17.25" customHeight="1" spans="2:3">
      <c r="B1483" s="102"/>
      <c r="C1483" s="10"/>
    </row>
    <row r="1484" s="1" customFormat="1" ht="17.25" customHeight="1" spans="2:3">
      <c r="B1484" s="102"/>
      <c r="C1484" s="10"/>
    </row>
    <row r="1485" s="1" customFormat="1" ht="17.25" customHeight="1" spans="2:3">
      <c r="B1485" s="102"/>
      <c r="C1485" s="10"/>
    </row>
    <row r="1486" s="1" customFormat="1" ht="17.25" customHeight="1" spans="2:3">
      <c r="B1486" s="102"/>
      <c r="C1486" s="10"/>
    </row>
    <row r="1487" s="1" customFormat="1" ht="17.25" customHeight="1" spans="2:3">
      <c r="B1487" s="102"/>
      <c r="C1487" s="10"/>
    </row>
    <row r="1488" s="1" customFormat="1" ht="17.25" customHeight="1" spans="2:3">
      <c r="B1488" s="102"/>
      <c r="C1488" s="10"/>
    </row>
    <row r="1489" s="1" customFormat="1" ht="17.25" customHeight="1" spans="2:3">
      <c r="B1489" s="102"/>
      <c r="C1489" s="10"/>
    </row>
    <row r="1490" s="1" customFormat="1" ht="17.25" customHeight="1" spans="2:3">
      <c r="B1490" s="102"/>
      <c r="C1490" s="10"/>
    </row>
    <row r="1491" s="1" customFormat="1" ht="17.1" customHeight="1" spans="2:3">
      <c r="B1491" s="102"/>
      <c r="C1491" s="10"/>
    </row>
    <row r="1492" s="1" customFormat="1" ht="17.1" customHeight="1" spans="2:3">
      <c r="B1492" s="7" t="s">
        <v>3323</v>
      </c>
      <c r="C1492" s="9">
        <v>47128264</v>
      </c>
    </row>
    <row r="1493" s="1" customFormat="1"/>
  </sheetData>
  <mergeCells count="3">
    <mergeCell ref="B1:C1"/>
    <mergeCell ref="B2:C2"/>
    <mergeCell ref="B3:C3"/>
  </mergeCells>
  <printOptions horizontalCentered="1" verticalCentered="1" gridLines="1"/>
  <pageMargins left="3" right="2" top="1" bottom="1" header="0" footer="0"/>
  <pageSetup paperSize="1" scale="64" orientation="landscape" blackAndWhite="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B1493"/>
  <sheetViews>
    <sheetView showGridLines="0" showZeros="0" topLeftCell="A1178" workbookViewId="0">
      <selection activeCell="C6" sqref="C6"/>
    </sheetView>
  </sheetViews>
  <sheetFormatPr defaultColWidth="9.125" defaultRowHeight="14.25" outlineLevelCol="1"/>
  <cols>
    <col min="1" max="1" width="52.25" style="123" customWidth="1"/>
    <col min="2" max="2" width="20.5" style="123" customWidth="1"/>
    <col min="3" max="256" width="9.125" style="4"/>
    <col min="257" max="257" width="52.25" style="4" customWidth="1"/>
    <col min="258" max="258" width="20.5" style="4" customWidth="1"/>
    <col min="259" max="512" width="9.125" style="4"/>
    <col min="513" max="513" width="52.25" style="4" customWidth="1"/>
    <col min="514" max="514" width="20.5" style="4" customWidth="1"/>
    <col min="515" max="768" width="9.125" style="4"/>
    <col min="769" max="769" width="52.25" style="4" customWidth="1"/>
    <col min="770" max="770" width="20.5" style="4" customWidth="1"/>
    <col min="771" max="1024" width="9.125" style="4"/>
    <col min="1025" max="1025" width="52.25" style="4" customWidth="1"/>
    <col min="1026" max="1026" width="20.5" style="4" customWidth="1"/>
    <col min="1027" max="1280" width="9.125" style="4"/>
    <col min="1281" max="1281" width="52.25" style="4" customWidth="1"/>
    <col min="1282" max="1282" width="20.5" style="4" customWidth="1"/>
    <col min="1283" max="1536" width="9.125" style="4"/>
    <col min="1537" max="1537" width="52.25" style="4" customWidth="1"/>
    <col min="1538" max="1538" width="20.5" style="4" customWidth="1"/>
    <col min="1539" max="1792" width="9.125" style="4"/>
    <col min="1793" max="1793" width="52.25" style="4" customWidth="1"/>
    <col min="1794" max="1794" width="20.5" style="4" customWidth="1"/>
    <col min="1795" max="2048" width="9.125" style="4"/>
    <col min="2049" max="2049" width="52.25" style="4" customWidth="1"/>
    <col min="2050" max="2050" width="20.5" style="4" customWidth="1"/>
    <col min="2051" max="2304" width="9.125" style="4"/>
    <col min="2305" max="2305" width="52.25" style="4" customWidth="1"/>
    <col min="2306" max="2306" width="20.5" style="4" customWidth="1"/>
    <col min="2307" max="2560" width="9.125" style="4"/>
    <col min="2561" max="2561" width="52.25" style="4" customWidth="1"/>
    <col min="2562" max="2562" width="20.5" style="4" customWidth="1"/>
    <col min="2563" max="2816" width="9.125" style="4"/>
    <col min="2817" max="2817" width="52.25" style="4" customWidth="1"/>
    <col min="2818" max="2818" width="20.5" style="4" customWidth="1"/>
    <col min="2819" max="3072" width="9.125" style="4"/>
    <col min="3073" max="3073" width="52.25" style="4" customWidth="1"/>
    <col min="3074" max="3074" width="20.5" style="4" customWidth="1"/>
    <col min="3075" max="3328" width="9.125" style="4"/>
    <col min="3329" max="3329" width="52.25" style="4" customWidth="1"/>
    <col min="3330" max="3330" width="20.5" style="4" customWidth="1"/>
    <col min="3331" max="3584" width="9.125" style="4"/>
    <col min="3585" max="3585" width="52.25" style="4" customWidth="1"/>
    <col min="3586" max="3586" width="20.5" style="4" customWidth="1"/>
    <col min="3587" max="3840" width="9.125" style="4"/>
    <col min="3841" max="3841" width="52.25" style="4" customWidth="1"/>
    <col min="3842" max="3842" width="20.5" style="4" customWidth="1"/>
    <col min="3843" max="4096" width="9.125" style="4"/>
    <col min="4097" max="4097" width="52.25" style="4" customWidth="1"/>
    <col min="4098" max="4098" width="20.5" style="4" customWidth="1"/>
    <col min="4099" max="4352" width="9.125" style="4"/>
    <col min="4353" max="4353" width="52.25" style="4" customWidth="1"/>
    <col min="4354" max="4354" width="20.5" style="4" customWidth="1"/>
    <col min="4355" max="4608" width="9.125" style="4"/>
    <col min="4609" max="4609" width="52.25" style="4" customWidth="1"/>
    <col min="4610" max="4610" width="20.5" style="4" customWidth="1"/>
    <col min="4611" max="4864" width="9.125" style="4"/>
    <col min="4865" max="4865" width="52.25" style="4" customWidth="1"/>
    <col min="4866" max="4866" width="20.5" style="4" customWidth="1"/>
    <col min="4867" max="5120" width="9.125" style="4"/>
    <col min="5121" max="5121" width="52.25" style="4" customWidth="1"/>
    <col min="5122" max="5122" width="20.5" style="4" customWidth="1"/>
    <col min="5123" max="5376" width="9.125" style="4"/>
    <col min="5377" max="5377" width="52.25" style="4" customWidth="1"/>
    <col min="5378" max="5378" width="20.5" style="4" customWidth="1"/>
    <col min="5379" max="5632" width="9.125" style="4"/>
    <col min="5633" max="5633" width="52.25" style="4" customWidth="1"/>
    <col min="5634" max="5634" width="20.5" style="4" customWidth="1"/>
    <col min="5635" max="5888" width="9.125" style="4"/>
    <col min="5889" max="5889" width="52.25" style="4" customWidth="1"/>
    <col min="5890" max="5890" width="20.5" style="4" customWidth="1"/>
    <col min="5891" max="6144" width="9.125" style="4"/>
    <col min="6145" max="6145" width="52.25" style="4" customWidth="1"/>
    <col min="6146" max="6146" width="20.5" style="4" customWidth="1"/>
    <col min="6147" max="6400" width="9.125" style="4"/>
    <col min="6401" max="6401" width="52.25" style="4" customWidth="1"/>
    <col min="6402" max="6402" width="20.5" style="4" customWidth="1"/>
    <col min="6403" max="6656" width="9.125" style="4"/>
    <col min="6657" max="6657" width="52.25" style="4" customWidth="1"/>
    <col min="6658" max="6658" width="20.5" style="4" customWidth="1"/>
    <col min="6659" max="6912" width="9.125" style="4"/>
    <col min="6913" max="6913" width="52.25" style="4" customWidth="1"/>
    <col min="6914" max="6914" width="20.5" style="4" customWidth="1"/>
    <col min="6915" max="7168" width="9.125" style="4"/>
    <col min="7169" max="7169" width="52.25" style="4" customWidth="1"/>
    <col min="7170" max="7170" width="20.5" style="4" customWidth="1"/>
    <col min="7171" max="7424" width="9.125" style="4"/>
    <col min="7425" max="7425" width="52.25" style="4" customWidth="1"/>
    <col min="7426" max="7426" width="20.5" style="4" customWidth="1"/>
    <col min="7427" max="7680" width="9.125" style="4"/>
    <col min="7681" max="7681" width="52.25" style="4" customWidth="1"/>
    <col min="7682" max="7682" width="20.5" style="4" customWidth="1"/>
    <col min="7683" max="7936" width="9.125" style="4"/>
    <col min="7937" max="7937" width="52.25" style="4" customWidth="1"/>
    <col min="7938" max="7938" width="20.5" style="4" customWidth="1"/>
    <col min="7939" max="8192" width="9.125" style="4"/>
    <col min="8193" max="8193" width="52.25" style="4" customWidth="1"/>
    <col min="8194" max="8194" width="20.5" style="4" customWidth="1"/>
    <col min="8195" max="8448" width="9.125" style="4"/>
    <col min="8449" max="8449" width="52.25" style="4" customWidth="1"/>
    <col min="8450" max="8450" width="20.5" style="4" customWidth="1"/>
    <col min="8451" max="8704" width="9.125" style="4"/>
    <col min="8705" max="8705" width="52.25" style="4" customWidth="1"/>
    <col min="8706" max="8706" width="20.5" style="4" customWidth="1"/>
    <col min="8707" max="8960" width="9.125" style="4"/>
    <col min="8961" max="8961" width="52.25" style="4" customWidth="1"/>
    <col min="8962" max="8962" width="20.5" style="4" customWidth="1"/>
    <col min="8963" max="9216" width="9.125" style="4"/>
    <col min="9217" max="9217" width="52.25" style="4" customWidth="1"/>
    <col min="9218" max="9218" width="20.5" style="4" customWidth="1"/>
    <col min="9219" max="9472" width="9.125" style="4"/>
    <col min="9473" max="9473" width="52.25" style="4" customWidth="1"/>
    <col min="9474" max="9474" width="20.5" style="4" customWidth="1"/>
    <col min="9475" max="9728" width="9.125" style="4"/>
    <col min="9729" max="9729" width="52.25" style="4" customWidth="1"/>
    <col min="9730" max="9730" width="20.5" style="4" customWidth="1"/>
    <col min="9731" max="9984" width="9.125" style="4"/>
    <col min="9985" max="9985" width="52.25" style="4" customWidth="1"/>
    <col min="9986" max="9986" width="20.5" style="4" customWidth="1"/>
    <col min="9987" max="10240" width="9.125" style="4"/>
    <col min="10241" max="10241" width="52.25" style="4" customWidth="1"/>
    <col min="10242" max="10242" width="20.5" style="4" customWidth="1"/>
    <col min="10243" max="10496" width="9.125" style="4"/>
    <col min="10497" max="10497" width="52.25" style="4" customWidth="1"/>
    <col min="10498" max="10498" width="20.5" style="4" customWidth="1"/>
    <col min="10499" max="10752" width="9.125" style="4"/>
    <col min="10753" max="10753" width="52.25" style="4" customWidth="1"/>
    <col min="10754" max="10754" width="20.5" style="4" customWidth="1"/>
    <col min="10755" max="11008" width="9.125" style="4"/>
    <col min="11009" max="11009" width="52.25" style="4" customWidth="1"/>
    <col min="11010" max="11010" width="20.5" style="4" customWidth="1"/>
    <col min="11011" max="11264" width="9.125" style="4"/>
    <col min="11265" max="11265" width="52.25" style="4" customWidth="1"/>
    <col min="11266" max="11266" width="20.5" style="4" customWidth="1"/>
    <col min="11267" max="11520" width="9.125" style="4"/>
    <col min="11521" max="11521" width="52.25" style="4" customWidth="1"/>
    <col min="11522" max="11522" width="20.5" style="4" customWidth="1"/>
    <col min="11523" max="11776" width="9.125" style="4"/>
    <col min="11777" max="11777" width="52.25" style="4" customWidth="1"/>
    <col min="11778" max="11778" width="20.5" style="4" customWidth="1"/>
    <col min="11779" max="12032" width="9.125" style="4"/>
    <col min="12033" max="12033" width="52.25" style="4" customWidth="1"/>
    <col min="12034" max="12034" width="20.5" style="4" customWidth="1"/>
    <col min="12035" max="12288" width="9.125" style="4"/>
    <col min="12289" max="12289" width="52.25" style="4" customWidth="1"/>
    <col min="12290" max="12290" width="20.5" style="4" customWidth="1"/>
    <col min="12291" max="12544" width="9.125" style="4"/>
    <col min="12545" max="12545" width="52.25" style="4" customWidth="1"/>
    <col min="12546" max="12546" width="20.5" style="4" customWidth="1"/>
    <col min="12547" max="12800" width="9.125" style="4"/>
    <col min="12801" max="12801" width="52.25" style="4" customWidth="1"/>
    <col min="12802" max="12802" width="20.5" style="4" customWidth="1"/>
    <col min="12803" max="13056" width="9.125" style="4"/>
    <col min="13057" max="13057" width="52.25" style="4" customWidth="1"/>
    <col min="13058" max="13058" width="20.5" style="4" customWidth="1"/>
    <col min="13059" max="13312" width="9.125" style="4"/>
    <col min="13313" max="13313" width="52.25" style="4" customWidth="1"/>
    <col min="13314" max="13314" width="20.5" style="4" customWidth="1"/>
    <col min="13315" max="13568" width="9.125" style="4"/>
    <col min="13569" max="13569" width="52.25" style="4" customWidth="1"/>
    <col min="13570" max="13570" width="20.5" style="4" customWidth="1"/>
    <col min="13571" max="13824" width="9.125" style="4"/>
    <col min="13825" max="13825" width="52.25" style="4" customWidth="1"/>
    <col min="13826" max="13826" width="20.5" style="4" customWidth="1"/>
    <col min="13827" max="14080" width="9.125" style="4"/>
    <col min="14081" max="14081" width="52.25" style="4" customWidth="1"/>
    <col min="14082" max="14082" width="20.5" style="4" customWidth="1"/>
    <col min="14083" max="14336" width="9.125" style="4"/>
    <col min="14337" max="14337" width="52.25" style="4" customWidth="1"/>
    <col min="14338" max="14338" width="20.5" style="4" customWidth="1"/>
    <col min="14339" max="14592" width="9.125" style="4"/>
    <col min="14593" max="14593" width="52.25" style="4" customWidth="1"/>
    <col min="14594" max="14594" width="20.5" style="4" customWidth="1"/>
    <col min="14595" max="14848" width="9.125" style="4"/>
    <col min="14849" max="14849" width="52.25" style="4" customWidth="1"/>
    <col min="14850" max="14850" width="20.5" style="4" customWidth="1"/>
    <col min="14851" max="15104" width="9.125" style="4"/>
    <col min="15105" max="15105" width="52.25" style="4" customWidth="1"/>
    <col min="15106" max="15106" width="20.5" style="4" customWidth="1"/>
    <col min="15107" max="15360" width="9.125" style="4"/>
    <col min="15361" max="15361" width="52.25" style="4" customWidth="1"/>
    <col min="15362" max="15362" width="20.5" style="4" customWidth="1"/>
    <col min="15363" max="15616" width="9.125" style="4"/>
    <col min="15617" max="15617" width="52.25" style="4" customWidth="1"/>
    <col min="15618" max="15618" width="20.5" style="4" customWidth="1"/>
    <col min="15619" max="15872" width="9.125" style="4"/>
    <col min="15873" max="15873" width="52.25" style="4" customWidth="1"/>
    <col min="15874" max="15874" width="20.5" style="4" customWidth="1"/>
    <col min="15875" max="16128" width="9.125" style="4"/>
    <col min="16129" max="16129" width="52.25" style="4" customWidth="1"/>
    <col min="16130" max="16130" width="20.5" style="4" customWidth="1"/>
    <col min="16131" max="16384" width="9.125" style="4"/>
  </cols>
  <sheetData>
    <row r="1" s="1" customFormat="1" ht="29.1" customHeight="1" spans="1:2">
      <c r="A1" s="89" t="s">
        <v>3324</v>
      </c>
      <c r="B1" s="89"/>
    </row>
    <row r="2" s="1" customFormat="1" ht="16.9" customHeight="1" spans="1:2">
      <c r="A2" s="6" t="s">
        <v>3235</v>
      </c>
      <c r="B2" s="6"/>
    </row>
    <row r="3" s="1" customFormat="1" ht="16.9" customHeight="1" spans="1:2">
      <c r="A3" s="6" t="s">
        <v>3212</v>
      </c>
      <c r="B3" s="6"/>
    </row>
    <row r="4" s="1" customFormat="1" ht="16.9" customHeight="1" spans="1:2">
      <c r="A4" s="7" t="s">
        <v>2709</v>
      </c>
      <c r="B4" s="7" t="s">
        <v>38</v>
      </c>
    </row>
    <row r="5" s="1" customFormat="1" ht="16.9" customHeight="1" spans="1:2">
      <c r="A5" s="8" t="s">
        <v>166</v>
      </c>
      <c r="B5" s="215">
        <v>487855</v>
      </c>
    </row>
    <row r="6" s="1" customFormat="1" ht="16.9" customHeight="1" spans="1:2">
      <c r="A6" s="8" t="s">
        <v>168</v>
      </c>
      <c r="B6" s="215">
        <v>7736</v>
      </c>
    </row>
    <row r="7" s="1" customFormat="1" ht="16.9" customHeight="1" spans="1:2">
      <c r="A7" s="8" t="s">
        <v>170</v>
      </c>
      <c r="B7" s="215">
        <v>4776</v>
      </c>
    </row>
    <row r="8" s="1" customFormat="1" ht="16.9" customHeight="1" spans="1:2">
      <c r="A8" s="8" t="s">
        <v>172</v>
      </c>
      <c r="B8" s="215">
        <v>590</v>
      </c>
    </row>
    <row r="9" s="1" customFormat="1" ht="16.9" customHeight="1" spans="1:2">
      <c r="A9" s="8" t="s">
        <v>174</v>
      </c>
      <c r="B9" s="215">
        <v>713</v>
      </c>
    </row>
    <row r="10" s="1" customFormat="1" ht="16.9" customHeight="1" spans="1:2">
      <c r="A10" s="8" t="s">
        <v>177</v>
      </c>
      <c r="B10" s="215">
        <v>738</v>
      </c>
    </row>
    <row r="11" s="1" customFormat="1" ht="16.9" customHeight="1" spans="1:2">
      <c r="A11" s="8" t="s">
        <v>179</v>
      </c>
      <c r="B11" s="215">
        <v>400</v>
      </c>
    </row>
    <row r="12" s="1" customFormat="1" ht="16.9" customHeight="1" spans="1:2">
      <c r="A12" s="8" t="s">
        <v>181</v>
      </c>
      <c r="B12" s="215">
        <v>300</v>
      </c>
    </row>
    <row r="13" s="1" customFormat="1" ht="16.9" customHeight="1" spans="1:2">
      <c r="A13" s="8" t="s">
        <v>183</v>
      </c>
      <c r="B13" s="215">
        <v>150</v>
      </c>
    </row>
    <row r="14" s="1" customFormat="1" ht="16.9" customHeight="1" spans="1:2">
      <c r="A14" s="8" t="s">
        <v>185</v>
      </c>
      <c r="B14" s="215">
        <v>437</v>
      </c>
    </row>
    <row r="15" s="1" customFormat="1" ht="16.9" customHeight="1" spans="1:2">
      <c r="A15" s="8" t="s">
        <v>187</v>
      </c>
      <c r="B15" s="215">
        <v>100</v>
      </c>
    </row>
    <row r="16" s="1" customFormat="1" ht="16.9" customHeight="1" spans="1:2">
      <c r="A16" s="8" t="s">
        <v>189</v>
      </c>
      <c r="B16" s="215">
        <v>103</v>
      </c>
    </row>
    <row r="17" s="1" customFormat="1" ht="16.9" customHeight="1" spans="1:2">
      <c r="A17" s="8" t="s">
        <v>191</v>
      </c>
      <c r="B17" s="215">
        <v>-571</v>
      </c>
    </row>
    <row r="18" s="1" customFormat="1" ht="16.9" customHeight="1" spans="1:2">
      <c r="A18" s="8" t="s">
        <v>193</v>
      </c>
      <c r="B18" s="215">
        <v>8318</v>
      </c>
    </row>
    <row r="19" s="1" customFormat="1" ht="16.9" customHeight="1" spans="1:2">
      <c r="A19" s="8" t="s">
        <v>170</v>
      </c>
      <c r="B19" s="215">
        <v>3960</v>
      </c>
    </row>
    <row r="20" s="1" customFormat="1" ht="16.9" customHeight="1" spans="1:2">
      <c r="A20" s="8" t="s">
        <v>172</v>
      </c>
      <c r="B20" s="215">
        <v>1760</v>
      </c>
    </row>
    <row r="21" s="1" customFormat="1" ht="16.9" customHeight="1" spans="1:2">
      <c r="A21" s="8" t="s">
        <v>174</v>
      </c>
      <c r="B21" s="215">
        <v>517</v>
      </c>
    </row>
    <row r="22" s="1" customFormat="1" ht="16.9" customHeight="1" spans="1:2">
      <c r="A22" s="8" t="s">
        <v>198</v>
      </c>
      <c r="B22" s="215">
        <v>850</v>
      </c>
    </row>
    <row r="23" s="1" customFormat="1" ht="16.9" customHeight="1" spans="1:2">
      <c r="A23" s="8" t="s">
        <v>200</v>
      </c>
      <c r="B23" s="215">
        <v>215</v>
      </c>
    </row>
    <row r="24" s="1" customFormat="1" ht="16.9" customHeight="1" spans="1:2">
      <c r="A24" s="8" t="s">
        <v>202</v>
      </c>
      <c r="B24" s="215">
        <v>165</v>
      </c>
    </row>
    <row r="25" s="1" customFormat="1" ht="16.9" customHeight="1" spans="1:2">
      <c r="A25" s="8" t="s">
        <v>189</v>
      </c>
      <c r="B25" s="215">
        <v>179</v>
      </c>
    </row>
    <row r="26" s="1" customFormat="1" ht="16.9" customHeight="1" spans="1:2">
      <c r="A26" s="8" t="s">
        <v>205</v>
      </c>
      <c r="B26" s="215">
        <v>672</v>
      </c>
    </row>
    <row r="27" s="1" customFormat="1" ht="16.9" customHeight="1" spans="1:2">
      <c r="A27" s="8" t="s">
        <v>207</v>
      </c>
      <c r="B27" s="215">
        <v>19246</v>
      </c>
    </row>
    <row r="28" s="1" customFormat="1" ht="16.9" customHeight="1" spans="1:2">
      <c r="A28" s="8" t="s">
        <v>170</v>
      </c>
      <c r="B28" s="215">
        <v>12939</v>
      </c>
    </row>
    <row r="29" s="1" customFormat="1" ht="16.9" customHeight="1" spans="1:2">
      <c r="A29" s="8" t="s">
        <v>172</v>
      </c>
      <c r="B29" s="215">
        <v>20</v>
      </c>
    </row>
    <row r="30" s="1" customFormat="1" ht="16.9" customHeight="1" spans="1:2">
      <c r="A30" s="8" t="s">
        <v>174</v>
      </c>
      <c r="B30" s="215">
        <v>1476</v>
      </c>
    </row>
    <row r="31" s="1" customFormat="1" ht="16.9" customHeight="1" spans="1:2">
      <c r="A31" s="8" t="s">
        <v>212</v>
      </c>
      <c r="B31" s="215">
        <v>200</v>
      </c>
    </row>
    <row r="32" s="1" customFormat="1" ht="16.9" customHeight="1" spans="1:2">
      <c r="A32" s="8" t="s">
        <v>214</v>
      </c>
      <c r="B32" s="215">
        <v>0</v>
      </c>
    </row>
    <row r="33" s="1" customFormat="1" ht="16.9" customHeight="1" spans="1:2">
      <c r="A33" s="8" t="s">
        <v>216</v>
      </c>
      <c r="B33" s="215">
        <v>0</v>
      </c>
    </row>
    <row r="34" s="1" customFormat="1" ht="16.9" customHeight="1" spans="1:2">
      <c r="A34" s="8" t="s">
        <v>218</v>
      </c>
      <c r="B34" s="215">
        <v>510</v>
      </c>
    </row>
    <row r="35" s="1" customFormat="1" ht="16.9" customHeight="1" spans="1:2">
      <c r="A35" s="8" t="s">
        <v>220</v>
      </c>
      <c r="B35" s="215">
        <v>915</v>
      </c>
    </row>
    <row r="36" s="1" customFormat="1" ht="16.9" customHeight="1" spans="1:2">
      <c r="A36" s="8" t="s">
        <v>222</v>
      </c>
      <c r="B36" s="215">
        <v>171</v>
      </c>
    </row>
    <row r="37" s="1" customFormat="1" ht="16.9" customHeight="1" spans="1:2">
      <c r="A37" s="8" t="s">
        <v>189</v>
      </c>
      <c r="B37" s="215">
        <v>455</v>
      </c>
    </row>
    <row r="38" s="1" customFormat="1" ht="16.9" customHeight="1" spans="1:2">
      <c r="A38" s="8" t="s">
        <v>225</v>
      </c>
      <c r="B38" s="215">
        <v>2560</v>
      </c>
    </row>
    <row r="39" s="1" customFormat="1" ht="16.9" customHeight="1" spans="1:2">
      <c r="A39" s="8" t="s">
        <v>227</v>
      </c>
      <c r="B39" s="215">
        <v>32022</v>
      </c>
    </row>
    <row r="40" s="1" customFormat="1" ht="16.9" customHeight="1" spans="1:2">
      <c r="A40" s="8" t="s">
        <v>170</v>
      </c>
      <c r="B40" s="215">
        <v>4747</v>
      </c>
    </row>
    <row r="41" s="1" customFormat="1" ht="16.9" customHeight="1" spans="1:2">
      <c r="A41" s="8" t="s">
        <v>172</v>
      </c>
      <c r="B41" s="215">
        <v>0</v>
      </c>
    </row>
    <row r="42" s="1" customFormat="1" ht="16.9" customHeight="1" spans="1:2">
      <c r="A42" s="8" t="s">
        <v>174</v>
      </c>
      <c r="B42" s="215">
        <v>264</v>
      </c>
    </row>
    <row r="43" s="1" customFormat="1" ht="16.9" customHeight="1" spans="1:2">
      <c r="A43" s="8" t="s">
        <v>232</v>
      </c>
      <c r="B43" s="215">
        <v>1123</v>
      </c>
    </row>
    <row r="44" s="1" customFormat="1" ht="16.9" customHeight="1" spans="1:2">
      <c r="A44" s="8" t="s">
        <v>234</v>
      </c>
      <c r="B44" s="215">
        <v>21</v>
      </c>
    </row>
    <row r="45" s="1" customFormat="1" ht="16.9" customHeight="1" spans="1:2">
      <c r="A45" s="8" t="s">
        <v>236</v>
      </c>
      <c r="B45" s="215">
        <v>2476</v>
      </c>
    </row>
    <row r="46" s="1" customFormat="1" ht="16.9" customHeight="1" spans="1:2">
      <c r="A46" s="8" t="s">
        <v>238</v>
      </c>
      <c r="B46" s="215">
        <v>0</v>
      </c>
    </row>
    <row r="47" s="1" customFormat="1" ht="16.9" customHeight="1" spans="1:2">
      <c r="A47" s="8" t="s">
        <v>240</v>
      </c>
      <c r="B47" s="215">
        <v>410</v>
      </c>
    </row>
    <row r="48" s="1" customFormat="1" ht="16.9" customHeight="1" spans="1:2">
      <c r="A48" s="8" t="s">
        <v>242</v>
      </c>
      <c r="B48" s="215">
        <v>0</v>
      </c>
    </row>
    <row r="49" s="1" customFormat="1" ht="16.9" customHeight="1" spans="1:2">
      <c r="A49" s="8" t="s">
        <v>189</v>
      </c>
      <c r="B49" s="215">
        <v>1212</v>
      </c>
    </row>
    <row r="50" s="1" customFormat="1" ht="16.9" customHeight="1" spans="1:2">
      <c r="A50" s="8" t="s">
        <v>245</v>
      </c>
      <c r="B50" s="215">
        <v>21769</v>
      </c>
    </row>
    <row r="51" s="1" customFormat="1" ht="16.9" customHeight="1" spans="1:2">
      <c r="A51" s="8" t="s">
        <v>247</v>
      </c>
      <c r="B51" s="215">
        <v>6270</v>
      </c>
    </row>
    <row r="52" s="1" customFormat="1" ht="16.9" customHeight="1" spans="1:2">
      <c r="A52" s="8" t="s">
        <v>170</v>
      </c>
      <c r="B52" s="215">
        <v>1661</v>
      </c>
    </row>
    <row r="53" s="1" customFormat="1" ht="16.9" customHeight="1" spans="1:2">
      <c r="A53" s="8" t="s">
        <v>172</v>
      </c>
      <c r="B53" s="215">
        <v>0</v>
      </c>
    </row>
    <row r="54" s="1" customFormat="1" ht="16.9" customHeight="1" spans="1:2">
      <c r="A54" s="8" t="s">
        <v>174</v>
      </c>
      <c r="B54" s="215">
        <v>105</v>
      </c>
    </row>
    <row r="55" s="1" customFormat="1" ht="16.9" customHeight="1" spans="1:2">
      <c r="A55" s="8" t="s">
        <v>252</v>
      </c>
      <c r="B55" s="215">
        <v>0</v>
      </c>
    </row>
    <row r="56" s="1" customFormat="1" ht="16.9" customHeight="1" spans="1:2">
      <c r="A56" s="8" t="s">
        <v>254</v>
      </c>
      <c r="B56" s="215">
        <v>152</v>
      </c>
    </row>
    <row r="57" s="1" customFormat="1" ht="16.9" customHeight="1" spans="1:2">
      <c r="A57" s="8" t="s">
        <v>256</v>
      </c>
      <c r="B57" s="215">
        <v>371</v>
      </c>
    </row>
    <row r="58" s="1" customFormat="1" ht="16.9" customHeight="1" spans="1:2">
      <c r="A58" s="8" t="s">
        <v>258</v>
      </c>
      <c r="B58" s="215">
        <v>205</v>
      </c>
    </row>
    <row r="59" s="1" customFormat="1" ht="16.9" customHeight="1" spans="1:2">
      <c r="A59" s="8" t="s">
        <v>260</v>
      </c>
      <c r="B59" s="215">
        <v>433</v>
      </c>
    </row>
    <row r="60" s="1" customFormat="1" ht="16.9" customHeight="1" spans="1:2">
      <c r="A60" s="8" t="s">
        <v>189</v>
      </c>
      <c r="B60" s="215">
        <v>152</v>
      </c>
    </row>
    <row r="61" s="1" customFormat="1" ht="16.9" customHeight="1" spans="1:2">
      <c r="A61" s="8" t="s">
        <v>263</v>
      </c>
      <c r="B61" s="215">
        <v>3191</v>
      </c>
    </row>
    <row r="62" s="1" customFormat="1" ht="16.9" customHeight="1" spans="1:2">
      <c r="A62" s="8" t="s">
        <v>265</v>
      </c>
      <c r="B62" s="215">
        <v>8846</v>
      </c>
    </row>
    <row r="63" s="1" customFormat="1" ht="16.9" customHeight="1" spans="1:2">
      <c r="A63" s="8" t="s">
        <v>170</v>
      </c>
      <c r="B63" s="215">
        <v>4757</v>
      </c>
    </row>
    <row r="64" s="1" customFormat="1" ht="16.9" customHeight="1" spans="1:2">
      <c r="A64" s="8" t="s">
        <v>172</v>
      </c>
      <c r="B64" s="215">
        <v>0</v>
      </c>
    </row>
    <row r="65" s="1" customFormat="1" ht="16.9" customHeight="1" spans="1:2">
      <c r="A65" s="8" t="s">
        <v>174</v>
      </c>
      <c r="B65" s="215">
        <v>196</v>
      </c>
    </row>
    <row r="66" s="1" customFormat="1" ht="16.9" customHeight="1" spans="1:2">
      <c r="A66" s="125" t="s">
        <v>270</v>
      </c>
      <c r="B66" s="250">
        <v>120</v>
      </c>
    </row>
    <row r="67" s="1" customFormat="1" ht="16.9" customHeight="1" spans="1:2">
      <c r="A67" s="8" t="s">
        <v>272</v>
      </c>
      <c r="B67" s="215">
        <v>103</v>
      </c>
    </row>
    <row r="68" s="1" customFormat="1" ht="16.9" customHeight="1" spans="1:2">
      <c r="A68" s="8" t="s">
        <v>274</v>
      </c>
      <c r="B68" s="215">
        <v>0</v>
      </c>
    </row>
    <row r="69" s="1" customFormat="1" ht="16.9" customHeight="1" spans="1:2">
      <c r="A69" s="8" t="s">
        <v>276</v>
      </c>
      <c r="B69" s="215">
        <v>869</v>
      </c>
    </row>
    <row r="70" s="1" customFormat="1" ht="16.9" customHeight="1" spans="1:2">
      <c r="A70" s="8" t="s">
        <v>278</v>
      </c>
      <c r="B70" s="215">
        <v>0</v>
      </c>
    </row>
    <row r="71" s="1" customFormat="1" ht="16.9" customHeight="1" spans="1:2">
      <c r="A71" s="8" t="s">
        <v>189</v>
      </c>
      <c r="B71" s="215">
        <v>267</v>
      </c>
    </row>
    <row r="72" s="1" customFormat="1" ht="16.9" customHeight="1" spans="1:2">
      <c r="A72" s="8" t="s">
        <v>281</v>
      </c>
      <c r="B72" s="215">
        <v>2534</v>
      </c>
    </row>
    <row r="73" s="1" customFormat="1" ht="16.9" customHeight="1" spans="1:2">
      <c r="A73" s="8" t="s">
        <v>283</v>
      </c>
      <c r="B73" s="215">
        <v>180610</v>
      </c>
    </row>
    <row r="74" s="1" customFormat="1" ht="16.9" customHeight="1" spans="1:2">
      <c r="A74" s="8" t="s">
        <v>170</v>
      </c>
      <c r="B74" s="215">
        <v>110130</v>
      </c>
    </row>
    <row r="75" s="1" customFormat="1" ht="16.9" customHeight="1" spans="1:2">
      <c r="A75" s="8" t="s">
        <v>172</v>
      </c>
      <c r="B75" s="215">
        <v>10357</v>
      </c>
    </row>
    <row r="76" s="1" customFormat="1" ht="16.9" customHeight="1" spans="1:2">
      <c r="A76" s="8" t="s">
        <v>174</v>
      </c>
      <c r="B76" s="215">
        <v>58</v>
      </c>
    </row>
    <row r="77" s="1" customFormat="1" ht="16.9" customHeight="1" spans="1:2">
      <c r="A77" s="8" t="s">
        <v>288</v>
      </c>
      <c r="B77" s="215">
        <v>587</v>
      </c>
    </row>
    <row r="78" s="1" customFormat="1" ht="16.9" customHeight="1" spans="1:2">
      <c r="A78" s="8" t="s">
        <v>290</v>
      </c>
      <c r="B78" s="215">
        <v>2516</v>
      </c>
    </row>
    <row r="79" s="1" customFormat="1" ht="16.9" customHeight="1" spans="1:2">
      <c r="A79" s="8" t="s">
        <v>292</v>
      </c>
      <c r="B79" s="215">
        <v>38000</v>
      </c>
    </row>
    <row r="80" s="1" customFormat="1" ht="16.9" customHeight="1" spans="1:2">
      <c r="A80" s="8" t="s">
        <v>294</v>
      </c>
      <c r="B80" s="215">
        <v>3299</v>
      </c>
    </row>
    <row r="81" s="1" customFormat="1" ht="16.9" customHeight="1" spans="1:2">
      <c r="A81" s="8" t="s">
        <v>296</v>
      </c>
      <c r="B81" s="215">
        <v>1499</v>
      </c>
    </row>
    <row r="82" s="1" customFormat="1" ht="16.9" customHeight="1" spans="1:2">
      <c r="A82" s="8" t="s">
        <v>276</v>
      </c>
      <c r="B82" s="215">
        <v>4561</v>
      </c>
    </row>
    <row r="83" s="1" customFormat="1" ht="16.9" customHeight="1" spans="1:2">
      <c r="A83" s="8" t="s">
        <v>189</v>
      </c>
      <c r="B83" s="215">
        <v>130</v>
      </c>
    </row>
    <row r="84" s="1" customFormat="1" ht="16.9" customHeight="1" spans="1:2">
      <c r="A84" s="8" t="s">
        <v>300</v>
      </c>
      <c r="B84" s="215">
        <v>9473</v>
      </c>
    </row>
    <row r="85" s="1" customFormat="1" ht="16.9" customHeight="1" spans="1:2">
      <c r="A85" s="8" t="s">
        <v>302</v>
      </c>
      <c r="B85" s="215">
        <v>7882</v>
      </c>
    </row>
    <row r="86" s="1" customFormat="1" ht="16.9" customHeight="1" spans="1:2">
      <c r="A86" s="8" t="s">
        <v>170</v>
      </c>
      <c r="B86" s="215">
        <v>2552</v>
      </c>
    </row>
    <row r="87" s="1" customFormat="1" ht="16.9" customHeight="1" spans="1:2">
      <c r="A87" s="8" t="s">
        <v>172</v>
      </c>
      <c r="B87" s="215">
        <v>0</v>
      </c>
    </row>
    <row r="88" s="1" customFormat="1" ht="16.9" customHeight="1" spans="1:2">
      <c r="A88" s="8" t="s">
        <v>174</v>
      </c>
      <c r="B88" s="215">
        <v>199</v>
      </c>
    </row>
    <row r="89" s="1" customFormat="1" ht="16.9" customHeight="1" spans="1:2">
      <c r="A89" s="8" t="s">
        <v>307</v>
      </c>
      <c r="B89" s="215">
        <v>3163</v>
      </c>
    </row>
    <row r="90" s="1" customFormat="1" ht="16.9" customHeight="1" spans="1:2">
      <c r="A90" s="8" t="s">
        <v>309</v>
      </c>
      <c r="B90" s="215">
        <v>350</v>
      </c>
    </row>
    <row r="91" s="1" customFormat="1" ht="16.9" customHeight="1" spans="1:2">
      <c r="A91" s="8" t="s">
        <v>276</v>
      </c>
      <c r="B91" s="215">
        <v>803</v>
      </c>
    </row>
    <row r="92" s="1" customFormat="1" ht="16.9" customHeight="1" spans="1:2">
      <c r="A92" s="8" t="s">
        <v>189</v>
      </c>
      <c r="B92" s="215">
        <v>188</v>
      </c>
    </row>
    <row r="93" s="1" customFormat="1" ht="16.9" customHeight="1" spans="1:2">
      <c r="A93" s="8" t="s">
        <v>313</v>
      </c>
      <c r="B93" s="215">
        <v>627</v>
      </c>
    </row>
    <row r="94" s="1" customFormat="1" ht="16.9" customHeight="1" spans="1:2">
      <c r="A94" s="8" t="s">
        <v>315</v>
      </c>
      <c r="B94" s="215">
        <v>1171</v>
      </c>
    </row>
    <row r="95" s="1" customFormat="1" ht="16.9" customHeight="1" spans="1:2">
      <c r="A95" s="8" t="s">
        <v>170</v>
      </c>
      <c r="B95" s="215">
        <v>0</v>
      </c>
    </row>
    <row r="96" s="1" customFormat="1" ht="16.9" customHeight="1" spans="1:2">
      <c r="A96" s="8" t="s">
        <v>172</v>
      </c>
      <c r="B96" s="215">
        <v>0</v>
      </c>
    </row>
    <row r="97" s="1" customFormat="1" ht="16.9" customHeight="1" spans="1:2">
      <c r="A97" s="8" t="s">
        <v>174</v>
      </c>
      <c r="B97" s="215">
        <v>0</v>
      </c>
    </row>
    <row r="98" s="1" customFormat="1" ht="16.9" customHeight="1" spans="1:2">
      <c r="A98" s="8" t="s">
        <v>320</v>
      </c>
      <c r="B98" s="215">
        <v>0</v>
      </c>
    </row>
    <row r="99" s="1" customFormat="1" ht="16.9" customHeight="1" spans="1:2">
      <c r="A99" s="8" t="s">
        <v>322</v>
      </c>
      <c r="B99" s="215">
        <v>1012</v>
      </c>
    </row>
    <row r="100" s="1" customFormat="1" ht="16.9" customHeight="1" spans="1:2">
      <c r="A100" s="8" t="s">
        <v>324</v>
      </c>
      <c r="B100" s="215">
        <v>0</v>
      </c>
    </row>
    <row r="101" s="1" customFormat="1" ht="16.9" customHeight="1" spans="1:2">
      <c r="A101" s="8" t="s">
        <v>276</v>
      </c>
      <c r="B101" s="215">
        <v>129</v>
      </c>
    </row>
    <row r="102" s="1" customFormat="1" ht="16.9" customHeight="1" spans="1:2">
      <c r="A102" s="8" t="s">
        <v>189</v>
      </c>
      <c r="B102" s="215">
        <v>0</v>
      </c>
    </row>
    <row r="103" s="1" customFormat="1" ht="16.9" customHeight="1" spans="1:2">
      <c r="A103" s="8" t="s">
        <v>328</v>
      </c>
      <c r="B103" s="215">
        <v>30</v>
      </c>
    </row>
    <row r="104" s="1" customFormat="1" ht="16.9" customHeight="1" spans="1:2">
      <c r="A104" s="8" t="s">
        <v>330</v>
      </c>
      <c r="B104" s="215">
        <v>60377</v>
      </c>
    </row>
    <row r="105" s="1" customFormat="1" ht="16.9" customHeight="1" spans="1:2">
      <c r="A105" s="8" t="s">
        <v>170</v>
      </c>
      <c r="B105" s="215">
        <v>3564</v>
      </c>
    </row>
    <row r="106" s="1" customFormat="1" ht="16.9" customHeight="1" spans="1:2">
      <c r="A106" s="8" t="s">
        <v>172</v>
      </c>
      <c r="B106" s="215">
        <v>-1325</v>
      </c>
    </row>
    <row r="107" s="1" customFormat="1" ht="16.9" customHeight="1" spans="1:2">
      <c r="A107" s="8" t="s">
        <v>174</v>
      </c>
      <c r="B107" s="215">
        <v>0</v>
      </c>
    </row>
    <row r="108" s="1" customFormat="1" ht="16.9" customHeight="1" spans="1:2">
      <c r="A108" s="8" t="s">
        <v>335</v>
      </c>
      <c r="B108" s="215">
        <v>0</v>
      </c>
    </row>
    <row r="109" s="1" customFormat="1" ht="16.9" customHeight="1" spans="1:2">
      <c r="A109" s="8" t="s">
        <v>337</v>
      </c>
      <c r="B109" s="215">
        <v>0</v>
      </c>
    </row>
    <row r="110" s="1" customFormat="1" ht="16.9" customHeight="1" spans="1:2">
      <c r="A110" s="8" t="s">
        <v>339</v>
      </c>
      <c r="B110" s="215">
        <v>50391</v>
      </c>
    </row>
    <row r="111" s="1" customFormat="1" ht="16.9" customHeight="1" spans="1:2">
      <c r="A111" s="8" t="s">
        <v>341</v>
      </c>
      <c r="B111" s="215">
        <v>60</v>
      </c>
    </row>
    <row r="112" s="1" customFormat="1" ht="16.9" customHeight="1" spans="1:2">
      <c r="A112" s="8" t="s">
        <v>343</v>
      </c>
      <c r="B112" s="215">
        <v>2300</v>
      </c>
    </row>
    <row r="113" s="1" customFormat="1" ht="16.9" customHeight="1" spans="1:2">
      <c r="A113" s="8" t="s">
        <v>345</v>
      </c>
      <c r="B113" s="215">
        <v>110</v>
      </c>
    </row>
    <row r="114" s="1" customFormat="1" ht="16.9" customHeight="1" spans="1:2">
      <c r="A114" s="8" t="s">
        <v>347</v>
      </c>
      <c r="B114" s="215">
        <v>150</v>
      </c>
    </row>
    <row r="115" s="1" customFormat="1" ht="16.9" customHeight="1" spans="1:2">
      <c r="A115" s="8" t="s">
        <v>349</v>
      </c>
      <c r="B115" s="215">
        <v>656</v>
      </c>
    </row>
    <row r="116" s="1" customFormat="1" ht="16.9" customHeight="1" spans="1:2">
      <c r="A116" s="8" t="s">
        <v>351</v>
      </c>
      <c r="B116" s="215">
        <v>0</v>
      </c>
    </row>
    <row r="117" s="1" customFormat="1" ht="16.9" customHeight="1" spans="1:2">
      <c r="A117" s="8" t="s">
        <v>189</v>
      </c>
      <c r="B117" s="215">
        <v>291</v>
      </c>
    </row>
    <row r="118" s="1" customFormat="1" ht="16.9" customHeight="1" spans="1:2">
      <c r="A118" s="8" t="s">
        <v>354</v>
      </c>
      <c r="B118" s="215">
        <v>4180</v>
      </c>
    </row>
    <row r="119" s="1" customFormat="1" ht="16.9" customHeight="1" spans="1:2">
      <c r="A119" s="8" t="s">
        <v>356</v>
      </c>
      <c r="B119" s="215">
        <v>8729</v>
      </c>
    </row>
    <row r="120" s="1" customFormat="1" ht="16.9" customHeight="1" spans="1:2">
      <c r="A120" s="8" t="s">
        <v>170</v>
      </c>
      <c r="B120" s="215">
        <v>4048</v>
      </c>
    </row>
    <row r="121" s="1" customFormat="1" ht="16.9" customHeight="1" spans="1:2">
      <c r="A121" s="8" t="s">
        <v>172</v>
      </c>
      <c r="B121" s="215">
        <v>1515</v>
      </c>
    </row>
    <row r="122" s="1" customFormat="1" ht="16.9" customHeight="1" spans="1:2">
      <c r="A122" s="8" t="s">
        <v>174</v>
      </c>
      <c r="B122" s="215">
        <v>40</v>
      </c>
    </row>
    <row r="123" s="1" customFormat="1" ht="16.9" customHeight="1" spans="1:2">
      <c r="A123" s="8" t="s">
        <v>361</v>
      </c>
      <c r="B123" s="215">
        <v>400</v>
      </c>
    </row>
    <row r="124" s="1" customFormat="1" ht="16.9" customHeight="1" spans="1:2">
      <c r="A124" s="8" t="s">
        <v>363</v>
      </c>
      <c r="B124" s="215">
        <v>0</v>
      </c>
    </row>
    <row r="125" s="1" customFormat="1" ht="16.9" customHeight="1" spans="1:2">
      <c r="A125" s="8" t="s">
        <v>365</v>
      </c>
      <c r="B125" s="215">
        <v>0</v>
      </c>
    </row>
    <row r="126" s="1" customFormat="1" ht="16.9" customHeight="1" spans="1:2">
      <c r="A126" s="8" t="s">
        <v>189</v>
      </c>
      <c r="B126" s="215">
        <v>18</v>
      </c>
    </row>
    <row r="127" s="1" customFormat="1" ht="16.9" customHeight="1" spans="1:2">
      <c r="A127" s="8" t="s">
        <v>368</v>
      </c>
      <c r="B127" s="215">
        <v>2708</v>
      </c>
    </row>
    <row r="128" s="1" customFormat="1" ht="16.9" customHeight="1" spans="1:2">
      <c r="A128" s="8" t="s">
        <v>370</v>
      </c>
      <c r="B128" s="215">
        <v>17060</v>
      </c>
    </row>
    <row r="129" s="1" customFormat="1" ht="16.9" customHeight="1" spans="1:2">
      <c r="A129" s="8" t="s">
        <v>170</v>
      </c>
      <c r="B129" s="215">
        <v>2973</v>
      </c>
    </row>
    <row r="130" s="1" customFormat="1" ht="16.9" customHeight="1" spans="1:2">
      <c r="A130" s="8" t="s">
        <v>172</v>
      </c>
      <c r="B130" s="215">
        <v>0</v>
      </c>
    </row>
    <row r="131" s="1" customFormat="1" ht="16.9" customHeight="1" spans="1:2">
      <c r="A131" s="8" t="s">
        <v>174</v>
      </c>
      <c r="B131" s="215">
        <v>109</v>
      </c>
    </row>
    <row r="132" s="1" customFormat="1" ht="16.9" customHeight="1" spans="1:2">
      <c r="A132" s="8" t="s">
        <v>375</v>
      </c>
      <c r="B132" s="215">
        <v>0</v>
      </c>
    </row>
    <row r="133" s="1" customFormat="1" ht="16.9" customHeight="1" spans="1:2">
      <c r="A133" s="8" t="s">
        <v>377</v>
      </c>
      <c r="B133" s="215">
        <v>0</v>
      </c>
    </row>
    <row r="134" s="1" customFormat="1" ht="16.9" customHeight="1" spans="1:2">
      <c r="A134" s="8" t="s">
        <v>379</v>
      </c>
      <c r="B134" s="215">
        <v>340</v>
      </c>
    </row>
    <row r="135" s="1" customFormat="1" ht="16.9" customHeight="1" spans="1:2">
      <c r="A135" s="8" t="s">
        <v>381</v>
      </c>
      <c r="B135" s="215">
        <v>0</v>
      </c>
    </row>
    <row r="136" s="1" customFormat="1" ht="16.9" customHeight="1" spans="1:2">
      <c r="A136" s="8" t="s">
        <v>383</v>
      </c>
      <c r="B136" s="215">
        <v>8895</v>
      </c>
    </row>
    <row r="137" s="1" customFormat="1" ht="16.9" customHeight="1" spans="1:2">
      <c r="A137" s="8" t="s">
        <v>189</v>
      </c>
      <c r="B137" s="215">
        <v>213</v>
      </c>
    </row>
    <row r="138" s="1" customFormat="1" ht="16.9" customHeight="1" spans="1:2">
      <c r="A138" s="8" t="s">
        <v>386</v>
      </c>
      <c r="B138" s="215">
        <v>4530</v>
      </c>
    </row>
    <row r="139" s="1" customFormat="1" ht="16.9" customHeight="1" spans="1:2">
      <c r="A139" s="8" t="s">
        <v>388</v>
      </c>
      <c r="B139" s="215">
        <v>1183</v>
      </c>
    </row>
    <row r="140" s="1" customFormat="1" ht="16.9" customHeight="1" spans="1:2">
      <c r="A140" s="8" t="s">
        <v>170</v>
      </c>
      <c r="B140" s="215">
        <v>380</v>
      </c>
    </row>
    <row r="141" s="1" customFormat="1" ht="16.9" customHeight="1" spans="1:2">
      <c r="A141" s="8" t="s">
        <v>172</v>
      </c>
      <c r="B141" s="215">
        <v>803</v>
      </c>
    </row>
    <row r="142" s="1" customFormat="1" ht="16.9" customHeight="1" spans="1:2">
      <c r="A142" s="8" t="s">
        <v>174</v>
      </c>
      <c r="B142" s="215">
        <v>0</v>
      </c>
    </row>
    <row r="143" s="1" customFormat="1" ht="16.9" customHeight="1" spans="1:2">
      <c r="A143" s="8" t="s">
        <v>393</v>
      </c>
      <c r="B143" s="215">
        <v>0</v>
      </c>
    </row>
    <row r="144" s="1" customFormat="1" ht="16.9" customHeight="1" spans="1:2">
      <c r="A144" s="8" t="s">
        <v>395</v>
      </c>
      <c r="B144" s="215">
        <v>0</v>
      </c>
    </row>
    <row r="145" s="1" customFormat="1" ht="16.9" customHeight="1" spans="1:2">
      <c r="A145" s="8" t="s">
        <v>397</v>
      </c>
      <c r="B145" s="215">
        <v>0</v>
      </c>
    </row>
    <row r="146" s="1" customFormat="1" ht="16.9" customHeight="1" spans="1:2">
      <c r="A146" s="8" t="s">
        <v>399</v>
      </c>
      <c r="B146" s="215">
        <v>0</v>
      </c>
    </row>
    <row r="147" s="1" customFormat="1" ht="16.9" customHeight="1" spans="1:2">
      <c r="A147" s="8" t="s">
        <v>401</v>
      </c>
      <c r="B147" s="215">
        <v>0</v>
      </c>
    </row>
    <row r="148" s="1" customFormat="1" ht="16.9" customHeight="1" spans="1:2">
      <c r="A148" s="8" t="s">
        <v>403</v>
      </c>
      <c r="B148" s="215">
        <v>0</v>
      </c>
    </row>
    <row r="149" s="1" customFormat="1" ht="16.9" customHeight="1" spans="1:2">
      <c r="A149" s="8" t="s">
        <v>189</v>
      </c>
      <c r="B149" s="215">
        <v>0</v>
      </c>
    </row>
    <row r="150" s="1" customFormat="1" ht="16.9" customHeight="1" spans="1:2">
      <c r="A150" s="8" t="s">
        <v>406</v>
      </c>
      <c r="B150" s="215">
        <v>0</v>
      </c>
    </row>
    <row r="151" s="1" customFormat="1" ht="16.9" customHeight="1" spans="1:2">
      <c r="A151" s="8" t="s">
        <v>408</v>
      </c>
      <c r="B151" s="215">
        <v>4681</v>
      </c>
    </row>
    <row r="152" s="1" customFormat="1" ht="16.9" customHeight="1" spans="1:2">
      <c r="A152" s="8" t="s">
        <v>170</v>
      </c>
      <c r="B152" s="215">
        <v>2349</v>
      </c>
    </row>
    <row r="153" s="1" customFormat="1" ht="16.9" customHeight="1" spans="1:2">
      <c r="A153" s="8" t="s">
        <v>172</v>
      </c>
      <c r="B153" s="215">
        <v>0</v>
      </c>
    </row>
    <row r="154" s="1" customFormat="1" ht="16.9" customHeight="1" spans="1:2">
      <c r="A154" s="8" t="s">
        <v>174</v>
      </c>
      <c r="B154" s="215">
        <v>402</v>
      </c>
    </row>
    <row r="155" s="1" customFormat="1" ht="16.9" customHeight="1" spans="1:2">
      <c r="A155" s="8" t="s">
        <v>413</v>
      </c>
      <c r="B155" s="215">
        <v>635</v>
      </c>
    </row>
    <row r="156" s="1" customFormat="1" ht="16.9" customHeight="1" spans="1:2">
      <c r="A156" s="8" t="s">
        <v>415</v>
      </c>
      <c r="B156" s="215">
        <v>101</v>
      </c>
    </row>
    <row r="157" s="1" customFormat="1" ht="16.9" customHeight="1" spans="1:2">
      <c r="A157" s="8" t="s">
        <v>417</v>
      </c>
      <c r="B157" s="215">
        <v>205</v>
      </c>
    </row>
    <row r="158" s="1" customFormat="1" ht="16.9" customHeight="1" spans="1:2">
      <c r="A158" s="8" t="s">
        <v>276</v>
      </c>
      <c r="B158" s="215">
        <v>90</v>
      </c>
    </row>
    <row r="159" s="1" customFormat="1" ht="16.9" customHeight="1" spans="1:2">
      <c r="A159" s="8" t="s">
        <v>189</v>
      </c>
      <c r="B159" s="215">
        <v>621</v>
      </c>
    </row>
    <row r="160" s="1" customFormat="1" ht="16.9" customHeight="1" spans="1:2">
      <c r="A160" s="8" t="s">
        <v>421</v>
      </c>
      <c r="B160" s="215">
        <v>278</v>
      </c>
    </row>
    <row r="161" s="1" customFormat="1" ht="16.9" customHeight="1" spans="1:2">
      <c r="A161" s="8" t="s">
        <v>423</v>
      </c>
      <c r="B161" s="215">
        <v>30761</v>
      </c>
    </row>
    <row r="162" s="1" customFormat="1" ht="16.9" customHeight="1" spans="1:2">
      <c r="A162" s="8" t="s">
        <v>170</v>
      </c>
      <c r="B162" s="215">
        <v>1773</v>
      </c>
    </row>
    <row r="163" s="1" customFormat="1" ht="16.9" customHeight="1" spans="1:2">
      <c r="A163" s="8" t="s">
        <v>172</v>
      </c>
      <c r="B163" s="215">
        <v>-102</v>
      </c>
    </row>
    <row r="164" s="1" customFormat="1" ht="16.9" customHeight="1" spans="1:2">
      <c r="A164" s="8" t="s">
        <v>174</v>
      </c>
      <c r="B164" s="215">
        <v>73</v>
      </c>
    </row>
    <row r="165" s="1" customFormat="1" ht="16.9" customHeight="1" spans="1:2">
      <c r="A165" s="8" t="s">
        <v>428</v>
      </c>
      <c r="B165" s="215">
        <v>30</v>
      </c>
    </row>
    <row r="166" s="1" customFormat="1" ht="16.9" customHeight="1" spans="1:2">
      <c r="A166" s="8" t="s">
        <v>430</v>
      </c>
      <c r="B166" s="215">
        <v>0</v>
      </c>
    </row>
    <row r="167" s="1" customFormat="1" ht="16.9" customHeight="1" spans="1:2">
      <c r="A167" s="8" t="s">
        <v>432</v>
      </c>
      <c r="B167" s="215">
        <v>4339</v>
      </c>
    </row>
    <row r="168" s="1" customFormat="1" ht="16.9" customHeight="1" spans="1:2">
      <c r="A168" s="8" t="s">
        <v>434</v>
      </c>
      <c r="B168" s="215">
        <v>445</v>
      </c>
    </row>
    <row r="169" s="1" customFormat="1" ht="16.9" customHeight="1" spans="1:2">
      <c r="A169" s="8" t="s">
        <v>436</v>
      </c>
      <c r="B169" s="215">
        <v>0</v>
      </c>
    </row>
    <row r="170" s="1" customFormat="1" ht="16.9" customHeight="1" spans="1:2">
      <c r="A170" s="8" t="s">
        <v>438</v>
      </c>
      <c r="B170" s="215">
        <v>982</v>
      </c>
    </row>
    <row r="171" s="1" customFormat="1" ht="16.9" customHeight="1" spans="1:2">
      <c r="A171" s="8" t="s">
        <v>276</v>
      </c>
      <c r="B171" s="215">
        <v>585</v>
      </c>
    </row>
    <row r="172" s="1" customFormat="1" ht="16.9" customHeight="1" spans="1:2">
      <c r="A172" s="8" t="s">
        <v>189</v>
      </c>
      <c r="B172" s="215">
        <v>11747</v>
      </c>
    </row>
    <row r="173" s="1" customFormat="1" ht="16.9" customHeight="1" spans="1:2">
      <c r="A173" s="8" t="s">
        <v>442</v>
      </c>
      <c r="B173" s="215">
        <v>10889</v>
      </c>
    </row>
    <row r="174" s="1" customFormat="1" ht="16.9" customHeight="1" spans="1:2">
      <c r="A174" s="8" t="s">
        <v>444</v>
      </c>
      <c r="B174" s="215">
        <v>7526</v>
      </c>
    </row>
    <row r="175" s="1" customFormat="1" ht="16.9" customHeight="1" spans="1:2">
      <c r="A175" s="8" t="s">
        <v>170</v>
      </c>
      <c r="B175" s="215">
        <v>1641</v>
      </c>
    </row>
    <row r="176" s="1" customFormat="1" ht="16.9" customHeight="1" spans="1:2">
      <c r="A176" s="8" t="s">
        <v>172</v>
      </c>
      <c r="B176" s="215">
        <v>0</v>
      </c>
    </row>
    <row r="177" s="1" customFormat="1" ht="16.9" customHeight="1" spans="1:2">
      <c r="A177" s="8" t="s">
        <v>174</v>
      </c>
      <c r="B177" s="215">
        <v>157</v>
      </c>
    </row>
    <row r="178" s="1" customFormat="1" ht="16.9" customHeight="1" spans="1:2">
      <c r="A178" s="8" t="s">
        <v>449</v>
      </c>
      <c r="B178" s="215">
        <v>1867</v>
      </c>
    </row>
    <row r="179" s="1" customFormat="1" ht="16.9" customHeight="1" spans="1:2">
      <c r="A179" s="8" t="s">
        <v>189</v>
      </c>
      <c r="B179" s="215">
        <v>500</v>
      </c>
    </row>
    <row r="180" s="1" customFormat="1" ht="16.9" customHeight="1" spans="1:2">
      <c r="A180" s="8" t="s">
        <v>452</v>
      </c>
      <c r="B180" s="215">
        <v>3361</v>
      </c>
    </row>
    <row r="181" s="1" customFormat="1" ht="16.9" customHeight="1" spans="1:2">
      <c r="A181" s="8" t="s">
        <v>454</v>
      </c>
      <c r="B181" s="215">
        <v>7017</v>
      </c>
    </row>
    <row r="182" s="1" customFormat="1" ht="16.9" customHeight="1" spans="1:2">
      <c r="A182" s="8" t="s">
        <v>170</v>
      </c>
      <c r="B182" s="215">
        <v>0</v>
      </c>
    </row>
    <row r="183" s="1" customFormat="1" ht="16.9" customHeight="1" spans="1:2">
      <c r="A183" s="8" t="s">
        <v>172</v>
      </c>
      <c r="B183" s="215">
        <v>0</v>
      </c>
    </row>
    <row r="184" s="1" customFormat="1" ht="16.9" customHeight="1" spans="1:2">
      <c r="A184" s="8" t="s">
        <v>174</v>
      </c>
      <c r="B184" s="215">
        <v>0</v>
      </c>
    </row>
    <row r="185" s="1" customFormat="1" ht="16.9" customHeight="1" spans="1:2">
      <c r="A185" s="8" t="s">
        <v>459</v>
      </c>
      <c r="B185" s="215">
        <v>582</v>
      </c>
    </row>
    <row r="186" s="1" customFormat="1" ht="16.9" customHeight="1" spans="1:2">
      <c r="A186" s="8" t="s">
        <v>189</v>
      </c>
      <c r="B186" s="215">
        <v>235</v>
      </c>
    </row>
    <row r="187" s="1" customFormat="1" ht="16.9" customHeight="1" spans="1:2">
      <c r="A187" s="8" t="s">
        <v>462</v>
      </c>
      <c r="B187" s="215">
        <v>6200</v>
      </c>
    </row>
    <row r="188" s="1" customFormat="1" ht="16.9" customHeight="1" spans="1:2">
      <c r="A188" s="8" t="s">
        <v>464</v>
      </c>
      <c r="B188" s="215">
        <v>5337</v>
      </c>
    </row>
    <row r="189" s="1" customFormat="1" ht="16.9" customHeight="1" spans="1:2">
      <c r="A189" s="8" t="s">
        <v>170</v>
      </c>
      <c r="B189" s="215">
        <v>1881</v>
      </c>
    </row>
    <row r="190" s="1" customFormat="1" ht="16.9" customHeight="1" spans="1:2">
      <c r="A190" s="8" t="s">
        <v>172</v>
      </c>
      <c r="B190" s="215">
        <v>0</v>
      </c>
    </row>
    <row r="191" s="1" customFormat="1" ht="16.9" customHeight="1" spans="1:2">
      <c r="A191" s="8" t="s">
        <v>174</v>
      </c>
      <c r="B191" s="215">
        <v>63</v>
      </c>
    </row>
    <row r="192" s="1" customFormat="1" ht="16.9" customHeight="1" spans="1:2">
      <c r="A192" s="8" t="s">
        <v>469</v>
      </c>
      <c r="B192" s="215">
        <v>0</v>
      </c>
    </row>
    <row r="193" s="1" customFormat="1" ht="16.9" customHeight="1" spans="1:2">
      <c r="A193" s="8" t="s">
        <v>471</v>
      </c>
      <c r="B193" s="215">
        <v>704</v>
      </c>
    </row>
    <row r="194" s="1" customFormat="1" ht="16.9" customHeight="1" spans="1:2">
      <c r="A194" s="8" t="s">
        <v>473</v>
      </c>
      <c r="B194" s="215">
        <v>2065</v>
      </c>
    </row>
    <row r="195" s="1" customFormat="1" ht="16.9" customHeight="1" spans="1:2">
      <c r="A195" s="8" t="s">
        <v>189</v>
      </c>
      <c r="B195" s="215">
        <v>237</v>
      </c>
    </row>
    <row r="196" s="1" customFormat="1" ht="16.9" customHeight="1" spans="1:2">
      <c r="A196" s="8" t="s">
        <v>476</v>
      </c>
      <c r="B196" s="215">
        <v>387</v>
      </c>
    </row>
    <row r="197" s="1" customFormat="1" ht="16.9" customHeight="1" spans="1:2">
      <c r="A197" s="8" t="s">
        <v>478</v>
      </c>
      <c r="B197" s="215">
        <v>4390</v>
      </c>
    </row>
    <row r="198" s="1" customFormat="1" ht="16.9" customHeight="1" spans="1:2">
      <c r="A198" s="8" t="s">
        <v>170</v>
      </c>
      <c r="B198" s="215">
        <v>1175</v>
      </c>
    </row>
    <row r="199" s="1" customFormat="1" ht="16.9" customHeight="1" spans="1:2">
      <c r="A199" s="8" t="s">
        <v>172</v>
      </c>
      <c r="B199" s="215">
        <v>0</v>
      </c>
    </row>
    <row r="200" s="1" customFormat="1" ht="16.9" customHeight="1" spans="1:2">
      <c r="A200" s="8" t="s">
        <v>174</v>
      </c>
      <c r="B200" s="215">
        <v>0</v>
      </c>
    </row>
    <row r="201" s="1" customFormat="1" ht="16.9" customHeight="1" spans="1:2">
      <c r="A201" s="8" t="s">
        <v>483</v>
      </c>
      <c r="B201" s="215">
        <v>3215</v>
      </c>
    </row>
    <row r="202" s="1" customFormat="1" ht="16.9" customHeight="1" spans="1:2">
      <c r="A202" s="8" t="s">
        <v>485</v>
      </c>
      <c r="B202" s="215">
        <v>0</v>
      </c>
    </row>
    <row r="203" s="1" customFormat="1" ht="16.9" customHeight="1" spans="1:2">
      <c r="A203" s="8" t="s">
        <v>487</v>
      </c>
      <c r="B203" s="215">
        <v>4723</v>
      </c>
    </row>
    <row r="204" s="1" customFormat="1" ht="16.9" customHeight="1" spans="1:2">
      <c r="A204" s="8" t="s">
        <v>170</v>
      </c>
      <c r="B204" s="215">
        <v>2860</v>
      </c>
    </row>
    <row r="205" s="1" customFormat="1" ht="16.9" customHeight="1" spans="1:2">
      <c r="A205" s="8" t="s">
        <v>172</v>
      </c>
      <c r="B205" s="215">
        <v>144</v>
      </c>
    </row>
    <row r="206" s="1" customFormat="1" ht="16.9" customHeight="1" spans="1:2">
      <c r="A206" s="8" t="s">
        <v>174</v>
      </c>
      <c r="B206" s="215">
        <v>0</v>
      </c>
    </row>
    <row r="207" s="1" customFormat="1" ht="16.9" customHeight="1" spans="1:2">
      <c r="A207" s="8" t="s">
        <v>202</v>
      </c>
      <c r="B207" s="215">
        <v>0</v>
      </c>
    </row>
    <row r="208" s="1" customFormat="1" ht="16.9" customHeight="1" spans="1:2">
      <c r="A208" s="8" t="s">
        <v>189</v>
      </c>
      <c r="B208" s="215">
        <v>0</v>
      </c>
    </row>
    <row r="209" s="1" customFormat="1" ht="16.9" customHeight="1" spans="1:2">
      <c r="A209" s="8" t="s">
        <v>494</v>
      </c>
      <c r="B209" s="215">
        <v>1719</v>
      </c>
    </row>
    <row r="210" s="1" customFormat="1" ht="16.9" customHeight="1" spans="1:2">
      <c r="A210" s="8" t="s">
        <v>496</v>
      </c>
      <c r="B210" s="215">
        <v>9450</v>
      </c>
    </row>
    <row r="211" s="1" customFormat="1" ht="16.9" customHeight="1" spans="1:2">
      <c r="A211" s="8" t="s">
        <v>170</v>
      </c>
      <c r="B211" s="215">
        <v>2461</v>
      </c>
    </row>
    <row r="212" s="1" customFormat="1" ht="16.9" customHeight="1" spans="1:2">
      <c r="A212" s="8" t="s">
        <v>172</v>
      </c>
      <c r="B212" s="215">
        <v>202</v>
      </c>
    </row>
    <row r="213" s="1" customFormat="1" ht="16.9" customHeight="1" spans="1:2">
      <c r="A213" s="8" t="s">
        <v>174</v>
      </c>
      <c r="B213" s="215">
        <v>25</v>
      </c>
    </row>
    <row r="214" s="1" customFormat="1" ht="16.9" customHeight="1" spans="1:2">
      <c r="A214" s="8" t="s">
        <v>501</v>
      </c>
      <c r="B214" s="215">
        <v>0</v>
      </c>
    </row>
    <row r="215" s="1" customFormat="1" ht="16.9" customHeight="1" spans="1:2">
      <c r="A215" s="8" t="s">
        <v>503</v>
      </c>
      <c r="B215" s="215">
        <v>0</v>
      </c>
    </row>
    <row r="216" s="1" customFormat="1" ht="16.9" customHeight="1" spans="1:2">
      <c r="A216" s="8" t="s">
        <v>189</v>
      </c>
      <c r="B216" s="215">
        <v>184</v>
      </c>
    </row>
    <row r="217" s="1" customFormat="1" ht="16.9" customHeight="1" spans="1:2">
      <c r="A217" s="8" t="s">
        <v>506</v>
      </c>
      <c r="B217" s="215">
        <v>6578</v>
      </c>
    </row>
    <row r="218" s="1" customFormat="1" ht="16.9" customHeight="1" spans="1:2">
      <c r="A218" s="8" t="s">
        <v>508</v>
      </c>
      <c r="B218" s="215">
        <v>18128</v>
      </c>
    </row>
    <row r="219" s="1" customFormat="1" ht="16.9" customHeight="1" spans="1:2">
      <c r="A219" s="8" t="s">
        <v>170</v>
      </c>
      <c r="B219" s="215">
        <v>8360</v>
      </c>
    </row>
    <row r="220" s="1" customFormat="1" ht="16.9" customHeight="1" spans="1:2">
      <c r="A220" s="8" t="s">
        <v>172</v>
      </c>
      <c r="B220" s="215">
        <v>-460</v>
      </c>
    </row>
    <row r="221" s="1" customFormat="1" ht="16.9" customHeight="1" spans="1:2">
      <c r="A221" s="8" t="s">
        <v>174</v>
      </c>
      <c r="B221" s="215">
        <v>247</v>
      </c>
    </row>
    <row r="222" s="1" customFormat="1" ht="16.9" customHeight="1" spans="1:2">
      <c r="A222" s="8" t="s">
        <v>513</v>
      </c>
      <c r="B222" s="215">
        <v>818</v>
      </c>
    </row>
    <row r="223" s="1" customFormat="1" ht="16.9" customHeight="1" spans="1:2">
      <c r="A223" s="8" t="s">
        <v>189</v>
      </c>
      <c r="B223" s="215">
        <v>854</v>
      </c>
    </row>
    <row r="224" s="1" customFormat="1" ht="16.9" customHeight="1" spans="1:2">
      <c r="A224" s="8" t="s">
        <v>516</v>
      </c>
      <c r="B224" s="215">
        <v>8309</v>
      </c>
    </row>
    <row r="225" s="1" customFormat="1" ht="16.9" customHeight="1" spans="1:2">
      <c r="A225" s="8" t="s">
        <v>518</v>
      </c>
      <c r="B225" s="215">
        <v>6673</v>
      </c>
    </row>
    <row r="226" s="1" customFormat="1" ht="16.9" customHeight="1" spans="1:2">
      <c r="A226" s="8" t="s">
        <v>170</v>
      </c>
      <c r="B226" s="215">
        <v>2262</v>
      </c>
    </row>
    <row r="227" s="1" customFormat="1" ht="16.9" customHeight="1" spans="1:2">
      <c r="A227" s="8" t="s">
        <v>172</v>
      </c>
      <c r="B227" s="215">
        <v>0</v>
      </c>
    </row>
    <row r="228" s="1" customFormat="1" ht="16.9" customHeight="1" spans="1:2">
      <c r="A228" s="8" t="s">
        <v>174</v>
      </c>
      <c r="B228" s="215">
        <v>0</v>
      </c>
    </row>
    <row r="229" s="1" customFormat="1" ht="16.9" customHeight="1" spans="1:2">
      <c r="A229" s="8" t="s">
        <v>189</v>
      </c>
      <c r="B229" s="215">
        <v>54</v>
      </c>
    </row>
    <row r="230" s="1" customFormat="1" ht="16.9" customHeight="1" spans="1:2">
      <c r="A230" s="8" t="s">
        <v>524</v>
      </c>
      <c r="B230" s="215">
        <v>4357</v>
      </c>
    </row>
    <row r="231" s="1" customFormat="1" ht="16.9" customHeight="1" spans="1:2">
      <c r="A231" s="8" t="s">
        <v>526</v>
      </c>
      <c r="B231" s="215">
        <v>4456</v>
      </c>
    </row>
    <row r="232" s="1" customFormat="1" ht="16.9" customHeight="1" spans="1:2">
      <c r="A232" s="8" t="s">
        <v>170</v>
      </c>
      <c r="B232" s="215">
        <v>1694</v>
      </c>
    </row>
    <row r="233" s="1" customFormat="1" ht="16.9" customHeight="1" spans="1:2">
      <c r="A233" s="8" t="s">
        <v>172</v>
      </c>
      <c r="B233" s="215">
        <v>0</v>
      </c>
    </row>
    <row r="234" s="1" customFormat="1" ht="16.9" customHeight="1" spans="1:2">
      <c r="A234" s="8" t="s">
        <v>174</v>
      </c>
      <c r="B234" s="215">
        <v>0</v>
      </c>
    </row>
    <row r="235" s="1" customFormat="1" ht="16.9" customHeight="1" spans="1:2">
      <c r="A235" s="8" t="s">
        <v>189</v>
      </c>
      <c r="B235" s="215">
        <v>94</v>
      </c>
    </row>
    <row r="236" s="1" customFormat="1" ht="16.9" customHeight="1" spans="1:2">
      <c r="A236" s="8" t="s">
        <v>532</v>
      </c>
      <c r="B236" s="215">
        <v>2668</v>
      </c>
    </row>
    <row r="237" s="1" customFormat="1" ht="16.9" customHeight="1" spans="1:2">
      <c r="A237" s="8" t="s">
        <v>534</v>
      </c>
      <c r="B237" s="215">
        <v>4313</v>
      </c>
    </row>
    <row r="238" s="1" customFormat="1" ht="16.9" customHeight="1" spans="1:2">
      <c r="A238" s="8" t="s">
        <v>170</v>
      </c>
      <c r="B238" s="215">
        <v>1233</v>
      </c>
    </row>
    <row r="239" s="1" customFormat="1" ht="16.9" customHeight="1" spans="1:2">
      <c r="A239" s="8" t="s">
        <v>172</v>
      </c>
      <c r="B239" s="215">
        <v>818</v>
      </c>
    </row>
    <row r="240" s="1" customFormat="1" ht="16.9" customHeight="1" spans="1:2">
      <c r="A240" s="8" t="s">
        <v>174</v>
      </c>
      <c r="B240" s="215">
        <v>0</v>
      </c>
    </row>
    <row r="241" s="1" customFormat="1" ht="16.9" customHeight="1" spans="1:2">
      <c r="A241" s="8" t="s">
        <v>189</v>
      </c>
      <c r="B241" s="215">
        <v>11</v>
      </c>
    </row>
    <row r="242" s="1" customFormat="1" ht="16.9" customHeight="1" spans="1:2">
      <c r="A242" s="8" t="s">
        <v>540</v>
      </c>
      <c r="B242" s="215">
        <v>2251</v>
      </c>
    </row>
    <row r="243" s="1" customFormat="1" ht="16.9" customHeight="1" spans="1:2">
      <c r="A243" s="8" t="s">
        <v>542</v>
      </c>
      <c r="B243" s="215">
        <v>0</v>
      </c>
    </row>
    <row r="244" s="1" customFormat="1" ht="16.9" customHeight="1" spans="1:2">
      <c r="A244" s="8" t="s">
        <v>170</v>
      </c>
      <c r="B244" s="215">
        <v>0</v>
      </c>
    </row>
    <row r="245" s="1" customFormat="1" ht="16.9" customHeight="1" spans="1:2">
      <c r="A245" s="8" t="s">
        <v>172</v>
      </c>
      <c r="B245" s="215">
        <v>0</v>
      </c>
    </row>
    <row r="246" s="1" customFormat="1" ht="16.9" customHeight="1" spans="1:2">
      <c r="A246" s="8" t="s">
        <v>174</v>
      </c>
      <c r="B246" s="215">
        <v>0</v>
      </c>
    </row>
    <row r="247" s="1" customFormat="1" ht="16.9" customHeight="1" spans="1:2">
      <c r="A247" s="8" t="s">
        <v>189</v>
      </c>
      <c r="B247" s="215">
        <v>0</v>
      </c>
    </row>
    <row r="248" s="1" customFormat="1" ht="16.9" customHeight="1" spans="1:2">
      <c r="A248" s="8" t="s">
        <v>548</v>
      </c>
      <c r="B248" s="215">
        <v>0</v>
      </c>
    </row>
    <row r="249" s="1" customFormat="1" ht="16.9" customHeight="1" spans="1:2">
      <c r="A249" s="8" t="s">
        <v>550</v>
      </c>
      <c r="B249" s="215">
        <v>5178</v>
      </c>
    </row>
    <row r="250" s="1" customFormat="1" ht="16.9" customHeight="1" spans="1:2">
      <c r="A250" s="8" t="s">
        <v>170</v>
      </c>
      <c r="B250" s="215">
        <v>1567</v>
      </c>
    </row>
    <row r="251" s="1" customFormat="1" ht="16.9" customHeight="1" spans="1:2">
      <c r="A251" s="8" t="s">
        <v>172</v>
      </c>
      <c r="B251" s="215">
        <v>510</v>
      </c>
    </row>
    <row r="252" s="1" customFormat="1" ht="16.9" customHeight="1" spans="1:2">
      <c r="A252" s="8" t="s">
        <v>174</v>
      </c>
      <c r="B252" s="215">
        <v>0</v>
      </c>
    </row>
    <row r="253" s="1" customFormat="1" ht="16.9" customHeight="1" spans="1:2">
      <c r="A253" s="8" t="s">
        <v>189</v>
      </c>
      <c r="B253" s="215">
        <v>27</v>
      </c>
    </row>
    <row r="254" s="1" customFormat="1" ht="16.9" customHeight="1" spans="1:2">
      <c r="A254" s="8" t="s">
        <v>556</v>
      </c>
      <c r="B254" s="215">
        <v>3074</v>
      </c>
    </row>
    <row r="255" s="1" customFormat="1" ht="16.9" customHeight="1" spans="1:2">
      <c r="A255" s="8" t="s">
        <v>558</v>
      </c>
      <c r="B255" s="215">
        <v>15772</v>
      </c>
    </row>
    <row r="256" s="1" customFormat="1" ht="16.9" customHeight="1" spans="1:2">
      <c r="A256" s="8" t="s">
        <v>560</v>
      </c>
      <c r="B256" s="215">
        <v>0</v>
      </c>
    </row>
    <row r="257" s="1" customFormat="1" ht="16.9" customHeight="1" spans="1:2">
      <c r="A257" s="8" t="s">
        <v>562</v>
      </c>
      <c r="B257" s="215">
        <v>15772</v>
      </c>
    </row>
    <row r="258" s="1" customFormat="1" ht="16.9" customHeight="1" spans="1:2">
      <c r="A258" s="8" t="s">
        <v>564</v>
      </c>
      <c r="B258" s="215">
        <v>745</v>
      </c>
    </row>
    <row r="259" s="1" customFormat="1" ht="16.9" customHeight="1" spans="1:2">
      <c r="A259" s="8" t="s">
        <v>3237</v>
      </c>
      <c r="B259" s="215">
        <v>745</v>
      </c>
    </row>
    <row r="260" s="1" customFormat="1" ht="16.9" customHeight="1" spans="1:2">
      <c r="A260" s="8" t="s">
        <v>170</v>
      </c>
      <c r="B260" s="215">
        <v>0</v>
      </c>
    </row>
    <row r="261" s="1" customFormat="1" ht="16.9" customHeight="1" spans="1:2">
      <c r="A261" s="8" t="s">
        <v>172</v>
      </c>
      <c r="B261" s="215">
        <v>0</v>
      </c>
    </row>
    <row r="262" s="1" customFormat="1" ht="16.9" customHeight="1" spans="1:2">
      <c r="A262" s="8" t="s">
        <v>174</v>
      </c>
      <c r="B262" s="215">
        <v>0</v>
      </c>
    </row>
    <row r="263" s="1" customFormat="1" ht="16.9" customHeight="1" spans="1:2">
      <c r="A263" s="8" t="s">
        <v>513</v>
      </c>
      <c r="B263" s="215">
        <v>0</v>
      </c>
    </row>
    <row r="264" s="1" customFormat="1" ht="16.9" customHeight="1" spans="1:2">
      <c r="A264" s="8" t="s">
        <v>189</v>
      </c>
      <c r="B264" s="215">
        <v>0</v>
      </c>
    </row>
    <row r="265" s="1" customFormat="1" ht="16.9" customHeight="1" spans="1:2">
      <c r="A265" s="8" t="s">
        <v>568</v>
      </c>
      <c r="B265" s="215">
        <v>745</v>
      </c>
    </row>
    <row r="266" s="1" customFormat="1" ht="16.9" customHeight="1" spans="1:2">
      <c r="A266" s="8" t="s">
        <v>3238</v>
      </c>
      <c r="B266" s="215">
        <v>0</v>
      </c>
    </row>
    <row r="267" s="1" customFormat="1" ht="16.9" customHeight="1" spans="1:2">
      <c r="A267" s="8" t="s">
        <v>3239</v>
      </c>
      <c r="B267" s="215">
        <v>0</v>
      </c>
    </row>
    <row r="268" s="1" customFormat="1" ht="16.9" customHeight="1" spans="1:2">
      <c r="A268" s="8" t="s">
        <v>3240</v>
      </c>
      <c r="B268" s="215">
        <v>0</v>
      </c>
    </row>
    <row r="269" s="1" customFormat="1" ht="16.9" customHeight="1" spans="1:2">
      <c r="A269" s="8" t="s">
        <v>3241</v>
      </c>
      <c r="B269" s="215">
        <v>0</v>
      </c>
    </row>
    <row r="270" s="1" customFormat="1" ht="16.9" customHeight="1" spans="1:2">
      <c r="A270" s="8" t="s">
        <v>3242</v>
      </c>
      <c r="B270" s="215">
        <v>0</v>
      </c>
    </row>
    <row r="271" s="1" customFormat="1" ht="16.9" customHeight="1" spans="1:2">
      <c r="A271" s="8" t="s">
        <v>3243</v>
      </c>
      <c r="B271" s="215">
        <v>0</v>
      </c>
    </row>
    <row r="272" s="1" customFormat="1" ht="16.9" customHeight="1" spans="1:2">
      <c r="A272" s="8" t="s">
        <v>3244</v>
      </c>
      <c r="B272" s="215">
        <v>0</v>
      </c>
    </row>
    <row r="273" s="1" customFormat="1" ht="16.9" customHeight="1" spans="1:2">
      <c r="A273" s="8" t="s">
        <v>3245</v>
      </c>
      <c r="B273" s="215">
        <v>0</v>
      </c>
    </row>
    <row r="274" s="1" customFormat="1" ht="16.9" customHeight="1" spans="1:2">
      <c r="A274" s="8" t="s">
        <v>3246</v>
      </c>
      <c r="B274" s="215">
        <v>0</v>
      </c>
    </row>
    <row r="275" s="1" customFormat="1" ht="16.9" customHeight="1" spans="1:2">
      <c r="A275" s="8" t="s">
        <v>3247</v>
      </c>
      <c r="B275" s="215">
        <v>0</v>
      </c>
    </row>
    <row r="276" s="1" customFormat="1" ht="16.9" customHeight="1" spans="1:2">
      <c r="A276" s="8" t="s">
        <v>3248</v>
      </c>
      <c r="B276" s="215">
        <v>0</v>
      </c>
    </row>
    <row r="277" s="1" customFormat="1" ht="16.9" customHeight="1" spans="1:2">
      <c r="A277" s="8" t="s">
        <v>3249</v>
      </c>
      <c r="B277" s="215">
        <v>0</v>
      </c>
    </row>
    <row r="278" s="1" customFormat="1" ht="16.9" customHeight="1" spans="1:2">
      <c r="A278" s="8" t="s">
        <v>3250</v>
      </c>
      <c r="B278" s="215">
        <v>0</v>
      </c>
    </row>
    <row r="279" s="1" customFormat="1" ht="16.9" customHeight="1" spans="1:2">
      <c r="A279" s="8" t="s">
        <v>3251</v>
      </c>
      <c r="B279" s="215">
        <v>0</v>
      </c>
    </row>
    <row r="280" s="1" customFormat="1" ht="16.9" customHeight="1" spans="1:2">
      <c r="A280" s="8" t="s">
        <v>3252</v>
      </c>
      <c r="B280" s="215">
        <v>0</v>
      </c>
    </row>
    <row r="281" s="1" customFormat="1" ht="16.9" customHeight="1" spans="1:2">
      <c r="A281" s="8" t="s">
        <v>3253</v>
      </c>
      <c r="B281" s="215">
        <v>0</v>
      </c>
    </row>
    <row r="282" s="1" customFormat="1" ht="16.9" customHeight="1" spans="1:2">
      <c r="A282" s="8" t="s">
        <v>566</v>
      </c>
      <c r="B282" s="215">
        <v>0</v>
      </c>
    </row>
    <row r="283" s="1" customFormat="1" ht="16.9" customHeight="1" spans="1:2">
      <c r="A283" s="8" t="s">
        <v>3254</v>
      </c>
      <c r="B283" s="215">
        <v>0</v>
      </c>
    </row>
    <row r="284" s="1" customFormat="1" ht="16.9" customHeight="1" spans="1:2">
      <c r="A284" s="8" t="s">
        <v>3255</v>
      </c>
      <c r="B284" s="215">
        <v>0</v>
      </c>
    </row>
    <row r="285" s="1" customFormat="1" ht="16.9" customHeight="1" spans="1:2">
      <c r="A285" s="8" t="s">
        <v>3256</v>
      </c>
      <c r="B285" s="215">
        <v>0</v>
      </c>
    </row>
    <row r="286" s="1" customFormat="1" ht="16.9" customHeight="1" spans="1:2">
      <c r="A286" s="8" t="s">
        <v>3257</v>
      </c>
      <c r="B286" s="215">
        <v>0</v>
      </c>
    </row>
    <row r="287" s="1" customFormat="1" ht="16.9" customHeight="1" spans="1:2">
      <c r="A287" s="8" t="s">
        <v>3258</v>
      </c>
      <c r="B287" s="215">
        <v>0</v>
      </c>
    </row>
    <row r="288" s="1" customFormat="1" ht="16.9" customHeight="1" spans="1:2">
      <c r="A288" s="8" t="s">
        <v>3259</v>
      </c>
      <c r="B288" s="215">
        <v>0</v>
      </c>
    </row>
    <row r="289" s="1" customFormat="1" ht="16.9" customHeight="1" spans="1:2">
      <c r="A289" s="8" t="s">
        <v>3260</v>
      </c>
      <c r="B289" s="215">
        <v>0</v>
      </c>
    </row>
    <row r="290" s="1" customFormat="1" ht="16.9" customHeight="1" spans="1:2">
      <c r="A290" s="8" t="s">
        <v>3261</v>
      </c>
      <c r="B290" s="215">
        <v>0</v>
      </c>
    </row>
    <row r="291" s="1" customFormat="1" ht="16.9" customHeight="1" spans="1:2">
      <c r="A291" s="8" t="s">
        <v>3262</v>
      </c>
      <c r="B291" s="215">
        <v>0</v>
      </c>
    </row>
    <row r="292" s="1" customFormat="1" ht="16.9" customHeight="1" spans="1:2">
      <c r="A292" s="8" t="s">
        <v>3263</v>
      </c>
      <c r="B292" s="215">
        <v>0</v>
      </c>
    </row>
    <row r="293" s="1" customFormat="1" ht="16.9" customHeight="1" spans="1:2">
      <c r="A293" s="8" t="s">
        <v>3264</v>
      </c>
      <c r="B293" s="215">
        <v>0</v>
      </c>
    </row>
    <row r="294" s="1" customFormat="1" ht="16.9" customHeight="1" spans="1:2">
      <c r="A294" s="8" t="s">
        <v>3265</v>
      </c>
      <c r="B294" s="215">
        <v>0</v>
      </c>
    </row>
    <row r="295" s="1" customFormat="1" ht="16.9" customHeight="1" spans="1:2">
      <c r="A295" s="8" t="s">
        <v>570</v>
      </c>
      <c r="B295" s="215">
        <v>27506</v>
      </c>
    </row>
    <row r="296" s="1" customFormat="1" ht="16.9" customHeight="1" spans="1:2">
      <c r="A296" s="8" t="s">
        <v>3267</v>
      </c>
      <c r="B296" s="215">
        <v>0</v>
      </c>
    </row>
    <row r="297" s="1" customFormat="1" ht="16.9" customHeight="1" spans="1:2">
      <c r="A297" s="8" t="s">
        <v>3268</v>
      </c>
      <c r="B297" s="215">
        <v>0</v>
      </c>
    </row>
    <row r="298" s="1" customFormat="1" ht="16.9" customHeight="1" spans="1:2">
      <c r="A298" s="8" t="s">
        <v>3269</v>
      </c>
      <c r="B298" s="215">
        <v>0</v>
      </c>
    </row>
    <row r="299" s="1" customFormat="1" ht="16.9" customHeight="1" spans="1:2">
      <c r="A299" s="8" t="s">
        <v>3270</v>
      </c>
      <c r="B299" s="215">
        <v>0</v>
      </c>
    </row>
    <row r="300" s="1" customFormat="1" ht="16.9" customHeight="1" spans="1:2">
      <c r="A300" s="8" t="s">
        <v>3271</v>
      </c>
      <c r="B300" s="215">
        <v>0</v>
      </c>
    </row>
    <row r="301" s="1" customFormat="1" ht="16.9" customHeight="1" spans="1:2">
      <c r="A301" s="8" t="s">
        <v>3272</v>
      </c>
      <c r="B301" s="215">
        <v>0</v>
      </c>
    </row>
    <row r="302" s="1" customFormat="1" ht="16.9" customHeight="1" spans="1:2">
      <c r="A302" s="8" t="s">
        <v>572</v>
      </c>
      <c r="B302" s="215">
        <v>16790</v>
      </c>
    </row>
    <row r="303" s="1" customFormat="1" ht="16.9" customHeight="1" spans="1:2">
      <c r="A303" s="8" t="s">
        <v>574</v>
      </c>
      <c r="B303" s="215">
        <v>850</v>
      </c>
    </row>
    <row r="304" s="1" customFormat="1" ht="16.9" customHeight="1" spans="1:2">
      <c r="A304" s="8" t="s">
        <v>576</v>
      </c>
      <c r="B304" s="215">
        <v>25</v>
      </c>
    </row>
    <row r="305" s="1" customFormat="1" ht="16.9" customHeight="1" spans="1:2">
      <c r="A305" s="8" t="s">
        <v>578</v>
      </c>
      <c r="B305" s="215">
        <v>1713</v>
      </c>
    </row>
    <row r="306" s="1" customFormat="1" ht="16.9" customHeight="1" spans="1:2">
      <c r="A306" s="8" t="s">
        <v>580</v>
      </c>
      <c r="B306" s="215">
        <v>35</v>
      </c>
    </row>
    <row r="307" s="1" customFormat="1" ht="16.9" customHeight="1" spans="1:2">
      <c r="A307" s="8" t="s">
        <v>582</v>
      </c>
      <c r="B307" s="215">
        <v>30</v>
      </c>
    </row>
    <row r="308" s="1" customFormat="1" ht="16.9" customHeight="1" spans="1:2">
      <c r="A308" s="8" t="s">
        <v>584</v>
      </c>
      <c r="B308" s="215">
        <v>742</v>
      </c>
    </row>
    <row r="309" s="1" customFormat="1" ht="16.9" customHeight="1" spans="1:2">
      <c r="A309" s="8" t="s">
        <v>586</v>
      </c>
      <c r="B309" s="215">
        <v>12825</v>
      </c>
    </row>
    <row r="310" s="1" customFormat="1" ht="16.9" customHeight="1" spans="1:2">
      <c r="A310" s="8" t="s">
        <v>588</v>
      </c>
      <c r="B310" s="215">
        <v>570</v>
      </c>
    </row>
    <row r="311" s="1" customFormat="1" ht="16.9" customHeight="1" spans="1:2">
      <c r="A311" s="8" t="s">
        <v>590</v>
      </c>
      <c r="B311" s="215">
        <v>10716</v>
      </c>
    </row>
    <row r="312" s="1" customFormat="1" ht="16.9" customHeight="1" spans="1:2">
      <c r="A312" s="8" t="s">
        <v>3273</v>
      </c>
      <c r="B312" s="215">
        <v>10716</v>
      </c>
    </row>
    <row r="313" s="1" customFormat="1" ht="16.9" customHeight="1" spans="1:2">
      <c r="A313" s="8" t="s">
        <v>592</v>
      </c>
      <c r="B313" s="215">
        <v>455931</v>
      </c>
    </row>
    <row r="314" s="1" customFormat="1" ht="16.9" customHeight="1" spans="1:2">
      <c r="A314" s="8" t="s">
        <v>594</v>
      </c>
      <c r="B314" s="215">
        <v>31589</v>
      </c>
    </row>
    <row r="315" s="1" customFormat="1" ht="16.9" customHeight="1" spans="1:2">
      <c r="A315" s="8" t="s">
        <v>596</v>
      </c>
      <c r="B315" s="215">
        <v>7841</v>
      </c>
    </row>
    <row r="316" s="1" customFormat="1" ht="16.9" customHeight="1" spans="1:2">
      <c r="A316" s="8" t="s">
        <v>598</v>
      </c>
      <c r="B316" s="215">
        <v>5754</v>
      </c>
    </row>
    <row r="317" s="1" customFormat="1" ht="16.9" customHeight="1" spans="1:2">
      <c r="A317" s="8" t="s">
        <v>600</v>
      </c>
      <c r="B317" s="215">
        <v>7063</v>
      </c>
    </row>
    <row r="318" s="1" customFormat="1" ht="16.9" customHeight="1" spans="1:2">
      <c r="A318" s="8" t="s">
        <v>602</v>
      </c>
      <c r="B318" s="215">
        <v>932</v>
      </c>
    </row>
    <row r="319" s="1" customFormat="1" ht="16.9" customHeight="1" spans="1:2">
      <c r="A319" s="8" t="s">
        <v>604</v>
      </c>
      <c r="B319" s="215">
        <v>82</v>
      </c>
    </row>
    <row r="320" s="1" customFormat="1" ht="16.9" customHeight="1" spans="1:2">
      <c r="A320" s="8" t="s">
        <v>606</v>
      </c>
      <c r="B320" s="215">
        <v>8417</v>
      </c>
    </row>
    <row r="321" s="1" customFormat="1" ht="16.9" customHeight="1" spans="1:2">
      <c r="A321" s="8" t="s">
        <v>608</v>
      </c>
      <c r="B321" s="215">
        <v>0</v>
      </c>
    </row>
    <row r="322" s="1" customFormat="1" ht="16.9" customHeight="1" spans="1:2">
      <c r="A322" s="8" t="s">
        <v>610</v>
      </c>
      <c r="B322" s="215">
        <v>0</v>
      </c>
    </row>
    <row r="323" s="1" customFormat="1" ht="16.9" customHeight="1" spans="1:2">
      <c r="A323" s="8" t="s">
        <v>612</v>
      </c>
      <c r="B323" s="215">
        <v>0</v>
      </c>
    </row>
    <row r="324" s="1" customFormat="1" ht="16.9" customHeight="1" spans="1:2">
      <c r="A324" s="8" t="s">
        <v>614</v>
      </c>
      <c r="B324" s="215">
        <v>1500</v>
      </c>
    </row>
    <row r="325" s="1" customFormat="1" ht="16.9" customHeight="1" spans="1:2">
      <c r="A325" s="8" t="s">
        <v>616</v>
      </c>
      <c r="B325" s="215">
        <v>86343</v>
      </c>
    </row>
    <row r="326" s="1" customFormat="1" ht="16.9" customHeight="1" spans="1:2">
      <c r="A326" s="8" t="s">
        <v>170</v>
      </c>
      <c r="B326" s="215">
        <v>27506</v>
      </c>
    </row>
    <row r="327" s="1" customFormat="1" ht="16.9" customHeight="1" spans="1:2">
      <c r="A327" s="8" t="s">
        <v>172</v>
      </c>
      <c r="B327" s="215">
        <v>2932</v>
      </c>
    </row>
    <row r="328" s="1" customFormat="1" ht="16.9" customHeight="1" spans="1:2">
      <c r="A328" s="8" t="s">
        <v>174</v>
      </c>
      <c r="B328" s="215">
        <v>0</v>
      </c>
    </row>
    <row r="329" s="1" customFormat="1" ht="16.9" customHeight="1" spans="1:2">
      <c r="A329" s="8" t="s">
        <v>621</v>
      </c>
      <c r="B329" s="215">
        <v>398</v>
      </c>
    </row>
    <row r="330" s="1" customFormat="1" ht="16.9" customHeight="1" spans="1:2">
      <c r="A330" s="8" t="s">
        <v>623</v>
      </c>
      <c r="B330" s="215">
        <v>717</v>
      </c>
    </row>
    <row r="331" s="1" customFormat="1" ht="16.9" customHeight="1" spans="1:2">
      <c r="A331" s="8" t="s">
        <v>625</v>
      </c>
      <c r="B331" s="215">
        <v>1173</v>
      </c>
    </row>
    <row r="332" s="1" customFormat="1" ht="16.9" customHeight="1" spans="1:2">
      <c r="A332" s="8" t="s">
        <v>627</v>
      </c>
      <c r="B332" s="215">
        <v>148</v>
      </c>
    </row>
    <row r="333" s="1" customFormat="1" ht="16.9" customHeight="1" spans="1:2">
      <c r="A333" s="8" t="s">
        <v>629</v>
      </c>
      <c r="B333" s="215">
        <v>2885</v>
      </c>
    </row>
    <row r="334" s="1" customFormat="1" ht="16.9" customHeight="1" spans="1:2">
      <c r="A334" s="8" t="s">
        <v>631</v>
      </c>
      <c r="B334" s="215">
        <v>957</v>
      </c>
    </row>
    <row r="335" s="1" customFormat="1" ht="16.9" customHeight="1" spans="1:2">
      <c r="A335" s="8" t="s">
        <v>633</v>
      </c>
      <c r="B335" s="215">
        <v>9</v>
      </c>
    </row>
    <row r="336" s="1" customFormat="1" ht="16.9" customHeight="1" spans="1:2">
      <c r="A336" s="8" t="s">
        <v>635</v>
      </c>
      <c r="B336" s="215">
        <v>16226</v>
      </c>
    </row>
    <row r="337" s="1" customFormat="1" ht="16.9" customHeight="1" spans="1:2">
      <c r="A337" s="8" t="s">
        <v>637</v>
      </c>
      <c r="B337" s="215">
        <v>8372</v>
      </c>
    </row>
    <row r="338" s="1" customFormat="1" ht="16.9" customHeight="1" spans="1:2">
      <c r="A338" s="8" t="s">
        <v>639</v>
      </c>
      <c r="B338" s="215">
        <v>4917</v>
      </c>
    </row>
    <row r="339" s="1" customFormat="1" ht="16.9" customHeight="1" spans="1:2">
      <c r="A339" s="8" t="s">
        <v>641</v>
      </c>
      <c r="B339" s="215">
        <v>-21</v>
      </c>
    </row>
    <row r="340" s="1" customFormat="1" ht="16.9" customHeight="1" spans="1:2">
      <c r="A340" s="8" t="s">
        <v>643</v>
      </c>
      <c r="B340" s="215">
        <v>4200</v>
      </c>
    </row>
    <row r="341" s="1" customFormat="1" ht="16.9" customHeight="1" spans="1:2">
      <c r="A341" s="8" t="s">
        <v>645</v>
      </c>
      <c r="B341" s="215">
        <v>1500</v>
      </c>
    </row>
    <row r="342" s="1" customFormat="1" ht="16.9" customHeight="1" spans="1:2">
      <c r="A342" s="8" t="s">
        <v>647</v>
      </c>
      <c r="B342" s="215">
        <v>330</v>
      </c>
    </row>
    <row r="343" s="1" customFormat="1" ht="16.9" customHeight="1" spans="1:2">
      <c r="A343" s="8" t="s">
        <v>649</v>
      </c>
      <c r="B343" s="215">
        <v>0</v>
      </c>
    </row>
    <row r="344" s="1" customFormat="1" ht="16.9" customHeight="1" spans="1:2">
      <c r="A344" s="8" t="s">
        <v>276</v>
      </c>
      <c r="B344" s="215">
        <v>410</v>
      </c>
    </row>
    <row r="345" s="1" customFormat="1" ht="16.9" customHeight="1" spans="1:2">
      <c r="A345" s="8" t="s">
        <v>189</v>
      </c>
      <c r="B345" s="215">
        <v>195</v>
      </c>
    </row>
    <row r="346" s="1" customFormat="1" ht="16.9" customHeight="1" spans="1:2">
      <c r="A346" s="8" t="s">
        <v>653</v>
      </c>
      <c r="B346" s="215">
        <v>13489</v>
      </c>
    </row>
    <row r="347" s="1" customFormat="1" ht="16.9" customHeight="1" spans="1:2">
      <c r="A347" s="8" t="s">
        <v>655</v>
      </c>
      <c r="B347" s="215">
        <v>28133</v>
      </c>
    </row>
    <row r="348" s="1" customFormat="1" ht="16.9" customHeight="1" spans="1:2">
      <c r="A348" s="8" t="s">
        <v>170</v>
      </c>
      <c r="B348" s="215">
        <v>21199</v>
      </c>
    </row>
    <row r="349" s="1" customFormat="1" ht="16.9" customHeight="1" spans="1:2">
      <c r="A349" s="8" t="s">
        <v>172</v>
      </c>
      <c r="B349" s="215">
        <v>0</v>
      </c>
    </row>
    <row r="350" s="1" customFormat="1" ht="16.9" customHeight="1" spans="1:2">
      <c r="A350" s="8" t="s">
        <v>174</v>
      </c>
      <c r="B350" s="215">
        <v>0</v>
      </c>
    </row>
    <row r="351" s="1" customFormat="1" ht="16.9" customHeight="1" spans="1:2">
      <c r="A351" s="8" t="s">
        <v>660</v>
      </c>
      <c r="B351" s="215">
        <v>325</v>
      </c>
    </row>
    <row r="352" s="1" customFormat="1" ht="16.9" customHeight="1" spans="1:2">
      <c r="A352" s="8" t="s">
        <v>189</v>
      </c>
      <c r="B352" s="215">
        <v>311</v>
      </c>
    </row>
    <row r="353" s="1" customFormat="1" ht="16.9" customHeight="1" spans="1:2">
      <c r="A353" s="8" t="s">
        <v>663</v>
      </c>
      <c r="B353" s="215">
        <v>6298</v>
      </c>
    </row>
    <row r="354" s="1" customFormat="1" ht="16.9" customHeight="1" spans="1:2">
      <c r="A354" s="8" t="s">
        <v>665</v>
      </c>
      <c r="B354" s="215">
        <v>14029</v>
      </c>
    </row>
    <row r="355" s="1" customFormat="1" ht="16.9" customHeight="1" spans="1:2">
      <c r="A355" s="8" t="s">
        <v>170</v>
      </c>
      <c r="B355" s="215">
        <v>7740</v>
      </c>
    </row>
    <row r="356" s="1" customFormat="1" ht="16.9" customHeight="1" spans="1:2">
      <c r="A356" s="8" t="s">
        <v>172</v>
      </c>
      <c r="B356" s="215">
        <v>72</v>
      </c>
    </row>
    <row r="357" s="1" customFormat="1" ht="16.9" customHeight="1" spans="1:2">
      <c r="A357" s="8" t="s">
        <v>174</v>
      </c>
      <c r="B357" s="215">
        <v>137</v>
      </c>
    </row>
    <row r="358" s="1" customFormat="1" ht="16.9" customHeight="1" spans="1:2">
      <c r="A358" s="8" t="s">
        <v>670</v>
      </c>
      <c r="B358" s="215">
        <v>346</v>
      </c>
    </row>
    <row r="359" s="1" customFormat="1" ht="16.9" customHeight="1" spans="1:2">
      <c r="A359" s="8" t="s">
        <v>672</v>
      </c>
      <c r="B359" s="215">
        <v>93</v>
      </c>
    </row>
    <row r="360" s="1" customFormat="1" ht="16.9" customHeight="1" spans="1:2">
      <c r="A360" s="8" t="s">
        <v>674</v>
      </c>
      <c r="B360" s="215">
        <v>55</v>
      </c>
    </row>
    <row r="361" s="1" customFormat="1" ht="16.9" customHeight="1" spans="1:2">
      <c r="A361" s="8" t="s">
        <v>676</v>
      </c>
      <c r="B361" s="215">
        <v>5</v>
      </c>
    </row>
    <row r="362" s="1" customFormat="1" ht="16.9" customHeight="1" spans="1:2">
      <c r="A362" s="8" t="s">
        <v>678</v>
      </c>
      <c r="B362" s="215">
        <v>69</v>
      </c>
    </row>
    <row r="363" s="1" customFormat="1" ht="16.9" customHeight="1" spans="1:2">
      <c r="A363" s="8" t="s">
        <v>680</v>
      </c>
      <c r="B363" s="215">
        <v>291</v>
      </c>
    </row>
    <row r="364" s="1" customFormat="1" ht="16.9" customHeight="1" spans="1:2">
      <c r="A364" s="8" t="s">
        <v>189</v>
      </c>
      <c r="B364" s="215">
        <v>53</v>
      </c>
    </row>
    <row r="365" s="1" customFormat="1" ht="16.9" customHeight="1" spans="1:2">
      <c r="A365" s="8" t="s">
        <v>683</v>
      </c>
      <c r="B365" s="215">
        <v>5168</v>
      </c>
    </row>
    <row r="366" s="1" customFormat="1" ht="16.9" customHeight="1" spans="1:2">
      <c r="A366" s="8" t="s">
        <v>685</v>
      </c>
      <c r="B366" s="215">
        <v>12029</v>
      </c>
    </row>
    <row r="367" s="1" customFormat="1" ht="16.9" customHeight="1" spans="1:2">
      <c r="A367" s="8" t="s">
        <v>170</v>
      </c>
      <c r="B367" s="215">
        <v>7761</v>
      </c>
    </row>
    <row r="368" s="1" customFormat="1" ht="16.9" customHeight="1" spans="1:2">
      <c r="A368" s="8" t="s">
        <v>172</v>
      </c>
      <c r="B368" s="215">
        <v>87</v>
      </c>
    </row>
    <row r="369" s="1" customFormat="1" ht="16.9" customHeight="1" spans="1:2">
      <c r="A369" s="8" t="s">
        <v>174</v>
      </c>
      <c r="B369" s="215">
        <v>0</v>
      </c>
    </row>
    <row r="370" s="1" customFormat="1" ht="16.9" customHeight="1" spans="1:2">
      <c r="A370" s="8" t="s">
        <v>690</v>
      </c>
      <c r="B370" s="215">
        <v>36</v>
      </c>
    </row>
    <row r="371" s="1" customFormat="1" ht="16.9" customHeight="1" spans="1:2">
      <c r="A371" s="8" t="s">
        <v>692</v>
      </c>
      <c r="B371" s="215">
        <v>0</v>
      </c>
    </row>
    <row r="372" s="1" customFormat="1" ht="16.9" customHeight="1" spans="1:2">
      <c r="A372" s="8" t="s">
        <v>694</v>
      </c>
      <c r="B372" s="215">
        <v>0</v>
      </c>
    </row>
    <row r="373" s="1" customFormat="1" ht="16.9" customHeight="1" spans="1:2">
      <c r="A373" s="8" t="s">
        <v>189</v>
      </c>
      <c r="B373" s="215">
        <v>36</v>
      </c>
    </row>
    <row r="374" s="1" customFormat="1" ht="16.9" customHeight="1" spans="1:2">
      <c r="A374" s="8" t="s">
        <v>697</v>
      </c>
      <c r="B374" s="215">
        <v>4109</v>
      </c>
    </row>
    <row r="375" s="1" customFormat="1" ht="16.9" customHeight="1" spans="1:2">
      <c r="A375" s="8" t="s">
        <v>699</v>
      </c>
      <c r="B375" s="215">
        <v>6037</v>
      </c>
    </row>
    <row r="376" s="1" customFormat="1" ht="16.9" customHeight="1" spans="1:2">
      <c r="A376" s="8" t="s">
        <v>170</v>
      </c>
      <c r="B376" s="215">
        <v>3055</v>
      </c>
    </row>
    <row r="377" s="1" customFormat="1" ht="16.9" customHeight="1" spans="1:2">
      <c r="A377" s="8" t="s">
        <v>172</v>
      </c>
      <c r="B377" s="215">
        <v>0</v>
      </c>
    </row>
    <row r="378" s="1" customFormat="1" ht="16.9" customHeight="1" spans="1:2">
      <c r="A378" s="8" t="s">
        <v>174</v>
      </c>
      <c r="B378" s="215">
        <v>0</v>
      </c>
    </row>
    <row r="379" s="1" customFormat="1" ht="16.9" customHeight="1" spans="1:2">
      <c r="A379" s="8" t="s">
        <v>704</v>
      </c>
      <c r="B379" s="215">
        <v>200</v>
      </c>
    </row>
    <row r="380" s="1" customFormat="1" ht="16.9" customHeight="1" spans="1:2">
      <c r="A380" s="8" t="s">
        <v>706</v>
      </c>
      <c r="B380" s="215">
        <v>300</v>
      </c>
    </row>
    <row r="381" s="1" customFormat="1" ht="16.9" customHeight="1" spans="1:2">
      <c r="A381" s="8" t="s">
        <v>708</v>
      </c>
      <c r="B381" s="215">
        <v>0</v>
      </c>
    </row>
    <row r="382" s="1" customFormat="1" ht="16.9" customHeight="1" spans="1:2">
      <c r="A382" s="8" t="s">
        <v>710</v>
      </c>
      <c r="B382" s="215">
        <v>359</v>
      </c>
    </row>
    <row r="383" s="1" customFormat="1" ht="16.9" customHeight="1" spans="1:2">
      <c r="A383" s="8" t="s">
        <v>712</v>
      </c>
      <c r="B383" s="215">
        <v>105</v>
      </c>
    </row>
    <row r="384" s="1" customFormat="1" ht="16.9" customHeight="1" spans="1:2">
      <c r="A384" s="8" t="s">
        <v>714</v>
      </c>
      <c r="B384" s="215">
        <v>0</v>
      </c>
    </row>
    <row r="385" s="1" customFormat="1" ht="16.9" customHeight="1" spans="1:2">
      <c r="A385" s="8" t="s">
        <v>189</v>
      </c>
      <c r="B385" s="215">
        <v>0</v>
      </c>
    </row>
    <row r="386" s="1" customFormat="1" ht="16.9" customHeight="1" spans="1:2">
      <c r="A386" s="8" t="s">
        <v>717</v>
      </c>
      <c r="B386" s="215">
        <v>2018</v>
      </c>
    </row>
    <row r="387" s="1" customFormat="1" ht="16.9" customHeight="1" spans="1:2">
      <c r="A387" s="8" t="s">
        <v>719</v>
      </c>
      <c r="B387" s="215">
        <v>221117</v>
      </c>
    </row>
    <row r="388" s="1" customFormat="1" ht="16.9" customHeight="1" spans="1:2">
      <c r="A388" s="8" t="s">
        <v>170</v>
      </c>
      <c r="B388" s="215">
        <v>145558</v>
      </c>
    </row>
    <row r="389" s="1" customFormat="1" ht="16.9" customHeight="1" spans="1:2">
      <c r="A389" s="8" t="s">
        <v>172</v>
      </c>
      <c r="B389" s="215">
        <v>0</v>
      </c>
    </row>
    <row r="390" s="1" customFormat="1" ht="16.9" customHeight="1" spans="1:2">
      <c r="A390" s="8" t="s">
        <v>174</v>
      </c>
      <c r="B390" s="215">
        <v>0</v>
      </c>
    </row>
    <row r="391" s="1" customFormat="1" ht="16.9" customHeight="1" spans="1:2">
      <c r="A391" s="8" t="s">
        <v>724</v>
      </c>
      <c r="B391" s="215">
        <v>37871</v>
      </c>
    </row>
    <row r="392" s="1" customFormat="1" ht="16.9" customHeight="1" spans="1:2">
      <c r="A392" s="8" t="s">
        <v>726</v>
      </c>
      <c r="B392" s="215">
        <v>6334</v>
      </c>
    </row>
    <row r="393" s="1" customFormat="1" ht="16.9" customHeight="1" spans="1:2">
      <c r="A393" s="8" t="s">
        <v>728</v>
      </c>
      <c r="B393" s="215">
        <v>10469</v>
      </c>
    </row>
    <row r="394" s="1" customFormat="1" ht="16.9" customHeight="1" spans="1:2">
      <c r="A394" s="8" t="s">
        <v>189</v>
      </c>
      <c r="B394" s="215">
        <v>0</v>
      </c>
    </row>
    <row r="395" s="1" customFormat="1" ht="16.9" customHeight="1" spans="1:2">
      <c r="A395" s="8" t="s">
        <v>731</v>
      </c>
      <c r="B395" s="215">
        <v>20885</v>
      </c>
    </row>
    <row r="396" s="1" customFormat="1" ht="16.9" customHeight="1" spans="1:2">
      <c r="A396" s="8" t="s">
        <v>733</v>
      </c>
      <c r="B396" s="215">
        <v>49470</v>
      </c>
    </row>
    <row r="397" s="1" customFormat="1" ht="16.9" customHeight="1" spans="1:2">
      <c r="A397" s="8" t="s">
        <v>170</v>
      </c>
      <c r="B397" s="215">
        <v>19321</v>
      </c>
    </row>
    <row r="398" s="1" customFormat="1" ht="16.9" customHeight="1" spans="1:2">
      <c r="A398" s="8" t="s">
        <v>172</v>
      </c>
      <c r="B398" s="215">
        <v>44</v>
      </c>
    </row>
    <row r="399" s="1" customFormat="1" ht="16.9" customHeight="1" spans="1:2">
      <c r="A399" s="8" t="s">
        <v>174</v>
      </c>
      <c r="B399" s="215">
        <v>0</v>
      </c>
    </row>
    <row r="400" s="1" customFormat="1" ht="16.9" customHeight="1" spans="1:2">
      <c r="A400" s="8" t="s">
        <v>738</v>
      </c>
      <c r="B400" s="215">
        <v>8551</v>
      </c>
    </row>
    <row r="401" s="1" customFormat="1" ht="16.9" customHeight="1" spans="1:2">
      <c r="A401" s="8" t="s">
        <v>740</v>
      </c>
      <c r="B401" s="215">
        <v>1818</v>
      </c>
    </row>
    <row r="402" s="1" customFormat="1" ht="16.9" customHeight="1" spans="1:2">
      <c r="A402" s="8" t="s">
        <v>742</v>
      </c>
      <c r="B402" s="215">
        <v>16081</v>
      </c>
    </row>
    <row r="403" s="1" customFormat="1" ht="16.9" customHeight="1" spans="1:2">
      <c r="A403" s="8" t="s">
        <v>189</v>
      </c>
      <c r="B403" s="215">
        <v>0</v>
      </c>
    </row>
    <row r="404" s="1" customFormat="1" ht="16.9" customHeight="1" spans="1:2">
      <c r="A404" s="8" t="s">
        <v>745</v>
      </c>
      <c r="B404" s="215">
        <v>3655</v>
      </c>
    </row>
    <row r="405" s="1" customFormat="1" ht="16.9" customHeight="1" spans="1:2">
      <c r="A405" s="8" t="s">
        <v>747</v>
      </c>
      <c r="B405" s="215">
        <v>317</v>
      </c>
    </row>
    <row r="406" s="1" customFormat="1" ht="16.9" customHeight="1" spans="1:2">
      <c r="A406" s="8" t="s">
        <v>170</v>
      </c>
      <c r="B406" s="215">
        <v>200</v>
      </c>
    </row>
    <row r="407" s="1" customFormat="1" ht="16.9" customHeight="1" spans="1:2">
      <c r="A407" s="8" t="s">
        <v>172</v>
      </c>
      <c r="B407" s="215">
        <v>0</v>
      </c>
    </row>
    <row r="408" s="1" customFormat="1" ht="16.9" customHeight="1" spans="1:2">
      <c r="A408" s="8" t="s">
        <v>174</v>
      </c>
      <c r="B408" s="215">
        <v>0</v>
      </c>
    </row>
    <row r="409" s="1" customFormat="1" ht="16.9" customHeight="1" spans="1:2">
      <c r="A409" s="8" t="s">
        <v>752</v>
      </c>
      <c r="B409" s="215">
        <v>0</v>
      </c>
    </row>
    <row r="410" s="1" customFormat="1" ht="16.9" customHeight="1" spans="1:2">
      <c r="A410" s="8" t="s">
        <v>754</v>
      </c>
      <c r="B410" s="215">
        <v>0</v>
      </c>
    </row>
    <row r="411" s="1" customFormat="1" ht="16.9" customHeight="1" spans="1:2">
      <c r="A411" s="8" t="s">
        <v>189</v>
      </c>
      <c r="B411" s="215">
        <v>117</v>
      </c>
    </row>
    <row r="412" s="1" customFormat="1" ht="16.9" customHeight="1" spans="1:2">
      <c r="A412" s="8" t="s">
        <v>757</v>
      </c>
      <c r="B412" s="215">
        <v>0</v>
      </c>
    </row>
    <row r="413" s="1" customFormat="1" ht="16.9" customHeight="1" spans="1:2">
      <c r="A413" s="8" t="s">
        <v>759</v>
      </c>
      <c r="B413" s="215">
        <v>0</v>
      </c>
    </row>
    <row r="414" s="1" customFormat="1" ht="16.9" customHeight="1" spans="1:2">
      <c r="A414" s="8" t="s">
        <v>170</v>
      </c>
      <c r="B414" s="215">
        <v>0</v>
      </c>
    </row>
    <row r="415" s="1" customFormat="1" ht="16.9" customHeight="1" spans="1:2">
      <c r="A415" s="8" t="s">
        <v>172</v>
      </c>
      <c r="B415" s="215">
        <v>0</v>
      </c>
    </row>
    <row r="416" s="1" customFormat="1" ht="16.9" customHeight="1" spans="1:2">
      <c r="A416" s="8" t="s">
        <v>763</v>
      </c>
      <c r="B416" s="215">
        <v>0</v>
      </c>
    </row>
    <row r="417" s="1" customFormat="1" ht="16.9" customHeight="1" spans="1:2">
      <c r="A417" s="8" t="s">
        <v>765</v>
      </c>
      <c r="B417" s="215">
        <v>0</v>
      </c>
    </row>
    <row r="418" s="1" customFormat="1" ht="16.9" customHeight="1" spans="1:2">
      <c r="A418" s="8" t="s">
        <v>767</v>
      </c>
      <c r="B418" s="215">
        <v>0</v>
      </c>
    </row>
    <row r="419" s="1" customFormat="1" ht="16.9" customHeight="1" spans="1:2">
      <c r="A419" s="8" t="s">
        <v>645</v>
      </c>
      <c r="B419" s="215">
        <v>0</v>
      </c>
    </row>
    <row r="420" s="1" customFormat="1" ht="16.9" customHeight="1" spans="1:2">
      <c r="A420" s="8" t="s">
        <v>770</v>
      </c>
      <c r="B420" s="215">
        <v>0</v>
      </c>
    </row>
    <row r="421" s="1" customFormat="1" ht="16.9" customHeight="1" spans="1:2">
      <c r="A421" s="8" t="s">
        <v>772</v>
      </c>
      <c r="B421" s="215">
        <v>6867</v>
      </c>
    </row>
    <row r="422" s="1" customFormat="1" ht="16.9" customHeight="1" spans="1:2">
      <c r="A422" s="8" t="s">
        <v>3274</v>
      </c>
      <c r="B422" s="215">
        <v>6867</v>
      </c>
    </row>
    <row r="423" s="1" customFormat="1" ht="16.9" customHeight="1" spans="1:2">
      <c r="A423" s="8" t="s">
        <v>3275</v>
      </c>
      <c r="B423" s="215">
        <v>0</v>
      </c>
    </row>
    <row r="424" s="1" customFormat="1" ht="16.9" customHeight="1" spans="1:2">
      <c r="A424" s="8" t="s">
        <v>774</v>
      </c>
      <c r="B424" s="215">
        <v>824226</v>
      </c>
    </row>
    <row r="425" s="1" customFormat="1" ht="16.9" customHeight="1" spans="1:2">
      <c r="A425" s="8" t="s">
        <v>776</v>
      </c>
      <c r="B425" s="215">
        <v>7456</v>
      </c>
    </row>
    <row r="426" s="1" customFormat="1" ht="16.9" customHeight="1" spans="1:2">
      <c r="A426" s="8" t="s">
        <v>170</v>
      </c>
      <c r="B426" s="215">
        <v>2471</v>
      </c>
    </row>
    <row r="427" s="1" customFormat="1" ht="16.9" customHeight="1" spans="1:2">
      <c r="A427" s="8" t="s">
        <v>172</v>
      </c>
      <c r="B427" s="215">
        <v>920</v>
      </c>
    </row>
    <row r="428" s="1" customFormat="1" ht="16.9" customHeight="1" spans="1:2">
      <c r="A428" s="8" t="s">
        <v>174</v>
      </c>
      <c r="B428" s="215">
        <v>145</v>
      </c>
    </row>
    <row r="429" s="1" customFormat="1" ht="16.9" customHeight="1" spans="1:2">
      <c r="A429" s="8" t="s">
        <v>781</v>
      </c>
      <c r="B429" s="215">
        <v>3920</v>
      </c>
    </row>
    <row r="430" s="1" customFormat="1" ht="16.9" customHeight="1" spans="1:2">
      <c r="A430" s="8" t="s">
        <v>783</v>
      </c>
      <c r="B430" s="215">
        <v>636443</v>
      </c>
    </row>
    <row r="431" s="1" customFormat="1" ht="16.9" customHeight="1" spans="1:2">
      <c r="A431" s="8" t="s">
        <v>785</v>
      </c>
      <c r="B431" s="215">
        <v>3579</v>
      </c>
    </row>
    <row r="432" s="1" customFormat="1" ht="16.9" customHeight="1" spans="1:2">
      <c r="A432" s="8" t="s">
        <v>787</v>
      </c>
      <c r="B432" s="215">
        <v>41319</v>
      </c>
    </row>
    <row r="433" s="1" customFormat="1" ht="16.9" customHeight="1" spans="1:2">
      <c r="A433" s="8" t="s">
        <v>789</v>
      </c>
      <c r="B433" s="215">
        <v>39490</v>
      </c>
    </row>
    <row r="434" s="1" customFormat="1" ht="16.9" customHeight="1" spans="1:2">
      <c r="A434" s="8" t="s">
        <v>791</v>
      </c>
      <c r="B434" s="215">
        <v>4360</v>
      </c>
    </row>
    <row r="435" s="1" customFormat="1" ht="16.9" customHeight="1" spans="1:2">
      <c r="A435" s="8" t="s">
        <v>793</v>
      </c>
      <c r="B435" s="215">
        <v>528898</v>
      </c>
    </row>
    <row r="436" s="1" customFormat="1" ht="16.9" customHeight="1" spans="1:2">
      <c r="A436" s="8" t="s">
        <v>795</v>
      </c>
      <c r="B436" s="215">
        <v>0</v>
      </c>
    </row>
    <row r="437" s="1" customFormat="1" ht="16.9" customHeight="1" spans="1:2">
      <c r="A437" s="8" t="s">
        <v>797</v>
      </c>
      <c r="B437" s="215">
        <v>0</v>
      </c>
    </row>
    <row r="438" s="1" customFormat="1" ht="16.9" customHeight="1" spans="1:2">
      <c r="A438" s="8" t="s">
        <v>799</v>
      </c>
      <c r="B438" s="215">
        <v>18797</v>
      </c>
    </row>
    <row r="439" s="1" customFormat="1" ht="16.9" customHeight="1" spans="1:2">
      <c r="A439" s="8" t="s">
        <v>801</v>
      </c>
      <c r="B439" s="215">
        <v>165691</v>
      </c>
    </row>
    <row r="440" s="1" customFormat="1" ht="16.9" customHeight="1" spans="1:2">
      <c r="A440" s="8" t="s">
        <v>803</v>
      </c>
      <c r="B440" s="215">
        <v>0</v>
      </c>
    </row>
    <row r="441" s="1" customFormat="1" ht="16.9" customHeight="1" spans="1:2">
      <c r="A441" s="8" t="s">
        <v>805</v>
      </c>
      <c r="B441" s="215">
        <v>47823</v>
      </c>
    </row>
    <row r="442" s="1" customFormat="1" ht="16.9" customHeight="1" spans="1:2">
      <c r="A442" s="8" t="s">
        <v>807</v>
      </c>
      <c r="B442" s="215">
        <v>29017</v>
      </c>
    </row>
    <row r="443" s="1" customFormat="1" ht="16.9" customHeight="1" spans="1:2">
      <c r="A443" s="8" t="s">
        <v>809</v>
      </c>
      <c r="B443" s="215">
        <v>50</v>
      </c>
    </row>
    <row r="444" s="1" customFormat="1" ht="16.9" customHeight="1" spans="1:2">
      <c r="A444" s="8" t="s">
        <v>811</v>
      </c>
      <c r="B444" s="215">
        <v>88054</v>
      </c>
    </row>
    <row r="445" s="1" customFormat="1" ht="16.9" customHeight="1" spans="1:2">
      <c r="A445" s="8" t="s">
        <v>813</v>
      </c>
      <c r="B445" s="215">
        <v>747</v>
      </c>
    </row>
    <row r="446" s="1" customFormat="1" ht="16.9" customHeight="1" spans="1:2">
      <c r="A446" s="8" t="s">
        <v>815</v>
      </c>
      <c r="B446" s="215">
        <v>715</v>
      </c>
    </row>
    <row r="447" s="1" customFormat="1" ht="16.9" customHeight="1" spans="1:2">
      <c r="A447" s="8" t="s">
        <v>817</v>
      </c>
      <c r="B447" s="215">
        <v>0</v>
      </c>
    </row>
    <row r="448" s="1" customFormat="1" ht="16.9" customHeight="1" spans="1:2">
      <c r="A448" s="8" t="s">
        <v>819</v>
      </c>
      <c r="B448" s="215">
        <v>133</v>
      </c>
    </row>
    <row r="449" s="1" customFormat="1" ht="16.9" customHeight="1" spans="1:2">
      <c r="A449" s="8" t="s">
        <v>821</v>
      </c>
      <c r="B449" s="215">
        <v>582</v>
      </c>
    </row>
    <row r="450" s="1" customFormat="1" ht="16.9" customHeight="1" spans="1:2">
      <c r="A450" s="8" t="s">
        <v>823</v>
      </c>
      <c r="B450" s="215">
        <v>0</v>
      </c>
    </row>
    <row r="451" s="1" customFormat="1" ht="16.9" customHeight="1" spans="1:2">
      <c r="A451" s="8" t="s">
        <v>825</v>
      </c>
      <c r="B451" s="215">
        <v>0</v>
      </c>
    </row>
    <row r="452" s="1" customFormat="1" ht="16.9" customHeight="1" spans="1:2">
      <c r="A452" s="8" t="s">
        <v>827</v>
      </c>
      <c r="B452" s="215">
        <v>2406</v>
      </c>
    </row>
    <row r="453" s="1" customFormat="1" ht="16.9" customHeight="1" spans="1:2">
      <c r="A453" s="8" t="s">
        <v>829</v>
      </c>
      <c r="B453" s="215">
        <v>2406</v>
      </c>
    </row>
    <row r="454" s="1" customFormat="1" ht="16.9" customHeight="1" spans="1:2">
      <c r="A454" s="8" t="s">
        <v>831</v>
      </c>
      <c r="B454" s="215">
        <v>0</v>
      </c>
    </row>
    <row r="455" s="1" customFormat="1" ht="16.9" customHeight="1" spans="1:2">
      <c r="A455" s="8" t="s">
        <v>833</v>
      </c>
      <c r="B455" s="215">
        <v>0</v>
      </c>
    </row>
    <row r="456" s="1" customFormat="1" ht="16.9" customHeight="1" spans="1:2">
      <c r="A456" s="8" t="s">
        <v>835</v>
      </c>
      <c r="B456" s="215">
        <v>-101</v>
      </c>
    </row>
    <row r="457" s="1" customFormat="1" ht="16.9" customHeight="1" spans="1:2">
      <c r="A457" s="8" t="s">
        <v>837</v>
      </c>
      <c r="B457" s="215">
        <v>-101</v>
      </c>
    </row>
    <row r="458" s="1" customFormat="1" ht="16.9" customHeight="1" spans="1:2">
      <c r="A458" s="8" t="s">
        <v>839</v>
      </c>
      <c r="B458" s="215">
        <v>0</v>
      </c>
    </row>
    <row r="459" s="1" customFormat="1" ht="16.9" customHeight="1" spans="1:2">
      <c r="A459" s="8" t="s">
        <v>841</v>
      </c>
      <c r="B459" s="215">
        <v>0</v>
      </c>
    </row>
    <row r="460" s="1" customFormat="1" ht="16.9" customHeight="1" spans="1:2">
      <c r="A460" s="8" t="s">
        <v>843</v>
      </c>
      <c r="B460" s="215">
        <v>284</v>
      </c>
    </row>
    <row r="461" s="1" customFormat="1" ht="16.9" customHeight="1" spans="1:2">
      <c r="A461" s="8" t="s">
        <v>845</v>
      </c>
      <c r="B461" s="215">
        <v>284</v>
      </c>
    </row>
    <row r="462" s="1" customFormat="1" ht="16.9" customHeight="1" spans="1:2">
      <c r="A462" s="8" t="s">
        <v>847</v>
      </c>
      <c r="B462" s="215">
        <v>0</v>
      </c>
    </row>
    <row r="463" s="1" customFormat="1" ht="16.9" customHeight="1" spans="1:2">
      <c r="A463" s="8" t="s">
        <v>849</v>
      </c>
      <c r="B463" s="215">
        <v>0</v>
      </c>
    </row>
    <row r="464" s="1" customFormat="1" ht="16.9" customHeight="1" spans="1:2">
      <c r="A464" s="8" t="s">
        <v>851</v>
      </c>
      <c r="B464" s="215">
        <v>10225</v>
      </c>
    </row>
    <row r="465" s="1" customFormat="1" ht="16.9" customHeight="1" spans="1:2">
      <c r="A465" s="8" t="s">
        <v>853</v>
      </c>
      <c r="B465" s="215">
        <v>0</v>
      </c>
    </row>
    <row r="466" s="1" customFormat="1" ht="16.9" customHeight="1" spans="1:2">
      <c r="A466" s="8" t="s">
        <v>855</v>
      </c>
      <c r="B466" s="215">
        <v>10225</v>
      </c>
    </row>
    <row r="467" s="1" customFormat="1" ht="16.9" customHeight="1" spans="1:2">
      <c r="A467" s="8" t="s">
        <v>857</v>
      </c>
      <c r="B467" s="215">
        <v>0</v>
      </c>
    </row>
    <row r="468" s="1" customFormat="1" ht="16.9" customHeight="1" spans="1:2">
      <c r="A468" s="8" t="s">
        <v>859</v>
      </c>
      <c r="B468" s="215">
        <v>0</v>
      </c>
    </row>
    <row r="469" s="1" customFormat="1" ht="16.9" customHeight="1" spans="1:2">
      <c r="A469" s="8" t="s">
        <v>861</v>
      </c>
      <c r="B469" s="215">
        <v>0</v>
      </c>
    </row>
    <row r="470" s="1" customFormat="1" ht="16.9" customHeight="1" spans="1:2">
      <c r="A470" s="8" t="s">
        <v>863</v>
      </c>
      <c r="B470" s="215">
        <v>300</v>
      </c>
    </row>
    <row r="471" s="1" customFormat="1" ht="16.9" customHeight="1" spans="1:2">
      <c r="A471" s="8" t="s">
        <v>865</v>
      </c>
      <c r="B471" s="215">
        <v>0</v>
      </c>
    </row>
    <row r="472" s="1" customFormat="1" ht="16.9" customHeight="1" spans="1:2">
      <c r="A472" s="8" t="s">
        <v>867</v>
      </c>
      <c r="B472" s="215">
        <v>0</v>
      </c>
    </row>
    <row r="473" s="1" customFormat="1" ht="16.9" customHeight="1" spans="1:2">
      <c r="A473" s="8" t="s">
        <v>869</v>
      </c>
      <c r="B473" s="215">
        <v>0</v>
      </c>
    </row>
    <row r="474" s="1" customFormat="1" ht="16.9" customHeight="1" spans="1:2">
      <c r="A474" s="8" t="s">
        <v>871</v>
      </c>
      <c r="B474" s="215">
        <v>300</v>
      </c>
    </row>
    <row r="475" s="1" customFormat="1" ht="16.9" customHeight="1" spans="1:2">
      <c r="A475" s="8" t="s">
        <v>873</v>
      </c>
      <c r="B475" s="215">
        <v>0</v>
      </c>
    </row>
    <row r="476" s="1" customFormat="1" ht="16.9" customHeight="1" spans="1:2">
      <c r="A476" s="8" t="s">
        <v>875</v>
      </c>
      <c r="B476" s="215">
        <v>0</v>
      </c>
    </row>
    <row r="477" s="1" customFormat="1" ht="16.9" customHeight="1" spans="1:2">
      <c r="A477" s="8" t="s">
        <v>877</v>
      </c>
      <c r="B477" s="215">
        <v>807</v>
      </c>
    </row>
    <row r="478" s="1" customFormat="1" ht="16.9" customHeight="1" spans="1:2">
      <c r="A478" s="8" t="s">
        <v>3276</v>
      </c>
      <c r="B478" s="215">
        <v>807</v>
      </c>
    </row>
    <row r="479" s="1" customFormat="1" ht="16.9" customHeight="1" spans="1:2">
      <c r="A479" s="8" t="s">
        <v>879</v>
      </c>
      <c r="B479" s="215">
        <v>173439</v>
      </c>
    </row>
    <row r="480" s="1" customFormat="1" ht="16.9" customHeight="1" spans="1:2">
      <c r="A480" s="8" t="s">
        <v>881</v>
      </c>
      <c r="B480" s="215">
        <v>1843</v>
      </c>
    </row>
    <row r="481" s="1" customFormat="1" ht="16.9" customHeight="1" spans="1:2">
      <c r="A481" s="8" t="s">
        <v>170</v>
      </c>
      <c r="B481" s="215">
        <v>1343</v>
      </c>
    </row>
    <row r="482" s="1" customFormat="1" ht="16.9" customHeight="1" spans="1:2">
      <c r="A482" s="8" t="s">
        <v>172</v>
      </c>
      <c r="B482" s="215">
        <v>0</v>
      </c>
    </row>
    <row r="483" s="1" customFormat="1" ht="16.9" customHeight="1" spans="1:2">
      <c r="A483" s="8" t="s">
        <v>174</v>
      </c>
      <c r="B483" s="215">
        <v>307</v>
      </c>
    </row>
    <row r="484" s="1" customFormat="1" ht="16.9" customHeight="1" spans="1:2">
      <c r="A484" s="8" t="s">
        <v>886</v>
      </c>
      <c r="B484" s="215">
        <v>193</v>
      </c>
    </row>
    <row r="485" s="1" customFormat="1" ht="16.9" customHeight="1" spans="1:2">
      <c r="A485" s="8" t="s">
        <v>888</v>
      </c>
      <c r="B485" s="215">
        <v>10867</v>
      </c>
    </row>
    <row r="486" s="1" customFormat="1" ht="16.9" customHeight="1" spans="1:2">
      <c r="A486" s="8" t="s">
        <v>890</v>
      </c>
      <c r="B486" s="215">
        <v>0</v>
      </c>
    </row>
    <row r="487" s="1" customFormat="1" ht="16.9" customHeight="1" spans="1:2">
      <c r="A487" s="8" t="s">
        <v>892</v>
      </c>
      <c r="B487" s="215">
        <v>0</v>
      </c>
    </row>
    <row r="488" s="1" customFormat="1" ht="16.9" customHeight="1" spans="1:2">
      <c r="A488" s="8" t="s">
        <v>894</v>
      </c>
      <c r="B488" s="215">
        <v>0</v>
      </c>
    </row>
    <row r="489" s="1" customFormat="1" ht="16.9" customHeight="1" spans="1:2">
      <c r="A489" s="8" t="s">
        <v>896</v>
      </c>
      <c r="B489" s="215">
        <v>3219</v>
      </c>
    </row>
    <row r="490" s="1" customFormat="1" ht="16.9" customHeight="1" spans="1:2">
      <c r="A490" s="8" t="s">
        <v>898</v>
      </c>
      <c r="B490" s="215">
        <v>0</v>
      </c>
    </row>
    <row r="491" s="1" customFormat="1" ht="16.9" customHeight="1" spans="1:2">
      <c r="A491" s="8" t="s">
        <v>900</v>
      </c>
      <c r="B491" s="215">
        <v>4018</v>
      </c>
    </row>
    <row r="492" s="1" customFormat="1" ht="16.9" customHeight="1" spans="1:2">
      <c r="A492" s="8" t="s">
        <v>902</v>
      </c>
      <c r="B492" s="215">
        <v>0</v>
      </c>
    </row>
    <row r="493" s="1" customFormat="1" ht="16.9" customHeight="1" spans="1:2">
      <c r="A493" s="8" t="s">
        <v>904</v>
      </c>
      <c r="B493" s="215">
        <v>3630</v>
      </c>
    </row>
    <row r="494" s="1" customFormat="1" ht="16.9" customHeight="1" spans="1:2">
      <c r="A494" s="8" t="s">
        <v>906</v>
      </c>
      <c r="B494" s="215">
        <v>31112</v>
      </c>
    </row>
    <row r="495" s="1" customFormat="1" ht="16.9" customHeight="1" spans="1:2">
      <c r="A495" s="8" t="s">
        <v>890</v>
      </c>
      <c r="B495" s="215">
        <v>16669</v>
      </c>
    </row>
    <row r="496" s="1" customFormat="1" ht="16.9" customHeight="1" spans="1:2">
      <c r="A496" s="8" t="s">
        <v>909</v>
      </c>
      <c r="B496" s="215">
        <v>8721</v>
      </c>
    </row>
    <row r="497" s="1" customFormat="1" ht="16.9" customHeight="1" spans="1:2">
      <c r="A497" s="8" t="s">
        <v>911</v>
      </c>
      <c r="B497" s="215">
        <v>5732</v>
      </c>
    </row>
    <row r="498" s="1" customFormat="1" ht="16.9" customHeight="1" spans="1:2">
      <c r="A498" s="8" t="s">
        <v>913</v>
      </c>
      <c r="B498" s="215">
        <v>0</v>
      </c>
    </row>
    <row r="499" s="1" customFormat="1" ht="16.9" customHeight="1" spans="1:2">
      <c r="A499" s="8" t="s">
        <v>915</v>
      </c>
      <c r="B499" s="215">
        <v>-10</v>
      </c>
    </row>
    <row r="500" s="1" customFormat="1" ht="16.9" customHeight="1" spans="1:2">
      <c r="A500" s="8" t="s">
        <v>917</v>
      </c>
      <c r="B500" s="215">
        <v>30504</v>
      </c>
    </row>
    <row r="501" s="1" customFormat="1" ht="16.9" customHeight="1" spans="1:2">
      <c r="A501" s="8" t="s">
        <v>890</v>
      </c>
      <c r="B501" s="215">
        <v>2314</v>
      </c>
    </row>
    <row r="502" s="1" customFormat="1" ht="16.9" customHeight="1" spans="1:2">
      <c r="A502" s="8" t="s">
        <v>920</v>
      </c>
      <c r="B502" s="215">
        <v>18192</v>
      </c>
    </row>
    <row r="503" s="1" customFormat="1" ht="16.9" customHeight="1" spans="1:2">
      <c r="A503" s="8" t="s">
        <v>922</v>
      </c>
      <c r="B503" s="215">
        <v>3599</v>
      </c>
    </row>
    <row r="504" s="1" customFormat="1" ht="16.9" customHeight="1" spans="1:2">
      <c r="A504" s="8" t="s">
        <v>924</v>
      </c>
      <c r="B504" s="215">
        <v>1500</v>
      </c>
    </row>
    <row r="505" s="1" customFormat="1" ht="16.9" customHeight="1" spans="1:2">
      <c r="A505" s="8" t="s">
        <v>926</v>
      </c>
      <c r="B505" s="215">
        <v>4899</v>
      </c>
    </row>
    <row r="506" s="1" customFormat="1" ht="16.9" customHeight="1" spans="1:2">
      <c r="A506" s="8" t="s">
        <v>928</v>
      </c>
      <c r="B506" s="215">
        <v>9770</v>
      </c>
    </row>
    <row r="507" s="1" customFormat="1" ht="16.9" customHeight="1" spans="1:2">
      <c r="A507" s="8" t="s">
        <v>890</v>
      </c>
      <c r="B507" s="215">
        <v>1212</v>
      </c>
    </row>
    <row r="508" s="1" customFormat="1" ht="16.9" customHeight="1" spans="1:2">
      <c r="A508" s="8" t="s">
        <v>931</v>
      </c>
      <c r="B508" s="215">
        <v>80</v>
      </c>
    </row>
    <row r="509" s="1" customFormat="1" ht="16.9" customHeight="1" spans="1:2">
      <c r="A509" s="8" t="s">
        <v>933</v>
      </c>
      <c r="B509" s="215">
        <v>6442</v>
      </c>
    </row>
    <row r="510" s="1" customFormat="1" ht="16.9" customHeight="1" spans="1:2">
      <c r="A510" s="8" t="s">
        <v>935</v>
      </c>
      <c r="B510" s="215">
        <v>2036</v>
      </c>
    </row>
    <row r="511" s="1" customFormat="1" ht="16.9" customHeight="1" spans="1:2">
      <c r="A511" s="8" t="s">
        <v>937</v>
      </c>
      <c r="B511" s="215">
        <v>5102</v>
      </c>
    </row>
    <row r="512" s="1" customFormat="1" ht="16.9" customHeight="1" spans="1:2">
      <c r="A512" s="8" t="s">
        <v>939</v>
      </c>
      <c r="B512" s="215">
        <v>2703</v>
      </c>
    </row>
    <row r="513" s="1" customFormat="1" ht="16.9" customHeight="1" spans="1:2">
      <c r="A513" s="8" t="s">
        <v>941</v>
      </c>
      <c r="B513" s="215">
        <v>498</v>
      </c>
    </row>
    <row r="514" s="1" customFormat="1" ht="16.9" customHeight="1" spans="1:2">
      <c r="A514" s="8" t="s">
        <v>943</v>
      </c>
      <c r="B514" s="215">
        <v>0</v>
      </c>
    </row>
    <row r="515" s="1" customFormat="1" ht="16.9" customHeight="1" spans="1:2">
      <c r="A515" s="8" t="s">
        <v>945</v>
      </c>
      <c r="B515" s="215">
        <v>1901</v>
      </c>
    </row>
    <row r="516" s="1" customFormat="1" ht="16.9" customHeight="1" spans="1:2">
      <c r="A516" s="8" t="s">
        <v>947</v>
      </c>
      <c r="B516" s="215">
        <v>5488</v>
      </c>
    </row>
    <row r="517" s="1" customFormat="1" ht="16.9" customHeight="1" spans="1:2">
      <c r="A517" s="8" t="s">
        <v>890</v>
      </c>
      <c r="B517" s="215">
        <v>1270</v>
      </c>
    </row>
    <row r="518" s="1" customFormat="1" ht="16.9" customHeight="1" spans="1:2">
      <c r="A518" s="8" t="s">
        <v>950</v>
      </c>
      <c r="B518" s="215">
        <v>3968</v>
      </c>
    </row>
    <row r="519" s="1" customFormat="1" ht="16.9" customHeight="1" spans="1:2">
      <c r="A519" s="8" t="s">
        <v>952</v>
      </c>
      <c r="B519" s="215">
        <v>0</v>
      </c>
    </row>
    <row r="520" s="1" customFormat="1" ht="16.9" customHeight="1" spans="1:2">
      <c r="A520" s="8" t="s">
        <v>954</v>
      </c>
      <c r="B520" s="215">
        <v>100</v>
      </c>
    </row>
    <row r="521" s="1" customFormat="1" ht="16.9" customHeight="1" spans="1:2">
      <c r="A521" s="8" t="s">
        <v>956</v>
      </c>
      <c r="B521" s="215">
        <v>150</v>
      </c>
    </row>
    <row r="522" s="1" customFormat="1" ht="16.9" customHeight="1" spans="1:2">
      <c r="A522" s="8" t="s">
        <v>958</v>
      </c>
      <c r="B522" s="215">
        <v>0</v>
      </c>
    </row>
    <row r="523" s="1" customFormat="1" ht="16.9" customHeight="1" spans="1:2">
      <c r="A523" s="8" t="s">
        <v>960</v>
      </c>
      <c r="B523" s="215">
        <v>2664</v>
      </c>
    </row>
    <row r="524" s="1" customFormat="1" ht="16.9" customHeight="1" spans="1:2">
      <c r="A524" s="8" t="s">
        <v>962</v>
      </c>
      <c r="B524" s="215">
        <v>1849</v>
      </c>
    </row>
    <row r="525" s="1" customFormat="1" ht="16.9" customHeight="1" spans="1:2">
      <c r="A525" s="8" t="s">
        <v>964</v>
      </c>
      <c r="B525" s="215">
        <v>0</v>
      </c>
    </row>
    <row r="526" s="1" customFormat="1" ht="16.9" customHeight="1" spans="1:2">
      <c r="A526" s="8" t="s">
        <v>966</v>
      </c>
      <c r="B526" s="215">
        <v>815</v>
      </c>
    </row>
    <row r="527" s="1" customFormat="1" ht="16.9" customHeight="1" spans="1:2">
      <c r="A527" s="8" t="s">
        <v>968</v>
      </c>
      <c r="B527" s="215">
        <v>1653</v>
      </c>
    </row>
    <row r="528" s="1" customFormat="1" ht="16.9" customHeight="1" spans="1:2">
      <c r="A528" s="8" t="s">
        <v>3277</v>
      </c>
      <c r="B528" s="215">
        <v>1653</v>
      </c>
    </row>
    <row r="529" s="1" customFormat="1" ht="16.9" customHeight="1" spans="1:2">
      <c r="A529" s="8" t="s">
        <v>970</v>
      </c>
      <c r="B529" s="215">
        <v>74436</v>
      </c>
    </row>
    <row r="530" s="1" customFormat="1" ht="16.9" customHeight="1" spans="1:2">
      <c r="A530" s="8" t="s">
        <v>972</v>
      </c>
      <c r="B530" s="215">
        <v>1771</v>
      </c>
    </row>
    <row r="531" s="1" customFormat="1" ht="16.9" customHeight="1" spans="1:2">
      <c r="A531" s="8" t="s">
        <v>974</v>
      </c>
      <c r="B531" s="215">
        <v>0</v>
      </c>
    </row>
    <row r="532" s="1" customFormat="1" ht="16.9" customHeight="1" spans="1:2">
      <c r="A532" s="8" t="s">
        <v>976</v>
      </c>
      <c r="B532" s="215">
        <v>9143</v>
      </c>
    </row>
    <row r="533" s="1" customFormat="1" ht="16.9" customHeight="1" spans="1:2">
      <c r="A533" s="8" t="s">
        <v>978</v>
      </c>
      <c r="B533" s="215">
        <v>63522</v>
      </c>
    </row>
    <row r="534" s="1" customFormat="1" ht="16.9" customHeight="1" spans="1:2">
      <c r="A534" s="8" t="s">
        <v>980</v>
      </c>
      <c r="B534" s="215">
        <v>89185</v>
      </c>
    </row>
    <row r="535" s="1" customFormat="1" ht="16.9" customHeight="1" spans="1:2">
      <c r="A535" s="8" t="s">
        <v>982</v>
      </c>
      <c r="B535" s="215">
        <v>29213</v>
      </c>
    </row>
    <row r="536" s="1" customFormat="1" ht="16.9" customHeight="1" spans="1:2">
      <c r="A536" s="8" t="s">
        <v>170</v>
      </c>
      <c r="B536" s="215">
        <v>1412</v>
      </c>
    </row>
    <row r="537" s="1" customFormat="1" ht="16.9" customHeight="1" spans="1:2">
      <c r="A537" s="8" t="s">
        <v>172</v>
      </c>
      <c r="B537" s="215">
        <v>119</v>
      </c>
    </row>
    <row r="538" s="1" customFormat="1" ht="16.9" customHeight="1" spans="1:2">
      <c r="A538" s="8" t="s">
        <v>174</v>
      </c>
      <c r="B538" s="215">
        <v>168</v>
      </c>
    </row>
    <row r="539" s="1" customFormat="1" ht="16.9" customHeight="1" spans="1:2">
      <c r="A539" s="8" t="s">
        <v>987</v>
      </c>
      <c r="B539" s="215">
        <v>2782</v>
      </c>
    </row>
    <row r="540" s="1" customFormat="1" ht="16.9" customHeight="1" spans="1:2">
      <c r="A540" s="8" t="s">
        <v>989</v>
      </c>
      <c r="B540" s="215">
        <v>290</v>
      </c>
    </row>
    <row r="541" s="1" customFormat="1" ht="16.9" customHeight="1" spans="1:2">
      <c r="A541" s="8" t="s">
        <v>991</v>
      </c>
      <c r="B541" s="215">
        <v>0</v>
      </c>
    </row>
    <row r="542" s="1" customFormat="1" ht="16.9" customHeight="1" spans="1:2">
      <c r="A542" s="8" t="s">
        <v>993</v>
      </c>
      <c r="B542" s="215">
        <v>6707</v>
      </c>
    </row>
    <row r="543" s="1" customFormat="1" ht="16.9" customHeight="1" spans="1:2">
      <c r="A543" s="8" t="s">
        <v>995</v>
      </c>
      <c r="B543" s="215">
        <v>1167</v>
      </c>
    </row>
    <row r="544" s="1" customFormat="1" ht="16.9" customHeight="1" spans="1:2">
      <c r="A544" s="8" t="s">
        <v>997</v>
      </c>
      <c r="B544" s="215">
        <v>2029</v>
      </c>
    </row>
    <row r="545" s="1" customFormat="1" ht="16.9" customHeight="1" spans="1:2">
      <c r="A545" s="8" t="s">
        <v>999</v>
      </c>
      <c r="B545" s="215">
        <v>300</v>
      </c>
    </row>
    <row r="546" s="1" customFormat="1" ht="16.9" customHeight="1" spans="1:2">
      <c r="A546" s="8" t="s">
        <v>1001</v>
      </c>
      <c r="B546" s="215">
        <v>3799</v>
      </c>
    </row>
    <row r="547" s="1" customFormat="1" ht="16.9" customHeight="1" spans="1:2">
      <c r="A547" s="8" t="s">
        <v>1003</v>
      </c>
      <c r="B547" s="215">
        <v>100</v>
      </c>
    </row>
    <row r="548" s="1" customFormat="1" ht="16.9" customHeight="1" spans="1:2">
      <c r="A548" s="8" t="s">
        <v>1005</v>
      </c>
      <c r="B548" s="215">
        <v>10340</v>
      </c>
    </row>
    <row r="549" s="1" customFormat="1" ht="16.9" customHeight="1" spans="1:2">
      <c r="A549" s="8" t="s">
        <v>1007</v>
      </c>
      <c r="B549" s="215">
        <v>4375</v>
      </c>
    </row>
    <row r="550" s="1" customFormat="1" ht="16.9" customHeight="1" spans="1:2">
      <c r="A550" s="8" t="s">
        <v>170</v>
      </c>
      <c r="B550" s="215">
        <v>0</v>
      </c>
    </row>
    <row r="551" s="1" customFormat="1" ht="16.9" customHeight="1" spans="1:2">
      <c r="A551" s="8" t="s">
        <v>172</v>
      </c>
      <c r="B551" s="215">
        <v>0</v>
      </c>
    </row>
    <row r="552" s="1" customFormat="1" ht="16.9" customHeight="1" spans="1:2">
      <c r="A552" s="8" t="s">
        <v>174</v>
      </c>
      <c r="B552" s="215">
        <v>0</v>
      </c>
    </row>
    <row r="553" s="1" customFormat="1" ht="16.9" customHeight="1" spans="1:2">
      <c r="A553" s="8" t="s">
        <v>1012</v>
      </c>
      <c r="B553" s="215">
        <v>1369</v>
      </c>
    </row>
    <row r="554" s="1" customFormat="1" ht="16.9" customHeight="1" spans="1:2">
      <c r="A554" s="8" t="s">
        <v>1014</v>
      </c>
      <c r="B554" s="215">
        <v>2795</v>
      </c>
    </row>
    <row r="555" s="1" customFormat="1" ht="16.9" customHeight="1" spans="1:2">
      <c r="A555" s="8" t="s">
        <v>1016</v>
      </c>
      <c r="B555" s="215">
        <v>0</v>
      </c>
    </row>
    <row r="556" s="1" customFormat="1" ht="16.9" customHeight="1" spans="1:2">
      <c r="A556" s="8" t="s">
        <v>1018</v>
      </c>
      <c r="B556" s="215">
        <v>211</v>
      </c>
    </row>
    <row r="557" s="1" customFormat="1" ht="16.9" customHeight="1" spans="1:2">
      <c r="A557" s="8" t="s">
        <v>1020</v>
      </c>
      <c r="B557" s="215">
        <v>8943</v>
      </c>
    </row>
    <row r="558" s="1" customFormat="1" ht="16.9" customHeight="1" spans="1:2">
      <c r="A558" s="8" t="s">
        <v>170</v>
      </c>
      <c r="B558" s="215">
        <v>637</v>
      </c>
    </row>
    <row r="559" s="1" customFormat="1" ht="16.9" customHeight="1" spans="1:2">
      <c r="A559" s="8" t="s">
        <v>172</v>
      </c>
      <c r="B559" s="215">
        <v>0</v>
      </c>
    </row>
    <row r="560" s="1" customFormat="1" ht="16.9" customHeight="1" spans="1:2">
      <c r="A560" s="8" t="s">
        <v>174</v>
      </c>
      <c r="B560" s="215">
        <v>338</v>
      </c>
    </row>
    <row r="561" s="1" customFormat="1" ht="16.9" customHeight="1" spans="1:2">
      <c r="A561" s="8" t="s">
        <v>1025</v>
      </c>
      <c r="B561" s="215">
        <v>620</v>
      </c>
    </row>
    <row r="562" s="1" customFormat="1" ht="16.9" customHeight="1" spans="1:2">
      <c r="A562" s="8" t="s">
        <v>1027</v>
      </c>
      <c r="B562" s="215">
        <v>0</v>
      </c>
    </row>
    <row r="563" s="1" customFormat="1" ht="16.9" customHeight="1" spans="1:2">
      <c r="A563" s="8" t="s">
        <v>1029</v>
      </c>
      <c r="B563" s="215">
        <v>7648</v>
      </c>
    </row>
    <row r="564" s="1" customFormat="1" ht="16.9" customHeight="1" spans="1:2">
      <c r="A564" s="8" t="s">
        <v>1031</v>
      </c>
      <c r="B564" s="215">
        <v>-607</v>
      </c>
    </row>
    <row r="565" s="1" customFormat="1" ht="16.9" customHeight="1" spans="1:2">
      <c r="A565" s="8" t="s">
        <v>1033</v>
      </c>
      <c r="B565" s="215">
        <v>335</v>
      </c>
    </row>
    <row r="566" s="1" customFormat="1" ht="16.9" customHeight="1" spans="1:2">
      <c r="A566" s="8" t="s">
        <v>1035</v>
      </c>
      <c r="B566" s="215">
        <v>33</v>
      </c>
    </row>
    <row r="567" s="1" customFormat="1" ht="16.9" customHeight="1" spans="1:2">
      <c r="A567" s="8" t="s">
        <v>1037</v>
      </c>
      <c r="B567" s="215">
        <v>-61</v>
      </c>
    </row>
    <row r="568" s="1" customFormat="1" ht="16.9" customHeight="1" spans="1:2">
      <c r="A568" s="8" t="s">
        <v>1039</v>
      </c>
      <c r="B568" s="215">
        <v>20720</v>
      </c>
    </row>
    <row r="569" s="1" customFormat="1" ht="16.9" customHeight="1" spans="1:2">
      <c r="A569" s="8" t="s">
        <v>170</v>
      </c>
      <c r="B569" s="215">
        <v>916</v>
      </c>
    </row>
    <row r="570" s="1" customFormat="1" ht="16.9" customHeight="1" spans="1:2">
      <c r="A570" s="8" t="s">
        <v>172</v>
      </c>
      <c r="B570" s="215">
        <v>0</v>
      </c>
    </row>
    <row r="571" s="1" customFormat="1" ht="16.9" customHeight="1" spans="1:2">
      <c r="A571" s="8" t="s">
        <v>174</v>
      </c>
      <c r="B571" s="215">
        <v>0</v>
      </c>
    </row>
    <row r="572" s="1" customFormat="1" ht="16.9" customHeight="1" spans="1:2">
      <c r="A572" s="8" t="s">
        <v>1044</v>
      </c>
      <c r="B572" s="215">
        <v>4913</v>
      </c>
    </row>
    <row r="573" s="1" customFormat="1" ht="16.9" customHeight="1" spans="1:2">
      <c r="A573" s="8" t="s">
        <v>1046</v>
      </c>
      <c r="B573" s="215">
        <v>1127</v>
      </c>
    </row>
    <row r="574" s="1" customFormat="1" ht="16.9" customHeight="1" spans="1:2">
      <c r="A574" s="8" t="s">
        <v>1048</v>
      </c>
      <c r="B574" s="215">
        <v>73</v>
      </c>
    </row>
    <row r="575" s="1" customFormat="1" ht="16.9" customHeight="1" spans="1:2">
      <c r="A575" s="8" t="s">
        <v>1050</v>
      </c>
      <c r="B575" s="215">
        <v>13691</v>
      </c>
    </row>
    <row r="576" s="1" customFormat="1" ht="16.9" customHeight="1" spans="1:2">
      <c r="A576" s="8" t="s">
        <v>1052</v>
      </c>
      <c r="B576" s="215">
        <v>5353</v>
      </c>
    </row>
    <row r="577" s="1" customFormat="1" ht="16.9" customHeight="1" spans="1:2">
      <c r="A577" s="8" t="s">
        <v>170</v>
      </c>
      <c r="B577" s="215">
        <v>797</v>
      </c>
    </row>
    <row r="578" s="1" customFormat="1" ht="16.9" customHeight="1" spans="1:2">
      <c r="A578" s="8" t="s">
        <v>172</v>
      </c>
      <c r="B578" s="215">
        <v>120</v>
      </c>
    </row>
    <row r="579" s="1" customFormat="1" ht="16.9" customHeight="1" spans="1:2">
      <c r="A579" s="8" t="s">
        <v>174</v>
      </c>
      <c r="B579" s="215">
        <v>49</v>
      </c>
    </row>
    <row r="580" s="1" customFormat="1" ht="16.9" customHeight="1" spans="1:2">
      <c r="A580" s="8" t="s">
        <v>1057</v>
      </c>
      <c r="B580" s="215">
        <v>0</v>
      </c>
    </row>
    <row r="581" s="1" customFormat="1" ht="16.9" customHeight="1" spans="1:2">
      <c r="A581" s="8" t="s">
        <v>1059</v>
      </c>
      <c r="B581" s="215">
        <v>4131</v>
      </c>
    </row>
    <row r="582" s="1" customFormat="1" ht="16.9" customHeight="1" spans="1:2">
      <c r="A582" s="8" t="s">
        <v>1061</v>
      </c>
      <c r="B582" s="215">
        <v>57</v>
      </c>
    </row>
    <row r="583" s="1" customFormat="1" ht="16.9" customHeight="1" spans="1:2">
      <c r="A583" s="8" t="s">
        <v>1063</v>
      </c>
      <c r="B583" s="215">
        <v>59</v>
      </c>
    </row>
    <row r="584" s="1" customFormat="1" ht="16.9" customHeight="1" spans="1:2">
      <c r="A584" s="8" t="s">
        <v>1065</v>
      </c>
      <c r="B584" s="215">
        <v>140</v>
      </c>
    </row>
    <row r="585" s="1" customFormat="1" ht="16.9" customHeight="1" spans="1:2">
      <c r="A585" s="8" t="s">
        <v>1067</v>
      </c>
      <c r="B585" s="215">
        <v>20581</v>
      </c>
    </row>
    <row r="586" s="1" customFormat="1" ht="16.9" customHeight="1" spans="1:2">
      <c r="A586" s="8" t="s">
        <v>1069</v>
      </c>
      <c r="B586" s="215">
        <v>3656</v>
      </c>
    </row>
    <row r="587" s="1" customFormat="1" ht="16.9" customHeight="1" spans="1:2">
      <c r="A587" s="8" t="s">
        <v>1071</v>
      </c>
      <c r="B587" s="215">
        <v>15570</v>
      </c>
    </row>
    <row r="588" s="1" customFormat="1" ht="16.9" customHeight="1" spans="1:2">
      <c r="A588" s="8" t="s">
        <v>1073</v>
      </c>
      <c r="B588" s="215">
        <v>1355</v>
      </c>
    </row>
    <row r="589" s="1" customFormat="1" ht="16.9" customHeight="1" spans="1:2">
      <c r="A589" s="8" t="s">
        <v>1075</v>
      </c>
      <c r="B589" s="215">
        <v>1187282</v>
      </c>
    </row>
    <row r="590" s="1" customFormat="1" ht="16.9" customHeight="1" spans="1:2">
      <c r="A590" s="8" t="s">
        <v>1077</v>
      </c>
      <c r="B590" s="215">
        <v>8342</v>
      </c>
    </row>
    <row r="591" s="1" customFormat="1" ht="16.9" customHeight="1" spans="1:2">
      <c r="A591" s="8" t="s">
        <v>170</v>
      </c>
      <c r="B591" s="215">
        <v>1319</v>
      </c>
    </row>
    <row r="592" s="1" customFormat="1" ht="16.9" customHeight="1" spans="1:2">
      <c r="A592" s="8" t="s">
        <v>172</v>
      </c>
      <c r="B592" s="215">
        <v>22</v>
      </c>
    </row>
    <row r="593" s="1" customFormat="1" ht="16.9" customHeight="1" spans="1:2">
      <c r="A593" s="8" t="s">
        <v>174</v>
      </c>
      <c r="B593" s="215">
        <v>354</v>
      </c>
    </row>
    <row r="594" s="1" customFormat="1" ht="16.9" customHeight="1" spans="1:2">
      <c r="A594" s="8" t="s">
        <v>1082</v>
      </c>
      <c r="B594" s="215">
        <v>0</v>
      </c>
    </row>
    <row r="595" s="1" customFormat="1" ht="16.9" customHeight="1" spans="1:2">
      <c r="A595" s="8" t="s">
        <v>1084</v>
      </c>
      <c r="B595" s="215">
        <v>100</v>
      </c>
    </row>
    <row r="596" s="1" customFormat="1" ht="16.9" customHeight="1" spans="1:2">
      <c r="A596" s="8" t="s">
        <v>1086</v>
      </c>
      <c r="B596" s="215">
        <v>53</v>
      </c>
    </row>
    <row r="597" s="1" customFormat="1" ht="16.9" customHeight="1" spans="1:2">
      <c r="A597" s="8" t="s">
        <v>1088</v>
      </c>
      <c r="B597" s="215">
        <v>2309</v>
      </c>
    </row>
    <row r="598" s="1" customFormat="1" ht="16.9" customHeight="1" spans="1:2">
      <c r="A598" s="8" t="s">
        <v>276</v>
      </c>
      <c r="B598" s="215">
        <v>1412</v>
      </c>
    </row>
    <row r="599" s="1" customFormat="1" ht="16.9" customHeight="1" spans="1:2">
      <c r="A599" s="8" t="s">
        <v>1091</v>
      </c>
      <c r="B599" s="215">
        <v>555</v>
      </c>
    </row>
    <row r="600" s="1" customFormat="1" ht="16.9" customHeight="1" spans="1:2">
      <c r="A600" s="8" t="s">
        <v>1093</v>
      </c>
      <c r="B600" s="215">
        <v>0</v>
      </c>
    </row>
    <row r="601" s="1" customFormat="1" ht="16.9" customHeight="1" spans="1:2">
      <c r="A601" s="8" t="s">
        <v>1095</v>
      </c>
      <c r="B601" s="215">
        <v>169</v>
      </c>
    </row>
    <row r="602" s="1" customFormat="1" ht="16.9" customHeight="1" spans="1:2">
      <c r="A602" s="8" t="s">
        <v>1097</v>
      </c>
      <c r="B602" s="215">
        <v>115</v>
      </c>
    </row>
    <row r="603" s="1" customFormat="1" ht="16.9" customHeight="1" spans="1:2">
      <c r="A603" s="8" t="s">
        <v>1099</v>
      </c>
      <c r="B603" s="215">
        <v>1934</v>
      </c>
    </row>
    <row r="604" s="1" customFormat="1" ht="16.9" customHeight="1" spans="1:2">
      <c r="A604" s="8" t="s">
        <v>1101</v>
      </c>
      <c r="B604" s="215">
        <v>13372</v>
      </c>
    </row>
    <row r="605" s="1" customFormat="1" ht="16.9" customHeight="1" spans="1:2">
      <c r="A605" s="8" t="s">
        <v>170</v>
      </c>
      <c r="B605" s="215">
        <v>1952</v>
      </c>
    </row>
    <row r="606" s="1" customFormat="1" ht="16.9" customHeight="1" spans="1:2">
      <c r="A606" s="8" t="s">
        <v>172</v>
      </c>
      <c r="B606" s="215">
        <v>0</v>
      </c>
    </row>
    <row r="607" s="1" customFormat="1" ht="16.9" customHeight="1" spans="1:2">
      <c r="A607" s="8" t="s">
        <v>174</v>
      </c>
      <c r="B607" s="215">
        <v>156</v>
      </c>
    </row>
    <row r="608" s="1" customFormat="1" ht="16.9" customHeight="1" spans="1:2">
      <c r="A608" s="8" t="s">
        <v>1106</v>
      </c>
      <c r="B608" s="215">
        <v>1349</v>
      </c>
    </row>
    <row r="609" s="1" customFormat="1" ht="16.9" customHeight="1" spans="1:2">
      <c r="A609" s="8" t="s">
        <v>1108</v>
      </c>
      <c r="B609" s="215">
        <v>4377</v>
      </c>
    </row>
    <row r="610" s="1" customFormat="1" ht="16.9" customHeight="1" spans="1:2">
      <c r="A610" s="8" t="s">
        <v>1110</v>
      </c>
      <c r="B610" s="215">
        <v>0</v>
      </c>
    </row>
    <row r="611" s="1" customFormat="1" ht="16.9" customHeight="1" spans="1:2">
      <c r="A611" s="8" t="s">
        <v>1112</v>
      </c>
      <c r="B611" s="215">
        <v>3239</v>
      </c>
    </row>
    <row r="612" s="1" customFormat="1" ht="16.9" customHeight="1" spans="1:2">
      <c r="A612" s="8" t="s">
        <v>1114</v>
      </c>
      <c r="B612" s="215">
        <v>93</v>
      </c>
    </row>
    <row r="613" s="1" customFormat="1" ht="16.9" customHeight="1" spans="1:2">
      <c r="A613" s="8" t="s">
        <v>1116</v>
      </c>
      <c r="B613" s="215">
        <v>33</v>
      </c>
    </row>
    <row r="614" s="1" customFormat="1" ht="16.9" customHeight="1" spans="1:2">
      <c r="A614" s="8" t="s">
        <v>1118</v>
      </c>
      <c r="B614" s="215">
        <v>2173</v>
      </c>
    </row>
    <row r="615" s="1" customFormat="1" ht="16.9" customHeight="1" spans="1:2">
      <c r="A615" s="8" t="s">
        <v>1120</v>
      </c>
      <c r="B615" s="215">
        <v>692401</v>
      </c>
    </row>
    <row r="616" s="1" customFormat="1" ht="16.9" customHeight="1" spans="1:2">
      <c r="A616" s="8" t="s">
        <v>1122</v>
      </c>
      <c r="B616" s="215">
        <v>692401</v>
      </c>
    </row>
    <row r="617" s="1" customFormat="1" ht="16.9" customHeight="1" spans="1:2">
      <c r="A617" s="8" t="s">
        <v>1124</v>
      </c>
      <c r="B617" s="215">
        <v>0</v>
      </c>
    </row>
    <row r="618" s="1" customFormat="1" ht="16.9" customHeight="1" spans="1:2">
      <c r="A618" s="8" t="s">
        <v>1126</v>
      </c>
      <c r="B618" s="215">
        <v>0</v>
      </c>
    </row>
    <row r="619" s="1" customFormat="1" ht="16.9" customHeight="1" spans="1:2">
      <c r="A619" s="8" t="s">
        <v>1128</v>
      </c>
      <c r="B619" s="215">
        <v>0</v>
      </c>
    </row>
    <row r="620" s="1" customFormat="1" ht="16.9" customHeight="1" spans="1:2">
      <c r="A620" s="8" t="s">
        <v>1130</v>
      </c>
      <c r="B620" s="215">
        <v>0</v>
      </c>
    </row>
    <row r="621" s="1" customFormat="1" ht="16.9" customHeight="1" spans="1:2">
      <c r="A621" s="8" t="s">
        <v>3278</v>
      </c>
      <c r="B621" s="215">
        <v>0</v>
      </c>
    </row>
    <row r="622" s="1" customFormat="1" ht="16.9" customHeight="1" spans="1:2">
      <c r="A622" s="8" t="s">
        <v>1134</v>
      </c>
      <c r="B622" s="215">
        <v>0</v>
      </c>
    </row>
    <row r="623" s="1" customFormat="1" ht="16.9" customHeight="1" spans="1:2">
      <c r="A623" s="8" t="s">
        <v>1136</v>
      </c>
      <c r="B623" s="215">
        <v>422335</v>
      </c>
    </row>
    <row r="624" s="1" customFormat="1" ht="16.9" customHeight="1" spans="1:2">
      <c r="A624" s="8" t="s">
        <v>1138</v>
      </c>
      <c r="B624" s="215">
        <v>101609</v>
      </c>
    </row>
    <row r="625" s="1" customFormat="1" ht="16.9" customHeight="1" spans="1:2">
      <c r="A625" s="8" t="s">
        <v>1140</v>
      </c>
      <c r="B625" s="215">
        <v>296700</v>
      </c>
    </row>
    <row r="626" s="1" customFormat="1" ht="16.9" customHeight="1" spans="1:2">
      <c r="A626" s="8" t="s">
        <v>1142</v>
      </c>
      <c r="B626" s="215">
        <v>1809</v>
      </c>
    </row>
    <row r="627" s="1" customFormat="1" ht="16.9" customHeight="1" spans="1:2">
      <c r="A627" s="8" t="s">
        <v>1144</v>
      </c>
      <c r="B627" s="215">
        <v>0</v>
      </c>
    </row>
    <row r="628" s="1" customFormat="1" ht="16.9" customHeight="1" spans="1:2">
      <c r="A628" s="8" t="s">
        <v>1146</v>
      </c>
      <c r="B628" s="215">
        <v>22217</v>
      </c>
    </row>
    <row r="629" s="1" customFormat="1" ht="16.9" customHeight="1" spans="1:2">
      <c r="A629" s="8" t="s">
        <v>1148</v>
      </c>
      <c r="B629" s="215">
        <v>0</v>
      </c>
    </row>
    <row r="630" s="1" customFormat="1" ht="16.9" customHeight="1" spans="1:2">
      <c r="A630" s="8" t="s">
        <v>1150</v>
      </c>
      <c r="B630" s="215">
        <v>0</v>
      </c>
    </row>
    <row r="631" s="1" customFormat="1" ht="16.9" customHeight="1" spans="1:2">
      <c r="A631" s="8" t="s">
        <v>1152</v>
      </c>
      <c r="B631" s="215">
        <v>0</v>
      </c>
    </row>
    <row r="632" s="1" customFormat="1" ht="16.9" customHeight="1" spans="1:2">
      <c r="A632" s="8" t="s">
        <v>1154</v>
      </c>
      <c r="B632" s="215">
        <v>0</v>
      </c>
    </row>
    <row r="633" s="1" customFormat="1" ht="16.9" customHeight="1" spans="1:2">
      <c r="A633" s="8" t="s">
        <v>1156</v>
      </c>
      <c r="B633" s="215">
        <v>29867</v>
      </c>
    </row>
    <row r="634" s="1" customFormat="1" ht="16.9" customHeight="1" spans="1:2">
      <c r="A634" s="8" t="s">
        <v>1158</v>
      </c>
      <c r="B634" s="215">
        <v>0</v>
      </c>
    </row>
    <row r="635" s="1" customFormat="1" ht="16.9" customHeight="1" spans="1:2">
      <c r="A635" s="8" t="s">
        <v>1160</v>
      </c>
      <c r="B635" s="215">
        <v>0</v>
      </c>
    </row>
    <row r="636" s="1" customFormat="1" ht="16.9" customHeight="1" spans="1:2">
      <c r="A636" s="8" t="s">
        <v>1162</v>
      </c>
      <c r="B636" s="215">
        <v>0</v>
      </c>
    </row>
    <row r="637" s="1" customFormat="1" ht="16.9" customHeight="1" spans="1:2">
      <c r="A637" s="8" t="s">
        <v>1164</v>
      </c>
      <c r="B637" s="215">
        <v>0</v>
      </c>
    </row>
    <row r="638" s="1" customFormat="1" ht="16.9" customHeight="1" spans="1:2">
      <c r="A638" s="8" t="s">
        <v>1166</v>
      </c>
      <c r="B638" s="215">
        <v>0</v>
      </c>
    </row>
    <row r="639" s="1" customFormat="1" ht="16.9" customHeight="1" spans="1:2">
      <c r="A639" s="8" t="s">
        <v>1168</v>
      </c>
      <c r="B639" s="215">
        <v>4695</v>
      </c>
    </row>
    <row r="640" s="1" customFormat="1" ht="16.9" customHeight="1" spans="1:2">
      <c r="A640" s="8" t="s">
        <v>1170</v>
      </c>
      <c r="B640" s="215">
        <v>0</v>
      </c>
    </row>
    <row r="641" s="1" customFormat="1" ht="16.9" customHeight="1" spans="1:2">
      <c r="A641" s="8" t="s">
        <v>1172</v>
      </c>
      <c r="B641" s="215">
        <v>0</v>
      </c>
    </row>
    <row r="642" s="1" customFormat="1" ht="16.9" customHeight="1" spans="1:2">
      <c r="A642" s="8" t="s">
        <v>1174</v>
      </c>
      <c r="B642" s="215">
        <v>0</v>
      </c>
    </row>
    <row r="643" s="1" customFormat="1" ht="16.9" customHeight="1" spans="1:2">
      <c r="A643" s="8" t="s">
        <v>1176</v>
      </c>
      <c r="B643" s="215">
        <v>222</v>
      </c>
    </row>
    <row r="644" s="1" customFormat="1" ht="16.9" customHeight="1" spans="1:2">
      <c r="A644" s="8" t="s">
        <v>1178</v>
      </c>
      <c r="B644" s="215">
        <v>2250</v>
      </c>
    </row>
    <row r="645" s="1" customFormat="1" ht="16.9" customHeight="1" spans="1:2">
      <c r="A645" s="8" t="s">
        <v>1180</v>
      </c>
      <c r="B645" s="215">
        <v>0</v>
      </c>
    </row>
    <row r="646" s="1" customFormat="1" ht="16.9" customHeight="1" spans="1:2">
      <c r="A646" s="8" t="s">
        <v>1182</v>
      </c>
      <c r="B646" s="215">
        <v>22700</v>
      </c>
    </row>
    <row r="647" s="1" customFormat="1" ht="16.9" customHeight="1" spans="1:2">
      <c r="A647" s="8" t="s">
        <v>1184</v>
      </c>
      <c r="B647" s="215">
        <v>1183</v>
      </c>
    </row>
    <row r="648" s="1" customFormat="1" ht="16.9" customHeight="1" spans="1:2">
      <c r="A648" s="8" t="s">
        <v>1186</v>
      </c>
      <c r="B648" s="215">
        <v>25</v>
      </c>
    </row>
    <row r="649" s="1" customFormat="1" ht="16.9" customHeight="1" spans="1:2">
      <c r="A649" s="8" t="s">
        <v>1188</v>
      </c>
      <c r="B649" s="215">
        <v>419</v>
      </c>
    </row>
    <row r="650" s="1" customFormat="1" ht="16.9" customHeight="1" spans="1:2">
      <c r="A650" s="8" t="s">
        <v>1190</v>
      </c>
      <c r="B650" s="215">
        <v>0</v>
      </c>
    </row>
    <row r="651" s="1" customFormat="1" ht="16.9" customHeight="1" spans="1:2">
      <c r="A651" s="8" t="s">
        <v>1192</v>
      </c>
      <c r="B651" s="215">
        <v>640</v>
      </c>
    </row>
    <row r="652" s="1" customFormat="1" ht="16.9" customHeight="1" spans="1:2">
      <c r="A652" s="8" t="s">
        <v>1194</v>
      </c>
      <c r="B652" s="215">
        <v>0</v>
      </c>
    </row>
    <row r="653" s="1" customFormat="1" ht="16.9" customHeight="1" spans="1:2">
      <c r="A653" s="8" t="s">
        <v>1196</v>
      </c>
      <c r="B653" s="215">
        <v>0</v>
      </c>
    </row>
    <row r="654" s="1" customFormat="1" ht="16.9" customHeight="1" spans="1:2">
      <c r="A654" s="8" t="s">
        <v>1198</v>
      </c>
      <c r="B654" s="215">
        <v>99</v>
      </c>
    </row>
    <row r="655" s="1" customFormat="1" ht="16.9" customHeight="1" spans="1:2">
      <c r="A655" s="8" t="s">
        <v>1200</v>
      </c>
      <c r="B655" s="215">
        <v>139</v>
      </c>
    </row>
    <row r="656" s="1" customFormat="1" ht="16.9" customHeight="1" spans="1:2">
      <c r="A656" s="8" t="s">
        <v>1202</v>
      </c>
      <c r="B656" s="215">
        <v>-1</v>
      </c>
    </row>
    <row r="657" s="1" customFormat="1" ht="16.9" customHeight="1" spans="1:2">
      <c r="A657" s="8" t="s">
        <v>1204</v>
      </c>
      <c r="B657" s="215">
        <v>-117</v>
      </c>
    </row>
    <row r="658" s="1" customFormat="1" ht="16.9" customHeight="1" spans="1:2">
      <c r="A658" s="8" t="s">
        <v>1206</v>
      </c>
      <c r="B658" s="215">
        <v>232</v>
      </c>
    </row>
    <row r="659" s="1" customFormat="1" ht="16.9" customHeight="1" spans="1:2">
      <c r="A659" s="8" t="s">
        <v>1208</v>
      </c>
      <c r="B659" s="215">
        <v>25</v>
      </c>
    </row>
    <row r="660" s="1" customFormat="1" ht="16.9" customHeight="1" spans="1:2">
      <c r="A660" s="8" t="s">
        <v>1210</v>
      </c>
      <c r="B660" s="215">
        <v>0</v>
      </c>
    </row>
    <row r="661" s="1" customFormat="1" ht="16.9" customHeight="1" spans="1:2">
      <c r="A661" s="8" t="s">
        <v>1212</v>
      </c>
      <c r="B661" s="215">
        <v>201</v>
      </c>
    </row>
    <row r="662" s="1" customFormat="1" ht="16.9" customHeight="1" spans="1:2">
      <c r="A662" s="8" t="s">
        <v>1214</v>
      </c>
      <c r="B662" s="215">
        <v>0</v>
      </c>
    </row>
    <row r="663" s="1" customFormat="1" ht="16.9" customHeight="1" spans="1:2">
      <c r="A663" s="8" t="s">
        <v>1216</v>
      </c>
      <c r="B663" s="215">
        <v>0</v>
      </c>
    </row>
    <row r="664" s="1" customFormat="1" ht="16.9" customHeight="1" spans="1:2">
      <c r="A664" s="8" t="s">
        <v>1218</v>
      </c>
      <c r="B664" s="215">
        <v>0</v>
      </c>
    </row>
    <row r="665" s="1" customFormat="1" ht="16.9" customHeight="1" spans="1:2">
      <c r="A665" s="8" t="s">
        <v>1220</v>
      </c>
      <c r="B665" s="215">
        <v>-12</v>
      </c>
    </row>
    <row r="666" s="1" customFormat="1" ht="16.9" customHeight="1" spans="1:2">
      <c r="A666" s="8" t="s">
        <v>1222</v>
      </c>
      <c r="B666" s="215">
        <v>213</v>
      </c>
    </row>
    <row r="667" s="1" customFormat="1" ht="16.9" customHeight="1" spans="1:2">
      <c r="A667" s="8" t="s">
        <v>1224</v>
      </c>
      <c r="B667" s="215">
        <v>0</v>
      </c>
    </row>
    <row r="668" s="1" customFormat="1" ht="16.9" customHeight="1" spans="1:2">
      <c r="A668" s="8" t="s">
        <v>1226</v>
      </c>
      <c r="B668" s="215">
        <v>8391</v>
      </c>
    </row>
    <row r="669" s="1" customFormat="1" ht="16.9" customHeight="1" spans="1:2">
      <c r="A669" s="8" t="s">
        <v>170</v>
      </c>
      <c r="B669" s="215">
        <v>709</v>
      </c>
    </row>
    <row r="670" s="1" customFormat="1" ht="16.9" customHeight="1" spans="1:2">
      <c r="A670" s="8" t="s">
        <v>172</v>
      </c>
      <c r="B670" s="215">
        <v>0</v>
      </c>
    </row>
    <row r="671" s="1" customFormat="1" ht="16.9" customHeight="1" spans="1:2">
      <c r="A671" s="8" t="s">
        <v>174</v>
      </c>
      <c r="B671" s="215">
        <v>0</v>
      </c>
    </row>
    <row r="672" s="1" customFormat="1" ht="16.9" customHeight="1" spans="1:2">
      <c r="A672" s="8" t="s">
        <v>1231</v>
      </c>
      <c r="B672" s="215">
        <v>1881</v>
      </c>
    </row>
    <row r="673" s="1" customFormat="1" ht="16.9" customHeight="1" spans="1:2">
      <c r="A673" s="8" t="s">
        <v>1233</v>
      </c>
      <c r="B673" s="215">
        <v>2175</v>
      </c>
    </row>
    <row r="674" s="1" customFormat="1" ht="16.9" customHeight="1" spans="1:2">
      <c r="A674" s="8" t="s">
        <v>1235</v>
      </c>
      <c r="B674" s="215">
        <v>2723</v>
      </c>
    </row>
    <row r="675" s="1" customFormat="1" ht="16.9" customHeight="1" spans="1:2">
      <c r="A675" s="8" t="s">
        <v>1237</v>
      </c>
      <c r="B675" s="215">
        <v>903</v>
      </c>
    </row>
    <row r="676" s="1" customFormat="1" ht="16.9" customHeight="1" spans="1:2">
      <c r="A676" s="8" t="s">
        <v>1239</v>
      </c>
      <c r="B676" s="215">
        <v>514</v>
      </c>
    </row>
    <row r="677" s="1" customFormat="1" ht="16.9" customHeight="1" spans="1:2">
      <c r="A677" s="8" t="s">
        <v>1241</v>
      </c>
      <c r="B677" s="215">
        <v>334</v>
      </c>
    </row>
    <row r="678" s="1" customFormat="1" ht="16.9" customHeight="1" spans="1:2">
      <c r="A678" s="8" t="s">
        <v>1243</v>
      </c>
      <c r="B678" s="215">
        <v>0</v>
      </c>
    </row>
    <row r="679" s="1" customFormat="1" ht="16.9" customHeight="1" spans="1:2">
      <c r="A679" s="8" t="s">
        <v>1245</v>
      </c>
      <c r="B679" s="215">
        <v>180</v>
      </c>
    </row>
    <row r="680" s="1" customFormat="1" ht="16.9" customHeight="1" spans="1:2">
      <c r="A680" s="8" t="s">
        <v>1247</v>
      </c>
      <c r="B680" s="215">
        <v>0</v>
      </c>
    </row>
    <row r="681" s="1" customFormat="1" ht="16.9" customHeight="1" spans="1:2">
      <c r="A681" s="8" t="s">
        <v>1249</v>
      </c>
      <c r="B681" s="215">
        <v>1358</v>
      </c>
    </row>
    <row r="682" s="1" customFormat="1" ht="16.9" customHeight="1" spans="1:2">
      <c r="A682" s="8" t="s">
        <v>170</v>
      </c>
      <c r="B682" s="215">
        <v>466</v>
      </c>
    </row>
    <row r="683" s="1" customFormat="1" ht="16.9" customHeight="1" spans="1:2">
      <c r="A683" s="8" t="s">
        <v>172</v>
      </c>
      <c r="B683" s="215">
        <v>0</v>
      </c>
    </row>
    <row r="684" s="1" customFormat="1" ht="16.9" customHeight="1" spans="1:2">
      <c r="A684" s="8" t="s">
        <v>174</v>
      </c>
      <c r="B684" s="215">
        <v>0</v>
      </c>
    </row>
    <row r="685" s="1" customFormat="1" ht="16.9" customHeight="1" spans="1:2">
      <c r="A685" s="8" t="s">
        <v>1254</v>
      </c>
      <c r="B685" s="215">
        <v>892</v>
      </c>
    </row>
    <row r="686" s="1" customFormat="1" ht="16.9" customHeight="1" spans="1:2">
      <c r="A686" s="8" t="s">
        <v>1256</v>
      </c>
      <c r="B686" s="215">
        <v>0</v>
      </c>
    </row>
    <row r="687" s="1" customFormat="1" ht="16.9" customHeight="1" spans="1:2">
      <c r="A687" s="8" t="s">
        <v>1258</v>
      </c>
      <c r="B687" s="215">
        <v>0</v>
      </c>
    </row>
    <row r="688" s="1" customFormat="1" ht="16.9" customHeight="1" spans="1:2">
      <c r="A688" s="8" t="s">
        <v>1260</v>
      </c>
      <c r="B688" s="215">
        <v>0</v>
      </c>
    </row>
    <row r="689" s="1" customFormat="1" ht="16.9" customHeight="1" spans="1:2">
      <c r="A689" s="8" t="s">
        <v>1262</v>
      </c>
      <c r="B689" s="215">
        <v>44</v>
      </c>
    </row>
    <row r="690" s="1" customFormat="1" ht="16.9" customHeight="1" spans="1:2">
      <c r="A690" s="8" t="s">
        <v>1264</v>
      </c>
      <c r="B690" s="215">
        <v>0</v>
      </c>
    </row>
    <row r="691" s="1" customFormat="1" ht="16.9" customHeight="1" spans="1:2">
      <c r="A691" s="8" t="s">
        <v>1266</v>
      </c>
      <c r="B691" s="215">
        <v>44</v>
      </c>
    </row>
    <row r="692" s="1" customFormat="1" ht="16.9" customHeight="1" spans="1:2">
      <c r="A692" s="8" t="s">
        <v>1268</v>
      </c>
      <c r="B692" s="215">
        <v>0</v>
      </c>
    </row>
    <row r="693" s="1" customFormat="1" ht="16.9" customHeight="1" spans="1:2">
      <c r="A693" s="8" t="s">
        <v>1270</v>
      </c>
      <c r="B693" s="215">
        <v>0</v>
      </c>
    </row>
    <row r="694" s="1" customFormat="1" ht="16.9" customHeight="1" spans="1:2">
      <c r="A694" s="8" t="s">
        <v>1272</v>
      </c>
      <c r="B694" s="215">
        <v>0</v>
      </c>
    </row>
    <row r="695" s="1" customFormat="1" ht="16.9" customHeight="1" spans="1:2">
      <c r="A695" s="8" t="s">
        <v>1274</v>
      </c>
      <c r="B695" s="215">
        <v>3000</v>
      </c>
    </row>
    <row r="696" s="1" customFormat="1" ht="16.9" customHeight="1" spans="1:2">
      <c r="A696" s="8" t="s">
        <v>1276</v>
      </c>
      <c r="B696" s="215">
        <v>3000</v>
      </c>
    </row>
    <row r="697" s="1" customFormat="1" ht="16.9" customHeight="1" spans="1:2">
      <c r="A697" s="8" t="s">
        <v>1277</v>
      </c>
      <c r="B697" s="215">
        <v>0</v>
      </c>
    </row>
    <row r="698" s="1" customFormat="1" ht="16.9" customHeight="1" spans="1:2">
      <c r="A698" s="8" t="s">
        <v>1279</v>
      </c>
      <c r="B698" s="215">
        <v>0</v>
      </c>
    </row>
    <row r="699" s="1" customFormat="1" ht="16.9" customHeight="1" spans="1:2">
      <c r="A699" s="8" t="s">
        <v>1281</v>
      </c>
      <c r="B699" s="215">
        <v>0</v>
      </c>
    </row>
    <row r="700" s="1" customFormat="1" ht="16.9" customHeight="1" spans="1:2">
      <c r="A700" s="8" t="s">
        <v>1283</v>
      </c>
      <c r="B700" s="215">
        <v>0</v>
      </c>
    </row>
    <row r="701" s="1" customFormat="1" ht="16.9" customHeight="1" spans="1:2">
      <c r="A701" s="8" t="s">
        <v>1285</v>
      </c>
      <c r="B701" s="215">
        <v>6135</v>
      </c>
    </row>
    <row r="702" s="1" customFormat="1" ht="16.9" customHeight="1" spans="1:2">
      <c r="A702" s="8" t="s">
        <v>1287</v>
      </c>
      <c r="B702" s="215">
        <v>6135</v>
      </c>
    </row>
    <row r="703" s="1" customFormat="1" ht="16.9" customHeight="1" spans="1:2">
      <c r="A703" s="8" t="s">
        <v>1289</v>
      </c>
      <c r="B703" s="215">
        <v>351019</v>
      </c>
    </row>
    <row r="704" s="1" customFormat="1" ht="16.9" customHeight="1" spans="1:2">
      <c r="A704" s="8" t="s">
        <v>1291</v>
      </c>
      <c r="B704" s="215">
        <v>2534</v>
      </c>
    </row>
    <row r="705" s="1" customFormat="1" ht="16.9" customHeight="1" spans="1:2">
      <c r="A705" s="8" t="s">
        <v>170</v>
      </c>
      <c r="B705" s="215">
        <v>2406</v>
      </c>
    </row>
    <row r="706" s="1" customFormat="1" ht="16.9" customHeight="1" spans="1:2">
      <c r="A706" s="8" t="s">
        <v>172</v>
      </c>
      <c r="B706" s="215">
        <v>0</v>
      </c>
    </row>
    <row r="707" s="1" customFormat="1" ht="16.9" customHeight="1" spans="1:2">
      <c r="A707" s="8" t="s">
        <v>174</v>
      </c>
      <c r="B707" s="215">
        <v>128</v>
      </c>
    </row>
    <row r="708" s="1" customFormat="1" ht="16.9" customHeight="1" spans="1:2">
      <c r="A708" s="8" t="s">
        <v>1296</v>
      </c>
      <c r="B708" s="215">
        <v>0</v>
      </c>
    </row>
    <row r="709" s="1" customFormat="1" ht="16.9" customHeight="1" spans="1:2">
      <c r="A709" s="8" t="s">
        <v>1298</v>
      </c>
      <c r="B709" s="215">
        <v>106567</v>
      </c>
    </row>
    <row r="710" s="1" customFormat="1" ht="16.9" customHeight="1" spans="1:2">
      <c r="A710" s="8" t="s">
        <v>1300</v>
      </c>
      <c r="B710" s="215">
        <v>83123</v>
      </c>
    </row>
    <row r="711" s="1" customFormat="1" ht="16.9" customHeight="1" spans="1:2">
      <c r="A711" s="8" t="s">
        <v>1302</v>
      </c>
      <c r="B711" s="215">
        <v>7115</v>
      </c>
    </row>
    <row r="712" s="1" customFormat="1" ht="16.9" customHeight="1" spans="1:2">
      <c r="A712" s="8" t="s">
        <v>1304</v>
      </c>
      <c r="B712" s="215">
        <v>3461</v>
      </c>
    </row>
    <row r="713" s="1" customFormat="1" ht="16.9" customHeight="1" spans="1:2">
      <c r="A713" s="8" t="s">
        <v>1306</v>
      </c>
      <c r="B713" s="215">
        <v>0</v>
      </c>
    </row>
    <row r="714" s="1" customFormat="1" ht="16.9" customHeight="1" spans="1:2">
      <c r="A714" s="8" t="s">
        <v>1308</v>
      </c>
      <c r="B714" s="215">
        <v>0</v>
      </c>
    </row>
    <row r="715" s="1" customFormat="1" ht="16.9" customHeight="1" spans="1:2">
      <c r="A715" s="8" t="s">
        <v>1310</v>
      </c>
      <c r="B715" s="215">
        <v>0</v>
      </c>
    </row>
    <row r="716" s="1" customFormat="1" ht="16.9" customHeight="1" spans="1:2">
      <c r="A716" s="8" t="s">
        <v>1312</v>
      </c>
      <c r="B716" s="215">
        <v>8</v>
      </c>
    </row>
    <row r="717" s="1" customFormat="1" ht="16.9" customHeight="1" spans="1:2">
      <c r="A717" s="8" t="s">
        <v>1314</v>
      </c>
      <c r="B717" s="215">
        <v>9731</v>
      </c>
    </row>
    <row r="718" s="1" customFormat="1" ht="16.9" customHeight="1" spans="1:2">
      <c r="A718" s="8" t="s">
        <v>1316</v>
      </c>
      <c r="B718" s="215">
        <v>0</v>
      </c>
    </row>
    <row r="719" s="1" customFormat="1" ht="16.9" customHeight="1" spans="1:2">
      <c r="A719" s="8" t="s">
        <v>1318</v>
      </c>
      <c r="B719" s="215">
        <v>475</v>
      </c>
    </row>
    <row r="720" s="1" customFormat="1" ht="16.9" customHeight="1" spans="1:2">
      <c r="A720" s="8" t="s">
        <v>1320</v>
      </c>
      <c r="B720" s="215">
        <v>0</v>
      </c>
    </row>
    <row r="721" s="1" customFormat="1" ht="16.9" customHeight="1" spans="1:2">
      <c r="A721" s="8" t="s">
        <v>1322</v>
      </c>
      <c r="B721" s="215">
        <v>2654</v>
      </c>
    </row>
    <row r="722" s="1" customFormat="1" ht="16.9" customHeight="1" spans="1:2">
      <c r="A722" s="8" t="s">
        <v>1324</v>
      </c>
      <c r="B722" s="215">
        <v>-7050</v>
      </c>
    </row>
    <row r="723" s="1" customFormat="1" ht="16.9" customHeight="1" spans="1:2">
      <c r="A723" s="8" t="s">
        <v>1326</v>
      </c>
      <c r="B723" s="215">
        <v>0</v>
      </c>
    </row>
    <row r="724" s="1" customFormat="1" ht="16.9" customHeight="1" spans="1:2">
      <c r="A724" s="8" t="s">
        <v>1328</v>
      </c>
      <c r="B724" s="215">
        <v>0</v>
      </c>
    </row>
    <row r="725" s="1" customFormat="1" ht="16.9" customHeight="1" spans="1:2">
      <c r="A725" s="8" t="s">
        <v>1330</v>
      </c>
      <c r="B725" s="215">
        <v>-7050</v>
      </c>
    </row>
    <row r="726" s="1" customFormat="1" ht="16.9" customHeight="1" spans="1:2">
      <c r="A726" s="8" t="s">
        <v>1332</v>
      </c>
      <c r="B726" s="215">
        <v>68910</v>
      </c>
    </row>
    <row r="727" s="1" customFormat="1" ht="16.9" customHeight="1" spans="1:2">
      <c r="A727" s="8" t="s">
        <v>1334</v>
      </c>
      <c r="B727" s="215">
        <v>7258</v>
      </c>
    </row>
    <row r="728" s="1" customFormat="1" ht="16.9" customHeight="1" spans="1:2">
      <c r="A728" s="8" t="s">
        <v>1336</v>
      </c>
      <c r="B728" s="215">
        <v>666</v>
      </c>
    </row>
    <row r="729" s="1" customFormat="1" ht="16.9" customHeight="1" spans="1:2">
      <c r="A729" s="8" t="s">
        <v>1338</v>
      </c>
      <c r="B729" s="215">
        <v>1559</v>
      </c>
    </row>
    <row r="730" s="1" customFormat="1" ht="16.9" customHeight="1" spans="1:2">
      <c r="A730" s="8" t="s">
        <v>1340</v>
      </c>
      <c r="B730" s="215">
        <v>0</v>
      </c>
    </row>
    <row r="731" s="1" customFormat="1" ht="16.9" customHeight="1" spans="1:2">
      <c r="A731" s="8" t="s">
        <v>1342</v>
      </c>
      <c r="B731" s="215">
        <v>708</v>
      </c>
    </row>
    <row r="732" s="1" customFormat="1" ht="16.9" customHeight="1" spans="1:2">
      <c r="A732" s="8" t="s">
        <v>1344</v>
      </c>
      <c r="B732" s="215">
        <v>0</v>
      </c>
    </row>
    <row r="733" s="1" customFormat="1" ht="16.9" customHeight="1" spans="1:2">
      <c r="A733" s="8" t="s">
        <v>1346</v>
      </c>
      <c r="B733" s="215">
        <v>0</v>
      </c>
    </row>
    <row r="734" s="1" customFormat="1" ht="16.9" customHeight="1" spans="1:2">
      <c r="A734" s="8" t="s">
        <v>1348</v>
      </c>
      <c r="B734" s="215">
        <v>0</v>
      </c>
    </row>
    <row r="735" s="1" customFormat="1" ht="16.9" customHeight="1" spans="1:2">
      <c r="A735" s="8" t="s">
        <v>1350</v>
      </c>
      <c r="B735" s="215">
        <v>58480</v>
      </c>
    </row>
    <row r="736" s="1" customFormat="1" ht="16.9" customHeight="1" spans="1:2">
      <c r="A736" s="8" t="s">
        <v>1352</v>
      </c>
      <c r="B736" s="215">
        <v>239</v>
      </c>
    </row>
    <row r="737" s="1" customFormat="1" ht="16.9" customHeight="1" spans="1:2">
      <c r="A737" s="8" t="s">
        <v>1354</v>
      </c>
      <c r="B737" s="215">
        <v>0</v>
      </c>
    </row>
    <row r="738" s="1" customFormat="1" ht="16.9" customHeight="1" spans="1:2">
      <c r="A738" s="8" t="s">
        <v>1356</v>
      </c>
      <c r="B738" s="215">
        <v>137862</v>
      </c>
    </row>
    <row r="739" s="1" customFormat="1" ht="16.9" customHeight="1" spans="1:2">
      <c r="A739" s="8" t="s">
        <v>1358</v>
      </c>
      <c r="B739" s="215">
        <v>31940</v>
      </c>
    </row>
    <row r="740" s="1" customFormat="1" ht="16.9" customHeight="1" spans="1:2">
      <c r="A740" s="8" t="s">
        <v>1360</v>
      </c>
      <c r="B740" s="215">
        <v>28207</v>
      </c>
    </row>
    <row r="741" s="1" customFormat="1" ht="16.9" customHeight="1" spans="1:2">
      <c r="A741" s="8" t="s">
        <v>1362</v>
      </c>
      <c r="B741" s="215">
        <v>31107</v>
      </c>
    </row>
    <row r="742" s="1" customFormat="1" ht="16.9" customHeight="1" spans="1:2">
      <c r="A742" s="8" t="s">
        <v>1364</v>
      </c>
      <c r="B742" s="215">
        <v>209</v>
      </c>
    </row>
    <row r="743" s="1" customFormat="1" ht="16.9" customHeight="1" spans="1:2">
      <c r="A743" s="8" t="s">
        <v>1366</v>
      </c>
      <c r="B743" s="215">
        <v>20</v>
      </c>
    </row>
    <row r="744" s="1" customFormat="1" ht="16.9" customHeight="1" spans="1:2">
      <c r="A744" s="8" t="s">
        <v>1368</v>
      </c>
      <c r="B744" s="215">
        <v>16854</v>
      </c>
    </row>
    <row r="745" s="1" customFormat="1" ht="16.9" customHeight="1" spans="1:2">
      <c r="A745" s="8" t="s">
        <v>1370</v>
      </c>
      <c r="B745" s="215">
        <v>600</v>
      </c>
    </row>
    <row r="746" s="1" customFormat="1" ht="16.9" customHeight="1" spans="1:2">
      <c r="A746" s="8" t="s">
        <v>1372</v>
      </c>
      <c r="B746" s="215">
        <v>180</v>
      </c>
    </row>
    <row r="747" s="1" customFormat="1" ht="16.9" customHeight="1" spans="1:2">
      <c r="A747" s="8" t="s">
        <v>1374</v>
      </c>
      <c r="B747" s="215">
        <v>28745</v>
      </c>
    </row>
    <row r="748" s="1" customFormat="1" ht="16.9" customHeight="1" spans="1:2">
      <c r="A748" s="8" t="s">
        <v>1376</v>
      </c>
      <c r="B748" s="215">
        <v>1721</v>
      </c>
    </row>
    <row r="749" s="1" customFormat="1" ht="16.9" customHeight="1" spans="1:2">
      <c r="A749" s="8" t="s">
        <v>1378</v>
      </c>
      <c r="B749" s="215">
        <v>1721</v>
      </c>
    </row>
    <row r="750" s="1" customFormat="1" ht="16.9" customHeight="1" spans="1:2">
      <c r="A750" s="8" t="s">
        <v>1380</v>
      </c>
      <c r="B750" s="215">
        <v>0</v>
      </c>
    </row>
    <row r="751" s="1" customFormat="1" ht="16.9" customHeight="1" spans="1:2">
      <c r="A751" s="8" t="s">
        <v>1382</v>
      </c>
      <c r="B751" s="215">
        <v>22756</v>
      </c>
    </row>
    <row r="752" s="1" customFormat="1" ht="16.9" customHeight="1" spans="1:2">
      <c r="A752" s="8" t="s">
        <v>1384</v>
      </c>
      <c r="B752" s="215">
        <v>293</v>
      </c>
    </row>
    <row r="753" s="1" customFormat="1" ht="16.9" customHeight="1" spans="1:2">
      <c r="A753" s="8" t="s">
        <v>1386</v>
      </c>
      <c r="B753" s="215">
        <v>464</v>
      </c>
    </row>
    <row r="754" s="1" customFormat="1" ht="16.9" customHeight="1" spans="1:2">
      <c r="A754" s="8" t="s">
        <v>1388</v>
      </c>
      <c r="B754" s="215">
        <v>21999</v>
      </c>
    </row>
    <row r="755" s="1" customFormat="1" ht="16.9" customHeight="1" spans="1:2">
      <c r="A755" s="8" t="s">
        <v>1390</v>
      </c>
      <c r="B755" s="215">
        <v>8856</v>
      </c>
    </row>
    <row r="756" s="1" customFormat="1" ht="16.9" customHeight="1" spans="1:2">
      <c r="A756" s="8" t="s">
        <v>170</v>
      </c>
      <c r="B756" s="215">
        <v>2669</v>
      </c>
    </row>
    <row r="757" s="1" customFormat="1" ht="16.9" customHeight="1" spans="1:2">
      <c r="A757" s="8" t="s">
        <v>172</v>
      </c>
      <c r="B757" s="215">
        <v>0</v>
      </c>
    </row>
    <row r="758" s="1" customFormat="1" ht="16.9" customHeight="1" spans="1:2">
      <c r="A758" s="8" t="s">
        <v>174</v>
      </c>
      <c r="B758" s="215">
        <v>82</v>
      </c>
    </row>
    <row r="759" s="1" customFormat="1" ht="16.9" customHeight="1" spans="1:2">
      <c r="A759" s="8" t="s">
        <v>1395</v>
      </c>
      <c r="B759" s="215">
        <v>793</v>
      </c>
    </row>
    <row r="760" s="1" customFormat="1" ht="16.9" customHeight="1" spans="1:2">
      <c r="A760" s="8" t="s">
        <v>1397</v>
      </c>
      <c r="B760" s="215">
        <v>49</v>
      </c>
    </row>
    <row r="761" s="1" customFormat="1" ht="16.9" customHeight="1" spans="1:2">
      <c r="A761" s="8" t="s">
        <v>1399</v>
      </c>
      <c r="B761" s="215">
        <v>1160</v>
      </c>
    </row>
    <row r="762" s="1" customFormat="1" ht="16.9" customHeight="1" spans="1:2">
      <c r="A762" s="8" t="s">
        <v>1401</v>
      </c>
      <c r="B762" s="215">
        <v>2108</v>
      </c>
    </row>
    <row r="763" s="1" customFormat="1" ht="16.9" customHeight="1" spans="1:2">
      <c r="A763" s="8" t="s">
        <v>189</v>
      </c>
      <c r="B763" s="215">
        <v>1317</v>
      </c>
    </row>
    <row r="764" s="1" customFormat="1" ht="16.9" customHeight="1" spans="1:2">
      <c r="A764" s="8" t="s">
        <v>1404</v>
      </c>
      <c r="B764" s="215">
        <v>678</v>
      </c>
    </row>
    <row r="765" s="1" customFormat="1" ht="16.9" customHeight="1" spans="1:2">
      <c r="A765" s="8" t="s">
        <v>3279</v>
      </c>
      <c r="B765" s="215">
        <v>8863</v>
      </c>
    </row>
    <row r="766" s="1" customFormat="1" ht="16.9" customHeight="1" spans="1:2">
      <c r="A766" s="8" t="s">
        <v>1407</v>
      </c>
      <c r="B766" s="215">
        <v>8863</v>
      </c>
    </row>
    <row r="767" s="1" customFormat="1" ht="16.9" customHeight="1" spans="1:2">
      <c r="A767" s="8" t="s">
        <v>1408</v>
      </c>
      <c r="B767" s="215">
        <v>30012</v>
      </c>
    </row>
    <row r="768" s="1" customFormat="1" ht="16.9" customHeight="1" spans="1:2">
      <c r="A768" s="8" t="s">
        <v>1410</v>
      </c>
      <c r="B768" s="215">
        <v>7317</v>
      </c>
    </row>
    <row r="769" s="1" customFormat="1" ht="16.9" customHeight="1" spans="1:2">
      <c r="A769" s="8" t="s">
        <v>170</v>
      </c>
      <c r="B769" s="215">
        <v>1856</v>
      </c>
    </row>
    <row r="770" s="1" customFormat="1" ht="16.9" customHeight="1" spans="1:2">
      <c r="A770" s="8" t="s">
        <v>172</v>
      </c>
      <c r="B770" s="215">
        <v>0</v>
      </c>
    </row>
    <row r="771" s="1" customFormat="1" ht="16.9" customHeight="1" spans="1:2">
      <c r="A771" s="8" t="s">
        <v>174</v>
      </c>
      <c r="B771" s="215">
        <v>89</v>
      </c>
    </row>
    <row r="772" s="1" customFormat="1" ht="16.9" customHeight="1" spans="1:2">
      <c r="A772" s="8" t="s">
        <v>1415</v>
      </c>
      <c r="B772" s="215">
        <v>476</v>
      </c>
    </row>
    <row r="773" s="1" customFormat="1" ht="16.9" customHeight="1" spans="1:2">
      <c r="A773" s="8" t="s">
        <v>1417</v>
      </c>
      <c r="B773" s="215">
        <v>0</v>
      </c>
    </row>
    <row r="774" s="1" customFormat="1" ht="16.9" customHeight="1" spans="1:2">
      <c r="A774" s="8" t="s">
        <v>1419</v>
      </c>
      <c r="B774" s="215">
        <v>248</v>
      </c>
    </row>
    <row r="775" s="1" customFormat="1" ht="16.9" customHeight="1" spans="1:2">
      <c r="A775" s="8" t="s">
        <v>1421</v>
      </c>
      <c r="B775" s="215">
        <v>0</v>
      </c>
    </row>
    <row r="776" s="1" customFormat="1" ht="16.9" customHeight="1" spans="1:2">
      <c r="A776" s="8" t="s">
        <v>1423</v>
      </c>
      <c r="B776" s="215">
        <v>4648</v>
      </c>
    </row>
    <row r="777" s="1" customFormat="1" ht="16.9" customHeight="1" spans="1:2">
      <c r="A777" s="8" t="s">
        <v>1425</v>
      </c>
      <c r="B777" s="215">
        <v>1307</v>
      </c>
    </row>
    <row r="778" s="1" customFormat="1" ht="16.9" customHeight="1" spans="1:2">
      <c r="A778" s="8" t="s">
        <v>1427</v>
      </c>
      <c r="B778" s="215">
        <v>0</v>
      </c>
    </row>
    <row r="779" s="1" customFormat="1" ht="16.9" customHeight="1" spans="1:2">
      <c r="A779" s="8" t="s">
        <v>1429</v>
      </c>
      <c r="B779" s="215">
        <v>429</v>
      </c>
    </row>
    <row r="780" s="1" customFormat="1" ht="16.9" customHeight="1" spans="1:2">
      <c r="A780" s="8" t="s">
        <v>1431</v>
      </c>
      <c r="B780" s="215">
        <v>878</v>
      </c>
    </row>
    <row r="781" s="1" customFormat="1" ht="16.9" customHeight="1" spans="1:2">
      <c r="A781" s="8" t="s">
        <v>1433</v>
      </c>
      <c r="B781" s="215">
        <v>541</v>
      </c>
    </row>
    <row r="782" s="1" customFormat="1" ht="16.9" customHeight="1" spans="1:2">
      <c r="A782" s="8" t="s">
        <v>1435</v>
      </c>
      <c r="B782" s="215">
        <v>0</v>
      </c>
    </row>
    <row r="783" s="1" customFormat="1" ht="16.9" customHeight="1" spans="1:2">
      <c r="A783" s="8" t="s">
        <v>1437</v>
      </c>
      <c r="B783" s="215">
        <v>-1009</v>
      </c>
    </row>
    <row r="784" s="1" customFormat="1" ht="16.9" customHeight="1" spans="1:2">
      <c r="A784" s="8" t="s">
        <v>1439</v>
      </c>
      <c r="B784" s="215">
        <v>0</v>
      </c>
    </row>
    <row r="785" s="1" customFormat="1" ht="16.9" customHeight="1" spans="1:2">
      <c r="A785" s="8" t="s">
        <v>1441</v>
      </c>
      <c r="B785" s="215">
        <v>96</v>
      </c>
    </row>
    <row r="786" s="1" customFormat="1" ht="16.9" customHeight="1" spans="1:2">
      <c r="A786" s="8" t="s">
        <v>1443</v>
      </c>
      <c r="B786" s="215">
        <v>0</v>
      </c>
    </row>
    <row r="787" s="1" customFormat="1" ht="16.9" customHeight="1" spans="1:2">
      <c r="A787" s="8" t="s">
        <v>1445</v>
      </c>
      <c r="B787" s="215">
        <v>0</v>
      </c>
    </row>
    <row r="788" s="1" customFormat="1" ht="16.9" customHeight="1" spans="1:2">
      <c r="A788" s="8" t="s">
        <v>1447</v>
      </c>
      <c r="B788" s="215">
        <v>1345</v>
      </c>
    </row>
    <row r="789" s="1" customFormat="1" ht="16.9" customHeight="1" spans="1:2">
      <c r="A789" s="8" t="s">
        <v>1449</v>
      </c>
      <c r="B789" s="215">
        <v>109</v>
      </c>
    </row>
    <row r="790" s="1" customFormat="1" ht="16.9" customHeight="1" spans="1:2">
      <c r="A790" s="8" t="s">
        <v>1451</v>
      </c>
      <c r="B790" s="215">
        <v>95</v>
      </c>
    </row>
    <row r="791" s="1" customFormat="1" ht="16.9" customHeight="1" spans="1:2">
      <c r="A791" s="8" t="s">
        <v>1453</v>
      </c>
      <c r="B791" s="215">
        <v>261</v>
      </c>
    </row>
    <row r="792" s="1" customFormat="1" ht="16.9" customHeight="1" spans="1:2">
      <c r="A792" s="8" t="s">
        <v>1455</v>
      </c>
      <c r="B792" s="215">
        <v>34</v>
      </c>
    </row>
    <row r="793" s="1" customFormat="1" ht="16.9" customHeight="1" spans="1:2">
      <c r="A793" s="8" t="s">
        <v>1457</v>
      </c>
      <c r="B793" s="215">
        <v>0</v>
      </c>
    </row>
    <row r="794" s="1" customFormat="1" ht="16.9" customHeight="1" spans="1:2">
      <c r="A794" s="8" t="s">
        <v>1459</v>
      </c>
      <c r="B794" s="215">
        <v>-200</v>
      </c>
    </row>
    <row r="795" s="1" customFormat="1" ht="16.9" customHeight="1" spans="1:2">
      <c r="A795" s="8" t="s">
        <v>1461</v>
      </c>
      <c r="B795" s="215">
        <v>0</v>
      </c>
    </row>
    <row r="796" s="1" customFormat="1" ht="16.9" customHeight="1" spans="1:2">
      <c r="A796" s="8" t="s">
        <v>1463</v>
      </c>
      <c r="B796" s="215">
        <v>2612</v>
      </c>
    </row>
    <row r="797" s="1" customFormat="1" ht="16.9" customHeight="1" spans="1:2">
      <c r="A797" s="8" t="s">
        <v>1465</v>
      </c>
      <c r="B797" s="215">
        <v>1776</v>
      </c>
    </row>
    <row r="798" s="1" customFormat="1" ht="16.9" customHeight="1" spans="1:2">
      <c r="A798" s="8" t="s">
        <v>1467</v>
      </c>
      <c r="B798" s="215">
        <v>110</v>
      </c>
    </row>
    <row r="799" s="1" customFormat="1" ht="16.9" customHeight="1" spans="1:2">
      <c r="A799" s="8" t="s">
        <v>1469</v>
      </c>
      <c r="B799" s="215">
        <v>726</v>
      </c>
    </row>
    <row r="800" s="1" customFormat="1" ht="16.9" customHeight="1" spans="1:2">
      <c r="A800" s="8" t="s">
        <v>1471</v>
      </c>
      <c r="B800" s="215">
        <v>0</v>
      </c>
    </row>
    <row r="801" s="1" customFormat="1" ht="16.9" customHeight="1" spans="1:2">
      <c r="A801" s="8" t="s">
        <v>1473</v>
      </c>
      <c r="B801" s="215">
        <v>0</v>
      </c>
    </row>
    <row r="802" s="1" customFormat="1" ht="16.9" customHeight="1" spans="1:2">
      <c r="A802" s="8" t="s">
        <v>1475</v>
      </c>
      <c r="B802" s="215">
        <v>140</v>
      </c>
    </row>
    <row r="803" s="1" customFormat="1" ht="16.9" customHeight="1" spans="1:2">
      <c r="A803" s="8" t="s">
        <v>1477</v>
      </c>
      <c r="B803" s="215">
        <v>0</v>
      </c>
    </row>
    <row r="804" s="1" customFormat="1" ht="16.9" customHeight="1" spans="1:2">
      <c r="A804" s="8" t="s">
        <v>1479</v>
      </c>
      <c r="B804" s="215">
        <v>0</v>
      </c>
    </row>
    <row r="805" s="1" customFormat="1" ht="16.9" customHeight="1" spans="1:2">
      <c r="A805" s="8" t="s">
        <v>1481</v>
      </c>
      <c r="B805" s="215">
        <v>0</v>
      </c>
    </row>
    <row r="806" s="1" customFormat="1" ht="16.9" customHeight="1" spans="1:2">
      <c r="A806" s="8" t="s">
        <v>1483</v>
      </c>
      <c r="B806" s="215">
        <v>0</v>
      </c>
    </row>
    <row r="807" s="1" customFormat="1" ht="16.9" customHeight="1" spans="1:2">
      <c r="A807" s="8" t="s">
        <v>1485</v>
      </c>
      <c r="B807" s="215">
        <v>140</v>
      </c>
    </row>
    <row r="808" s="1" customFormat="1" ht="16.9" customHeight="1" spans="1:2">
      <c r="A808" s="8" t="s">
        <v>1487</v>
      </c>
      <c r="B808" s="215">
        <v>0</v>
      </c>
    </row>
    <row r="809" s="1" customFormat="1" ht="16.9" customHeight="1" spans="1:2">
      <c r="A809" s="8" t="s">
        <v>1489</v>
      </c>
      <c r="B809" s="215">
        <v>0</v>
      </c>
    </row>
    <row r="810" s="1" customFormat="1" ht="16.9" customHeight="1" spans="1:2">
      <c r="A810" s="8" t="s">
        <v>1491</v>
      </c>
      <c r="B810" s="215">
        <v>0</v>
      </c>
    </row>
    <row r="811" s="1" customFormat="1" ht="16.9" customHeight="1" spans="1:2">
      <c r="A811" s="8" t="s">
        <v>1493</v>
      </c>
      <c r="B811" s="215">
        <v>0</v>
      </c>
    </row>
    <row r="812" s="1" customFormat="1" ht="16.9" customHeight="1" spans="1:2">
      <c r="A812" s="8" t="s">
        <v>1495</v>
      </c>
      <c r="B812" s="215">
        <v>0</v>
      </c>
    </row>
    <row r="813" s="1" customFormat="1" ht="16.9" customHeight="1" spans="1:2">
      <c r="A813" s="8" t="s">
        <v>1497</v>
      </c>
      <c r="B813" s="215">
        <v>0</v>
      </c>
    </row>
    <row r="814" s="1" customFormat="1" ht="16.9" customHeight="1" spans="1:2">
      <c r="A814" s="8" t="s">
        <v>1499</v>
      </c>
      <c r="B814" s="215">
        <v>0</v>
      </c>
    </row>
    <row r="815" s="1" customFormat="1" ht="16.9" customHeight="1" spans="1:2">
      <c r="A815" s="8" t="s">
        <v>3280</v>
      </c>
      <c r="B815" s="215">
        <v>0</v>
      </c>
    </row>
    <row r="816" s="1" customFormat="1" ht="16.9" customHeight="1" spans="1:2">
      <c r="A816" s="8" t="s">
        <v>1501</v>
      </c>
      <c r="B816" s="215">
        <v>734</v>
      </c>
    </row>
    <row r="817" s="1" customFormat="1" ht="16.9" customHeight="1" spans="1:2">
      <c r="A817" s="8" t="s">
        <v>3281</v>
      </c>
      <c r="B817" s="215">
        <v>734</v>
      </c>
    </row>
    <row r="818" s="1" customFormat="1" ht="16.9" customHeight="1" spans="1:2">
      <c r="A818" s="8" t="s">
        <v>1503</v>
      </c>
      <c r="B818" s="215">
        <v>2254</v>
      </c>
    </row>
    <row r="819" s="1" customFormat="1" ht="16.9" customHeight="1" spans="1:2">
      <c r="A819" s="8" t="s">
        <v>1505</v>
      </c>
      <c r="B819" s="215">
        <v>2272</v>
      </c>
    </row>
    <row r="820" s="1" customFormat="1" ht="16.9" customHeight="1" spans="1:2">
      <c r="A820" s="8" t="s">
        <v>1507</v>
      </c>
      <c r="B820" s="215">
        <v>-18</v>
      </c>
    </row>
    <row r="821" s="1" customFormat="1" ht="16.9" customHeight="1" spans="1:2">
      <c r="A821" s="8" t="s">
        <v>1509</v>
      </c>
      <c r="B821" s="215">
        <v>0</v>
      </c>
    </row>
    <row r="822" s="1" customFormat="1" ht="16.9" customHeight="1" spans="1:2">
      <c r="A822" s="8" t="s">
        <v>1511</v>
      </c>
      <c r="B822" s="215">
        <v>0</v>
      </c>
    </row>
    <row r="823" s="1" customFormat="1" ht="16.9" customHeight="1" spans="1:2">
      <c r="A823" s="8" t="s">
        <v>1513</v>
      </c>
      <c r="B823" s="215">
        <v>0</v>
      </c>
    </row>
    <row r="824" s="1" customFormat="1" ht="16.9" customHeight="1" spans="1:2">
      <c r="A824" s="8" t="s">
        <v>1515</v>
      </c>
      <c r="B824" s="215">
        <v>12609</v>
      </c>
    </row>
    <row r="825" s="1" customFormat="1" ht="16.9" customHeight="1" spans="1:2">
      <c r="A825" s="8" t="s">
        <v>3282</v>
      </c>
      <c r="B825" s="215">
        <v>12609</v>
      </c>
    </row>
    <row r="826" s="1" customFormat="1" ht="16.9" customHeight="1" spans="1:2">
      <c r="A826" s="8" t="s">
        <v>1517</v>
      </c>
      <c r="B826" s="215">
        <v>0</v>
      </c>
    </row>
    <row r="827" s="1" customFormat="1" ht="16.9" customHeight="1" spans="1:2">
      <c r="A827" s="8" t="s">
        <v>3283</v>
      </c>
      <c r="B827" s="215">
        <v>0</v>
      </c>
    </row>
    <row r="828" s="1" customFormat="1" ht="16.9" customHeight="1" spans="1:2">
      <c r="A828" s="8" t="s">
        <v>1519</v>
      </c>
      <c r="B828" s="215">
        <v>1469</v>
      </c>
    </row>
    <row r="829" s="1" customFormat="1" ht="16.9" customHeight="1" spans="1:2">
      <c r="A829" s="8" t="s">
        <v>170</v>
      </c>
      <c r="B829" s="215">
        <v>0</v>
      </c>
    </row>
    <row r="830" s="1" customFormat="1" ht="16.9" customHeight="1" spans="1:2">
      <c r="A830" s="8" t="s">
        <v>172</v>
      </c>
      <c r="B830" s="215">
        <v>0</v>
      </c>
    </row>
    <row r="831" s="1" customFormat="1" ht="16.9" customHeight="1" spans="1:2">
      <c r="A831" s="8" t="s">
        <v>174</v>
      </c>
      <c r="B831" s="215">
        <v>0</v>
      </c>
    </row>
    <row r="832" s="1" customFormat="1" ht="16.9" customHeight="1" spans="1:2">
      <c r="A832" s="8" t="s">
        <v>1524</v>
      </c>
      <c r="B832" s="215">
        <v>0</v>
      </c>
    </row>
    <row r="833" s="1" customFormat="1" ht="16.9" customHeight="1" spans="1:2">
      <c r="A833" s="8" t="s">
        <v>1526</v>
      </c>
      <c r="B833" s="215">
        <v>0</v>
      </c>
    </row>
    <row r="834" s="1" customFormat="1" ht="16.9" customHeight="1" spans="1:2">
      <c r="A834" s="8" t="s">
        <v>1528</v>
      </c>
      <c r="B834" s="215">
        <v>0</v>
      </c>
    </row>
    <row r="835" s="1" customFormat="1" ht="16.9" customHeight="1" spans="1:2">
      <c r="A835" s="8" t="s">
        <v>1530</v>
      </c>
      <c r="B835" s="215">
        <v>18</v>
      </c>
    </row>
    <row r="836" s="1" customFormat="1" ht="16.9" customHeight="1" spans="1:2">
      <c r="A836" s="8" t="s">
        <v>1532</v>
      </c>
      <c r="B836" s="215">
        <v>0</v>
      </c>
    </row>
    <row r="837" s="1" customFormat="1" ht="16.9" customHeight="1" spans="1:2">
      <c r="A837" s="8" t="s">
        <v>1534</v>
      </c>
      <c r="B837" s="215">
        <v>0</v>
      </c>
    </row>
    <row r="838" s="1" customFormat="1" ht="16.9" customHeight="1" spans="1:2">
      <c r="A838" s="8" t="s">
        <v>1536</v>
      </c>
      <c r="B838" s="215">
        <v>0</v>
      </c>
    </row>
    <row r="839" s="1" customFormat="1" ht="16.9" customHeight="1" spans="1:2">
      <c r="A839" s="8" t="s">
        <v>276</v>
      </c>
      <c r="B839" s="215">
        <v>1451</v>
      </c>
    </row>
    <row r="840" s="1" customFormat="1" ht="16.9" customHeight="1" spans="1:2">
      <c r="A840" s="8" t="s">
        <v>1539</v>
      </c>
      <c r="B840" s="215">
        <v>0</v>
      </c>
    </row>
    <row r="841" s="1" customFormat="1" ht="16.9" customHeight="1" spans="1:2">
      <c r="A841" s="8" t="s">
        <v>1541</v>
      </c>
      <c r="B841" s="215">
        <v>0</v>
      </c>
    </row>
    <row r="842" s="1" customFormat="1" ht="16.9" customHeight="1" spans="1:2">
      <c r="A842" s="8" t="s">
        <v>189</v>
      </c>
      <c r="B842" s="215">
        <v>0</v>
      </c>
    </row>
    <row r="843" s="1" customFormat="1" ht="16.9" customHeight="1" spans="1:2">
      <c r="A843" s="8" t="s">
        <v>1543</v>
      </c>
      <c r="B843" s="215">
        <v>0</v>
      </c>
    </row>
    <row r="844" s="1" customFormat="1" ht="16.9" customHeight="1" spans="1:2">
      <c r="A844" s="8" t="s">
        <v>1544</v>
      </c>
      <c r="B844" s="215">
        <v>0</v>
      </c>
    </row>
    <row r="845" s="1" customFormat="1" ht="16.9" customHeight="1" spans="1:2">
      <c r="A845" s="8" t="s">
        <v>1546</v>
      </c>
      <c r="B845" s="215">
        <v>0</v>
      </c>
    </row>
    <row r="846" s="1" customFormat="1" ht="16.9" customHeight="1" spans="1:2">
      <c r="A846" s="8" t="s">
        <v>1548</v>
      </c>
      <c r="B846" s="215">
        <v>0</v>
      </c>
    </row>
    <row r="847" s="1" customFormat="1" ht="16.9" customHeight="1" spans="1:2">
      <c r="A847" s="8" t="s">
        <v>1550</v>
      </c>
      <c r="B847" s="215">
        <v>0</v>
      </c>
    </row>
    <row r="848" s="1" customFormat="1" ht="16.9" customHeight="1" spans="1:2">
      <c r="A848" s="8" t="s">
        <v>1552</v>
      </c>
      <c r="B848" s="215">
        <v>0</v>
      </c>
    </row>
    <row r="849" s="1" customFormat="1" ht="16.9" customHeight="1" spans="1:2">
      <c r="A849" s="8" t="s">
        <v>1554</v>
      </c>
      <c r="B849" s="215">
        <v>0</v>
      </c>
    </row>
    <row r="850" s="1" customFormat="1" ht="16.9" customHeight="1" spans="1:2">
      <c r="A850" s="8" t="s">
        <v>1556</v>
      </c>
      <c r="B850" s="215">
        <v>934</v>
      </c>
    </row>
    <row r="851" s="1" customFormat="1" ht="16.9" customHeight="1" spans="1:2">
      <c r="A851" s="8" t="s">
        <v>3284</v>
      </c>
      <c r="B851" s="215">
        <v>934</v>
      </c>
    </row>
    <row r="852" s="1" customFormat="1" ht="16.9" customHeight="1" spans="1:2">
      <c r="A852" s="8" t="s">
        <v>1558</v>
      </c>
      <c r="B852" s="215">
        <v>6960</v>
      </c>
    </row>
    <row r="853" s="1" customFormat="1" ht="16.9" customHeight="1" spans="1:2">
      <c r="A853" s="8" t="s">
        <v>1560</v>
      </c>
      <c r="B853" s="215">
        <v>2944</v>
      </c>
    </row>
    <row r="854" s="1" customFormat="1" ht="16.9" customHeight="1" spans="1:2">
      <c r="A854" s="8" t="s">
        <v>170</v>
      </c>
      <c r="B854" s="215">
        <v>2225</v>
      </c>
    </row>
    <row r="855" s="1" customFormat="1" ht="16.9" customHeight="1" spans="1:2">
      <c r="A855" s="8" t="s">
        <v>172</v>
      </c>
      <c r="B855" s="215">
        <v>0</v>
      </c>
    </row>
    <row r="856" s="1" customFormat="1" ht="16.9" customHeight="1" spans="1:2">
      <c r="A856" s="8" t="s">
        <v>174</v>
      </c>
      <c r="B856" s="215">
        <v>107</v>
      </c>
    </row>
    <row r="857" s="1" customFormat="1" ht="16.9" customHeight="1" spans="1:2">
      <c r="A857" s="8" t="s">
        <v>1565</v>
      </c>
      <c r="B857" s="215">
        <v>0</v>
      </c>
    </row>
    <row r="858" s="1" customFormat="1" ht="16.9" customHeight="1" spans="1:2">
      <c r="A858" s="8" t="s">
        <v>1567</v>
      </c>
      <c r="B858" s="215">
        <v>178</v>
      </c>
    </row>
    <row r="859" s="1" customFormat="1" ht="16.9" customHeight="1" spans="1:2">
      <c r="A859" s="8" t="s">
        <v>1569</v>
      </c>
      <c r="B859" s="215">
        <v>264</v>
      </c>
    </row>
    <row r="860" s="1" customFormat="1" ht="16.9" customHeight="1" spans="1:2">
      <c r="A860" s="8" t="s">
        <v>1571</v>
      </c>
      <c r="B860" s="215">
        <v>0</v>
      </c>
    </row>
    <row r="861" s="1" customFormat="1" ht="16.9" customHeight="1" spans="1:2">
      <c r="A861" s="8" t="s">
        <v>1573</v>
      </c>
      <c r="B861" s="215">
        <v>9</v>
      </c>
    </row>
    <row r="862" s="1" customFormat="1" ht="16.9" customHeight="1" spans="1:2">
      <c r="A862" s="8" t="s">
        <v>1575</v>
      </c>
      <c r="B862" s="215">
        <v>44</v>
      </c>
    </row>
    <row r="863" s="1" customFormat="1" ht="16.9" customHeight="1" spans="1:2">
      <c r="A863" s="8" t="s">
        <v>1577</v>
      </c>
      <c r="B863" s="215">
        <v>0</v>
      </c>
    </row>
    <row r="864" s="1" customFormat="1" ht="16.9" customHeight="1" spans="1:2">
      <c r="A864" s="8" t="s">
        <v>1579</v>
      </c>
      <c r="B864" s="215">
        <v>117</v>
      </c>
    </row>
    <row r="865" s="1" customFormat="1" ht="16.9" customHeight="1" spans="1:2">
      <c r="A865" s="8" t="s">
        <v>1581</v>
      </c>
      <c r="B865" s="215">
        <v>438</v>
      </c>
    </row>
    <row r="866" s="1" customFormat="1" ht="16.9" customHeight="1" spans="1:2">
      <c r="A866" s="8" t="s">
        <v>3285</v>
      </c>
      <c r="B866" s="215">
        <v>438</v>
      </c>
    </row>
    <row r="867" s="1" customFormat="1" ht="16.9" customHeight="1" spans="1:2">
      <c r="A867" s="8" t="s">
        <v>1583</v>
      </c>
      <c r="B867" s="215">
        <v>185</v>
      </c>
    </row>
    <row r="868" s="1" customFormat="1" ht="16.9" customHeight="1" spans="1:2">
      <c r="A868" s="8" t="s">
        <v>1585</v>
      </c>
      <c r="B868" s="215">
        <v>0</v>
      </c>
    </row>
    <row r="869" s="1" customFormat="1" ht="16.9" customHeight="1" spans="1:2">
      <c r="A869" s="8" t="s">
        <v>1587</v>
      </c>
      <c r="B869" s="215">
        <v>185</v>
      </c>
    </row>
    <row r="870" s="1" customFormat="1" ht="16.9" customHeight="1" spans="1:2">
      <c r="A870" s="8" t="s">
        <v>1589</v>
      </c>
      <c r="B870" s="215">
        <v>0</v>
      </c>
    </row>
    <row r="871" s="1" customFormat="1" ht="16.9" customHeight="1" spans="1:2">
      <c r="A871" s="8" t="s">
        <v>3286</v>
      </c>
      <c r="B871" s="215">
        <v>0</v>
      </c>
    </row>
    <row r="872" s="1" customFormat="1" ht="16.9" customHeight="1" spans="1:2">
      <c r="A872" s="8" t="s">
        <v>1591</v>
      </c>
      <c r="B872" s="215">
        <v>2695</v>
      </c>
    </row>
    <row r="873" s="1" customFormat="1" ht="16.9" customHeight="1" spans="1:2">
      <c r="A873" s="8" t="s">
        <v>3287</v>
      </c>
      <c r="B873" s="215">
        <v>2695</v>
      </c>
    </row>
    <row r="874" s="1" customFormat="1" ht="16.9" customHeight="1" spans="1:2">
      <c r="A874" s="8" t="s">
        <v>1593</v>
      </c>
      <c r="B874" s="215">
        <v>698</v>
      </c>
    </row>
    <row r="875" s="1" customFormat="1" ht="16.9" customHeight="1" spans="1:2">
      <c r="A875" s="8" t="s">
        <v>3288</v>
      </c>
      <c r="B875" s="215">
        <v>698</v>
      </c>
    </row>
    <row r="876" s="1" customFormat="1" ht="16.9" customHeight="1" spans="1:2">
      <c r="A876" s="8" t="s">
        <v>1595</v>
      </c>
      <c r="B876" s="215">
        <v>780215</v>
      </c>
    </row>
    <row r="877" s="1" customFormat="1" ht="16.9" customHeight="1" spans="1:2">
      <c r="A877" s="8" t="s">
        <v>1597</v>
      </c>
      <c r="B877" s="215">
        <v>614793</v>
      </c>
    </row>
    <row r="878" s="1" customFormat="1" ht="16.9" customHeight="1" spans="1:2">
      <c r="A878" s="8" t="s">
        <v>170</v>
      </c>
      <c r="B878" s="215">
        <v>2703</v>
      </c>
    </row>
    <row r="879" s="1" customFormat="1" ht="16.9" customHeight="1" spans="1:2">
      <c r="A879" s="8" t="s">
        <v>172</v>
      </c>
      <c r="B879" s="215">
        <v>0</v>
      </c>
    </row>
    <row r="880" s="1" customFormat="1" ht="16.9" customHeight="1" spans="1:2">
      <c r="A880" s="8" t="s">
        <v>174</v>
      </c>
      <c r="B880" s="215">
        <v>8</v>
      </c>
    </row>
    <row r="881" s="1" customFormat="1" ht="16.9" customHeight="1" spans="1:2">
      <c r="A881" s="8" t="s">
        <v>189</v>
      </c>
      <c r="B881" s="215">
        <v>7370</v>
      </c>
    </row>
    <row r="882" s="1" customFormat="1" ht="16.9" customHeight="1" spans="1:2">
      <c r="A882" s="8" t="s">
        <v>1603</v>
      </c>
      <c r="B882" s="215">
        <v>1506</v>
      </c>
    </row>
    <row r="883" s="1" customFormat="1" ht="16.9" customHeight="1" spans="1:2">
      <c r="A883" s="8" t="s">
        <v>1605</v>
      </c>
      <c r="B883" s="215">
        <v>2790</v>
      </c>
    </row>
    <row r="884" s="1" customFormat="1" ht="16.9" customHeight="1" spans="1:2">
      <c r="A884" s="8" t="s">
        <v>1607</v>
      </c>
      <c r="B884" s="215">
        <v>30821</v>
      </c>
    </row>
    <row r="885" s="1" customFormat="1" ht="16.9" customHeight="1" spans="1:2">
      <c r="A885" s="8" t="s">
        <v>1609</v>
      </c>
      <c r="B885" s="215">
        <v>1288</v>
      </c>
    </row>
    <row r="886" s="1" customFormat="1" ht="16.9" customHeight="1" spans="1:2">
      <c r="A886" s="8" t="s">
        <v>1611</v>
      </c>
      <c r="B886" s="215">
        <v>0</v>
      </c>
    </row>
    <row r="887" s="1" customFormat="1" ht="16.9" customHeight="1" spans="1:2">
      <c r="A887" s="8" t="s">
        <v>1613</v>
      </c>
      <c r="B887" s="215">
        <v>334</v>
      </c>
    </row>
    <row r="888" s="1" customFormat="1" ht="16.9" customHeight="1" spans="1:2">
      <c r="A888" s="8" t="s">
        <v>1615</v>
      </c>
      <c r="B888" s="215">
        <v>51</v>
      </c>
    </row>
    <row r="889" s="1" customFormat="1" ht="16.9" customHeight="1" spans="1:2">
      <c r="A889" s="8" t="s">
        <v>1617</v>
      </c>
      <c r="B889" s="215">
        <v>0</v>
      </c>
    </row>
    <row r="890" s="1" customFormat="1" ht="16.9" customHeight="1" spans="1:2">
      <c r="A890" s="8" t="s">
        <v>1619</v>
      </c>
      <c r="B890" s="215">
        <v>450</v>
      </c>
    </row>
    <row r="891" s="1" customFormat="1" ht="16.9" customHeight="1" spans="1:2">
      <c r="A891" s="8" t="s">
        <v>1621</v>
      </c>
      <c r="B891" s="215">
        <v>0</v>
      </c>
    </row>
    <row r="892" s="1" customFormat="1" ht="16.9" customHeight="1" spans="1:2">
      <c r="A892" s="8" t="s">
        <v>1623</v>
      </c>
      <c r="B892" s="215">
        <v>0</v>
      </c>
    </row>
    <row r="893" s="1" customFormat="1" ht="16.9" customHeight="1" spans="1:2">
      <c r="A893" s="8" t="s">
        <v>1625</v>
      </c>
      <c r="B893" s="215">
        <v>3896</v>
      </c>
    </row>
    <row r="894" s="1" customFormat="1" ht="16.9" customHeight="1" spans="1:2">
      <c r="A894" s="8" t="s">
        <v>1627</v>
      </c>
      <c r="B894" s="215">
        <v>0</v>
      </c>
    </row>
    <row r="895" s="1" customFormat="1" ht="16.9" customHeight="1" spans="1:2">
      <c r="A895" s="8" t="s">
        <v>1629</v>
      </c>
      <c r="B895" s="215">
        <v>621</v>
      </c>
    </row>
    <row r="896" s="1" customFormat="1" ht="16.9" customHeight="1" spans="1:2">
      <c r="A896" s="8" t="s">
        <v>1631</v>
      </c>
      <c r="B896" s="215">
        <v>989</v>
      </c>
    </row>
    <row r="897" s="1" customFormat="1" ht="16.9" customHeight="1" spans="1:2">
      <c r="A897" s="8" t="s">
        <v>1633</v>
      </c>
      <c r="B897" s="215">
        <v>614</v>
      </c>
    </row>
    <row r="898" s="1" customFormat="1" ht="16.9" customHeight="1" spans="1:2">
      <c r="A898" s="8" t="s">
        <v>1635</v>
      </c>
      <c r="B898" s="215">
        <v>0</v>
      </c>
    </row>
    <row r="899" s="1" customFormat="1" ht="16.9" customHeight="1" spans="1:2">
      <c r="A899" s="8" t="s">
        <v>1637</v>
      </c>
      <c r="B899" s="215">
        <v>100</v>
      </c>
    </row>
    <row r="900" s="1" customFormat="1" ht="16.9" customHeight="1" spans="1:2">
      <c r="A900" s="8" t="s">
        <v>1639</v>
      </c>
      <c r="B900" s="215">
        <v>63300</v>
      </c>
    </row>
    <row r="901" s="1" customFormat="1" ht="16.9" customHeight="1" spans="1:2">
      <c r="A901" s="8" t="s">
        <v>1641</v>
      </c>
      <c r="B901" s="215">
        <v>492846</v>
      </c>
    </row>
    <row r="902" s="1" customFormat="1" ht="16.9" customHeight="1" spans="1:2">
      <c r="A902" s="8" t="s">
        <v>1643</v>
      </c>
      <c r="B902" s="215">
        <v>0</v>
      </c>
    </row>
    <row r="903" s="1" customFormat="1" ht="16.9" customHeight="1" spans="1:2">
      <c r="A903" s="8" t="s">
        <v>1645</v>
      </c>
      <c r="B903" s="215">
        <v>0</v>
      </c>
    </row>
    <row r="904" s="1" customFormat="1" ht="16.9" customHeight="1" spans="1:2">
      <c r="A904" s="8" t="s">
        <v>1647</v>
      </c>
      <c r="B904" s="215">
        <v>0</v>
      </c>
    </row>
    <row r="905" s="1" customFormat="1" ht="16.9" customHeight="1" spans="1:2">
      <c r="A905" s="8" t="s">
        <v>1649</v>
      </c>
      <c r="B905" s="215">
        <v>5106</v>
      </c>
    </row>
    <row r="906" s="1" customFormat="1" ht="16.9" customHeight="1" spans="1:2">
      <c r="A906" s="8" t="s">
        <v>1651</v>
      </c>
      <c r="B906" s="215">
        <v>23675</v>
      </c>
    </row>
    <row r="907" s="1" customFormat="1" ht="16.9" customHeight="1" spans="1:2">
      <c r="A907" s="8" t="s">
        <v>170</v>
      </c>
      <c r="B907" s="215">
        <v>3532</v>
      </c>
    </row>
    <row r="908" s="1" customFormat="1" ht="16.9" customHeight="1" spans="1:2">
      <c r="A908" s="8" t="s">
        <v>172</v>
      </c>
      <c r="B908" s="215">
        <v>0</v>
      </c>
    </row>
    <row r="909" s="1" customFormat="1" ht="16.9" customHeight="1" spans="1:2">
      <c r="A909" s="8" t="s">
        <v>174</v>
      </c>
      <c r="B909" s="215">
        <v>165</v>
      </c>
    </row>
    <row r="910" s="1" customFormat="1" ht="16.9" customHeight="1" spans="1:2">
      <c r="A910" s="8" t="s">
        <v>1656</v>
      </c>
      <c r="B910" s="215">
        <v>6266</v>
      </c>
    </row>
    <row r="911" s="1" customFormat="1" ht="16.9" customHeight="1" spans="1:2">
      <c r="A911" s="8" t="s">
        <v>1658</v>
      </c>
      <c r="B911" s="215">
        <v>0</v>
      </c>
    </row>
    <row r="912" s="1" customFormat="1" ht="16.9" customHeight="1" spans="1:2">
      <c r="A912" s="8" t="s">
        <v>1660</v>
      </c>
      <c r="B912" s="215">
        <v>289</v>
      </c>
    </row>
    <row r="913" s="1" customFormat="1" ht="16.9" customHeight="1" spans="1:2">
      <c r="A913" s="8" t="s">
        <v>1662</v>
      </c>
      <c r="B913" s="215">
        <v>4738</v>
      </c>
    </row>
    <row r="914" s="1" customFormat="1" ht="16.9" customHeight="1" spans="1:2">
      <c r="A914" s="8" t="s">
        <v>1664</v>
      </c>
      <c r="B914" s="215">
        <v>-169</v>
      </c>
    </row>
    <row r="915" s="1" customFormat="1" ht="16.9" customHeight="1" spans="1:2">
      <c r="A915" s="8" t="s">
        <v>1666</v>
      </c>
      <c r="B915" s="215">
        <v>-184</v>
      </c>
    </row>
    <row r="916" s="1" customFormat="1" ht="16.9" customHeight="1" spans="1:2">
      <c r="A916" s="8" t="s">
        <v>1668</v>
      </c>
      <c r="B916" s="215">
        <v>0</v>
      </c>
    </row>
    <row r="917" s="1" customFormat="1" ht="16.9" customHeight="1" spans="1:2">
      <c r="A917" s="8" t="s">
        <v>1670</v>
      </c>
      <c r="B917" s="215">
        <v>338</v>
      </c>
    </row>
    <row r="918" s="1" customFormat="1" ht="16.9" customHeight="1" spans="1:2">
      <c r="A918" s="8" t="s">
        <v>1672</v>
      </c>
      <c r="B918" s="215">
        <v>97</v>
      </c>
    </row>
    <row r="919" s="1" customFormat="1" ht="16.9" customHeight="1" spans="1:2">
      <c r="A919" s="8" t="s">
        <v>1674</v>
      </c>
      <c r="B919" s="215">
        <v>1693</v>
      </c>
    </row>
    <row r="920" s="1" customFormat="1" ht="16.9" customHeight="1" spans="1:2">
      <c r="A920" s="8" t="s">
        <v>1676</v>
      </c>
      <c r="B920" s="215">
        <v>0</v>
      </c>
    </row>
    <row r="921" s="1" customFormat="1" ht="16.9" customHeight="1" spans="1:2">
      <c r="A921" s="8" t="s">
        <v>1678</v>
      </c>
      <c r="B921" s="215">
        <v>-25</v>
      </c>
    </row>
    <row r="922" s="1" customFormat="1" ht="16.9" customHeight="1" spans="1:2">
      <c r="A922" s="8" t="s">
        <v>1680</v>
      </c>
      <c r="B922" s="215">
        <v>0</v>
      </c>
    </row>
    <row r="923" s="1" customFormat="1" ht="16.9" customHeight="1" spans="1:2">
      <c r="A923" s="8" t="s">
        <v>1682</v>
      </c>
      <c r="B923" s="215">
        <v>0</v>
      </c>
    </row>
    <row r="924" s="1" customFormat="1" ht="16.9" customHeight="1" spans="1:2">
      <c r="A924" s="8" t="s">
        <v>1684</v>
      </c>
      <c r="B924" s="215">
        <v>0</v>
      </c>
    </row>
    <row r="925" s="1" customFormat="1" ht="16.9" customHeight="1" spans="1:2">
      <c r="A925" s="8" t="s">
        <v>1686</v>
      </c>
      <c r="B925" s="215">
        <v>165</v>
      </c>
    </row>
    <row r="926" s="1" customFormat="1" ht="16.9" customHeight="1" spans="1:2">
      <c r="A926" s="8" t="s">
        <v>1688</v>
      </c>
      <c r="B926" s="215">
        <v>0</v>
      </c>
    </row>
    <row r="927" s="1" customFormat="1" ht="16.9" customHeight="1" spans="1:2">
      <c r="A927" s="8" t="s">
        <v>1690</v>
      </c>
      <c r="B927" s="215">
        <v>0</v>
      </c>
    </row>
    <row r="928" s="1" customFormat="1" ht="16.9" customHeight="1" spans="1:2">
      <c r="A928" s="8" t="s">
        <v>1692</v>
      </c>
      <c r="B928" s="215">
        <v>0</v>
      </c>
    </row>
    <row r="929" s="1" customFormat="1" ht="16.9" customHeight="1" spans="1:2">
      <c r="A929" s="8" t="s">
        <v>1694</v>
      </c>
      <c r="B929" s="215">
        <v>-89</v>
      </c>
    </row>
    <row r="930" s="1" customFormat="1" ht="16.9" customHeight="1" spans="1:2">
      <c r="A930" s="8" t="s">
        <v>1696</v>
      </c>
      <c r="B930" s="215">
        <v>0</v>
      </c>
    </row>
    <row r="931" s="1" customFormat="1" ht="16.9" customHeight="1" spans="1:2">
      <c r="A931" s="8" t="s">
        <v>1698</v>
      </c>
      <c r="B931" s="215">
        <v>151</v>
      </c>
    </row>
    <row r="932" s="1" customFormat="1" ht="16.9" customHeight="1" spans="1:2">
      <c r="A932" s="8" t="s">
        <v>1700</v>
      </c>
      <c r="B932" s="215">
        <v>0</v>
      </c>
    </row>
    <row r="933" s="1" customFormat="1" ht="16.9" customHeight="1" spans="1:2">
      <c r="A933" s="8" t="s">
        <v>1702</v>
      </c>
      <c r="B933" s="215">
        <v>5348</v>
      </c>
    </row>
    <row r="934" s="1" customFormat="1" ht="16.9" customHeight="1" spans="1:2">
      <c r="A934" s="8" t="s">
        <v>1704</v>
      </c>
      <c r="B934" s="215">
        <v>1360</v>
      </c>
    </row>
    <row r="935" s="1" customFormat="1" ht="16.9" customHeight="1" spans="1:2">
      <c r="A935" s="8" t="s">
        <v>1706</v>
      </c>
      <c r="B935" s="215">
        <v>135161</v>
      </c>
    </row>
    <row r="936" s="1" customFormat="1" ht="16.9" customHeight="1" spans="1:2">
      <c r="A936" s="8" t="s">
        <v>170</v>
      </c>
      <c r="B936" s="215">
        <v>2776</v>
      </c>
    </row>
    <row r="937" s="1" customFormat="1" ht="16.9" customHeight="1" spans="1:2">
      <c r="A937" s="8" t="s">
        <v>172</v>
      </c>
      <c r="B937" s="215">
        <v>0</v>
      </c>
    </row>
    <row r="938" s="1" customFormat="1" ht="16.9" customHeight="1" spans="1:2">
      <c r="A938" s="8" t="s">
        <v>174</v>
      </c>
      <c r="B938" s="215">
        <v>159</v>
      </c>
    </row>
    <row r="939" s="1" customFormat="1" ht="16.9" customHeight="1" spans="1:2">
      <c r="A939" s="8" t="s">
        <v>1711</v>
      </c>
      <c r="B939" s="215">
        <v>481</v>
      </c>
    </row>
    <row r="940" s="1" customFormat="1" ht="16.9" customHeight="1" spans="1:2">
      <c r="A940" s="8" t="s">
        <v>1713</v>
      </c>
      <c r="B940" s="215">
        <v>12596</v>
      </c>
    </row>
    <row r="941" s="1" customFormat="1" ht="16.9" customHeight="1" spans="1:2">
      <c r="A941" s="8" t="s">
        <v>1715</v>
      </c>
      <c r="B941" s="215">
        <v>0</v>
      </c>
    </row>
    <row r="942" s="1" customFormat="1" ht="16.9" customHeight="1" spans="1:2">
      <c r="A942" s="8" t="s">
        <v>1717</v>
      </c>
      <c r="B942" s="215">
        <v>0</v>
      </c>
    </row>
    <row r="943" s="1" customFormat="1" ht="16.9" customHeight="1" spans="1:2">
      <c r="A943" s="8" t="s">
        <v>1719</v>
      </c>
      <c r="B943" s="215">
        <v>0</v>
      </c>
    </row>
    <row r="944" s="1" customFormat="1" ht="16.9" customHeight="1" spans="1:2">
      <c r="A944" s="8" t="s">
        <v>1721</v>
      </c>
      <c r="B944" s="215">
        <v>0</v>
      </c>
    </row>
    <row r="945" s="1" customFormat="1" ht="16.9" customHeight="1" spans="1:2">
      <c r="A945" s="8" t="s">
        <v>1723</v>
      </c>
      <c r="B945" s="215">
        <v>1118</v>
      </c>
    </row>
    <row r="946" s="1" customFormat="1" ht="16.9" customHeight="1" spans="1:2">
      <c r="A946" s="8" t="s">
        <v>1725</v>
      </c>
      <c r="B946" s="215">
        <v>81</v>
      </c>
    </row>
    <row r="947" s="1" customFormat="1" ht="16.9" customHeight="1" spans="1:2">
      <c r="A947" s="8" t="s">
        <v>1727</v>
      </c>
      <c r="B947" s="215">
        <v>200</v>
      </c>
    </row>
    <row r="948" s="1" customFormat="1" ht="16.9" customHeight="1" spans="1:2">
      <c r="A948" s="8" t="s">
        <v>1729</v>
      </c>
      <c r="B948" s="215">
        <v>9222</v>
      </c>
    </row>
    <row r="949" s="1" customFormat="1" ht="16.9" customHeight="1" spans="1:2">
      <c r="A949" s="8" t="s">
        <v>1731</v>
      </c>
      <c r="B949" s="215">
        <v>3240</v>
      </c>
    </row>
    <row r="950" s="1" customFormat="1" ht="16.9" customHeight="1" spans="1:2">
      <c r="A950" s="8" t="s">
        <v>1733</v>
      </c>
      <c r="B950" s="215">
        <v>51</v>
      </c>
    </row>
    <row r="951" s="1" customFormat="1" ht="16.9" customHeight="1" spans="1:2">
      <c r="A951" s="8" t="s">
        <v>1735</v>
      </c>
      <c r="B951" s="215">
        <v>481</v>
      </c>
    </row>
    <row r="952" s="1" customFormat="1" ht="16.9" customHeight="1" spans="1:2">
      <c r="A952" s="8" t="s">
        <v>1737</v>
      </c>
      <c r="B952" s="215">
        <v>0</v>
      </c>
    </row>
    <row r="953" s="1" customFormat="1" ht="16.9" customHeight="1" spans="1:2">
      <c r="A953" s="8" t="s">
        <v>1739</v>
      </c>
      <c r="B953" s="215">
        <v>0</v>
      </c>
    </row>
    <row r="954" s="1" customFormat="1" ht="16.9" customHeight="1" spans="1:2">
      <c r="A954" s="8" t="s">
        <v>1741</v>
      </c>
      <c r="B954" s="215">
        <v>0</v>
      </c>
    </row>
    <row r="955" s="1" customFormat="1" ht="16.9" customHeight="1" spans="1:2">
      <c r="A955" s="8" t="s">
        <v>1743</v>
      </c>
      <c r="B955" s="215">
        <v>0</v>
      </c>
    </row>
    <row r="956" s="1" customFormat="1" ht="16.9" customHeight="1" spans="1:2">
      <c r="A956" s="8" t="s">
        <v>1745</v>
      </c>
      <c r="B956" s="215">
        <v>5848</v>
      </c>
    </row>
    <row r="957" s="1" customFormat="1" ht="16.9" customHeight="1" spans="1:2">
      <c r="A957" s="8" t="s">
        <v>1747</v>
      </c>
      <c r="B957" s="215">
        <v>0</v>
      </c>
    </row>
    <row r="958" s="1" customFormat="1" ht="16.9" customHeight="1" spans="1:2">
      <c r="A958" s="8" t="s">
        <v>1688</v>
      </c>
      <c r="B958" s="215">
        <v>0</v>
      </c>
    </row>
    <row r="959" s="1" customFormat="1" ht="16.9" customHeight="1" spans="1:2">
      <c r="A959" s="8" t="s">
        <v>1750</v>
      </c>
      <c r="B959" s="215">
        <v>470</v>
      </c>
    </row>
    <row r="960" s="1" customFormat="1" ht="16.9" customHeight="1" spans="1:2">
      <c r="A960" s="8" t="s">
        <v>1752</v>
      </c>
      <c r="B960" s="215">
        <v>506</v>
      </c>
    </row>
    <row r="961" s="1" customFormat="1" ht="16.9" customHeight="1" spans="1:2">
      <c r="A961" s="8" t="s">
        <v>1754</v>
      </c>
      <c r="B961" s="215">
        <v>97932</v>
      </c>
    </row>
    <row r="962" s="1" customFormat="1" ht="16.9" customHeight="1" spans="1:2">
      <c r="A962" s="8" t="s">
        <v>1756</v>
      </c>
      <c r="B962" s="215">
        <v>0</v>
      </c>
    </row>
    <row r="963" s="1" customFormat="1" ht="16.9" customHeight="1" spans="1:2">
      <c r="A963" s="8" t="s">
        <v>170</v>
      </c>
      <c r="B963" s="215">
        <v>0</v>
      </c>
    </row>
    <row r="964" s="1" customFormat="1" ht="16.9" customHeight="1" spans="1:2">
      <c r="A964" s="8" t="s">
        <v>172</v>
      </c>
      <c r="B964" s="215">
        <v>0</v>
      </c>
    </row>
    <row r="965" s="1" customFormat="1" ht="16.9" customHeight="1" spans="1:2">
      <c r="A965" s="8" t="s">
        <v>174</v>
      </c>
      <c r="B965" s="215">
        <v>0</v>
      </c>
    </row>
    <row r="966" s="1" customFormat="1" ht="16.9" customHeight="1" spans="1:2">
      <c r="A966" s="8" t="s">
        <v>1761</v>
      </c>
      <c r="B966" s="215">
        <v>0</v>
      </c>
    </row>
    <row r="967" s="1" customFormat="1" ht="16.9" customHeight="1" spans="1:2">
      <c r="A967" s="8" t="s">
        <v>1763</v>
      </c>
      <c r="B967" s="215">
        <v>0</v>
      </c>
    </row>
    <row r="968" s="1" customFormat="1" ht="16.9" customHeight="1" spans="1:2">
      <c r="A968" s="8" t="s">
        <v>1765</v>
      </c>
      <c r="B968" s="215">
        <v>0</v>
      </c>
    </row>
    <row r="969" s="1" customFormat="1" ht="16.9" customHeight="1" spans="1:2">
      <c r="A969" s="8" t="s">
        <v>1767</v>
      </c>
      <c r="B969" s="215">
        <v>0</v>
      </c>
    </row>
    <row r="970" s="1" customFormat="1" ht="16.9" customHeight="1" spans="1:2">
      <c r="A970" s="8" t="s">
        <v>1769</v>
      </c>
      <c r="B970" s="215">
        <v>0</v>
      </c>
    </row>
    <row r="971" s="1" customFormat="1" ht="16.9" customHeight="1" spans="1:2">
      <c r="A971" s="8" t="s">
        <v>1771</v>
      </c>
      <c r="B971" s="215">
        <v>0</v>
      </c>
    </row>
    <row r="972" s="1" customFormat="1" ht="16.9" customHeight="1" spans="1:2">
      <c r="A972" s="8" t="s">
        <v>1773</v>
      </c>
      <c r="B972" s="215">
        <v>0</v>
      </c>
    </row>
    <row r="973" s="1" customFormat="1" ht="16.9" customHeight="1" spans="1:2">
      <c r="A973" s="8" t="s">
        <v>1775</v>
      </c>
      <c r="B973" s="215">
        <v>1575</v>
      </c>
    </row>
    <row r="974" s="1" customFormat="1" ht="16.9" customHeight="1" spans="1:2">
      <c r="A974" s="8" t="s">
        <v>170</v>
      </c>
      <c r="B974" s="215">
        <v>1359</v>
      </c>
    </row>
    <row r="975" s="1" customFormat="1" ht="16.9" customHeight="1" spans="1:2">
      <c r="A975" s="8" t="s">
        <v>172</v>
      </c>
      <c r="B975" s="215">
        <v>49</v>
      </c>
    </row>
    <row r="976" s="1" customFormat="1" ht="16.9" customHeight="1" spans="1:2">
      <c r="A976" s="8" t="s">
        <v>174</v>
      </c>
      <c r="B976" s="215">
        <v>0</v>
      </c>
    </row>
    <row r="977" s="1" customFormat="1" ht="16.9" customHeight="1" spans="1:2">
      <c r="A977" s="8" t="s">
        <v>1780</v>
      </c>
      <c r="B977" s="215">
        <v>43</v>
      </c>
    </row>
    <row r="978" s="1" customFormat="1" ht="16.9" customHeight="1" spans="1:2">
      <c r="A978" s="8" t="s">
        <v>1782</v>
      </c>
      <c r="B978" s="215">
        <v>0</v>
      </c>
    </row>
    <row r="979" s="1" customFormat="1" ht="16.9" customHeight="1" spans="1:2">
      <c r="A979" s="8" t="s">
        <v>1784</v>
      </c>
      <c r="B979" s="215">
        <v>0</v>
      </c>
    </row>
    <row r="980" s="1" customFormat="1" ht="16.9" customHeight="1" spans="1:2">
      <c r="A980" s="8" t="s">
        <v>1786</v>
      </c>
      <c r="B980" s="215">
        <v>0</v>
      </c>
    </row>
    <row r="981" s="1" customFormat="1" ht="16.9" customHeight="1" spans="1:2">
      <c r="A981" s="8" t="s">
        <v>1788</v>
      </c>
      <c r="B981" s="215">
        <v>0</v>
      </c>
    </row>
    <row r="982" s="1" customFormat="1" ht="16.9" customHeight="1" spans="1:2">
      <c r="A982" s="8" t="s">
        <v>1790</v>
      </c>
      <c r="B982" s="215">
        <v>33</v>
      </c>
    </row>
    <row r="983" s="1" customFormat="1" ht="16.9" customHeight="1" spans="1:2">
      <c r="A983" s="8" t="s">
        <v>1792</v>
      </c>
      <c r="B983" s="215">
        <v>91</v>
      </c>
    </row>
    <row r="984" s="1" customFormat="1" ht="16.9" customHeight="1" spans="1:2">
      <c r="A984" s="8" t="s">
        <v>1794</v>
      </c>
      <c r="B984" s="215">
        <v>2775</v>
      </c>
    </row>
    <row r="985" s="1" customFormat="1" ht="16.9" customHeight="1" spans="1:2">
      <c r="A985" s="8" t="s">
        <v>890</v>
      </c>
      <c r="B985" s="215">
        <v>-50</v>
      </c>
    </row>
    <row r="986" s="1" customFormat="1" ht="16.9" customHeight="1" spans="1:2">
      <c r="A986" s="8" t="s">
        <v>1797</v>
      </c>
      <c r="B986" s="215">
        <v>774</v>
      </c>
    </row>
    <row r="987" s="1" customFormat="1" ht="16.9" customHeight="1" spans="1:2">
      <c r="A987" s="8" t="s">
        <v>1799</v>
      </c>
      <c r="B987" s="215">
        <v>0</v>
      </c>
    </row>
    <row r="988" s="1" customFormat="1" ht="16.9" customHeight="1" spans="1:2">
      <c r="A988" s="8" t="s">
        <v>1801</v>
      </c>
      <c r="B988" s="215">
        <v>0</v>
      </c>
    </row>
    <row r="989" s="1" customFormat="1" ht="16.9" customHeight="1" spans="1:2">
      <c r="A989" s="8" t="s">
        <v>1803</v>
      </c>
      <c r="B989" s="215">
        <v>2051</v>
      </c>
    </row>
    <row r="990" s="1" customFormat="1" ht="16.9" customHeight="1" spans="1:2">
      <c r="A990" s="8" t="s">
        <v>1805</v>
      </c>
      <c r="B990" s="215">
        <v>22</v>
      </c>
    </row>
    <row r="991" s="1" customFormat="1" ht="16.9" customHeight="1" spans="1:2">
      <c r="A991" s="8" t="s">
        <v>1807</v>
      </c>
      <c r="B991" s="215">
        <v>22</v>
      </c>
    </row>
    <row r="992" s="1" customFormat="1" ht="16.9" customHeight="1" spans="1:2">
      <c r="A992" s="8" t="s">
        <v>1809</v>
      </c>
      <c r="B992" s="215">
        <v>0</v>
      </c>
    </row>
    <row r="993" s="1" customFormat="1" ht="16.9" customHeight="1" spans="1:2">
      <c r="A993" s="8" t="s">
        <v>1811</v>
      </c>
      <c r="B993" s="215">
        <v>0</v>
      </c>
    </row>
    <row r="994" s="1" customFormat="1" ht="16.9" customHeight="1" spans="1:2">
      <c r="A994" s="8" t="s">
        <v>1813</v>
      </c>
      <c r="B994" s="215">
        <v>0</v>
      </c>
    </row>
    <row r="995" s="1" customFormat="1" ht="16.9" customHeight="1" spans="1:2">
      <c r="A995" s="8" t="s">
        <v>1815</v>
      </c>
      <c r="B995" s="215">
        <v>0</v>
      </c>
    </row>
    <row r="996" s="1" customFormat="1" ht="16.9" customHeight="1" spans="1:2">
      <c r="A996" s="8" t="s">
        <v>1817</v>
      </c>
      <c r="B996" s="215">
        <v>0</v>
      </c>
    </row>
    <row r="997" s="1" customFormat="1" ht="16.9" customHeight="1" spans="1:2">
      <c r="A997" s="8" t="s">
        <v>1819</v>
      </c>
      <c r="B997" s="215">
        <v>198</v>
      </c>
    </row>
    <row r="998" s="1" customFormat="1" ht="16.9" customHeight="1" spans="1:2">
      <c r="A998" s="8" t="s">
        <v>1821</v>
      </c>
      <c r="B998" s="215">
        <v>0</v>
      </c>
    </row>
    <row r="999" s="1" customFormat="1" ht="16.9" customHeight="1" spans="1:2">
      <c r="A999" s="8" t="s">
        <v>1823</v>
      </c>
      <c r="B999" s="215">
        <v>0</v>
      </c>
    </row>
    <row r="1000" s="1" customFormat="1" ht="16.9" customHeight="1" spans="1:2">
      <c r="A1000" s="8" t="s">
        <v>1825</v>
      </c>
      <c r="B1000" s="215">
        <v>198</v>
      </c>
    </row>
    <row r="1001" s="1" customFormat="1" ht="16.9" customHeight="1" spans="1:2">
      <c r="A1001" s="8" t="s">
        <v>1827</v>
      </c>
      <c r="B1001" s="215">
        <v>0</v>
      </c>
    </row>
    <row r="1002" s="1" customFormat="1" ht="16.9" customHeight="1" spans="1:2">
      <c r="A1002" s="8" t="s">
        <v>1829</v>
      </c>
      <c r="B1002" s="215">
        <v>0</v>
      </c>
    </row>
    <row r="1003" s="1" customFormat="1" ht="16.9" customHeight="1" spans="1:2">
      <c r="A1003" s="8" t="s">
        <v>1831</v>
      </c>
      <c r="B1003" s="215">
        <v>0</v>
      </c>
    </row>
    <row r="1004" s="1" customFormat="1" ht="16.9" customHeight="1" spans="1:2">
      <c r="A1004" s="8" t="s">
        <v>1833</v>
      </c>
      <c r="B1004" s="215">
        <v>0</v>
      </c>
    </row>
    <row r="1005" s="1" customFormat="1" ht="16.9" customHeight="1" spans="1:2">
      <c r="A1005" s="8" t="s">
        <v>1835</v>
      </c>
      <c r="B1005" s="215">
        <v>2016</v>
      </c>
    </row>
    <row r="1006" s="1" customFormat="1" ht="16.9" customHeight="1" spans="1:2">
      <c r="A1006" s="8" t="s">
        <v>1836</v>
      </c>
      <c r="B1006" s="215">
        <v>0</v>
      </c>
    </row>
    <row r="1007" s="1" customFormat="1" ht="16.9" customHeight="1" spans="1:2">
      <c r="A1007" s="8" t="s">
        <v>1837</v>
      </c>
      <c r="B1007" s="215">
        <v>2016</v>
      </c>
    </row>
    <row r="1008" s="1" customFormat="1" ht="16.9" customHeight="1" spans="1:2">
      <c r="A1008" s="8" t="s">
        <v>1838</v>
      </c>
      <c r="B1008" s="215">
        <v>3080936</v>
      </c>
    </row>
    <row r="1009" s="1" customFormat="1" ht="16.9" customHeight="1" spans="1:2">
      <c r="A1009" s="8" t="s">
        <v>1840</v>
      </c>
      <c r="B1009" s="215">
        <v>1424205</v>
      </c>
    </row>
    <row r="1010" s="1" customFormat="1" ht="16.9" customHeight="1" spans="1:2">
      <c r="A1010" s="8" t="s">
        <v>170</v>
      </c>
      <c r="B1010" s="215">
        <v>2555</v>
      </c>
    </row>
    <row r="1011" s="1" customFormat="1" ht="16.9" customHeight="1" spans="1:2">
      <c r="A1011" s="8" t="s">
        <v>172</v>
      </c>
      <c r="B1011" s="215">
        <v>0</v>
      </c>
    </row>
    <row r="1012" s="1" customFormat="1" ht="16.9" customHeight="1" spans="1:2">
      <c r="A1012" s="8" t="s">
        <v>174</v>
      </c>
      <c r="B1012" s="215">
        <v>73</v>
      </c>
    </row>
    <row r="1013" s="1" customFormat="1" ht="16.9" customHeight="1" spans="1:2">
      <c r="A1013" s="8" t="s">
        <v>1845</v>
      </c>
      <c r="B1013" s="215">
        <v>400000</v>
      </c>
    </row>
    <row r="1014" s="1" customFormat="1" ht="16.9" customHeight="1" spans="1:2">
      <c r="A1014" s="8" t="s">
        <v>1847</v>
      </c>
      <c r="B1014" s="215">
        <v>28158</v>
      </c>
    </row>
    <row r="1015" s="1" customFormat="1" ht="16.9" customHeight="1" spans="1:2">
      <c r="A1015" s="8" t="s">
        <v>1849</v>
      </c>
      <c r="B1015" s="215">
        <v>388891</v>
      </c>
    </row>
    <row r="1016" s="1" customFormat="1" ht="16.9" customHeight="1" spans="1:2">
      <c r="A1016" s="8" t="s">
        <v>1851</v>
      </c>
      <c r="B1016" s="215">
        <v>0</v>
      </c>
    </row>
    <row r="1017" s="1" customFormat="1" ht="16.9" customHeight="1" spans="1:2">
      <c r="A1017" s="8" t="s">
        <v>1853</v>
      </c>
      <c r="B1017" s="215">
        <v>40113</v>
      </c>
    </row>
    <row r="1018" s="1" customFormat="1" ht="16.9" customHeight="1" spans="1:2">
      <c r="A1018" s="8" t="s">
        <v>1855</v>
      </c>
      <c r="B1018" s="215">
        <v>813</v>
      </c>
    </row>
    <row r="1019" s="1" customFormat="1" ht="16.9" customHeight="1" spans="1:2">
      <c r="A1019" s="8" t="s">
        <v>1857</v>
      </c>
      <c r="B1019" s="215">
        <v>4506</v>
      </c>
    </row>
    <row r="1020" s="1" customFormat="1" ht="16.9" customHeight="1" spans="1:2">
      <c r="A1020" s="8" t="s">
        <v>1859</v>
      </c>
      <c r="B1020" s="215">
        <v>22445</v>
      </c>
    </row>
    <row r="1021" s="1" customFormat="1" ht="16.9" customHeight="1" spans="1:2">
      <c r="A1021" s="8" t="s">
        <v>1861</v>
      </c>
      <c r="B1021" s="215">
        <v>55373</v>
      </c>
    </row>
    <row r="1022" s="1" customFormat="1" ht="16.9" customHeight="1" spans="1:2">
      <c r="A1022" s="8" t="s">
        <v>1863</v>
      </c>
      <c r="B1022" s="215">
        <v>0</v>
      </c>
    </row>
    <row r="1023" s="1" customFormat="1" ht="16.9" customHeight="1" spans="1:2">
      <c r="A1023" s="8" t="s">
        <v>1865</v>
      </c>
      <c r="B1023" s="215">
        <v>0</v>
      </c>
    </row>
    <row r="1024" s="1" customFormat="1" ht="16.9" customHeight="1" spans="1:2">
      <c r="A1024" s="8" t="s">
        <v>1867</v>
      </c>
      <c r="B1024" s="215">
        <v>3000</v>
      </c>
    </row>
    <row r="1025" s="1" customFormat="1" ht="16.9" customHeight="1" spans="1:2">
      <c r="A1025" s="8" t="s">
        <v>1869</v>
      </c>
      <c r="B1025" s="215">
        <v>1058</v>
      </c>
    </row>
    <row r="1026" s="1" customFormat="1" ht="16.9" customHeight="1" spans="1:2">
      <c r="A1026" s="8" t="s">
        <v>1871</v>
      </c>
      <c r="B1026" s="215">
        <v>0</v>
      </c>
    </row>
    <row r="1027" s="1" customFormat="1" ht="16.9" customHeight="1" spans="1:2">
      <c r="A1027" s="8" t="s">
        <v>1873</v>
      </c>
      <c r="B1027" s="215">
        <v>0</v>
      </c>
    </row>
    <row r="1028" s="1" customFormat="1" ht="16.9" customHeight="1" spans="1:2">
      <c r="A1028" s="8" t="s">
        <v>1875</v>
      </c>
      <c r="B1028" s="215">
        <v>277</v>
      </c>
    </row>
    <row r="1029" s="1" customFormat="1" ht="16.9" customHeight="1" spans="1:2">
      <c r="A1029" s="8" t="s">
        <v>1877</v>
      </c>
      <c r="B1029" s="215">
        <v>0</v>
      </c>
    </row>
    <row r="1030" s="1" customFormat="1" ht="16.9" customHeight="1" spans="1:2">
      <c r="A1030" s="8" t="s">
        <v>1879</v>
      </c>
      <c r="B1030" s="215">
        <v>0</v>
      </c>
    </row>
    <row r="1031" s="1" customFormat="1" ht="16.9" customHeight="1" spans="1:2">
      <c r="A1031" s="8" t="s">
        <v>1881</v>
      </c>
      <c r="B1031" s="215">
        <v>0</v>
      </c>
    </row>
    <row r="1032" s="1" customFormat="1" ht="16.9" customHeight="1" spans="1:2">
      <c r="A1032" s="8" t="s">
        <v>1883</v>
      </c>
      <c r="B1032" s="215">
        <v>0</v>
      </c>
    </row>
    <row r="1033" s="1" customFormat="1" ht="16.9" customHeight="1" spans="1:2">
      <c r="A1033" s="8" t="s">
        <v>1885</v>
      </c>
      <c r="B1033" s="215">
        <v>0</v>
      </c>
    </row>
    <row r="1034" s="1" customFormat="1" ht="16.9" customHeight="1" spans="1:2">
      <c r="A1034" s="8" t="s">
        <v>1887</v>
      </c>
      <c r="B1034" s="215">
        <v>0</v>
      </c>
    </row>
    <row r="1035" s="1" customFormat="1" ht="16.9" customHeight="1" spans="1:2">
      <c r="A1035" s="8" t="s">
        <v>1889</v>
      </c>
      <c r="B1035" s="215">
        <v>0</v>
      </c>
    </row>
    <row r="1036" s="1" customFormat="1" ht="16.9" customHeight="1" spans="1:2">
      <c r="A1036" s="8" t="s">
        <v>1891</v>
      </c>
      <c r="B1036" s="215">
        <v>0</v>
      </c>
    </row>
    <row r="1037" s="1" customFormat="1" ht="16.9" customHeight="1" spans="1:2">
      <c r="A1037" s="8" t="s">
        <v>1893</v>
      </c>
      <c r="B1037" s="215">
        <v>419311</v>
      </c>
    </row>
    <row r="1038" s="1" customFormat="1" ht="16.9" customHeight="1" spans="1:2">
      <c r="A1038" s="8" t="s">
        <v>1895</v>
      </c>
      <c r="B1038" s="215">
        <v>57632</v>
      </c>
    </row>
    <row r="1039" s="1" customFormat="1" ht="16.9" customHeight="1" spans="1:2">
      <c r="A1039" s="8" t="s">
        <v>1897</v>
      </c>
      <c r="B1039" s="215">
        <v>401736</v>
      </c>
    </row>
    <row r="1040" s="1" customFormat="1" ht="16.9" customHeight="1" spans="1:2">
      <c r="A1040" s="8" t="s">
        <v>170</v>
      </c>
      <c r="B1040" s="215">
        <v>0</v>
      </c>
    </row>
    <row r="1041" s="1" customFormat="1" ht="16.9" customHeight="1" spans="1:2">
      <c r="A1041" s="8" t="s">
        <v>172</v>
      </c>
      <c r="B1041" s="215">
        <v>0</v>
      </c>
    </row>
    <row r="1042" s="1" customFormat="1" ht="16.9" customHeight="1" spans="1:2">
      <c r="A1042" s="8" t="s">
        <v>174</v>
      </c>
      <c r="B1042" s="215">
        <v>0</v>
      </c>
    </row>
    <row r="1043" s="1" customFormat="1" ht="16.9" customHeight="1" spans="1:2">
      <c r="A1043" s="8" t="s">
        <v>1902</v>
      </c>
      <c r="B1043" s="215">
        <v>400236</v>
      </c>
    </row>
    <row r="1044" s="1" customFormat="1" ht="16.9" customHeight="1" spans="1:2">
      <c r="A1044" s="8" t="s">
        <v>1904</v>
      </c>
      <c r="B1044" s="215">
        <v>0</v>
      </c>
    </row>
    <row r="1045" s="1" customFormat="1" ht="16.9" customHeight="1" spans="1:2">
      <c r="A1045" s="8" t="s">
        <v>1906</v>
      </c>
      <c r="B1045" s="215">
        <v>1500</v>
      </c>
    </row>
    <row r="1046" s="1" customFormat="1" ht="16.9" customHeight="1" spans="1:2">
      <c r="A1046" s="8" t="s">
        <v>1908</v>
      </c>
      <c r="B1046" s="215">
        <v>0</v>
      </c>
    </row>
    <row r="1047" s="1" customFormat="1" ht="16.9" customHeight="1" spans="1:2">
      <c r="A1047" s="8" t="s">
        <v>1910</v>
      </c>
      <c r="B1047" s="215">
        <v>0</v>
      </c>
    </row>
    <row r="1048" s="1" customFormat="1" ht="16.9" customHeight="1" spans="1:2">
      <c r="A1048" s="8" t="s">
        <v>1912</v>
      </c>
      <c r="B1048" s="215">
        <v>0</v>
      </c>
    </row>
    <row r="1049" s="1" customFormat="1" ht="16.9" customHeight="1" spans="1:2">
      <c r="A1049" s="8" t="s">
        <v>1914</v>
      </c>
      <c r="B1049" s="215">
        <v>24912</v>
      </c>
    </row>
    <row r="1050" s="1" customFormat="1" ht="16.9" customHeight="1" spans="1:2">
      <c r="A1050" s="8" t="s">
        <v>170</v>
      </c>
      <c r="B1050" s="215">
        <v>0</v>
      </c>
    </row>
    <row r="1051" s="1" customFormat="1" ht="16.9" customHeight="1" spans="1:2">
      <c r="A1051" s="8" t="s">
        <v>172</v>
      </c>
      <c r="B1051" s="215">
        <v>0</v>
      </c>
    </row>
    <row r="1052" s="1" customFormat="1" ht="16.9" customHeight="1" spans="1:2">
      <c r="A1052" s="8" t="s">
        <v>174</v>
      </c>
      <c r="B1052" s="215">
        <v>0</v>
      </c>
    </row>
    <row r="1053" s="1" customFormat="1" ht="16.9" customHeight="1" spans="1:2">
      <c r="A1053" s="8" t="s">
        <v>1919</v>
      </c>
      <c r="B1053" s="215">
        <v>23400</v>
      </c>
    </row>
    <row r="1054" s="1" customFormat="1" ht="16.9" customHeight="1" spans="1:2">
      <c r="A1054" s="8" t="s">
        <v>1921</v>
      </c>
      <c r="B1054" s="215">
        <v>0</v>
      </c>
    </row>
    <row r="1055" s="1" customFormat="1" ht="16.9" customHeight="1" spans="1:2">
      <c r="A1055" s="8" t="s">
        <v>1923</v>
      </c>
      <c r="B1055" s="215">
        <v>0</v>
      </c>
    </row>
    <row r="1056" s="1" customFormat="1" ht="16.9" customHeight="1" spans="1:2">
      <c r="A1056" s="8" t="s">
        <v>1925</v>
      </c>
      <c r="B1056" s="215">
        <v>120</v>
      </c>
    </row>
    <row r="1057" s="1" customFormat="1" ht="16.9" customHeight="1" spans="1:2">
      <c r="A1057" s="8" t="s">
        <v>1927</v>
      </c>
      <c r="B1057" s="215">
        <v>0</v>
      </c>
    </row>
    <row r="1058" s="1" customFormat="1" ht="16.9" customHeight="1" spans="1:2">
      <c r="A1058" s="8" t="s">
        <v>1929</v>
      </c>
      <c r="B1058" s="215">
        <v>1392</v>
      </c>
    </row>
    <row r="1059" s="1" customFormat="1" ht="16.9" customHeight="1" spans="1:2">
      <c r="A1059" s="8" t="s">
        <v>1931</v>
      </c>
      <c r="B1059" s="215">
        <v>46</v>
      </c>
    </row>
    <row r="1060" s="1" customFormat="1" ht="16.9" customHeight="1" spans="1:2">
      <c r="A1060" s="8" t="s">
        <v>1933</v>
      </c>
      <c r="B1060" s="215">
        <v>0</v>
      </c>
    </row>
    <row r="1061" s="1" customFormat="1" ht="16.9" customHeight="1" spans="1:2">
      <c r="A1061" s="8" t="s">
        <v>1935</v>
      </c>
      <c r="B1061" s="215">
        <v>0</v>
      </c>
    </row>
    <row r="1062" s="1" customFormat="1" ht="16.9" customHeight="1" spans="1:2">
      <c r="A1062" s="8" t="s">
        <v>1937</v>
      </c>
      <c r="B1062" s="215">
        <v>0</v>
      </c>
    </row>
    <row r="1063" s="1" customFormat="1" ht="16.9" customHeight="1" spans="1:2">
      <c r="A1063" s="8" t="s">
        <v>1939</v>
      </c>
      <c r="B1063" s="215">
        <v>46</v>
      </c>
    </row>
    <row r="1064" s="1" customFormat="1" ht="16.9" customHeight="1" spans="1:2">
      <c r="A1064" s="8" t="s">
        <v>1941</v>
      </c>
      <c r="B1064" s="215">
        <v>300</v>
      </c>
    </row>
    <row r="1065" s="1" customFormat="1" ht="16.9" customHeight="1" spans="1:2">
      <c r="A1065" s="8" t="s">
        <v>170</v>
      </c>
      <c r="B1065" s="215">
        <v>0</v>
      </c>
    </row>
    <row r="1066" s="1" customFormat="1" ht="16.9" customHeight="1" spans="1:2">
      <c r="A1066" s="8" t="s">
        <v>172</v>
      </c>
      <c r="B1066" s="215">
        <v>0</v>
      </c>
    </row>
    <row r="1067" s="1" customFormat="1" ht="16.9" customHeight="1" spans="1:2">
      <c r="A1067" s="8" t="s">
        <v>174</v>
      </c>
      <c r="B1067" s="215">
        <v>0</v>
      </c>
    </row>
    <row r="1068" s="1" customFormat="1" ht="16.9" customHeight="1" spans="1:2">
      <c r="A1068" s="8" t="s">
        <v>1910</v>
      </c>
      <c r="B1068" s="215">
        <v>0</v>
      </c>
    </row>
    <row r="1069" s="1" customFormat="1" ht="16.9" customHeight="1" spans="1:2">
      <c r="A1069" s="8" t="s">
        <v>1947</v>
      </c>
      <c r="B1069" s="215">
        <v>300</v>
      </c>
    </row>
    <row r="1070" s="1" customFormat="1" ht="16.9" customHeight="1" spans="1:2">
      <c r="A1070" s="8" t="s">
        <v>1949</v>
      </c>
      <c r="B1070" s="215">
        <v>0</v>
      </c>
    </row>
    <row r="1071" s="1" customFormat="1" ht="16.9" customHeight="1" spans="1:2">
      <c r="A1071" s="8" t="s">
        <v>1951</v>
      </c>
      <c r="B1071" s="215">
        <v>1212899</v>
      </c>
    </row>
    <row r="1072" s="1" customFormat="1" ht="16.9" customHeight="1" spans="1:2">
      <c r="A1072" s="8" t="s">
        <v>1953</v>
      </c>
      <c r="B1072" s="215">
        <v>1158061</v>
      </c>
    </row>
    <row r="1073" s="1" customFormat="1" ht="16.9" customHeight="1" spans="1:2">
      <c r="A1073" s="8" t="s">
        <v>1955</v>
      </c>
      <c r="B1073" s="215">
        <v>53500</v>
      </c>
    </row>
    <row r="1074" s="1" customFormat="1" ht="16.9" customHeight="1" spans="1:2">
      <c r="A1074" s="8" t="s">
        <v>1957</v>
      </c>
      <c r="B1074" s="215">
        <v>0</v>
      </c>
    </row>
    <row r="1075" s="1" customFormat="1" ht="16.9" customHeight="1" spans="1:2">
      <c r="A1075" s="8" t="s">
        <v>1959</v>
      </c>
      <c r="B1075" s="215">
        <v>1338</v>
      </c>
    </row>
    <row r="1076" s="1" customFormat="1" ht="16.9" customHeight="1" spans="1:2">
      <c r="A1076" s="8" t="s">
        <v>1961</v>
      </c>
      <c r="B1076" s="215">
        <v>16838</v>
      </c>
    </row>
    <row r="1077" s="1" customFormat="1" ht="16.9" customHeight="1" spans="1:2">
      <c r="A1077" s="8" t="s">
        <v>1963</v>
      </c>
      <c r="B1077" s="215">
        <v>0</v>
      </c>
    </row>
    <row r="1078" s="1" customFormat="1" ht="16.9" customHeight="1" spans="1:2">
      <c r="A1078" s="8" t="s">
        <v>1965</v>
      </c>
      <c r="B1078" s="215">
        <v>16838</v>
      </c>
    </row>
    <row r="1079" s="1" customFormat="1" ht="16.9" customHeight="1" spans="1:2">
      <c r="A1079" s="8" t="s">
        <v>1967</v>
      </c>
      <c r="B1079" s="215">
        <v>286505</v>
      </c>
    </row>
    <row r="1080" s="1" customFormat="1" ht="16.9" customHeight="1" spans="1:2">
      <c r="A1080" s="8" t="s">
        <v>1969</v>
      </c>
      <c r="B1080" s="215">
        <v>30279</v>
      </c>
    </row>
    <row r="1081" s="1" customFormat="1" ht="16.9" customHeight="1" spans="1:2">
      <c r="A1081" s="8" t="s">
        <v>170</v>
      </c>
      <c r="B1081" s="215">
        <v>423</v>
      </c>
    </row>
    <row r="1082" s="1" customFormat="1" ht="16.9" customHeight="1" spans="1:2">
      <c r="A1082" s="8" t="s">
        <v>172</v>
      </c>
      <c r="B1082" s="215">
        <v>61</v>
      </c>
    </row>
    <row r="1083" s="1" customFormat="1" ht="16.9" customHeight="1" spans="1:2">
      <c r="A1083" s="8" t="s">
        <v>174</v>
      </c>
      <c r="B1083" s="215">
        <v>0</v>
      </c>
    </row>
    <row r="1084" s="1" customFormat="1" ht="16.9" customHeight="1" spans="1:2">
      <c r="A1084" s="8" t="s">
        <v>1974</v>
      </c>
      <c r="B1084" s="215">
        <v>2024</v>
      </c>
    </row>
    <row r="1085" s="1" customFormat="1" ht="16.9" customHeight="1" spans="1:2">
      <c r="A1085" s="8" t="s">
        <v>1976</v>
      </c>
      <c r="B1085" s="215">
        <v>0</v>
      </c>
    </row>
    <row r="1086" s="1" customFormat="1" ht="16.9" customHeight="1" spans="1:2">
      <c r="A1086" s="8" t="s">
        <v>1978</v>
      </c>
      <c r="B1086" s="215">
        <v>0</v>
      </c>
    </row>
    <row r="1087" s="1" customFormat="1" ht="16.9" customHeight="1" spans="1:2">
      <c r="A1087" s="8" t="s">
        <v>1980</v>
      </c>
      <c r="B1087" s="215">
        <v>10823</v>
      </c>
    </row>
    <row r="1088" s="1" customFormat="1" ht="16.9" customHeight="1" spans="1:2">
      <c r="A1088" s="8" t="s">
        <v>1982</v>
      </c>
      <c r="B1088" s="215">
        <v>0</v>
      </c>
    </row>
    <row r="1089" s="1" customFormat="1" ht="16.9" customHeight="1" spans="1:2">
      <c r="A1089" s="8" t="s">
        <v>1984</v>
      </c>
      <c r="B1089" s="215">
        <v>16948</v>
      </c>
    </row>
    <row r="1090" s="1" customFormat="1" ht="16.9" customHeight="1" spans="1:2">
      <c r="A1090" s="8" t="s">
        <v>1986</v>
      </c>
      <c r="B1090" s="215">
        <v>10937</v>
      </c>
    </row>
    <row r="1091" s="1" customFormat="1" ht="16.9" customHeight="1" spans="1:2">
      <c r="A1091" s="8" t="s">
        <v>170</v>
      </c>
      <c r="B1091" s="215">
        <v>1156</v>
      </c>
    </row>
    <row r="1092" s="1" customFormat="1" ht="16.9" customHeight="1" spans="1:2">
      <c r="A1092" s="8" t="s">
        <v>172</v>
      </c>
      <c r="B1092" s="215">
        <v>0</v>
      </c>
    </row>
    <row r="1093" s="1" customFormat="1" ht="16.9" customHeight="1" spans="1:2">
      <c r="A1093" s="8" t="s">
        <v>174</v>
      </c>
      <c r="B1093" s="215">
        <v>74</v>
      </c>
    </row>
    <row r="1094" s="1" customFormat="1" ht="16.9" customHeight="1" spans="1:2">
      <c r="A1094" s="8" t="s">
        <v>1991</v>
      </c>
      <c r="B1094" s="215">
        <v>110</v>
      </c>
    </row>
    <row r="1095" s="1" customFormat="1" ht="16.9" customHeight="1" spans="1:2">
      <c r="A1095" s="8" t="s">
        <v>1993</v>
      </c>
      <c r="B1095" s="215">
        <v>0</v>
      </c>
    </row>
    <row r="1096" s="1" customFormat="1" ht="16.9" customHeight="1" spans="1:2">
      <c r="A1096" s="8" t="s">
        <v>1995</v>
      </c>
      <c r="B1096" s="215">
        <v>0</v>
      </c>
    </row>
    <row r="1097" s="1" customFormat="1" ht="16.9" customHeight="1" spans="1:2">
      <c r="A1097" s="8" t="s">
        <v>1997</v>
      </c>
      <c r="B1097" s="215">
        <v>640</v>
      </c>
    </row>
    <row r="1098" s="1" customFormat="1" ht="16.9" customHeight="1" spans="1:2">
      <c r="A1098" s="8" t="s">
        <v>1999</v>
      </c>
      <c r="B1098" s="215">
        <v>0</v>
      </c>
    </row>
    <row r="1099" s="1" customFormat="1" ht="16.9" customHeight="1" spans="1:2">
      <c r="A1099" s="8" t="s">
        <v>2001</v>
      </c>
      <c r="B1099" s="215">
        <v>0</v>
      </c>
    </row>
    <row r="1100" s="1" customFormat="1" ht="16.9" customHeight="1" spans="1:2">
      <c r="A1100" s="8" t="s">
        <v>2003</v>
      </c>
      <c r="B1100" s="215">
        <v>0</v>
      </c>
    </row>
    <row r="1101" s="1" customFormat="1" ht="16.9" customHeight="1" spans="1:2">
      <c r="A1101" s="8" t="s">
        <v>2005</v>
      </c>
      <c r="B1101" s="215">
        <v>0</v>
      </c>
    </row>
    <row r="1102" s="1" customFormat="1" ht="16.9" customHeight="1" spans="1:2">
      <c r="A1102" s="8" t="s">
        <v>2007</v>
      </c>
      <c r="B1102" s="215">
        <v>0</v>
      </c>
    </row>
    <row r="1103" s="1" customFormat="1" ht="16.9" customHeight="1" spans="1:2">
      <c r="A1103" s="8" t="s">
        <v>2009</v>
      </c>
      <c r="B1103" s="215">
        <v>0</v>
      </c>
    </row>
    <row r="1104" s="1" customFormat="1" ht="16.9" customHeight="1" spans="1:2">
      <c r="A1104" s="8" t="s">
        <v>2011</v>
      </c>
      <c r="B1104" s="215">
        <v>0</v>
      </c>
    </row>
    <row r="1105" s="1" customFormat="1" ht="16.9" customHeight="1" spans="1:2">
      <c r="A1105" s="8" t="s">
        <v>2013</v>
      </c>
      <c r="B1105" s="215">
        <v>8957</v>
      </c>
    </row>
    <row r="1106" s="1" customFormat="1" ht="16.9" customHeight="1" spans="1:2">
      <c r="A1106" s="8" t="s">
        <v>2015</v>
      </c>
      <c r="B1106" s="215">
        <v>90</v>
      </c>
    </row>
    <row r="1107" s="1" customFormat="1" ht="16.9" customHeight="1" spans="1:2">
      <c r="A1107" s="8" t="s">
        <v>170</v>
      </c>
      <c r="B1107" s="215">
        <v>60</v>
      </c>
    </row>
    <row r="1108" s="1" customFormat="1" ht="16.9" customHeight="1" spans="1:2">
      <c r="A1108" s="8" t="s">
        <v>172</v>
      </c>
      <c r="B1108" s="215">
        <v>0</v>
      </c>
    </row>
    <row r="1109" s="1" customFormat="1" ht="16.9" customHeight="1" spans="1:2">
      <c r="A1109" s="8" t="s">
        <v>174</v>
      </c>
      <c r="B1109" s="215">
        <v>30</v>
      </c>
    </row>
    <row r="1110" s="1" customFormat="1" ht="16.9" customHeight="1" spans="1:2">
      <c r="A1110" s="8" t="s">
        <v>2020</v>
      </c>
      <c r="B1110" s="215">
        <v>0</v>
      </c>
    </row>
    <row r="1111" s="1" customFormat="1" ht="16.9" customHeight="1" spans="1:2">
      <c r="A1111" s="8" t="s">
        <v>2022</v>
      </c>
      <c r="B1111" s="215">
        <v>13730</v>
      </c>
    </row>
    <row r="1112" s="1" customFormat="1" ht="16.9" customHeight="1" spans="1:2">
      <c r="A1112" s="8" t="s">
        <v>170</v>
      </c>
      <c r="B1112" s="215">
        <v>3067</v>
      </c>
    </row>
    <row r="1113" s="1" customFormat="1" ht="16.9" customHeight="1" spans="1:2">
      <c r="A1113" s="8" t="s">
        <v>172</v>
      </c>
      <c r="B1113" s="215">
        <v>55</v>
      </c>
    </row>
    <row r="1114" s="1" customFormat="1" ht="16.9" customHeight="1" spans="1:2">
      <c r="A1114" s="8" t="s">
        <v>174</v>
      </c>
      <c r="B1114" s="215">
        <v>223</v>
      </c>
    </row>
    <row r="1115" s="1" customFormat="1" ht="16.9" customHeight="1" spans="1:2">
      <c r="A1115" s="8" t="s">
        <v>2027</v>
      </c>
      <c r="B1115" s="215">
        <v>0</v>
      </c>
    </row>
    <row r="1116" s="1" customFormat="1" ht="16.9" customHeight="1" spans="1:2">
      <c r="A1116" s="8" t="s">
        <v>2029</v>
      </c>
      <c r="B1116" s="215">
        <v>0</v>
      </c>
    </row>
    <row r="1117" s="1" customFormat="1" ht="16.9" customHeight="1" spans="1:2">
      <c r="A1117" s="8" t="s">
        <v>2031</v>
      </c>
      <c r="B1117" s="215">
        <v>1392</v>
      </c>
    </row>
    <row r="1118" s="1" customFormat="1" ht="16.9" customHeight="1" spans="1:2">
      <c r="A1118" s="8" t="s">
        <v>2033</v>
      </c>
      <c r="B1118" s="215">
        <v>198</v>
      </c>
    </row>
    <row r="1119" s="1" customFormat="1" ht="16.9" customHeight="1" spans="1:2">
      <c r="A1119" s="8" t="s">
        <v>2035</v>
      </c>
      <c r="B1119" s="215">
        <v>0</v>
      </c>
    </row>
    <row r="1120" s="1" customFormat="1" ht="16.9" customHeight="1" spans="1:2">
      <c r="A1120" s="8" t="s">
        <v>2037</v>
      </c>
      <c r="B1120" s="215">
        <v>5262</v>
      </c>
    </row>
    <row r="1121" s="1" customFormat="1" ht="16.9" customHeight="1" spans="1:2">
      <c r="A1121" s="8" t="s">
        <v>2039</v>
      </c>
      <c r="B1121" s="215">
        <v>2926</v>
      </c>
    </row>
    <row r="1122" s="1" customFormat="1" ht="16.9" customHeight="1" spans="1:2">
      <c r="A1122" s="8" t="s">
        <v>1910</v>
      </c>
      <c r="B1122" s="215">
        <v>0</v>
      </c>
    </row>
    <row r="1123" s="1" customFormat="1" ht="16.9" customHeight="1" spans="1:2">
      <c r="A1123" s="8" t="s">
        <v>2042</v>
      </c>
      <c r="B1123" s="215">
        <v>0</v>
      </c>
    </row>
    <row r="1124" s="1" customFormat="1" ht="16.9" customHeight="1" spans="1:2">
      <c r="A1124" s="8" t="s">
        <v>2044</v>
      </c>
      <c r="B1124" s="215">
        <v>607</v>
      </c>
    </row>
    <row r="1125" s="1" customFormat="1" ht="16.9" customHeight="1" spans="1:2">
      <c r="A1125" s="8" t="s">
        <v>2046</v>
      </c>
      <c r="B1125" s="215">
        <v>6433</v>
      </c>
    </row>
    <row r="1126" s="1" customFormat="1" ht="16.9" customHeight="1" spans="1:2">
      <c r="A1126" s="8" t="s">
        <v>170</v>
      </c>
      <c r="B1126" s="215">
        <v>1122</v>
      </c>
    </row>
    <row r="1127" s="1" customFormat="1" ht="16.9" customHeight="1" spans="1:2">
      <c r="A1127" s="8" t="s">
        <v>172</v>
      </c>
      <c r="B1127" s="215">
        <v>0</v>
      </c>
    </row>
    <row r="1128" s="1" customFormat="1" ht="16.9" customHeight="1" spans="1:2">
      <c r="A1128" s="8" t="s">
        <v>174</v>
      </c>
      <c r="B1128" s="215">
        <v>0</v>
      </c>
    </row>
    <row r="1129" s="1" customFormat="1" ht="16.9" customHeight="1" spans="1:2">
      <c r="A1129" s="8" t="s">
        <v>3289</v>
      </c>
      <c r="B1129" s="215">
        <v>0</v>
      </c>
    </row>
    <row r="1130" s="1" customFormat="1" ht="16.9" customHeight="1" spans="1:2">
      <c r="A1130" s="8" t="s">
        <v>2051</v>
      </c>
      <c r="B1130" s="215">
        <v>3232</v>
      </c>
    </row>
    <row r="1131" s="1" customFormat="1" ht="16.9" customHeight="1" spans="1:2">
      <c r="A1131" s="8" t="s">
        <v>2053</v>
      </c>
      <c r="B1131" s="215">
        <v>456</v>
      </c>
    </row>
    <row r="1132" s="1" customFormat="1" ht="16.9" customHeight="1" spans="1:2">
      <c r="A1132" s="8" t="s">
        <v>2055</v>
      </c>
      <c r="B1132" s="215">
        <v>1466</v>
      </c>
    </row>
    <row r="1133" s="1" customFormat="1" ht="16.9" customHeight="1" spans="1:2">
      <c r="A1133" s="8" t="s">
        <v>2057</v>
      </c>
      <c r="B1133" s="215">
        <v>157</v>
      </c>
    </row>
    <row r="1134" s="1" customFormat="1" ht="16.9" customHeight="1" spans="1:2">
      <c r="A1134" s="8" t="s">
        <v>2059</v>
      </c>
      <c r="B1134" s="215">
        <v>2177</v>
      </c>
    </row>
    <row r="1135" s="1" customFormat="1" ht="16.9" customHeight="1" spans="1:2">
      <c r="A1135" s="8" t="s">
        <v>170</v>
      </c>
      <c r="B1135" s="215">
        <v>2156</v>
      </c>
    </row>
    <row r="1136" s="1" customFormat="1" ht="16.9" customHeight="1" spans="1:2">
      <c r="A1136" s="8" t="s">
        <v>172</v>
      </c>
      <c r="B1136" s="215">
        <v>0</v>
      </c>
    </row>
    <row r="1137" s="1" customFormat="1" ht="16.9" customHeight="1" spans="1:2">
      <c r="A1137" s="8" t="s">
        <v>174</v>
      </c>
      <c r="B1137" s="215">
        <v>0</v>
      </c>
    </row>
    <row r="1138" s="1" customFormat="1" ht="16.9" customHeight="1" spans="1:2">
      <c r="A1138" s="8" t="s">
        <v>2064</v>
      </c>
      <c r="B1138" s="215">
        <v>0</v>
      </c>
    </row>
    <row r="1139" s="1" customFormat="1" ht="16.9" customHeight="1" spans="1:2">
      <c r="A1139" s="8" t="s">
        <v>3290</v>
      </c>
      <c r="B1139" s="215">
        <v>0</v>
      </c>
    </row>
    <row r="1140" s="1" customFormat="1" ht="16.9" customHeight="1" spans="1:2">
      <c r="A1140" s="8" t="s">
        <v>2066</v>
      </c>
      <c r="B1140" s="215">
        <v>21</v>
      </c>
    </row>
    <row r="1141" s="1" customFormat="1" ht="16.9" customHeight="1" spans="1:2">
      <c r="A1141" s="8" t="s">
        <v>2068</v>
      </c>
      <c r="B1141" s="215">
        <v>161413</v>
      </c>
    </row>
    <row r="1142" s="1" customFormat="1" ht="16.9" customHeight="1" spans="1:2">
      <c r="A1142" s="8" t="s">
        <v>170</v>
      </c>
      <c r="B1142" s="215">
        <v>0</v>
      </c>
    </row>
    <row r="1143" s="1" customFormat="1" ht="16.9" customHeight="1" spans="1:2">
      <c r="A1143" s="8" t="s">
        <v>172</v>
      </c>
      <c r="B1143" s="215">
        <v>0</v>
      </c>
    </row>
    <row r="1144" s="1" customFormat="1" ht="16.9" customHeight="1" spans="1:2">
      <c r="A1144" s="8" t="s">
        <v>174</v>
      </c>
      <c r="B1144" s="215">
        <v>0</v>
      </c>
    </row>
    <row r="1145" s="1" customFormat="1" ht="16.9" customHeight="1" spans="1:2">
      <c r="A1145" s="8" t="s">
        <v>2073</v>
      </c>
      <c r="B1145" s="215">
        <v>0</v>
      </c>
    </row>
    <row r="1146" s="1" customFormat="1" ht="16.9" customHeight="1" spans="1:2">
      <c r="A1146" s="8" t="s">
        <v>2075</v>
      </c>
      <c r="B1146" s="215">
        <v>111204</v>
      </c>
    </row>
    <row r="1147" s="1" customFormat="1" ht="16.9" customHeight="1" spans="1:2">
      <c r="A1147" s="8" t="s">
        <v>2077</v>
      </c>
      <c r="B1147" s="215">
        <v>50209</v>
      </c>
    </row>
    <row r="1148" s="1" customFormat="1" ht="16.9" customHeight="1" spans="1:2">
      <c r="A1148" s="8" t="s">
        <v>2079</v>
      </c>
      <c r="B1148" s="215">
        <v>61446</v>
      </c>
    </row>
    <row r="1149" s="1" customFormat="1" ht="16.9" customHeight="1" spans="1:2">
      <c r="A1149" s="8" t="s">
        <v>2081</v>
      </c>
      <c r="B1149" s="215">
        <v>0</v>
      </c>
    </row>
    <row r="1150" s="1" customFormat="1" ht="16.9" customHeight="1" spans="1:2">
      <c r="A1150" s="8" t="s">
        <v>2083</v>
      </c>
      <c r="B1150" s="215">
        <v>3900</v>
      </c>
    </row>
    <row r="1151" s="1" customFormat="1" ht="16.9" customHeight="1" spans="1:2">
      <c r="A1151" s="8" t="s">
        <v>2085</v>
      </c>
      <c r="B1151" s="215">
        <v>3644</v>
      </c>
    </row>
    <row r="1152" s="1" customFormat="1" ht="16.9" customHeight="1" spans="1:2">
      <c r="A1152" s="8" t="s">
        <v>2087</v>
      </c>
      <c r="B1152" s="215">
        <v>0</v>
      </c>
    </row>
    <row r="1153" s="1" customFormat="1" ht="16.9" customHeight="1" spans="1:2">
      <c r="A1153" s="8" t="s">
        <v>2089</v>
      </c>
      <c r="B1153" s="215">
        <v>0</v>
      </c>
    </row>
    <row r="1154" s="1" customFormat="1" ht="16.9" customHeight="1" spans="1:2">
      <c r="A1154" s="8" t="s">
        <v>2091</v>
      </c>
      <c r="B1154" s="215">
        <v>53902</v>
      </c>
    </row>
    <row r="1155" s="1" customFormat="1" ht="16.9" customHeight="1" spans="1:2">
      <c r="A1155" s="8" t="s">
        <v>2093</v>
      </c>
      <c r="B1155" s="215">
        <v>52079</v>
      </c>
    </row>
    <row r="1156" s="1" customFormat="1" ht="16.9" customHeight="1" spans="1:2">
      <c r="A1156" s="8" t="s">
        <v>2095</v>
      </c>
      <c r="B1156" s="215">
        <v>28693</v>
      </c>
    </row>
    <row r="1157" s="1" customFormat="1" ht="16.9" customHeight="1" spans="1:2">
      <c r="A1157" s="8" t="s">
        <v>170</v>
      </c>
      <c r="B1157" s="215">
        <v>605</v>
      </c>
    </row>
    <row r="1158" s="1" customFormat="1" ht="16.9" customHeight="1" spans="1:2">
      <c r="A1158" s="8" t="s">
        <v>172</v>
      </c>
      <c r="B1158" s="215">
        <v>0</v>
      </c>
    </row>
    <row r="1159" s="1" customFormat="1" ht="16.9" customHeight="1" spans="1:2">
      <c r="A1159" s="8" t="s">
        <v>174</v>
      </c>
      <c r="B1159" s="215">
        <v>0</v>
      </c>
    </row>
    <row r="1160" s="1" customFormat="1" ht="16.9" customHeight="1" spans="1:2">
      <c r="A1160" s="8" t="s">
        <v>2100</v>
      </c>
      <c r="B1160" s="215">
        <v>0</v>
      </c>
    </row>
    <row r="1161" s="1" customFormat="1" ht="16.9" customHeight="1" spans="1:2">
      <c r="A1161" s="8" t="s">
        <v>2102</v>
      </c>
      <c r="B1161" s="215">
        <v>0</v>
      </c>
    </row>
    <row r="1162" s="1" customFormat="1" ht="16.9" customHeight="1" spans="1:2">
      <c r="A1162" s="8" t="s">
        <v>2104</v>
      </c>
      <c r="B1162" s="215">
        <v>0</v>
      </c>
    </row>
    <row r="1163" s="1" customFormat="1" ht="16.9" customHeight="1" spans="1:2">
      <c r="A1163" s="8" t="s">
        <v>2106</v>
      </c>
      <c r="B1163" s="215">
        <v>0</v>
      </c>
    </row>
    <row r="1164" s="1" customFormat="1" ht="16.9" customHeight="1" spans="1:2">
      <c r="A1164" s="8" t="s">
        <v>189</v>
      </c>
      <c r="B1164" s="215">
        <v>-3</v>
      </c>
    </row>
    <row r="1165" s="1" customFormat="1" ht="16.9" customHeight="1" spans="1:2">
      <c r="A1165" s="8" t="s">
        <v>2109</v>
      </c>
      <c r="B1165" s="215">
        <v>28091</v>
      </c>
    </row>
    <row r="1166" s="1" customFormat="1" ht="16.9" customHeight="1" spans="1:2">
      <c r="A1166" s="8" t="s">
        <v>2111</v>
      </c>
      <c r="B1166" s="215">
        <v>9989</v>
      </c>
    </row>
    <row r="1167" s="1" customFormat="1" ht="16.9" customHeight="1" spans="1:2">
      <c r="A1167" s="8" t="s">
        <v>170</v>
      </c>
      <c r="B1167" s="215">
        <v>981</v>
      </c>
    </row>
    <row r="1168" s="1" customFormat="1" ht="16.9" customHeight="1" spans="1:2">
      <c r="A1168" s="8" t="s">
        <v>172</v>
      </c>
      <c r="B1168" s="215">
        <v>0</v>
      </c>
    </row>
    <row r="1169" s="1" customFormat="1" ht="16.9" customHeight="1" spans="1:2">
      <c r="A1169" s="8" t="s">
        <v>174</v>
      </c>
      <c r="B1169" s="215">
        <v>41</v>
      </c>
    </row>
    <row r="1170" s="1" customFormat="1" ht="16.9" customHeight="1" spans="1:2">
      <c r="A1170" s="8" t="s">
        <v>2116</v>
      </c>
      <c r="B1170" s="215">
        <v>4191</v>
      </c>
    </row>
    <row r="1171" s="1" customFormat="1" ht="16.9" customHeight="1" spans="1:2">
      <c r="A1171" s="8" t="s">
        <v>2118</v>
      </c>
      <c r="B1171" s="215">
        <v>0</v>
      </c>
    </row>
    <row r="1172" s="1" customFormat="1" ht="16.9" customHeight="1" spans="1:2">
      <c r="A1172" s="8" t="s">
        <v>2120</v>
      </c>
      <c r="B1172" s="215">
        <v>4776</v>
      </c>
    </row>
    <row r="1173" s="1" customFormat="1" ht="16.9" customHeight="1" spans="1:2">
      <c r="A1173" s="8" t="s">
        <v>2122</v>
      </c>
      <c r="B1173" s="215">
        <v>12586</v>
      </c>
    </row>
    <row r="1174" s="1" customFormat="1" ht="16.9" customHeight="1" spans="1:2">
      <c r="A1174" s="8" t="s">
        <v>170</v>
      </c>
      <c r="B1174" s="215">
        <v>0</v>
      </c>
    </row>
    <row r="1175" s="1" customFormat="1" ht="16.9" customHeight="1" spans="1:2">
      <c r="A1175" s="8" t="s">
        <v>172</v>
      </c>
      <c r="B1175" s="215">
        <v>0</v>
      </c>
    </row>
    <row r="1176" s="1" customFormat="1" ht="16.9" customHeight="1" spans="1:2">
      <c r="A1176" s="8" t="s">
        <v>174</v>
      </c>
      <c r="B1176" s="215">
        <v>0</v>
      </c>
    </row>
    <row r="1177" s="1" customFormat="1" ht="16.9" customHeight="1" spans="1:2">
      <c r="A1177" s="8" t="s">
        <v>2127</v>
      </c>
      <c r="B1177" s="215">
        <v>0</v>
      </c>
    </row>
    <row r="1178" s="1" customFormat="1" ht="16.9" customHeight="1" spans="1:2">
      <c r="A1178" s="8" t="s">
        <v>2129</v>
      </c>
      <c r="B1178" s="215">
        <v>12586</v>
      </c>
    </row>
    <row r="1179" s="1" customFormat="1" ht="16.9" customHeight="1" spans="1:2">
      <c r="A1179" s="8" t="s">
        <v>2131</v>
      </c>
      <c r="B1179" s="215">
        <v>811</v>
      </c>
    </row>
    <row r="1180" s="1" customFormat="1" ht="16.9" customHeight="1" spans="1:2">
      <c r="A1180" s="8" t="s">
        <v>2133</v>
      </c>
      <c r="B1180" s="215">
        <v>580</v>
      </c>
    </row>
    <row r="1181" s="1" customFormat="1" ht="16.9" customHeight="1" spans="1:2">
      <c r="A1181" s="8" t="s">
        <v>2135</v>
      </c>
      <c r="B1181" s="215">
        <v>231</v>
      </c>
    </row>
    <row r="1182" s="1" customFormat="1" ht="16.9" customHeight="1" spans="1:2">
      <c r="A1182" s="8" t="s">
        <v>2137</v>
      </c>
      <c r="B1182" s="215">
        <v>1264</v>
      </c>
    </row>
    <row r="1183" s="1" customFormat="1" ht="16.9" customHeight="1" spans="1:2">
      <c r="A1183" s="8" t="s">
        <v>2139</v>
      </c>
      <c r="B1183" s="215">
        <v>0</v>
      </c>
    </row>
    <row r="1184" s="1" customFormat="1" ht="16.9" customHeight="1" spans="1:2">
      <c r="A1184" s="8" t="s">
        <v>170</v>
      </c>
      <c r="B1184" s="215">
        <v>0</v>
      </c>
    </row>
    <row r="1185" s="1" customFormat="1" ht="16.9" customHeight="1" spans="1:2">
      <c r="A1185" s="8" t="s">
        <v>172</v>
      </c>
      <c r="B1185" s="215">
        <v>0</v>
      </c>
    </row>
    <row r="1186" s="1" customFormat="1" ht="16.9" customHeight="1" spans="1:2">
      <c r="A1186" s="8" t="s">
        <v>174</v>
      </c>
      <c r="B1186" s="215">
        <v>0</v>
      </c>
    </row>
    <row r="1187" s="1" customFormat="1" ht="16.9" customHeight="1" spans="1:2">
      <c r="A1187" s="8" t="s">
        <v>3291</v>
      </c>
      <c r="B1187" s="215">
        <v>0</v>
      </c>
    </row>
    <row r="1188" s="1" customFormat="1" ht="16.9" customHeight="1" spans="1:2">
      <c r="A1188" s="8" t="s">
        <v>189</v>
      </c>
      <c r="B1188" s="215">
        <v>0</v>
      </c>
    </row>
    <row r="1189" s="1" customFormat="1" ht="16.9" customHeight="1" spans="1:2">
      <c r="A1189" s="8" t="s">
        <v>3292</v>
      </c>
      <c r="B1189" s="215">
        <v>0</v>
      </c>
    </row>
    <row r="1190" s="1" customFormat="1" ht="16.9" customHeight="1" spans="1:2">
      <c r="A1190" s="8" t="s">
        <v>3293</v>
      </c>
      <c r="B1190" s="215">
        <v>50</v>
      </c>
    </row>
    <row r="1191" s="1" customFormat="1" ht="16.9" customHeight="1" spans="1:2">
      <c r="A1191" s="8" t="s">
        <v>3294</v>
      </c>
      <c r="B1191" s="215">
        <v>0</v>
      </c>
    </row>
    <row r="1192" s="1" customFormat="1" ht="16.9" customHeight="1" spans="1:2">
      <c r="A1192" s="8" t="s">
        <v>3295</v>
      </c>
      <c r="B1192" s="215">
        <v>0</v>
      </c>
    </row>
    <row r="1193" s="1" customFormat="1" ht="16.9" customHeight="1" spans="1:2">
      <c r="A1193" s="8" t="s">
        <v>3296</v>
      </c>
      <c r="B1193" s="215">
        <v>0</v>
      </c>
    </row>
    <row r="1194" s="1" customFormat="1" ht="16.9" customHeight="1" spans="1:2">
      <c r="A1194" s="8" t="s">
        <v>3297</v>
      </c>
      <c r="B1194" s="215">
        <v>0</v>
      </c>
    </row>
    <row r="1195" s="1" customFormat="1" ht="16.9" customHeight="1" spans="1:2">
      <c r="A1195" s="8" t="s">
        <v>3298</v>
      </c>
      <c r="B1195" s="215">
        <v>50</v>
      </c>
    </row>
    <row r="1196" s="1" customFormat="1" ht="16.9" customHeight="1" spans="1:2">
      <c r="A1196" s="8" t="s">
        <v>3299</v>
      </c>
      <c r="B1196" s="215">
        <v>0</v>
      </c>
    </row>
    <row r="1197" s="1" customFormat="1" ht="16.9" customHeight="1" spans="1:2">
      <c r="A1197" s="8" t="s">
        <v>3300</v>
      </c>
      <c r="B1197" s="215">
        <v>0</v>
      </c>
    </row>
    <row r="1198" s="1" customFormat="1" ht="16.9" customHeight="1" spans="1:2">
      <c r="A1198" s="8" t="s">
        <v>3301</v>
      </c>
      <c r="B1198" s="215">
        <v>0</v>
      </c>
    </row>
    <row r="1199" s="1" customFormat="1" ht="16.9" customHeight="1" spans="1:2">
      <c r="A1199" s="8" t="s">
        <v>3302</v>
      </c>
      <c r="B1199" s="215">
        <v>0</v>
      </c>
    </row>
    <row r="1200" s="1" customFormat="1" ht="16.9" customHeight="1" spans="1:2">
      <c r="A1200" s="8" t="s">
        <v>2140</v>
      </c>
      <c r="B1200" s="215">
        <v>0</v>
      </c>
    </row>
    <row r="1201" s="1" customFormat="1" ht="16.9" customHeight="1" spans="1:2">
      <c r="A1201" s="8" t="s">
        <v>3303</v>
      </c>
      <c r="B1201" s="215">
        <v>0</v>
      </c>
    </row>
    <row r="1202" s="1" customFormat="1" ht="16.9" customHeight="1" spans="1:2">
      <c r="A1202" s="8" t="s">
        <v>3304</v>
      </c>
      <c r="B1202" s="215">
        <v>0</v>
      </c>
    </row>
    <row r="1203" s="1" customFormat="1" ht="16.9" customHeight="1" spans="1:2">
      <c r="A1203" s="8" t="s">
        <v>3305</v>
      </c>
      <c r="B1203" s="215">
        <v>0</v>
      </c>
    </row>
    <row r="1204" s="1" customFormat="1" ht="16.9" customHeight="1" spans="1:2">
      <c r="A1204" s="8" t="s">
        <v>3306</v>
      </c>
      <c r="B1204" s="215">
        <v>0</v>
      </c>
    </row>
    <row r="1205" s="1" customFormat="1" ht="16.9" customHeight="1" spans="1:2">
      <c r="A1205" s="8" t="s">
        <v>3307</v>
      </c>
      <c r="B1205" s="215">
        <v>0</v>
      </c>
    </row>
    <row r="1206" s="1" customFormat="1" ht="16.9" customHeight="1" spans="1:2">
      <c r="A1206" s="8" t="s">
        <v>2538</v>
      </c>
      <c r="B1206" s="215">
        <v>0</v>
      </c>
    </row>
    <row r="1207" s="1" customFormat="1" ht="16.9" customHeight="1" spans="1:2">
      <c r="A1207" s="8" t="s">
        <v>3308</v>
      </c>
      <c r="B1207" s="215">
        <v>0</v>
      </c>
    </row>
    <row r="1208" s="1" customFormat="1" ht="16.9" customHeight="1" spans="1:2">
      <c r="A1208" s="8" t="s">
        <v>3309</v>
      </c>
      <c r="B1208" s="215">
        <v>0</v>
      </c>
    </row>
    <row r="1209" s="1" customFormat="1" ht="16.9" customHeight="1" spans="1:2">
      <c r="A1209" s="8" t="s">
        <v>2141</v>
      </c>
      <c r="B1209" s="215">
        <v>1214</v>
      </c>
    </row>
    <row r="1210" s="1" customFormat="1" ht="16.9" customHeight="1" spans="1:2">
      <c r="A1210" s="8" t="s">
        <v>3310</v>
      </c>
      <c r="B1210" s="215">
        <v>1214</v>
      </c>
    </row>
    <row r="1211" s="1" customFormat="1" ht="16.9" customHeight="1" spans="1:2">
      <c r="A1211" s="8" t="s">
        <v>2143</v>
      </c>
      <c r="B1211" s="215">
        <v>300</v>
      </c>
    </row>
    <row r="1212" s="1" customFormat="1" ht="16.9" customHeight="1" spans="1:2">
      <c r="A1212" s="8" t="s">
        <v>2145</v>
      </c>
      <c r="B1212" s="215">
        <v>0</v>
      </c>
    </row>
    <row r="1213" s="1" customFormat="1" ht="16.9" customHeight="1" spans="1:2">
      <c r="A1213" s="8" t="s">
        <v>2147</v>
      </c>
      <c r="B1213" s="215">
        <v>0</v>
      </c>
    </row>
    <row r="1214" s="1" customFormat="1" ht="16.9" customHeight="1" spans="1:2">
      <c r="A1214" s="8" t="s">
        <v>2149</v>
      </c>
      <c r="B1214" s="215">
        <v>0</v>
      </c>
    </row>
    <row r="1215" s="1" customFormat="1" ht="16.9" customHeight="1" spans="1:2">
      <c r="A1215" s="8" t="s">
        <v>2151</v>
      </c>
      <c r="B1215" s="215">
        <v>0</v>
      </c>
    </row>
    <row r="1216" s="1" customFormat="1" ht="16.9" customHeight="1" spans="1:2">
      <c r="A1216" s="8" t="s">
        <v>2153</v>
      </c>
      <c r="B1216" s="215">
        <v>0</v>
      </c>
    </row>
    <row r="1217" s="1" customFormat="1" ht="16.9" customHeight="1" spans="1:2">
      <c r="A1217" s="8" t="s">
        <v>1597</v>
      </c>
      <c r="B1217" s="215">
        <v>0</v>
      </c>
    </row>
    <row r="1218" s="1" customFormat="1" ht="16.9" customHeight="1" spans="1:2">
      <c r="A1218" s="8" t="s">
        <v>2157</v>
      </c>
      <c r="B1218" s="215">
        <v>0</v>
      </c>
    </row>
    <row r="1219" s="1" customFormat="1" ht="16.9" customHeight="1" spans="1:2">
      <c r="A1219" s="8" t="s">
        <v>2159</v>
      </c>
      <c r="B1219" s="215">
        <v>0</v>
      </c>
    </row>
    <row r="1220" s="1" customFormat="1" ht="16.9" customHeight="1" spans="1:2">
      <c r="A1220" s="8" t="s">
        <v>2161</v>
      </c>
      <c r="B1220" s="215">
        <v>300</v>
      </c>
    </row>
    <row r="1221" s="1" customFormat="1" ht="16.9" customHeight="1" spans="1:2">
      <c r="A1221" s="8" t="s">
        <v>2163</v>
      </c>
      <c r="B1221" s="215">
        <v>78591</v>
      </c>
    </row>
    <row r="1222" s="1" customFormat="1" ht="16.9" customHeight="1" spans="1:2">
      <c r="A1222" s="8" t="s">
        <v>2165</v>
      </c>
      <c r="B1222" s="215">
        <v>49316</v>
      </c>
    </row>
    <row r="1223" s="1" customFormat="1" ht="16.9" customHeight="1" spans="1:2">
      <c r="A1223" s="8" t="s">
        <v>170</v>
      </c>
      <c r="B1223" s="215">
        <v>1589</v>
      </c>
    </row>
    <row r="1224" s="1" customFormat="1" ht="16.9" customHeight="1" spans="1:2">
      <c r="A1224" s="8" t="s">
        <v>172</v>
      </c>
      <c r="B1224" s="215">
        <v>45</v>
      </c>
    </row>
    <row r="1225" s="1" customFormat="1" ht="16.9" customHeight="1" spans="1:2">
      <c r="A1225" s="8" t="s">
        <v>174</v>
      </c>
      <c r="B1225" s="215">
        <v>121</v>
      </c>
    </row>
    <row r="1226" s="1" customFormat="1" ht="16.9" customHeight="1" spans="1:2">
      <c r="A1226" s="8" t="s">
        <v>2170</v>
      </c>
      <c r="B1226" s="215">
        <v>1199</v>
      </c>
    </row>
    <row r="1227" s="1" customFormat="1" ht="16.9" customHeight="1" spans="1:2">
      <c r="A1227" s="8" t="s">
        <v>2172</v>
      </c>
      <c r="B1227" s="215">
        <v>0</v>
      </c>
    </row>
    <row r="1228" s="1" customFormat="1" ht="16.9" customHeight="1" spans="1:2">
      <c r="A1228" s="8" t="s">
        <v>2174</v>
      </c>
      <c r="B1228" s="215">
        <v>0</v>
      </c>
    </row>
    <row r="1229" s="1" customFormat="1" ht="16.9" customHeight="1" spans="1:2">
      <c r="A1229" s="8" t="s">
        <v>2176</v>
      </c>
      <c r="B1229" s="215">
        <v>0</v>
      </c>
    </row>
    <row r="1230" s="1" customFormat="1" ht="16.9" customHeight="1" spans="1:2">
      <c r="A1230" s="8" t="s">
        <v>2178</v>
      </c>
      <c r="B1230" s="215">
        <v>0</v>
      </c>
    </row>
    <row r="1231" s="1" customFormat="1" ht="16.9" customHeight="1" spans="1:2">
      <c r="A1231" s="8" t="s">
        <v>2180</v>
      </c>
      <c r="B1231" s="215">
        <v>106</v>
      </c>
    </row>
    <row r="1232" s="1" customFormat="1" ht="16.9" customHeight="1" spans="1:2">
      <c r="A1232" s="8" t="s">
        <v>2182</v>
      </c>
      <c r="B1232" s="215">
        <v>0</v>
      </c>
    </row>
    <row r="1233" s="1" customFormat="1" ht="16.9" customHeight="1" spans="1:2">
      <c r="A1233" s="8" t="s">
        <v>2184</v>
      </c>
      <c r="B1233" s="215">
        <v>10087</v>
      </c>
    </row>
    <row r="1234" s="1" customFormat="1" ht="16.9" customHeight="1" spans="1:2">
      <c r="A1234" s="8" t="s">
        <v>2186</v>
      </c>
      <c r="B1234" s="215">
        <v>25000</v>
      </c>
    </row>
    <row r="1235" s="1" customFormat="1" ht="16.9" customHeight="1" spans="1:2">
      <c r="A1235" s="8" t="s">
        <v>2188</v>
      </c>
      <c r="B1235" s="215">
        <v>-222</v>
      </c>
    </row>
    <row r="1236" s="1" customFormat="1" ht="16.9" customHeight="1" spans="1:2">
      <c r="A1236" s="8" t="s">
        <v>2190</v>
      </c>
      <c r="B1236" s="215">
        <v>0</v>
      </c>
    </row>
    <row r="1237" s="1" customFormat="1" ht="16.9" customHeight="1" spans="1:2">
      <c r="A1237" s="8" t="s">
        <v>2192</v>
      </c>
      <c r="B1237" s="215">
        <v>0</v>
      </c>
    </row>
    <row r="1238" s="1" customFormat="1" ht="16.9" customHeight="1" spans="1:2">
      <c r="A1238" s="8" t="s">
        <v>2194</v>
      </c>
      <c r="B1238" s="215">
        <v>-724</v>
      </c>
    </row>
    <row r="1239" s="1" customFormat="1" ht="16.9" customHeight="1" spans="1:2">
      <c r="A1239" s="8" t="s">
        <v>2196</v>
      </c>
      <c r="B1239" s="215">
        <v>5493</v>
      </c>
    </row>
    <row r="1240" s="1" customFormat="1" ht="16.9" customHeight="1" spans="1:2">
      <c r="A1240" s="8" t="s">
        <v>2198</v>
      </c>
      <c r="B1240" s="215">
        <v>4928</v>
      </c>
    </row>
    <row r="1241" s="1" customFormat="1" ht="16.9" customHeight="1" spans="1:2">
      <c r="A1241" s="8" t="s">
        <v>189</v>
      </c>
      <c r="B1241" s="215">
        <v>2245</v>
      </c>
    </row>
    <row r="1242" s="1" customFormat="1" ht="16.9" customHeight="1" spans="1:2">
      <c r="A1242" s="8" t="s">
        <v>2201</v>
      </c>
      <c r="B1242" s="215">
        <v>-551</v>
      </c>
    </row>
    <row r="1243" s="1" customFormat="1" ht="16.9" customHeight="1" spans="1:2">
      <c r="A1243" s="8" t="s">
        <v>2203</v>
      </c>
      <c r="B1243" s="215">
        <v>0</v>
      </c>
    </row>
    <row r="1244" s="1" customFormat="1" ht="16.9" customHeight="1" spans="1:2">
      <c r="A1244" s="8" t="s">
        <v>170</v>
      </c>
      <c r="B1244" s="215">
        <v>0</v>
      </c>
    </row>
    <row r="1245" s="1" customFormat="1" ht="16.9" customHeight="1" spans="1:2">
      <c r="A1245" s="8" t="s">
        <v>172</v>
      </c>
      <c r="B1245" s="215">
        <v>0</v>
      </c>
    </row>
    <row r="1246" s="1" customFormat="1" ht="16.9" customHeight="1" spans="1:2">
      <c r="A1246" s="8" t="s">
        <v>174</v>
      </c>
      <c r="B1246" s="215">
        <v>0</v>
      </c>
    </row>
    <row r="1247" s="1" customFormat="1" ht="16.9" customHeight="1" spans="1:2">
      <c r="A1247" s="8" t="s">
        <v>2208</v>
      </c>
      <c r="B1247" s="215">
        <v>0</v>
      </c>
    </row>
    <row r="1248" s="1" customFormat="1" ht="16.9" customHeight="1" spans="1:2">
      <c r="A1248" s="8" t="s">
        <v>2210</v>
      </c>
      <c r="B1248" s="215">
        <v>0</v>
      </c>
    </row>
    <row r="1249" s="1" customFormat="1" ht="16.9" customHeight="1" spans="1:2">
      <c r="A1249" s="8" t="s">
        <v>2212</v>
      </c>
      <c r="B1249" s="215">
        <v>0</v>
      </c>
    </row>
    <row r="1250" s="1" customFormat="1" ht="16.9" customHeight="1" spans="1:2">
      <c r="A1250" s="8" t="s">
        <v>2214</v>
      </c>
      <c r="B1250" s="215">
        <v>0</v>
      </c>
    </row>
    <row r="1251" s="1" customFormat="1" ht="16.9" customHeight="1" spans="1:2">
      <c r="A1251" s="8" t="s">
        <v>2216</v>
      </c>
      <c r="B1251" s="215">
        <v>0</v>
      </c>
    </row>
    <row r="1252" s="1" customFormat="1" ht="16.9" customHeight="1" spans="1:2">
      <c r="A1252" s="8" t="s">
        <v>2218</v>
      </c>
      <c r="B1252" s="215">
        <v>0</v>
      </c>
    </row>
    <row r="1253" s="1" customFormat="1" ht="16.9" customHeight="1" spans="1:2">
      <c r="A1253" s="8" t="s">
        <v>2220</v>
      </c>
      <c r="B1253" s="215">
        <v>0</v>
      </c>
    </row>
    <row r="1254" s="1" customFormat="1" ht="16.9" customHeight="1" spans="1:2">
      <c r="A1254" s="8" t="s">
        <v>2222</v>
      </c>
      <c r="B1254" s="215">
        <v>0</v>
      </c>
    </row>
    <row r="1255" s="1" customFormat="1" ht="16.9" customHeight="1" spans="1:2">
      <c r="A1255" s="8" t="s">
        <v>2224</v>
      </c>
      <c r="B1255" s="215">
        <v>0</v>
      </c>
    </row>
    <row r="1256" s="1" customFormat="1" ht="16.9" customHeight="1" spans="1:2">
      <c r="A1256" s="8" t="s">
        <v>2226</v>
      </c>
      <c r="B1256" s="215">
        <v>0</v>
      </c>
    </row>
    <row r="1257" s="1" customFormat="1" ht="16.9" customHeight="1" spans="1:2">
      <c r="A1257" s="8" t="s">
        <v>2228</v>
      </c>
      <c r="B1257" s="215">
        <v>0</v>
      </c>
    </row>
    <row r="1258" s="1" customFormat="1" ht="16.9" customHeight="1" spans="1:2">
      <c r="A1258" s="8" t="s">
        <v>2230</v>
      </c>
      <c r="B1258" s="215">
        <v>0</v>
      </c>
    </row>
    <row r="1259" s="1" customFormat="1" ht="16.9" customHeight="1" spans="1:2">
      <c r="A1259" s="8" t="s">
        <v>2232</v>
      </c>
      <c r="B1259" s="215">
        <v>0</v>
      </c>
    </row>
    <row r="1260" s="1" customFormat="1" ht="16.9" customHeight="1" spans="1:2">
      <c r="A1260" s="8" t="s">
        <v>2234</v>
      </c>
      <c r="B1260" s="215">
        <v>0</v>
      </c>
    </row>
    <row r="1261" s="1" customFormat="1" ht="16.9" customHeight="1" spans="1:2">
      <c r="A1261" s="8" t="s">
        <v>189</v>
      </c>
      <c r="B1261" s="215">
        <v>0</v>
      </c>
    </row>
    <row r="1262" s="1" customFormat="1" ht="16.9" customHeight="1" spans="1:2">
      <c r="A1262" s="8" t="s">
        <v>2237</v>
      </c>
      <c r="B1262" s="215">
        <v>0</v>
      </c>
    </row>
    <row r="1263" s="1" customFormat="1" ht="16.9" customHeight="1" spans="1:2">
      <c r="A1263" s="8" t="s">
        <v>2239</v>
      </c>
      <c r="B1263" s="215">
        <v>10501</v>
      </c>
    </row>
    <row r="1264" s="1" customFormat="1" ht="16.9" customHeight="1" spans="1:2">
      <c r="A1264" s="8" t="s">
        <v>170</v>
      </c>
      <c r="B1264" s="215">
        <v>361</v>
      </c>
    </row>
    <row r="1265" s="1" customFormat="1" ht="16.9" customHeight="1" spans="1:2">
      <c r="A1265" s="8" t="s">
        <v>172</v>
      </c>
      <c r="B1265" s="215">
        <v>0</v>
      </c>
    </row>
    <row r="1266" s="1" customFormat="1" ht="16.9" customHeight="1" spans="1:2">
      <c r="A1266" s="8" t="s">
        <v>174</v>
      </c>
      <c r="B1266" s="215">
        <v>37</v>
      </c>
    </row>
    <row r="1267" s="1" customFormat="1" ht="16.9" customHeight="1" spans="1:2">
      <c r="A1267" s="8" t="s">
        <v>2244</v>
      </c>
      <c r="B1267" s="215">
        <v>2128</v>
      </c>
    </row>
    <row r="1268" s="1" customFormat="1" ht="16.9" customHeight="1" spans="1:2">
      <c r="A1268" s="8" t="s">
        <v>2246</v>
      </c>
      <c r="B1268" s="215">
        <v>0</v>
      </c>
    </row>
    <row r="1269" s="1" customFormat="1" ht="16.9" customHeight="1" spans="1:2">
      <c r="A1269" s="8" t="s">
        <v>2248</v>
      </c>
      <c r="B1269" s="215">
        <v>-50</v>
      </c>
    </row>
    <row r="1270" s="1" customFormat="1" ht="16.9" customHeight="1" spans="1:2">
      <c r="A1270" s="8" t="s">
        <v>189</v>
      </c>
      <c r="B1270" s="215">
        <v>2492</v>
      </c>
    </row>
    <row r="1271" s="1" customFormat="1" ht="16.9" customHeight="1" spans="1:2">
      <c r="A1271" s="8" t="s">
        <v>2251</v>
      </c>
      <c r="B1271" s="215">
        <v>5533</v>
      </c>
    </row>
    <row r="1272" s="1" customFormat="1" ht="16.9" customHeight="1" spans="1:2">
      <c r="A1272" s="8" t="s">
        <v>2253</v>
      </c>
      <c r="B1272" s="215">
        <v>14875</v>
      </c>
    </row>
    <row r="1273" s="1" customFormat="1" ht="16.9" customHeight="1" spans="1:2">
      <c r="A1273" s="8" t="s">
        <v>170</v>
      </c>
      <c r="B1273" s="215">
        <v>0</v>
      </c>
    </row>
    <row r="1274" s="1" customFormat="1" ht="16.9" customHeight="1" spans="1:2">
      <c r="A1274" s="8" t="s">
        <v>172</v>
      </c>
      <c r="B1274" s="215">
        <v>0</v>
      </c>
    </row>
    <row r="1275" s="1" customFormat="1" ht="16.9" customHeight="1" spans="1:2">
      <c r="A1275" s="8" t="s">
        <v>174</v>
      </c>
      <c r="B1275" s="215">
        <v>0</v>
      </c>
    </row>
    <row r="1276" s="1" customFormat="1" ht="16.9" customHeight="1" spans="1:2">
      <c r="A1276" s="8" t="s">
        <v>2258</v>
      </c>
      <c r="B1276" s="215">
        <v>555</v>
      </c>
    </row>
    <row r="1277" s="1" customFormat="1" ht="16.9" customHeight="1" spans="1:2">
      <c r="A1277" s="8" t="s">
        <v>2260</v>
      </c>
      <c r="B1277" s="215">
        <v>98</v>
      </c>
    </row>
    <row r="1278" s="1" customFormat="1" ht="16.9" customHeight="1" spans="1:2">
      <c r="A1278" s="8" t="s">
        <v>2262</v>
      </c>
      <c r="B1278" s="215">
        <v>0</v>
      </c>
    </row>
    <row r="1279" s="1" customFormat="1" ht="16.9" customHeight="1" spans="1:2">
      <c r="A1279" s="8" t="s">
        <v>2264</v>
      </c>
      <c r="B1279" s="215">
        <v>14292</v>
      </c>
    </row>
    <row r="1280" s="1" customFormat="1" ht="16.9" customHeight="1" spans="1:2">
      <c r="A1280" s="8" t="s">
        <v>2266</v>
      </c>
      <c r="B1280" s="215">
        <v>-178</v>
      </c>
    </row>
    <row r="1281" s="1" customFormat="1" ht="16.9" customHeight="1" spans="1:2">
      <c r="A1281" s="8" t="s">
        <v>2268</v>
      </c>
      <c r="B1281" s="215">
        <v>24</v>
      </c>
    </row>
    <row r="1282" s="1" customFormat="1" ht="16.9" customHeight="1" spans="1:2">
      <c r="A1282" s="8" t="s">
        <v>2270</v>
      </c>
      <c r="B1282" s="215">
        <v>-54</v>
      </c>
    </row>
    <row r="1283" s="1" customFormat="1" ht="16.9" customHeight="1" spans="1:2">
      <c r="A1283" s="8" t="s">
        <v>2272</v>
      </c>
      <c r="B1283" s="215">
        <v>168</v>
      </c>
    </row>
    <row r="1284" s="1" customFormat="1" ht="16.9" customHeight="1" spans="1:2">
      <c r="A1284" s="8" t="s">
        <v>2274</v>
      </c>
      <c r="B1284" s="215">
        <v>-30</v>
      </c>
    </row>
    <row r="1285" s="1" customFormat="1" ht="16.9" customHeight="1" spans="1:2">
      <c r="A1285" s="8" t="s">
        <v>2276</v>
      </c>
      <c r="B1285" s="215">
        <v>3893</v>
      </c>
    </row>
    <row r="1286" s="1" customFormat="1" ht="16.9" customHeight="1" spans="1:2">
      <c r="A1286" s="8" t="s">
        <v>170</v>
      </c>
      <c r="B1286" s="215">
        <v>0</v>
      </c>
    </row>
    <row r="1287" s="1" customFormat="1" ht="16.9" customHeight="1" spans="1:2">
      <c r="A1287" s="8" t="s">
        <v>172</v>
      </c>
      <c r="B1287" s="215">
        <v>0</v>
      </c>
    </row>
    <row r="1288" s="1" customFormat="1" ht="16.9" customHeight="1" spans="1:2">
      <c r="A1288" s="8" t="s">
        <v>174</v>
      </c>
      <c r="B1288" s="215">
        <v>0</v>
      </c>
    </row>
    <row r="1289" s="1" customFormat="1" ht="16.9" customHeight="1" spans="1:2">
      <c r="A1289" s="8" t="s">
        <v>2281</v>
      </c>
      <c r="B1289" s="215">
        <v>0</v>
      </c>
    </row>
    <row r="1290" s="1" customFormat="1" ht="16.9" customHeight="1" spans="1:2">
      <c r="A1290" s="8" t="s">
        <v>2283</v>
      </c>
      <c r="B1290" s="215">
        <v>0</v>
      </c>
    </row>
    <row r="1291" s="1" customFormat="1" ht="16.9" customHeight="1" spans="1:2">
      <c r="A1291" s="8" t="s">
        <v>2285</v>
      </c>
      <c r="B1291" s="215">
        <v>0</v>
      </c>
    </row>
    <row r="1292" s="1" customFormat="1" ht="16.9" customHeight="1" spans="1:2">
      <c r="A1292" s="8" t="s">
        <v>2287</v>
      </c>
      <c r="B1292" s="215">
        <v>51</v>
      </c>
    </row>
    <row r="1293" s="1" customFormat="1" ht="16.9" customHeight="1" spans="1:2">
      <c r="A1293" s="8" t="s">
        <v>2289</v>
      </c>
      <c r="B1293" s="215">
        <v>118</v>
      </c>
    </row>
    <row r="1294" s="1" customFormat="1" ht="16.9" customHeight="1" spans="1:2">
      <c r="A1294" s="8" t="s">
        <v>2291</v>
      </c>
      <c r="B1294" s="215">
        <v>2667</v>
      </c>
    </row>
    <row r="1295" s="1" customFormat="1" ht="16.9" customHeight="1" spans="1:2">
      <c r="A1295" s="8" t="s">
        <v>2293</v>
      </c>
      <c r="B1295" s="215">
        <v>0</v>
      </c>
    </row>
    <row r="1296" s="1" customFormat="1" ht="16.9" customHeight="1" spans="1:2">
      <c r="A1296" s="8" t="s">
        <v>2295</v>
      </c>
      <c r="B1296" s="215">
        <v>557</v>
      </c>
    </row>
    <row r="1297" s="1" customFormat="1" ht="16.9" customHeight="1" spans="1:2">
      <c r="A1297" s="8" t="s">
        <v>2297</v>
      </c>
      <c r="B1297" s="215">
        <v>0</v>
      </c>
    </row>
    <row r="1298" s="1" customFormat="1" ht="16.9" customHeight="1" spans="1:2">
      <c r="A1298" s="8" t="s">
        <v>2299</v>
      </c>
      <c r="B1298" s="215">
        <v>0</v>
      </c>
    </row>
    <row r="1299" s="1" customFormat="1" ht="16.9" customHeight="1" spans="1:2">
      <c r="A1299" s="8" t="s">
        <v>2301</v>
      </c>
      <c r="B1299" s="215">
        <v>0</v>
      </c>
    </row>
    <row r="1300" s="1" customFormat="1" ht="16.9" customHeight="1" spans="1:2">
      <c r="A1300" s="8" t="s">
        <v>2303</v>
      </c>
      <c r="B1300" s="215">
        <v>500</v>
      </c>
    </row>
    <row r="1301" s="1" customFormat="1" ht="16.9" customHeight="1" spans="1:2">
      <c r="A1301" s="8" t="s">
        <v>2305</v>
      </c>
      <c r="B1301" s="215">
        <v>6</v>
      </c>
    </row>
    <row r="1302" s="1" customFormat="1" ht="16.9" customHeight="1" spans="1:2">
      <c r="A1302" s="8" t="s">
        <v>2307</v>
      </c>
      <c r="B1302" s="215">
        <v>61260</v>
      </c>
    </row>
    <row r="1303" s="1" customFormat="1" ht="16.9" customHeight="1" spans="1:2">
      <c r="A1303" s="8" t="s">
        <v>2309</v>
      </c>
      <c r="B1303" s="215">
        <v>6082</v>
      </c>
    </row>
    <row r="1304" s="1" customFormat="1" ht="16.9" customHeight="1" spans="1:2">
      <c r="A1304" s="8" t="s">
        <v>2311</v>
      </c>
      <c r="B1304" s="215">
        <v>0</v>
      </c>
    </row>
    <row r="1305" s="1" customFormat="1" ht="16.9" customHeight="1" spans="1:2">
      <c r="A1305" s="8" t="s">
        <v>2313</v>
      </c>
      <c r="B1305" s="215">
        <v>0</v>
      </c>
    </row>
    <row r="1306" s="1" customFormat="1" ht="16.9" customHeight="1" spans="1:2">
      <c r="A1306" s="8" t="s">
        <v>2315</v>
      </c>
      <c r="B1306" s="215">
        <v>0</v>
      </c>
    </row>
    <row r="1307" s="1" customFormat="1" ht="16.9" customHeight="1" spans="1:2">
      <c r="A1307" s="8" t="s">
        <v>2317</v>
      </c>
      <c r="B1307" s="215">
        <v>0</v>
      </c>
    </row>
    <row r="1308" s="1" customFormat="1" ht="16.9" customHeight="1" spans="1:2">
      <c r="A1308" s="8" t="s">
        <v>2319</v>
      </c>
      <c r="B1308" s="215">
        <v>3045</v>
      </c>
    </row>
    <row r="1309" s="1" customFormat="1" ht="16.9" customHeight="1" spans="1:2">
      <c r="A1309" s="8" t="s">
        <v>2321</v>
      </c>
      <c r="B1309" s="215">
        <v>0</v>
      </c>
    </row>
    <row r="1310" s="1" customFormat="1" ht="16.9" customHeight="1" spans="1:2">
      <c r="A1310" s="8" t="s">
        <v>2323</v>
      </c>
      <c r="B1310" s="215">
        <v>0</v>
      </c>
    </row>
    <row r="1311" s="1" customFormat="1" ht="16.9" customHeight="1" spans="1:2">
      <c r="A1311" s="8" t="s">
        <v>2325</v>
      </c>
      <c r="B1311" s="215">
        <v>3037</v>
      </c>
    </row>
    <row r="1312" s="1" customFormat="1" ht="16.9" customHeight="1" spans="1:2">
      <c r="A1312" s="8" t="s">
        <v>2327</v>
      </c>
      <c r="B1312" s="215">
        <v>55178</v>
      </c>
    </row>
    <row r="1313" s="1" customFormat="1" ht="16.9" customHeight="1" spans="1:2">
      <c r="A1313" s="8" t="s">
        <v>2329</v>
      </c>
      <c r="B1313" s="215">
        <v>55203</v>
      </c>
    </row>
    <row r="1314" s="1" customFormat="1" ht="16.9" customHeight="1" spans="1:2">
      <c r="A1314" s="8" t="s">
        <v>2331</v>
      </c>
      <c r="B1314" s="215">
        <v>0</v>
      </c>
    </row>
    <row r="1315" s="1" customFormat="1" ht="16.9" customHeight="1" spans="1:2">
      <c r="A1315" s="8" t="s">
        <v>2333</v>
      </c>
      <c r="B1315" s="215">
        <v>-25</v>
      </c>
    </row>
    <row r="1316" s="1" customFormat="1" ht="16.9" customHeight="1" spans="1:2">
      <c r="A1316" s="8" t="s">
        <v>2335</v>
      </c>
      <c r="B1316" s="215">
        <v>0</v>
      </c>
    </row>
    <row r="1317" s="1" customFormat="1" ht="16.9" customHeight="1" spans="1:2">
      <c r="A1317" s="8" t="s">
        <v>2337</v>
      </c>
      <c r="B1317" s="215">
        <v>0</v>
      </c>
    </row>
    <row r="1318" s="1" customFormat="1" ht="16.9" customHeight="1" spans="1:2">
      <c r="A1318" s="8" t="s">
        <v>2339</v>
      </c>
      <c r="B1318" s="215">
        <v>0</v>
      </c>
    </row>
    <row r="1319" s="1" customFormat="1" ht="16.9" customHeight="1" spans="1:2">
      <c r="A1319" s="8" t="s">
        <v>2341</v>
      </c>
      <c r="B1319" s="215">
        <v>68097</v>
      </c>
    </row>
    <row r="1320" s="1" customFormat="1" ht="16.9" customHeight="1" spans="1:2">
      <c r="A1320" s="8" t="s">
        <v>2343</v>
      </c>
      <c r="B1320" s="215">
        <v>57782</v>
      </c>
    </row>
    <row r="1321" s="1" customFormat="1" ht="16.9" customHeight="1" spans="1:2">
      <c r="A1321" s="8" t="s">
        <v>170</v>
      </c>
      <c r="B1321" s="215">
        <v>685</v>
      </c>
    </row>
    <row r="1322" s="1" customFormat="1" ht="16.9" customHeight="1" spans="1:2">
      <c r="A1322" s="8" t="s">
        <v>172</v>
      </c>
      <c r="B1322" s="215">
        <v>0</v>
      </c>
    </row>
    <row r="1323" s="1" customFormat="1" ht="16.9" customHeight="1" spans="1:2">
      <c r="A1323" s="8" t="s">
        <v>174</v>
      </c>
      <c r="B1323" s="215">
        <v>296</v>
      </c>
    </row>
    <row r="1324" s="1" customFormat="1" ht="16.9" customHeight="1" spans="1:2">
      <c r="A1324" s="8" t="s">
        <v>2348</v>
      </c>
      <c r="B1324" s="215">
        <v>0</v>
      </c>
    </row>
    <row r="1325" s="1" customFormat="1" ht="16.9" customHeight="1" spans="1:2">
      <c r="A1325" s="8" t="s">
        <v>2350</v>
      </c>
      <c r="B1325" s="215">
        <v>0</v>
      </c>
    </row>
    <row r="1326" s="1" customFormat="1" ht="16.9" customHeight="1" spans="1:2">
      <c r="A1326" s="8" t="s">
        <v>2352</v>
      </c>
      <c r="B1326" s="215">
        <v>44</v>
      </c>
    </row>
    <row r="1327" s="1" customFormat="1" ht="16.9" customHeight="1" spans="1:2">
      <c r="A1327" s="8" t="s">
        <v>2354</v>
      </c>
      <c r="B1327" s="215">
        <v>0</v>
      </c>
    </row>
    <row r="1328" s="1" customFormat="1" ht="16.9" customHeight="1" spans="1:2">
      <c r="A1328" s="8" t="s">
        <v>2356</v>
      </c>
      <c r="B1328" s="215">
        <v>2412</v>
      </c>
    </row>
    <row r="1329" s="1" customFormat="1" ht="16.9" customHeight="1" spans="1:2">
      <c r="A1329" s="8" t="s">
        <v>2358</v>
      </c>
      <c r="B1329" s="215">
        <v>0</v>
      </c>
    </row>
    <row r="1330" s="1" customFormat="1" ht="16.9" customHeight="1" spans="1:2">
      <c r="A1330" s="8" t="s">
        <v>2360</v>
      </c>
      <c r="B1330" s="215">
        <v>0</v>
      </c>
    </row>
    <row r="1331" s="1" customFormat="1" ht="16.9" customHeight="1" spans="1:2">
      <c r="A1331" s="8" t="s">
        <v>2362</v>
      </c>
      <c r="B1331" s="215">
        <v>49094</v>
      </c>
    </row>
    <row r="1332" s="1" customFormat="1" ht="16.9" customHeight="1" spans="1:2">
      <c r="A1332" s="8" t="s">
        <v>2364</v>
      </c>
      <c r="B1332" s="215">
        <v>3030</v>
      </c>
    </row>
    <row r="1333" s="1" customFormat="1" ht="16.9" customHeight="1" spans="1:2">
      <c r="A1333" s="8" t="s">
        <v>189</v>
      </c>
      <c r="B1333" s="215">
        <v>0</v>
      </c>
    </row>
    <row r="1334" s="1" customFormat="1" ht="16.9" customHeight="1" spans="1:2">
      <c r="A1334" s="8" t="s">
        <v>2367</v>
      </c>
      <c r="B1334" s="215">
        <v>2221</v>
      </c>
    </row>
    <row r="1335" s="1" customFormat="1" ht="16.9" customHeight="1" spans="1:2">
      <c r="A1335" s="8" t="s">
        <v>2369</v>
      </c>
      <c r="B1335" s="215">
        <v>0</v>
      </c>
    </row>
    <row r="1336" s="1" customFormat="1" ht="16.9" customHeight="1" spans="1:2">
      <c r="A1336" s="8" t="s">
        <v>170</v>
      </c>
      <c r="B1336" s="215">
        <v>0</v>
      </c>
    </row>
    <row r="1337" s="1" customFormat="1" ht="16.9" customHeight="1" spans="1:2">
      <c r="A1337" s="8" t="s">
        <v>172</v>
      </c>
      <c r="B1337" s="215">
        <v>0</v>
      </c>
    </row>
    <row r="1338" s="1" customFormat="1" ht="16.9" customHeight="1" spans="1:2">
      <c r="A1338" s="8" t="s">
        <v>174</v>
      </c>
      <c r="B1338" s="215">
        <v>0</v>
      </c>
    </row>
    <row r="1339" s="1" customFormat="1" ht="16.9" customHeight="1" spans="1:2">
      <c r="A1339" s="8" t="s">
        <v>2374</v>
      </c>
      <c r="B1339" s="215">
        <v>0</v>
      </c>
    </row>
    <row r="1340" s="1" customFormat="1" ht="16.9" customHeight="1" spans="1:2">
      <c r="A1340" s="8" t="s">
        <v>2376</v>
      </c>
      <c r="B1340" s="215">
        <v>0</v>
      </c>
    </row>
    <row r="1341" s="1" customFormat="1" ht="16.9" customHeight="1" spans="1:2">
      <c r="A1341" s="8" t="s">
        <v>2378</v>
      </c>
      <c r="B1341" s="215">
        <v>0</v>
      </c>
    </row>
    <row r="1342" s="1" customFormat="1" ht="16.9" customHeight="1" spans="1:2">
      <c r="A1342" s="8" t="s">
        <v>2380</v>
      </c>
      <c r="B1342" s="215">
        <v>0</v>
      </c>
    </row>
    <row r="1343" s="1" customFormat="1" ht="16.9" customHeight="1" spans="1:2">
      <c r="A1343" s="8" t="s">
        <v>2382</v>
      </c>
      <c r="B1343" s="215">
        <v>0</v>
      </c>
    </row>
    <row r="1344" s="1" customFormat="1" ht="16.9" customHeight="1" spans="1:2">
      <c r="A1344" s="8" t="s">
        <v>2384</v>
      </c>
      <c r="B1344" s="215">
        <v>0</v>
      </c>
    </row>
    <row r="1345" s="1" customFormat="1" ht="16.9" customHeight="1" spans="1:2">
      <c r="A1345" s="8" t="s">
        <v>2386</v>
      </c>
      <c r="B1345" s="215">
        <v>0</v>
      </c>
    </row>
    <row r="1346" s="1" customFormat="1" ht="16.9" customHeight="1" spans="1:2">
      <c r="A1346" s="102" t="s">
        <v>2388</v>
      </c>
      <c r="B1346" s="215">
        <v>0</v>
      </c>
    </row>
    <row r="1347" s="1" customFormat="1" ht="16.9" customHeight="1" spans="1:2">
      <c r="A1347" s="102" t="s">
        <v>189</v>
      </c>
      <c r="B1347" s="215">
        <v>0</v>
      </c>
    </row>
    <row r="1348" s="1" customFormat="1" ht="16.9" customHeight="1" spans="1:2">
      <c r="A1348" s="102" t="s">
        <v>2391</v>
      </c>
      <c r="B1348" s="215">
        <v>0</v>
      </c>
    </row>
    <row r="1349" s="1" customFormat="1" ht="16.9" customHeight="1" spans="1:2">
      <c r="A1349" s="102" t="s">
        <v>2393</v>
      </c>
      <c r="B1349" s="215">
        <v>0</v>
      </c>
    </row>
    <row r="1350" s="1" customFormat="1" ht="16.9" customHeight="1" spans="1:2">
      <c r="A1350" s="102" t="s">
        <v>2395</v>
      </c>
      <c r="B1350" s="215">
        <v>0</v>
      </c>
    </row>
    <row r="1351" s="1" customFormat="1" ht="16.9" customHeight="1" spans="1:2">
      <c r="A1351" s="102" t="s">
        <v>2397</v>
      </c>
      <c r="B1351" s="215">
        <v>0</v>
      </c>
    </row>
    <row r="1352" s="1" customFormat="1" ht="16.9" customHeight="1" spans="1:2">
      <c r="A1352" s="102" t="s">
        <v>2399</v>
      </c>
      <c r="B1352" s="215">
        <v>0</v>
      </c>
    </row>
    <row r="1353" s="1" customFormat="1" ht="16.9" customHeight="1" spans="1:2">
      <c r="A1353" s="102" t="s">
        <v>2401</v>
      </c>
      <c r="B1353" s="215">
        <v>0</v>
      </c>
    </row>
    <row r="1354" s="1" customFormat="1" ht="16.9" customHeight="1" spans="1:2">
      <c r="A1354" s="102" t="s">
        <v>2403</v>
      </c>
      <c r="B1354" s="215">
        <v>0</v>
      </c>
    </row>
    <row r="1355" s="1" customFormat="1" ht="16.9" customHeight="1" spans="1:2">
      <c r="A1355" s="102" t="s">
        <v>2405</v>
      </c>
      <c r="B1355" s="215">
        <v>3663</v>
      </c>
    </row>
    <row r="1356" s="1" customFormat="1" ht="16.9" customHeight="1" spans="1:2">
      <c r="A1356" s="102" t="s">
        <v>2407</v>
      </c>
      <c r="B1356" s="215">
        <v>0</v>
      </c>
    </row>
    <row r="1357" s="1" customFormat="1" ht="16.9" customHeight="1" spans="1:2">
      <c r="A1357" s="102" t="s">
        <v>2409</v>
      </c>
      <c r="B1357" s="215">
        <v>0</v>
      </c>
    </row>
    <row r="1358" s="1" customFormat="1" ht="16.9" customHeight="1" spans="1:2">
      <c r="A1358" s="102" t="s">
        <v>2411</v>
      </c>
      <c r="B1358" s="215">
        <v>3663</v>
      </c>
    </row>
    <row r="1359" s="1" customFormat="1" ht="16.9" customHeight="1" spans="1:2">
      <c r="A1359" s="102" t="s">
        <v>2413</v>
      </c>
      <c r="B1359" s="215">
        <v>0</v>
      </c>
    </row>
    <row r="1360" s="1" customFormat="1" ht="16.9" customHeight="1" spans="1:2">
      <c r="A1360" s="102" t="s">
        <v>2415</v>
      </c>
      <c r="B1360" s="215">
        <v>0</v>
      </c>
    </row>
    <row r="1361" s="1" customFormat="1" ht="16.9" customHeight="1" spans="1:2">
      <c r="A1361" s="102" t="s">
        <v>2417</v>
      </c>
      <c r="B1361" s="215">
        <v>6652</v>
      </c>
    </row>
    <row r="1362" s="1" customFormat="1" ht="16.9" customHeight="1" spans="1:2">
      <c r="A1362" s="102" t="s">
        <v>2419</v>
      </c>
      <c r="B1362" s="215">
        <v>0</v>
      </c>
    </row>
    <row r="1363" s="1" customFormat="1" ht="16.9" customHeight="1" spans="1:2">
      <c r="A1363" s="102" t="s">
        <v>2421</v>
      </c>
      <c r="B1363" s="215">
        <v>0</v>
      </c>
    </row>
    <row r="1364" s="1" customFormat="1" ht="16.9" customHeight="1" spans="1:2">
      <c r="A1364" s="102" t="s">
        <v>2423</v>
      </c>
      <c r="B1364" s="215">
        <v>33</v>
      </c>
    </row>
    <row r="1365" s="1" customFormat="1" ht="16.9" customHeight="1" spans="1:2">
      <c r="A1365" s="102" t="s">
        <v>2425</v>
      </c>
      <c r="B1365" s="215">
        <v>6551</v>
      </c>
    </row>
    <row r="1366" s="1" customFormat="1" ht="16.9" customHeight="1" spans="1:2">
      <c r="A1366" s="102" t="s">
        <v>2427</v>
      </c>
      <c r="B1366" s="215">
        <v>0</v>
      </c>
    </row>
    <row r="1367" s="1" customFormat="1" ht="16.9" customHeight="1" spans="1:2">
      <c r="A1367" s="102" t="s">
        <v>2429</v>
      </c>
      <c r="B1367" s="215">
        <v>0</v>
      </c>
    </row>
    <row r="1368" s="1" customFormat="1" ht="16.9" customHeight="1" spans="1:2">
      <c r="A1368" s="102" t="s">
        <v>2431</v>
      </c>
      <c r="B1368" s="215">
        <v>0</v>
      </c>
    </row>
    <row r="1369" s="1" customFormat="1" ht="16.9" customHeight="1" spans="1:2">
      <c r="A1369" s="102" t="s">
        <v>2433</v>
      </c>
      <c r="B1369" s="215">
        <v>68</v>
      </c>
    </row>
    <row r="1370" s="1" customFormat="1" ht="16.9" customHeight="1" spans="1:2">
      <c r="A1370" s="102" t="s">
        <v>2435</v>
      </c>
      <c r="B1370" s="215">
        <v>0</v>
      </c>
    </row>
    <row r="1371" s="1" customFormat="1" ht="16.9" customHeight="1" spans="1:2">
      <c r="A1371" s="102" t="s">
        <v>2437</v>
      </c>
      <c r="B1371" s="215">
        <v>0</v>
      </c>
    </row>
    <row r="1372" s="1" customFormat="1" ht="16.9" customHeight="1" spans="1:2">
      <c r="A1372" s="102" t="s">
        <v>2439</v>
      </c>
      <c r="B1372" s="215">
        <v>0</v>
      </c>
    </row>
    <row r="1373" s="1" customFormat="1" ht="16.9" customHeight="1" spans="1:2">
      <c r="A1373" s="67" t="s">
        <v>2457</v>
      </c>
      <c r="B1373" s="215">
        <v>42821</v>
      </c>
    </row>
    <row r="1374" s="1" customFormat="1" ht="16.9" customHeight="1" spans="1:2">
      <c r="A1374" s="102" t="s">
        <v>3226</v>
      </c>
      <c r="B1374" s="215">
        <v>42821</v>
      </c>
    </row>
    <row r="1375" s="1" customFormat="1" ht="16.9" customHeight="1" spans="1:2">
      <c r="A1375" s="102" t="s">
        <v>3313</v>
      </c>
      <c r="B1375" s="215">
        <v>42821</v>
      </c>
    </row>
    <row r="1376" s="1" customFormat="1" ht="16.9" customHeight="1" spans="1:2">
      <c r="A1376" s="102" t="s">
        <v>2443</v>
      </c>
      <c r="B1376" s="215">
        <v>53482</v>
      </c>
    </row>
    <row r="1377" s="1" customFormat="1" ht="16.9" customHeight="1" spans="1:2">
      <c r="A1377" s="102" t="s">
        <v>3231</v>
      </c>
      <c r="B1377" s="215">
        <v>50000</v>
      </c>
    </row>
    <row r="1378" s="1" customFormat="1" ht="16.9" customHeight="1" spans="1:2">
      <c r="A1378" s="102" t="s">
        <v>3314</v>
      </c>
      <c r="B1378" s="215">
        <v>50000</v>
      </c>
    </row>
    <row r="1379" s="1" customFormat="1" ht="16.9" customHeight="1" spans="1:2">
      <c r="A1379" s="102" t="s">
        <v>3315</v>
      </c>
      <c r="B1379" s="215">
        <v>50000</v>
      </c>
    </row>
    <row r="1380" s="1" customFormat="1" ht="16.9" customHeight="1" spans="1:2">
      <c r="A1380" s="102" t="s">
        <v>3316</v>
      </c>
      <c r="B1380" s="215">
        <v>0</v>
      </c>
    </row>
    <row r="1381" s="1" customFormat="1" ht="16.9" customHeight="1" spans="1:2">
      <c r="A1381" s="102" t="s">
        <v>3317</v>
      </c>
      <c r="B1381" s="215">
        <v>0</v>
      </c>
    </row>
    <row r="1382" s="1" customFormat="1" ht="16.9" customHeight="1" spans="1:2">
      <c r="A1382" s="102" t="s">
        <v>3318</v>
      </c>
      <c r="B1382" s="215">
        <v>0</v>
      </c>
    </row>
    <row r="1383" s="1" customFormat="1" ht="16.9" customHeight="1" spans="1:2">
      <c r="A1383" s="102" t="s">
        <v>2547</v>
      </c>
      <c r="B1383" s="215">
        <v>3482</v>
      </c>
    </row>
    <row r="1384" s="1" customFormat="1" ht="16.9" customHeight="1" spans="1:2">
      <c r="A1384" s="102" t="s">
        <v>3232</v>
      </c>
      <c r="B1384" s="215">
        <v>3482</v>
      </c>
    </row>
    <row r="1385" s="1" customFormat="1" ht="16.9" customHeight="1" spans="1:2">
      <c r="A1385" s="110" t="s">
        <v>3322</v>
      </c>
      <c r="B1385" s="250">
        <v>3482</v>
      </c>
    </row>
    <row r="1386" s="1" customFormat="1" ht="17.25" customHeight="1" spans="1:2">
      <c r="A1386" s="102"/>
      <c r="B1386" s="10"/>
    </row>
    <row r="1387" s="1" customFormat="1" ht="17.25" customHeight="1" spans="1:2">
      <c r="A1387" s="102"/>
      <c r="B1387" s="10"/>
    </row>
    <row r="1388" s="1" customFormat="1" ht="17.25" customHeight="1" spans="1:2">
      <c r="A1388" s="102"/>
      <c r="B1388" s="10"/>
    </row>
    <row r="1389" s="1" customFormat="1" ht="17.25" customHeight="1" spans="1:2">
      <c r="A1389" s="102"/>
      <c r="B1389" s="10"/>
    </row>
    <row r="1390" s="1" customFormat="1" ht="17.25" customHeight="1" spans="1:2">
      <c r="A1390" s="102"/>
      <c r="B1390" s="10"/>
    </row>
    <row r="1391" s="1" customFormat="1" ht="17.25" customHeight="1" spans="1:2">
      <c r="A1391" s="102"/>
      <c r="B1391" s="10"/>
    </row>
    <row r="1392" s="1" customFormat="1" ht="17.25" customHeight="1" spans="1:2">
      <c r="A1392" s="102"/>
      <c r="B1392" s="10"/>
    </row>
    <row r="1393" s="1" customFormat="1" ht="17.25" customHeight="1" spans="1:2">
      <c r="A1393" s="102"/>
      <c r="B1393" s="10"/>
    </row>
    <row r="1394" s="1" customFormat="1" ht="17.25" customHeight="1" spans="1:2">
      <c r="A1394" s="102"/>
      <c r="B1394" s="10"/>
    </row>
    <row r="1395" s="1" customFormat="1" ht="17.25" customHeight="1" spans="1:2">
      <c r="A1395" s="102"/>
      <c r="B1395" s="10"/>
    </row>
    <row r="1396" s="1" customFormat="1" ht="17.25" customHeight="1" spans="1:2">
      <c r="A1396" s="102"/>
      <c r="B1396" s="10"/>
    </row>
    <row r="1397" s="1" customFormat="1" ht="17.25" customHeight="1" spans="1:2">
      <c r="A1397" s="102"/>
      <c r="B1397" s="10"/>
    </row>
    <row r="1398" s="1" customFormat="1" ht="17.25" customHeight="1" spans="1:2">
      <c r="A1398" s="102"/>
      <c r="B1398" s="10"/>
    </row>
    <row r="1399" s="1" customFormat="1" ht="17.25" customHeight="1" spans="1:2">
      <c r="A1399" s="102"/>
      <c r="B1399" s="10"/>
    </row>
    <row r="1400" s="1" customFormat="1" ht="17.25" customHeight="1" spans="1:2">
      <c r="A1400" s="102"/>
      <c r="B1400" s="10"/>
    </row>
    <row r="1401" s="1" customFormat="1" ht="17.25" customHeight="1" spans="1:2">
      <c r="A1401" s="102"/>
      <c r="B1401" s="10"/>
    </row>
    <row r="1402" s="1" customFormat="1" ht="17.25" customHeight="1" spans="1:2">
      <c r="A1402" s="102"/>
      <c r="B1402" s="10"/>
    </row>
    <row r="1403" s="1" customFormat="1" ht="17.25" customHeight="1" spans="1:2">
      <c r="A1403" s="102"/>
      <c r="B1403" s="10"/>
    </row>
    <row r="1404" s="1" customFormat="1" ht="17.25" customHeight="1" spans="1:2">
      <c r="A1404" s="102"/>
      <c r="B1404" s="10"/>
    </row>
    <row r="1405" s="1" customFormat="1" ht="17.25" customHeight="1" spans="1:2">
      <c r="A1405" s="102"/>
      <c r="B1405" s="10"/>
    </row>
    <row r="1406" s="1" customFormat="1" ht="17.25" customHeight="1" spans="1:2">
      <c r="A1406" s="102"/>
      <c r="B1406" s="10"/>
    </row>
    <row r="1407" s="1" customFormat="1" ht="17.25" customHeight="1" spans="1:2">
      <c r="A1407" s="102"/>
      <c r="B1407" s="10"/>
    </row>
    <row r="1408" s="1" customFormat="1" ht="17.25" customHeight="1" spans="1:2">
      <c r="A1408" s="102"/>
      <c r="B1408" s="10"/>
    </row>
    <row r="1409" s="1" customFormat="1" ht="17.25" customHeight="1" spans="1:2">
      <c r="A1409" s="102"/>
      <c r="B1409" s="10"/>
    </row>
    <row r="1410" s="1" customFormat="1" ht="17.25" customHeight="1" spans="1:2">
      <c r="A1410" s="102"/>
      <c r="B1410" s="10"/>
    </row>
    <row r="1411" s="1" customFormat="1" ht="17.25" customHeight="1" spans="1:2">
      <c r="A1411" s="102"/>
      <c r="B1411" s="10"/>
    </row>
    <row r="1412" s="1" customFormat="1" ht="17.25" customHeight="1" spans="1:2">
      <c r="A1412" s="102"/>
      <c r="B1412" s="10"/>
    </row>
    <row r="1413" s="1" customFormat="1" ht="17.25" customHeight="1" spans="1:2">
      <c r="A1413" s="102"/>
      <c r="B1413" s="10"/>
    </row>
    <row r="1414" s="1" customFormat="1" ht="17.25" customHeight="1" spans="1:2">
      <c r="A1414" s="102"/>
      <c r="B1414" s="10"/>
    </row>
    <row r="1415" s="1" customFormat="1" ht="17.25" customHeight="1" spans="1:2">
      <c r="A1415" s="102"/>
      <c r="B1415" s="10"/>
    </row>
    <row r="1416" s="1" customFormat="1" ht="17.25" customHeight="1" spans="1:2">
      <c r="A1416" s="102"/>
      <c r="B1416" s="10"/>
    </row>
    <row r="1417" s="1" customFormat="1" ht="17.25" customHeight="1" spans="1:2">
      <c r="A1417" s="102"/>
      <c r="B1417" s="10"/>
    </row>
    <row r="1418" s="1" customFormat="1" ht="17.25" customHeight="1" spans="1:2">
      <c r="A1418" s="102"/>
      <c r="B1418" s="10"/>
    </row>
    <row r="1419" s="1" customFormat="1" ht="17.25" customHeight="1" spans="1:2">
      <c r="A1419" s="102"/>
      <c r="B1419" s="10"/>
    </row>
    <row r="1420" s="1" customFormat="1" ht="17.25" customHeight="1" spans="1:2">
      <c r="A1420" s="102"/>
      <c r="B1420" s="10"/>
    </row>
    <row r="1421" s="1" customFormat="1" ht="17.25" customHeight="1" spans="1:2">
      <c r="A1421" s="102"/>
      <c r="B1421" s="10"/>
    </row>
    <row r="1422" s="1" customFormat="1" ht="17.25" customHeight="1" spans="1:2">
      <c r="A1422" s="102"/>
      <c r="B1422" s="10"/>
    </row>
    <row r="1423" s="1" customFormat="1" ht="17.25" customHeight="1" spans="1:2">
      <c r="A1423" s="102"/>
      <c r="B1423" s="10"/>
    </row>
    <row r="1424" s="1" customFormat="1" ht="17.25" customHeight="1" spans="1:2">
      <c r="A1424" s="102"/>
      <c r="B1424" s="10"/>
    </row>
    <row r="1425" s="1" customFormat="1" ht="17.25" customHeight="1" spans="1:2">
      <c r="A1425" s="102"/>
      <c r="B1425" s="10"/>
    </row>
    <row r="1426" s="1" customFormat="1" ht="17.25" customHeight="1" spans="1:2">
      <c r="A1426" s="102"/>
      <c r="B1426" s="10"/>
    </row>
    <row r="1427" s="1" customFormat="1" ht="17.25" customHeight="1" spans="1:2">
      <c r="A1427" s="102"/>
      <c r="B1427" s="10"/>
    </row>
    <row r="1428" s="1" customFormat="1" ht="17.25" customHeight="1" spans="1:2">
      <c r="A1428" s="102"/>
      <c r="B1428" s="10"/>
    </row>
    <row r="1429" s="1" customFormat="1" ht="17.25" customHeight="1" spans="1:2">
      <c r="A1429" s="102"/>
      <c r="B1429" s="10"/>
    </row>
    <row r="1430" s="1" customFormat="1" ht="17.25" customHeight="1" spans="1:2">
      <c r="A1430" s="102"/>
      <c r="B1430" s="10"/>
    </row>
    <row r="1431" s="1" customFormat="1" ht="17.25" customHeight="1" spans="1:2">
      <c r="A1431" s="102"/>
      <c r="B1431" s="10"/>
    </row>
    <row r="1432" s="1" customFormat="1" ht="17.25" customHeight="1" spans="1:2">
      <c r="A1432" s="102"/>
      <c r="B1432" s="10"/>
    </row>
    <row r="1433" s="1" customFormat="1" ht="17.25" customHeight="1" spans="1:2">
      <c r="A1433" s="102"/>
      <c r="B1433" s="10"/>
    </row>
    <row r="1434" s="1" customFormat="1" ht="17.25" customHeight="1" spans="1:2">
      <c r="A1434" s="102"/>
      <c r="B1434" s="10"/>
    </row>
    <row r="1435" s="1" customFormat="1" ht="17.25" customHeight="1" spans="1:2">
      <c r="A1435" s="102"/>
      <c r="B1435" s="10"/>
    </row>
    <row r="1436" s="1" customFormat="1" ht="17.25" customHeight="1" spans="1:2">
      <c r="A1436" s="102"/>
      <c r="B1436" s="10"/>
    </row>
    <row r="1437" s="1" customFormat="1" ht="17.25" customHeight="1" spans="1:2">
      <c r="A1437" s="102"/>
      <c r="B1437" s="10"/>
    </row>
    <row r="1438" s="1" customFormat="1" ht="17.25" customHeight="1" spans="1:2">
      <c r="A1438" s="102"/>
      <c r="B1438" s="10"/>
    </row>
    <row r="1439" s="1" customFormat="1" ht="17.25" customHeight="1" spans="1:2">
      <c r="A1439" s="102"/>
      <c r="B1439" s="10"/>
    </row>
    <row r="1440" s="1" customFormat="1" ht="17.25" customHeight="1" spans="1:2">
      <c r="A1440" s="102"/>
      <c r="B1440" s="10"/>
    </row>
    <row r="1441" s="1" customFormat="1" ht="17.25" customHeight="1" spans="1:2">
      <c r="A1441" s="102"/>
      <c r="B1441" s="10"/>
    </row>
    <row r="1442" s="1" customFormat="1" ht="17.25" customHeight="1" spans="1:2">
      <c r="A1442" s="102"/>
      <c r="B1442" s="10"/>
    </row>
    <row r="1443" s="1" customFormat="1" ht="17.25" customHeight="1" spans="1:2">
      <c r="A1443" s="102"/>
      <c r="B1443" s="10"/>
    </row>
    <row r="1444" s="1" customFormat="1" ht="17.25" customHeight="1" spans="1:2">
      <c r="A1444" s="102"/>
      <c r="B1444" s="10"/>
    </row>
    <row r="1445" s="1" customFormat="1" ht="17.25" customHeight="1" spans="1:2">
      <c r="A1445" s="102"/>
      <c r="B1445" s="10"/>
    </row>
    <row r="1446" s="1" customFormat="1" ht="17.25" customHeight="1" spans="1:2">
      <c r="A1446" s="102"/>
      <c r="B1446" s="10"/>
    </row>
    <row r="1447" s="1" customFormat="1" ht="17.25" customHeight="1" spans="1:2">
      <c r="A1447" s="102"/>
      <c r="B1447" s="10"/>
    </row>
    <row r="1448" s="1" customFormat="1" ht="17.25" customHeight="1" spans="1:2">
      <c r="A1448" s="102"/>
      <c r="B1448" s="10"/>
    </row>
    <row r="1449" s="1" customFormat="1" ht="17.25" customHeight="1" spans="1:2">
      <c r="A1449" s="102"/>
      <c r="B1449" s="10"/>
    </row>
    <row r="1450" s="1" customFormat="1" ht="17.25" customHeight="1" spans="1:2">
      <c r="A1450" s="102"/>
      <c r="B1450" s="10"/>
    </row>
    <row r="1451" s="1" customFormat="1" ht="17.25" customHeight="1" spans="1:2">
      <c r="A1451" s="102"/>
      <c r="B1451" s="10"/>
    </row>
    <row r="1452" s="1" customFormat="1" ht="17.25" customHeight="1" spans="1:2">
      <c r="A1452" s="102"/>
      <c r="B1452" s="10"/>
    </row>
    <row r="1453" s="1" customFormat="1" ht="17.25" customHeight="1" spans="1:2">
      <c r="A1453" s="102"/>
      <c r="B1453" s="10"/>
    </row>
    <row r="1454" s="1" customFormat="1" ht="17.25" customHeight="1" spans="1:2">
      <c r="A1454" s="102"/>
      <c r="B1454" s="10"/>
    </row>
    <row r="1455" s="1" customFormat="1" ht="17.25" customHeight="1" spans="1:2">
      <c r="A1455" s="102"/>
      <c r="B1455" s="10"/>
    </row>
    <row r="1456" s="1" customFormat="1" ht="17.25" customHeight="1" spans="1:2">
      <c r="A1456" s="102"/>
      <c r="B1456" s="10"/>
    </row>
    <row r="1457" s="1" customFormat="1" ht="17.25" customHeight="1" spans="1:2">
      <c r="A1457" s="102"/>
      <c r="B1457" s="10"/>
    </row>
    <row r="1458" s="1" customFormat="1" ht="17.25" customHeight="1" spans="1:2">
      <c r="A1458" s="102"/>
      <c r="B1458" s="10"/>
    </row>
    <row r="1459" s="1" customFormat="1" ht="17.25" customHeight="1" spans="1:2">
      <c r="A1459" s="102"/>
      <c r="B1459" s="10"/>
    </row>
    <row r="1460" s="1" customFormat="1" ht="17.25" customHeight="1" spans="1:2">
      <c r="A1460" s="102"/>
      <c r="B1460" s="10"/>
    </row>
    <row r="1461" s="1" customFormat="1" ht="17.25" customHeight="1" spans="1:2">
      <c r="A1461" s="102"/>
      <c r="B1461" s="10"/>
    </row>
    <row r="1462" s="1" customFormat="1" ht="17.25" customHeight="1" spans="1:2">
      <c r="A1462" s="102"/>
      <c r="B1462" s="10"/>
    </row>
    <row r="1463" s="1" customFormat="1" ht="17.25" customHeight="1" spans="1:2">
      <c r="A1463" s="102"/>
      <c r="B1463" s="10"/>
    </row>
    <row r="1464" s="1" customFormat="1" ht="17.25" customHeight="1" spans="1:2">
      <c r="A1464" s="102"/>
      <c r="B1464" s="10"/>
    </row>
    <row r="1465" s="1" customFormat="1" ht="17.25" customHeight="1" spans="1:2">
      <c r="A1465" s="102"/>
      <c r="B1465" s="10"/>
    </row>
    <row r="1466" s="1" customFormat="1" ht="17.25" customHeight="1" spans="1:2">
      <c r="A1466" s="102"/>
      <c r="B1466" s="10"/>
    </row>
    <row r="1467" s="1" customFormat="1" ht="17.25" customHeight="1" spans="1:2">
      <c r="A1467" s="102"/>
      <c r="B1467" s="10"/>
    </row>
    <row r="1468" s="1" customFormat="1" ht="17.25" customHeight="1" spans="1:2">
      <c r="A1468" s="102"/>
      <c r="B1468" s="10"/>
    </row>
    <row r="1469" s="1" customFormat="1" ht="17.25" customHeight="1" spans="1:2">
      <c r="A1469" s="102"/>
      <c r="B1469" s="10"/>
    </row>
    <row r="1470" s="1" customFormat="1" ht="17.25" customHeight="1" spans="1:2">
      <c r="A1470" s="102"/>
      <c r="B1470" s="10"/>
    </row>
    <row r="1471" s="1" customFormat="1" ht="17.25" customHeight="1" spans="1:2">
      <c r="A1471" s="102"/>
      <c r="B1471" s="10"/>
    </row>
    <row r="1472" s="1" customFormat="1" ht="17.25" customHeight="1" spans="1:2">
      <c r="A1472" s="102"/>
      <c r="B1472" s="10"/>
    </row>
    <row r="1473" s="1" customFormat="1" ht="17.25" customHeight="1" spans="1:2">
      <c r="A1473" s="102"/>
      <c r="B1473" s="10"/>
    </row>
    <row r="1474" s="1" customFormat="1" ht="17.25" customHeight="1" spans="1:2">
      <c r="A1474" s="102"/>
      <c r="B1474" s="10"/>
    </row>
    <row r="1475" s="1" customFormat="1" ht="17.25" customHeight="1" spans="1:2">
      <c r="A1475" s="102"/>
      <c r="B1475" s="10"/>
    </row>
    <row r="1476" s="1" customFormat="1" ht="17.25" customHeight="1" spans="1:2">
      <c r="A1476" s="102"/>
      <c r="B1476" s="10"/>
    </row>
    <row r="1477" s="1" customFormat="1" ht="17.25" customHeight="1" spans="1:2">
      <c r="A1477" s="102"/>
      <c r="B1477" s="10"/>
    </row>
    <row r="1478" s="1" customFormat="1" ht="17.25" customHeight="1" spans="1:2">
      <c r="A1478" s="105"/>
      <c r="B1478" s="117"/>
    </row>
    <row r="1479" s="1" customFormat="1" ht="17.25" customHeight="1" spans="1:2">
      <c r="A1479" s="102"/>
      <c r="B1479" s="10"/>
    </row>
    <row r="1480" s="1" customFormat="1" ht="17.25" customHeight="1" spans="1:2">
      <c r="A1480" s="102"/>
      <c r="B1480" s="10"/>
    </row>
    <row r="1481" s="1" customFormat="1" ht="17.25" customHeight="1" spans="1:2">
      <c r="A1481" s="102"/>
      <c r="B1481" s="10"/>
    </row>
    <row r="1482" s="1" customFormat="1" ht="17.25" customHeight="1" spans="1:2">
      <c r="A1482" s="102"/>
      <c r="B1482" s="10"/>
    </row>
    <row r="1483" s="1" customFormat="1" ht="17.25" customHeight="1" spans="1:2">
      <c r="A1483" s="102"/>
      <c r="B1483" s="10"/>
    </row>
    <row r="1484" s="1" customFormat="1" ht="17.25" customHeight="1" spans="1:2">
      <c r="A1484" s="102"/>
      <c r="B1484" s="10"/>
    </row>
    <row r="1485" s="1" customFormat="1" ht="17.25" customHeight="1" spans="1:2">
      <c r="A1485" s="102"/>
      <c r="B1485" s="10"/>
    </row>
    <row r="1486" s="1" customFormat="1" ht="17.25" customHeight="1" spans="1:2">
      <c r="A1486" s="102"/>
      <c r="B1486" s="10"/>
    </row>
    <row r="1487" s="1" customFormat="1" ht="17.25" customHeight="1" spans="1:2">
      <c r="A1487" s="102"/>
      <c r="B1487" s="10"/>
    </row>
    <row r="1488" s="1" customFormat="1" ht="17.25" customHeight="1" spans="1:2">
      <c r="A1488" s="102"/>
      <c r="B1488" s="10"/>
    </row>
    <row r="1489" s="1" customFormat="1" ht="17.25" customHeight="1" spans="1:2">
      <c r="A1489" s="102"/>
      <c r="B1489" s="10"/>
    </row>
    <row r="1490" s="1" customFormat="1" ht="17.25" customHeight="1" spans="1:2">
      <c r="A1490" s="102"/>
      <c r="B1490" s="10"/>
    </row>
    <row r="1491" s="1" customFormat="1" ht="16.9" customHeight="1" spans="1:2">
      <c r="A1491" s="102"/>
      <c r="B1491" s="10"/>
    </row>
    <row r="1492" s="1" customFormat="1" ht="16.9" customHeight="1" spans="1:2">
      <c r="A1492" s="7" t="s">
        <v>3323</v>
      </c>
      <c r="B1492" s="9">
        <v>8139710</v>
      </c>
    </row>
    <row r="1493" s="1" customFormat="1"/>
  </sheetData>
  <mergeCells count="3">
    <mergeCell ref="A1:B1"/>
    <mergeCell ref="A2:B2"/>
    <mergeCell ref="A3:B3"/>
  </mergeCells>
  <printOptions horizontalCentered="1" verticalCentered="1" gridLines="1"/>
  <pageMargins left="3" right="2" top="1" bottom="1" header="0" footer="0"/>
  <pageSetup paperSize="1" scale="64" orientation="landscape" blackAndWhite="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00B050"/>
  </sheetPr>
  <dimension ref="A1:H1129"/>
  <sheetViews>
    <sheetView showZeros="0" workbookViewId="0">
      <pane ySplit="3" topLeftCell="A33" activePane="bottomLeft" state="frozen"/>
      <selection/>
      <selection pane="bottomLeft" activeCell="H52" sqref="H52"/>
    </sheetView>
  </sheetViews>
  <sheetFormatPr defaultColWidth="9" defaultRowHeight="14.25" outlineLevelCol="7"/>
  <cols>
    <col min="1" max="1" width="42.75" style="14" customWidth="1"/>
    <col min="2" max="3" width="14.625" style="14" customWidth="1"/>
    <col min="4" max="4" width="14.625" style="131" customWidth="1"/>
    <col min="5" max="5" width="7.125" style="16" customWidth="1"/>
    <col min="6" max="6" width="13.875" style="14" customWidth="1"/>
    <col min="7" max="256" width="9" style="14"/>
    <col min="257" max="257" width="42.75" style="14" customWidth="1"/>
    <col min="258" max="260" width="14.625" style="14" customWidth="1"/>
    <col min="261" max="261" width="7.125" style="14" customWidth="1"/>
    <col min="262" max="262" width="13.875" style="14" customWidth="1"/>
    <col min="263" max="512" width="9" style="14"/>
    <col min="513" max="513" width="42.75" style="14" customWidth="1"/>
    <col min="514" max="516" width="14.625" style="14" customWidth="1"/>
    <col min="517" max="517" width="7.125" style="14" customWidth="1"/>
    <col min="518" max="518" width="13.875" style="14" customWidth="1"/>
    <col min="519" max="768" width="9" style="14"/>
    <col min="769" max="769" width="42.75" style="14" customWidth="1"/>
    <col min="770" max="772" width="14.625" style="14" customWidth="1"/>
    <col min="773" max="773" width="7.125" style="14" customWidth="1"/>
    <col min="774" max="774" width="13.875" style="14" customWidth="1"/>
    <col min="775" max="1024" width="9" style="14"/>
    <col min="1025" max="1025" width="42.75" style="14" customWidth="1"/>
    <col min="1026" max="1028" width="14.625" style="14" customWidth="1"/>
    <col min="1029" max="1029" width="7.125" style="14" customWidth="1"/>
    <col min="1030" max="1030" width="13.875" style="14" customWidth="1"/>
    <col min="1031" max="1280" width="9" style="14"/>
    <col min="1281" max="1281" width="42.75" style="14" customWidth="1"/>
    <col min="1282" max="1284" width="14.625" style="14" customWidth="1"/>
    <col min="1285" max="1285" width="7.125" style="14" customWidth="1"/>
    <col min="1286" max="1286" width="13.875" style="14" customWidth="1"/>
    <col min="1287" max="1536" width="9" style="14"/>
    <col min="1537" max="1537" width="42.75" style="14" customWidth="1"/>
    <col min="1538" max="1540" width="14.625" style="14" customWidth="1"/>
    <col min="1541" max="1541" width="7.125" style="14" customWidth="1"/>
    <col min="1542" max="1542" width="13.875" style="14" customWidth="1"/>
    <col min="1543" max="1792" width="9" style="14"/>
    <col min="1793" max="1793" width="42.75" style="14" customWidth="1"/>
    <col min="1794" max="1796" width="14.625" style="14" customWidth="1"/>
    <col min="1797" max="1797" width="7.125" style="14" customWidth="1"/>
    <col min="1798" max="1798" width="13.875" style="14" customWidth="1"/>
    <col min="1799" max="2048" width="9" style="14"/>
    <col min="2049" max="2049" width="42.75" style="14" customWidth="1"/>
    <col min="2050" max="2052" width="14.625" style="14" customWidth="1"/>
    <col min="2053" max="2053" width="7.125" style="14" customWidth="1"/>
    <col min="2054" max="2054" width="13.875" style="14" customWidth="1"/>
    <col min="2055" max="2304" width="9" style="14"/>
    <col min="2305" max="2305" width="42.75" style="14" customWidth="1"/>
    <col min="2306" max="2308" width="14.625" style="14" customWidth="1"/>
    <col min="2309" max="2309" width="7.125" style="14" customWidth="1"/>
    <col min="2310" max="2310" width="13.875" style="14" customWidth="1"/>
    <col min="2311" max="2560" width="9" style="14"/>
    <col min="2561" max="2561" width="42.75" style="14" customWidth="1"/>
    <col min="2562" max="2564" width="14.625" style="14" customWidth="1"/>
    <col min="2565" max="2565" width="7.125" style="14" customWidth="1"/>
    <col min="2566" max="2566" width="13.875" style="14" customWidth="1"/>
    <col min="2567" max="2816" width="9" style="14"/>
    <col min="2817" max="2817" width="42.75" style="14" customWidth="1"/>
    <col min="2818" max="2820" width="14.625" style="14" customWidth="1"/>
    <col min="2821" max="2821" width="7.125" style="14" customWidth="1"/>
    <col min="2822" max="2822" width="13.875" style="14" customWidth="1"/>
    <col min="2823" max="3072" width="9" style="14"/>
    <col min="3073" max="3073" width="42.75" style="14" customWidth="1"/>
    <col min="3074" max="3076" width="14.625" style="14" customWidth="1"/>
    <col min="3077" max="3077" width="7.125" style="14" customWidth="1"/>
    <col min="3078" max="3078" width="13.875" style="14" customWidth="1"/>
    <col min="3079" max="3328" width="9" style="14"/>
    <col min="3329" max="3329" width="42.75" style="14" customWidth="1"/>
    <col min="3330" max="3332" width="14.625" style="14" customWidth="1"/>
    <col min="3333" max="3333" width="7.125" style="14" customWidth="1"/>
    <col min="3334" max="3334" width="13.875" style="14" customWidth="1"/>
    <col min="3335" max="3584" width="9" style="14"/>
    <col min="3585" max="3585" width="42.75" style="14" customWidth="1"/>
    <col min="3586" max="3588" width="14.625" style="14" customWidth="1"/>
    <col min="3589" max="3589" width="7.125" style="14" customWidth="1"/>
    <col min="3590" max="3590" width="13.875" style="14" customWidth="1"/>
    <col min="3591" max="3840" width="9" style="14"/>
    <col min="3841" max="3841" width="42.75" style="14" customWidth="1"/>
    <col min="3842" max="3844" width="14.625" style="14" customWidth="1"/>
    <col min="3845" max="3845" width="7.125" style="14" customWidth="1"/>
    <col min="3846" max="3846" width="13.875" style="14" customWidth="1"/>
    <col min="3847" max="4096" width="9" style="14"/>
    <col min="4097" max="4097" width="42.75" style="14" customWidth="1"/>
    <col min="4098" max="4100" width="14.625" style="14" customWidth="1"/>
    <col min="4101" max="4101" width="7.125" style="14" customWidth="1"/>
    <col min="4102" max="4102" width="13.875" style="14" customWidth="1"/>
    <col min="4103" max="4352" width="9" style="14"/>
    <col min="4353" max="4353" width="42.75" style="14" customWidth="1"/>
    <col min="4354" max="4356" width="14.625" style="14" customWidth="1"/>
    <col min="4357" max="4357" width="7.125" style="14" customWidth="1"/>
    <col min="4358" max="4358" width="13.875" style="14" customWidth="1"/>
    <col min="4359" max="4608" width="9" style="14"/>
    <col min="4609" max="4609" width="42.75" style="14" customWidth="1"/>
    <col min="4610" max="4612" width="14.625" style="14" customWidth="1"/>
    <col min="4613" max="4613" width="7.125" style="14" customWidth="1"/>
    <col min="4614" max="4614" width="13.875" style="14" customWidth="1"/>
    <col min="4615" max="4864" width="9" style="14"/>
    <col min="4865" max="4865" width="42.75" style="14" customWidth="1"/>
    <col min="4866" max="4868" width="14.625" style="14" customWidth="1"/>
    <col min="4869" max="4869" width="7.125" style="14" customWidth="1"/>
    <col min="4870" max="4870" width="13.875" style="14" customWidth="1"/>
    <col min="4871" max="5120" width="9" style="14"/>
    <col min="5121" max="5121" width="42.75" style="14" customWidth="1"/>
    <col min="5122" max="5124" width="14.625" style="14" customWidth="1"/>
    <col min="5125" max="5125" width="7.125" style="14" customWidth="1"/>
    <col min="5126" max="5126" width="13.875" style="14" customWidth="1"/>
    <col min="5127" max="5376" width="9" style="14"/>
    <col min="5377" max="5377" width="42.75" style="14" customWidth="1"/>
    <col min="5378" max="5380" width="14.625" style="14" customWidth="1"/>
    <col min="5381" max="5381" width="7.125" style="14" customWidth="1"/>
    <col min="5382" max="5382" width="13.875" style="14" customWidth="1"/>
    <col min="5383" max="5632" width="9" style="14"/>
    <col min="5633" max="5633" width="42.75" style="14" customWidth="1"/>
    <col min="5634" max="5636" width="14.625" style="14" customWidth="1"/>
    <col min="5637" max="5637" width="7.125" style="14" customWidth="1"/>
    <col min="5638" max="5638" width="13.875" style="14" customWidth="1"/>
    <col min="5639" max="5888" width="9" style="14"/>
    <col min="5889" max="5889" width="42.75" style="14" customWidth="1"/>
    <col min="5890" max="5892" width="14.625" style="14" customWidth="1"/>
    <col min="5893" max="5893" width="7.125" style="14" customWidth="1"/>
    <col min="5894" max="5894" width="13.875" style="14" customWidth="1"/>
    <col min="5895" max="6144" width="9" style="14"/>
    <col min="6145" max="6145" width="42.75" style="14" customWidth="1"/>
    <col min="6146" max="6148" width="14.625" style="14" customWidth="1"/>
    <col min="6149" max="6149" width="7.125" style="14" customWidth="1"/>
    <col min="6150" max="6150" width="13.875" style="14" customWidth="1"/>
    <col min="6151" max="6400" width="9" style="14"/>
    <col min="6401" max="6401" width="42.75" style="14" customWidth="1"/>
    <col min="6402" max="6404" width="14.625" style="14" customWidth="1"/>
    <col min="6405" max="6405" width="7.125" style="14" customWidth="1"/>
    <col min="6406" max="6406" width="13.875" style="14" customWidth="1"/>
    <col min="6407" max="6656" width="9" style="14"/>
    <col min="6657" max="6657" width="42.75" style="14" customWidth="1"/>
    <col min="6658" max="6660" width="14.625" style="14" customWidth="1"/>
    <col min="6661" max="6661" width="7.125" style="14" customWidth="1"/>
    <col min="6662" max="6662" width="13.875" style="14" customWidth="1"/>
    <col min="6663" max="6912" width="9" style="14"/>
    <col min="6913" max="6913" width="42.75" style="14" customWidth="1"/>
    <col min="6914" max="6916" width="14.625" style="14" customWidth="1"/>
    <col min="6917" max="6917" width="7.125" style="14" customWidth="1"/>
    <col min="6918" max="6918" width="13.875" style="14" customWidth="1"/>
    <col min="6919" max="7168" width="9" style="14"/>
    <col min="7169" max="7169" width="42.75" style="14" customWidth="1"/>
    <col min="7170" max="7172" width="14.625" style="14" customWidth="1"/>
    <col min="7173" max="7173" width="7.125" style="14" customWidth="1"/>
    <col min="7174" max="7174" width="13.875" style="14" customWidth="1"/>
    <col min="7175" max="7424" width="9" style="14"/>
    <col min="7425" max="7425" width="42.75" style="14" customWidth="1"/>
    <col min="7426" max="7428" width="14.625" style="14" customWidth="1"/>
    <col min="7429" max="7429" width="7.125" style="14" customWidth="1"/>
    <col min="7430" max="7430" width="13.875" style="14" customWidth="1"/>
    <col min="7431" max="7680" width="9" style="14"/>
    <col min="7681" max="7681" width="42.75" style="14" customWidth="1"/>
    <col min="7682" max="7684" width="14.625" style="14" customWidth="1"/>
    <col min="7685" max="7685" width="7.125" style="14" customWidth="1"/>
    <col min="7686" max="7686" width="13.875" style="14" customWidth="1"/>
    <col min="7687" max="7936" width="9" style="14"/>
    <col min="7937" max="7937" width="42.75" style="14" customWidth="1"/>
    <col min="7938" max="7940" width="14.625" style="14" customWidth="1"/>
    <col min="7941" max="7941" width="7.125" style="14" customWidth="1"/>
    <col min="7942" max="7942" width="13.875" style="14" customWidth="1"/>
    <col min="7943" max="8192" width="9" style="14"/>
    <col min="8193" max="8193" width="42.75" style="14" customWidth="1"/>
    <col min="8194" max="8196" width="14.625" style="14" customWidth="1"/>
    <col min="8197" max="8197" width="7.125" style="14" customWidth="1"/>
    <col min="8198" max="8198" width="13.875" style="14" customWidth="1"/>
    <col min="8199" max="8448" width="9" style="14"/>
    <col min="8449" max="8449" width="42.75" style="14" customWidth="1"/>
    <col min="8450" max="8452" width="14.625" style="14" customWidth="1"/>
    <col min="8453" max="8453" width="7.125" style="14" customWidth="1"/>
    <col min="8454" max="8454" width="13.875" style="14" customWidth="1"/>
    <col min="8455" max="8704" width="9" style="14"/>
    <col min="8705" max="8705" width="42.75" style="14" customWidth="1"/>
    <col min="8706" max="8708" width="14.625" style="14" customWidth="1"/>
    <col min="8709" max="8709" width="7.125" style="14" customWidth="1"/>
    <col min="8710" max="8710" width="13.875" style="14" customWidth="1"/>
    <col min="8711" max="8960" width="9" style="14"/>
    <col min="8961" max="8961" width="42.75" style="14" customWidth="1"/>
    <col min="8962" max="8964" width="14.625" style="14" customWidth="1"/>
    <col min="8965" max="8965" width="7.125" style="14" customWidth="1"/>
    <col min="8966" max="8966" width="13.875" style="14" customWidth="1"/>
    <col min="8967" max="9216" width="9" style="14"/>
    <col min="9217" max="9217" width="42.75" style="14" customWidth="1"/>
    <col min="9218" max="9220" width="14.625" style="14" customWidth="1"/>
    <col min="9221" max="9221" width="7.125" style="14" customWidth="1"/>
    <col min="9222" max="9222" width="13.875" style="14" customWidth="1"/>
    <col min="9223" max="9472" width="9" style="14"/>
    <col min="9473" max="9473" width="42.75" style="14" customWidth="1"/>
    <col min="9474" max="9476" width="14.625" style="14" customWidth="1"/>
    <col min="9477" max="9477" width="7.125" style="14" customWidth="1"/>
    <col min="9478" max="9478" width="13.875" style="14" customWidth="1"/>
    <col min="9479" max="9728" width="9" style="14"/>
    <col min="9729" max="9729" width="42.75" style="14" customWidth="1"/>
    <col min="9730" max="9732" width="14.625" style="14" customWidth="1"/>
    <col min="9733" max="9733" width="7.125" style="14" customWidth="1"/>
    <col min="9734" max="9734" width="13.875" style="14" customWidth="1"/>
    <col min="9735" max="9984" width="9" style="14"/>
    <col min="9985" max="9985" width="42.75" style="14" customWidth="1"/>
    <col min="9986" max="9988" width="14.625" style="14" customWidth="1"/>
    <col min="9989" max="9989" width="7.125" style="14" customWidth="1"/>
    <col min="9990" max="9990" width="13.875" style="14" customWidth="1"/>
    <col min="9991" max="10240" width="9" style="14"/>
    <col min="10241" max="10241" width="42.75" style="14" customWidth="1"/>
    <col min="10242" max="10244" width="14.625" style="14" customWidth="1"/>
    <col min="10245" max="10245" width="7.125" style="14" customWidth="1"/>
    <col min="10246" max="10246" width="13.875" style="14" customWidth="1"/>
    <col min="10247" max="10496" width="9" style="14"/>
    <col min="10497" max="10497" width="42.75" style="14" customWidth="1"/>
    <col min="10498" max="10500" width="14.625" style="14" customWidth="1"/>
    <col min="10501" max="10501" width="7.125" style="14" customWidth="1"/>
    <col min="10502" max="10502" width="13.875" style="14" customWidth="1"/>
    <col min="10503" max="10752" width="9" style="14"/>
    <col min="10753" max="10753" width="42.75" style="14" customWidth="1"/>
    <col min="10754" max="10756" width="14.625" style="14" customWidth="1"/>
    <col min="10757" max="10757" width="7.125" style="14" customWidth="1"/>
    <col min="10758" max="10758" width="13.875" style="14" customWidth="1"/>
    <col min="10759" max="11008" width="9" style="14"/>
    <col min="11009" max="11009" width="42.75" style="14" customWidth="1"/>
    <col min="11010" max="11012" width="14.625" style="14" customWidth="1"/>
    <col min="11013" max="11013" width="7.125" style="14" customWidth="1"/>
    <col min="11014" max="11014" width="13.875" style="14" customWidth="1"/>
    <col min="11015" max="11264" width="9" style="14"/>
    <col min="11265" max="11265" width="42.75" style="14" customWidth="1"/>
    <col min="11266" max="11268" width="14.625" style="14" customWidth="1"/>
    <col min="11269" max="11269" width="7.125" style="14" customWidth="1"/>
    <col min="11270" max="11270" width="13.875" style="14" customWidth="1"/>
    <col min="11271" max="11520" width="9" style="14"/>
    <col min="11521" max="11521" width="42.75" style="14" customWidth="1"/>
    <col min="11522" max="11524" width="14.625" style="14" customWidth="1"/>
    <col min="11525" max="11525" width="7.125" style="14" customWidth="1"/>
    <col min="11526" max="11526" width="13.875" style="14" customWidth="1"/>
    <col min="11527" max="11776" width="9" style="14"/>
    <col min="11777" max="11777" width="42.75" style="14" customWidth="1"/>
    <col min="11778" max="11780" width="14.625" style="14" customWidth="1"/>
    <col min="11781" max="11781" width="7.125" style="14" customWidth="1"/>
    <col min="11782" max="11782" width="13.875" style="14" customWidth="1"/>
    <col min="11783" max="12032" width="9" style="14"/>
    <col min="12033" max="12033" width="42.75" style="14" customWidth="1"/>
    <col min="12034" max="12036" width="14.625" style="14" customWidth="1"/>
    <col min="12037" max="12037" width="7.125" style="14" customWidth="1"/>
    <col min="12038" max="12038" width="13.875" style="14" customWidth="1"/>
    <col min="12039" max="12288" width="9" style="14"/>
    <col min="12289" max="12289" width="42.75" style="14" customWidth="1"/>
    <col min="12290" max="12292" width="14.625" style="14" customWidth="1"/>
    <col min="12293" max="12293" width="7.125" style="14" customWidth="1"/>
    <col min="12294" max="12294" width="13.875" style="14" customWidth="1"/>
    <col min="12295" max="12544" width="9" style="14"/>
    <col min="12545" max="12545" width="42.75" style="14" customWidth="1"/>
    <col min="12546" max="12548" width="14.625" style="14" customWidth="1"/>
    <col min="12549" max="12549" width="7.125" style="14" customWidth="1"/>
    <col min="12550" max="12550" width="13.875" style="14" customWidth="1"/>
    <col min="12551" max="12800" width="9" style="14"/>
    <col min="12801" max="12801" width="42.75" style="14" customWidth="1"/>
    <col min="12802" max="12804" width="14.625" style="14" customWidth="1"/>
    <col min="12805" max="12805" width="7.125" style="14" customWidth="1"/>
    <col min="12806" max="12806" width="13.875" style="14" customWidth="1"/>
    <col min="12807" max="13056" width="9" style="14"/>
    <col min="13057" max="13057" width="42.75" style="14" customWidth="1"/>
    <col min="13058" max="13060" width="14.625" style="14" customWidth="1"/>
    <col min="13061" max="13061" width="7.125" style="14" customWidth="1"/>
    <col min="13062" max="13062" width="13.875" style="14" customWidth="1"/>
    <col min="13063" max="13312" width="9" style="14"/>
    <col min="13313" max="13313" width="42.75" style="14" customWidth="1"/>
    <col min="13314" max="13316" width="14.625" style="14" customWidth="1"/>
    <col min="13317" max="13317" width="7.125" style="14" customWidth="1"/>
    <col min="13318" max="13318" width="13.875" style="14" customWidth="1"/>
    <col min="13319" max="13568" width="9" style="14"/>
    <col min="13569" max="13569" width="42.75" style="14" customWidth="1"/>
    <col min="13570" max="13572" width="14.625" style="14" customWidth="1"/>
    <col min="13573" max="13573" width="7.125" style="14" customWidth="1"/>
    <col min="13574" max="13574" width="13.875" style="14" customWidth="1"/>
    <col min="13575" max="13824" width="9" style="14"/>
    <col min="13825" max="13825" width="42.75" style="14" customWidth="1"/>
    <col min="13826" max="13828" width="14.625" style="14" customWidth="1"/>
    <col min="13829" max="13829" width="7.125" style="14" customWidth="1"/>
    <col min="13830" max="13830" width="13.875" style="14" customWidth="1"/>
    <col min="13831" max="14080" width="9" style="14"/>
    <col min="14081" max="14081" width="42.75" style="14" customWidth="1"/>
    <col min="14082" max="14084" width="14.625" style="14" customWidth="1"/>
    <col min="14085" max="14085" width="7.125" style="14" customWidth="1"/>
    <col min="14086" max="14086" width="13.875" style="14" customWidth="1"/>
    <col min="14087" max="14336" width="9" style="14"/>
    <col min="14337" max="14337" width="42.75" style="14" customWidth="1"/>
    <col min="14338" max="14340" width="14.625" style="14" customWidth="1"/>
    <col min="14341" max="14341" width="7.125" style="14" customWidth="1"/>
    <col min="14342" max="14342" width="13.875" style="14" customWidth="1"/>
    <col min="14343" max="14592" width="9" style="14"/>
    <col min="14593" max="14593" width="42.75" style="14" customWidth="1"/>
    <col min="14594" max="14596" width="14.625" style="14" customWidth="1"/>
    <col min="14597" max="14597" width="7.125" style="14" customWidth="1"/>
    <col min="14598" max="14598" width="13.875" style="14" customWidth="1"/>
    <col min="14599" max="14848" width="9" style="14"/>
    <col min="14849" max="14849" width="42.75" style="14" customWidth="1"/>
    <col min="14850" max="14852" width="14.625" style="14" customWidth="1"/>
    <col min="14853" max="14853" width="7.125" style="14" customWidth="1"/>
    <col min="14854" max="14854" width="13.875" style="14" customWidth="1"/>
    <col min="14855" max="15104" width="9" style="14"/>
    <col min="15105" max="15105" width="42.75" style="14" customWidth="1"/>
    <col min="15106" max="15108" width="14.625" style="14" customWidth="1"/>
    <col min="15109" max="15109" width="7.125" style="14" customWidth="1"/>
    <col min="15110" max="15110" width="13.875" style="14" customWidth="1"/>
    <col min="15111" max="15360" width="9" style="14"/>
    <col min="15361" max="15361" width="42.75" style="14" customWidth="1"/>
    <col min="15362" max="15364" width="14.625" style="14" customWidth="1"/>
    <col min="15365" max="15365" width="7.125" style="14" customWidth="1"/>
    <col min="15366" max="15366" width="13.875" style="14" customWidth="1"/>
    <col min="15367" max="15616" width="9" style="14"/>
    <col min="15617" max="15617" width="42.75" style="14" customWidth="1"/>
    <col min="15618" max="15620" width="14.625" style="14" customWidth="1"/>
    <col min="15621" max="15621" width="7.125" style="14" customWidth="1"/>
    <col min="15622" max="15622" width="13.875" style="14" customWidth="1"/>
    <col min="15623" max="15872" width="9" style="14"/>
    <col min="15873" max="15873" width="42.75" style="14" customWidth="1"/>
    <col min="15874" max="15876" width="14.625" style="14" customWidth="1"/>
    <col min="15877" max="15877" width="7.125" style="14" customWidth="1"/>
    <col min="15878" max="15878" width="13.875" style="14" customWidth="1"/>
    <col min="15879" max="16128" width="9" style="14"/>
    <col min="16129" max="16129" width="42.75" style="14" customWidth="1"/>
    <col min="16130" max="16132" width="14.625" style="14" customWidth="1"/>
    <col min="16133" max="16133" width="7.125" style="14" customWidth="1"/>
    <col min="16134" max="16134" width="13.875" style="14" customWidth="1"/>
    <col min="16135" max="16384" width="9" style="14"/>
  </cols>
  <sheetData>
    <row r="1" ht="42" customHeight="1" spans="1:4">
      <c r="A1" s="132" t="s">
        <v>3325</v>
      </c>
      <c r="B1" s="132"/>
      <c r="C1" s="132"/>
      <c r="D1" s="132"/>
    </row>
    <row r="2" ht="18.95" customHeight="1" spans="1:4">
      <c r="A2" s="130" t="s">
        <v>3326</v>
      </c>
      <c r="B2" s="133"/>
      <c r="D2" s="134" t="s">
        <v>32</v>
      </c>
    </row>
    <row r="3" s="221" customFormat="1" ht="32.25" customHeight="1" spans="1:5">
      <c r="A3" s="244" t="s">
        <v>3327</v>
      </c>
      <c r="B3" s="224" t="s">
        <v>3328</v>
      </c>
      <c r="C3" s="224" t="s">
        <v>3329</v>
      </c>
      <c r="D3" s="225" t="s">
        <v>3330</v>
      </c>
      <c r="E3" s="11" t="s">
        <v>3331</v>
      </c>
    </row>
    <row r="4" ht="18.95" customHeight="1" spans="1:5">
      <c r="A4" s="213" t="s">
        <v>3332</v>
      </c>
      <c r="B4" s="226">
        <v>21950</v>
      </c>
      <c r="C4" s="226">
        <v>2800</v>
      </c>
      <c r="D4" s="83">
        <v>-0.872</v>
      </c>
      <c r="E4" s="47" t="s">
        <v>176</v>
      </c>
    </row>
    <row r="5" ht="18.95" customHeight="1" spans="1:5">
      <c r="A5" s="220" t="s">
        <v>3333</v>
      </c>
      <c r="B5" s="227">
        <v>2850</v>
      </c>
      <c r="C5" s="245">
        <v>2800</v>
      </c>
      <c r="D5" s="229">
        <v>-0.018</v>
      </c>
      <c r="E5" s="47" t="s">
        <v>176</v>
      </c>
    </row>
    <row r="6" ht="18.95" customHeight="1" spans="1:5">
      <c r="A6" s="213" t="s">
        <v>3334</v>
      </c>
      <c r="B6" s="226">
        <v>100013</v>
      </c>
      <c r="C6" s="246">
        <v>76300</v>
      </c>
      <c r="D6" s="83">
        <v>-0.237</v>
      </c>
      <c r="E6" s="47" t="s">
        <v>176</v>
      </c>
    </row>
    <row r="7" ht="18.95" customHeight="1" spans="1:5">
      <c r="A7" s="220" t="s">
        <v>3335</v>
      </c>
      <c r="B7" s="227">
        <v>68172</v>
      </c>
      <c r="C7" s="245">
        <v>71800</v>
      </c>
      <c r="D7" s="229">
        <v>0.053</v>
      </c>
      <c r="E7" s="47" t="s">
        <v>176</v>
      </c>
    </row>
    <row r="8" ht="18.95" customHeight="1" spans="1:5">
      <c r="A8" s="220" t="s">
        <v>3336</v>
      </c>
      <c r="B8" s="227">
        <v>1</v>
      </c>
      <c r="C8" s="245">
        <v>4500</v>
      </c>
      <c r="D8" s="229">
        <v>4499</v>
      </c>
      <c r="E8" s="47" t="s">
        <v>176</v>
      </c>
    </row>
    <row r="9" ht="18.95" hidden="1" customHeight="1" spans="1:5">
      <c r="A9" s="220" t="s">
        <v>3337</v>
      </c>
      <c r="B9" s="227">
        <v>0</v>
      </c>
      <c r="C9" s="245"/>
      <c r="D9" s="229" t="s">
        <v>165</v>
      </c>
      <c r="E9" s="47" t="s">
        <v>3338</v>
      </c>
    </row>
    <row r="10" ht="18.95" hidden="1" customHeight="1" spans="1:5">
      <c r="A10" s="220" t="s">
        <v>3339</v>
      </c>
      <c r="B10" s="227">
        <v>0</v>
      </c>
      <c r="C10" s="245"/>
      <c r="D10" s="229"/>
      <c r="E10" s="47" t="s">
        <v>3338</v>
      </c>
    </row>
    <row r="11" ht="18.95" hidden="1" customHeight="1" spans="1:5">
      <c r="A11" s="220" t="s">
        <v>3340</v>
      </c>
      <c r="B11" s="227">
        <v>0</v>
      </c>
      <c r="C11" s="245"/>
      <c r="D11" s="229" t="s">
        <v>165</v>
      </c>
      <c r="E11" s="47" t="s">
        <v>3338</v>
      </c>
    </row>
    <row r="12" ht="18.95" customHeight="1" spans="1:5">
      <c r="A12" s="213" t="s">
        <v>3341</v>
      </c>
      <c r="B12" s="226">
        <v>5232972</v>
      </c>
      <c r="C12" s="226">
        <v>6202350</v>
      </c>
      <c r="D12" s="83">
        <v>0.185</v>
      </c>
      <c r="E12" s="47" t="s">
        <v>176</v>
      </c>
    </row>
    <row r="13" ht="18.95" customHeight="1" spans="1:5">
      <c r="A13" s="220" t="s">
        <v>3342</v>
      </c>
      <c r="B13" s="227">
        <v>152079</v>
      </c>
      <c r="C13" s="245">
        <v>104000</v>
      </c>
      <c r="D13" s="229">
        <v>-0.316</v>
      </c>
      <c r="E13" s="47" t="s">
        <v>176</v>
      </c>
    </row>
    <row r="14" ht="18.95" customHeight="1" spans="1:5">
      <c r="A14" s="220" t="s">
        <v>3343</v>
      </c>
      <c r="B14" s="227">
        <v>4567592</v>
      </c>
      <c r="C14" s="245">
        <v>5775500</v>
      </c>
      <c r="D14" s="229">
        <v>0.264</v>
      </c>
      <c r="E14" s="47" t="s">
        <v>176</v>
      </c>
    </row>
    <row r="15" ht="18.95" customHeight="1" spans="1:5">
      <c r="A15" s="220" t="s">
        <v>3344</v>
      </c>
      <c r="B15" s="227">
        <v>0</v>
      </c>
      <c r="C15" s="245">
        <v>3450</v>
      </c>
      <c r="D15" s="229" t="s">
        <v>165</v>
      </c>
      <c r="E15" s="47" t="s">
        <v>176</v>
      </c>
    </row>
    <row r="16" ht="18.95" customHeight="1" spans="1:5">
      <c r="A16" s="220" t="s">
        <v>3345</v>
      </c>
      <c r="B16" s="227">
        <v>40477</v>
      </c>
      <c r="C16" s="245">
        <v>28700</v>
      </c>
      <c r="D16" s="229">
        <v>-0.291</v>
      </c>
      <c r="E16" s="47" t="s">
        <v>176</v>
      </c>
    </row>
    <row r="17" ht="18.95" customHeight="1" spans="1:5">
      <c r="A17" s="220" t="s">
        <v>3346</v>
      </c>
      <c r="B17" s="227">
        <v>38543</v>
      </c>
      <c r="C17" s="245">
        <v>67000</v>
      </c>
      <c r="D17" s="229">
        <v>0.738</v>
      </c>
      <c r="E17" s="47" t="s">
        <v>176</v>
      </c>
    </row>
    <row r="18" ht="18.95" customHeight="1" spans="1:5">
      <c r="A18" s="220" t="s">
        <v>3347</v>
      </c>
      <c r="B18" s="227">
        <v>214943</v>
      </c>
      <c r="C18" s="245">
        <v>140000</v>
      </c>
      <c r="D18" s="229">
        <v>-0.349</v>
      </c>
      <c r="E18" s="47" t="s">
        <v>176</v>
      </c>
    </row>
    <row r="19" ht="18.95" customHeight="1" spans="1:5">
      <c r="A19" s="220" t="s">
        <v>3348</v>
      </c>
      <c r="B19" s="227">
        <v>219338</v>
      </c>
      <c r="C19" s="245">
        <v>83700</v>
      </c>
      <c r="D19" s="229">
        <v>-0.618</v>
      </c>
      <c r="E19" s="47" t="s">
        <v>176</v>
      </c>
    </row>
    <row r="20" ht="18.95" customHeight="1" spans="1:5">
      <c r="A20" s="213" t="s">
        <v>3349</v>
      </c>
      <c r="B20" s="226">
        <v>437786</v>
      </c>
      <c r="C20" s="246">
        <v>154100</v>
      </c>
      <c r="D20" s="83">
        <v>-0.648</v>
      </c>
      <c r="E20" s="47" t="s">
        <v>176</v>
      </c>
    </row>
    <row r="21" ht="18.95" customHeight="1" spans="1:5">
      <c r="A21" s="220" t="s">
        <v>3350</v>
      </c>
      <c r="B21" s="227">
        <v>126</v>
      </c>
      <c r="C21" s="245">
        <v>300</v>
      </c>
      <c r="D21" s="229">
        <v>1.381</v>
      </c>
      <c r="E21" s="47" t="s">
        <v>176</v>
      </c>
    </row>
    <row r="22" ht="18.95" customHeight="1" spans="1:5">
      <c r="A22" s="220" t="s">
        <v>3351</v>
      </c>
      <c r="B22" s="227">
        <v>126748</v>
      </c>
      <c r="C22" s="245">
        <v>101800</v>
      </c>
      <c r="D22" s="229">
        <v>-0.197</v>
      </c>
      <c r="E22" s="47" t="s">
        <v>176</v>
      </c>
    </row>
    <row r="23" ht="18.95" customHeight="1" spans="1:5">
      <c r="A23" s="220" t="s">
        <v>3352</v>
      </c>
      <c r="B23" s="227">
        <v>0</v>
      </c>
      <c r="C23" s="245"/>
      <c r="D23" s="229" t="s">
        <v>165</v>
      </c>
      <c r="E23" s="47" t="s">
        <v>3338</v>
      </c>
    </row>
    <row r="24" ht="18.95" customHeight="1" spans="1:5">
      <c r="A24" s="220" t="s">
        <v>3353</v>
      </c>
      <c r="B24" s="227">
        <v>0</v>
      </c>
      <c r="C24" s="245"/>
      <c r="D24" s="229" t="s">
        <v>165</v>
      </c>
      <c r="E24" s="47" t="s">
        <v>3338</v>
      </c>
    </row>
    <row r="25" ht="18.95" customHeight="1" spans="1:5">
      <c r="A25" s="220" t="s">
        <v>3354</v>
      </c>
      <c r="B25" s="227">
        <v>30104</v>
      </c>
      <c r="C25" s="227">
        <v>40000</v>
      </c>
      <c r="D25" s="229">
        <v>0.329</v>
      </c>
      <c r="E25" s="47" t="s">
        <v>176</v>
      </c>
    </row>
    <row r="26" ht="18.95" customHeight="1" spans="1:5">
      <c r="A26" s="220" t="s">
        <v>3355</v>
      </c>
      <c r="B26" s="227">
        <v>0</v>
      </c>
      <c r="C26" s="245">
        <v>12000</v>
      </c>
      <c r="D26" s="229" t="s">
        <v>165</v>
      </c>
      <c r="E26" s="47" t="s">
        <v>176</v>
      </c>
    </row>
    <row r="27" ht="18.95" customHeight="1" spans="1:5">
      <c r="A27" s="213" t="s">
        <v>3356</v>
      </c>
      <c r="B27" s="226">
        <v>115113</v>
      </c>
      <c r="C27" s="246">
        <v>88000</v>
      </c>
      <c r="D27" s="83">
        <v>-0.236</v>
      </c>
      <c r="E27" s="47" t="s">
        <v>176</v>
      </c>
    </row>
    <row r="28" ht="18.95" customHeight="1" spans="1:5">
      <c r="A28" s="220" t="s">
        <v>3357</v>
      </c>
      <c r="B28" s="227">
        <v>0</v>
      </c>
      <c r="C28" s="245"/>
      <c r="D28" s="229" t="s">
        <v>165</v>
      </c>
      <c r="E28" s="47" t="s">
        <v>3338</v>
      </c>
    </row>
    <row r="29" s="222" customFormat="1" ht="18.95" customHeight="1" spans="1:5">
      <c r="A29" s="220" t="s">
        <v>3358</v>
      </c>
      <c r="B29" s="227">
        <v>0</v>
      </c>
      <c r="C29" s="245"/>
      <c r="D29" s="229" t="s">
        <v>165</v>
      </c>
      <c r="E29" s="47" t="s">
        <v>3338</v>
      </c>
    </row>
    <row r="30" ht="18.95" customHeight="1" spans="1:5">
      <c r="A30" s="220" t="s">
        <v>3359</v>
      </c>
      <c r="B30" s="227">
        <v>5864</v>
      </c>
      <c r="C30" s="245">
        <v>30000</v>
      </c>
      <c r="D30" s="229">
        <v>4.116</v>
      </c>
      <c r="E30" s="47" t="s">
        <v>176</v>
      </c>
    </row>
    <row r="31" ht="18.95" customHeight="1" spans="1:5">
      <c r="A31" s="220" t="s">
        <v>3360</v>
      </c>
      <c r="B31" s="227">
        <v>0</v>
      </c>
      <c r="C31" s="245"/>
      <c r="D31" s="229" t="s">
        <v>165</v>
      </c>
      <c r="E31" s="47" t="s">
        <v>3338</v>
      </c>
    </row>
    <row r="32" ht="18.95" customHeight="1" spans="1:5">
      <c r="A32" s="220" t="s">
        <v>3361</v>
      </c>
      <c r="B32" s="227">
        <v>0</v>
      </c>
      <c r="C32" s="245"/>
      <c r="D32" s="229" t="s">
        <v>165</v>
      </c>
      <c r="E32" s="47" t="s">
        <v>3338</v>
      </c>
    </row>
    <row r="33" ht="18.95" customHeight="1" spans="1:5">
      <c r="A33" s="220" t="s">
        <v>3362</v>
      </c>
      <c r="B33" s="227">
        <v>0</v>
      </c>
      <c r="C33" s="245"/>
      <c r="D33" s="229" t="s">
        <v>165</v>
      </c>
      <c r="E33" s="47" t="s">
        <v>3338</v>
      </c>
    </row>
    <row r="34" ht="18.95" customHeight="1" spans="1:5">
      <c r="A34" s="220" t="s">
        <v>3363</v>
      </c>
      <c r="B34" s="227">
        <v>109185</v>
      </c>
      <c r="C34" s="245">
        <v>58000</v>
      </c>
      <c r="D34" s="229">
        <v>-0.469</v>
      </c>
      <c r="E34" s="47" t="s">
        <v>176</v>
      </c>
    </row>
    <row r="35" ht="18.95" customHeight="1" spans="1:5">
      <c r="A35" s="213" t="s">
        <v>3364</v>
      </c>
      <c r="B35" s="226">
        <v>18327</v>
      </c>
      <c r="C35" s="246">
        <v>27450</v>
      </c>
      <c r="D35" s="83">
        <v>0.498</v>
      </c>
      <c r="E35" s="47" t="s">
        <v>176</v>
      </c>
    </row>
    <row r="36" ht="18.95" customHeight="1" spans="1:5">
      <c r="A36" s="220" t="s">
        <v>3365</v>
      </c>
      <c r="B36" s="227">
        <v>0</v>
      </c>
      <c r="C36" s="245">
        <v>7000</v>
      </c>
      <c r="D36" s="229" t="s">
        <v>165</v>
      </c>
      <c r="E36" s="47" t="s">
        <v>176</v>
      </c>
    </row>
    <row r="37" s="222" customFormat="1" ht="18.95" customHeight="1" spans="1:5">
      <c r="A37" s="220" t="s">
        <v>3366</v>
      </c>
      <c r="B37" s="227">
        <v>1707</v>
      </c>
      <c r="C37" s="245">
        <v>5490</v>
      </c>
      <c r="D37" s="229">
        <v>2.216</v>
      </c>
      <c r="E37" s="47" t="s">
        <v>176</v>
      </c>
    </row>
    <row r="38" ht="18.95" customHeight="1" spans="1:5">
      <c r="A38" s="220" t="s">
        <v>3367</v>
      </c>
      <c r="B38" s="227">
        <v>2321</v>
      </c>
      <c r="C38" s="245">
        <v>1960</v>
      </c>
      <c r="D38" s="229">
        <v>-0.156</v>
      </c>
      <c r="E38" s="47" t="s">
        <v>176</v>
      </c>
    </row>
    <row r="39" ht="18.95" customHeight="1" spans="1:5">
      <c r="A39" s="220" t="s">
        <v>3368</v>
      </c>
      <c r="B39" s="227">
        <v>7708</v>
      </c>
      <c r="C39" s="245">
        <v>13000</v>
      </c>
      <c r="D39" s="229">
        <v>0.687</v>
      </c>
      <c r="E39" s="47" t="s">
        <v>176</v>
      </c>
    </row>
    <row r="40" ht="18.95" customHeight="1" spans="1:5">
      <c r="A40" s="220" t="s">
        <v>3369</v>
      </c>
      <c r="B40" s="227">
        <v>0</v>
      </c>
      <c r="C40" s="227"/>
      <c r="D40" s="229" t="s">
        <v>165</v>
      </c>
      <c r="E40" s="47" t="s">
        <v>3338</v>
      </c>
    </row>
    <row r="41" ht="18.95" customHeight="1" spans="1:5">
      <c r="A41" s="213" t="s">
        <v>3370</v>
      </c>
      <c r="B41" s="226">
        <v>2690</v>
      </c>
      <c r="C41" s="246">
        <v>3000</v>
      </c>
      <c r="D41" s="83">
        <v>0.115</v>
      </c>
      <c r="E41" s="47" t="s">
        <v>176</v>
      </c>
    </row>
    <row r="42" ht="18.95" customHeight="1" spans="1:5">
      <c r="A42" s="220" t="s">
        <v>3371</v>
      </c>
      <c r="B42" s="227">
        <v>2690</v>
      </c>
      <c r="C42" s="245">
        <v>3000</v>
      </c>
      <c r="D42" s="229">
        <v>0.115</v>
      </c>
      <c r="E42" s="47" t="s">
        <v>176</v>
      </c>
    </row>
    <row r="43" ht="18.95" customHeight="1" spans="1:5">
      <c r="A43" s="213" t="s">
        <v>3372</v>
      </c>
      <c r="B43" s="226">
        <v>346155</v>
      </c>
      <c r="C43" s="246">
        <v>650000</v>
      </c>
      <c r="D43" s="83">
        <v>0.878</v>
      </c>
      <c r="E43" s="47" t="s">
        <v>176</v>
      </c>
    </row>
    <row r="44" ht="18.95" customHeight="1" spans="1:5">
      <c r="A44" s="220" t="s">
        <v>3373</v>
      </c>
      <c r="B44" s="227">
        <v>152257</v>
      </c>
      <c r="C44" s="245">
        <v>410000</v>
      </c>
      <c r="D44" s="229">
        <v>1.693</v>
      </c>
      <c r="E44" s="47" t="s">
        <v>176</v>
      </c>
    </row>
    <row r="45" ht="18.95" customHeight="1" spans="1:5">
      <c r="A45" s="220" t="s">
        <v>3374</v>
      </c>
      <c r="B45" s="227">
        <v>0</v>
      </c>
      <c r="C45" s="245">
        <v>0</v>
      </c>
      <c r="D45" s="229" t="s">
        <v>165</v>
      </c>
      <c r="E45" s="47" t="s">
        <v>3338</v>
      </c>
    </row>
    <row r="46" ht="18.95" customHeight="1" spans="1:5">
      <c r="A46" s="220" t="s">
        <v>3375</v>
      </c>
      <c r="B46" s="227">
        <v>193838</v>
      </c>
      <c r="C46" s="245">
        <v>240000</v>
      </c>
      <c r="D46" s="229">
        <v>0.238</v>
      </c>
      <c r="E46" s="47" t="s">
        <v>176</v>
      </c>
    </row>
    <row r="47" ht="18.95" customHeight="1" spans="1:5">
      <c r="A47" s="247"/>
      <c r="B47" s="245"/>
      <c r="C47" s="245"/>
      <c r="D47" s="229"/>
      <c r="E47" s="47" t="s">
        <v>3376</v>
      </c>
    </row>
    <row r="48" ht="18.95" customHeight="1" spans="1:5">
      <c r="A48" s="247"/>
      <c r="B48" s="248"/>
      <c r="C48" s="248"/>
      <c r="D48" s="229" t="s">
        <v>165</v>
      </c>
      <c r="E48" s="47" t="s">
        <v>3376</v>
      </c>
    </row>
    <row r="49" ht="18.95" customHeight="1" spans="1:5">
      <c r="A49" s="236" t="s">
        <v>94</v>
      </c>
      <c r="B49" s="237">
        <v>6275006</v>
      </c>
      <c r="C49" s="237">
        <v>7204000</v>
      </c>
      <c r="D49" s="241">
        <v>0.148</v>
      </c>
      <c r="E49" s="47" t="s">
        <v>176</v>
      </c>
    </row>
    <row r="50" ht="18.95" customHeight="1" spans="1:6">
      <c r="A50" s="166" t="s">
        <v>92</v>
      </c>
      <c r="B50" s="239"/>
      <c r="C50" s="239"/>
      <c r="D50" s="239"/>
      <c r="E50" s="47" t="s">
        <v>3338</v>
      </c>
      <c r="F50" s="131"/>
    </row>
    <row r="51" ht="18.95" customHeight="1" spans="1:5">
      <c r="A51" s="163" t="s">
        <v>3377</v>
      </c>
      <c r="B51" s="240">
        <v>3000329</v>
      </c>
      <c r="C51" s="240">
        <v>1784068</v>
      </c>
      <c r="D51" s="240"/>
      <c r="E51" s="47" t="s">
        <v>176</v>
      </c>
    </row>
    <row r="52" ht="18.95" customHeight="1" spans="1:5">
      <c r="A52" s="167" t="s">
        <v>3378</v>
      </c>
      <c r="B52" s="239"/>
      <c r="C52" s="239"/>
      <c r="D52" s="239"/>
      <c r="E52" s="47" t="s">
        <v>3338</v>
      </c>
    </row>
    <row r="53" ht="18.95" customHeight="1" spans="1:5">
      <c r="A53" s="167" t="s">
        <v>3379</v>
      </c>
      <c r="B53" s="239">
        <v>1145761</v>
      </c>
      <c r="C53" s="249">
        <v>440000</v>
      </c>
      <c r="D53" s="239"/>
      <c r="E53" s="47" t="s">
        <v>176</v>
      </c>
    </row>
    <row r="54" ht="18.95" customHeight="1" spans="1:5">
      <c r="A54" s="167" t="s">
        <v>3380</v>
      </c>
      <c r="B54" s="239">
        <v>1854568</v>
      </c>
      <c r="C54" s="239">
        <v>1344068</v>
      </c>
      <c r="D54" s="239"/>
      <c r="E54" s="47" t="s">
        <v>176</v>
      </c>
    </row>
    <row r="55" ht="18.95" customHeight="1" spans="1:5">
      <c r="A55" s="166" t="s">
        <v>92</v>
      </c>
      <c r="B55" s="239"/>
      <c r="C55" s="239"/>
      <c r="D55" s="239"/>
      <c r="E55" s="47" t="s">
        <v>3338</v>
      </c>
    </row>
    <row r="56" ht="18.95" customHeight="1" spans="1:5">
      <c r="A56" s="236" t="s">
        <v>133</v>
      </c>
      <c r="B56" s="240">
        <v>9275335</v>
      </c>
      <c r="C56" s="240">
        <v>8988068</v>
      </c>
      <c r="D56" s="241"/>
      <c r="E56" s="47" t="s">
        <v>176</v>
      </c>
    </row>
    <row r="1129" spans="3:8">
      <c r="C1129" s="222"/>
      <c r="D1129" s="242"/>
      <c r="E1129" s="243"/>
      <c r="F1129" s="222"/>
      <c r="G1129" s="222"/>
      <c r="H1129" s="222"/>
    </row>
  </sheetData>
  <autoFilter ref="A3:E56">
    <extLst/>
  </autoFilter>
  <mergeCells count="1">
    <mergeCell ref="A1:D1"/>
  </mergeCells>
  <conditionalFormatting sqref="D4:D49">
    <cfRule type="cellIs" dxfId="6" priority="1" stopIfTrue="1" operator="greaterThan">
      <formula>10</formula>
    </cfRule>
    <cfRule type="cellIs" dxfId="6" priority="2" stopIfTrue="1" operator="lessThanOrEqual">
      <formula>-1</formula>
    </cfRule>
  </conditionalFormatting>
  <dataValidations count="1">
    <dataValidation type="custom" allowBlank="1" showInputMessage="1" showErrorMessage="1" errorTitle="提示" error="对不起，此处只能输入数字。"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B25:C25 IX25:IY25 ST25:SU25 ACP25:ACQ25 AML25:AMM25 AWH25:AWI25 BGD25:BGE25 BPZ25:BQA25 BZV25:BZW25 CJR25:CJS25 CTN25:CTO25 DDJ25:DDK25 DNF25:DNG25 DXB25:DXC25 EGX25:EGY25 EQT25:EQU25 FAP25:FAQ25 FKL25:FKM25 FUH25:FUI25 GED25:GEE25 GNZ25:GOA25 GXV25:GXW25 HHR25:HHS25 HRN25:HRO25 IBJ25:IBK25 ILF25:ILG25 IVB25:IVC25 JEX25:JEY25 JOT25:JOU25 JYP25:JYQ25 KIL25:KIM25 KSH25:KSI25 LCD25:LCE25 LLZ25:LMA25 LVV25:LVW25 MFR25:MFS25 MPN25:MPO25 MZJ25:MZK25 NJF25:NJG25 NTB25:NTC25 OCX25:OCY25 OMT25:OMU25 OWP25:OWQ25 PGL25:PGM25 PQH25:PQI25 QAD25:QAE25 QJZ25:QKA25 QTV25:QTW25 RDR25:RDS25 RNN25:RNO25 RXJ25:RXK25 SHF25:SHG25 SRB25:SRC25 TAX25:TAY25 TKT25:TKU25 TUP25:TUQ25 UEL25:UEM25 UOH25:UOI25 UYD25:UYE25 VHZ25:VIA25 VRV25:VRW25 WBR25:WBS25 WLN25:WLO25 WVJ25:WVK25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65561:C65561 IX65561:IY65561 ST65561:SU65561 ACP65561:ACQ65561 AML65561:AMM65561 AWH65561:AWI65561 BGD65561:BGE65561 BPZ65561:BQA65561 BZV65561:BZW65561 CJR65561:CJS65561 CTN65561:CTO65561 DDJ65561:DDK65561 DNF65561:DNG65561 DXB65561:DXC65561 EGX65561:EGY65561 EQT65561:EQU65561 FAP65561:FAQ65561 FKL65561:FKM65561 FUH65561:FUI65561 GED65561:GEE65561 GNZ65561:GOA65561 GXV65561:GXW65561 HHR65561:HHS65561 HRN65561:HRO65561 IBJ65561:IBK65561 ILF65561:ILG65561 IVB65561:IVC65561 JEX65561:JEY65561 JOT65561:JOU65561 JYP65561:JYQ65561 KIL65561:KIM65561 KSH65561:KSI65561 LCD65561:LCE65561 LLZ65561:LMA65561 LVV65561:LVW65561 MFR65561:MFS65561 MPN65561:MPO65561 MZJ65561:MZK65561 NJF65561:NJG65561 NTB65561:NTC65561 OCX65561:OCY65561 OMT65561:OMU65561 OWP65561:OWQ65561 PGL65561:PGM65561 PQH65561:PQI65561 QAD65561:QAE65561 QJZ65561:QKA65561 QTV65561:QTW65561 RDR65561:RDS65561 RNN65561:RNO65561 RXJ65561:RXK65561 SHF65561:SHG65561 SRB65561:SRC65561 TAX65561:TAY65561 TKT65561:TKU65561 TUP65561:TUQ65561 UEL65561:UEM65561 UOH65561:UOI65561 UYD65561:UYE65561 VHZ65561:VIA65561 VRV65561:VRW65561 WBR65561:WBS65561 WLN65561:WLO65561 WVJ65561:WVK65561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31097:C131097 IX131097:IY131097 ST131097:SU131097 ACP131097:ACQ131097 AML131097:AMM131097 AWH131097:AWI131097 BGD131097:BGE131097 BPZ131097:BQA131097 BZV131097:BZW131097 CJR131097:CJS131097 CTN131097:CTO131097 DDJ131097:DDK131097 DNF131097:DNG131097 DXB131097:DXC131097 EGX131097:EGY131097 EQT131097:EQU131097 FAP131097:FAQ131097 FKL131097:FKM131097 FUH131097:FUI131097 GED131097:GEE131097 GNZ131097:GOA131097 GXV131097:GXW131097 HHR131097:HHS131097 HRN131097:HRO131097 IBJ131097:IBK131097 ILF131097:ILG131097 IVB131097:IVC131097 JEX131097:JEY131097 JOT131097:JOU131097 JYP131097:JYQ131097 KIL131097:KIM131097 KSH131097:KSI131097 LCD131097:LCE131097 LLZ131097:LMA131097 LVV131097:LVW131097 MFR131097:MFS131097 MPN131097:MPO131097 MZJ131097:MZK131097 NJF131097:NJG131097 NTB131097:NTC131097 OCX131097:OCY131097 OMT131097:OMU131097 OWP131097:OWQ131097 PGL131097:PGM131097 PQH131097:PQI131097 QAD131097:QAE131097 QJZ131097:QKA131097 QTV131097:QTW131097 RDR131097:RDS131097 RNN131097:RNO131097 RXJ131097:RXK131097 SHF131097:SHG131097 SRB131097:SRC131097 TAX131097:TAY131097 TKT131097:TKU131097 TUP131097:TUQ131097 UEL131097:UEM131097 UOH131097:UOI131097 UYD131097:UYE131097 VHZ131097:VIA131097 VRV131097:VRW131097 WBR131097:WBS131097 WLN131097:WLO131097 WVJ131097:WVK131097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196633:C196633 IX196633:IY196633 ST196633:SU196633 ACP196633:ACQ196633 AML196633:AMM196633 AWH196633:AWI196633 BGD196633:BGE196633 BPZ196633:BQA196633 BZV196633:BZW196633 CJR196633:CJS196633 CTN196633:CTO196633 DDJ196633:DDK196633 DNF196633:DNG196633 DXB196633:DXC196633 EGX196633:EGY196633 EQT196633:EQU196633 FAP196633:FAQ196633 FKL196633:FKM196633 FUH196633:FUI196633 GED196633:GEE196633 GNZ196633:GOA196633 GXV196633:GXW196633 HHR196633:HHS196633 HRN196633:HRO196633 IBJ196633:IBK196633 ILF196633:ILG196633 IVB196633:IVC196633 JEX196633:JEY196633 JOT196633:JOU196633 JYP196633:JYQ196633 KIL196633:KIM196633 KSH196633:KSI196633 LCD196633:LCE196633 LLZ196633:LMA196633 LVV196633:LVW196633 MFR196633:MFS196633 MPN196633:MPO196633 MZJ196633:MZK196633 NJF196633:NJG196633 NTB196633:NTC196633 OCX196633:OCY196633 OMT196633:OMU196633 OWP196633:OWQ196633 PGL196633:PGM196633 PQH196633:PQI196633 QAD196633:QAE196633 QJZ196633:QKA196633 QTV196633:QTW196633 RDR196633:RDS196633 RNN196633:RNO196633 RXJ196633:RXK196633 SHF196633:SHG196633 SRB196633:SRC196633 TAX196633:TAY196633 TKT196633:TKU196633 TUP196633:TUQ196633 UEL196633:UEM196633 UOH196633:UOI196633 UYD196633:UYE196633 VHZ196633:VIA196633 VRV196633:VRW196633 WBR196633:WBS196633 WLN196633:WLO196633 WVJ196633:WVK196633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262169:C262169 IX262169:IY262169 ST262169:SU262169 ACP262169:ACQ262169 AML262169:AMM262169 AWH262169:AWI262169 BGD262169:BGE262169 BPZ262169:BQA262169 BZV262169:BZW262169 CJR262169:CJS262169 CTN262169:CTO262169 DDJ262169:DDK262169 DNF262169:DNG262169 DXB262169:DXC262169 EGX262169:EGY262169 EQT262169:EQU262169 FAP262169:FAQ262169 FKL262169:FKM262169 FUH262169:FUI262169 GED262169:GEE262169 GNZ262169:GOA262169 GXV262169:GXW262169 HHR262169:HHS262169 HRN262169:HRO262169 IBJ262169:IBK262169 ILF262169:ILG262169 IVB262169:IVC262169 JEX262169:JEY262169 JOT262169:JOU262169 JYP262169:JYQ262169 KIL262169:KIM262169 KSH262169:KSI262169 LCD262169:LCE262169 LLZ262169:LMA262169 LVV262169:LVW262169 MFR262169:MFS262169 MPN262169:MPO262169 MZJ262169:MZK262169 NJF262169:NJG262169 NTB262169:NTC262169 OCX262169:OCY262169 OMT262169:OMU262169 OWP262169:OWQ262169 PGL262169:PGM262169 PQH262169:PQI262169 QAD262169:QAE262169 QJZ262169:QKA262169 QTV262169:QTW262169 RDR262169:RDS262169 RNN262169:RNO262169 RXJ262169:RXK262169 SHF262169:SHG262169 SRB262169:SRC262169 TAX262169:TAY262169 TKT262169:TKU262169 TUP262169:TUQ262169 UEL262169:UEM262169 UOH262169:UOI262169 UYD262169:UYE262169 VHZ262169:VIA262169 VRV262169:VRW262169 WBR262169:WBS262169 WLN262169:WLO262169 WVJ262169:WVK262169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27705:C327705 IX327705:IY327705 ST327705:SU327705 ACP327705:ACQ327705 AML327705:AMM327705 AWH327705:AWI327705 BGD327705:BGE327705 BPZ327705:BQA327705 BZV327705:BZW327705 CJR327705:CJS327705 CTN327705:CTO327705 DDJ327705:DDK327705 DNF327705:DNG327705 DXB327705:DXC327705 EGX327705:EGY327705 EQT327705:EQU327705 FAP327705:FAQ327705 FKL327705:FKM327705 FUH327705:FUI327705 GED327705:GEE327705 GNZ327705:GOA327705 GXV327705:GXW327705 HHR327705:HHS327705 HRN327705:HRO327705 IBJ327705:IBK327705 ILF327705:ILG327705 IVB327705:IVC327705 JEX327705:JEY327705 JOT327705:JOU327705 JYP327705:JYQ327705 KIL327705:KIM327705 KSH327705:KSI327705 LCD327705:LCE327705 LLZ327705:LMA327705 LVV327705:LVW327705 MFR327705:MFS327705 MPN327705:MPO327705 MZJ327705:MZK327705 NJF327705:NJG327705 NTB327705:NTC327705 OCX327705:OCY327705 OMT327705:OMU327705 OWP327705:OWQ327705 PGL327705:PGM327705 PQH327705:PQI327705 QAD327705:QAE327705 QJZ327705:QKA327705 QTV327705:QTW327705 RDR327705:RDS327705 RNN327705:RNO327705 RXJ327705:RXK327705 SHF327705:SHG327705 SRB327705:SRC327705 TAX327705:TAY327705 TKT327705:TKU327705 TUP327705:TUQ327705 UEL327705:UEM327705 UOH327705:UOI327705 UYD327705:UYE327705 VHZ327705:VIA327705 VRV327705:VRW327705 WBR327705:WBS327705 WLN327705:WLO327705 WVJ327705:WVK327705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393241:C393241 IX393241:IY393241 ST393241:SU393241 ACP393241:ACQ393241 AML393241:AMM393241 AWH393241:AWI393241 BGD393241:BGE393241 BPZ393241:BQA393241 BZV393241:BZW393241 CJR393241:CJS393241 CTN393241:CTO393241 DDJ393241:DDK393241 DNF393241:DNG393241 DXB393241:DXC393241 EGX393241:EGY393241 EQT393241:EQU393241 FAP393241:FAQ393241 FKL393241:FKM393241 FUH393241:FUI393241 GED393241:GEE393241 GNZ393241:GOA393241 GXV393241:GXW393241 HHR393241:HHS393241 HRN393241:HRO393241 IBJ393241:IBK393241 ILF393241:ILG393241 IVB393241:IVC393241 JEX393241:JEY393241 JOT393241:JOU393241 JYP393241:JYQ393241 KIL393241:KIM393241 KSH393241:KSI393241 LCD393241:LCE393241 LLZ393241:LMA393241 LVV393241:LVW393241 MFR393241:MFS393241 MPN393241:MPO393241 MZJ393241:MZK393241 NJF393241:NJG393241 NTB393241:NTC393241 OCX393241:OCY393241 OMT393241:OMU393241 OWP393241:OWQ393241 PGL393241:PGM393241 PQH393241:PQI393241 QAD393241:QAE393241 QJZ393241:QKA393241 QTV393241:QTW393241 RDR393241:RDS393241 RNN393241:RNO393241 RXJ393241:RXK393241 SHF393241:SHG393241 SRB393241:SRC393241 TAX393241:TAY393241 TKT393241:TKU393241 TUP393241:TUQ393241 UEL393241:UEM393241 UOH393241:UOI393241 UYD393241:UYE393241 VHZ393241:VIA393241 VRV393241:VRW393241 WBR393241:WBS393241 WLN393241:WLO393241 WVJ393241:WVK393241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458777:C458777 IX458777:IY458777 ST458777:SU458777 ACP458777:ACQ458777 AML458777:AMM458777 AWH458777:AWI458777 BGD458777:BGE458777 BPZ458777:BQA458777 BZV458777:BZW458777 CJR458777:CJS458777 CTN458777:CTO458777 DDJ458777:DDK458777 DNF458777:DNG458777 DXB458777:DXC458777 EGX458777:EGY458777 EQT458777:EQU458777 FAP458777:FAQ458777 FKL458777:FKM458777 FUH458777:FUI458777 GED458777:GEE458777 GNZ458777:GOA458777 GXV458777:GXW458777 HHR458777:HHS458777 HRN458777:HRO458777 IBJ458777:IBK458777 ILF458777:ILG458777 IVB458777:IVC458777 JEX458777:JEY458777 JOT458777:JOU458777 JYP458777:JYQ458777 KIL458777:KIM458777 KSH458777:KSI458777 LCD458777:LCE458777 LLZ458777:LMA458777 LVV458777:LVW458777 MFR458777:MFS458777 MPN458777:MPO458777 MZJ458777:MZK458777 NJF458777:NJG458777 NTB458777:NTC458777 OCX458777:OCY458777 OMT458777:OMU458777 OWP458777:OWQ458777 PGL458777:PGM458777 PQH458777:PQI458777 QAD458777:QAE458777 QJZ458777:QKA458777 QTV458777:QTW458777 RDR458777:RDS458777 RNN458777:RNO458777 RXJ458777:RXK458777 SHF458777:SHG458777 SRB458777:SRC458777 TAX458777:TAY458777 TKT458777:TKU458777 TUP458777:TUQ458777 UEL458777:UEM458777 UOH458777:UOI458777 UYD458777:UYE458777 VHZ458777:VIA458777 VRV458777:VRW458777 WBR458777:WBS458777 WLN458777:WLO458777 WVJ458777:WVK458777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24313:C524313 IX524313:IY524313 ST524313:SU524313 ACP524313:ACQ524313 AML524313:AMM524313 AWH524313:AWI524313 BGD524313:BGE524313 BPZ524313:BQA524313 BZV524313:BZW524313 CJR524313:CJS524313 CTN524313:CTO524313 DDJ524313:DDK524313 DNF524313:DNG524313 DXB524313:DXC524313 EGX524313:EGY524313 EQT524313:EQU524313 FAP524313:FAQ524313 FKL524313:FKM524313 FUH524313:FUI524313 GED524313:GEE524313 GNZ524313:GOA524313 GXV524313:GXW524313 HHR524313:HHS524313 HRN524313:HRO524313 IBJ524313:IBK524313 ILF524313:ILG524313 IVB524313:IVC524313 JEX524313:JEY524313 JOT524313:JOU524313 JYP524313:JYQ524313 KIL524313:KIM524313 KSH524313:KSI524313 LCD524313:LCE524313 LLZ524313:LMA524313 LVV524313:LVW524313 MFR524313:MFS524313 MPN524313:MPO524313 MZJ524313:MZK524313 NJF524313:NJG524313 NTB524313:NTC524313 OCX524313:OCY524313 OMT524313:OMU524313 OWP524313:OWQ524313 PGL524313:PGM524313 PQH524313:PQI524313 QAD524313:QAE524313 QJZ524313:QKA524313 QTV524313:QTW524313 RDR524313:RDS524313 RNN524313:RNO524313 RXJ524313:RXK524313 SHF524313:SHG524313 SRB524313:SRC524313 TAX524313:TAY524313 TKT524313:TKU524313 TUP524313:TUQ524313 UEL524313:UEM524313 UOH524313:UOI524313 UYD524313:UYE524313 VHZ524313:VIA524313 VRV524313:VRW524313 WBR524313:WBS524313 WLN524313:WLO524313 WVJ524313:WVK524313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589849:C589849 IX589849:IY589849 ST589849:SU589849 ACP589849:ACQ589849 AML589849:AMM589849 AWH589849:AWI589849 BGD589849:BGE589849 BPZ589849:BQA589849 BZV589849:BZW589849 CJR589849:CJS589849 CTN589849:CTO589849 DDJ589849:DDK589849 DNF589849:DNG589849 DXB589849:DXC589849 EGX589849:EGY589849 EQT589849:EQU589849 FAP589849:FAQ589849 FKL589849:FKM589849 FUH589849:FUI589849 GED589849:GEE589849 GNZ589849:GOA589849 GXV589849:GXW589849 HHR589849:HHS589849 HRN589849:HRO589849 IBJ589849:IBK589849 ILF589849:ILG589849 IVB589849:IVC589849 JEX589849:JEY589849 JOT589849:JOU589849 JYP589849:JYQ589849 KIL589849:KIM589849 KSH589849:KSI589849 LCD589849:LCE589849 LLZ589849:LMA589849 LVV589849:LVW589849 MFR589849:MFS589849 MPN589849:MPO589849 MZJ589849:MZK589849 NJF589849:NJG589849 NTB589849:NTC589849 OCX589849:OCY589849 OMT589849:OMU589849 OWP589849:OWQ589849 PGL589849:PGM589849 PQH589849:PQI589849 QAD589849:QAE589849 QJZ589849:QKA589849 QTV589849:QTW589849 RDR589849:RDS589849 RNN589849:RNO589849 RXJ589849:RXK589849 SHF589849:SHG589849 SRB589849:SRC589849 TAX589849:TAY589849 TKT589849:TKU589849 TUP589849:TUQ589849 UEL589849:UEM589849 UOH589849:UOI589849 UYD589849:UYE589849 VHZ589849:VIA589849 VRV589849:VRW589849 WBR589849:WBS589849 WLN589849:WLO589849 WVJ589849:WVK589849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655385:C655385 IX655385:IY655385 ST655385:SU655385 ACP655385:ACQ655385 AML655385:AMM655385 AWH655385:AWI655385 BGD655385:BGE655385 BPZ655385:BQA655385 BZV655385:BZW655385 CJR655385:CJS655385 CTN655385:CTO655385 DDJ655385:DDK655385 DNF655385:DNG655385 DXB655385:DXC655385 EGX655385:EGY655385 EQT655385:EQU655385 FAP655385:FAQ655385 FKL655385:FKM655385 FUH655385:FUI655385 GED655385:GEE655385 GNZ655385:GOA655385 GXV655385:GXW655385 HHR655385:HHS655385 HRN655385:HRO655385 IBJ655385:IBK655385 ILF655385:ILG655385 IVB655385:IVC655385 JEX655385:JEY655385 JOT655385:JOU655385 JYP655385:JYQ655385 KIL655385:KIM655385 KSH655385:KSI655385 LCD655385:LCE655385 LLZ655385:LMA655385 LVV655385:LVW655385 MFR655385:MFS655385 MPN655385:MPO655385 MZJ655385:MZK655385 NJF655385:NJG655385 NTB655385:NTC655385 OCX655385:OCY655385 OMT655385:OMU655385 OWP655385:OWQ655385 PGL655385:PGM655385 PQH655385:PQI655385 QAD655385:QAE655385 QJZ655385:QKA655385 QTV655385:QTW655385 RDR655385:RDS655385 RNN655385:RNO655385 RXJ655385:RXK655385 SHF655385:SHG655385 SRB655385:SRC655385 TAX655385:TAY655385 TKT655385:TKU655385 TUP655385:TUQ655385 UEL655385:UEM655385 UOH655385:UOI655385 UYD655385:UYE655385 VHZ655385:VIA655385 VRV655385:VRW655385 WBR655385:WBS655385 WLN655385:WLO655385 WVJ655385:WVK655385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20921:C720921 IX720921:IY720921 ST720921:SU720921 ACP720921:ACQ720921 AML720921:AMM720921 AWH720921:AWI720921 BGD720921:BGE720921 BPZ720921:BQA720921 BZV720921:BZW720921 CJR720921:CJS720921 CTN720921:CTO720921 DDJ720921:DDK720921 DNF720921:DNG720921 DXB720921:DXC720921 EGX720921:EGY720921 EQT720921:EQU720921 FAP720921:FAQ720921 FKL720921:FKM720921 FUH720921:FUI720921 GED720921:GEE720921 GNZ720921:GOA720921 GXV720921:GXW720921 HHR720921:HHS720921 HRN720921:HRO720921 IBJ720921:IBK720921 ILF720921:ILG720921 IVB720921:IVC720921 JEX720921:JEY720921 JOT720921:JOU720921 JYP720921:JYQ720921 KIL720921:KIM720921 KSH720921:KSI720921 LCD720921:LCE720921 LLZ720921:LMA720921 LVV720921:LVW720921 MFR720921:MFS720921 MPN720921:MPO720921 MZJ720921:MZK720921 NJF720921:NJG720921 NTB720921:NTC720921 OCX720921:OCY720921 OMT720921:OMU720921 OWP720921:OWQ720921 PGL720921:PGM720921 PQH720921:PQI720921 QAD720921:QAE720921 QJZ720921:QKA720921 QTV720921:QTW720921 RDR720921:RDS720921 RNN720921:RNO720921 RXJ720921:RXK720921 SHF720921:SHG720921 SRB720921:SRC720921 TAX720921:TAY720921 TKT720921:TKU720921 TUP720921:TUQ720921 UEL720921:UEM720921 UOH720921:UOI720921 UYD720921:UYE720921 VHZ720921:VIA720921 VRV720921:VRW720921 WBR720921:WBS720921 WLN720921:WLO720921 WVJ720921:WVK720921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786457:C786457 IX786457:IY786457 ST786457:SU786457 ACP786457:ACQ786457 AML786457:AMM786457 AWH786457:AWI786457 BGD786457:BGE786457 BPZ786457:BQA786457 BZV786457:BZW786457 CJR786457:CJS786457 CTN786457:CTO786457 DDJ786457:DDK786457 DNF786457:DNG786457 DXB786457:DXC786457 EGX786457:EGY786457 EQT786457:EQU786457 FAP786457:FAQ786457 FKL786457:FKM786457 FUH786457:FUI786457 GED786457:GEE786457 GNZ786457:GOA786457 GXV786457:GXW786457 HHR786457:HHS786457 HRN786457:HRO786457 IBJ786457:IBK786457 ILF786457:ILG786457 IVB786457:IVC786457 JEX786457:JEY786457 JOT786457:JOU786457 JYP786457:JYQ786457 KIL786457:KIM786457 KSH786457:KSI786457 LCD786457:LCE786457 LLZ786457:LMA786457 LVV786457:LVW786457 MFR786457:MFS786457 MPN786457:MPO786457 MZJ786457:MZK786457 NJF786457:NJG786457 NTB786457:NTC786457 OCX786457:OCY786457 OMT786457:OMU786457 OWP786457:OWQ786457 PGL786457:PGM786457 PQH786457:PQI786457 QAD786457:QAE786457 QJZ786457:QKA786457 QTV786457:QTW786457 RDR786457:RDS786457 RNN786457:RNO786457 RXJ786457:RXK786457 SHF786457:SHG786457 SRB786457:SRC786457 TAX786457:TAY786457 TKT786457:TKU786457 TUP786457:TUQ786457 UEL786457:UEM786457 UOH786457:UOI786457 UYD786457:UYE786457 VHZ786457:VIA786457 VRV786457:VRW786457 WBR786457:WBS786457 WLN786457:WLO786457 WVJ786457:WVK786457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851993:C851993 IX851993:IY851993 ST851993:SU851993 ACP851993:ACQ851993 AML851993:AMM851993 AWH851993:AWI851993 BGD851993:BGE851993 BPZ851993:BQA851993 BZV851993:BZW851993 CJR851993:CJS851993 CTN851993:CTO851993 DDJ851993:DDK851993 DNF851993:DNG851993 DXB851993:DXC851993 EGX851993:EGY851993 EQT851993:EQU851993 FAP851993:FAQ851993 FKL851993:FKM851993 FUH851993:FUI851993 GED851993:GEE851993 GNZ851993:GOA851993 GXV851993:GXW851993 HHR851993:HHS851993 HRN851993:HRO851993 IBJ851993:IBK851993 ILF851993:ILG851993 IVB851993:IVC851993 JEX851993:JEY851993 JOT851993:JOU851993 JYP851993:JYQ851993 KIL851993:KIM851993 KSH851993:KSI851993 LCD851993:LCE851993 LLZ851993:LMA851993 LVV851993:LVW851993 MFR851993:MFS851993 MPN851993:MPO851993 MZJ851993:MZK851993 NJF851993:NJG851993 NTB851993:NTC851993 OCX851993:OCY851993 OMT851993:OMU851993 OWP851993:OWQ851993 PGL851993:PGM851993 PQH851993:PQI851993 QAD851993:QAE851993 QJZ851993:QKA851993 QTV851993:QTW851993 RDR851993:RDS851993 RNN851993:RNO851993 RXJ851993:RXK851993 SHF851993:SHG851993 SRB851993:SRC851993 TAX851993:TAY851993 TKT851993:TKU851993 TUP851993:TUQ851993 UEL851993:UEM851993 UOH851993:UOI851993 UYD851993:UYE851993 VHZ851993:VIA851993 VRV851993:VRW851993 WBR851993:WBS851993 WLN851993:WLO851993 WVJ851993:WVK851993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17529:C917529 IX917529:IY917529 ST917529:SU917529 ACP917529:ACQ917529 AML917529:AMM917529 AWH917529:AWI917529 BGD917529:BGE917529 BPZ917529:BQA917529 BZV917529:BZW917529 CJR917529:CJS917529 CTN917529:CTO917529 DDJ917529:DDK917529 DNF917529:DNG917529 DXB917529:DXC917529 EGX917529:EGY917529 EQT917529:EQU917529 FAP917529:FAQ917529 FKL917529:FKM917529 FUH917529:FUI917529 GED917529:GEE917529 GNZ917529:GOA917529 GXV917529:GXW917529 HHR917529:HHS917529 HRN917529:HRO917529 IBJ917529:IBK917529 ILF917529:ILG917529 IVB917529:IVC917529 JEX917529:JEY917529 JOT917529:JOU917529 JYP917529:JYQ917529 KIL917529:KIM917529 KSH917529:KSI917529 LCD917529:LCE917529 LLZ917529:LMA917529 LVV917529:LVW917529 MFR917529:MFS917529 MPN917529:MPO917529 MZJ917529:MZK917529 NJF917529:NJG917529 NTB917529:NTC917529 OCX917529:OCY917529 OMT917529:OMU917529 OWP917529:OWQ917529 PGL917529:PGM917529 PQH917529:PQI917529 QAD917529:QAE917529 QJZ917529:QKA917529 QTV917529:QTW917529 RDR917529:RDS917529 RNN917529:RNO917529 RXJ917529:RXK917529 SHF917529:SHG917529 SRB917529:SRC917529 TAX917529:TAY917529 TKT917529:TKU917529 TUP917529:TUQ917529 UEL917529:UEM917529 UOH917529:UOI917529 UYD917529:UYE917529 VHZ917529:VIA917529 VRV917529:VRW917529 WBR917529:WBS917529 WLN917529:WLO917529 WVJ917529:WVK917529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B983065:C983065 IX983065:IY983065 ST983065:SU983065 ACP983065:ACQ983065 AML983065:AMM983065 AWH983065:AWI983065 BGD983065:BGE983065 BPZ983065:BQA983065 BZV983065:BZW983065 CJR983065:CJS983065 CTN983065:CTO983065 DDJ983065:DDK983065 DNF983065:DNG983065 DXB983065:DXC983065 EGX983065:EGY983065 EQT983065:EQU983065 FAP983065:FAQ983065 FKL983065:FKM983065 FUH983065:FUI983065 GED983065:GEE983065 GNZ983065:GOA983065 GXV983065:GXW983065 HHR983065:HHS983065 HRN983065:HRO983065 IBJ983065:IBK983065 ILF983065:ILG983065 IVB983065:IVC983065 JEX983065:JEY983065 JOT983065:JOU983065 JYP983065:JYQ983065 KIL983065:KIM983065 KSH983065:KSI983065 LCD983065:LCE983065 LLZ983065:LMA983065 LVV983065:LVW983065 MFR983065:MFS983065 MPN983065:MPO983065 MZJ983065:MZK983065 NJF983065:NJG983065 NTB983065:NTC983065 OCX983065:OCY983065 OMT983065:OMU983065 OWP983065:OWQ983065 PGL983065:PGM983065 PQH983065:PQI983065 QAD983065:QAE983065 QJZ983065:QKA983065 QTV983065:QTW983065 RDR983065:RDS983065 RNN983065:RNO983065 RXJ983065:RXK983065 SHF983065:SHG983065 SRB983065:SRC983065 TAX983065:TAY983065 TKT983065:TKU983065 TUP983065:TUQ983065 UEL983065:UEM983065 UOH983065:UOI983065 UYD983065:UYE983065 VHZ983065:VIA983065 VRV983065:VRW983065 WBR983065:WBS983065 WLN983065:WLO983065 WVJ983065:WVK983065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5:B24 B26:B46 B65541:B65560 B65562:B65582 B131077:B131096 B131098:B131118 B196613:B196632 B196634:B196654 B262149:B262168 B262170:B262190 B327685:B327704 B327706:B327726 B393221:B393240 B393242:B393262 B458757:B458776 B458778:B458798 B524293:B524312 B524314:B524334 B589829:B589848 B589850:B589870 B655365:B655384 B655386:B655406 B720901:B720920 B720922:B720942 B786437:B786456 B786458:B786478 B851973:B851992 B851994:B852014 B917509:B917528 B917530:B917550 B983045:B983064 B983066:B983086 IX5:IX24 IX26:IX46 IX65541:IX65560 IX65562:IX65582 IX131077:IX131096 IX131098:IX131118 IX196613:IX196632 IX196634:IX196654 IX262149:IX262168 IX262170:IX262190 IX327685:IX327704 IX327706:IX327726 IX393221:IX393240 IX393242:IX393262 IX458757:IX458776 IX458778:IX458798 IX524293:IX524312 IX524314:IX524334 IX589829:IX589848 IX589850:IX589870 IX655365:IX655384 IX655386:IX655406 IX720901:IX720920 IX720922:IX720942 IX786437:IX786456 IX786458:IX786478 IX851973:IX851992 IX851994:IX852014 IX917509:IX917528 IX917530:IX917550 IX983045:IX983064 IX983066:IX983086 ST5:ST24 ST26:ST46 ST65541:ST65560 ST65562:ST65582 ST131077:ST131096 ST131098:ST131118 ST196613:ST196632 ST196634:ST196654 ST262149:ST262168 ST262170:ST262190 ST327685:ST327704 ST327706:ST327726 ST393221:ST393240 ST393242:ST393262 ST458757:ST458776 ST458778:ST458798 ST524293:ST524312 ST524314:ST524334 ST589829:ST589848 ST589850:ST589870 ST655365:ST655384 ST655386:ST655406 ST720901:ST720920 ST720922:ST720942 ST786437:ST786456 ST786458:ST786478 ST851973:ST851992 ST851994:ST852014 ST917509:ST917528 ST917530:ST917550 ST983045:ST983064 ST983066:ST983086 ACP5:ACP24 ACP26:ACP46 ACP65541:ACP65560 ACP65562:ACP65582 ACP131077:ACP131096 ACP131098:ACP131118 ACP196613:ACP196632 ACP196634:ACP196654 ACP262149:ACP262168 ACP262170:ACP262190 ACP327685:ACP327704 ACP327706:ACP327726 ACP393221:ACP393240 ACP393242:ACP393262 ACP458757:ACP458776 ACP458778:ACP458798 ACP524293:ACP524312 ACP524314:ACP524334 ACP589829:ACP589848 ACP589850:ACP589870 ACP655365:ACP655384 ACP655386:ACP655406 ACP720901:ACP720920 ACP720922:ACP720942 ACP786437:ACP786456 ACP786458:ACP786478 ACP851973:ACP851992 ACP851994:ACP852014 ACP917509:ACP917528 ACP917530:ACP917550 ACP983045:ACP983064 ACP983066:ACP983086 AML5:AML24 AML26:AML46 AML65541:AML65560 AML65562:AML65582 AML131077:AML131096 AML131098:AML131118 AML196613:AML196632 AML196634:AML196654 AML262149:AML262168 AML262170:AML262190 AML327685:AML327704 AML327706:AML327726 AML393221:AML393240 AML393242:AML393262 AML458757:AML458776 AML458778:AML458798 AML524293:AML524312 AML524314:AML524334 AML589829:AML589848 AML589850:AML589870 AML655365:AML655384 AML655386:AML655406 AML720901:AML720920 AML720922:AML720942 AML786437:AML786456 AML786458:AML786478 AML851973:AML851992 AML851994:AML852014 AML917509:AML917528 AML917530:AML917550 AML983045:AML983064 AML983066:AML983086 AWH5:AWH24 AWH26:AWH46 AWH65541:AWH65560 AWH65562:AWH65582 AWH131077:AWH131096 AWH131098:AWH131118 AWH196613:AWH196632 AWH196634:AWH196654 AWH262149:AWH262168 AWH262170:AWH262190 AWH327685:AWH327704 AWH327706:AWH327726 AWH393221:AWH393240 AWH393242:AWH393262 AWH458757:AWH458776 AWH458778:AWH458798 AWH524293:AWH524312 AWH524314:AWH524334 AWH589829:AWH589848 AWH589850:AWH589870 AWH655365:AWH655384 AWH655386:AWH655406 AWH720901:AWH720920 AWH720922:AWH720942 AWH786437:AWH786456 AWH786458:AWH786478 AWH851973:AWH851992 AWH851994:AWH852014 AWH917509:AWH917528 AWH917530:AWH917550 AWH983045:AWH983064 AWH983066:AWH983086 BGD5:BGD24 BGD26:BGD46 BGD65541:BGD65560 BGD65562:BGD65582 BGD131077:BGD131096 BGD131098:BGD131118 BGD196613:BGD196632 BGD196634:BGD196654 BGD262149:BGD262168 BGD262170:BGD262190 BGD327685:BGD327704 BGD327706:BGD327726 BGD393221:BGD393240 BGD393242:BGD393262 BGD458757:BGD458776 BGD458778:BGD458798 BGD524293:BGD524312 BGD524314:BGD524334 BGD589829:BGD589848 BGD589850:BGD589870 BGD655365:BGD655384 BGD655386:BGD655406 BGD720901:BGD720920 BGD720922:BGD720942 BGD786437:BGD786456 BGD786458:BGD786478 BGD851973:BGD851992 BGD851994:BGD852014 BGD917509:BGD917528 BGD917530:BGD917550 BGD983045:BGD983064 BGD983066:BGD983086 BPZ5:BPZ24 BPZ26:BPZ46 BPZ65541:BPZ65560 BPZ65562:BPZ65582 BPZ131077:BPZ131096 BPZ131098:BPZ131118 BPZ196613:BPZ196632 BPZ196634:BPZ196654 BPZ262149:BPZ262168 BPZ262170:BPZ262190 BPZ327685:BPZ327704 BPZ327706:BPZ327726 BPZ393221:BPZ393240 BPZ393242:BPZ393262 BPZ458757:BPZ458776 BPZ458778:BPZ458798 BPZ524293:BPZ524312 BPZ524314:BPZ524334 BPZ589829:BPZ589848 BPZ589850:BPZ589870 BPZ655365:BPZ655384 BPZ655386:BPZ655406 BPZ720901:BPZ720920 BPZ720922:BPZ720942 BPZ786437:BPZ786456 BPZ786458:BPZ786478 BPZ851973:BPZ851992 BPZ851994:BPZ852014 BPZ917509:BPZ917528 BPZ917530:BPZ917550 BPZ983045:BPZ983064 BPZ983066:BPZ983086 BZV5:BZV24 BZV26:BZV46 BZV65541:BZV65560 BZV65562:BZV65582 BZV131077:BZV131096 BZV131098:BZV131118 BZV196613:BZV196632 BZV196634:BZV196654 BZV262149:BZV262168 BZV262170:BZV262190 BZV327685:BZV327704 BZV327706:BZV327726 BZV393221:BZV393240 BZV393242:BZV393262 BZV458757:BZV458776 BZV458778:BZV458798 BZV524293:BZV524312 BZV524314:BZV524334 BZV589829:BZV589848 BZV589850:BZV589870 BZV655365:BZV655384 BZV655386:BZV655406 BZV720901:BZV720920 BZV720922:BZV720942 BZV786437:BZV786456 BZV786458:BZV786478 BZV851973:BZV851992 BZV851994:BZV852014 BZV917509:BZV917528 BZV917530:BZV917550 BZV983045:BZV983064 BZV983066:BZV983086 CJR5:CJR24 CJR26:CJR46 CJR65541:CJR65560 CJR65562:CJR65582 CJR131077:CJR131096 CJR131098:CJR131118 CJR196613:CJR196632 CJR196634:CJR196654 CJR262149:CJR262168 CJR262170:CJR262190 CJR327685:CJR327704 CJR327706:CJR327726 CJR393221:CJR393240 CJR393242:CJR393262 CJR458757:CJR458776 CJR458778:CJR458798 CJR524293:CJR524312 CJR524314:CJR524334 CJR589829:CJR589848 CJR589850:CJR589870 CJR655365:CJR655384 CJR655386:CJR655406 CJR720901:CJR720920 CJR720922:CJR720942 CJR786437:CJR786456 CJR786458:CJR786478 CJR851973:CJR851992 CJR851994:CJR852014 CJR917509:CJR917528 CJR917530:CJR917550 CJR983045:CJR983064 CJR983066:CJR983086 CTN5:CTN24 CTN26:CTN46 CTN65541:CTN65560 CTN65562:CTN65582 CTN131077:CTN131096 CTN131098:CTN131118 CTN196613:CTN196632 CTN196634:CTN196654 CTN262149:CTN262168 CTN262170:CTN262190 CTN327685:CTN327704 CTN327706:CTN327726 CTN393221:CTN393240 CTN393242:CTN393262 CTN458757:CTN458776 CTN458778:CTN458798 CTN524293:CTN524312 CTN524314:CTN524334 CTN589829:CTN589848 CTN589850:CTN589870 CTN655365:CTN655384 CTN655386:CTN655406 CTN720901:CTN720920 CTN720922:CTN720942 CTN786437:CTN786456 CTN786458:CTN786478 CTN851973:CTN851992 CTN851994:CTN852014 CTN917509:CTN917528 CTN917530:CTN917550 CTN983045:CTN983064 CTN983066:CTN983086 DDJ5:DDJ24 DDJ26:DDJ46 DDJ65541:DDJ65560 DDJ65562:DDJ65582 DDJ131077:DDJ131096 DDJ131098:DDJ131118 DDJ196613:DDJ196632 DDJ196634:DDJ196654 DDJ262149:DDJ262168 DDJ262170:DDJ262190 DDJ327685:DDJ327704 DDJ327706:DDJ327726 DDJ393221:DDJ393240 DDJ393242:DDJ393262 DDJ458757:DDJ458776 DDJ458778:DDJ458798 DDJ524293:DDJ524312 DDJ524314:DDJ524334 DDJ589829:DDJ589848 DDJ589850:DDJ589870 DDJ655365:DDJ655384 DDJ655386:DDJ655406 DDJ720901:DDJ720920 DDJ720922:DDJ720942 DDJ786437:DDJ786456 DDJ786458:DDJ786478 DDJ851973:DDJ851992 DDJ851994:DDJ852014 DDJ917509:DDJ917528 DDJ917530:DDJ917550 DDJ983045:DDJ983064 DDJ983066:DDJ983086 DNF5:DNF24 DNF26:DNF46 DNF65541:DNF65560 DNF65562:DNF65582 DNF131077:DNF131096 DNF131098:DNF131118 DNF196613:DNF196632 DNF196634:DNF196654 DNF262149:DNF262168 DNF262170:DNF262190 DNF327685:DNF327704 DNF327706:DNF327726 DNF393221:DNF393240 DNF393242:DNF393262 DNF458757:DNF458776 DNF458778:DNF458798 DNF524293:DNF524312 DNF524314:DNF524334 DNF589829:DNF589848 DNF589850:DNF589870 DNF655365:DNF655384 DNF655386:DNF655406 DNF720901:DNF720920 DNF720922:DNF720942 DNF786437:DNF786456 DNF786458:DNF786478 DNF851973:DNF851992 DNF851994:DNF852014 DNF917509:DNF917528 DNF917530:DNF917550 DNF983045:DNF983064 DNF983066:DNF983086 DXB5:DXB24 DXB26:DXB46 DXB65541:DXB65560 DXB65562:DXB65582 DXB131077:DXB131096 DXB131098:DXB131118 DXB196613:DXB196632 DXB196634:DXB196654 DXB262149:DXB262168 DXB262170:DXB262190 DXB327685:DXB327704 DXB327706:DXB327726 DXB393221:DXB393240 DXB393242:DXB393262 DXB458757:DXB458776 DXB458778:DXB458798 DXB524293:DXB524312 DXB524314:DXB524334 DXB589829:DXB589848 DXB589850:DXB589870 DXB655365:DXB655384 DXB655386:DXB655406 DXB720901:DXB720920 DXB720922:DXB720942 DXB786437:DXB786456 DXB786458:DXB786478 DXB851973:DXB851992 DXB851994:DXB852014 DXB917509:DXB917528 DXB917530:DXB917550 DXB983045:DXB983064 DXB983066:DXB983086 EGX5:EGX24 EGX26:EGX46 EGX65541:EGX65560 EGX65562:EGX65582 EGX131077:EGX131096 EGX131098:EGX131118 EGX196613:EGX196632 EGX196634:EGX196654 EGX262149:EGX262168 EGX262170:EGX262190 EGX327685:EGX327704 EGX327706:EGX327726 EGX393221:EGX393240 EGX393242:EGX393262 EGX458757:EGX458776 EGX458778:EGX458798 EGX524293:EGX524312 EGX524314:EGX524334 EGX589829:EGX589848 EGX589850:EGX589870 EGX655365:EGX655384 EGX655386:EGX655406 EGX720901:EGX720920 EGX720922:EGX720942 EGX786437:EGX786456 EGX786458:EGX786478 EGX851973:EGX851992 EGX851994:EGX852014 EGX917509:EGX917528 EGX917530:EGX917550 EGX983045:EGX983064 EGX983066:EGX983086 EQT5:EQT24 EQT26:EQT46 EQT65541:EQT65560 EQT65562:EQT65582 EQT131077:EQT131096 EQT131098:EQT131118 EQT196613:EQT196632 EQT196634:EQT196654 EQT262149:EQT262168 EQT262170:EQT262190 EQT327685:EQT327704 EQT327706:EQT327726 EQT393221:EQT393240 EQT393242:EQT393262 EQT458757:EQT458776 EQT458778:EQT458798 EQT524293:EQT524312 EQT524314:EQT524334 EQT589829:EQT589848 EQT589850:EQT589870 EQT655365:EQT655384 EQT655386:EQT655406 EQT720901:EQT720920 EQT720922:EQT720942 EQT786437:EQT786456 EQT786458:EQT786478 EQT851973:EQT851992 EQT851994:EQT852014 EQT917509:EQT917528 EQT917530:EQT917550 EQT983045:EQT983064 EQT983066:EQT983086 FAP5:FAP24 FAP26:FAP46 FAP65541:FAP65560 FAP65562:FAP65582 FAP131077:FAP131096 FAP131098:FAP131118 FAP196613:FAP196632 FAP196634:FAP196654 FAP262149:FAP262168 FAP262170:FAP262190 FAP327685:FAP327704 FAP327706:FAP327726 FAP393221:FAP393240 FAP393242:FAP393262 FAP458757:FAP458776 FAP458778:FAP458798 FAP524293:FAP524312 FAP524314:FAP524334 FAP589829:FAP589848 FAP589850:FAP589870 FAP655365:FAP655384 FAP655386:FAP655406 FAP720901:FAP720920 FAP720922:FAP720942 FAP786437:FAP786456 FAP786458:FAP786478 FAP851973:FAP851992 FAP851994:FAP852014 FAP917509:FAP917528 FAP917530:FAP917550 FAP983045:FAP983064 FAP983066:FAP983086 FKL5:FKL24 FKL26:FKL46 FKL65541:FKL65560 FKL65562:FKL65582 FKL131077:FKL131096 FKL131098:FKL131118 FKL196613:FKL196632 FKL196634:FKL196654 FKL262149:FKL262168 FKL262170:FKL262190 FKL327685:FKL327704 FKL327706:FKL327726 FKL393221:FKL393240 FKL393242:FKL393262 FKL458757:FKL458776 FKL458778:FKL458798 FKL524293:FKL524312 FKL524314:FKL524334 FKL589829:FKL589848 FKL589850:FKL589870 FKL655365:FKL655384 FKL655386:FKL655406 FKL720901:FKL720920 FKL720922:FKL720942 FKL786437:FKL786456 FKL786458:FKL786478 FKL851973:FKL851992 FKL851994:FKL852014 FKL917509:FKL917528 FKL917530:FKL917550 FKL983045:FKL983064 FKL983066:FKL983086 FUH5:FUH24 FUH26:FUH46 FUH65541:FUH65560 FUH65562:FUH65582 FUH131077:FUH131096 FUH131098:FUH131118 FUH196613:FUH196632 FUH196634:FUH196654 FUH262149:FUH262168 FUH262170:FUH262190 FUH327685:FUH327704 FUH327706:FUH327726 FUH393221:FUH393240 FUH393242:FUH393262 FUH458757:FUH458776 FUH458778:FUH458798 FUH524293:FUH524312 FUH524314:FUH524334 FUH589829:FUH589848 FUH589850:FUH589870 FUH655365:FUH655384 FUH655386:FUH655406 FUH720901:FUH720920 FUH720922:FUH720942 FUH786437:FUH786456 FUH786458:FUH786478 FUH851973:FUH851992 FUH851994:FUH852014 FUH917509:FUH917528 FUH917530:FUH917550 FUH983045:FUH983064 FUH983066:FUH983086 GED5:GED24 GED26:GED46 GED65541:GED65560 GED65562:GED65582 GED131077:GED131096 GED131098:GED131118 GED196613:GED196632 GED196634:GED196654 GED262149:GED262168 GED262170:GED262190 GED327685:GED327704 GED327706:GED327726 GED393221:GED393240 GED393242:GED393262 GED458757:GED458776 GED458778:GED458798 GED524293:GED524312 GED524314:GED524334 GED589829:GED589848 GED589850:GED589870 GED655365:GED655384 GED655386:GED655406 GED720901:GED720920 GED720922:GED720942 GED786437:GED786456 GED786458:GED786478 GED851973:GED851992 GED851994:GED852014 GED917509:GED917528 GED917530:GED917550 GED983045:GED983064 GED983066:GED983086 GNZ5:GNZ24 GNZ26:GNZ46 GNZ65541:GNZ65560 GNZ65562:GNZ65582 GNZ131077:GNZ131096 GNZ131098:GNZ131118 GNZ196613:GNZ196632 GNZ196634:GNZ196654 GNZ262149:GNZ262168 GNZ262170:GNZ262190 GNZ327685:GNZ327704 GNZ327706:GNZ327726 GNZ393221:GNZ393240 GNZ393242:GNZ393262 GNZ458757:GNZ458776 GNZ458778:GNZ458798 GNZ524293:GNZ524312 GNZ524314:GNZ524334 GNZ589829:GNZ589848 GNZ589850:GNZ589870 GNZ655365:GNZ655384 GNZ655386:GNZ655406 GNZ720901:GNZ720920 GNZ720922:GNZ720942 GNZ786437:GNZ786456 GNZ786458:GNZ786478 GNZ851973:GNZ851992 GNZ851994:GNZ852014 GNZ917509:GNZ917528 GNZ917530:GNZ917550 GNZ983045:GNZ983064 GNZ983066:GNZ983086 GXV5:GXV24 GXV26:GXV46 GXV65541:GXV65560 GXV65562:GXV65582 GXV131077:GXV131096 GXV131098:GXV131118 GXV196613:GXV196632 GXV196634:GXV196654 GXV262149:GXV262168 GXV262170:GXV262190 GXV327685:GXV327704 GXV327706:GXV327726 GXV393221:GXV393240 GXV393242:GXV393262 GXV458757:GXV458776 GXV458778:GXV458798 GXV524293:GXV524312 GXV524314:GXV524334 GXV589829:GXV589848 GXV589850:GXV589870 GXV655365:GXV655384 GXV655386:GXV655406 GXV720901:GXV720920 GXV720922:GXV720942 GXV786437:GXV786456 GXV786458:GXV786478 GXV851973:GXV851992 GXV851994:GXV852014 GXV917509:GXV917528 GXV917530:GXV917550 GXV983045:GXV983064 GXV983066:GXV983086 HHR5:HHR24 HHR26:HHR46 HHR65541:HHR65560 HHR65562:HHR65582 HHR131077:HHR131096 HHR131098:HHR131118 HHR196613:HHR196632 HHR196634:HHR196654 HHR262149:HHR262168 HHR262170:HHR262190 HHR327685:HHR327704 HHR327706:HHR327726 HHR393221:HHR393240 HHR393242:HHR393262 HHR458757:HHR458776 HHR458778:HHR458798 HHR524293:HHR524312 HHR524314:HHR524334 HHR589829:HHR589848 HHR589850:HHR589870 HHR655365:HHR655384 HHR655386:HHR655406 HHR720901:HHR720920 HHR720922:HHR720942 HHR786437:HHR786456 HHR786458:HHR786478 HHR851973:HHR851992 HHR851994:HHR852014 HHR917509:HHR917528 HHR917530:HHR917550 HHR983045:HHR983064 HHR983066:HHR983086 HRN5:HRN24 HRN26:HRN46 HRN65541:HRN65560 HRN65562:HRN65582 HRN131077:HRN131096 HRN131098:HRN131118 HRN196613:HRN196632 HRN196634:HRN196654 HRN262149:HRN262168 HRN262170:HRN262190 HRN327685:HRN327704 HRN327706:HRN327726 HRN393221:HRN393240 HRN393242:HRN393262 HRN458757:HRN458776 HRN458778:HRN458798 HRN524293:HRN524312 HRN524314:HRN524334 HRN589829:HRN589848 HRN589850:HRN589870 HRN655365:HRN655384 HRN655386:HRN655406 HRN720901:HRN720920 HRN720922:HRN720942 HRN786437:HRN786456 HRN786458:HRN786478 HRN851973:HRN851992 HRN851994:HRN852014 HRN917509:HRN917528 HRN917530:HRN917550 HRN983045:HRN983064 HRN983066:HRN983086 IBJ5:IBJ24 IBJ26:IBJ46 IBJ65541:IBJ65560 IBJ65562:IBJ65582 IBJ131077:IBJ131096 IBJ131098:IBJ131118 IBJ196613:IBJ196632 IBJ196634:IBJ196654 IBJ262149:IBJ262168 IBJ262170:IBJ262190 IBJ327685:IBJ327704 IBJ327706:IBJ327726 IBJ393221:IBJ393240 IBJ393242:IBJ393262 IBJ458757:IBJ458776 IBJ458778:IBJ458798 IBJ524293:IBJ524312 IBJ524314:IBJ524334 IBJ589829:IBJ589848 IBJ589850:IBJ589870 IBJ655365:IBJ655384 IBJ655386:IBJ655406 IBJ720901:IBJ720920 IBJ720922:IBJ720942 IBJ786437:IBJ786456 IBJ786458:IBJ786478 IBJ851973:IBJ851992 IBJ851994:IBJ852014 IBJ917509:IBJ917528 IBJ917530:IBJ917550 IBJ983045:IBJ983064 IBJ983066:IBJ983086 ILF5:ILF24 ILF26:ILF46 ILF65541:ILF65560 ILF65562:ILF65582 ILF131077:ILF131096 ILF131098:ILF131118 ILF196613:ILF196632 ILF196634:ILF196654 ILF262149:ILF262168 ILF262170:ILF262190 ILF327685:ILF327704 ILF327706:ILF327726 ILF393221:ILF393240 ILF393242:ILF393262 ILF458757:ILF458776 ILF458778:ILF458798 ILF524293:ILF524312 ILF524314:ILF524334 ILF589829:ILF589848 ILF589850:ILF589870 ILF655365:ILF655384 ILF655386:ILF655406 ILF720901:ILF720920 ILF720922:ILF720942 ILF786437:ILF786456 ILF786458:ILF786478 ILF851973:ILF851992 ILF851994:ILF852014 ILF917509:ILF917528 ILF917530:ILF917550 ILF983045:ILF983064 ILF983066:ILF983086 IVB5:IVB24 IVB26:IVB46 IVB65541:IVB65560 IVB65562:IVB65582 IVB131077:IVB131096 IVB131098:IVB131118 IVB196613:IVB196632 IVB196634:IVB196654 IVB262149:IVB262168 IVB262170:IVB262190 IVB327685:IVB327704 IVB327706:IVB327726 IVB393221:IVB393240 IVB393242:IVB393262 IVB458757:IVB458776 IVB458778:IVB458798 IVB524293:IVB524312 IVB524314:IVB524334 IVB589829:IVB589848 IVB589850:IVB589870 IVB655365:IVB655384 IVB655386:IVB655406 IVB720901:IVB720920 IVB720922:IVB720942 IVB786437:IVB786456 IVB786458:IVB786478 IVB851973:IVB851992 IVB851994:IVB852014 IVB917509:IVB917528 IVB917530:IVB917550 IVB983045:IVB983064 IVB983066:IVB983086 JEX5:JEX24 JEX26:JEX46 JEX65541:JEX65560 JEX65562:JEX65582 JEX131077:JEX131096 JEX131098:JEX131118 JEX196613:JEX196632 JEX196634:JEX196654 JEX262149:JEX262168 JEX262170:JEX262190 JEX327685:JEX327704 JEX327706:JEX327726 JEX393221:JEX393240 JEX393242:JEX393262 JEX458757:JEX458776 JEX458778:JEX458798 JEX524293:JEX524312 JEX524314:JEX524334 JEX589829:JEX589848 JEX589850:JEX589870 JEX655365:JEX655384 JEX655386:JEX655406 JEX720901:JEX720920 JEX720922:JEX720942 JEX786437:JEX786456 JEX786458:JEX786478 JEX851973:JEX851992 JEX851994:JEX852014 JEX917509:JEX917528 JEX917530:JEX917550 JEX983045:JEX983064 JEX983066:JEX983086 JOT5:JOT24 JOT26:JOT46 JOT65541:JOT65560 JOT65562:JOT65582 JOT131077:JOT131096 JOT131098:JOT131118 JOT196613:JOT196632 JOT196634:JOT196654 JOT262149:JOT262168 JOT262170:JOT262190 JOT327685:JOT327704 JOT327706:JOT327726 JOT393221:JOT393240 JOT393242:JOT393262 JOT458757:JOT458776 JOT458778:JOT458798 JOT524293:JOT524312 JOT524314:JOT524334 JOT589829:JOT589848 JOT589850:JOT589870 JOT655365:JOT655384 JOT655386:JOT655406 JOT720901:JOT720920 JOT720922:JOT720942 JOT786437:JOT786456 JOT786458:JOT786478 JOT851973:JOT851992 JOT851994:JOT852014 JOT917509:JOT917528 JOT917530:JOT917550 JOT983045:JOT983064 JOT983066:JOT983086 JYP5:JYP24 JYP26:JYP46 JYP65541:JYP65560 JYP65562:JYP65582 JYP131077:JYP131096 JYP131098:JYP131118 JYP196613:JYP196632 JYP196634:JYP196654 JYP262149:JYP262168 JYP262170:JYP262190 JYP327685:JYP327704 JYP327706:JYP327726 JYP393221:JYP393240 JYP393242:JYP393262 JYP458757:JYP458776 JYP458778:JYP458798 JYP524293:JYP524312 JYP524314:JYP524334 JYP589829:JYP589848 JYP589850:JYP589870 JYP655365:JYP655384 JYP655386:JYP655406 JYP720901:JYP720920 JYP720922:JYP720942 JYP786437:JYP786456 JYP786458:JYP786478 JYP851973:JYP851992 JYP851994:JYP852014 JYP917509:JYP917528 JYP917530:JYP917550 JYP983045:JYP983064 JYP983066:JYP983086 KIL5:KIL24 KIL26:KIL46 KIL65541:KIL65560 KIL65562:KIL65582 KIL131077:KIL131096 KIL131098:KIL131118 KIL196613:KIL196632 KIL196634:KIL196654 KIL262149:KIL262168 KIL262170:KIL262190 KIL327685:KIL327704 KIL327706:KIL327726 KIL393221:KIL393240 KIL393242:KIL393262 KIL458757:KIL458776 KIL458778:KIL458798 KIL524293:KIL524312 KIL524314:KIL524334 KIL589829:KIL589848 KIL589850:KIL589870 KIL655365:KIL655384 KIL655386:KIL655406 KIL720901:KIL720920 KIL720922:KIL720942 KIL786437:KIL786456 KIL786458:KIL786478 KIL851973:KIL851992 KIL851994:KIL852014 KIL917509:KIL917528 KIL917530:KIL917550 KIL983045:KIL983064 KIL983066:KIL983086 KSH5:KSH24 KSH26:KSH46 KSH65541:KSH65560 KSH65562:KSH65582 KSH131077:KSH131096 KSH131098:KSH131118 KSH196613:KSH196632 KSH196634:KSH196654 KSH262149:KSH262168 KSH262170:KSH262190 KSH327685:KSH327704 KSH327706:KSH327726 KSH393221:KSH393240 KSH393242:KSH393262 KSH458757:KSH458776 KSH458778:KSH458798 KSH524293:KSH524312 KSH524314:KSH524334 KSH589829:KSH589848 KSH589850:KSH589870 KSH655365:KSH655384 KSH655386:KSH655406 KSH720901:KSH720920 KSH720922:KSH720942 KSH786437:KSH786456 KSH786458:KSH786478 KSH851973:KSH851992 KSH851994:KSH852014 KSH917509:KSH917528 KSH917530:KSH917550 KSH983045:KSH983064 KSH983066:KSH983086 LCD5:LCD24 LCD26:LCD46 LCD65541:LCD65560 LCD65562:LCD65582 LCD131077:LCD131096 LCD131098:LCD131118 LCD196613:LCD196632 LCD196634:LCD196654 LCD262149:LCD262168 LCD262170:LCD262190 LCD327685:LCD327704 LCD327706:LCD327726 LCD393221:LCD393240 LCD393242:LCD393262 LCD458757:LCD458776 LCD458778:LCD458798 LCD524293:LCD524312 LCD524314:LCD524334 LCD589829:LCD589848 LCD589850:LCD589870 LCD655365:LCD655384 LCD655386:LCD655406 LCD720901:LCD720920 LCD720922:LCD720942 LCD786437:LCD786456 LCD786458:LCD786478 LCD851973:LCD851992 LCD851994:LCD852014 LCD917509:LCD917528 LCD917530:LCD917550 LCD983045:LCD983064 LCD983066:LCD983086 LLZ5:LLZ24 LLZ26:LLZ46 LLZ65541:LLZ65560 LLZ65562:LLZ65582 LLZ131077:LLZ131096 LLZ131098:LLZ131118 LLZ196613:LLZ196632 LLZ196634:LLZ196654 LLZ262149:LLZ262168 LLZ262170:LLZ262190 LLZ327685:LLZ327704 LLZ327706:LLZ327726 LLZ393221:LLZ393240 LLZ393242:LLZ393262 LLZ458757:LLZ458776 LLZ458778:LLZ458798 LLZ524293:LLZ524312 LLZ524314:LLZ524334 LLZ589829:LLZ589848 LLZ589850:LLZ589870 LLZ655365:LLZ655384 LLZ655386:LLZ655406 LLZ720901:LLZ720920 LLZ720922:LLZ720942 LLZ786437:LLZ786456 LLZ786458:LLZ786478 LLZ851973:LLZ851992 LLZ851994:LLZ852014 LLZ917509:LLZ917528 LLZ917530:LLZ917550 LLZ983045:LLZ983064 LLZ983066:LLZ983086 LVV5:LVV24 LVV26:LVV46 LVV65541:LVV65560 LVV65562:LVV65582 LVV131077:LVV131096 LVV131098:LVV131118 LVV196613:LVV196632 LVV196634:LVV196654 LVV262149:LVV262168 LVV262170:LVV262190 LVV327685:LVV327704 LVV327706:LVV327726 LVV393221:LVV393240 LVV393242:LVV393262 LVV458757:LVV458776 LVV458778:LVV458798 LVV524293:LVV524312 LVV524314:LVV524334 LVV589829:LVV589848 LVV589850:LVV589870 LVV655365:LVV655384 LVV655386:LVV655406 LVV720901:LVV720920 LVV720922:LVV720942 LVV786437:LVV786456 LVV786458:LVV786478 LVV851973:LVV851992 LVV851994:LVV852014 LVV917509:LVV917528 LVV917530:LVV917550 LVV983045:LVV983064 LVV983066:LVV983086 MFR5:MFR24 MFR26:MFR46 MFR65541:MFR65560 MFR65562:MFR65582 MFR131077:MFR131096 MFR131098:MFR131118 MFR196613:MFR196632 MFR196634:MFR196654 MFR262149:MFR262168 MFR262170:MFR262190 MFR327685:MFR327704 MFR327706:MFR327726 MFR393221:MFR393240 MFR393242:MFR393262 MFR458757:MFR458776 MFR458778:MFR458798 MFR524293:MFR524312 MFR524314:MFR524334 MFR589829:MFR589848 MFR589850:MFR589870 MFR655365:MFR655384 MFR655386:MFR655406 MFR720901:MFR720920 MFR720922:MFR720942 MFR786437:MFR786456 MFR786458:MFR786478 MFR851973:MFR851992 MFR851994:MFR852014 MFR917509:MFR917528 MFR917530:MFR917550 MFR983045:MFR983064 MFR983066:MFR983086 MPN5:MPN24 MPN26:MPN46 MPN65541:MPN65560 MPN65562:MPN65582 MPN131077:MPN131096 MPN131098:MPN131118 MPN196613:MPN196632 MPN196634:MPN196654 MPN262149:MPN262168 MPN262170:MPN262190 MPN327685:MPN327704 MPN327706:MPN327726 MPN393221:MPN393240 MPN393242:MPN393262 MPN458757:MPN458776 MPN458778:MPN458798 MPN524293:MPN524312 MPN524314:MPN524334 MPN589829:MPN589848 MPN589850:MPN589870 MPN655365:MPN655384 MPN655386:MPN655406 MPN720901:MPN720920 MPN720922:MPN720942 MPN786437:MPN786456 MPN786458:MPN786478 MPN851973:MPN851992 MPN851994:MPN852014 MPN917509:MPN917528 MPN917530:MPN917550 MPN983045:MPN983064 MPN983066:MPN983086 MZJ5:MZJ24 MZJ26:MZJ46 MZJ65541:MZJ65560 MZJ65562:MZJ65582 MZJ131077:MZJ131096 MZJ131098:MZJ131118 MZJ196613:MZJ196632 MZJ196634:MZJ196654 MZJ262149:MZJ262168 MZJ262170:MZJ262190 MZJ327685:MZJ327704 MZJ327706:MZJ327726 MZJ393221:MZJ393240 MZJ393242:MZJ393262 MZJ458757:MZJ458776 MZJ458778:MZJ458798 MZJ524293:MZJ524312 MZJ524314:MZJ524334 MZJ589829:MZJ589848 MZJ589850:MZJ589870 MZJ655365:MZJ655384 MZJ655386:MZJ655406 MZJ720901:MZJ720920 MZJ720922:MZJ720942 MZJ786437:MZJ786456 MZJ786458:MZJ786478 MZJ851973:MZJ851992 MZJ851994:MZJ852014 MZJ917509:MZJ917528 MZJ917530:MZJ917550 MZJ983045:MZJ983064 MZJ983066:MZJ983086 NJF5:NJF24 NJF26:NJF46 NJF65541:NJF65560 NJF65562:NJF65582 NJF131077:NJF131096 NJF131098:NJF131118 NJF196613:NJF196632 NJF196634:NJF196654 NJF262149:NJF262168 NJF262170:NJF262190 NJF327685:NJF327704 NJF327706:NJF327726 NJF393221:NJF393240 NJF393242:NJF393262 NJF458757:NJF458776 NJF458778:NJF458798 NJF524293:NJF524312 NJF524314:NJF524334 NJF589829:NJF589848 NJF589850:NJF589870 NJF655365:NJF655384 NJF655386:NJF655406 NJF720901:NJF720920 NJF720922:NJF720942 NJF786437:NJF786456 NJF786458:NJF786478 NJF851973:NJF851992 NJF851994:NJF852014 NJF917509:NJF917528 NJF917530:NJF917550 NJF983045:NJF983064 NJF983066:NJF983086 NTB5:NTB24 NTB26:NTB46 NTB65541:NTB65560 NTB65562:NTB65582 NTB131077:NTB131096 NTB131098:NTB131118 NTB196613:NTB196632 NTB196634:NTB196654 NTB262149:NTB262168 NTB262170:NTB262190 NTB327685:NTB327704 NTB327706:NTB327726 NTB393221:NTB393240 NTB393242:NTB393262 NTB458757:NTB458776 NTB458778:NTB458798 NTB524293:NTB524312 NTB524314:NTB524334 NTB589829:NTB589848 NTB589850:NTB589870 NTB655365:NTB655384 NTB655386:NTB655406 NTB720901:NTB720920 NTB720922:NTB720942 NTB786437:NTB786456 NTB786458:NTB786478 NTB851973:NTB851992 NTB851994:NTB852014 NTB917509:NTB917528 NTB917530:NTB917550 NTB983045:NTB983064 NTB983066:NTB983086 OCX5:OCX24 OCX26:OCX46 OCX65541:OCX65560 OCX65562:OCX65582 OCX131077:OCX131096 OCX131098:OCX131118 OCX196613:OCX196632 OCX196634:OCX196654 OCX262149:OCX262168 OCX262170:OCX262190 OCX327685:OCX327704 OCX327706:OCX327726 OCX393221:OCX393240 OCX393242:OCX393262 OCX458757:OCX458776 OCX458778:OCX458798 OCX524293:OCX524312 OCX524314:OCX524334 OCX589829:OCX589848 OCX589850:OCX589870 OCX655365:OCX655384 OCX655386:OCX655406 OCX720901:OCX720920 OCX720922:OCX720942 OCX786437:OCX786456 OCX786458:OCX786478 OCX851973:OCX851992 OCX851994:OCX852014 OCX917509:OCX917528 OCX917530:OCX917550 OCX983045:OCX983064 OCX983066:OCX983086 OMT5:OMT24 OMT26:OMT46 OMT65541:OMT65560 OMT65562:OMT65582 OMT131077:OMT131096 OMT131098:OMT131118 OMT196613:OMT196632 OMT196634:OMT196654 OMT262149:OMT262168 OMT262170:OMT262190 OMT327685:OMT327704 OMT327706:OMT327726 OMT393221:OMT393240 OMT393242:OMT393262 OMT458757:OMT458776 OMT458778:OMT458798 OMT524293:OMT524312 OMT524314:OMT524334 OMT589829:OMT589848 OMT589850:OMT589870 OMT655365:OMT655384 OMT655386:OMT655406 OMT720901:OMT720920 OMT720922:OMT720942 OMT786437:OMT786456 OMT786458:OMT786478 OMT851973:OMT851992 OMT851994:OMT852014 OMT917509:OMT917528 OMT917530:OMT917550 OMT983045:OMT983064 OMT983066:OMT983086 OWP5:OWP24 OWP26:OWP46 OWP65541:OWP65560 OWP65562:OWP65582 OWP131077:OWP131096 OWP131098:OWP131118 OWP196613:OWP196632 OWP196634:OWP196654 OWP262149:OWP262168 OWP262170:OWP262190 OWP327685:OWP327704 OWP327706:OWP327726 OWP393221:OWP393240 OWP393242:OWP393262 OWP458757:OWP458776 OWP458778:OWP458798 OWP524293:OWP524312 OWP524314:OWP524334 OWP589829:OWP589848 OWP589850:OWP589870 OWP655365:OWP655384 OWP655386:OWP655406 OWP720901:OWP720920 OWP720922:OWP720942 OWP786437:OWP786456 OWP786458:OWP786478 OWP851973:OWP851992 OWP851994:OWP852014 OWP917509:OWP917528 OWP917530:OWP917550 OWP983045:OWP983064 OWP983066:OWP983086 PGL5:PGL24 PGL26:PGL46 PGL65541:PGL65560 PGL65562:PGL65582 PGL131077:PGL131096 PGL131098:PGL131118 PGL196613:PGL196632 PGL196634:PGL196654 PGL262149:PGL262168 PGL262170:PGL262190 PGL327685:PGL327704 PGL327706:PGL327726 PGL393221:PGL393240 PGL393242:PGL393262 PGL458757:PGL458776 PGL458778:PGL458798 PGL524293:PGL524312 PGL524314:PGL524334 PGL589829:PGL589848 PGL589850:PGL589870 PGL655365:PGL655384 PGL655386:PGL655406 PGL720901:PGL720920 PGL720922:PGL720942 PGL786437:PGL786456 PGL786458:PGL786478 PGL851973:PGL851992 PGL851994:PGL852014 PGL917509:PGL917528 PGL917530:PGL917550 PGL983045:PGL983064 PGL983066:PGL983086 PQH5:PQH24 PQH26:PQH46 PQH65541:PQH65560 PQH65562:PQH65582 PQH131077:PQH131096 PQH131098:PQH131118 PQH196613:PQH196632 PQH196634:PQH196654 PQH262149:PQH262168 PQH262170:PQH262190 PQH327685:PQH327704 PQH327706:PQH327726 PQH393221:PQH393240 PQH393242:PQH393262 PQH458757:PQH458776 PQH458778:PQH458798 PQH524293:PQH524312 PQH524314:PQH524334 PQH589829:PQH589848 PQH589850:PQH589870 PQH655365:PQH655384 PQH655386:PQH655406 PQH720901:PQH720920 PQH720922:PQH720942 PQH786437:PQH786456 PQH786458:PQH786478 PQH851973:PQH851992 PQH851994:PQH852014 PQH917509:PQH917528 PQH917530:PQH917550 PQH983045:PQH983064 PQH983066:PQH983086 QAD5:QAD24 QAD26:QAD46 QAD65541:QAD65560 QAD65562:QAD65582 QAD131077:QAD131096 QAD131098:QAD131118 QAD196613:QAD196632 QAD196634:QAD196654 QAD262149:QAD262168 QAD262170:QAD262190 QAD327685:QAD327704 QAD327706:QAD327726 QAD393221:QAD393240 QAD393242:QAD393262 QAD458757:QAD458776 QAD458778:QAD458798 QAD524293:QAD524312 QAD524314:QAD524334 QAD589829:QAD589848 QAD589850:QAD589870 QAD655365:QAD655384 QAD655386:QAD655406 QAD720901:QAD720920 QAD720922:QAD720942 QAD786437:QAD786456 QAD786458:QAD786478 QAD851973:QAD851992 QAD851994:QAD852014 QAD917509:QAD917528 QAD917530:QAD917550 QAD983045:QAD983064 QAD983066:QAD983086 QJZ5:QJZ24 QJZ26:QJZ46 QJZ65541:QJZ65560 QJZ65562:QJZ65582 QJZ131077:QJZ131096 QJZ131098:QJZ131118 QJZ196613:QJZ196632 QJZ196634:QJZ196654 QJZ262149:QJZ262168 QJZ262170:QJZ262190 QJZ327685:QJZ327704 QJZ327706:QJZ327726 QJZ393221:QJZ393240 QJZ393242:QJZ393262 QJZ458757:QJZ458776 QJZ458778:QJZ458798 QJZ524293:QJZ524312 QJZ524314:QJZ524334 QJZ589829:QJZ589848 QJZ589850:QJZ589870 QJZ655365:QJZ655384 QJZ655386:QJZ655406 QJZ720901:QJZ720920 QJZ720922:QJZ720942 QJZ786437:QJZ786456 QJZ786458:QJZ786478 QJZ851973:QJZ851992 QJZ851994:QJZ852014 QJZ917509:QJZ917528 QJZ917530:QJZ917550 QJZ983045:QJZ983064 QJZ983066:QJZ983086 QTV5:QTV24 QTV26:QTV46 QTV65541:QTV65560 QTV65562:QTV65582 QTV131077:QTV131096 QTV131098:QTV131118 QTV196613:QTV196632 QTV196634:QTV196654 QTV262149:QTV262168 QTV262170:QTV262190 QTV327685:QTV327704 QTV327706:QTV327726 QTV393221:QTV393240 QTV393242:QTV393262 QTV458757:QTV458776 QTV458778:QTV458798 QTV524293:QTV524312 QTV524314:QTV524334 QTV589829:QTV589848 QTV589850:QTV589870 QTV655365:QTV655384 QTV655386:QTV655406 QTV720901:QTV720920 QTV720922:QTV720942 QTV786437:QTV786456 QTV786458:QTV786478 QTV851973:QTV851992 QTV851994:QTV852014 QTV917509:QTV917528 QTV917530:QTV917550 QTV983045:QTV983064 QTV983066:QTV983086 RDR5:RDR24 RDR26:RDR46 RDR65541:RDR65560 RDR65562:RDR65582 RDR131077:RDR131096 RDR131098:RDR131118 RDR196613:RDR196632 RDR196634:RDR196654 RDR262149:RDR262168 RDR262170:RDR262190 RDR327685:RDR327704 RDR327706:RDR327726 RDR393221:RDR393240 RDR393242:RDR393262 RDR458757:RDR458776 RDR458778:RDR458798 RDR524293:RDR524312 RDR524314:RDR524334 RDR589829:RDR589848 RDR589850:RDR589870 RDR655365:RDR655384 RDR655386:RDR655406 RDR720901:RDR720920 RDR720922:RDR720942 RDR786437:RDR786456 RDR786458:RDR786478 RDR851973:RDR851992 RDR851994:RDR852014 RDR917509:RDR917528 RDR917530:RDR917550 RDR983045:RDR983064 RDR983066:RDR983086 RNN5:RNN24 RNN26:RNN46 RNN65541:RNN65560 RNN65562:RNN65582 RNN131077:RNN131096 RNN131098:RNN131118 RNN196613:RNN196632 RNN196634:RNN196654 RNN262149:RNN262168 RNN262170:RNN262190 RNN327685:RNN327704 RNN327706:RNN327726 RNN393221:RNN393240 RNN393242:RNN393262 RNN458757:RNN458776 RNN458778:RNN458798 RNN524293:RNN524312 RNN524314:RNN524334 RNN589829:RNN589848 RNN589850:RNN589870 RNN655365:RNN655384 RNN655386:RNN655406 RNN720901:RNN720920 RNN720922:RNN720942 RNN786437:RNN786456 RNN786458:RNN786478 RNN851973:RNN851992 RNN851994:RNN852014 RNN917509:RNN917528 RNN917530:RNN917550 RNN983045:RNN983064 RNN983066:RNN983086 RXJ5:RXJ24 RXJ26:RXJ46 RXJ65541:RXJ65560 RXJ65562:RXJ65582 RXJ131077:RXJ131096 RXJ131098:RXJ131118 RXJ196613:RXJ196632 RXJ196634:RXJ196654 RXJ262149:RXJ262168 RXJ262170:RXJ262190 RXJ327685:RXJ327704 RXJ327706:RXJ327726 RXJ393221:RXJ393240 RXJ393242:RXJ393262 RXJ458757:RXJ458776 RXJ458778:RXJ458798 RXJ524293:RXJ524312 RXJ524314:RXJ524334 RXJ589829:RXJ589848 RXJ589850:RXJ589870 RXJ655365:RXJ655384 RXJ655386:RXJ655406 RXJ720901:RXJ720920 RXJ720922:RXJ720942 RXJ786437:RXJ786456 RXJ786458:RXJ786478 RXJ851973:RXJ851992 RXJ851994:RXJ852014 RXJ917509:RXJ917528 RXJ917530:RXJ917550 RXJ983045:RXJ983064 RXJ983066:RXJ983086 SHF5:SHF24 SHF26:SHF46 SHF65541:SHF65560 SHF65562:SHF65582 SHF131077:SHF131096 SHF131098:SHF131118 SHF196613:SHF196632 SHF196634:SHF196654 SHF262149:SHF262168 SHF262170:SHF262190 SHF327685:SHF327704 SHF327706:SHF327726 SHF393221:SHF393240 SHF393242:SHF393262 SHF458757:SHF458776 SHF458778:SHF458798 SHF524293:SHF524312 SHF524314:SHF524334 SHF589829:SHF589848 SHF589850:SHF589870 SHF655365:SHF655384 SHF655386:SHF655406 SHF720901:SHF720920 SHF720922:SHF720942 SHF786437:SHF786456 SHF786458:SHF786478 SHF851973:SHF851992 SHF851994:SHF852014 SHF917509:SHF917528 SHF917530:SHF917550 SHF983045:SHF983064 SHF983066:SHF983086 SRB5:SRB24 SRB26:SRB46 SRB65541:SRB65560 SRB65562:SRB65582 SRB131077:SRB131096 SRB131098:SRB131118 SRB196613:SRB196632 SRB196634:SRB196654 SRB262149:SRB262168 SRB262170:SRB262190 SRB327685:SRB327704 SRB327706:SRB327726 SRB393221:SRB393240 SRB393242:SRB393262 SRB458757:SRB458776 SRB458778:SRB458798 SRB524293:SRB524312 SRB524314:SRB524334 SRB589829:SRB589848 SRB589850:SRB589870 SRB655365:SRB655384 SRB655386:SRB655406 SRB720901:SRB720920 SRB720922:SRB720942 SRB786437:SRB786456 SRB786458:SRB786478 SRB851973:SRB851992 SRB851994:SRB852014 SRB917509:SRB917528 SRB917530:SRB917550 SRB983045:SRB983064 SRB983066:SRB983086 TAX5:TAX24 TAX26:TAX46 TAX65541:TAX65560 TAX65562:TAX65582 TAX131077:TAX131096 TAX131098:TAX131118 TAX196613:TAX196632 TAX196634:TAX196654 TAX262149:TAX262168 TAX262170:TAX262190 TAX327685:TAX327704 TAX327706:TAX327726 TAX393221:TAX393240 TAX393242:TAX393262 TAX458757:TAX458776 TAX458778:TAX458798 TAX524293:TAX524312 TAX524314:TAX524334 TAX589829:TAX589848 TAX589850:TAX589870 TAX655365:TAX655384 TAX655386:TAX655406 TAX720901:TAX720920 TAX720922:TAX720942 TAX786437:TAX786456 TAX786458:TAX786478 TAX851973:TAX851992 TAX851994:TAX852014 TAX917509:TAX917528 TAX917530:TAX917550 TAX983045:TAX983064 TAX983066:TAX983086 TKT5:TKT24 TKT26:TKT46 TKT65541:TKT65560 TKT65562:TKT65582 TKT131077:TKT131096 TKT131098:TKT131118 TKT196613:TKT196632 TKT196634:TKT196654 TKT262149:TKT262168 TKT262170:TKT262190 TKT327685:TKT327704 TKT327706:TKT327726 TKT393221:TKT393240 TKT393242:TKT393262 TKT458757:TKT458776 TKT458778:TKT458798 TKT524293:TKT524312 TKT524314:TKT524334 TKT589829:TKT589848 TKT589850:TKT589870 TKT655365:TKT655384 TKT655386:TKT655406 TKT720901:TKT720920 TKT720922:TKT720942 TKT786437:TKT786456 TKT786458:TKT786478 TKT851973:TKT851992 TKT851994:TKT852014 TKT917509:TKT917528 TKT917530:TKT917550 TKT983045:TKT983064 TKT983066:TKT983086 TUP5:TUP24 TUP26:TUP46 TUP65541:TUP65560 TUP65562:TUP65582 TUP131077:TUP131096 TUP131098:TUP131118 TUP196613:TUP196632 TUP196634:TUP196654 TUP262149:TUP262168 TUP262170:TUP262190 TUP327685:TUP327704 TUP327706:TUP327726 TUP393221:TUP393240 TUP393242:TUP393262 TUP458757:TUP458776 TUP458778:TUP458798 TUP524293:TUP524312 TUP524314:TUP524334 TUP589829:TUP589848 TUP589850:TUP589870 TUP655365:TUP655384 TUP655386:TUP655406 TUP720901:TUP720920 TUP720922:TUP720942 TUP786437:TUP786456 TUP786458:TUP786478 TUP851973:TUP851992 TUP851994:TUP852014 TUP917509:TUP917528 TUP917530:TUP917550 TUP983045:TUP983064 TUP983066:TUP983086 UEL5:UEL24 UEL26:UEL46 UEL65541:UEL65560 UEL65562:UEL65582 UEL131077:UEL131096 UEL131098:UEL131118 UEL196613:UEL196632 UEL196634:UEL196654 UEL262149:UEL262168 UEL262170:UEL262190 UEL327685:UEL327704 UEL327706:UEL327726 UEL393221:UEL393240 UEL393242:UEL393262 UEL458757:UEL458776 UEL458778:UEL458798 UEL524293:UEL524312 UEL524314:UEL524334 UEL589829:UEL589848 UEL589850:UEL589870 UEL655365:UEL655384 UEL655386:UEL655406 UEL720901:UEL720920 UEL720922:UEL720942 UEL786437:UEL786456 UEL786458:UEL786478 UEL851973:UEL851992 UEL851994:UEL852014 UEL917509:UEL917528 UEL917530:UEL917550 UEL983045:UEL983064 UEL983066:UEL983086 UOH5:UOH24 UOH26:UOH46 UOH65541:UOH65560 UOH65562:UOH65582 UOH131077:UOH131096 UOH131098:UOH131118 UOH196613:UOH196632 UOH196634:UOH196654 UOH262149:UOH262168 UOH262170:UOH262190 UOH327685:UOH327704 UOH327706:UOH327726 UOH393221:UOH393240 UOH393242:UOH393262 UOH458757:UOH458776 UOH458778:UOH458798 UOH524293:UOH524312 UOH524314:UOH524334 UOH589829:UOH589848 UOH589850:UOH589870 UOH655365:UOH655384 UOH655386:UOH655406 UOH720901:UOH720920 UOH720922:UOH720942 UOH786437:UOH786456 UOH786458:UOH786478 UOH851973:UOH851992 UOH851994:UOH852014 UOH917509:UOH917528 UOH917530:UOH917550 UOH983045:UOH983064 UOH983066:UOH983086 UYD5:UYD24 UYD26:UYD46 UYD65541:UYD65560 UYD65562:UYD65582 UYD131077:UYD131096 UYD131098:UYD131118 UYD196613:UYD196632 UYD196634:UYD196654 UYD262149:UYD262168 UYD262170:UYD262190 UYD327685:UYD327704 UYD327706:UYD327726 UYD393221:UYD393240 UYD393242:UYD393262 UYD458757:UYD458776 UYD458778:UYD458798 UYD524293:UYD524312 UYD524314:UYD524334 UYD589829:UYD589848 UYD589850:UYD589870 UYD655365:UYD655384 UYD655386:UYD655406 UYD720901:UYD720920 UYD720922:UYD720942 UYD786437:UYD786456 UYD786458:UYD786478 UYD851973:UYD851992 UYD851994:UYD852014 UYD917509:UYD917528 UYD917530:UYD917550 UYD983045:UYD983064 UYD983066:UYD983086 VHZ5:VHZ24 VHZ26:VHZ46 VHZ65541:VHZ65560 VHZ65562:VHZ65582 VHZ131077:VHZ131096 VHZ131098:VHZ131118 VHZ196613:VHZ196632 VHZ196634:VHZ196654 VHZ262149:VHZ262168 VHZ262170:VHZ262190 VHZ327685:VHZ327704 VHZ327706:VHZ327726 VHZ393221:VHZ393240 VHZ393242:VHZ393262 VHZ458757:VHZ458776 VHZ458778:VHZ458798 VHZ524293:VHZ524312 VHZ524314:VHZ524334 VHZ589829:VHZ589848 VHZ589850:VHZ589870 VHZ655365:VHZ655384 VHZ655386:VHZ655406 VHZ720901:VHZ720920 VHZ720922:VHZ720942 VHZ786437:VHZ786456 VHZ786458:VHZ786478 VHZ851973:VHZ851992 VHZ851994:VHZ852014 VHZ917509:VHZ917528 VHZ917530:VHZ917550 VHZ983045:VHZ983064 VHZ983066:VHZ983086 VRV5:VRV24 VRV26:VRV46 VRV65541:VRV65560 VRV65562:VRV65582 VRV131077:VRV131096 VRV131098:VRV131118 VRV196613:VRV196632 VRV196634:VRV196654 VRV262149:VRV262168 VRV262170:VRV262190 VRV327685:VRV327704 VRV327706:VRV327726 VRV393221:VRV393240 VRV393242:VRV393262 VRV458757:VRV458776 VRV458778:VRV458798 VRV524293:VRV524312 VRV524314:VRV524334 VRV589829:VRV589848 VRV589850:VRV589870 VRV655365:VRV655384 VRV655386:VRV655406 VRV720901:VRV720920 VRV720922:VRV720942 VRV786437:VRV786456 VRV786458:VRV786478 VRV851973:VRV851992 VRV851994:VRV852014 VRV917509:VRV917528 VRV917530:VRV917550 VRV983045:VRV983064 VRV983066:VRV983086 WBR5:WBR24 WBR26:WBR46 WBR65541:WBR65560 WBR65562:WBR65582 WBR131077:WBR131096 WBR131098:WBR131118 WBR196613:WBR196632 WBR196634:WBR196654 WBR262149:WBR262168 WBR262170:WBR262190 WBR327685:WBR327704 WBR327706:WBR327726 WBR393221:WBR393240 WBR393242:WBR393262 WBR458757:WBR458776 WBR458778:WBR458798 WBR524293:WBR524312 WBR524314:WBR524334 WBR589829:WBR589848 WBR589850:WBR589870 WBR655365:WBR655384 WBR655386:WBR655406 WBR720901:WBR720920 WBR720922:WBR720942 WBR786437:WBR786456 WBR786458:WBR786478 WBR851973:WBR851992 WBR851994:WBR852014 WBR917509:WBR917528 WBR917530:WBR917550 WBR983045:WBR983064 WBR983066:WBR983086 WLN5:WLN24 WLN26:WLN46 WLN65541:WLN65560 WLN65562:WLN65582 WLN131077:WLN131096 WLN131098:WLN131118 WLN196613:WLN196632 WLN196634:WLN196654 WLN262149:WLN262168 WLN262170:WLN262190 WLN327685:WLN327704 WLN327706:WLN327726 WLN393221:WLN393240 WLN393242:WLN393262 WLN458757:WLN458776 WLN458778:WLN458798 WLN524293:WLN524312 WLN524314:WLN524334 WLN589829:WLN589848 WLN589850:WLN589870 WLN655365:WLN655384 WLN655386:WLN655406 WLN720901:WLN720920 WLN720922:WLN720942 WLN786437:WLN786456 WLN786458:WLN786478 WLN851973:WLN851992 WLN851994:WLN852014 WLN917509:WLN917528 WLN917530:WLN917550 WLN983045:WLN983064 WLN983066:WLN983086 WVJ5:WVJ24 WVJ26:WVJ46 WVJ65541:WVJ65560 WVJ65562:WVJ65582 WVJ131077:WVJ131096 WVJ131098:WVJ131118 WVJ196613:WVJ196632 WVJ196634:WVJ196654 WVJ262149:WVJ262168 WVJ262170:WVJ262190 WVJ327685:WVJ327704 WVJ327706:WVJ327726 WVJ393221:WVJ393240 WVJ393242:WVJ393262 WVJ458757:WVJ458776 WVJ458778:WVJ458798 WVJ524293:WVJ524312 WVJ524314:WVJ524334 WVJ589829:WVJ589848 WVJ589850:WVJ589870 WVJ655365:WVJ655384 WVJ655386:WVJ655406 WVJ720901:WVJ720920 WVJ720922:WVJ720942 WVJ786437:WVJ786456 WVJ786458:WVJ786478 WVJ851973:WVJ851992 WVJ851994:WVJ852014 WVJ917509:WVJ917528 WVJ917530:WVJ917550 WVJ983045:WVJ983064 WVJ983066:WVJ983086">
      <formula1>OR(B4="",ISNUMBER(B4))</formula1>
    </dataValidation>
  </dataValidations>
  <printOptions horizontalCentered="1"/>
  <pageMargins left="0.433070866141732" right="0.433070866141732" top="0.78740157480315" bottom="0.590551181102362" header="0.393700787401575" footer="0.393700787401575"/>
  <pageSetup paperSize="9" scale="91" orientation="portrait"/>
  <headerFooter alignWithMargins="0">
    <oddFooter>&amp;C—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5">
    <tabColor rgb="FF00B050"/>
  </sheetPr>
  <dimension ref="A1:H1268"/>
  <sheetViews>
    <sheetView showZeros="0" workbookViewId="0">
      <pane ySplit="3" topLeftCell="A146" activePane="bottomLeft" state="frozen"/>
      <selection/>
      <selection pane="bottomLeft" activeCell="I198" sqref="I198"/>
    </sheetView>
  </sheetViews>
  <sheetFormatPr defaultColWidth="9" defaultRowHeight="14.25" outlineLevelCol="7"/>
  <cols>
    <col min="1" max="1" width="46.625" style="14" customWidth="1"/>
    <col min="2" max="2" width="16.25" style="14" customWidth="1"/>
    <col min="3" max="3" width="14.625" style="14" customWidth="1"/>
    <col min="4" max="4" width="14.625" style="131" customWidth="1"/>
    <col min="5" max="5" width="5.75" style="16" customWidth="1"/>
    <col min="6" max="11" width="9" style="14"/>
    <col min="12" max="12" width="14.625" style="14" customWidth="1"/>
    <col min="13" max="256" width="9" style="14"/>
    <col min="257" max="257" width="46.625" style="14" customWidth="1"/>
    <col min="258" max="258" width="16.25" style="14" customWidth="1"/>
    <col min="259" max="260" width="14.625" style="14" customWidth="1"/>
    <col min="261" max="261" width="5.75" style="14" customWidth="1"/>
    <col min="262" max="267" width="9" style="14"/>
    <col min="268" max="268" width="14.625" style="14" customWidth="1"/>
    <col min="269" max="512" width="9" style="14"/>
    <col min="513" max="513" width="46.625" style="14" customWidth="1"/>
    <col min="514" max="514" width="16.25" style="14" customWidth="1"/>
    <col min="515" max="516" width="14.625" style="14" customWidth="1"/>
    <col min="517" max="517" width="5.75" style="14" customWidth="1"/>
    <col min="518" max="523" width="9" style="14"/>
    <col min="524" max="524" width="14.625" style="14" customWidth="1"/>
    <col min="525" max="768" width="9" style="14"/>
    <col min="769" max="769" width="46.625" style="14" customWidth="1"/>
    <col min="770" max="770" width="16.25" style="14" customWidth="1"/>
    <col min="771" max="772" width="14.625" style="14" customWidth="1"/>
    <col min="773" max="773" width="5.75" style="14" customWidth="1"/>
    <col min="774" max="779" width="9" style="14"/>
    <col min="780" max="780" width="14.625" style="14" customWidth="1"/>
    <col min="781" max="1024" width="9" style="14"/>
    <col min="1025" max="1025" width="46.625" style="14" customWidth="1"/>
    <col min="1026" max="1026" width="16.25" style="14" customWidth="1"/>
    <col min="1027" max="1028" width="14.625" style="14" customWidth="1"/>
    <col min="1029" max="1029" width="5.75" style="14" customWidth="1"/>
    <col min="1030" max="1035" width="9" style="14"/>
    <col min="1036" max="1036" width="14.625" style="14" customWidth="1"/>
    <col min="1037" max="1280" width="9" style="14"/>
    <col min="1281" max="1281" width="46.625" style="14" customWidth="1"/>
    <col min="1282" max="1282" width="16.25" style="14" customWidth="1"/>
    <col min="1283" max="1284" width="14.625" style="14" customWidth="1"/>
    <col min="1285" max="1285" width="5.75" style="14" customWidth="1"/>
    <col min="1286" max="1291" width="9" style="14"/>
    <col min="1292" max="1292" width="14.625" style="14" customWidth="1"/>
    <col min="1293" max="1536" width="9" style="14"/>
    <col min="1537" max="1537" width="46.625" style="14" customWidth="1"/>
    <col min="1538" max="1538" width="16.25" style="14" customWidth="1"/>
    <col min="1539" max="1540" width="14.625" style="14" customWidth="1"/>
    <col min="1541" max="1541" width="5.75" style="14" customWidth="1"/>
    <col min="1542" max="1547" width="9" style="14"/>
    <col min="1548" max="1548" width="14.625" style="14" customWidth="1"/>
    <col min="1549" max="1792" width="9" style="14"/>
    <col min="1793" max="1793" width="46.625" style="14" customWidth="1"/>
    <col min="1794" max="1794" width="16.25" style="14" customWidth="1"/>
    <col min="1795" max="1796" width="14.625" style="14" customWidth="1"/>
    <col min="1797" max="1797" width="5.75" style="14" customWidth="1"/>
    <col min="1798" max="1803" width="9" style="14"/>
    <col min="1804" max="1804" width="14.625" style="14" customWidth="1"/>
    <col min="1805" max="2048" width="9" style="14"/>
    <col min="2049" max="2049" width="46.625" style="14" customWidth="1"/>
    <col min="2050" max="2050" width="16.25" style="14" customWidth="1"/>
    <col min="2051" max="2052" width="14.625" style="14" customWidth="1"/>
    <col min="2053" max="2053" width="5.75" style="14" customWidth="1"/>
    <col min="2054" max="2059" width="9" style="14"/>
    <col min="2060" max="2060" width="14.625" style="14" customWidth="1"/>
    <col min="2061" max="2304" width="9" style="14"/>
    <col min="2305" max="2305" width="46.625" style="14" customWidth="1"/>
    <col min="2306" max="2306" width="16.25" style="14" customWidth="1"/>
    <col min="2307" max="2308" width="14.625" style="14" customWidth="1"/>
    <col min="2309" max="2309" width="5.75" style="14" customWidth="1"/>
    <col min="2310" max="2315" width="9" style="14"/>
    <col min="2316" max="2316" width="14.625" style="14" customWidth="1"/>
    <col min="2317" max="2560" width="9" style="14"/>
    <col min="2561" max="2561" width="46.625" style="14" customWidth="1"/>
    <col min="2562" max="2562" width="16.25" style="14" customWidth="1"/>
    <col min="2563" max="2564" width="14.625" style="14" customWidth="1"/>
    <col min="2565" max="2565" width="5.75" style="14" customWidth="1"/>
    <col min="2566" max="2571" width="9" style="14"/>
    <col min="2572" max="2572" width="14.625" style="14" customWidth="1"/>
    <col min="2573" max="2816" width="9" style="14"/>
    <col min="2817" max="2817" width="46.625" style="14" customWidth="1"/>
    <col min="2818" max="2818" width="16.25" style="14" customWidth="1"/>
    <col min="2819" max="2820" width="14.625" style="14" customWidth="1"/>
    <col min="2821" max="2821" width="5.75" style="14" customWidth="1"/>
    <col min="2822" max="2827" width="9" style="14"/>
    <col min="2828" max="2828" width="14.625" style="14" customWidth="1"/>
    <col min="2829" max="3072" width="9" style="14"/>
    <col min="3073" max="3073" width="46.625" style="14" customWidth="1"/>
    <col min="3074" max="3074" width="16.25" style="14" customWidth="1"/>
    <col min="3075" max="3076" width="14.625" style="14" customWidth="1"/>
    <col min="3077" max="3077" width="5.75" style="14" customWidth="1"/>
    <col min="3078" max="3083" width="9" style="14"/>
    <col min="3084" max="3084" width="14.625" style="14" customWidth="1"/>
    <col min="3085" max="3328" width="9" style="14"/>
    <col min="3329" max="3329" width="46.625" style="14" customWidth="1"/>
    <col min="3330" max="3330" width="16.25" style="14" customWidth="1"/>
    <col min="3331" max="3332" width="14.625" style="14" customWidth="1"/>
    <col min="3333" max="3333" width="5.75" style="14" customWidth="1"/>
    <col min="3334" max="3339" width="9" style="14"/>
    <col min="3340" max="3340" width="14.625" style="14" customWidth="1"/>
    <col min="3341" max="3584" width="9" style="14"/>
    <col min="3585" max="3585" width="46.625" style="14" customWidth="1"/>
    <col min="3586" max="3586" width="16.25" style="14" customWidth="1"/>
    <col min="3587" max="3588" width="14.625" style="14" customWidth="1"/>
    <col min="3589" max="3589" width="5.75" style="14" customWidth="1"/>
    <col min="3590" max="3595" width="9" style="14"/>
    <col min="3596" max="3596" width="14.625" style="14" customWidth="1"/>
    <col min="3597" max="3840" width="9" style="14"/>
    <col min="3841" max="3841" width="46.625" style="14" customWidth="1"/>
    <col min="3842" max="3842" width="16.25" style="14" customWidth="1"/>
    <col min="3843" max="3844" width="14.625" style="14" customWidth="1"/>
    <col min="3845" max="3845" width="5.75" style="14" customWidth="1"/>
    <col min="3846" max="3851" width="9" style="14"/>
    <col min="3852" max="3852" width="14.625" style="14" customWidth="1"/>
    <col min="3853" max="4096" width="9" style="14"/>
    <col min="4097" max="4097" width="46.625" style="14" customWidth="1"/>
    <col min="4098" max="4098" width="16.25" style="14" customWidth="1"/>
    <col min="4099" max="4100" width="14.625" style="14" customWidth="1"/>
    <col min="4101" max="4101" width="5.75" style="14" customWidth="1"/>
    <col min="4102" max="4107" width="9" style="14"/>
    <col min="4108" max="4108" width="14.625" style="14" customWidth="1"/>
    <col min="4109" max="4352" width="9" style="14"/>
    <col min="4353" max="4353" width="46.625" style="14" customWidth="1"/>
    <col min="4354" max="4354" width="16.25" style="14" customWidth="1"/>
    <col min="4355" max="4356" width="14.625" style="14" customWidth="1"/>
    <col min="4357" max="4357" width="5.75" style="14" customWidth="1"/>
    <col min="4358" max="4363" width="9" style="14"/>
    <col min="4364" max="4364" width="14.625" style="14" customWidth="1"/>
    <col min="4365" max="4608" width="9" style="14"/>
    <col min="4609" max="4609" width="46.625" style="14" customWidth="1"/>
    <col min="4610" max="4610" width="16.25" style="14" customWidth="1"/>
    <col min="4611" max="4612" width="14.625" style="14" customWidth="1"/>
    <col min="4613" max="4613" width="5.75" style="14" customWidth="1"/>
    <col min="4614" max="4619" width="9" style="14"/>
    <col min="4620" max="4620" width="14.625" style="14" customWidth="1"/>
    <col min="4621" max="4864" width="9" style="14"/>
    <col min="4865" max="4865" width="46.625" style="14" customWidth="1"/>
    <col min="4866" max="4866" width="16.25" style="14" customWidth="1"/>
    <col min="4867" max="4868" width="14.625" style="14" customWidth="1"/>
    <col min="4869" max="4869" width="5.75" style="14" customWidth="1"/>
    <col min="4870" max="4875" width="9" style="14"/>
    <col min="4876" max="4876" width="14.625" style="14" customWidth="1"/>
    <col min="4877" max="5120" width="9" style="14"/>
    <col min="5121" max="5121" width="46.625" style="14" customWidth="1"/>
    <col min="5122" max="5122" width="16.25" style="14" customWidth="1"/>
    <col min="5123" max="5124" width="14.625" style="14" customWidth="1"/>
    <col min="5125" max="5125" width="5.75" style="14" customWidth="1"/>
    <col min="5126" max="5131" width="9" style="14"/>
    <col min="5132" max="5132" width="14.625" style="14" customWidth="1"/>
    <col min="5133" max="5376" width="9" style="14"/>
    <col min="5377" max="5377" width="46.625" style="14" customWidth="1"/>
    <col min="5378" max="5378" width="16.25" style="14" customWidth="1"/>
    <col min="5379" max="5380" width="14.625" style="14" customWidth="1"/>
    <col min="5381" max="5381" width="5.75" style="14" customWidth="1"/>
    <col min="5382" max="5387" width="9" style="14"/>
    <col min="5388" max="5388" width="14.625" style="14" customWidth="1"/>
    <col min="5389" max="5632" width="9" style="14"/>
    <col min="5633" max="5633" width="46.625" style="14" customWidth="1"/>
    <col min="5634" max="5634" width="16.25" style="14" customWidth="1"/>
    <col min="5635" max="5636" width="14.625" style="14" customWidth="1"/>
    <col min="5637" max="5637" width="5.75" style="14" customWidth="1"/>
    <col min="5638" max="5643" width="9" style="14"/>
    <col min="5644" max="5644" width="14.625" style="14" customWidth="1"/>
    <col min="5645" max="5888" width="9" style="14"/>
    <col min="5889" max="5889" width="46.625" style="14" customWidth="1"/>
    <col min="5890" max="5890" width="16.25" style="14" customWidth="1"/>
    <col min="5891" max="5892" width="14.625" style="14" customWidth="1"/>
    <col min="5893" max="5893" width="5.75" style="14" customWidth="1"/>
    <col min="5894" max="5899" width="9" style="14"/>
    <col min="5900" max="5900" width="14.625" style="14" customWidth="1"/>
    <col min="5901" max="6144" width="9" style="14"/>
    <col min="6145" max="6145" width="46.625" style="14" customWidth="1"/>
    <col min="6146" max="6146" width="16.25" style="14" customWidth="1"/>
    <col min="6147" max="6148" width="14.625" style="14" customWidth="1"/>
    <col min="6149" max="6149" width="5.75" style="14" customWidth="1"/>
    <col min="6150" max="6155" width="9" style="14"/>
    <col min="6156" max="6156" width="14.625" style="14" customWidth="1"/>
    <col min="6157" max="6400" width="9" style="14"/>
    <col min="6401" max="6401" width="46.625" style="14" customWidth="1"/>
    <col min="6402" max="6402" width="16.25" style="14" customWidth="1"/>
    <col min="6403" max="6404" width="14.625" style="14" customWidth="1"/>
    <col min="6405" max="6405" width="5.75" style="14" customWidth="1"/>
    <col min="6406" max="6411" width="9" style="14"/>
    <col min="6412" max="6412" width="14.625" style="14" customWidth="1"/>
    <col min="6413" max="6656" width="9" style="14"/>
    <col min="6657" max="6657" width="46.625" style="14" customWidth="1"/>
    <col min="6658" max="6658" width="16.25" style="14" customWidth="1"/>
    <col min="6659" max="6660" width="14.625" style="14" customWidth="1"/>
    <col min="6661" max="6661" width="5.75" style="14" customWidth="1"/>
    <col min="6662" max="6667" width="9" style="14"/>
    <col min="6668" max="6668" width="14.625" style="14" customWidth="1"/>
    <col min="6669" max="6912" width="9" style="14"/>
    <col min="6913" max="6913" width="46.625" style="14" customWidth="1"/>
    <col min="6914" max="6914" width="16.25" style="14" customWidth="1"/>
    <col min="6915" max="6916" width="14.625" style="14" customWidth="1"/>
    <col min="6917" max="6917" width="5.75" style="14" customWidth="1"/>
    <col min="6918" max="6923" width="9" style="14"/>
    <col min="6924" max="6924" width="14.625" style="14" customWidth="1"/>
    <col min="6925" max="7168" width="9" style="14"/>
    <col min="7169" max="7169" width="46.625" style="14" customWidth="1"/>
    <col min="7170" max="7170" width="16.25" style="14" customWidth="1"/>
    <col min="7171" max="7172" width="14.625" style="14" customWidth="1"/>
    <col min="7173" max="7173" width="5.75" style="14" customWidth="1"/>
    <col min="7174" max="7179" width="9" style="14"/>
    <col min="7180" max="7180" width="14.625" style="14" customWidth="1"/>
    <col min="7181" max="7424" width="9" style="14"/>
    <col min="7425" max="7425" width="46.625" style="14" customWidth="1"/>
    <col min="7426" max="7426" width="16.25" style="14" customWidth="1"/>
    <col min="7427" max="7428" width="14.625" style="14" customWidth="1"/>
    <col min="7429" max="7429" width="5.75" style="14" customWidth="1"/>
    <col min="7430" max="7435" width="9" style="14"/>
    <col min="7436" max="7436" width="14.625" style="14" customWidth="1"/>
    <col min="7437" max="7680" width="9" style="14"/>
    <col min="7681" max="7681" width="46.625" style="14" customWidth="1"/>
    <col min="7682" max="7682" width="16.25" style="14" customWidth="1"/>
    <col min="7683" max="7684" width="14.625" style="14" customWidth="1"/>
    <col min="7685" max="7685" width="5.75" style="14" customWidth="1"/>
    <col min="7686" max="7691" width="9" style="14"/>
    <col min="7692" max="7692" width="14.625" style="14" customWidth="1"/>
    <col min="7693" max="7936" width="9" style="14"/>
    <col min="7937" max="7937" width="46.625" style="14" customWidth="1"/>
    <col min="7938" max="7938" width="16.25" style="14" customWidth="1"/>
    <col min="7939" max="7940" width="14.625" style="14" customWidth="1"/>
    <col min="7941" max="7941" width="5.75" style="14" customWidth="1"/>
    <col min="7942" max="7947" width="9" style="14"/>
    <col min="7948" max="7948" width="14.625" style="14" customWidth="1"/>
    <col min="7949" max="8192" width="9" style="14"/>
    <col min="8193" max="8193" width="46.625" style="14" customWidth="1"/>
    <col min="8194" max="8194" width="16.25" style="14" customWidth="1"/>
    <col min="8195" max="8196" width="14.625" style="14" customWidth="1"/>
    <col min="8197" max="8197" width="5.75" style="14" customWidth="1"/>
    <col min="8198" max="8203" width="9" style="14"/>
    <col min="8204" max="8204" width="14.625" style="14" customWidth="1"/>
    <col min="8205" max="8448" width="9" style="14"/>
    <col min="8449" max="8449" width="46.625" style="14" customWidth="1"/>
    <col min="8450" max="8450" width="16.25" style="14" customWidth="1"/>
    <col min="8451" max="8452" width="14.625" style="14" customWidth="1"/>
    <col min="8453" max="8453" width="5.75" style="14" customWidth="1"/>
    <col min="8454" max="8459" width="9" style="14"/>
    <col min="8460" max="8460" width="14.625" style="14" customWidth="1"/>
    <col min="8461" max="8704" width="9" style="14"/>
    <col min="8705" max="8705" width="46.625" style="14" customWidth="1"/>
    <col min="8706" max="8706" width="16.25" style="14" customWidth="1"/>
    <col min="8707" max="8708" width="14.625" style="14" customWidth="1"/>
    <col min="8709" max="8709" width="5.75" style="14" customWidth="1"/>
    <col min="8710" max="8715" width="9" style="14"/>
    <col min="8716" max="8716" width="14.625" style="14" customWidth="1"/>
    <col min="8717" max="8960" width="9" style="14"/>
    <col min="8961" max="8961" width="46.625" style="14" customWidth="1"/>
    <col min="8962" max="8962" width="16.25" style="14" customWidth="1"/>
    <col min="8963" max="8964" width="14.625" style="14" customWidth="1"/>
    <col min="8965" max="8965" width="5.75" style="14" customWidth="1"/>
    <col min="8966" max="8971" width="9" style="14"/>
    <col min="8972" max="8972" width="14.625" style="14" customWidth="1"/>
    <col min="8973" max="9216" width="9" style="14"/>
    <col min="9217" max="9217" width="46.625" style="14" customWidth="1"/>
    <col min="9218" max="9218" width="16.25" style="14" customWidth="1"/>
    <col min="9219" max="9220" width="14.625" style="14" customWidth="1"/>
    <col min="9221" max="9221" width="5.75" style="14" customWidth="1"/>
    <col min="9222" max="9227" width="9" style="14"/>
    <col min="9228" max="9228" width="14.625" style="14" customWidth="1"/>
    <col min="9229" max="9472" width="9" style="14"/>
    <col min="9473" max="9473" width="46.625" style="14" customWidth="1"/>
    <col min="9474" max="9474" width="16.25" style="14" customWidth="1"/>
    <col min="9475" max="9476" width="14.625" style="14" customWidth="1"/>
    <col min="9477" max="9477" width="5.75" style="14" customWidth="1"/>
    <col min="9478" max="9483" width="9" style="14"/>
    <col min="9484" max="9484" width="14.625" style="14" customWidth="1"/>
    <col min="9485" max="9728" width="9" style="14"/>
    <col min="9729" max="9729" width="46.625" style="14" customWidth="1"/>
    <col min="9730" max="9730" width="16.25" style="14" customWidth="1"/>
    <col min="9731" max="9732" width="14.625" style="14" customWidth="1"/>
    <col min="9733" max="9733" width="5.75" style="14" customWidth="1"/>
    <col min="9734" max="9739" width="9" style="14"/>
    <col min="9740" max="9740" width="14.625" style="14" customWidth="1"/>
    <col min="9741" max="9984" width="9" style="14"/>
    <col min="9985" max="9985" width="46.625" style="14" customWidth="1"/>
    <col min="9986" max="9986" width="16.25" style="14" customWidth="1"/>
    <col min="9987" max="9988" width="14.625" style="14" customWidth="1"/>
    <col min="9989" max="9989" width="5.75" style="14" customWidth="1"/>
    <col min="9990" max="9995" width="9" style="14"/>
    <col min="9996" max="9996" width="14.625" style="14" customWidth="1"/>
    <col min="9997" max="10240" width="9" style="14"/>
    <col min="10241" max="10241" width="46.625" style="14" customWidth="1"/>
    <col min="10242" max="10242" width="16.25" style="14" customWidth="1"/>
    <col min="10243" max="10244" width="14.625" style="14" customWidth="1"/>
    <col min="10245" max="10245" width="5.75" style="14" customWidth="1"/>
    <col min="10246" max="10251" width="9" style="14"/>
    <col min="10252" max="10252" width="14.625" style="14" customWidth="1"/>
    <col min="10253" max="10496" width="9" style="14"/>
    <col min="10497" max="10497" width="46.625" style="14" customWidth="1"/>
    <col min="10498" max="10498" width="16.25" style="14" customWidth="1"/>
    <col min="10499" max="10500" width="14.625" style="14" customWidth="1"/>
    <col min="10501" max="10501" width="5.75" style="14" customWidth="1"/>
    <col min="10502" max="10507" width="9" style="14"/>
    <col min="10508" max="10508" width="14.625" style="14" customWidth="1"/>
    <col min="10509" max="10752" width="9" style="14"/>
    <col min="10753" max="10753" width="46.625" style="14" customWidth="1"/>
    <col min="10754" max="10754" width="16.25" style="14" customWidth="1"/>
    <col min="10755" max="10756" width="14.625" style="14" customWidth="1"/>
    <col min="10757" max="10757" width="5.75" style="14" customWidth="1"/>
    <col min="10758" max="10763" width="9" style="14"/>
    <col min="10764" max="10764" width="14.625" style="14" customWidth="1"/>
    <col min="10765" max="11008" width="9" style="14"/>
    <col min="11009" max="11009" width="46.625" style="14" customWidth="1"/>
    <col min="11010" max="11010" width="16.25" style="14" customWidth="1"/>
    <col min="11011" max="11012" width="14.625" style="14" customWidth="1"/>
    <col min="11013" max="11013" width="5.75" style="14" customWidth="1"/>
    <col min="11014" max="11019" width="9" style="14"/>
    <col min="11020" max="11020" width="14.625" style="14" customWidth="1"/>
    <col min="11021" max="11264" width="9" style="14"/>
    <col min="11265" max="11265" width="46.625" style="14" customWidth="1"/>
    <col min="11266" max="11266" width="16.25" style="14" customWidth="1"/>
    <col min="11267" max="11268" width="14.625" style="14" customWidth="1"/>
    <col min="11269" max="11269" width="5.75" style="14" customWidth="1"/>
    <col min="11270" max="11275" width="9" style="14"/>
    <col min="11276" max="11276" width="14.625" style="14" customWidth="1"/>
    <col min="11277" max="11520" width="9" style="14"/>
    <col min="11521" max="11521" width="46.625" style="14" customWidth="1"/>
    <col min="11522" max="11522" width="16.25" style="14" customWidth="1"/>
    <col min="11523" max="11524" width="14.625" style="14" customWidth="1"/>
    <col min="11525" max="11525" width="5.75" style="14" customWidth="1"/>
    <col min="11526" max="11531" width="9" style="14"/>
    <col min="11532" max="11532" width="14.625" style="14" customWidth="1"/>
    <col min="11533" max="11776" width="9" style="14"/>
    <col min="11777" max="11777" width="46.625" style="14" customWidth="1"/>
    <col min="11778" max="11778" width="16.25" style="14" customWidth="1"/>
    <col min="11779" max="11780" width="14.625" style="14" customWidth="1"/>
    <col min="11781" max="11781" width="5.75" style="14" customWidth="1"/>
    <col min="11782" max="11787" width="9" style="14"/>
    <col min="11788" max="11788" width="14.625" style="14" customWidth="1"/>
    <col min="11789" max="12032" width="9" style="14"/>
    <col min="12033" max="12033" width="46.625" style="14" customWidth="1"/>
    <col min="12034" max="12034" width="16.25" style="14" customWidth="1"/>
    <col min="12035" max="12036" width="14.625" style="14" customWidth="1"/>
    <col min="12037" max="12037" width="5.75" style="14" customWidth="1"/>
    <col min="12038" max="12043" width="9" style="14"/>
    <col min="12044" max="12044" width="14.625" style="14" customWidth="1"/>
    <col min="12045" max="12288" width="9" style="14"/>
    <col min="12289" max="12289" width="46.625" style="14" customWidth="1"/>
    <col min="12290" max="12290" width="16.25" style="14" customWidth="1"/>
    <col min="12291" max="12292" width="14.625" style="14" customWidth="1"/>
    <col min="12293" max="12293" width="5.75" style="14" customWidth="1"/>
    <col min="12294" max="12299" width="9" style="14"/>
    <col min="12300" max="12300" width="14.625" style="14" customWidth="1"/>
    <col min="12301" max="12544" width="9" style="14"/>
    <col min="12545" max="12545" width="46.625" style="14" customWidth="1"/>
    <col min="12546" max="12546" width="16.25" style="14" customWidth="1"/>
    <col min="12547" max="12548" width="14.625" style="14" customWidth="1"/>
    <col min="12549" max="12549" width="5.75" style="14" customWidth="1"/>
    <col min="12550" max="12555" width="9" style="14"/>
    <col min="12556" max="12556" width="14.625" style="14" customWidth="1"/>
    <col min="12557" max="12800" width="9" style="14"/>
    <col min="12801" max="12801" width="46.625" style="14" customWidth="1"/>
    <col min="12802" max="12802" width="16.25" style="14" customWidth="1"/>
    <col min="12803" max="12804" width="14.625" style="14" customWidth="1"/>
    <col min="12805" max="12805" width="5.75" style="14" customWidth="1"/>
    <col min="12806" max="12811" width="9" style="14"/>
    <col min="12812" max="12812" width="14.625" style="14" customWidth="1"/>
    <col min="12813" max="13056" width="9" style="14"/>
    <col min="13057" max="13057" width="46.625" style="14" customWidth="1"/>
    <col min="13058" max="13058" width="16.25" style="14" customWidth="1"/>
    <col min="13059" max="13060" width="14.625" style="14" customWidth="1"/>
    <col min="13061" max="13061" width="5.75" style="14" customWidth="1"/>
    <col min="13062" max="13067" width="9" style="14"/>
    <col min="13068" max="13068" width="14.625" style="14" customWidth="1"/>
    <col min="13069" max="13312" width="9" style="14"/>
    <col min="13313" max="13313" width="46.625" style="14" customWidth="1"/>
    <col min="13314" max="13314" width="16.25" style="14" customWidth="1"/>
    <col min="13315" max="13316" width="14.625" style="14" customWidth="1"/>
    <col min="13317" max="13317" width="5.75" style="14" customWidth="1"/>
    <col min="13318" max="13323" width="9" style="14"/>
    <col min="13324" max="13324" width="14.625" style="14" customWidth="1"/>
    <col min="13325" max="13568" width="9" style="14"/>
    <col min="13569" max="13569" width="46.625" style="14" customWidth="1"/>
    <col min="13570" max="13570" width="16.25" style="14" customWidth="1"/>
    <col min="13571" max="13572" width="14.625" style="14" customWidth="1"/>
    <col min="13573" max="13573" width="5.75" style="14" customWidth="1"/>
    <col min="13574" max="13579" width="9" style="14"/>
    <col min="13580" max="13580" width="14.625" style="14" customWidth="1"/>
    <col min="13581" max="13824" width="9" style="14"/>
    <col min="13825" max="13825" width="46.625" style="14" customWidth="1"/>
    <col min="13826" max="13826" width="16.25" style="14" customWidth="1"/>
    <col min="13827" max="13828" width="14.625" style="14" customWidth="1"/>
    <col min="13829" max="13829" width="5.75" style="14" customWidth="1"/>
    <col min="13830" max="13835" width="9" style="14"/>
    <col min="13836" max="13836" width="14.625" style="14" customWidth="1"/>
    <col min="13837" max="14080" width="9" style="14"/>
    <col min="14081" max="14081" width="46.625" style="14" customWidth="1"/>
    <col min="14082" max="14082" width="16.25" style="14" customWidth="1"/>
    <col min="14083" max="14084" width="14.625" style="14" customWidth="1"/>
    <col min="14085" max="14085" width="5.75" style="14" customWidth="1"/>
    <col min="14086" max="14091" width="9" style="14"/>
    <col min="14092" max="14092" width="14.625" style="14" customWidth="1"/>
    <col min="14093" max="14336" width="9" style="14"/>
    <col min="14337" max="14337" width="46.625" style="14" customWidth="1"/>
    <col min="14338" max="14338" width="16.25" style="14" customWidth="1"/>
    <col min="14339" max="14340" width="14.625" style="14" customWidth="1"/>
    <col min="14341" max="14341" width="5.75" style="14" customWidth="1"/>
    <col min="14342" max="14347" width="9" style="14"/>
    <col min="14348" max="14348" width="14.625" style="14" customWidth="1"/>
    <col min="14349" max="14592" width="9" style="14"/>
    <col min="14593" max="14593" width="46.625" style="14" customWidth="1"/>
    <col min="14594" max="14594" width="16.25" style="14" customWidth="1"/>
    <col min="14595" max="14596" width="14.625" style="14" customWidth="1"/>
    <col min="14597" max="14597" width="5.75" style="14" customWidth="1"/>
    <col min="14598" max="14603" width="9" style="14"/>
    <col min="14604" max="14604" width="14.625" style="14" customWidth="1"/>
    <col min="14605" max="14848" width="9" style="14"/>
    <col min="14849" max="14849" width="46.625" style="14" customWidth="1"/>
    <col min="14850" max="14850" width="16.25" style="14" customWidth="1"/>
    <col min="14851" max="14852" width="14.625" style="14" customWidth="1"/>
    <col min="14853" max="14853" width="5.75" style="14" customWidth="1"/>
    <col min="14854" max="14859" width="9" style="14"/>
    <col min="14860" max="14860" width="14.625" style="14" customWidth="1"/>
    <col min="14861" max="15104" width="9" style="14"/>
    <col min="15105" max="15105" width="46.625" style="14" customWidth="1"/>
    <col min="15106" max="15106" width="16.25" style="14" customWidth="1"/>
    <col min="15107" max="15108" width="14.625" style="14" customWidth="1"/>
    <col min="15109" max="15109" width="5.75" style="14" customWidth="1"/>
    <col min="15110" max="15115" width="9" style="14"/>
    <col min="15116" max="15116" width="14.625" style="14" customWidth="1"/>
    <col min="15117" max="15360" width="9" style="14"/>
    <col min="15361" max="15361" width="46.625" style="14" customWidth="1"/>
    <col min="15362" max="15362" width="16.25" style="14" customWidth="1"/>
    <col min="15363" max="15364" width="14.625" style="14" customWidth="1"/>
    <col min="15365" max="15365" width="5.75" style="14" customWidth="1"/>
    <col min="15366" max="15371" width="9" style="14"/>
    <col min="15372" max="15372" width="14.625" style="14" customWidth="1"/>
    <col min="15373" max="15616" width="9" style="14"/>
    <col min="15617" max="15617" width="46.625" style="14" customWidth="1"/>
    <col min="15618" max="15618" width="16.25" style="14" customWidth="1"/>
    <col min="15619" max="15620" width="14.625" style="14" customWidth="1"/>
    <col min="15621" max="15621" width="5.75" style="14" customWidth="1"/>
    <col min="15622" max="15627" width="9" style="14"/>
    <col min="15628" max="15628" width="14.625" style="14" customWidth="1"/>
    <col min="15629" max="15872" width="9" style="14"/>
    <col min="15873" max="15873" width="46.625" style="14" customWidth="1"/>
    <col min="15874" max="15874" width="16.25" style="14" customWidth="1"/>
    <col min="15875" max="15876" width="14.625" style="14" customWidth="1"/>
    <col min="15877" max="15877" width="5.75" style="14" customWidth="1"/>
    <col min="15878" max="15883" width="9" style="14"/>
    <col min="15884" max="15884" width="14.625" style="14" customWidth="1"/>
    <col min="15885" max="16128" width="9" style="14"/>
    <col min="16129" max="16129" width="46.625" style="14" customWidth="1"/>
    <col min="16130" max="16130" width="16.25" style="14" customWidth="1"/>
    <col min="16131" max="16132" width="14.625" style="14" customWidth="1"/>
    <col min="16133" max="16133" width="5.75" style="14" customWidth="1"/>
    <col min="16134" max="16139" width="9" style="14"/>
    <col min="16140" max="16140" width="14.625" style="14" customWidth="1"/>
    <col min="16141" max="16384" width="9" style="14"/>
  </cols>
  <sheetData>
    <row r="1" ht="42" customHeight="1" spans="1:4">
      <c r="A1" s="132" t="s">
        <v>3381</v>
      </c>
      <c r="B1" s="132"/>
      <c r="C1" s="132"/>
      <c r="D1" s="132"/>
    </row>
    <row r="2" ht="18.95" customHeight="1" spans="1:4">
      <c r="A2" s="130" t="s">
        <v>3382</v>
      </c>
      <c r="B2" s="133"/>
      <c r="C2" s="134"/>
      <c r="D2" s="134" t="s">
        <v>32</v>
      </c>
    </row>
    <row r="3" s="221" customFormat="1" ht="34.5" customHeight="1" spans="1:5">
      <c r="A3" s="223" t="s">
        <v>34</v>
      </c>
      <c r="B3" s="224" t="s">
        <v>3383</v>
      </c>
      <c r="C3" s="224" t="s">
        <v>3329</v>
      </c>
      <c r="D3" s="225" t="s">
        <v>3384</v>
      </c>
      <c r="E3" s="11" t="s">
        <v>3331</v>
      </c>
    </row>
    <row r="4" ht="18.95" customHeight="1" spans="1:5">
      <c r="A4" s="212" t="s">
        <v>3332</v>
      </c>
      <c r="B4" s="226">
        <v>13600</v>
      </c>
      <c r="C4" s="226">
        <v>2800</v>
      </c>
      <c r="D4" s="83">
        <v>-0.794</v>
      </c>
      <c r="E4" s="47" t="s">
        <v>176</v>
      </c>
    </row>
    <row r="5" ht="18.95" customHeight="1" spans="1:5">
      <c r="A5" s="52" t="s">
        <v>3333</v>
      </c>
      <c r="B5" s="227">
        <v>0</v>
      </c>
      <c r="C5" s="228">
        <v>2800</v>
      </c>
      <c r="D5" s="229"/>
      <c r="E5" s="47" t="s">
        <v>176</v>
      </c>
    </row>
    <row r="6" ht="18.95" hidden="1" customHeight="1" spans="1:5">
      <c r="A6" s="52" t="s">
        <v>3385</v>
      </c>
      <c r="B6" s="226">
        <v>0</v>
      </c>
      <c r="C6" s="230"/>
      <c r="D6" s="83" t="s">
        <v>165</v>
      </c>
      <c r="E6" s="47" t="s">
        <v>3338</v>
      </c>
    </row>
    <row r="7" ht="18.95" customHeight="1" spans="1:5">
      <c r="A7" s="52" t="s">
        <v>3386</v>
      </c>
      <c r="B7" s="227">
        <v>2600</v>
      </c>
      <c r="C7" s="228">
        <v>2800</v>
      </c>
      <c r="D7" s="229">
        <v>0.077</v>
      </c>
      <c r="E7" s="47" t="s">
        <v>176</v>
      </c>
    </row>
    <row r="8" ht="18.95" hidden="1" customHeight="1" spans="1:5">
      <c r="A8" s="52" t="s">
        <v>3387</v>
      </c>
      <c r="B8" s="227">
        <v>0</v>
      </c>
      <c r="C8" s="228"/>
      <c r="D8" s="229" t="s">
        <v>165</v>
      </c>
      <c r="E8" s="47" t="s">
        <v>3338</v>
      </c>
    </row>
    <row r="9" ht="18.95" hidden="1" customHeight="1" spans="1:5">
      <c r="A9" s="52" t="s">
        <v>3388</v>
      </c>
      <c r="B9" s="227">
        <v>0</v>
      </c>
      <c r="C9" s="228"/>
      <c r="D9" s="229" t="s">
        <v>165</v>
      </c>
      <c r="E9" s="47" t="s">
        <v>3338</v>
      </c>
    </row>
    <row r="10" ht="18.95" customHeight="1" spans="1:5">
      <c r="A10" s="54" t="s">
        <v>3334</v>
      </c>
      <c r="B10" s="226">
        <v>1900</v>
      </c>
      <c r="C10" s="230">
        <v>0</v>
      </c>
      <c r="D10" s="83"/>
      <c r="E10" s="47" t="s">
        <v>176</v>
      </c>
    </row>
    <row r="11" ht="18.95" hidden="1" customHeight="1" spans="1:5">
      <c r="A11" s="52" t="s">
        <v>3335</v>
      </c>
      <c r="B11" s="227">
        <v>0</v>
      </c>
      <c r="C11" s="228">
        <v>0</v>
      </c>
      <c r="D11" s="229" t="s">
        <v>165</v>
      </c>
      <c r="E11" s="47" t="s">
        <v>3338</v>
      </c>
    </row>
    <row r="12" ht="18.95" hidden="1" customHeight="1" spans="1:5">
      <c r="A12" s="52" t="s">
        <v>3389</v>
      </c>
      <c r="B12" s="226">
        <v>0</v>
      </c>
      <c r="C12" s="226"/>
      <c r="D12" s="83" t="s">
        <v>165</v>
      </c>
      <c r="E12" s="47" t="s">
        <v>3338</v>
      </c>
    </row>
    <row r="13" ht="18.95" hidden="1" customHeight="1" spans="1:5">
      <c r="A13" s="52" t="s">
        <v>3390</v>
      </c>
      <c r="B13" s="227">
        <v>0</v>
      </c>
      <c r="C13" s="228"/>
      <c r="D13" s="229" t="s">
        <v>165</v>
      </c>
      <c r="E13" s="47" t="s">
        <v>3338</v>
      </c>
    </row>
    <row r="14" ht="18.95" hidden="1" customHeight="1" spans="1:5">
      <c r="A14" s="52" t="s">
        <v>3391</v>
      </c>
      <c r="B14" s="227">
        <v>0</v>
      </c>
      <c r="C14" s="228"/>
      <c r="D14" s="229" t="s">
        <v>165</v>
      </c>
      <c r="E14" s="47" t="s">
        <v>3338</v>
      </c>
    </row>
    <row r="15" ht="18.95" hidden="1" customHeight="1" spans="1:5">
      <c r="A15" s="52" t="s">
        <v>3336</v>
      </c>
      <c r="B15" s="227">
        <v>0</v>
      </c>
      <c r="C15" s="228">
        <v>0</v>
      </c>
      <c r="D15" s="229" t="s">
        <v>165</v>
      </c>
      <c r="E15" s="47" t="s">
        <v>3338</v>
      </c>
    </row>
    <row r="16" ht="18.95" hidden="1" customHeight="1" spans="1:5">
      <c r="A16" s="52" t="s">
        <v>3389</v>
      </c>
      <c r="B16" s="227">
        <v>0</v>
      </c>
      <c r="C16" s="228"/>
      <c r="D16" s="229" t="s">
        <v>165</v>
      </c>
      <c r="E16" s="47" t="s">
        <v>3338</v>
      </c>
    </row>
    <row r="17" ht="18.95" hidden="1" customHeight="1" spans="1:5">
      <c r="A17" s="52" t="s">
        <v>3390</v>
      </c>
      <c r="B17" s="227">
        <v>0</v>
      </c>
      <c r="C17" s="228"/>
      <c r="D17" s="83" t="s">
        <v>165</v>
      </c>
      <c r="E17" s="47" t="s">
        <v>3338</v>
      </c>
    </row>
    <row r="18" ht="18.95" hidden="1" customHeight="1" spans="1:5">
      <c r="A18" s="52" t="s">
        <v>3392</v>
      </c>
      <c r="B18" s="227">
        <v>0</v>
      </c>
      <c r="C18" s="228"/>
      <c r="D18" s="229" t="s">
        <v>165</v>
      </c>
      <c r="E18" s="47" t="s">
        <v>3338</v>
      </c>
    </row>
    <row r="19" ht="18.95" hidden="1" customHeight="1" spans="1:5">
      <c r="A19" s="54" t="s">
        <v>3337</v>
      </c>
      <c r="B19" s="226">
        <v>0</v>
      </c>
      <c r="C19" s="230">
        <v>0</v>
      </c>
      <c r="D19" s="83" t="s">
        <v>165</v>
      </c>
      <c r="E19" s="47" t="s">
        <v>3338</v>
      </c>
    </row>
    <row r="20" ht="18.95" hidden="1" customHeight="1" spans="1:5">
      <c r="A20" s="52" t="s">
        <v>3339</v>
      </c>
      <c r="B20" s="226">
        <v>0</v>
      </c>
      <c r="C20" s="230">
        <v>0</v>
      </c>
      <c r="D20" s="83" t="s">
        <v>165</v>
      </c>
      <c r="E20" s="47" t="s">
        <v>3338</v>
      </c>
    </row>
    <row r="21" s="222" customFormat="1" ht="18.95" hidden="1" customHeight="1" spans="1:5">
      <c r="A21" s="52" t="s">
        <v>3393</v>
      </c>
      <c r="B21" s="227">
        <v>0</v>
      </c>
      <c r="C21" s="228"/>
      <c r="D21" s="229" t="s">
        <v>165</v>
      </c>
      <c r="E21" s="47" t="s">
        <v>3338</v>
      </c>
    </row>
    <row r="22" ht="18.95" hidden="1" customHeight="1" spans="1:5">
      <c r="A22" s="52" t="s">
        <v>3340</v>
      </c>
      <c r="B22" s="227">
        <v>0</v>
      </c>
      <c r="C22" s="228">
        <v>0</v>
      </c>
      <c r="D22" s="229" t="s">
        <v>165</v>
      </c>
      <c r="E22" s="47" t="s">
        <v>3338</v>
      </c>
    </row>
    <row r="23" ht="18.95" hidden="1" customHeight="1" spans="1:5">
      <c r="A23" s="231" t="s">
        <v>3394</v>
      </c>
      <c r="B23" s="227">
        <v>0</v>
      </c>
      <c r="C23" s="228"/>
      <c r="D23" s="229" t="s">
        <v>165</v>
      </c>
      <c r="E23" s="47" t="s">
        <v>3338</v>
      </c>
    </row>
    <row r="24" ht="18.95" hidden="1" customHeight="1" spans="1:5">
      <c r="A24" s="52" t="s">
        <v>3395</v>
      </c>
      <c r="B24" s="227">
        <v>0</v>
      </c>
      <c r="C24" s="228"/>
      <c r="D24" s="229" t="s">
        <v>165</v>
      </c>
      <c r="E24" s="47" t="s">
        <v>3338</v>
      </c>
    </row>
    <row r="25" ht="18.95" hidden="1" customHeight="1" spans="1:5">
      <c r="A25" s="52" t="s">
        <v>3396</v>
      </c>
      <c r="B25" s="227">
        <v>0</v>
      </c>
      <c r="C25" s="226"/>
      <c r="D25" s="83" t="s">
        <v>165</v>
      </c>
      <c r="E25" s="47" t="s">
        <v>3338</v>
      </c>
    </row>
    <row r="26" ht="18.95" hidden="1" customHeight="1" spans="1:5">
      <c r="A26" s="52" t="s">
        <v>3397</v>
      </c>
      <c r="B26" s="227">
        <v>0</v>
      </c>
      <c r="C26" s="228"/>
      <c r="D26" s="229" t="s">
        <v>165</v>
      </c>
      <c r="E26" s="47" t="s">
        <v>3338</v>
      </c>
    </row>
    <row r="27" ht="18.95" customHeight="1" spans="1:5">
      <c r="A27" s="54" t="s">
        <v>3341</v>
      </c>
      <c r="B27" s="226">
        <v>10100</v>
      </c>
      <c r="C27" s="230">
        <v>8294</v>
      </c>
      <c r="D27" s="83">
        <v>-0.179</v>
      </c>
      <c r="E27" s="47" t="s">
        <v>176</v>
      </c>
    </row>
    <row r="28" ht="18.95" customHeight="1" spans="1:5">
      <c r="A28" s="52" t="s">
        <v>3342</v>
      </c>
      <c r="B28" s="227">
        <v>0</v>
      </c>
      <c r="C28" s="228">
        <v>1764</v>
      </c>
      <c r="D28" s="229"/>
      <c r="E28" s="47" t="s">
        <v>176</v>
      </c>
    </row>
    <row r="29" ht="18.95" customHeight="1" spans="1:5">
      <c r="A29" s="52" t="s">
        <v>3398</v>
      </c>
      <c r="B29" s="227">
        <v>1600</v>
      </c>
      <c r="C29" s="228">
        <v>1464.11</v>
      </c>
      <c r="D29" s="229">
        <v>-0.085</v>
      </c>
      <c r="E29" s="47" t="s">
        <v>176</v>
      </c>
    </row>
    <row r="30" ht="18.95" hidden="1" customHeight="1" spans="1:5">
      <c r="A30" s="52" t="s">
        <v>3399</v>
      </c>
      <c r="B30" s="227">
        <v>0</v>
      </c>
      <c r="C30" s="228"/>
      <c r="D30" s="83" t="s">
        <v>165</v>
      </c>
      <c r="E30" s="47" t="s">
        <v>3338</v>
      </c>
    </row>
    <row r="31" s="222" customFormat="1" ht="18.95" hidden="1" customHeight="1" spans="1:5">
      <c r="A31" s="52" t="s">
        <v>3400</v>
      </c>
      <c r="B31" s="227">
        <v>0</v>
      </c>
      <c r="C31" s="228"/>
      <c r="D31" s="229" t="s">
        <v>165</v>
      </c>
      <c r="E31" s="47" t="s">
        <v>3338</v>
      </c>
    </row>
    <row r="32" ht="18.95" hidden="1" customHeight="1" spans="1:5">
      <c r="A32" s="52" t="s">
        <v>3401</v>
      </c>
      <c r="B32" s="227">
        <v>0</v>
      </c>
      <c r="C32" s="228"/>
      <c r="D32" s="229" t="s">
        <v>165</v>
      </c>
      <c r="E32" s="47" t="s">
        <v>3338</v>
      </c>
    </row>
    <row r="33" ht="18.95" hidden="1" customHeight="1" spans="1:5">
      <c r="A33" s="52" t="s">
        <v>3402</v>
      </c>
      <c r="B33" s="227">
        <v>0</v>
      </c>
      <c r="C33" s="228"/>
      <c r="D33" s="229" t="s">
        <v>165</v>
      </c>
      <c r="E33" s="47" t="s">
        <v>3338</v>
      </c>
    </row>
    <row r="34" ht="18.95" customHeight="1" spans="1:5">
      <c r="A34" s="52" t="s">
        <v>3403</v>
      </c>
      <c r="B34" s="227">
        <v>0</v>
      </c>
      <c r="C34" s="228">
        <v>300</v>
      </c>
      <c r="D34" s="229"/>
      <c r="E34" s="47" t="s">
        <v>176</v>
      </c>
    </row>
    <row r="35" ht="18.95" hidden="1" customHeight="1" spans="1:5">
      <c r="A35" s="52" t="s">
        <v>3343</v>
      </c>
      <c r="B35" s="226">
        <v>0</v>
      </c>
      <c r="C35" s="230">
        <v>0</v>
      </c>
      <c r="D35" s="83" t="s">
        <v>165</v>
      </c>
      <c r="E35" s="47" t="s">
        <v>3338</v>
      </c>
    </row>
    <row r="36" ht="18.95" hidden="1" customHeight="1" spans="1:5">
      <c r="A36" s="52" t="s">
        <v>3404</v>
      </c>
      <c r="B36" s="227">
        <v>0</v>
      </c>
      <c r="C36" s="228"/>
      <c r="D36" s="229" t="s">
        <v>165</v>
      </c>
      <c r="E36" s="47" t="s">
        <v>3338</v>
      </c>
    </row>
    <row r="37" ht="18.95" hidden="1" customHeight="1" spans="1:5">
      <c r="A37" s="52" t="s">
        <v>3405</v>
      </c>
      <c r="B37" s="227">
        <v>0</v>
      </c>
      <c r="C37" s="228"/>
      <c r="D37" s="229" t="s">
        <v>165</v>
      </c>
      <c r="E37" s="47" t="s">
        <v>3338</v>
      </c>
    </row>
    <row r="38" ht="18.95" hidden="1" customHeight="1" spans="1:5">
      <c r="A38" s="52" t="s">
        <v>3406</v>
      </c>
      <c r="B38" s="227">
        <v>0</v>
      </c>
      <c r="C38" s="228"/>
      <c r="D38" s="229" t="s">
        <v>165</v>
      </c>
      <c r="E38" s="47" t="s">
        <v>3338</v>
      </c>
    </row>
    <row r="39" ht="18.95" hidden="1" customHeight="1" spans="1:5">
      <c r="A39" s="52" t="s">
        <v>3407</v>
      </c>
      <c r="B39" s="227">
        <v>0</v>
      </c>
      <c r="C39" s="228"/>
      <c r="D39" s="229" t="s">
        <v>165</v>
      </c>
      <c r="E39" s="47" t="s">
        <v>3338</v>
      </c>
    </row>
    <row r="40" ht="18.95" hidden="1" customHeight="1" spans="1:5">
      <c r="A40" s="52" t="s">
        <v>3408</v>
      </c>
      <c r="B40" s="227">
        <v>0</v>
      </c>
      <c r="C40" s="226"/>
      <c r="D40" s="83" t="s">
        <v>165</v>
      </c>
      <c r="E40" s="47" t="s">
        <v>3338</v>
      </c>
    </row>
    <row r="41" ht="18.95" hidden="1" customHeight="1" spans="1:5">
      <c r="A41" s="52" t="s">
        <v>3409</v>
      </c>
      <c r="B41" s="226">
        <v>0</v>
      </c>
      <c r="C41" s="228"/>
      <c r="D41" s="229" t="s">
        <v>165</v>
      </c>
      <c r="E41" s="47" t="s">
        <v>3338</v>
      </c>
    </row>
    <row r="42" ht="18.95" hidden="1" customHeight="1" spans="1:5">
      <c r="A42" s="52" t="s">
        <v>3399</v>
      </c>
      <c r="B42" s="227">
        <v>0</v>
      </c>
      <c r="C42" s="228"/>
      <c r="D42" s="229" t="s">
        <v>165</v>
      </c>
      <c r="E42" s="47" t="s">
        <v>3338</v>
      </c>
    </row>
    <row r="43" ht="18.95" hidden="1" customHeight="1" spans="1:5">
      <c r="A43" s="52" t="s">
        <v>3410</v>
      </c>
      <c r="B43" s="226">
        <v>0</v>
      </c>
      <c r="C43" s="230"/>
      <c r="D43" s="83" t="s">
        <v>165</v>
      </c>
      <c r="E43" s="47" t="s">
        <v>3338</v>
      </c>
    </row>
    <row r="44" ht="18.95" hidden="1" customHeight="1" spans="1:5">
      <c r="A44" s="52" t="s">
        <v>3411</v>
      </c>
      <c r="B44" s="227">
        <v>0</v>
      </c>
      <c r="C44" s="228"/>
      <c r="D44" s="229" t="s">
        <v>165</v>
      </c>
      <c r="E44" s="47" t="s">
        <v>3338</v>
      </c>
    </row>
    <row r="45" ht="18.95" hidden="1" customHeight="1" spans="1:5">
      <c r="A45" s="52" t="s">
        <v>3400</v>
      </c>
      <c r="B45" s="227">
        <v>0</v>
      </c>
      <c r="C45" s="228"/>
      <c r="D45" s="229" t="s">
        <v>165</v>
      </c>
      <c r="E45" s="47" t="s">
        <v>3338</v>
      </c>
    </row>
    <row r="46" ht="18.95" hidden="1" customHeight="1" spans="1:5">
      <c r="A46" s="52" t="s">
        <v>3402</v>
      </c>
      <c r="B46" s="227">
        <v>0</v>
      </c>
      <c r="C46" s="228"/>
      <c r="D46" s="229" t="s">
        <v>165</v>
      </c>
      <c r="E46" s="47" t="s">
        <v>3338</v>
      </c>
    </row>
    <row r="47" ht="18.95" hidden="1" customHeight="1" spans="1:5">
      <c r="A47" s="52" t="s">
        <v>3412</v>
      </c>
      <c r="B47" s="232">
        <v>0</v>
      </c>
      <c r="C47" s="228"/>
      <c r="D47" s="229"/>
      <c r="E47" s="47" t="s">
        <v>3338</v>
      </c>
    </row>
    <row r="48" ht="18.95" hidden="1" customHeight="1" spans="1:5">
      <c r="A48" s="52" t="s">
        <v>3344</v>
      </c>
      <c r="B48" s="232">
        <v>0</v>
      </c>
      <c r="C48" s="228">
        <v>0</v>
      </c>
      <c r="D48" s="229"/>
      <c r="E48" s="47" t="s">
        <v>3338</v>
      </c>
    </row>
    <row r="49" ht="18.95" hidden="1" customHeight="1" spans="1:5">
      <c r="A49" s="52" t="s">
        <v>3413</v>
      </c>
      <c r="B49" s="232">
        <v>0</v>
      </c>
      <c r="C49" s="228"/>
      <c r="D49" s="229"/>
      <c r="E49" s="47" t="s">
        <v>3338</v>
      </c>
    </row>
    <row r="50" ht="18.95" hidden="1" customHeight="1" spans="1:5">
      <c r="A50" s="52" t="s">
        <v>3414</v>
      </c>
      <c r="B50" s="232">
        <v>0</v>
      </c>
      <c r="C50" s="228"/>
      <c r="D50" s="229"/>
      <c r="E50" s="47" t="s">
        <v>3338</v>
      </c>
    </row>
    <row r="51" ht="18.95" hidden="1" customHeight="1" spans="1:5">
      <c r="A51" s="52" t="s">
        <v>3415</v>
      </c>
      <c r="B51" s="232">
        <v>0</v>
      </c>
      <c r="C51" s="228"/>
      <c r="D51" s="229"/>
      <c r="E51" s="47" t="s">
        <v>3338</v>
      </c>
    </row>
    <row r="52" ht="18.95" hidden="1" customHeight="1" spans="1:5">
      <c r="A52" s="52" t="s">
        <v>3416</v>
      </c>
      <c r="B52" s="232">
        <v>0</v>
      </c>
      <c r="C52" s="228"/>
      <c r="D52" s="229"/>
      <c r="E52" s="47" t="s">
        <v>3338</v>
      </c>
    </row>
    <row r="53" ht="18.95" hidden="1" customHeight="1" spans="1:5">
      <c r="A53" s="52" t="s">
        <v>3417</v>
      </c>
      <c r="B53" s="232">
        <v>0</v>
      </c>
      <c r="C53" s="228"/>
      <c r="D53" s="229"/>
      <c r="E53" s="47" t="s">
        <v>3338</v>
      </c>
    </row>
    <row r="54" ht="18.95" hidden="1" customHeight="1" spans="1:5">
      <c r="A54" s="52" t="s">
        <v>3345</v>
      </c>
      <c r="B54" s="232">
        <v>0</v>
      </c>
      <c r="C54" s="228">
        <v>0</v>
      </c>
      <c r="D54" s="229"/>
      <c r="E54" s="47" t="s">
        <v>3338</v>
      </c>
    </row>
    <row r="55" ht="18.95" hidden="1" customHeight="1" spans="1:5">
      <c r="A55" s="52" t="s">
        <v>3418</v>
      </c>
      <c r="B55" s="232">
        <v>0</v>
      </c>
      <c r="C55" s="228"/>
      <c r="D55" s="229"/>
      <c r="E55" s="47" t="s">
        <v>3338</v>
      </c>
    </row>
    <row r="56" ht="18.95" hidden="1" customHeight="1" spans="1:5">
      <c r="A56" s="52" t="s">
        <v>3419</v>
      </c>
      <c r="B56" s="232">
        <v>0</v>
      </c>
      <c r="C56" s="228"/>
      <c r="D56" s="229"/>
      <c r="E56" s="47" t="s">
        <v>3338</v>
      </c>
    </row>
    <row r="57" ht="18.95" hidden="1" customHeight="1" spans="1:5">
      <c r="A57" s="52" t="s">
        <v>3420</v>
      </c>
      <c r="B57" s="232">
        <v>0</v>
      </c>
      <c r="C57" s="228"/>
      <c r="D57" s="229"/>
      <c r="E57" s="47" t="s">
        <v>3338</v>
      </c>
    </row>
    <row r="58" ht="18.95" hidden="1" customHeight="1" spans="1:5">
      <c r="A58" s="52" t="s">
        <v>3346</v>
      </c>
      <c r="B58" s="232">
        <v>0</v>
      </c>
      <c r="C58" s="228"/>
      <c r="D58" s="229"/>
      <c r="E58" s="47" t="s">
        <v>3338</v>
      </c>
    </row>
    <row r="59" ht="18.95" customHeight="1" spans="1:5">
      <c r="A59" s="52" t="s">
        <v>3347</v>
      </c>
      <c r="B59" s="232">
        <v>8500</v>
      </c>
      <c r="C59" s="228">
        <v>6530</v>
      </c>
      <c r="D59" s="229">
        <v>-0.232</v>
      </c>
      <c r="E59" s="47" t="s">
        <v>176</v>
      </c>
    </row>
    <row r="60" ht="18.95" customHeight="1" spans="1:5">
      <c r="A60" s="52" t="s">
        <v>3421</v>
      </c>
      <c r="B60" s="232">
        <v>950</v>
      </c>
      <c r="C60" s="228">
        <v>359</v>
      </c>
      <c r="D60" s="229">
        <v>-0.622</v>
      </c>
      <c r="E60" s="47" t="s">
        <v>176</v>
      </c>
    </row>
    <row r="61" ht="18.95" customHeight="1" spans="1:5">
      <c r="A61" s="52" t="s">
        <v>3422</v>
      </c>
      <c r="B61" s="232">
        <v>6770</v>
      </c>
      <c r="C61" s="228">
        <v>2603</v>
      </c>
      <c r="D61" s="229">
        <v>-0.616</v>
      </c>
      <c r="E61" s="47" t="s">
        <v>176</v>
      </c>
    </row>
    <row r="62" ht="18.95" customHeight="1" spans="1:5">
      <c r="A62" s="52" t="s">
        <v>3423</v>
      </c>
      <c r="B62" s="232">
        <v>780</v>
      </c>
      <c r="C62" s="228">
        <v>3568</v>
      </c>
      <c r="D62" s="229">
        <v>3.574</v>
      </c>
      <c r="E62" s="47" t="s">
        <v>176</v>
      </c>
    </row>
    <row r="63" ht="18.95" hidden="1" customHeight="1" spans="1:5">
      <c r="A63" s="52" t="s">
        <v>3424</v>
      </c>
      <c r="B63" s="232">
        <v>0</v>
      </c>
      <c r="C63" s="228"/>
      <c r="D63" s="229"/>
      <c r="E63" s="47" t="s">
        <v>3338</v>
      </c>
    </row>
    <row r="64" ht="18.95" hidden="1" customHeight="1" spans="1:5">
      <c r="A64" s="52" t="s">
        <v>3348</v>
      </c>
      <c r="B64" s="232">
        <v>0</v>
      </c>
      <c r="C64" s="228">
        <v>0</v>
      </c>
      <c r="D64" s="229"/>
      <c r="E64" s="47" t="s">
        <v>3338</v>
      </c>
    </row>
    <row r="65" ht="18.95" hidden="1" customHeight="1" spans="1:5">
      <c r="A65" s="52" t="s">
        <v>3413</v>
      </c>
      <c r="B65" s="232">
        <v>0</v>
      </c>
      <c r="C65" s="228"/>
      <c r="D65" s="229"/>
      <c r="E65" s="47" t="s">
        <v>3338</v>
      </c>
    </row>
    <row r="66" ht="18.95" hidden="1" customHeight="1" spans="1:5">
      <c r="A66" s="52" t="s">
        <v>3414</v>
      </c>
      <c r="B66" s="232">
        <v>0</v>
      </c>
      <c r="C66" s="228"/>
      <c r="D66" s="229"/>
      <c r="E66" s="47" t="s">
        <v>3338</v>
      </c>
    </row>
    <row r="67" ht="18.95" hidden="1" customHeight="1" spans="1:5">
      <c r="A67" s="52" t="s">
        <v>3415</v>
      </c>
      <c r="B67" s="232">
        <v>0</v>
      </c>
      <c r="C67" s="228"/>
      <c r="D67" s="229"/>
      <c r="E67" s="47" t="s">
        <v>3338</v>
      </c>
    </row>
    <row r="68" ht="18.95" hidden="1" customHeight="1" spans="1:5">
      <c r="A68" s="52" t="s">
        <v>3416</v>
      </c>
      <c r="B68" s="232">
        <v>0</v>
      </c>
      <c r="C68" s="228"/>
      <c r="D68" s="229"/>
      <c r="E68" s="47" t="s">
        <v>3338</v>
      </c>
    </row>
    <row r="69" ht="18.95" hidden="1" customHeight="1" spans="1:5">
      <c r="A69" s="52" t="s">
        <v>3425</v>
      </c>
      <c r="B69" s="232">
        <v>0</v>
      </c>
      <c r="C69" s="228"/>
      <c r="D69" s="229"/>
      <c r="E69" s="47" t="s">
        <v>3338</v>
      </c>
    </row>
    <row r="70" ht="18.95" customHeight="1" spans="1:5">
      <c r="A70" s="212" t="s">
        <v>3349</v>
      </c>
      <c r="B70" s="233">
        <v>27370</v>
      </c>
      <c r="C70" s="230">
        <v>5663</v>
      </c>
      <c r="D70" s="83">
        <v>-0.793</v>
      </c>
      <c r="E70" s="47" t="s">
        <v>176</v>
      </c>
    </row>
    <row r="71" ht="18.95" hidden="1" customHeight="1" spans="1:5">
      <c r="A71" s="52" t="s">
        <v>3350</v>
      </c>
      <c r="B71" s="232">
        <v>0</v>
      </c>
      <c r="C71" s="228">
        <v>0</v>
      </c>
      <c r="D71" s="229"/>
      <c r="E71" s="47" t="s">
        <v>3338</v>
      </c>
    </row>
    <row r="72" ht="18.95" hidden="1" customHeight="1" spans="1:5">
      <c r="A72" s="52" t="s">
        <v>3426</v>
      </c>
      <c r="B72" s="232">
        <v>0</v>
      </c>
      <c r="C72" s="228"/>
      <c r="D72" s="229"/>
      <c r="E72" s="47" t="s">
        <v>3338</v>
      </c>
    </row>
    <row r="73" ht="18.95" hidden="1" customHeight="1" spans="1:5">
      <c r="A73" s="52" t="s">
        <v>3427</v>
      </c>
      <c r="B73" s="232">
        <v>0</v>
      </c>
      <c r="C73" s="228"/>
      <c r="D73" s="229"/>
      <c r="E73" s="47" t="s">
        <v>3338</v>
      </c>
    </row>
    <row r="74" ht="18.95" hidden="1" customHeight="1" spans="1:5">
      <c r="A74" s="52" t="s">
        <v>3428</v>
      </c>
      <c r="B74" s="232">
        <v>0</v>
      </c>
      <c r="C74" s="228"/>
      <c r="D74" s="229"/>
      <c r="E74" s="47" t="s">
        <v>3338</v>
      </c>
    </row>
    <row r="75" ht="18.95" hidden="1" customHeight="1" spans="1:5">
      <c r="A75" s="52" t="s">
        <v>3429</v>
      </c>
      <c r="B75" s="232">
        <v>0</v>
      </c>
      <c r="C75" s="228"/>
      <c r="D75" s="229"/>
      <c r="E75" s="47" t="s">
        <v>3338</v>
      </c>
    </row>
    <row r="76" ht="18.95" hidden="1" customHeight="1" spans="1:5">
      <c r="A76" s="52" t="s">
        <v>3430</v>
      </c>
      <c r="B76" s="232">
        <v>0</v>
      </c>
      <c r="C76" s="228"/>
      <c r="D76" s="229"/>
      <c r="E76" s="47" t="s">
        <v>3338</v>
      </c>
    </row>
    <row r="77" ht="18.95" customHeight="1" spans="1:5">
      <c r="A77" s="52" t="s">
        <v>3351</v>
      </c>
      <c r="B77" s="232">
        <v>5200</v>
      </c>
      <c r="C77" s="228">
        <v>5663</v>
      </c>
      <c r="D77" s="229">
        <v>0.089</v>
      </c>
      <c r="E77" s="47" t="s">
        <v>176</v>
      </c>
    </row>
    <row r="78" ht="18.95" hidden="1" customHeight="1" spans="1:5">
      <c r="A78" s="52" t="s">
        <v>3390</v>
      </c>
      <c r="B78" s="232">
        <v>0</v>
      </c>
      <c r="C78" s="228"/>
      <c r="D78" s="229"/>
      <c r="E78" s="47" t="s">
        <v>3338</v>
      </c>
    </row>
    <row r="79" ht="18.95" hidden="1" customHeight="1" spans="1:5">
      <c r="A79" s="52" t="s">
        <v>3431</v>
      </c>
      <c r="B79" s="232">
        <v>0</v>
      </c>
      <c r="C79" s="228"/>
      <c r="D79" s="229"/>
      <c r="E79" s="47" t="s">
        <v>3338</v>
      </c>
    </row>
    <row r="80" ht="18.95" hidden="1" customHeight="1" spans="1:5">
      <c r="A80" s="52" t="s">
        <v>3432</v>
      </c>
      <c r="B80" s="232">
        <v>0</v>
      </c>
      <c r="C80" s="228"/>
      <c r="D80" s="229"/>
      <c r="E80" s="47" t="s">
        <v>3338</v>
      </c>
    </row>
    <row r="81" ht="18.95" customHeight="1" spans="1:5">
      <c r="A81" s="52" t="s">
        <v>3433</v>
      </c>
      <c r="B81" s="232">
        <v>5200</v>
      </c>
      <c r="C81" s="228">
        <v>5662.75</v>
      </c>
      <c r="D81" s="229">
        <v>0.089</v>
      </c>
      <c r="E81" s="47" t="s">
        <v>176</v>
      </c>
    </row>
    <row r="82" ht="18.95" hidden="1" customHeight="1" spans="1:5">
      <c r="A82" s="52" t="s">
        <v>3352</v>
      </c>
      <c r="B82" s="232">
        <v>0</v>
      </c>
      <c r="C82" s="228">
        <v>0</v>
      </c>
      <c r="D82" s="229"/>
      <c r="E82" s="47" t="s">
        <v>3338</v>
      </c>
    </row>
    <row r="83" ht="18.95" hidden="1" customHeight="1" spans="1:5">
      <c r="A83" s="52" t="s">
        <v>3390</v>
      </c>
      <c r="B83" s="232">
        <v>0</v>
      </c>
      <c r="C83" s="228"/>
      <c r="D83" s="229"/>
      <c r="E83" s="47" t="s">
        <v>3338</v>
      </c>
    </row>
    <row r="84" ht="18.95" hidden="1" customHeight="1" spans="1:5">
      <c r="A84" s="52" t="s">
        <v>3431</v>
      </c>
      <c r="B84" s="232">
        <v>0</v>
      </c>
      <c r="C84" s="228"/>
      <c r="D84" s="229"/>
      <c r="E84" s="47" t="s">
        <v>3338</v>
      </c>
    </row>
    <row r="85" ht="18.95" hidden="1" customHeight="1" spans="1:5">
      <c r="A85" s="52" t="s">
        <v>3434</v>
      </c>
      <c r="B85" s="232">
        <v>0</v>
      </c>
      <c r="C85" s="228"/>
      <c r="D85" s="229"/>
      <c r="E85" s="47" t="s">
        <v>3338</v>
      </c>
    </row>
    <row r="86" ht="18.95" hidden="1" customHeight="1" spans="1:5">
      <c r="A86" s="52" t="s">
        <v>3435</v>
      </c>
      <c r="B86" s="232">
        <v>0</v>
      </c>
      <c r="C86" s="228"/>
      <c r="D86" s="229"/>
      <c r="E86" s="47" t="s">
        <v>3338</v>
      </c>
    </row>
    <row r="87" ht="18.95" hidden="1" customHeight="1" spans="1:5">
      <c r="A87" s="52" t="s">
        <v>3353</v>
      </c>
      <c r="B87" s="232">
        <v>0</v>
      </c>
      <c r="C87" s="228">
        <v>0</v>
      </c>
      <c r="D87" s="229"/>
      <c r="E87" s="47" t="s">
        <v>3338</v>
      </c>
    </row>
    <row r="88" ht="18.95" hidden="1" customHeight="1" spans="1:5">
      <c r="A88" s="52" t="s">
        <v>3436</v>
      </c>
      <c r="B88" s="232">
        <v>0</v>
      </c>
      <c r="C88" s="228"/>
      <c r="D88" s="229"/>
      <c r="E88" s="47" t="s">
        <v>3338</v>
      </c>
    </row>
    <row r="89" ht="18.95" hidden="1" customHeight="1" spans="1:5">
      <c r="A89" s="52" t="s">
        <v>3437</v>
      </c>
      <c r="B89" s="232">
        <v>0</v>
      </c>
      <c r="C89" s="228"/>
      <c r="D89" s="229"/>
      <c r="E89" s="47" t="s">
        <v>3338</v>
      </c>
    </row>
    <row r="90" ht="18.95" hidden="1" customHeight="1" spans="1:5">
      <c r="A90" s="52" t="s">
        <v>3354</v>
      </c>
      <c r="B90" s="232">
        <v>0</v>
      </c>
      <c r="C90" s="228">
        <v>0</v>
      </c>
      <c r="D90" s="229"/>
      <c r="E90" s="47" t="s">
        <v>3338</v>
      </c>
    </row>
    <row r="91" ht="18.95" hidden="1" customHeight="1" spans="1:5">
      <c r="A91" s="52" t="s">
        <v>3436</v>
      </c>
      <c r="B91" s="232">
        <v>0</v>
      </c>
      <c r="C91" s="228"/>
      <c r="D91" s="229"/>
      <c r="E91" s="47" t="s">
        <v>3338</v>
      </c>
    </row>
    <row r="92" ht="18.95" hidden="1" customHeight="1" spans="1:5">
      <c r="A92" s="52" t="s">
        <v>3438</v>
      </c>
      <c r="B92" s="232">
        <v>0</v>
      </c>
      <c r="C92" s="228"/>
      <c r="D92" s="229"/>
      <c r="E92" s="47" t="s">
        <v>3338</v>
      </c>
    </row>
    <row r="93" ht="18.95" hidden="1" customHeight="1" spans="1:5">
      <c r="A93" s="52" t="s">
        <v>3439</v>
      </c>
      <c r="B93" s="232">
        <v>0</v>
      </c>
      <c r="C93" s="228"/>
      <c r="D93" s="229"/>
      <c r="E93" s="47" t="s">
        <v>3338</v>
      </c>
    </row>
    <row r="94" ht="18.95" hidden="1" customHeight="1" spans="1:5">
      <c r="A94" s="52" t="s">
        <v>3440</v>
      </c>
      <c r="B94" s="232">
        <v>0</v>
      </c>
      <c r="C94" s="228"/>
      <c r="D94" s="229"/>
      <c r="E94" s="47" t="s">
        <v>3338</v>
      </c>
    </row>
    <row r="95" ht="18.95" hidden="1" customHeight="1" spans="1:5">
      <c r="A95" s="52" t="s">
        <v>3355</v>
      </c>
      <c r="B95" s="232">
        <v>0</v>
      </c>
      <c r="C95" s="228">
        <v>0</v>
      </c>
      <c r="D95" s="229"/>
      <c r="E95" s="47" t="s">
        <v>3338</v>
      </c>
    </row>
    <row r="96" ht="18.95" hidden="1" customHeight="1" spans="1:5">
      <c r="A96" s="52" t="s">
        <v>3441</v>
      </c>
      <c r="B96" s="232">
        <v>0</v>
      </c>
      <c r="C96" s="228"/>
      <c r="D96" s="229"/>
      <c r="E96" s="47" t="s">
        <v>3338</v>
      </c>
    </row>
    <row r="97" ht="18.95" hidden="1" customHeight="1" spans="1:5">
      <c r="A97" s="52" t="s">
        <v>3442</v>
      </c>
      <c r="B97" s="232">
        <v>0</v>
      </c>
      <c r="C97" s="228"/>
      <c r="D97" s="229"/>
      <c r="E97" s="47" t="s">
        <v>3338</v>
      </c>
    </row>
    <row r="98" ht="18.95" hidden="1" customHeight="1" spans="1:5">
      <c r="A98" s="52" t="s">
        <v>3443</v>
      </c>
      <c r="B98" s="232">
        <v>0</v>
      </c>
      <c r="C98" s="228"/>
      <c r="D98" s="229"/>
      <c r="E98" s="47" t="s">
        <v>3338</v>
      </c>
    </row>
    <row r="99" ht="18.95" customHeight="1" spans="1:5">
      <c r="A99" s="54" t="s">
        <v>3356</v>
      </c>
      <c r="B99" s="233">
        <v>57000</v>
      </c>
      <c r="C99" s="230">
        <v>59000</v>
      </c>
      <c r="D99" s="83">
        <v>0.035</v>
      </c>
      <c r="E99" s="47" t="s">
        <v>176</v>
      </c>
    </row>
    <row r="100" ht="18.95" hidden="1" customHeight="1" spans="1:5">
      <c r="A100" s="52" t="s">
        <v>3444</v>
      </c>
      <c r="B100" s="232">
        <v>0</v>
      </c>
      <c r="C100" s="228">
        <v>0</v>
      </c>
      <c r="D100" s="229"/>
      <c r="E100" s="47" t="s">
        <v>3338</v>
      </c>
    </row>
    <row r="101" ht="18.95" hidden="1" customHeight="1" spans="1:5">
      <c r="A101" s="52" t="s">
        <v>3445</v>
      </c>
      <c r="B101" s="232">
        <v>0</v>
      </c>
      <c r="C101" s="228"/>
      <c r="D101" s="229"/>
      <c r="E101" s="47" t="s">
        <v>3338</v>
      </c>
    </row>
    <row r="102" ht="18.95" hidden="1" customHeight="1" spans="1:5">
      <c r="A102" s="52" t="s">
        <v>3358</v>
      </c>
      <c r="B102" s="232">
        <v>0</v>
      </c>
      <c r="C102" s="228">
        <v>0</v>
      </c>
      <c r="D102" s="229"/>
      <c r="E102" s="47" t="s">
        <v>3338</v>
      </c>
    </row>
    <row r="103" ht="18.95" hidden="1" customHeight="1" spans="1:5">
      <c r="A103" s="52" t="s">
        <v>3446</v>
      </c>
      <c r="B103" s="228">
        <v>0</v>
      </c>
      <c r="C103" s="228"/>
      <c r="D103" s="229"/>
      <c r="E103" s="47" t="s">
        <v>3338</v>
      </c>
    </row>
    <row r="104" ht="18.95" hidden="1" customHeight="1" spans="1:5">
      <c r="A104" s="52" t="s">
        <v>3447</v>
      </c>
      <c r="B104" s="228">
        <v>0</v>
      </c>
      <c r="C104" s="228"/>
      <c r="D104" s="229"/>
      <c r="E104" s="47" t="s">
        <v>3338</v>
      </c>
    </row>
    <row r="105" ht="18.95" hidden="1" customHeight="1" spans="1:5">
      <c r="A105" s="52" t="s">
        <v>3448</v>
      </c>
      <c r="B105" s="228">
        <v>0</v>
      </c>
      <c r="C105" s="228"/>
      <c r="D105" s="229"/>
      <c r="E105" s="47" t="s">
        <v>3338</v>
      </c>
    </row>
    <row r="106" ht="18.95" hidden="1" customHeight="1" spans="1:5">
      <c r="A106" s="52" t="s">
        <v>3449</v>
      </c>
      <c r="B106" s="228">
        <v>0</v>
      </c>
      <c r="C106" s="228"/>
      <c r="D106" s="229"/>
      <c r="E106" s="47" t="s">
        <v>3338</v>
      </c>
    </row>
    <row r="107" ht="18.95" customHeight="1" spans="1:5">
      <c r="A107" s="52" t="s">
        <v>3359</v>
      </c>
      <c r="B107" s="228">
        <v>0</v>
      </c>
      <c r="C107" s="228">
        <v>1000</v>
      </c>
      <c r="D107" s="229"/>
      <c r="E107" s="47" t="s">
        <v>176</v>
      </c>
    </row>
    <row r="108" ht="18.95" hidden="1" customHeight="1" spans="1:5">
      <c r="A108" s="52" t="s">
        <v>3448</v>
      </c>
      <c r="B108" s="228">
        <v>0</v>
      </c>
      <c r="C108" s="228"/>
      <c r="D108" s="229"/>
      <c r="E108" s="47" t="s">
        <v>3338</v>
      </c>
    </row>
    <row r="109" ht="18.95" hidden="1" customHeight="1" spans="1:5">
      <c r="A109" s="52" t="s">
        <v>3450</v>
      </c>
      <c r="B109" s="228">
        <v>0</v>
      </c>
      <c r="C109" s="228"/>
      <c r="D109" s="229"/>
      <c r="E109" s="47" t="s">
        <v>3338</v>
      </c>
    </row>
    <row r="110" ht="18.95" hidden="1" customHeight="1" spans="1:5">
      <c r="A110" s="52" t="s">
        <v>3451</v>
      </c>
      <c r="B110" s="228">
        <v>0</v>
      </c>
      <c r="C110" s="228"/>
      <c r="D110" s="229"/>
      <c r="E110" s="47" t="s">
        <v>3338</v>
      </c>
    </row>
    <row r="111" ht="18.95" customHeight="1" spans="1:5">
      <c r="A111" s="52" t="s">
        <v>3452</v>
      </c>
      <c r="B111" s="228">
        <v>0</v>
      </c>
      <c r="C111" s="228">
        <v>1000</v>
      </c>
      <c r="D111" s="229"/>
      <c r="E111" s="47" t="s">
        <v>176</v>
      </c>
    </row>
    <row r="112" ht="18.95" customHeight="1" spans="1:5">
      <c r="A112" s="52" t="s">
        <v>3360</v>
      </c>
      <c r="B112" s="228">
        <v>2300</v>
      </c>
      <c r="C112" s="228">
        <v>0</v>
      </c>
      <c r="D112" s="229"/>
      <c r="E112" s="47" t="s">
        <v>176</v>
      </c>
    </row>
    <row r="113" ht="18.95" hidden="1" customHeight="1" spans="1:5">
      <c r="A113" s="52" t="s">
        <v>3453</v>
      </c>
      <c r="B113" s="228">
        <v>0</v>
      </c>
      <c r="C113" s="228"/>
      <c r="D113" s="229"/>
      <c r="E113" s="47" t="s">
        <v>3338</v>
      </c>
    </row>
    <row r="114" ht="18.95" hidden="1" customHeight="1" spans="1:5">
      <c r="A114" s="52" t="s">
        <v>3454</v>
      </c>
      <c r="B114" s="228">
        <v>0</v>
      </c>
      <c r="C114" s="228"/>
      <c r="D114" s="229"/>
      <c r="E114" s="47" t="s">
        <v>3338</v>
      </c>
    </row>
    <row r="115" ht="18.95" customHeight="1" spans="1:5">
      <c r="A115" s="52" t="s">
        <v>3455</v>
      </c>
      <c r="B115" s="228">
        <v>2300</v>
      </c>
      <c r="C115" s="228"/>
      <c r="D115" s="229"/>
      <c r="E115" s="47" t="s">
        <v>176</v>
      </c>
    </row>
    <row r="116" ht="18.95" hidden="1" customHeight="1" spans="1:5">
      <c r="A116" s="52" t="s">
        <v>3456</v>
      </c>
      <c r="B116" s="228">
        <v>0</v>
      </c>
      <c r="C116" s="228"/>
      <c r="D116" s="229"/>
      <c r="E116" s="47" t="s">
        <v>3338</v>
      </c>
    </row>
    <row r="117" ht="18.95" hidden="1" customHeight="1" spans="1:5">
      <c r="A117" s="52" t="s">
        <v>3361</v>
      </c>
      <c r="B117" s="232">
        <v>0</v>
      </c>
      <c r="C117" s="228">
        <v>0</v>
      </c>
      <c r="D117" s="229"/>
      <c r="E117" s="47" t="s">
        <v>3338</v>
      </c>
    </row>
    <row r="118" ht="18.95" hidden="1" customHeight="1" spans="1:5">
      <c r="A118" s="52" t="s">
        <v>3457</v>
      </c>
      <c r="B118" s="232">
        <v>0</v>
      </c>
      <c r="C118" s="228"/>
      <c r="D118" s="229"/>
      <c r="E118" s="47" t="s">
        <v>3338</v>
      </c>
    </row>
    <row r="119" ht="18.95" hidden="1" customHeight="1" spans="1:5">
      <c r="A119" s="52" t="s">
        <v>3458</v>
      </c>
      <c r="B119" s="232">
        <v>0</v>
      </c>
      <c r="C119" s="228"/>
      <c r="D119" s="229"/>
      <c r="E119" s="47" t="s">
        <v>3338</v>
      </c>
    </row>
    <row r="120" ht="18.95" hidden="1" customHeight="1" spans="1:5">
      <c r="A120" s="52" t="s">
        <v>3459</v>
      </c>
      <c r="B120" s="232">
        <v>0</v>
      </c>
      <c r="C120" s="228"/>
      <c r="D120" s="229"/>
      <c r="E120" s="47" t="s">
        <v>3338</v>
      </c>
    </row>
    <row r="121" ht="18.95" hidden="1" customHeight="1" spans="1:5">
      <c r="A121" s="52" t="s">
        <v>3460</v>
      </c>
      <c r="B121" s="232">
        <v>0</v>
      </c>
      <c r="C121" s="228"/>
      <c r="D121" s="229"/>
      <c r="E121" s="47" t="s">
        <v>3338</v>
      </c>
    </row>
    <row r="122" ht="18.95" hidden="1" customHeight="1" spans="1:5">
      <c r="A122" s="52" t="s">
        <v>3461</v>
      </c>
      <c r="B122" s="232">
        <v>0</v>
      </c>
      <c r="C122" s="228"/>
      <c r="D122" s="229"/>
      <c r="E122" s="47" t="s">
        <v>3338</v>
      </c>
    </row>
    <row r="123" ht="18.95" hidden="1" customHeight="1" spans="1:5">
      <c r="A123" s="52" t="s">
        <v>3462</v>
      </c>
      <c r="B123" s="232">
        <v>0</v>
      </c>
      <c r="C123" s="228"/>
      <c r="D123" s="229"/>
      <c r="E123" s="47" t="s">
        <v>3338</v>
      </c>
    </row>
    <row r="124" ht="18.95" hidden="1" customHeight="1" spans="1:5">
      <c r="A124" s="52" t="s">
        <v>3463</v>
      </c>
      <c r="B124" s="232">
        <v>0</v>
      </c>
      <c r="C124" s="228"/>
      <c r="D124" s="229"/>
      <c r="E124" s="47" t="s">
        <v>3338</v>
      </c>
    </row>
    <row r="125" ht="18.95" hidden="1" customHeight="1" spans="1:5">
      <c r="A125" s="52" t="s">
        <v>3464</v>
      </c>
      <c r="B125" s="232">
        <v>0</v>
      </c>
      <c r="C125" s="228"/>
      <c r="D125" s="229"/>
      <c r="E125" s="47" t="s">
        <v>3338</v>
      </c>
    </row>
    <row r="126" ht="18.95" hidden="1" customHeight="1" spans="1:5">
      <c r="A126" s="52" t="s">
        <v>3362</v>
      </c>
      <c r="B126" s="232">
        <v>0</v>
      </c>
      <c r="C126" s="228">
        <v>0</v>
      </c>
      <c r="D126" s="229"/>
      <c r="E126" s="47" t="s">
        <v>3338</v>
      </c>
    </row>
    <row r="127" ht="18.95" hidden="1" customHeight="1" spans="1:5">
      <c r="A127" s="52" t="s">
        <v>3465</v>
      </c>
      <c r="B127" s="232">
        <v>0</v>
      </c>
      <c r="C127" s="228"/>
      <c r="D127" s="229"/>
      <c r="E127" s="47" t="s">
        <v>3338</v>
      </c>
    </row>
    <row r="128" ht="18.95" hidden="1" customHeight="1" spans="1:5">
      <c r="A128" s="52" t="s">
        <v>3466</v>
      </c>
      <c r="B128" s="232">
        <v>0</v>
      </c>
      <c r="C128" s="228"/>
      <c r="D128" s="229"/>
      <c r="E128" s="47" t="s">
        <v>3338</v>
      </c>
    </row>
    <row r="129" ht="18.95" hidden="1" customHeight="1" spans="1:5">
      <c r="A129" s="52" t="s">
        <v>3467</v>
      </c>
      <c r="B129" s="232">
        <v>0</v>
      </c>
      <c r="C129" s="228"/>
      <c r="D129" s="229"/>
      <c r="E129" s="47" t="s">
        <v>3338</v>
      </c>
    </row>
    <row r="130" ht="18.95" hidden="1" customHeight="1" spans="1:5">
      <c r="A130" s="52" t="s">
        <v>3468</v>
      </c>
      <c r="B130" s="232">
        <v>0</v>
      </c>
      <c r="C130" s="228"/>
      <c r="D130" s="229"/>
      <c r="E130" s="47" t="s">
        <v>3338</v>
      </c>
    </row>
    <row r="131" ht="18.95" hidden="1" customHeight="1" spans="1:5">
      <c r="A131" s="52" t="s">
        <v>3469</v>
      </c>
      <c r="B131" s="232">
        <v>0</v>
      </c>
      <c r="C131" s="228"/>
      <c r="D131" s="229"/>
      <c r="E131" s="47" t="s">
        <v>3338</v>
      </c>
    </row>
    <row r="132" ht="18.95" hidden="1" customHeight="1" spans="1:5">
      <c r="A132" s="52" t="s">
        <v>3470</v>
      </c>
      <c r="B132" s="232">
        <v>0</v>
      </c>
      <c r="C132" s="228"/>
      <c r="D132" s="229"/>
      <c r="E132" s="47" t="s">
        <v>3338</v>
      </c>
    </row>
    <row r="133" ht="18.95" customHeight="1" spans="1:5">
      <c r="A133" s="52" t="s">
        <v>3363</v>
      </c>
      <c r="B133" s="232">
        <v>54700</v>
      </c>
      <c r="C133" s="228">
        <v>58000</v>
      </c>
      <c r="D133" s="229">
        <v>0.06</v>
      </c>
      <c r="E133" s="47" t="s">
        <v>176</v>
      </c>
    </row>
    <row r="134" ht="18.95" customHeight="1" spans="1:5">
      <c r="A134" s="52" t="s">
        <v>3471</v>
      </c>
      <c r="B134" s="232">
        <v>50000</v>
      </c>
      <c r="C134" s="228">
        <v>50000</v>
      </c>
      <c r="D134" s="229">
        <v>0</v>
      </c>
      <c r="E134" s="47" t="s">
        <v>176</v>
      </c>
    </row>
    <row r="135" ht="18.95" hidden="1" customHeight="1" spans="1:5">
      <c r="A135" s="52" t="s">
        <v>3472</v>
      </c>
      <c r="B135" s="232">
        <v>0</v>
      </c>
      <c r="C135" s="228"/>
      <c r="D135" s="229"/>
      <c r="E135" s="47" t="s">
        <v>3338</v>
      </c>
    </row>
    <row r="136" ht="18.95" hidden="1" customHeight="1" spans="1:5">
      <c r="A136" s="52" t="s">
        <v>3473</v>
      </c>
      <c r="B136" s="232">
        <v>0</v>
      </c>
      <c r="C136" s="228"/>
      <c r="D136" s="229"/>
      <c r="E136" s="47" t="s">
        <v>3338</v>
      </c>
    </row>
    <row r="137" ht="18.95" customHeight="1" spans="1:5">
      <c r="A137" s="52" t="s">
        <v>3474</v>
      </c>
      <c r="B137" s="232">
        <v>4700</v>
      </c>
      <c r="C137" s="228">
        <v>8000</v>
      </c>
      <c r="D137" s="229">
        <v>0.702</v>
      </c>
      <c r="E137" s="47" t="s">
        <v>176</v>
      </c>
    </row>
    <row r="138" ht="18.95" hidden="1" customHeight="1" spans="1:5">
      <c r="A138" s="52" t="s">
        <v>3475</v>
      </c>
      <c r="B138" s="228">
        <v>0</v>
      </c>
      <c r="C138" s="228"/>
      <c r="D138" s="229"/>
      <c r="E138" s="47" t="s">
        <v>3338</v>
      </c>
    </row>
    <row r="139" ht="18.95" hidden="1" customHeight="1" spans="1:5">
      <c r="A139" s="52" t="s">
        <v>3476</v>
      </c>
      <c r="B139" s="228">
        <v>0</v>
      </c>
      <c r="C139" s="228"/>
      <c r="D139" s="229"/>
      <c r="E139" s="47" t="s">
        <v>3338</v>
      </c>
    </row>
    <row r="140" ht="18.95" hidden="1" customHeight="1" spans="1:5">
      <c r="A140" s="52" t="s">
        <v>3477</v>
      </c>
      <c r="B140" s="228">
        <v>0</v>
      </c>
      <c r="C140" s="228"/>
      <c r="D140" s="229"/>
      <c r="E140" s="47" t="s">
        <v>3338</v>
      </c>
    </row>
    <row r="141" ht="18.95" hidden="1" customHeight="1" spans="1:5">
      <c r="A141" s="52" t="s">
        <v>3478</v>
      </c>
      <c r="B141" s="228">
        <v>0</v>
      </c>
      <c r="C141" s="228"/>
      <c r="D141" s="229"/>
      <c r="E141" s="47" t="s">
        <v>3338</v>
      </c>
    </row>
    <row r="142" ht="18.95" hidden="1" customHeight="1" spans="1:5">
      <c r="A142" s="52" t="s">
        <v>3479</v>
      </c>
      <c r="B142" s="228">
        <v>0</v>
      </c>
      <c r="C142" s="228"/>
      <c r="D142" s="229"/>
      <c r="E142" s="47" t="s">
        <v>3338</v>
      </c>
    </row>
    <row r="143" ht="18.95" customHeight="1" spans="1:5">
      <c r="A143" s="54" t="s">
        <v>3364</v>
      </c>
      <c r="B143" s="230">
        <v>17000</v>
      </c>
      <c r="C143" s="230">
        <v>13155</v>
      </c>
      <c r="D143" s="83">
        <v>-0.226</v>
      </c>
      <c r="E143" s="47" t="s">
        <v>176</v>
      </c>
    </row>
    <row r="144" ht="18.95" customHeight="1" spans="1:5">
      <c r="A144" s="52" t="s">
        <v>3365</v>
      </c>
      <c r="B144" s="228">
        <v>7800</v>
      </c>
      <c r="C144" s="228">
        <v>0</v>
      </c>
      <c r="D144" s="229"/>
      <c r="E144" s="47" t="s">
        <v>176</v>
      </c>
    </row>
    <row r="145" ht="18.95" customHeight="1" spans="1:5">
      <c r="A145" s="52" t="s">
        <v>3480</v>
      </c>
      <c r="B145" s="228">
        <v>7800</v>
      </c>
      <c r="C145" s="228"/>
      <c r="D145" s="229"/>
      <c r="E145" s="47" t="s">
        <v>176</v>
      </c>
    </row>
    <row r="146" ht="18.95" customHeight="1" spans="1:5">
      <c r="A146" s="52" t="s">
        <v>3366</v>
      </c>
      <c r="B146" s="228">
        <v>80</v>
      </c>
      <c r="C146" s="228">
        <v>80</v>
      </c>
      <c r="D146" s="229"/>
      <c r="E146" s="47" t="s">
        <v>176</v>
      </c>
    </row>
    <row r="147" ht="18.95" customHeight="1" spans="1:5">
      <c r="A147" s="52" t="s">
        <v>3481</v>
      </c>
      <c r="B147" s="228">
        <v>0</v>
      </c>
      <c r="C147" s="228">
        <v>24</v>
      </c>
      <c r="D147" s="229"/>
      <c r="E147" s="47" t="s">
        <v>176</v>
      </c>
    </row>
    <row r="148" ht="18.95" hidden="1" customHeight="1" spans="1:5">
      <c r="A148" s="52" t="s">
        <v>3482</v>
      </c>
      <c r="B148" s="228">
        <v>0</v>
      </c>
      <c r="C148" s="228"/>
      <c r="D148" s="229"/>
      <c r="E148" s="47" t="s">
        <v>3338</v>
      </c>
    </row>
    <row r="149" ht="18.95" hidden="1" customHeight="1" spans="1:5">
      <c r="A149" s="52" t="s">
        <v>3483</v>
      </c>
      <c r="B149" s="228">
        <v>0</v>
      </c>
      <c r="C149" s="228"/>
      <c r="D149" s="229"/>
      <c r="E149" s="47" t="s">
        <v>3338</v>
      </c>
    </row>
    <row r="150" ht="18.95" hidden="1" customHeight="1" spans="1:5">
      <c r="A150" s="52" t="s">
        <v>3484</v>
      </c>
      <c r="B150" s="228">
        <v>0</v>
      </c>
      <c r="C150" s="228"/>
      <c r="D150" s="229"/>
      <c r="E150" s="47" t="s">
        <v>3338</v>
      </c>
    </row>
    <row r="151" ht="18.95" hidden="1" customHeight="1" spans="1:5">
      <c r="A151" s="52" t="s">
        <v>3485</v>
      </c>
      <c r="B151" s="228">
        <v>0</v>
      </c>
      <c r="C151" s="228"/>
      <c r="D151" s="229"/>
      <c r="E151" s="47" t="s">
        <v>3338</v>
      </c>
    </row>
    <row r="152" ht="18.95" customHeight="1" spans="1:5">
      <c r="A152" s="52" t="s">
        <v>3486</v>
      </c>
      <c r="B152" s="228">
        <v>80</v>
      </c>
      <c r="C152" s="228">
        <v>56</v>
      </c>
      <c r="D152" s="229">
        <v>-0.3</v>
      </c>
      <c r="E152" s="47" t="s">
        <v>176</v>
      </c>
    </row>
    <row r="153" ht="18.95" customHeight="1" spans="1:5">
      <c r="A153" s="52" t="s">
        <v>3367</v>
      </c>
      <c r="B153" s="228">
        <v>120</v>
      </c>
      <c r="C153" s="228">
        <v>75</v>
      </c>
      <c r="D153" s="229">
        <v>-0.375</v>
      </c>
      <c r="E153" s="47" t="s">
        <v>176</v>
      </c>
    </row>
    <row r="154" ht="18.95" hidden="1" customHeight="1" spans="1:5">
      <c r="A154" s="52" t="s">
        <v>3487</v>
      </c>
      <c r="B154" s="228">
        <v>0</v>
      </c>
      <c r="C154" s="228"/>
      <c r="D154" s="229"/>
      <c r="E154" s="47" t="s">
        <v>3338</v>
      </c>
    </row>
    <row r="155" ht="18.95" hidden="1" customHeight="1" spans="1:5">
      <c r="A155" s="52" t="s">
        <v>3488</v>
      </c>
      <c r="B155" s="228">
        <v>0</v>
      </c>
      <c r="C155" s="228"/>
      <c r="D155" s="229"/>
      <c r="E155" s="47" t="s">
        <v>3338</v>
      </c>
    </row>
    <row r="156" ht="18.95" hidden="1" customHeight="1" spans="1:5">
      <c r="A156" s="52" t="s">
        <v>3489</v>
      </c>
      <c r="B156" s="228">
        <v>0</v>
      </c>
      <c r="C156" s="228"/>
      <c r="D156" s="229"/>
      <c r="E156" s="47" t="s">
        <v>3338</v>
      </c>
    </row>
    <row r="157" ht="18.95" customHeight="1" spans="1:5">
      <c r="A157" s="52" t="s">
        <v>3490</v>
      </c>
      <c r="B157" s="228">
        <v>40</v>
      </c>
      <c r="C157" s="228">
        <v>20</v>
      </c>
      <c r="D157" s="229">
        <v>-0.5</v>
      </c>
      <c r="E157" s="47" t="s">
        <v>176</v>
      </c>
    </row>
    <row r="158" ht="18.95" customHeight="1" spans="1:5">
      <c r="A158" s="52" t="s">
        <v>3491</v>
      </c>
      <c r="B158" s="228">
        <v>80</v>
      </c>
      <c r="C158" s="228">
        <v>55</v>
      </c>
      <c r="D158" s="229">
        <v>-0.3125</v>
      </c>
      <c r="E158" s="47" t="s">
        <v>176</v>
      </c>
    </row>
    <row r="159" ht="18.95" customHeight="1" spans="1:5">
      <c r="A159" s="52" t="s">
        <v>3368</v>
      </c>
      <c r="B159" s="228">
        <v>9000</v>
      </c>
      <c r="C159" s="228">
        <v>13000</v>
      </c>
      <c r="D159" s="229">
        <v>0.444</v>
      </c>
      <c r="E159" s="47" t="s">
        <v>176</v>
      </c>
    </row>
    <row r="160" ht="18.95" customHeight="1" spans="1:5">
      <c r="A160" s="52" t="s">
        <v>3492</v>
      </c>
      <c r="B160" s="228">
        <v>9000</v>
      </c>
      <c r="C160" s="228">
        <v>13000</v>
      </c>
      <c r="D160" s="229">
        <v>0.444</v>
      </c>
      <c r="E160" s="47" t="s">
        <v>176</v>
      </c>
    </row>
    <row r="161" ht="18.95" hidden="1" customHeight="1" spans="1:5">
      <c r="A161" s="52" t="s">
        <v>3493</v>
      </c>
      <c r="B161" s="228">
        <v>0</v>
      </c>
      <c r="C161" s="228"/>
      <c r="D161" s="229"/>
      <c r="E161" s="47" t="s">
        <v>3338</v>
      </c>
    </row>
    <row r="162" ht="18.95" hidden="1" customHeight="1" spans="1:5">
      <c r="A162" s="52" t="s">
        <v>3369</v>
      </c>
      <c r="B162" s="228">
        <v>0</v>
      </c>
      <c r="C162" s="228"/>
      <c r="D162" s="229"/>
      <c r="E162" s="47" t="s">
        <v>3338</v>
      </c>
    </row>
    <row r="163" ht="18.95" hidden="1" customHeight="1" spans="1:5">
      <c r="A163" s="54" t="s">
        <v>3370</v>
      </c>
      <c r="B163" s="228">
        <v>0</v>
      </c>
      <c r="C163" s="228">
        <v>0</v>
      </c>
      <c r="D163" s="229"/>
      <c r="E163" s="47" t="s">
        <v>3338</v>
      </c>
    </row>
    <row r="164" ht="18.95" hidden="1" customHeight="1" spans="1:5">
      <c r="A164" s="52" t="s">
        <v>3371</v>
      </c>
      <c r="B164" s="228">
        <v>0</v>
      </c>
      <c r="C164" s="228">
        <v>0</v>
      </c>
      <c r="D164" s="229"/>
      <c r="E164" s="47" t="s">
        <v>3338</v>
      </c>
    </row>
    <row r="165" ht="18.95" hidden="1" customHeight="1" spans="1:5">
      <c r="A165" s="52" t="s">
        <v>3494</v>
      </c>
      <c r="B165" s="228">
        <v>0</v>
      </c>
      <c r="C165" s="228"/>
      <c r="D165" s="229"/>
      <c r="E165" s="47" t="s">
        <v>3338</v>
      </c>
    </row>
    <row r="166" ht="18.95" hidden="1" customHeight="1" spans="1:5">
      <c r="A166" s="52" t="s">
        <v>3495</v>
      </c>
      <c r="B166" s="228">
        <v>0</v>
      </c>
      <c r="C166" s="228"/>
      <c r="D166" s="229"/>
      <c r="E166" s="47" t="s">
        <v>3338</v>
      </c>
    </row>
    <row r="167" ht="18.95" hidden="1" customHeight="1" spans="1:5">
      <c r="A167" s="52" t="s">
        <v>3496</v>
      </c>
      <c r="B167" s="228">
        <v>0</v>
      </c>
      <c r="C167" s="228"/>
      <c r="D167" s="229"/>
      <c r="E167" s="47" t="s">
        <v>3338</v>
      </c>
    </row>
    <row r="168" ht="18.95" hidden="1" customHeight="1" spans="1:5">
      <c r="A168" s="52" t="s">
        <v>3497</v>
      </c>
      <c r="B168" s="228">
        <v>0</v>
      </c>
      <c r="C168" s="228"/>
      <c r="D168" s="229"/>
      <c r="E168" s="47" t="s">
        <v>3338</v>
      </c>
    </row>
    <row r="169" ht="18.95" hidden="1" customHeight="1" spans="1:5">
      <c r="A169" s="52" t="s">
        <v>3498</v>
      </c>
      <c r="B169" s="228">
        <v>0</v>
      </c>
      <c r="C169" s="228"/>
      <c r="D169" s="229"/>
      <c r="E169" s="47" t="s">
        <v>3338</v>
      </c>
    </row>
    <row r="170" ht="18.95" customHeight="1" spans="1:5">
      <c r="A170" s="54" t="s">
        <v>3372</v>
      </c>
      <c r="B170" s="230">
        <v>309030</v>
      </c>
      <c r="C170" s="230">
        <v>318854</v>
      </c>
      <c r="D170" s="83">
        <v>0.032</v>
      </c>
      <c r="E170" s="47" t="s">
        <v>176</v>
      </c>
    </row>
    <row r="171" ht="18.95" customHeight="1" spans="1:5">
      <c r="A171" s="231" t="s">
        <v>3373</v>
      </c>
      <c r="B171" s="228">
        <v>283000</v>
      </c>
      <c r="C171" s="228">
        <v>283000</v>
      </c>
      <c r="D171" s="229">
        <v>0</v>
      </c>
      <c r="E171" s="47" t="s">
        <v>176</v>
      </c>
    </row>
    <row r="172" ht="18.95" hidden="1" customHeight="1" spans="1:5">
      <c r="A172" s="52" t="s">
        <v>3374</v>
      </c>
      <c r="B172" s="228">
        <v>0</v>
      </c>
      <c r="C172" s="228">
        <v>0</v>
      </c>
      <c r="D172" s="229"/>
      <c r="E172" s="47" t="s">
        <v>3338</v>
      </c>
    </row>
    <row r="173" ht="18.95" hidden="1" customHeight="1" spans="1:5">
      <c r="A173" s="234" t="s">
        <v>3499</v>
      </c>
      <c r="B173" s="228">
        <v>0</v>
      </c>
      <c r="C173" s="228"/>
      <c r="D173" s="229"/>
      <c r="E173" s="47" t="s">
        <v>3338</v>
      </c>
    </row>
    <row r="174" ht="18.95" hidden="1" customHeight="1" spans="1:5">
      <c r="A174" s="52" t="s">
        <v>3500</v>
      </c>
      <c r="B174" s="228">
        <v>0</v>
      </c>
      <c r="C174" s="228"/>
      <c r="D174" s="229"/>
      <c r="E174" s="47" t="s">
        <v>3338</v>
      </c>
    </row>
    <row r="175" ht="18.95" hidden="1" customHeight="1" spans="1:5">
      <c r="A175" s="52" t="s">
        <v>3501</v>
      </c>
      <c r="B175" s="228">
        <v>0</v>
      </c>
      <c r="C175" s="228"/>
      <c r="D175" s="229"/>
      <c r="E175" s="47" t="s">
        <v>3338</v>
      </c>
    </row>
    <row r="176" ht="18.95" hidden="1" customHeight="1" spans="1:5">
      <c r="A176" s="52" t="s">
        <v>3502</v>
      </c>
      <c r="B176" s="228">
        <v>0</v>
      </c>
      <c r="C176" s="228"/>
      <c r="D176" s="229"/>
      <c r="E176" s="47" t="s">
        <v>3338</v>
      </c>
    </row>
    <row r="177" ht="18.95" hidden="1" customHeight="1" spans="1:5">
      <c r="A177" s="52" t="s">
        <v>3503</v>
      </c>
      <c r="B177" s="228">
        <v>0</v>
      </c>
      <c r="C177" s="228"/>
      <c r="D177" s="229"/>
      <c r="E177" s="47" t="s">
        <v>3338</v>
      </c>
    </row>
    <row r="178" ht="18.95" hidden="1" customHeight="1" spans="1:5">
      <c r="A178" s="52" t="s">
        <v>3504</v>
      </c>
      <c r="B178" s="228">
        <v>0</v>
      </c>
      <c r="C178" s="228"/>
      <c r="D178" s="229"/>
      <c r="E178" s="47" t="s">
        <v>3338</v>
      </c>
    </row>
    <row r="179" ht="18.95" hidden="1" customHeight="1" spans="1:5">
      <c r="A179" s="52" t="s">
        <v>3505</v>
      </c>
      <c r="B179" s="228">
        <v>0</v>
      </c>
      <c r="C179" s="228"/>
      <c r="D179" s="229"/>
      <c r="E179" s="47" t="s">
        <v>3338</v>
      </c>
    </row>
    <row r="180" ht="18.95" hidden="1" customHeight="1" spans="1:5">
      <c r="A180" s="52" t="s">
        <v>3506</v>
      </c>
      <c r="B180" s="228">
        <v>0</v>
      </c>
      <c r="C180" s="228"/>
      <c r="D180" s="229"/>
      <c r="E180" s="47" t="s">
        <v>3338</v>
      </c>
    </row>
    <row r="181" ht="18.95" customHeight="1" spans="1:5">
      <c r="A181" s="231" t="s">
        <v>3375</v>
      </c>
      <c r="B181" s="228">
        <v>26030</v>
      </c>
      <c r="C181" s="228">
        <v>35854</v>
      </c>
      <c r="D181" s="229">
        <v>0.377</v>
      </c>
      <c r="E181" s="47" t="s">
        <v>176</v>
      </c>
    </row>
    <row r="182" ht="18.95" customHeight="1" spans="1:5">
      <c r="A182" s="231" t="s">
        <v>3507</v>
      </c>
      <c r="B182" s="228">
        <v>8430</v>
      </c>
      <c r="C182" s="228">
        <v>3650</v>
      </c>
      <c r="D182" s="229">
        <v>-0.567</v>
      </c>
      <c r="E182" s="47" t="s">
        <v>176</v>
      </c>
    </row>
    <row r="183" ht="18.95" customHeight="1" spans="1:5">
      <c r="A183" s="231" t="s">
        <v>3508</v>
      </c>
      <c r="B183" s="228">
        <v>15000</v>
      </c>
      <c r="C183" s="228">
        <v>29384</v>
      </c>
      <c r="D183" s="229">
        <v>0.959</v>
      </c>
      <c r="E183" s="47" t="s">
        <v>176</v>
      </c>
    </row>
    <row r="184" ht="18.95" hidden="1" customHeight="1" spans="1:5">
      <c r="A184" s="231" t="s">
        <v>3509</v>
      </c>
      <c r="B184" s="228">
        <v>0</v>
      </c>
      <c r="C184" s="228"/>
      <c r="D184" s="229"/>
      <c r="E184" s="47" t="s">
        <v>3338</v>
      </c>
    </row>
    <row r="185" ht="18.95" hidden="1" customHeight="1" spans="1:5">
      <c r="A185" s="231" t="s">
        <v>3510</v>
      </c>
      <c r="B185" s="228">
        <v>0</v>
      </c>
      <c r="C185" s="228"/>
      <c r="D185" s="229"/>
      <c r="E185" s="47" t="s">
        <v>3338</v>
      </c>
    </row>
    <row r="186" ht="18.95" customHeight="1" spans="1:5">
      <c r="A186" s="231" t="s">
        <v>3511</v>
      </c>
      <c r="B186" s="228">
        <v>2600</v>
      </c>
      <c r="C186" s="228">
        <v>2820</v>
      </c>
      <c r="D186" s="229">
        <v>0.085</v>
      </c>
      <c r="E186" s="47" t="s">
        <v>176</v>
      </c>
    </row>
    <row r="187" ht="18.95" hidden="1" customHeight="1" spans="1:5">
      <c r="A187" s="231" t="s">
        <v>3512</v>
      </c>
      <c r="B187" s="228">
        <v>0</v>
      </c>
      <c r="C187" s="228"/>
      <c r="D187" s="229"/>
      <c r="E187" s="47" t="s">
        <v>3338</v>
      </c>
    </row>
    <row r="188" ht="18.95" hidden="1" customHeight="1" spans="1:5">
      <c r="A188" s="231" t="s">
        <v>3513</v>
      </c>
      <c r="B188" s="228">
        <v>0</v>
      </c>
      <c r="C188" s="228"/>
      <c r="D188" s="229"/>
      <c r="E188" s="47" t="s">
        <v>3338</v>
      </c>
    </row>
    <row r="189" ht="18.95" hidden="1" customHeight="1" spans="1:5">
      <c r="A189" s="231" t="s">
        <v>3514</v>
      </c>
      <c r="B189" s="228">
        <v>0</v>
      </c>
      <c r="C189" s="228"/>
      <c r="D189" s="229"/>
      <c r="E189" s="47" t="s">
        <v>3338</v>
      </c>
    </row>
    <row r="190" ht="18.95" hidden="1" customHeight="1" spans="1:5">
      <c r="A190" s="231" t="s">
        <v>3515</v>
      </c>
      <c r="B190" s="228">
        <v>0</v>
      </c>
      <c r="C190" s="228"/>
      <c r="D190" s="229"/>
      <c r="E190" s="47" t="s">
        <v>3338</v>
      </c>
    </row>
    <row r="191" ht="18.95" hidden="1" customHeight="1" spans="1:5">
      <c r="A191" s="231" t="s">
        <v>3516</v>
      </c>
      <c r="B191" s="228">
        <v>0</v>
      </c>
      <c r="C191" s="228"/>
      <c r="D191" s="229"/>
      <c r="E191" s="47" t="s">
        <v>3338</v>
      </c>
    </row>
    <row r="192" ht="18.95" customHeight="1" spans="1:5">
      <c r="A192" s="235"/>
      <c r="B192" s="228"/>
      <c r="C192" s="228"/>
      <c r="D192" s="229"/>
      <c r="E192" s="47" t="s">
        <v>3376</v>
      </c>
    </row>
    <row r="193" ht="18.95" customHeight="1" spans="1:5">
      <c r="A193" s="236" t="s">
        <v>94</v>
      </c>
      <c r="B193" s="237">
        <v>436000</v>
      </c>
      <c r="C193" s="237">
        <v>407766</v>
      </c>
      <c r="D193" s="83">
        <v>-0.065</v>
      </c>
      <c r="E193" s="47" t="s">
        <v>3376</v>
      </c>
    </row>
    <row r="194" ht="18.95" customHeight="1" spans="1:5">
      <c r="A194" s="238"/>
      <c r="B194" s="239"/>
      <c r="C194" s="239"/>
      <c r="D194" s="239"/>
      <c r="E194" s="47" t="s">
        <v>3376</v>
      </c>
    </row>
    <row r="195" ht="18.95" customHeight="1" spans="1:5">
      <c r="A195" s="76" t="s">
        <v>3377</v>
      </c>
      <c r="B195" s="240">
        <v>2183017</v>
      </c>
      <c r="C195" s="240">
        <v>1464537</v>
      </c>
      <c r="D195" s="240"/>
      <c r="E195" s="47" t="s">
        <v>176</v>
      </c>
    </row>
    <row r="196" ht="18.95" customHeight="1" spans="1:7">
      <c r="A196" s="72" t="s">
        <v>3517</v>
      </c>
      <c r="B196" s="239">
        <v>1320462</v>
      </c>
      <c r="C196" s="239">
        <v>680271</v>
      </c>
      <c r="D196" s="239"/>
      <c r="E196" s="47" t="s">
        <v>176</v>
      </c>
      <c r="G196" s="14">
        <v>0</v>
      </c>
    </row>
    <row r="197" ht="18.95" customHeight="1" spans="1:5">
      <c r="A197" s="72" t="s">
        <v>3379</v>
      </c>
      <c r="B197" s="239">
        <v>393000</v>
      </c>
      <c r="C197" s="239">
        <v>140000</v>
      </c>
      <c r="D197" s="239"/>
      <c r="E197" s="47" t="s">
        <v>176</v>
      </c>
    </row>
    <row r="198" ht="18.95" customHeight="1" spans="1:5">
      <c r="A198" s="72" t="s">
        <v>3380</v>
      </c>
      <c r="B198" s="239">
        <v>469555</v>
      </c>
      <c r="C198" s="239">
        <v>644266</v>
      </c>
      <c r="D198" s="239"/>
      <c r="E198" s="47" t="s">
        <v>176</v>
      </c>
    </row>
    <row r="199" ht="18.95" customHeight="1" spans="1:5">
      <c r="A199" s="166"/>
      <c r="B199" s="239"/>
      <c r="C199" s="239"/>
      <c r="D199" s="239"/>
      <c r="E199" s="47" t="s">
        <v>3376</v>
      </c>
    </row>
    <row r="200" ht="18.95" customHeight="1" spans="1:5">
      <c r="A200" s="236" t="s">
        <v>133</v>
      </c>
      <c r="B200" s="240">
        <v>2619017</v>
      </c>
      <c r="C200" s="240">
        <v>1872303</v>
      </c>
      <c r="D200" s="241"/>
      <c r="E200" s="47" t="s">
        <v>176</v>
      </c>
    </row>
    <row r="1268" spans="3:8">
      <c r="C1268" s="222"/>
      <c r="D1268" s="242"/>
      <c r="E1268" s="243"/>
      <c r="F1268" s="222"/>
      <c r="G1268" s="222"/>
      <c r="H1268" s="222"/>
    </row>
  </sheetData>
  <autoFilter ref="A3:E200">
    <filterColumn colId="4">
      <customFilters>
        <customFilter operator="equal" val="空"/>
        <customFilter operator="equal" val="是"/>
      </customFilters>
    </filterColumn>
    <extLst/>
  </autoFilter>
  <mergeCells count="1">
    <mergeCell ref="A1:D1"/>
  </mergeCells>
  <conditionalFormatting sqref="D165">
    <cfRule type="cellIs" dxfId="4" priority="3" stopIfTrue="1" operator="greaterThanOrEqual">
      <formula>10</formula>
    </cfRule>
    <cfRule type="cellIs" dxfId="4" priority="4" stopIfTrue="1" operator="lessThanOrEqual">
      <formula>-1</formula>
    </cfRule>
  </conditionalFormatting>
  <conditionalFormatting sqref="D188">
    <cfRule type="cellIs" dxfId="4" priority="9" stopIfTrue="1" operator="greaterThanOrEqual">
      <formula>10</formula>
    </cfRule>
    <cfRule type="cellIs" dxfId="4" priority="10" stopIfTrue="1" operator="lessThanOrEqual">
      <formula>-1</formula>
    </cfRule>
  </conditionalFormatting>
  <conditionalFormatting sqref="D192">
    <cfRule type="cellIs" dxfId="4" priority="29" stopIfTrue="1" operator="greaterThanOrEqual">
      <formula>10</formula>
    </cfRule>
    <cfRule type="cellIs" dxfId="4" priority="30" stopIfTrue="1" operator="lessThanOrEqual">
      <formula>-1</formula>
    </cfRule>
  </conditionalFormatting>
  <conditionalFormatting sqref="D193">
    <cfRule type="cellIs" dxfId="6" priority="24" stopIfTrue="1" operator="lessThanOrEqual">
      <formula>-1</formula>
    </cfRule>
    <cfRule type="cellIs" dxfId="6" priority="23" stopIfTrue="1" operator="greaterThan">
      <formula>100</formula>
    </cfRule>
  </conditionalFormatting>
  <conditionalFormatting sqref="D103:D107">
    <cfRule type="cellIs" dxfId="6" priority="11" stopIfTrue="1" operator="greaterThan">
      <formula>10</formula>
    </cfRule>
    <cfRule type="cellIs" dxfId="6" priority="12" stopIfTrue="1" operator="lessThanOrEqual">
      <formula>-1</formula>
    </cfRule>
  </conditionalFormatting>
  <conditionalFormatting sqref="D108:D109">
    <cfRule type="cellIs" dxfId="4" priority="13" stopIfTrue="1" operator="greaterThanOrEqual">
      <formula>10</formula>
    </cfRule>
    <cfRule type="cellIs" dxfId="4" priority="14" stopIfTrue="1" operator="lessThanOrEqual">
      <formula>-1</formula>
    </cfRule>
  </conditionalFormatting>
  <conditionalFormatting sqref="D115:D116">
    <cfRule type="cellIs" dxfId="4" priority="17" stopIfTrue="1" operator="greaterThanOrEqual">
      <formula>10</formula>
    </cfRule>
    <cfRule type="cellIs" dxfId="4" priority="18" stopIfTrue="1" operator="lessThanOrEqual">
      <formula>-1</formula>
    </cfRule>
  </conditionalFormatting>
  <conditionalFormatting sqref="D138:D142">
    <cfRule type="cellIs" dxfId="6" priority="19" stopIfTrue="1" operator="greaterThan">
      <formula>10</formula>
    </cfRule>
    <cfRule type="cellIs" dxfId="6" priority="20" stopIfTrue="1" operator="lessThanOrEqual">
      <formula>-1</formula>
    </cfRule>
  </conditionalFormatting>
  <conditionalFormatting sqref="D143:D144">
    <cfRule type="cellIs" dxfId="4" priority="21" stopIfTrue="1" operator="greaterThanOrEqual">
      <formula>10</formula>
    </cfRule>
    <cfRule type="cellIs" dxfId="4" priority="22" stopIfTrue="1" operator="lessThanOrEqual">
      <formula>-1</formula>
    </cfRule>
  </conditionalFormatting>
  <conditionalFormatting sqref="D158:D164">
    <cfRule type="cellIs" dxfId="6" priority="1" stopIfTrue="1" operator="greaterThan">
      <formula>10</formula>
    </cfRule>
    <cfRule type="cellIs" dxfId="6" priority="2" stopIfTrue="1" operator="lessThanOrEqual">
      <formula>-1</formula>
    </cfRule>
  </conditionalFormatting>
  <conditionalFormatting sqref="D181:D187">
    <cfRule type="cellIs" dxfId="6" priority="7" stopIfTrue="1" operator="greaterThan">
      <formula>10</formula>
    </cfRule>
    <cfRule type="cellIs" dxfId="6" priority="8" stopIfTrue="1" operator="lessThanOrEqual">
      <formula>-1</formula>
    </cfRule>
  </conditionalFormatting>
  <conditionalFormatting sqref="D194:D200">
    <cfRule type="cellIs" dxfId="6" priority="27" stopIfTrue="1" operator="greaterThan">
      <formula>20</formula>
    </cfRule>
  </conditionalFormatting>
  <conditionalFormatting sqref="D194:D65536 D2:D3">
    <cfRule type="cellIs" dxfId="4" priority="28" stopIfTrue="1" operator="lessThanOrEqual">
      <formula>-1</formula>
    </cfRule>
  </conditionalFormatting>
  <conditionalFormatting sqref="D4:D81 D145:D149 D117:D137 D189:D191 D173:D180">
    <cfRule type="cellIs" dxfId="6" priority="25" stopIfTrue="1" operator="greaterThan">
      <formula>10</formula>
    </cfRule>
    <cfRule type="cellIs" dxfId="6" priority="26" stopIfTrue="1" operator="lessThanOrEqual">
      <formula>-1</formula>
    </cfRule>
  </conditionalFormatting>
  <conditionalFormatting sqref="D110:D114 D82:D102">
    <cfRule type="cellIs" dxfId="6" priority="15" stopIfTrue="1" operator="greaterThan">
      <formula>10</formula>
    </cfRule>
    <cfRule type="cellIs" dxfId="6" priority="16" stopIfTrue="1" operator="lessThanOrEqual">
      <formula>-1</formula>
    </cfRule>
  </conditionalFormatting>
  <conditionalFormatting sqref="D166:D172 D150:D157">
    <cfRule type="cellIs" dxfId="6" priority="5" stopIfTrue="1" operator="greaterThan">
      <formula>10</formula>
    </cfRule>
    <cfRule type="cellIs" dxfId="6" priority="6" stopIfTrue="1" operator="lessThanOrEqual">
      <formula>-1</formula>
    </cfRule>
  </conditionalFormatting>
  <dataValidations count="1">
    <dataValidation type="custom" allowBlank="1" showInputMessage="1" showErrorMessage="1" errorTitle="提示" error="对不起，此处只能输入数字。"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B5:B102 B117:B137 B65541:B65638 B65653:B65673 B131077:B131174 B131189:B131209 B196613:B196710 B196725:B196745 B262149:B262246 B262261:B262281 B327685:B327782 B327797:B327817 B393221:B393318 B393333:B393353 B458757:B458854 B458869:B458889 B524293:B524390 B524405:B524425 B589829:B589926 B589941:B589961 B655365:B655462 B655477:B655497 B720901:B720998 B721013:B721033 B786437:B786534 B786549:B786569 B851973:B852070 B852085:B852105 B917509:B917606 B917621:B917641 B983045:B983142 B983157:B983177 IX5:IX102 IX117:IX137 IX65541:IX65638 IX65653:IX65673 IX131077:IX131174 IX131189:IX131209 IX196613:IX196710 IX196725:IX196745 IX262149:IX262246 IX262261:IX262281 IX327685:IX327782 IX327797:IX327817 IX393221:IX393318 IX393333:IX393353 IX458757:IX458854 IX458869:IX458889 IX524293:IX524390 IX524405:IX524425 IX589829:IX589926 IX589941:IX589961 IX655365:IX655462 IX655477:IX655497 IX720901:IX720998 IX721013:IX721033 IX786437:IX786534 IX786549:IX786569 IX851973:IX852070 IX852085:IX852105 IX917509:IX917606 IX917621:IX917641 IX983045:IX983142 IX983157:IX983177 ST5:ST102 ST117:ST137 ST65541:ST65638 ST65653:ST65673 ST131077:ST131174 ST131189:ST131209 ST196613:ST196710 ST196725:ST196745 ST262149:ST262246 ST262261:ST262281 ST327685:ST327782 ST327797:ST327817 ST393221:ST393318 ST393333:ST393353 ST458757:ST458854 ST458869:ST458889 ST524293:ST524390 ST524405:ST524425 ST589829:ST589926 ST589941:ST589961 ST655365:ST655462 ST655477:ST655497 ST720901:ST720998 ST721013:ST721033 ST786437:ST786534 ST786549:ST786569 ST851973:ST852070 ST852085:ST852105 ST917509:ST917606 ST917621:ST917641 ST983045:ST983142 ST983157:ST983177 ACP5:ACP102 ACP117:ACP137 ACP65541:ACP65638 ACP65653:ACP65673 ACP131077:ACP131174 ACP131189:ACP131209 ACP196613:ACP196710 ACP196725:ACP196745 ACP262149:ACP262246 ACP262261:ACP262281 ACP327685:ACP327782 ACP327797:ACP327817 ACP393221:ACP393318 ACP393333:ACP393353 ACP458757:ACP458854 ACP458869:ACP458889 ACP524293:ACP524390 ACP524405:ACP524425 ACP589829:ACP589926 ACP589941:ACP589961 ACP655365:ACP655462 ACP655477:ACP655497 ACP720901:ACP720998 ACP721013:ACP721033 ACP786437:ACP786534 ACP786549:ACP786569 ACP851973:ACP852070 ACP852085:ACP852105 ACP917509:ACP917606 ACP917621:ACP917641 ACP983045:ACP983142 ACP983157:ACP983177 AML5:AML102 AML117:AML137 AML65541:AML65638 AML65653:AML65673 AML131077:AML131174 AML131189:AML131209 AML196613:AML196710 AML196725:AML196745 AML262149:AML262246 AML262261:AML262281 AML327685:AML327782 AML327797:AML327817 AML393221:AML393318 AML393333:AML393353 AML458757:AML458854 AML458869:AML458889 AML524293:AML524390 AML524405:AML524425 AML589829:AML589926 AML589941:AML589961 AML655365:AML655462 AML655477:AML655497 AML720901:AML720998 AML721013:AML721033 AML786437:AML786534 AML786549:AML786569 AML851973:AML852070 AML852085:AML852105 AML917509:AML917606 AML917621:AML917641 AML983045:AML983142 AML983157:AML983177 AWH5:AWH102 AWH117:AWH137 AWH65541:AWH65638 AWH65653:AWH65673 AWH131077:AWH131174 AWH131189:AWH131209 AWH196613:AWH196710 AWH196725:AWH196745 AWH262149:AWH262246 AWH262261:AWH262281 AWH327685:AWH327782 AWH327797:AWH327817 AWH393221:AWH393318 AWH393333:AWH393353 AWH458757:AWH458854 AWH458869:AWH458889 AWH524293:AWH524390 AWH524405:AWH524425 AWH589829:AWH589926 AWH589941:AWH589961 AWH655365:AWH655462 AWH655477:AWH655497 AWH720901:AWH720998 AWH721013:AWH721033 AWH786437:AWH786534 AWH786549:AWH786569 AWH851973:AWH852070 AWH852085:AWH852105 AWH917509:AWH917606 AWH917621:AWH917641 AWH983045:AWH983142 AWH983157:AWH983177 BGD5:BGD102 BGD117:BGD137 BGD65541:BGD65638 BGD65653:BGD65673 BGD131077:BGD131174 BGD131189:BGD131209 BGD196613:BGD196710 BGD196725:BGD196745 BGD262149:BGD262246 BGD262261:BGD262281 BGD327685:BGD327782 BGD327797:BGD327817 BGD393221:BGD393318 BGD393333:BGD393353 BGD458757:BGD458854 BGD458869:BGD458889 BGD524293:BGD524390 BGD524405:BGD524425 BGD589829:BGD589926 BGD589941:BGD589961 BGD655365:BGD655462 BGD655477:BGD655497 BGD720901:BGD720998 BGD721013:BGD721033 BGD786437:BGD786534 BGD786549:BGD786569 BGD851973:BGD852070 BGD852085:BGD852105 BGD917509:BGD917606 BGD917621:BGD917641 BGD983045:BGD983142 BGD983157:BGD983177 BPZ5:BPZ102 BPZ117:BPZ137 BPZ65541:BPZ65638 BPZ65653:BPZ65673 BPZ131077:BPZ131174 BPZ131189:BPZ131209 BPZ196613:BPZ196710 BPZ196725:BPZ196745 BPZ262149:BPZ262246 BPZ262261:BPZ262281 BPZ327685:BPZ327782 BPZ327797:BPZ327817 BPZ393221:BPZ393318 BPZ393333:BPZ393353 BPZ458757:BPZ458854 BPZ458869:BPZ458889 BPZ524293:BPZ524390 BPZ524405:BPZ524425 BPZ589829:BPZ589926 BPZ589941:BPZ589961 BPZ655365:BPZ655462 BPZ655477:BPZ655497 BPZ720901:BPZ720998 BPZ721013:BPZ721033 BPZ786437:BPZ786534 BPZ786549:BPZ786569 BPZ851973:BPZ852070 BPZ852085:BPZ852105 BPZ917509:BPZ917606 BPZ917621:BPZ917641 BPZ983045:BPZ983142 BPZ983157:BPZ983177 BZV5:BZV102 BZV117:BZV137 BZV65541:BZV65638 BZV65653:BZV65673 BZV131077:BZV131174 BZV131189:BZV131209 BZV196613:BZV196710 BZV196725:BZV196745 BZV262149:BZV262246 BZV262261:BZV262281 BZV327685:BZV327782 BZV327797:BZV327817 BZV393221:BZV393318 BZV393333:BZV393353 BZV458757:BZV458854 BZV458869:BZV458889 BZV524293:BZV524390 BZV524405:BZV524425 BZV589829:BZV589926 BZV589941:BZV589961 BZV655365:BZV655462 BZV655477:BZV655497 BZV720901:BZV720998 BZV721013:BZV721033 BZV786437:BZV786534 BZV786549:BZV786569 BZV851973:BZV852070 BZV852085:BZV852105 BZV917509:BZV917606 BZV917621:BZV917641 BZV983045:BZV983142 BZV983157:BZV983177 CJR5:CJR102 CJR117:CJR137 CJR65541:CJR65638 CJR65653:CJR65673 CJR131077:CJR131174 CJR131189:CJR131209 CJR196613:CJR196710 CJR196725:CJR196745 CJR262149:CJR262246 CJR262261:CJR262281 CJR327685:CJR327782 CJR327797:CJR327817 CJR393221:CJR393318 CJR393333:CJR393353 CJR458757:CJR458854 CJR458869:CJR458889 CJR524293:CJR524390 CJR524405:CJR524425 CJR589829:CJR589926 CJR589941:CJR589961 CJR655365:CJR655462 CJR655477:CJR655497 CJR720901:CJR720998 CJR721013:CJR721033 CJR786437:CJR786534 CJR786549:CJR786569 CJR851973:CJR852070 CJR852085:CJR852105 CJR917509:CJR917606 CJR917621:CJR917641 CJR983045:CJR983142 CJR983157:CJR983177 CTN5:CTN102 CTN117:CTN137 CTN65541:CTN65638 CTN65653:CTN65673 CTN131077:CTN131174 CTN131189:CTN131209 CTN196613:CTN196710 CTN196725:CTN196745 CTN262149:CTN262246 CTN262261:CTN262281 CTN327685:CTN327782 CTN327797:CTN327817 CTN393221:CTN393318 CTN393333:CTN393353 CTN458757:CTN458854 CTN458869:CTN458889 CTN524293:CTN524390 CTN524405:CTN524425 CTN589829:CTN589926 CTN589941:CTN589961 CTN655365:CTN655462 CTN655477:CTN655497 CTN720901:CTN720998 CTN721013:CTN721033 CTN786437:CTN786534 CTN786549:CTN786569 CTN851973:CTN852070 CTN852085:CTN852105 CTN917509:CTN917606 CTN917621:CTN917641 CTN983045:CTN983142 CTN983157:CTN983177 DDJ5:DDJ102 DDJ117:DDJ137 DDJ65541:DDJ65638 DDJ65653:DDJ65673 DDJ131077:DDJ131174 DDJ131189:DDJ131209 DDJ196613:DDJ196710 DDJ196725:DDJ196745 DDJ262149:DDJ262246 DDJ262261:DDJ262281 DDJ327685:DDJ327782 DDJ327797:DDJ327817 DDJ393221:DDJ393318 DDJ393333:DDJ393353 DDJ458757:DDJ458854 DDJ458869:DDJ458889 DDJ524293:DDJ524390 DDJ524405:DDJ524425 DDJ589829:DDJ589926 DDJ589941:DDJ589961 DDJ655365:DDJ655462 DDJ655477:DDJ655497 DDJ720901:DDJ720998 DDJ721013:DDJ721033 DDJ786437:DDJ786534 DDJ786549:DDJ786569 DDJ851973:DDJ852070 DDJ852085:DDJ852105 DDJ917509:DDJ917606 DDJ917621:DDJ917641 DDJ983045:DDJ983142 DDJ983157:DDJ983177 DNF5:DNF102 DNF117:DNF137 DNF65541:DNF65638 DNF65653:DNF65673 DNF131077:DNF131174 DNF131189:DNF131209 DNF196613:DNF196710 DNF196725:DNF196745 DNF262149:DNF262246 DNF262261:DNF262281 DNF327685:DNF327782 DNF327797:DNF327817 DNF393221:DNF393318 DNF393333:DNF393353 DNF458757:DNF458854 DNF458869:DNF458889 DNF524293:DNF524390 DNF524405:DNF524425 DNF589829:DNF589926 DNF589941:DNF589961 DNF655365:DNF655462 DNF655477:DNF655497 DNF720901:DNF720998 DNF721013:DNF721033 DNF786437:DNF786534 DNF786549:DNF786569 DNF851973:DNF852070 DNF852085:DNF852105 DNF917509:DNF917606 DNF917621:DNF917641 DNF983045:DNF983142 DNF983157:DNF983177 DXB5:DXB102 DXB117:DXB137 DXB65541:DXB65638 DXB65653:DXB65673 DXB131077:DXB131174 DXB131189:DXB131209 DXB196613:DXB196710 DXB196725:DXB196745 DXB262149:DXB262246 DXB262261:DXB262281 DXB327685:DXB327782 DXB327797:DXB327817 DXB393221:DXB393318 DXB393333:DXB393353 DXB458757:DXB458854 DXB458869:DXB458889 DXB524293:DXB524390 DXB524405:DXB524425 DXB589829:DXB589926 DXB589941:DXB589961 DXB655365:DXB655462 DXB655477:DXB655497 DXB720901:DXB720998 DXB721013:DXB721033 DXB786437:DXB786534 DXB786549:DXB786569 DXB851973:DXB852070 DXB852085:DXB852105 DXB917509:DXB917606 DXB917621:DXB917641 DXB983045:DXB983142 DXB983157:DXB983177 EGX5:EGX102 EGX117:EGX137 EGX65541:EGX65638 EGX65653:EGX65673 EGX131077:EGX131174 EGX131189:EGX131209 EGX196613:EGX196710 EGX196725:EGX196745 EGX262149:EGX262246 EGX262261:EGX262281 EGX327685:EGX327782 EGX327797:EGX327817 EGX393221:EGX393318 EGX393333:EGX393353 EGX458757:EGX458854 EGX458869:EGX458889 EGX524293:EGX524390 EGX524405:EGX524425 EGX589829:EGX589926 EGX589941:EGX589961 EGX655365:EGX655462 EGX655477:EGX655497 EGX720901:EGX720998 EGX721013:EGX721033 EGX786437:EGX786534 EGX786549:EGX786569 EGX851973:EGX852070 EGX852085:EGX852105 EGX917509:EGX917606 EGX917621:EGX917641 EGX983045:EGX983142 EGX983157:EGX983177 EQT5:EQT102 EQT117:EQT137 EQT65541:EQT65638 EQT65653:EQT65673 EQT131077:EQT131174 EQT131189:EQT131209 EQT196613:EQT196710 EQT196725:EQT196745 EQT262149:EQT262246 EQT262261:EQT262281 EQT327685:EQT327782 EQT327797:EQT327817 EQT393221:EQT393318 EQT393333:EQT393353 EQT458757:EQT458854 EQT458869:EQT458889 EQT524293:EQT524390 EQT524405:EQT524425 EQT589829:EQT589926 EQT589941:EQT589961 EQT655365:EQT655462 EQT655477:EQT655497 EQT720901:EQT720998 EQT721013:EQT721033 EQT786437:EQT786534 EQT786549:EQT786569 EQT851973:EQT852070 EQT852085:EQT852105 EQT917509:EQT917606 EQT917621:EQT917641 EQT983045:EQT983142 EQT983157:EQT983177 FAP5:FAP102 FAP117:FAP137 FAP65541:FAP65638 FAP65653:FAP65673 FAP131077:FAP131174 FAP131189:FAP131209 FAP196613:FAP196710 FAP196725:FAP196745 FAP262149:FAP262246 FAP262261:FAP262281 FAP327685:FAP327782 FAP327797:FAP327817 FAP393221:FAP393318 FAP393333:FAP393353 FAP458757:FAP458854 FAP458869:FAP458889 FAP524293:FAP524390 FAP524405:FAP524425 FAP589829:FAP589926 FAP589941:FAP589961 FAP655365:FAP655462 FAP655477:FAP655497 FAP720901:FAP720998 FAP721013:FAP721033 FAP786437:FAP786534 FAP786549:FAP786569 FAP851973:FAP852070 FAP852085:FAP852105 FAP917509:FAP917606 FAP917621:FAP917641 FAP983045:FAP983142 FAP983157:FAP983177 FKL5:FKL102 FKL117:FKL137 FKL65541:FKL65638 FKL65653:FKL65673 FKL131077:FKL131174 FKL131189:FKL131209 FKL196613:FKL196710 FKL196725:FKL196745 FKL262149:FKL262246 FKL262261:FKL262281 FKL327685:FKL327782 FKL327797:FKL327817 FKL393221:FKL393318 FKL393333:FKL393353 FKL458757:FKL458854 FKL458869:FKL458889 FKL524293:FKL524390 FKL524405:FKL524425 FKL589829:FKL589926 FKL589941:FKL589961 FKL655365:FKL655462 FKL655477:FKL655497 FKL720901:FKL720998 FKL721013:FKL721033 FKL786437:FKL786534 FKL786549:FKL786569 FKL851973:FKL852070 FKL852085:FKL852105 FKL917509:FKL917606 FKL917621:FKL917641 FKL983045:FKL983142 FKL983157:FKL983177 FUH5:FUH102 FUH117:FUH137 FUH65541:FUH65638 FUH65653:FUH65673 FUH131077:FUH131174 FUH131189:FUH131209 FUH196613:FUH196710 FUH196725:FUH196745 FUH262149:FUH262246 FUH262261:FUH262281 FUH327685:FUH327782 FUH327797:FUH327817 FUH393221:FUH393318 FUH393333:FUH393353 FUH458757:FUH458854 FUH458869:FUH458889 FUH524293:FUH524390 FUH524405:FUH524425 FUH589829:FUH589926 FUH589941:FUH589961 FUH655365:FUH655462 FUH655477:FUH655497 FUH720901:FUH720998 FUH721013:FUH721033 FUH786437:FUH786534 FUH786549:FUH786569 FUH851973:FUH852070 FUH852085:FUH852105 FUH917509:FUH917606 FUH917621:FUH917641 FUH983045:FUH983142 FUH983157:FUH983177 GED5:GED102 GED117:GED137 GED65541:GED65638 GED65653:GED65673 GED131077:GED131174 GED131189:GED131209 GED196613:GED196710 GED196725:GED196745 GED262149:GED262246 GED262261:GED262281 GED327685:GED327782 GED327797:GED327817 GED393221:GED393318 GED393333:GED393353 GED458757:GED458854 GED458869:GED458889 GED524293:GED524390 GED524405:GED524425 GED589829:GED589926 GED589941:GED589961 GED655365:GED655462 GED655477:GED655497 GED720901:GED720998 GED721013:GED721033 GED786437:GED786534 GED786549:GED786569 GED851973:GED852070 GED852085:GED852105 GED917509:GED917606 GED917621:GED917641 GED983045:GED983142 GED983157:GED983177 GNZ5:GNZ102 GNZ117:GNZ137 GNZ65541:GNZ65638 GNZ65653:GNZ65673 GNZ131077:GNZ131174 GNZ131189:GNZ131209 GNZ196613:GNZ196710 GNZ196725:GNZ196745 GNZ262149:GNZ262246 GNZ262261:GNZ262281 GNZ327685:GNZ327782 GNZ327797:GNZ327817 GNZ393221:GNZ393318 GNZ393333:GNZ393353 GNZ458757:GNZ458854 GNZ458869:GNZ458889 GNZ524293:GNZ524390 GNZ524405:GNZ524425 GNZ589829:GNZ589926 GNZ589941:GNZ589961 GNZ655365:GNZ655462 GNZ655477:GNZ655497 GNZ720901:GNZ720998 GNZ721013:GNZ721033 GNZ786437:GNZ786534 GNZ786549:GNZ786569 GNZ851973:GNZ852070 GNZ852085:GNZ852105 GNZ917509:GNZ917606 GNZ917621:GNZ917641 GNZ983045:GNZ983142 GNZ983157:GNZ983177 GXV5:GXV102 GXV117:GXV137 GXV65541:GXV65638 GXV65653:GXV65673 GXV131077:GXV131174 GXV131189:GXV131209 GXV196613:GXV196710 GXV196725:GXV196745 GXV262149:GXV262246 GXV262261:GXV262281 GXV327685:GXV327782 GXV327797:GXV327817 GXV393221:GXV393318 GXV393333:GXV393353 GXV458757:GXV458854 GXV458869:GXV458889 GXV524293:GXV524390 GXV524405:GXV524425 GXV589829:GXV589926 GXV589941:GXV589961 GXV655365:GXV655462 GXV655477:GXV655497 GXV720901:GXV720998 GXV721013:GXV721033 GXV786437:GXV786534 GXV786549:GXV786569 GXV851973:GXV852070 GXV852085:GXV852105 GXV917509:GXV917606 GXV917621:GXV917641 GXV983045:GXV983142 GXV983157:GXV983177 HHR5:HHR102 HHR117:HHR137 HHR65541:HHR65638 HHR65653:HHR65673 HHR131077:HHR131174 HHR131189:HHR131209 HHR196613:HHR196710 HHR196725:HHR196745 HHR262149:HHR262246 HHR262261:HHR262281 HHR327685:HHR327782 HHR327797:HHR327817 HHR393221:HHR393318 HHR393333:HHR393353 HHR458757:HHR458854 HHR458869:HHR458889 HHR524293:HHR524390 HHR524405:HHR524425 HHR589829:HHR589926 HHR589941:HHR589961 HHR655365:HHR655462 HHR655477:HHR655497 HHR720901:HHR720998 HHR721013:HHR721033 HHR786437:HHR786534 HHR786549:HHR786569 HHR851973:HHR852070 HHR852085:HHR852105 HHR917509:HHR917606 HHR917621:HHR917641 HHR983045:HHR983142 HHR983157:HHR983177 HRN5:HRN102 HRN117:HRN137 HRN65541:HRN65638 HRN65653:HRN65673 HRN131077:HRN131174 HRN131189:HRN131209 HRN196613:HRN196710 HRN196725:HRN196745 HRN262149:HRN262246 HRN262261:HRN262281 HRN327685:HRN327782 HRN327797:HRN327817 HRN393221:HRN393318 HRN393333:HRN393353 HRN458757:HRN458854 HRN458869:HRN458889 HRN524293:HRN524390 HRN524405:HRN524425 HRN589829:HRN589926 HRN589941:HRN589961 HRN655365:HRN655462 HRN655477:HRN655497 HRN720901:HRN720998 HRN721013:HRN721033 HRN786437:HRN786534 HRN786549:HRN786569 HRN851973:HRN852070 HRN852085:HRN852105 HRN917509:HRN917606 HRN917621:HRN917641 HRN983045:HRN983142 HRN983157:HRN983177 IBJ5:IBJ102 IBJ117:IBJ137 IBJ65541:IBJ65638 IBJ65653:IBJ65673 IBJ131077:IBJ131174 IBJ131189:IBJ131209 IBJ196613:IBJ196710 IBJ196725:IBJ196745 IBJ262149:IBJ262246 IBJ262261:IBJ262281 IBJ327685:IBJ327782 IBJ327797:IBJ327817 IBJ393221:IBJ393318 IBJ393333:IBJ393353 IBJ458757:IBJ458854 IBJ458869:IBJ458889 IBJ524293:IBJ524390 IBJ524405:IBJ524425 IBJ589829:IBJ589926 IBJ589941:IBJ589961 IBJ655365:IBJ655462 IBJ655477:IBJ655497 IBJ720901:IBJ720998 IBJ721013:IBJ721033 IBJ786437:IBJ786534 IBJ786549:IBJ786569 IBJ851973:IBJ852070 IBJ852085:IBJ852105 IBJ917509:IBJ917606 IBJ917621:IBJ917641 IBJ983045:IBJ983142 IBJ983157:IBJ983177 ILF5:ILF102 ILF117:ILF137 ILF65541:ILF65638 ILF65653:ILF65673 ILF131077:ILF131174 ILF131189:ILF131209 ILF196613:ILF196710 ILF196725:ILF196745 ILF262149:ILF262246 ILF262261:ILF262281 ILF327685:ILF327782 ILF327797:ILF327817 ILF393221:ILF393318 ILF393333:ILF393353 ILF458757:ILF458854 ILF458869:ILF458889 ILF524293:ILF524390 ILF524405:ILF524425 ILF589829:ILF589926 ILF589941:ILF589961 ILF655365:ILF655462 ILF655477:ILF655497 ILF720901:ILF720998 ILF721013:ILF721033 ILF786437:ILF786534 ILF786549:ILF786569 ILF851973:ILF852070 ILF852085:ILF852105 ILF917509:ILF917606 ILF917621:ILF917641 ILF983045:ILF983142 ILF983157:ILF983177 IVB5:IVB102 IVB117:IVB137 IVB65541:IVB65638 IVB65653:IVB65673 IVB131077:IVB131174 IVB131189:IVB131209 IVB196613:IVB196710 IVB196725:IVB196745 IVB262149:IVB262246 IVB262261:IVB262281 IVB327685:IVB327782 IVB327797:IVB327817 IVB393221:IVB393318 IVB393333:IVB393353 IVB458757:IVB458854 IVB458869:IVB458889 IVB524293:IVB524390 IVB524405:IVB524425 IVB589829:IVB589926 IVB589941:IVB589961 IVB655365:IVB655462 IVB655477:IVB655497 IVB720901:IVB720998 IVB721013:IVB721033 IVB786437:IVB786534 IVB786549:IVB786569 IVB851973:IVB852070 IVB852085:IVB852105 IVB917509:IVB917606 IVB917621:IVB917641 IVB983045:IVB983142 IVB983157:IVB983177 JEX5:JEX102 JEX117:JEX137 JEX65541:JEX65638 JEX65653:JEX65673 JEX131077:JEX131174 JEX131189:JEX131209 JEX196613:JEX196710 JEX196725:JEX196745 JEX262149:JEX262246 JEX262261:JEX262281 JEX327685:JEX327782 JEX327797:JEX327817 JEX393221:JEX393318 JEX393333:JEX393353 JEX458757:JEX458854 JEX458869:JEX458889 JEX524293:JEX524390 JEX524405:JEX524425 JEX589829:JEX589926 JEX589941:JEX589961 JEX655365:JEX655462 JEX655477:JEX655497 JEX720901:JEX720998 JEX721013:JEX721033 JEX786437:JEX786534 JEX786549:JEX786569 JEX851973:JEX852070 JEX852085:JEX852105 JEX917509:JEX917606 JEX917621:JEX917641 JEX983045:JEX983142 JEX983157:JEX983177 JOT5:JOT102 JOT117:JOT137 JOT65541:JOT65638 JOT65653:JOT65673 JOT131077:JOT131174 JOT131189:JOT131209 JOT196613:JOT196710 JOT196725:JOT196745 JOT262149:JOT262246 JOT262261:JOT262281 JOT327685:JOT327782 JOT327797:JOT327817 JOT393221:JOT393318 JOT393333:JOT393353 JOT458757:JOT458854 JOT458869:JOT458889 JOT524293:JOT524390 JOT524405:JOT524425 JOT589829:JOT589926 JOT589941:JOT589961 JOT655365:JOT655462 JOT655477:JOT655497 JOT720901:JOT720998 JOT721013:JOT721033 JOT786437:JOT786534 JOT786549:JOT786569 JOT851973:JOT852070 JOT852085:JOT852105 JOT917509:JOT917606 JOT917621:JOT917641 JOT983045:JOT983142 JOT983157:JOT983177 JYP5:JYP102 JYP117:JYP137 JYP65541:JYP65638 JYP65653:JYP65673 JYP131077:JYP131174 JYP131189:JYP131209 JYP196613:JYP196710 JYP196725:JYP196745 JYP262149:JYP262246 JYP262261:JYP262281 JYP327685:JYP327782 JYP327797:JYP327817 JYP393221:JYP393318 JYP393333:JYP393353 JYP458757:JYP458854 JYP458869:JYP458889 JYP524293:JYP524390 JYP524405:JYP524425 JYP589829:JYP589926 JYP589941:JYP589961 JYP655365:JYP655462 JYP655477:JYP655497 JYP720901:JYP720998 JYP721013:JYP721033 JYP786437:JYP786534 JYP786549:JYP786569 JYP851973:JYP852070 JYP852085:JYP852105 JYP917509:JYP917606 JYP917621:JYP917641 JYP983045:JYP983142 JYP983157:JYP983177 KIL5:KIL102 KIL117:KIL137 KIL65541:KIL65638 KIL65653:KIL65673 KIL131077:KIL131174 KIL131189:KIL131209 KIL196613:KIL196710 KIL196725:KIL196745 KIL262149:KIL262246 KIL262261:KIL262281 KIL327685:KIL327782 KIL327797:KIL327817 KIL393221:KIL393318 KIL393333:KIL393353 KIL458757:KIL458854 KIL458869:KIL458889 KIL524293:KIL524390 KIL524405:KIL524425 KIL589829:KIL589926 KIL589941:KIL589961 KIL655365:KIL655462 KIL655477:KIL655497 KIL720901:KIL720998 KIL721013:KIL721033 KIL786437:KIL786534 KIL786549:KIL786569 KIL851973:KIL852070 KIL852085:KIL852105 KIL917509:KIL917606 KIL917621:KIL917641 KIL983045:KIL983142 KIL983157:KIL983177 KSH5:KSH102 KSH117:KSH137 KSH65541:KSH65638 KSH65653:KSH65673 KSH131077:KSH131174 KSH131189:KSH131209 KSH196613:KSH196710 KSH196725:KSH196745 KSH262149:KSH262246 KSH262261:KSH262281 KSH327685:KSH327782 KSH327797:KSH327817 KSH393221:KSH393318 KSH393333:KSH393353 KSH458757:KSH458854 KSH458869:KSH458889 KSH524293:KSH524390 KSH524405:KSH524425 KSH589829:KSH589926 KSH589941:KSH589961 KSH655365:KSH655462 KSH655477:KSH655497 KSH720901:KSH720998 KSH721013:KSH721033 KSH786437:KSH786534 KSH786549:KSH786569 KSH851973:KSH852070 KSH852085:KSH852105 KSH917509:KSH917606 KSH917621:KSH917641 KSH983045:KSH983142 KSH983157:KSH983177 LCD5:LCD102 LCD117:LCD137 LCD65541:LCD65638 LCD65653:LCD65673 LCD131077:LCD131174 LCD131189:LCD131209 LCD196613:LCD196710 LCD196725:LCD196745 LCD262149:LCD262246 LCD262261:LCD262281 LCD327685:LCD327782 LCD327797:LCD327817 LCD393221:LCD393318 LCD393333:LCD393353 LCD458757:LCD458854 LCD458869:LCD458889 LCD524293:LCD524390 LCD524405:LCD524425 LCD589829:LCD589926 LCD589941:LCD589961 LCD655365:LCD655462 LCD655477:LCD655497 LCD720901:LCD720998 LCD721013:LCD721033 LCD786437:LCD786534 LCD786549:LCD786569 LCD851973:LCD852070 LCD852085:LCD852105 LCD917509:LCD917606 LCD917621:LCD917641 LCD983045:LCD983142 LCD983157:LCD983177 LLZ5:LLZ102 LLZ117:LLZ137 LLZ65541:LLZ65638 LLZ65653:LLZ65673 LLZ131077:LLZ131174 LLZ131189:LLZ131209 LLZ196613:LLZ196710 LLZ196725:LLZ196745 LLZ262149:LLZ262246 LLZ262261:LLZ262281 LLZ327685:LLZ327782 LLZ327797:LLZ327817 LLZ393221:LLZ393318 LLZ393333:LLZ393353 LLZ458757:LLZ458854 LLZ458869:LLZ458889 LLZ524293:LLZ524390 LLZ524405:LLZ524425 LLZ589829:LLZ589926 LLZ589941:LLZ589961 LLZ655365:LLZ655462 LLZ655477:LLZ655497 LLZ720901:LLZ720998 LLZ721013:LLZ721033 LLZ786437:LLZ786534 LLZ786549:LLZ786569 LLZ851973:LLZ852070 LLZ852085:LLZ852105 LLZ917509:LLZ917606 LLZ917621:LLZ917641 LLZ983045:LLZ983142 LLZ983157:LLZ983177 LVV5:LVV102 LVV117:LVV137 LVV65541:LVV65638 LVV65653:LVV65673 LVV131077:LVV131174 LVV131189:LVV131209 LVV196613:LVV196710 LVV196725:LVV196745 LVV262149:LVV262246 LVV262261:LVV262281 LVV327685:LVV327782 LVV327797:LVV327817 LVV393221:LVV393318 LVV393333:LVV393353 LVV458757:LVV458854 LVV458869:LVV458889 LVV524293:LVV524390 LVV524405:LVV524425 LVV589829:LVV589926 LVV589941:LVV589961 LVV655365:LVV655462 LVV655477:LVV655497 LVV720901:LVV720998 LVV721013:LVV721033 LVV786437:LVV786534 LVV786549:LVV786569 LVV851973:LVV852070 LVV852085:LVV852105 LVV917509:LVV917606 LVV917621:LVV917641 LVV983045:LVV983142 LVV983157:LVV983177 MFR5:MFR102 MFR117:MFR137 MFR65541:MFR65638 MFR65653:MFR65673 MFR131077:MFR131174 MFR131189:MFR131209 MFR196613:MFR196710 MFR196725:MFR196745 MFR262149:MFR262246 MFR262261:MFR262281 MFR327685:MFR327782 MFR327797:MFR327817 MFR393221:MFR393318 MFR393333:MFR393353 MFR458757:MFR458854 MFR458869:MFR458889 MFR524293:MFR524390 MFR524405:MFR524425 MFR589829:MFR589926 MFR589941:MFR589961 MFR655365:MFR655462 MFR655477:MFR655497 MFR720901:MFR720998 MFR721013:MFR721033 MFR786437:MFR786534 MFR786549:MFR786569 MFR851973:MFR852070 MFR852085:MFR852105 MFR917509:MFR917606 MFR917621:MFR917641 MFR983045:MFR983142 MFR983157:MFR983177 MPN5:MPN102 MPN117:MPN137 MPN65541:MPN65638 MPN65653:MPN65673 MPN131077:MPN131174 MPN131189:MPN131209 MPN196613:MPN196710 MPN196725:MPN196745 MPN262149:MPN262246 MPN262261:MPN262281 MPN327685:MPN327782 MPN327797:MPN327817 MPN393221:MPN393318 MPN393333:MPN393353 MPN458757:MPN458854 MPN458869:MPN458889 MPN524293:MPN524390 MPN524405:MPN524425 MPN589829:MPN589926 MPN589941:MPN589961 MPN655365:MPN655462 MPN655477:MPN655497 MPN720901:MPN720998 MPN721013:MPN721033 MPN786437:MPN786534 MPN786549:MPN786569 MPN851973:MPN852070 MPN852085:MPN852105 MPN917509:MPN917606 MPN917621:MPN917641 MPN983045:MPN983142 MPN983157:MPN983177 MZJ5:MZJ102 MZJ117:MZJ137 MZJ65541:MZJ65638 MZJ65653:MZJ65673 MZJ131077:MZJ131174 MZJ131189:MZJ131209 MZJ196613:MZJ196710 MZJ196725:MZJ196745 MZJ262149:MZJ262246 MZJ262261:MZJ262281 MZJ327685:MZJ327782 MZJ327797:MZJ327817 MZJ393221:MZJ393318 MZJ393333:MZJ393353 MZJ458757:MZJ458854 MZJ458869:MZJ458889 MZJ524293:MZJ524390 MZJ524405:MZJ524425 MZJ589829:MZJ589926 MZJ589941:MZJ589961 MZJ655365:MZJ655462 MZJ655477:MZJ655497 MZJ720901:MZJ720998 MZJ721013:MZJ721033 MZJ786437:MZJ786534 MZJ786549:MZJ786569 MZJ851973:MZJ852070 MZJ852085:MZJ852105 MZJ917509:MZJ917606 MZJ917621:MZJ917641 MZJ983045:MZJ983142 MZJ983157:MZJ983177 NJF5:NJF102 NJF117:NJF137 NJF65541:NJF65638 NJF65653:NJF65673 NJF131077:NJF131174 NJF131189:NJF131209 NJF196613:NJF196710 NJF196725:NJF196745 NJF262149:NJF262246 NJF262261:NJF262281 NJF327685:NJF327782 NJF327797:NJF327817 NJF393221:NJF393318 NJF393333:NJF393353 NJF458757:NJF458854 NJF458869:NJF458889 NJF524293:NJF524390 NJF524405:NJF524425 NJF589829:NJF589926 NJF589941:NJF589961 NJF655365:NJF655462 NJF655477:NJF655497 NJF720901:NJF720998 NJF721013:NJF721033 NJF786437:NJF786534 NJF786549:NJF786569 NJF851973:NJF852070 NJF852085:NJF852105 NJF917509:NJF917606 NJF917621:NJF917641 NJF983045:NJF983142 NJF983157:NJF983177 NTB5:NTB102 NTB117:NTB137 NTB65541:NTB65638 NTB65653:NTB65673 NTB131077:NTB131174 NTB131189:NTB131209 NTB196613:NTB196710 NTB196725:NTB196745 NTB262149:NTB262246 NTB262261:NTB262281 NTB327685:NTB327782 NTB327797:NTB327817 NTB393221:NTB393318 NTB393333:NTB393353 NTB458757:NTB458854 NTB458869:NTB458889 NTB524293:NTB524390 NTB524405:NTB524425 NTB589829:NTB589926 NTB589941:NTB589961 NTB655365:NTB655462 NTB655477:NTB655497 NTB720901:NTB720998 NTB721013:NTB721033 NTB786437:NTB786534 NTB786549:NTB786569 NTB851973:NTB852070 NTB852085:NTB852105 NTB917509:NTB917606 NTB917621:NTB917641 NTB983045:NTB983142 NTB983157:NTB983177 OCX5:OCX102 OCX117:OCX137 OCX65541:OCX65638 OCX65653:OCX65673 OCX131077:OCX131174 OCX131189:OCX131209 OCX196613:OCX196710 OCX196725:OCX196745 OCX262149:OCX262246 OCX262261:OCX262281 OCX327685:OCX327782 OCX327797:OCX327817 OCX393221:OCX393318 OCX393333:OCX393353 OCX458757:OCX458854 OCX458869:OCX458889 OCX524293:OCX524390 OCX524405:OCX524425 OCX589829:OCX589926 OCX589941:OCX589961 OCX655365:OCX655462 OCX655477:OCX655497 OCX720901:OCX720998 OCX721013:OCX721033 OCX786437:OCX786534 OCX786549:OCX786569 OCX851973:OCX852070 OCX852085:OCX852105 OCX917509:OCX917606 OCX917621:OCX917641 OCX983045:OCX983142 OCX983157:OCX983177 OMT5:OMT102 OMT117:OMT137 OMT65541:OMT65638 OMT65653:OMT65673 OMT131077:OMT131174 OMT131189:OMT131209 OMT196613:OMT196710 OMT196725:OMT196745 OMT262149:OMT262246 OMT262261:OMT262281 OMT327685:OMT327782 OMT327797:OMT327817 OMT393221:OMT393318 OMT393333:OMT393353 OMT458757:OMT458854 OMT458869:OMT458889 OMT524293:OMT524390 OMT524405:OMT524425 OMT589829:OMT589926 OMT589941:OMT589961 OMT655365:OMT655462 OMT655477:OMT655497 OMT720901:OMT720998 OMT721013:OMT721033 OMT786437:OMT786534 OMT786549:OMT786569 OMT851973:OMT852070 OMT852085:OMT852105 OMT917509:OMT917606 OMT917621:OMT917641 OMT983045:OMT983142 OMT983157:OMT983177 OWP5:OWP102 OWP117:OWP137 OWP65541:OWP65638 OWP65653:OWP65673 OWP131077:OWP131174 OWP131189:OWP131209 OWP196613:OWP196710 OWP196725:OWP196745 OWP262149:OWP262246 OWP262261:OWP262281 OWP327685:OWP327782 OWP327797:OWP327817 OWP393221:OWP393318 OWP393333:OWP393353 OWP458757:OWP458854 OWP458869:OWP458889 OWP524293:OWP524390 OWP524405:OWP524425 OWP589829:OWP589926 OWP589941:OWP589961 OWP655365:OWP655462 OWP655477:OWP655497 OWP720901:OWP720998 OWP721013:OWP721033 OWP786437:OWP786534 OWP786549:OWP786569 OWP851973:OWP852070 OWP852085:OWP852105 OWP917509:OWP917606 OWP917621:OWP917641 OWP983045:OWP983142 OWP983157:OWP983177 PGL5:PGL102 PGL117:PGL137 PGL65541:PGL65638 PGL65653:PGL65673 PGL131077:PGL131174 PGL131189:PGL131209 PGL196613:PGL196710 PGL196725:PGL196745 PGL262149:PGL262246 PGL262261:PGL262281 PGL327685:PGL327782 PGL327797:PGL327817 PGL393221:PGL393318 PGL393333:PGL393353 PGL458757:PGL458854 PGL458869:PGL458889 PGL524293:PGL524390 PGL524405:PGL524425 PGL589829:PGL589926 PGL589941:PGL589961 PGL655365:PGL655462 PGL655477:PGL655497 PGL720901:PGL720998 PGL721013:PGL721033 PGL786437:PGL786534 PGL786549:PGL786569 PGL851973:PGL852070 PGL852085:PGL852105 PGL917509:PGL917606 PGL917621:PGL917641 PGL983045:PGL983142 PGL983157:PGL983177 PQH5:PQH102 PQH117:PQH137 PQH65541:PQH65638 PQH65653:PQH65673 PQH131077:PQH131174 PQH131189:PQH131209 PQH196613:PQH196710 PQH196725:PQH196745 PQH262149:PQH262246 PQH262261:PQH262281 PQH327685:PQH327782 PQH327797:PQH327817 PQH393221:PQH393318 PQH393333:PQH393353 PQH458757:PQH458854 PQH458869:PQH458889 PQH524293:PQH524390 PQH524405:PQH524425 PQH589829:PQH589926 PQH589941:PQH589961 PQH655365:PQH655462 PQH655477:PQH655497 PQH720901:PQH720998 PQH721013:PQH721033 PQH786437:PQH786534 PQH786549:PQH786569 PQH851973:PQH852070 PQH852085:PQH852105 PQH917509:PQH917606 PQH917621:PQH917641 PQH983045:PQH983142 PQH983157:PQH983177 QAD5:QAD102 QAD117:QAD137 QAD65541:QAD65638 QAD65653:QAD65673 QAD131077:QAD131174 QAD131189:QAD131209 QAD196613:QAD196710 QAD196725:QAD196745 QAD262149:QAD262246 QAD262261:QAD262281 QAD327685:QAD327782 QAD327797:QAD327817 QAD393221:QAD393318 QAD393333:QAD393353 QAD458757:QAD458854 QAD458869:QAD458889 QAD524293:QAD524390 QAD524405:QAD524425 QAD589829:QAD589926 QAD589941:QAD589961 QAD655365:QAD655462 QAD655477:QAD655497 QAD720901:QAD720998 QAD721013:QAD721033 QAD786437:QAD786534 QAD786549:QAD786569 QAD851973:QAD852070 QAD852085:QAD852105 QAD917509:QAD917606 QAD917621:QAD917641 QAD983045:QAD983142 QAD983157:QAD983177 QJZ5:QJZ102 QJZ117:QJZ137 QJZ65541:QJZ65638 QJZ65653:QJZ65673 QJZ131077:QJZ131174 QJZ131189:QJZ131209 QJZ196613:QJZ196710 QJZ196725:QJZ196745 QJZ262149:QJZ262246 QJZ262261:QJZ262281 QJZ327685:QJZ327782 QJZ327797:QJZ327817 QJZ393221:QJZ393318 QJZ393333:QJZ393353 QJZ458757:QJZ458854 QJZ458869:QJZ458889 QJZ524293:QJZ524390 QJZ524405:QJZ524425 QJZ589829:QJZ589926 QJZ589941:QJZ589961 QJZ655365:QJZ655462 QJZ655477:QJZ655497 QJZ720901:QJZ720998 QJZ721013:QJZ721033 QJZ786437:QJZ786534 QJZ786549:QJZ786569 QJZ851973:QJZ852070 QJZ852085:QJZ852105 QJZ917509:QJZ917606 QJZ917621:QJZ917641 QJZ983045:QJZ983142 QJZ983157:QJZ983177 QTV5:QTV102 QTV117:QTV137 QTV65541:QTV65638 QTV65653:QTV65673 QTV131077:QTV131174 QTV131189:QTV131209 QTV196613:QTV196710 QTV196725:QTV196745 QTV262149:QTV262246 QTV262261:QTV262281 QTV327685:QTV327782 QTV327797:QTV327817 QTV393221:QTV393318 QTV393333:QTV393353 QTV458757:QTV458854 QTV458869:QTV458889 QTV524293:QTV524390 QTV524405:QTV524425 QTV589829:QTV589926 QTV589941:QTV589961 QTV655365:QTV655462 QTV655477:QTV655497 QTV720901:QTV720998 QTV721013:QTV721033 QTV786437:QTV786534 QTV786549:QTV786569 QTV851973:QTV852070 QTV852085:QTV852105 QTV917509:QTV917606 QTV917621:QTV917641 QTV983045:QTV983142 QTV983157:QTV983177 RDR5:RDR102 RDR117:RDR137 RDR65541:RDR65638 RDR65653:RDR65673 RDR131077:RDR131174 RDR131189:RDR131209 RDR196613:RDR196710 RDR196725:RDR196745 RDR262149:RDR262246 RDR262261:RDR262281 RDR327685:RDR327782 RDR327797:RDR327817 RDR393221:RDR393318 RDR393333:RDR393353 RDR458757:RDR458854 RDR458869:RDR458889 RDR524293:RDR524390 RDR524405:RDR524425 RDR589829:RDR589926 RDR589941:RDR589961 RDR655365:RDR655462 RDR655477:RDR655497 RDR720901:RDR720998 RDR721013:RDR721033 RDR786437:RDR786534 RDR786549:RDR786569 RDR851973:RDR852070 RDR852085:RDR852105 RDR917509:RDR917606 RDR917621:RDR917641 RDR983045:RDR983142 RDR983157:RDR983177 RNN5:RNN102 RNN117:RNN137 RNN65541:RNN65638 RNN65653:RNN65673 RNN131077:RNN131174 RNN131189:RNN131209 RNN196613:RNN196710 RNN196725:RNN196745 RNN262149:RNN262246 RNN262261:RNN262281 RNN327685:RNN327782 RNN327797:RNN327817 RNN393221:RNN393318 RNN393333:RNN393353 RNN458757:RNN458854 RNN458869:RNN458889 RNN524293:RNN524390 RNN524405:RNN524425 RNN589829:RNN589926 RNN589941:RNN589961 RNN655365:RNN655462 RNN655477:RNN655497 RNN720901:RNN720998 RNN721013:RNN721033 RNN786437:RNN786534 RNN786549:RNN786569 RNN851973:RNN852070 RNN852085:RNN852105 RNN917509:RNN917606 RNN917621:RNN917641 RNN983045:RNN983142 RNN983157:RNN983177 RXJ5:RXJ102 RXJ117:RXJ137 RXJ65541:RXJ65638 RXJ65653:RXJ65673 RXJ131077:RXJ131174 RXJ131189:RXJ131209 RXJ196613:RXJ196710 RXJ196725:RXJ196745 RXJ262149:RXJ262246 RXJ262261:RXJ262281 RXJ327685:RXJ327782 RXJ327797:RXJ327817 RXJ393221:RXJ393318 RXJ393333:RXJ393353 RXJ458757:RXJ458854 RXJ458869:RXJ458889 RXJ524293:RXJ524390 RXJ524405:RXJ524425 RXJ589829:RXJ589926 RXJ589941:RXJ589961 RXJ655365:RXJ655462 RXJ655477:RXJ655497 RXJ720901:RXJ720998 RXJ721013:RXJ721033 RXJ786437:RXJ786534 RXJ786549:RXJ786569 RXJ851973:RXJ852070 RXJ852085:RXJ852105 RXJ917509:RXJ917606 RXJ917621:RXJ917641 RXJ983045:RXJ983142 RXJ983157:RXJ983177 SHF5:SHF102 SHF117:SHF137 SHF65541:SHF65638 SHF65653:SHF65673 SHF131077:SHF131174 SHF131189:SHF131209 SHF196613:SHF196710 SHF196725:SHF196745 SHF262149:SHF262246 SHF262261:SHF262281 SHF327685:SHF327782 SHF327797:SHF327817 SHF393221:SHF393318 SHF393333:SHF393353 SHF458757:SHF458854 SHF458869:SHF458889 SHF524293:SHF524390 SHF524405:SHF524425 SHF589829:SHF589926 SHF589941:SHF589961 SHF655365:SHF655462 SHF655477:SHF655497 SHF720901:SHF720998 SHF721013:SHF721033 SHF786437:SHF786534 SHF786549:SHF786569 SHF851973:SHF852070 SHF852085:SHF852105 SHF917509:SHF917606 SHF917621:SHF917641 SHF983045:SHF983142 SHF983157:SHF983177 SRB5:SRB102 SRB117:SRB137 SRB65541:SRB65638 SRB65653:SRB65673 SRB131077:SRB131174 SRB131189:SRB131209 SRB196613:SRB196710 SRB196725:SRB196745 SRB262149:SRB262246 SRB262261:SRB262281 SRB327685:SRB327782 SRB327797:SRB327817 SRB393221:SRB393318 SRB393333:SRB393353 SRB458757:SRB458854 SRB458869:SRB458889 SRB524293:SRB524390 SRB524405:SRB524425 SRB589829:SRB589926 SRB589941:SRB589961 SRB655365:SRB655462 SRB655477:SRB655497 SRB720901:SRB720998 SRB721013:SRB721033 SRB786437:SRB786534 SRB786549:SRB786569 SRB851973:SRB852070 SRB852085:SRB852105 SRB917509:SRB917606 SRB917621:SRB917641 SRB983045:SRB983142 SRB983157:SRB983177 TAX5:TAX102 TAX117:TAX137 TAX65541:TAX65638 TAX65653:TAX65673 TAX131077:TAX131174 TAX131189:TAX131209 TAX196613:TAX196710 TAX196725:TAX196745 TAX262149:TAX262246 TAX262261:TAX262281 TAX327685:TAX327782 TAX327797:TAX327817 TAX393221:TAX393318 TAX393333:TAX393353 TAX458757:TAX458854 TAX458869:TAX458889 TAX524293:TAX524390 TAX524405:TAX524425 TAX589829:TAX589926 TAX589941:TAX589961 TAX655365:TAX655462 TAX655477:TAX655497 TAX720901:TAX720998 TAX721013:TAX721033 TAX786437:TAX786534 TAX786549:TAX786569 TAX851973:TAX852070 TAX852085:TAX852105 TAX917509:TAX917606 TAX917621:TAX917641 TAX983045:TAX983142 TAX983157:TAX983177 TKT5:TKT102 TKT117:TKT137 TKT65541:TKT65638 TKT65653:TKT65673 TKT131077:TKT131174 TKT131189:TKT131209 TKT196613:TKT196710 TKT196725:TKT196745 TKT262149:TKT262246 TKT262261:TKT262281 TKT327685:TKT327782 TKT327797:TKT327817 TKT393221:TKT393318 TKT393333:TKT393353 TKT458757:TKT458854 TKT458869:TKT458889 TKT524293:TKT524390 TKT524405:TKT524425 TKT589829:TKT589926 TKT589941:TKT589961 TKT655365:TKT655462 TKT655477:TKT655497 TKT720901:TKT720998 TKT721013:TKT721033 TKT786437:TKT786534 TKT786549:TKT786569 TKT851973:TKT852070 TKT852085:TKT852105 TKT917509:TKT917606 TKT917621:TKT917641 TKT983045:TKT983142 TKT983157:TKT983177 TUP5:TUP102 TUP117:TUP137 TUP65541:TUP65638 TUP65653:TUP65673 TUP131077:TUP131174 TUP131189:TUP131209 TUP196613:TUP196710 TUP196725:TUP196745 TUP262149:TUP262246 TUP262261:TUP262281 TUP327685:TUP327782 TUP327797:TUP327817 TUP393221:TUP393318 TUP393333:TUP393353 TUP458757:TUP458854 TUP458869:TUP458889 TUP524293:TUP524390 TUP524405:TUP524425 TUP589829:TUP589926 TUP589941:TUP589961 TUP655365:TUP655462 TUP655477:TUP655497 TUP720901:TUP720998 TUP721013:TUP721033 TUP786437:TUP786534 TUP786549:TUP786569 TUP851973:TUP852070 TUP852085:TUP852105 TUP917509:TUP917606 TUP917621:TUP917641 TUP983045:TUP983142 TUP983157:TUP983177 UEL5:UEL102 UEL117:UEL137 UEL65541:UEL65638 UEL65653:UEL65673 UEL131077:UEL131174 UEL131189:UEL131209 UEL196613:UEL196710 UEL196725:UEL196745 UEL262149:UEL262246 UEL262261:UEL262281 UEL327685:UEL327782 UEL327797:UEL327817 UEL393221:UEL393318 UEL393333:UEL393353 UEL458757:UEL458854 UEL458869:UEL458889 UEL524293:UEL524390 UEL524405:UEL524425 UEL589829:UEL589926 UEL589941:UEL589961 UEL655365:UEL655462 UEL655477:UEL655497 UEL720901:UEL720998 UEL721013:UEL721033 UEL786437:UEL786534 UEL786549:UEL786569 UEL851973:UEL852070 UEL852085:UEL852105 UEL917509:UEL917606 UEL917621:UEL917641 UEL983045:UEL983142 UEL983157:UEL983177 UOH5:UOH102 UOH117:UOH137 UOH65541:UOH65638 UOH65653:UOH65673 UOH131077:UOH131174 UOH131189:UOH131209 UOH196613:UOH196710 UOH196725:UOH196745 UOH262149:UOH262246 UOH262261:UOH262281 UOH327685:UOH327782 UOH327797:UOH327817 UOH393221:UOH393318 UOH393333:UOH393353 UOH458757:UOH458854 UOH458869:UOH458889 UOH524293:UOH524390 UOH524405:UOH524425 UOH589829:UOH589926 UOH589941:UOH589961 UOH655365:UOH655462 UOH655477:UOH655497 UOH720901:UOH720998 UOH721013:UOH721033 UOH786437:UOH786534 UOH786549:UOH786569 UOH851973:UOH852070 UOH852085:UOH852105 UOH917509:UOH917606 UOH917621:UOH917641 UOH983045:UOH983142 UOH983157:UOH983177 UYD5:UYD102 UYD117:UYD137 UYD65541:UYD65638 UYD65653:UYD65673 UYD131077:UYD131174 UYD131189:UYD131209 UYD196613:UYD196710 UYD196725:UYD196745 UYD262149:UYD262246 UYD262261:UYD262281 UYD327685:UYD327782 UYD327797:UYD327817 UYD393221:UYD393318 UYD393333:UYD393353 UYD458757:UYD458854 UYD458869:UYD458889 UYD524293:UYD524390 UYD524405:UYD524425 UYD589829:UYD589926 UYD589941:UYD589961 UYD655365:UYD655462 UYD655477:UYD655497 UYD720901:UYD720998 UYD721013:UYD721033 UYD786437:UYD786534 UYD786549:UYD786569 UYD851973:UYD852070 UYD852085:UYD852105 UYD917509:UYD917606 UYD917621:UYD917641 UYD983045:UYD983142 UYD983157:UYD983177 VHZ5:VHZ102 VHZ117:VHZ137 VHZ65541:VHZ65638 VHZ65653:VHZ65673 VHZ131077:VHZ131174 VHZ131189:VHZ131209 VHZ196613:VHZ196710 VHZ196725:VHZ196745 VHZ262149:VHZ262246 VHZ262261:VHZ262281 VHZ327685:VHZ327782 VHZ327797:VHZ327817 VHZ393221:VHZ393318 VHZ393333:VHZ393353 VHZ458757:VHZ458854 VHZ458869:VHZ458889 VHZ524293:VHZ524390 VHZ524405:VHZ524425 VHZ589829:VHZ589926 VHZ589941:VHZ589961 VHZ655365:VHZ655462 VHZ655477:VHZ655497 VHZ720901:VHZ720998 VHZ721013:VHZ721033 VHZ786437:VHZ786534 VHZ786549:VHZ786569 VHZ851973:VHZ852070 VHZ852085:VHZ852105 VHZ917509:VHZ917606 VHZ917621:VHZ917641 VHZ983045:VHZ983142 VHZ983157:VHZ983177 VRV5:VRV102 VRV117:VRV137 VRV65541:VRV65638 VRV65653:VRV65673 VRV131077:VRV131174 VRV131189:VRV131209 VRV196613:VRV196710 VRV196725:VRV196745 VRV262149:VRV262246 VRV262261:VRV262281 VRV327685:VRV327782 VRV327797:VRV327817 VRV393221:VRV393318 VRV393333:VRV393353 VRV458757:VRV458854 VRV458869:VRV458889 VRV524293:VRV524390 VRV524405:VRV524425 VRV589829:VRV589926 VRV589941:VRV589961 VRV655365:VRV655462 VRV655477:VRV655497 VRV720901:VRV720998 VRV721013:VRV721033 VRV786437:VRV786534 VRV786549:VRV786569 VRV851973:VRV852070 VRV852085:VRV852105 VRV917509:VRV917606 VRV917621:VRV917641 VRV983045:VRV983142 VRV983157:VRV983177 WBR5:WBR102 WBR117:WBR137 WBR65541:WBR65638 WBR65653:WBR65673 WBR131077:WBR131174 WBR131189:WBR131209 WBR196613:WBR196710 WBR196725:WBR196745 WBR262149:WBR262246 WBR262261:WBR262281 WBR327685:WBR327782 WBR327797:WBR327817 WBR393221:WBR393318 WBR393333:WBR393353 WBR458757:WBR458854 WBR458869:WBR458889 WBR524293:WBR524390 WBR524405:WBR524425 WBR589829:WBR589926 WBR589941:WBR589961 WBR655365:WBR655462 WBR655477:WBR655497 WBR720901:WBR720998 WBR721013:WBR721033 WBR786437:WBR786534 WBR786549:WBR786569 WBR851973:WBR852070 WBR852085:WBR852105 WBR917509:WBR917606 WBR917621:WBR917641 WBR983045:WBR983142 WBR983157:WBR983177 WLN5:WLN102 WLN117:WLN137 WLN65541:WLN65638 WLN65653:WLN65673 WLN131077:WLN131174 WLN131189:WLN131209 WLN196613:WLN196710 WLN196725:WLN196745 WLN262149:WLN262246 WLN262261:WLN262281 WLN327685:WLN327782 WLN327797:WLN327817 WLN393221:WLN393318 WLN393333:WLN393353 WLN458757:WLN458854 WLN458869:WLN458889 WLN524293:WLN524390 WLN524405:WLN524425 WLN589829:WLN589926 WLN589941:WLN589961 WLN655365:WLN655462 WLN655477:WLN655497 WLN720901:WLN720998 WLN721013:WLN721033 WLN786437:WLN786534 WLN786549:WLN786569 WLN851973:WLN852070 WLN852085:WLN852105 WLN917509:WLN917606 WLN917621:WLN917641 WLN983045:WLN983142 WLN983157:WLN983177 WVJ5:WVJ102 WVJ117:WVJ137 WVJ65541:WVJ65638 WVJ65653:WVJ65673 WVJ131077:WVJ131174 WVJ131189:WVJ131209 WVJ196613:WVJ196710 WVJ196725:WVJ196745 WVJ262149:WVJ262246 WVJ262261:WVJ262281 WVJ327685:WVJ327782 WVJ327797:WVJ327817 WVJ393221:WVJ393318 WVJ393333:WVJ393353 WVJ458757:WVJ458854 WVJ458869:WVJ458889 WVJ524293:WVJ524390 WVJ524405:WVJ524425 WVJ589829:WVJ589926 WVJ589941:WVJ589961 WVJ655365:WVJ655462 WVJ655477:WVJ655497 WVJ720901:WVJ720998 WVJ721013:WVJ721033 WVJ786437:WVJ786534 WVJ786549:WVJ786569 WVJ851973:WVJ852070 WVJ852085:WVJ852105 WVJ917509:WVJ917606 WVJ917621:WVJ917641 WVJ983045:WVJ983142 WVJ983157:WVJ983177">
      <formula1>OR(B4="",ISNUMBER(B4))</formula1>
    </dataValidation>
  </dataValidations>
  <printOptions horizontalCentered="1"/>
  <pageMargins left="0.433070866141732" right="0.433070866141732" top="0.78740157480315" bottom="0.590551181102362" header="0.393700787401575" footer="0.393700787401575"/>
  <pageSetup paperSize="9" scale="96" fitToHeight="0" orientation="portrait"/>
  <headerFooter alignWithMargins="0">
    <oddFooter>&amp;C—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D74"/>
  <sheetViews>
    <sheetView showGridLines="0" showZeros="0" zoomScale="85" zoomScaleNormal="85" topLeftCell="A16" workbookViewId="0">
      <selection activeCell="C73" sqref="C73"/>
    </sheetView>
  </sheetViews>
  <sheetFormatPr defaultColWidth="9.125" defaultRowHeight="14.25" outlineLevelCol="3"/>
  <cols>
    <col min="1" max="1" width="50.625" style="3" customWidth="1"/>
    <col min="2" max="3" width="12.625" style="3" customWidth="1"/>
    <col min="4" max="246" width="9.125" style="4"/>
    <col min="247" max="247" width="50.625" style="4" customWidth="1"/>
    <col min="248" max="258" width="12.625" style="4" customWidth="1"/>
    <col min="259" max="502" width="9.125" style="4"/>
    <col min="503" max="503" width="50.625" style="4" customWidth="1"/>
    <col min="504" max="514" width="12.625" style="4" customWidth="1"/>
    <col min="515" max="758" width="9.125" style="4"/>
    <col min="759" max="759" width="50.625" style="4" customWidth="1"/>
    <col min="760" max="770" width="12.625" style="4" customWidth="1"/>
    <col min="771" max="1014" width="9.125" style="4"/>
    <col min="1015" max="1015" width="50.625" style="4" customWidth="1"/>
    <col min="1016" max="1026" width="12.625" style="4" customWidth="1"/>
    <col min="1027" max="1270" width="9.125" style="4"/>
    <col min="1271" max="1271" width="50.625" style="4" customWidth="1"/>
    <col min="1272" max="1282" width="12.625" style="4" customWidth="1"/>
    <col min="1283" max="1526" width="9.125" style="4"/>
    <col min="1527" max="1527" width="50.625" style="4" customWidth="1"/>
    <col min="1528" max="1538" width="12.625" style="4" customWidth="1"/>
    <col min="1539" max="1782" width="9.125" style="4"/>
    <col min="1783" max="1783" width="50.625" style="4" customWidth="1"/>
    <col min="1784" max="1794" width="12.625" style="4" customWidth="1"/>
    <col min="1795" max="2038" width="9.125" style="4"/>
    <col min="2039" max="2039" width="50.625" style="4" customWidth="1"/>
    <col min="2040" max="2050" width="12.625" style="4" customWidth="1"/>
    <col min="2051" max="2294" width="9.125" style="4"/>
    <col min="2295" max="2295" width="50.625" style="4" customWidth="1"/>
    <col min="2296" max="2306" width="12.625" style="4" customWidth="1"/>
    <col min="2307" max="2550" width="9.125" style="4"/>
    <col min="2551" max="2551" width="50.625" style="4" customWidth="1"/>
    <col min="2552" max="2562" width="12.625" style="4" customWidth="1"/>
    <col min="2563" max="2806" width="9.125" style="4"/>
    <col min="2807" max="2807" width="50.625" style="4" customWidth="1"/>
    <col min="2808" max="2818" width="12.625" style="4" customWidth="1"/>
    <col min="2819" max="3062" width="9.125" style="4"/>
    <col min="3063" max="3063" width="50.625" style="4" customWidth="1"/>
    <col min="3064" max="3074" width="12.625" style="4" customWidth="1"/>
    <col min="3075" max="3318" width="9.125" style="4"/>
    <col min="3319" max="3319" width="50.625" style="4" customWidth="1"/>
    <col min="3320" max="3330" width="12.625" style="4" customWidth="1"/>
    <col min="3331" max="3574" width="9.125" style="4"/>
    <col min="3575" max="3575" width="50.625" style="4" customWidth="1"/>
    <col min="3576" max="3586" width="12.625" style="4" customWidth="1"/>
    <col min="3587" max="3830" width="9.125" style="4"/>
    <col min="3831" max="3831" width="50.625" style="4" customWidth="1"/>
    <col min="3832" max="3842" width="12.625" style="4" customWidth="1"/>
    <col min="3843" max="4086" width="9.125" style="4"/>
    <col min="4087" max="4087" width="50.625" style="4" customWidth="1"/>
    <col min="4088" max="4098" width="12.625" style="4" customWidth="1"/>
    <col min="4099" max="4342" width="9.125" style="4"/>
    <col min="4343" max="4343" width="50.625" style="4" customWidth="1"/>
    <col min="4344" max="4354" width="12.625" style="4" customWidth="1"/>
    <col min="4355" max="4598" width="9.125" style="4"/>
    <col min="4599" max="4599" width="50.625" style="4" customWidth="1"/>
    <col min="4600" max="4610" width="12.625" style="4" customWidth="1"/>
    <col min="4611" max="4854" width="9.125" style="4"/>
    <col min="4855" max="4855" width="50.625" style="4" customWidth="1"/>
    <col min="4856" max="4866" width="12.625" style="4" customWidth="1"/>
    <col min="4867" max="5110" width="9.125" style="4"/>
    <col min="5111" max="5111" width="50.625" style="4" customWidth="1"/>
    <col min="5112" max="5122" width="12.625" style="4" customWidth="1"/>
    <col min="5123" max="5366" width="9.125" style="4"/>
    <col min="5367" max="5367" width="50.625" style="4" customWidth="1"/>
    <col min="5368" max="5378" width="12.625" style="4" customWidth="1"/>
    <col min="5379" max="5622" width="9.125" style="4"/>
    <col min="5623" max="5623" width="50.625" style="4" customWidth="1"/>
    <col min="5624" max="5634" width="12.625" style="4" customWidth="1"/>
    <col min="5635" max="5878" width="9.125" style="4"/>
    <col min="5879" max="5879" width="50.625" style="4" customWidth="1"/>
    <col min="5880" max="5890" width="12.625" style="4" customWidth="1"/>
    <col min="5891" max="6134" width="9.125" style="4"/>
    <col min="6135" max="6135" width="50.625" style="4" customWidth="1"/>
    <col min="6136" max="6146" width="12.625" style="4" customWidth="1"/>
    <col min="6147" max="6390" width="9.125" style="4"/>
    <col min="6391" max="6391" width="50.625" style="4" customWidth="1"/>
    <col min="6392" max="6402" width="12.625" style="4" customWidth="1"/>
    <col min="6403" max="6646" width="9.125" style="4"/>
    <col min="6647" max="6647" width="50.625" style="4" customWidth="1"/>
    <col min="6648" max="6658" width="12.625" style="4" customWidth="1"/>
    <col min="6659" max="6902" width="9.125" style="4"/>
    <col min="6903" max="6903" width="50.625" style="4" customWidth="1"/>
    <col min="6904" max="6914" width="12.625" style="4" customWidth="1"/>
    <col min="6915" max="7158" width="9.125" style="4"/>
    <col min="7159" max="7159" width="50.625" style="4" customWidth="1"/>
    <col min="7160" max="7170" width="12.625" style="4" customWidth="1"/>
    <col min="7171" max="7414" width="9.125" style="4"/>
    <col min="7415" max="7415" width="50.625" style="4" customWidth="1"/>
    <col min="7416" max="7426" width="12.625" style="4" customWidth="1"/>
    <col min="7427" max="7670" width="9.125" style="4"/>
    <col min="7671" max="7671" width="50.625" style="4" customWidth="1"/>
    <col min="7672" max="7682" width="12.625" style="4" customWidth="1"/>
    <col min="7683" max="7926" width="9.125" style="4"/>
    <col min="7927" max="7927" width="50.625" style="4" customWidth="1"/>
    <col min="7928" max="7938" width="12.625" style="4" customWidth="1"/>
    <col min="7939" max="8182" width="9.125" style="4"/>
    <col min="8183" max="8183" width="50.625" style="4" customWidth="1"/>
    <col min="8184" max="8194" width="12.625" style="4" customWidth="1"/>
    <col min="8195" max="8438" width="9.125" style="4"/>
    <col min="8439" max="8439" width="50.625" style="4" customWidth="1"/>
    <col min="8440" max="8450" width="12.625" style="4" customWidth="1"/>
    <col min="8451" max="8694" width="9.125" style="4"/>
    <col min="8695" max="8695" width="50.625" style="4" customWidth="1"/>
    <col min="8696" max="8706" width="12.625" style="4" customWidth="1"/>
    <col min="8707" max="8950" width="9.125" style="4"/>
    <col min="8951" max="8951" width="50.625" style="4" customWidth="1"/>
    <col min="8952" max="8962" width="12.625" style="4" customWidth="1"/>
    <col min="8963" max="9206" width="9.125" style="4"/>
    <col min="9207" max="9207" width="50.625" style="4" customWidth="1"/>
    <col min="9208" max="9218" width="12.625" style="4" customWidth="1"/>
    <col min="9219" max="9462" width="9.125" style="4"/>
    <col min="9463" max="9463" width="50.625" style="4" customWidth="1"/>
    <col min="9464" max="9474" width="12.625" style="4" customWidth="1"/>
    <col min="9475" max="9718" width="9.125" style="4"/>
    <col min="9719" max="9719" width="50.625" style="4" customWidth="1"/>
    <col min="9720" max="9730" width="12.625" style="4" customWidth="1"/>
    <col min="9731" max="9974" width="9.125" style="4"/>
    <col min="9975" max="9975" width="50.625" style="4" customWidth="1"/>
    <col min="9976" max="9986" width="12.625" style="4" customWidth="1"/>
    <col min="9987" max="10230" width="9.125" style="4"/>
    <col min="10231" max="10231" width="50.625" style="4" customWidth="1"/>
    <col min="10232" max="10242" width="12.625" style="4" customWidth="1"/>
    <col min="10243" max="10486" width="9.125" style="4"/>
    <col min="10487" max="10487" width="50.625" style="4" customWidth="1"/>
    <col min="10488" max="10498" width="12.625" style="4" customWidth="1"/>
    <col min="10499" max="10742" width="9.125" style="4"/>
    <col min="10743" max="10743" width="50.625" style="4" customWidth="1"/>
    <col min="10744" max="10754" width="12.625" style="4" customWidth="1"/>
    <col min="10755" max="10998" width="9.125" style="4"/>
    <col min="10999" max="10999" width="50.625" style="4" customWidth="1"/>
    <col min="11000" max="11010" width="12.625" style="4" customWidth="1"/>
    <col min="11011" max="11254" width="9.125" style="4"/>
    <col min="11255" max="11255" width="50.625" style="4" customWidth="1"/>
    <col min="11256" max="11266" width="12.625" style="4" customWidth="1"/>
    <col min="11267" max="11510" width="9.125" style="4"/>
    <col min="11511" max="11511" width="50.625" style="4" customWidth="1"/>
    <col min="11512" max="11522" width="12.625" style="4" customWidth="1"/>
    <col min="11523" max="11766" width="9.125" style="4"/>
    <col min="11767" max="11767" width="50.625" style="4" customWidth="1"/>
    <col min="11768" max="11778" width="12.625" style="4" customWidth="1"/>
    <col min="11779" max="12022" width="9.125" style="4"/>
    <col min="12023" max="12023" width="50.625" style="4" customWidth="1"/>
    <col min="12024" max="12034" width="12.625" style="4" customWidth="1"/>
    <col min="12035" max="12278" width="9.125" style="4"/>
    <col min="12279" max="12279" width="50.625" style="4" customWidth="1"/>
    <col min="12280" max="12290" width="12.625" style="4" customWidth="1"/>
    <col min="12291" max="12534" width="9.125" style="4"/>
    <col min="12535" max="12535" width="50.625" style="4" customWidth="1"/>
    <col min="12536" max="12546" width="12.625" style="4" customWidth="1"/>
    <col min="12547" max="12790" width="9.125" style="4"/>
    <col min="12791" max="12791" width="50.625" style="4" customWidth="1"/>
    <col min="12792" max="12802" width="12.625" style="4" customWidth="1"/>
    <col min="12803" max="13046" width="9.125" style="4"/>
    <col min="13047" max="13047" width="50.625" style="4" customWidth="1"/>
    <col min="13048" max="13058" width="12.625" style="4" customWidth="1"/>
    <col min="13059" max="13302" width="9.125" style="4"/>
    <col min="13303" max="13303" width="50.625" style="4" customWidth="1"/>
    <col min="13304" max="13314" width="12.625" style="4" customWidth="1"/>
    <col min="13315" max="13558" width="9.125" style="4"/>
    <col min="13559" max="13559" width="50.625" style="4" customWidth="1"/>
    <col min="13560" max="13570" width="12.625" style="4" customWidth="1"/>
    <col min="13571" max="13814" width="9.125" style="4"/>
    <col min="13815" max="13815" width="50.625" style="4" customWidth="1"/>
    <col min="13816" max="13826" width="12.625" style="4" customWidth="1"/>
    <col min="13827" max="14070" width="9.125" style="4"/>
    <col min="14071" max="14071" width="50.625" style="4" customWidth="1"/>
    <col min="14072" max="14082" width="12.625" style="4" customWidth="1"/>
    <col min="14083" max="14326" width="9.125" style="4"/>
    <col min="14327" max="14327" width="50.625" style="4" customWidth="1"/>
    <col min="14328" max="14338" width="12.625" style="4" customWidth="1"/>
    <col min="14339" max="14582" width="9.125" style="4"/>
    <col min="14583" max="14583" width="50.625" style="4" customWidth="1"/>
    <col min="14584" max="14594" width="12.625" style="4" customWidth="1"/>
    <col min="14595" max="14838" width="9.125" style="4"/>
    <col min="14839" max="14839" width="50.625" style="4" customWidth="1"/>
    <col min="14840" max="14850" width="12.625" style="4" customWidth="1"/>
    <col min="14851" max="15094" width="9.125" style="4"/>
    <col min="15095" max="15095" width="50.625" style="4" customWidth="1"/>
    <col min="15096" max="15106" width="12.625" style="4" customWidth="1"/>
    <col min="15107" max="15350" width="9.125" style="4"/>
    <col min="15351" max="15351" width="50.625" style="4" customWidth="1"/>
    <col min="15352" max="15362" width="12.625" style="4" customWidth="1"/>
    <col min="15363" max="15606" width="9.125" style="4"/>
    <col min="15607" max="15607" width="50.625" style="4" customWidth="1"/>
    <col min="15608" max="15618" width="12.625" style="4" customWidth="1"/>
    <col min="15619" max="15862" width="9.125" style="4"/>
    <col min="15863" max="15863" width="50.625" style="4" customWidth="1"/>
    <col min="15864" max="15874" width="12.625" style="4" customWidth="1"/>
    <col min="15875" max="16118" width="9.125" style="4"/>
    <col min="16119" max="16119" width="50.625" style="4" customWidth="1"/>
    <col min="16120" max="16130" width="12.625" style="4" customWidth="1"/>
    <col min="16131" max="16384" width="9.125" style="4"/>
  </cols>
  <sheetData>
    <row r="1" s="1" customFormat="1" ht="39.95" customHeight="1" spans="1:3">
      <c r="A1" s="5" t="s">
        <v>3518</v>
      </c>
      <c r="B1" s="5"/>
      <c r="C1" s="5"/>
    </row>
    <row r="2" s="1" customFormat="1" ht="17.65" customHeight="1" spans="1:3">
      <c r="A2" s="6" t="s">
        <v>3519</v>
      </c>
      <c r="B2" s="6"/>
      <c r="C2" s="6"/>
    </row>
    <row r="3" s="1" customFormat="1" ht="17.65" customHeight="1" spans="1:3">
      <c r="A3" s="6" t="s">
        <v>3212</v>
      </c>
      <c r="B3" s="6"/>
      <c r="C3" s="6"/>
    </row>
    <row r="4" s="1" customFormat="1" ht="17.25" customHeight="1" spans="1:3">
      <c r="A4" s="7" t="s">
        <v>2709</v>
      </c>
      <c r="B4" s="7" t="s">
        <v>37</v>
      </c>
      <c r="C4" s="7" t="s">
        <v>38</v>
      </c>
    </row>
    <row r="5" s="1" customFormat="1" ht="33.75" customHeight="1" spans="1:3">
      <c r="A5" s="7"/>
      <c r="B5" s="7"/>
      <c r="C5" s="7"/>
    </row>
    <row r="6" s="1" customFormat="1" ht="17.25" customHeight="1" spans="1:3">
      <c r="A6" s="213" t="s">
        <v>3332</v>
      </c>
      <c r="B6" s="9">
        <v>8933</v>
      </c>
      <c r="C6" s="9">
        <v>8193</v>
      </c>
    </row>
    <row r="7" s="1" customFormat="1" ht="17.25" customHeight="1" spans="1:3">
      <c r="A7" s="219" t="s">
        <v>3333</v>
      </c>
      <c r="B7" s="9">
        <v>8933</v>
      </c>
      <c r="C7" s="9">
        <v>8193</v>
      </c>
    </row>
    <row r="8" s="1" customFormat="1" ht="17.25" customHeight="1" spans="1:3">
      <c r="A8" s="213" t="s">
        <v>3334</v>
      </c>
      <c r="B8" s="9">
        <v>135309</v>
      </c>
      <c r="C8" s="9">
        <v>103301</v>
      </c>
    </row>
    <row r="9" s="1" customFormat="1" ht="17.25" customHeight="1" spans="1:3">
      <c r="A9" s="219" t="s">
        <v>3335</v>
      </c>
      <c r="B9" s="9">
        <v>121280</v>
      </c>
      <c r="C9" s="9">
        <v>96748</v>
      </c>
    </row>
    <row r="10" s="1" customFormat="1" ht="17.25" customHeight="1" spans="1:3">
      <c r="A10" s="219" t="s">
        <v>3336</v>
      </c>
      <c r="B10" s="9">
        <v>14029</v>
      </c>
      <c r="C10" s="9">
        <v>6553</v>
      </c>
    </row>
    <row r="11" s="1" customFormat="1" ht="17.25" customHeight="1" spans="1:3">
      <c r="A11" s="213" t="s">
        <v>3337</v>
      </c>
      <c r="B11" s="9">
        <v>0</v>
      </c>
      <c r="C11" s="9">
        <v>0</v>
      </c>
    </row>
    <row r="12" s="1" customFormat="1" ht="17.25" customHeight="1" spans="1:3">
      <c r="A12" s="220" t="s">
        <v>3339</v>
      </c>
      <c r="B12" s="9">
        <v>0</v>
      </c>
      <c r="C12" s="9">
        <v>0</v>
      </c>
    </row>
    <row r="13" s="1" customFormat="1" ht="17.25" customHeight="1" spans="1:3">
      <c r="A13" s="213" t="s">
        <v>3341</v>
      </c>
      <c r="B13" s="9">
        <v>4104615</v>
      </c>
      <c r="C13" s="9">
        <v>3554616</v>
      </c>
    </row>
    <row r="14" s="1" customFormat="1" ht="17.25" customHeight="1" spans="1:3">
      <c r="A14" s="219" t="s">
        <v>3342</v>
      </c>
      <c r="B14" s="9">
        <v>186243</v>
      </c>
      <c r="C14" s="9">
        <v>112326</v>
      </c>
    </row>
    <row r="15" s="1" customFormat="1" ht="17.25" customHeight="1" spans="1:3">
      <c r="A15" s="219" t="s">
        <v>3343</v>
      </c>
      <c r="B15" s="9">
        <v>3371657</v>
      </c>
      <c r="C15" s="9">
        <v>3064171</v>
      </c>
    </row>
    <row r="16" s="1" customFormat="1" ht="17.25" customHeight="1" spans="1:3">
      <c r="A16" s="219" t="s">
        <v>3344</v>
      </c>
      <c r="B16" s="9">
        <v>0</v>
      </c>
      <c r="C16" s="9">
        <v>0</v>
      </c>
    </row>
    <row r="17" s="1" customFormat="1" ht="17.25" customHeight="1" spans="1:3">
      <c r="A17" s="219" t="s">
        <v>3345</v>
      </c>
      <c r="B17" s="9">
        <v>23217</v>
      </c>
      <c r="C17" s="9">
        <v>10360</v>
      </c>
    </row>
    <row r="18" s="1" customFormat="1" ht="17.25" customHeight="1" spans="1:3">
      <c r="A18" s="219" t="s">
        <v>3346</v>
      </c>
      <c r="B18" s="9">
        <v>39222</v>
      </c>
      <c r="C18" s="9">
        <v>22694</v>
      </c>
    </row>
    <row r="19" s="1" customFormat="1" ht="17.25" customHeight="1" spans="1:3">
      <c r="A19" s="219" t="s">
        <v>3347</v>
      </c>
      <c r="B19" s="9">
        <v>192568</v>
      </c>
      <c r="C19" s="9">
        <v>156196</v>
      </c>
    </row>
    <row r="20" s="1" customFormat="1" ht="17.25" customHeight="1" spans="1:3">
      <c r="A20" s="219" t="s">
        <v>3348</v>
      </c>
      <c r="B20" s="9">
        <v>282591</v>
      </c>
      <c r="C20" s="9">
        <v>181347</v>
      </c>
    </row>
    <row r="21" s="1" customFormat="1" ht="17.1" customHeight="1" spans="1:3">
      <c r="A21" s="8" t="s">
        <v>3520</v>
      </c>
      <c r="B21" s="9">
        <v>9117</v>
      </c>
      <c r="C21" s="9">
        <v>7522</v>
      </c>
    </row>
    <row r="22" s="1" customFormat="1" ht="17.25" customHeight="1" spans="1:3">
      <c r="A22" s="8" t="s">
        <v>2514</v>
      </c>
      <c r="B22" s="9">
        <v>251170</v>
      </c>
      <c r="C22" s="9">
        <v>171854</v>
      </c>
    </row>
    <row r="23" s="1" customFormat="1" ht="17.1" customHeight="1" spans="1:3">
      <c r="A23" s="8" t="s">
        <v>3350</v>
      </c>
      <c r="B23" s="214">
        <v>1000</v>
      </c>
      <c r="C23" s="9">
        <v>1000</v>
      </c>
    </row>
    <row r="24" s="1" customFormat="1" ht="17.25" customHeight="1" spans="1:3">
      <c r="A24" s="8" t="s">
        <v>3351</v>
      </c>
      <c r="B24" s="9">
        <v>172735</v>
      </c>
      <c r="C24" s="9">
        <v>114796</v>
      </c>
    </row>
    <row r="25" s="1" customFormat="1" ht="17.25" customHeight="1" spans="1:3">
      <c r="A25" s="8" t="s">
        <v>3352</v>
      </c>
      <c r="B25" s="9">
        <v>0</v>
      </c>
      <c r="C25" s="9">
        <v>0</v>
      </c>
    </row>
    <row r="26" s="1" customFormat="1" ht="17.25" customHeight="1" spans="1:3">
      <c r="A26" s="8" t="s">
        <v>3353</v>
      </c>
      <c r="B26" s="9">
        <v>0</v>
      </c>
      <c r="C26" s="9">
        <v>0</v>
      </c>
    </row>
    <row r="27" s="1" customFormat="1" ht="17.25" customHeight="1" spans="1:3">
      <c r="A27" s="8" t="s">
        <v>3354</v>
      </c>
      <c r="B27" s="9">
        <v>58407</v>
      </c>
      <c r="C27" s="9">
        <v>54798</v>
      </c>
    </row>
    <row r="28" s="1" customFormat="1" ht="17.25" customHeight="1" spans="1:3">
      <c r="A28" s="8" t="s">
        <v>3355</v>
      </c>
      <c r="B28" s="9">
        <v>19028</v>
      </c>
      <c r="C28" s="9">
        <v>1260</v>
      </c>
    </row>
    <row r="29" s="1" customFormat="1" ht="17.25" customHeight="1" spans="1:3">
      <c r="A29" s="8" t="s">
        <v>2521</v>
      </c>
      <c r="B29" s="9">
        <v>140767</v>
      </c>
      <c r="C29" s="9">
        <v>126169</v>
      </c>
    </row>
    <row r="30" s="1" customFormat="1" ht="17.25" customHeight="1" spans="1:3">
      <c r="A30" s="8" t="s">
        <v>2523</v>
      </c>
      <c r="B30" s="9">
        <v>0</v>
      </c>
      <c r="C30" s="9">
        <v>0</v>
      </c>
    </row>
    <row r="31" s="1" customFormat="1" ht="17.25" customHeight="1" spans="1:3">
      <c r="A31" s="8" t="s">
        <v>3359</v>
      </c>
      <c r="B31" s="9">
        <v>18365</v>
      </c>
      <c r="C31" s="9">
        <v>3768</v>
      </c>
    </row>
    <row r="32" s="1" customFormat="1" ht="17.25" customHeight="1" spans="1:3">
      <c r="A32" s="8" t="s">
        <v>3360</v>
      </c>
      <c r="B32" s="9">
        <v>9592</v>
      </c>
      <c r="C32" s="9">
        <v>9592</v>
      </c>
    </row>
    <row r="33" s="1" customFormat="1" ht="17.25" customHeight="1" spans="1:3">
      <c r="A33" s="8" t="s">
        <v>3363</v>
      </c>
      <c r="B33" s="9">
        <v>112810</v>
      </c>
      <c r="C33" s="9">
        <v>112809</v>
      </c>
    </row>
    <row r="34" s="1" customFormat="1" ht="17.25" customHeight="1" spans="1:3">
      <c r="A34" s="8" t="s">
        <v>2529</v>
      </c>
      <c r="B34" s="9">
        <v>49332</v>
      </c>
      <c r="C34" s="9">
        <v>22541</v>
      </c>
    </row>
    <row r="35" s="1" customFormat="1" ht="17.25" customHeight="1" spans="1:3">
      <c r="A35" s="220" t="s">
        <v>3365</v>
      </c>
      <c r="B35" s="9">
        <v>32274</v>
      </c>
      <c r="C35" s="9">
        <v>8461</v>
      </c>
    </row>
    <row r="36" s="1" customFormat="1" ht="17.25" customHeight="1" spans="1:3">
      <c r="A36" s="8" t="s">
        <v>2530</v>
      </c>
      <c r="B36" s="9">
        <v>32274</v>
      </c>
      <c r="C36" s="9">
        <v>8461</v>
      </c>
    </row>
    <row r="37" s="1" customFormat="1" ht="17.25" customHeight="1" spans="1:3">
      <c r="A37" s="8" t="s">
        <v>3366</v>
      </c>
      <c r="B37" s="9">
        <v>2704</v>
      </c>
      <c r="C37" s="9">
        <v>1846</v>
      </c>
    </row>
    <row r="38" s="1" customFormat="1" ht="17.25" customHeight="1" spans="1:3">
      <c r="A38" s="8" t="s">
        <v>3367</v>
      </c>
      <c r="B38" s="9">
        <v>7151</v>
      </c>
      <c r="C38" s="9">
        <v>5031</v>
      </c>
    </row>
    <row r="39" s="1" customFormat="1" ht="17.25" customHeight="1" spans="1:3">
      <c r="A39" s="8" t="s">
        <v>3368</v>
      </c>
      <c r="B39" s="9">
        <v>7203</v>
      </c>
      <c r="C39" s="9">
        <v>7203</v>
      </c>
    </row>
    <row r="40" s="1" customFormat="1" ht="17.25" customHeight="1" spans="1:3">
      <c r="A40" s="8" t="s">
        <v>2535</v>
      </c>
      <c r="B40" s="9">
        <v>5543</v>
      </c>
      <c r="C40" s="9">
        <v>3203</v>
      </c>
    </row>
    <row r="41" s="1" customFormat="1" ht="17.25" customHeight="1" spans="1:3">
      <c r="A41" s="8" t="s">
        <v>3371</v>
      </c>
      <c r="B41" s="9">
        <v>5543</v>
      </c>
      <c r="C41" s="9">
        <v>3203</v>
      </c>
    </row>
    <row r="42" s="1" customFormat="1" ht="17.25" customHeight="1" spans="1:3">
      <c r="A42" s="8" t="s">
        <v>2541</v>
      </c>
      <c r="B42" s="9">
        <v>691810</v>
      </c>
      <c r="C42" s="9">
        <v>473189</v>
      </c>
    </row>
    <row r="43" s="1" customFormat="1" ht="17.1" customHeight="1" spans="1:3">
      <c r="A43" s="8" t="s">
        <v>3374</v>
      </c>
      <c r="B43" s="214">
        <v>41996</v>
      </c>
      <c r="C43" s="9">
        <v>13020</v>
      </c>
    </row>
    <row r="44" s="1" customFormat="1" ht="17.25" customHeight="1" spans="1:3">
      <c r="A44" s="8" t="s">
        <v>3375</v>
      </c>
      <c r="B44" s="9">
        <v>502778</v>
      </c>
      <c r="C44" s="9">
        <v>323287</v>
      </c>
    </row>
    <row r="45" s="1" customFormat="1" ht="17.25" customHeight="1" spans="1:3">
      <c r="A45" s="8" t="s">
        <v>3373</v>
      </c>
      <c r="B45" s="9">
        <v>147036</v>
      </c>
      <c r="C45" s="9">
        <v>136882</v>
      </c>
    </row>
    <row r="46" s="1" customFormat="1" ht="17.25" customHeight="1" spans="1:3">
      <c r="A46" s="8" t="s">
        <v>3521</v>
      </c>
      <c r="B46" s="9">
        <v>294</v>
      </c>
      <c r="C46" s="9">
        <v>294</v>
      </c>
    </row>
    <row r="47" s="1" customFormat="1" ht="17.25" customHeight="1" spans="1:3">
      <c r="A47" s="8" t="s">
        <v>3522</v>
      </c>
      <c r="B47" s="9">
        <v>1809</v>
      </c>
      <c r="C47" s="9">
        <v>1809</v>
      </c>
    </row>
    <row r="48" s="2" customFormat="1" ht="409.5" hidden="1" customHeight="1" spans="1:3">
      <c r="A48" s="8"/>
      <c r="B48" s="10"/>
      <c r="C48" s="10"/>
    </row>
    <row r="49" s="2" customFormat="1" ht="409.5" hidden="1" customHeight="1" spans="1:3">
      <c r="A49" s="8"/>
      <c r="B49" s="10"/>
      <c r="C49" s="10"/>
    </row>
    <row r="50" s="2" customFormat="1" ht="409.5" hidden="1" customHeight="1" spans="1:3">
      <c r="A50" s="8"/>
      <c r="B50" s="10"/>
      <c r="C50" s="10"/>
    </row>
    <row r="51" s="2" customFormat="1" ht="409.5" hidden="1" customHeight="1" spans="1:3">
      <c r="A51" s="8"/>
      <c r="B51" s="10"/>
      <c r="C51" s="10"/>
    </row>
    <row r="52" s="2" customFormat="1" ht="409.5" hidden="1" customHeight="1" spans="1:3">
      <c r="A52" s="8"/>
      <c r="B52" s="10"/>
      <c r="C52" s="10"/>
    </row>
    <row r="53" s="2" customFormat="1" ht="409.5" hidden="1" customHeight="1" spans="1:3">
      <c r="A53" s="8"/>
      <c r="B53" s="10"/>
      <c r="C53" s="10"/>
    </row>
    <row r="54" s="2" customFormat="1" ht="409.5" hidden="1" customHeight="1" spans="1:3">
      <c r="A54" s="8"/>
      <c r="B54" s="10"/>
      <c r="C54" s="10"/>
    </row>
    <row r="55" s="2" customFormat="1" ht="409.5" hidden="1" customHeight="1" spans="1:3">
      <c r="A55" s="8"/>
      <c r="B55" s="10"/>
      <c r="C55" s="10"/>
    </row>
    <row r="56" s="2" customFormat="1" ht="409.5" hidden="1" customHeight="1" spans="1:3">
      <c r="A56" s="8"/>
      <c r="B56" s="10"/>
      <c r="C56" s="10"/>
    </row>
    <row r="57" s="2" customFormat="1" ht="409.5" hidden="1" customHeight="1" spans="1:3">
      <c r="A57" s="8"/>
      <c r="B57" s="10"/>
      <c r="C57" s="10"/>
    </row>
    <row r="58" s="2" customFormat="1" ht="409.5" hidden="1" customHeight="1" spans="1:3">
      <c r="A58" s="8"/>
      <c r="B58" s="10"/>
      <c r="C58" s="10"/>
    </row>
    <row r="59" s="1" customFormat="1" ht="409.5" hidden="1" customHeight="1" spans="1:3">
      <c r="A59" s="8"/>
      <c r="B59" s="10"/>
      <c r="C59" s="10"/>
    </row>
    <row r="60" s="1" customFormat="1" ht="409.5" hidden="1" customHeight="1" spans="1:3">
      <c r="A60" s="8" t="s">
        <v>92</v>
      </c>
      <c r="B60" s="10"/>
      <c r="C60" s="10"/>
    </row>
    <row r="61" s="1" customFormat="1" ht="409.5" hidden="1" customHeight="1" spans="1:3">
      <c r="A61" s="8"/>
      <c r="B61" s="10"/>
      <c r="C61" s="10"/>
    </row>
    <row r="62" s="1" customFormat="1" ht="409.5" hidden="1" customHeight="1" spans="1:3">
      <c r="A62" s="8"/>
      <c r="B62" s="10"/>
      <c r="C62" s="10"/>
    </row>
    <row r="63" s="1" customFormat="1" ht="409.5" hidden="1" customHeight="1" spans="1:3">
      <c r="A63" s="8"/>
      <c r="B63" s="10"/>
      <c r="C63" s="10"/>
    </row>
    <row r="64" s="1" customFormat="1" ht="409.5" hidden="1" customHeight="1" spans="1:3">
      <c r="A64" s="8"/>
      <c r="B64" s="10"/>
      <c r="C64" s="10"/>
    </row>
    <row r="65" s="1" customFormat="1" ht="409.5" hidden="1" customHeight="1" spans="1:3">
      <c r="A65" s="8"/>
      <c r="B65" s="10"/>
      <c r="C65" s="10"/>
    </row>
    <row r="66" s="1" customFormat="1" ht="409.5" hidden="1" customHeight="1" spans="1:3">
      <c r="A66" s="8"/>
      <c r="B66" s="10"/>
      <c r="C66" s="10"/>
    </row>
    <row r="67" s="1" customFormat="1" ht="409.5" hidden="1" customHeight="1" spans="1:3">
      <c r="A67" s="8"/>
      <c r="B67" s="10"/>
      <c r="C67" s="10"/>
    </row>
    <row r="68" s="1" customFormat="1" ht="409.5" hidden="1" customHeight="1" spans="1:3">
      <c r="A68" s="8"/>
      <c r="B68" s="10"/>
      <c r="C68" s="10"/>
    </row>
    <row r="69" s="1" customFormat="1" ht="409.5" hidden="1" customHeight="1" spans="1:3">
      <c r="A69" s="8"/>
      <c r="B69" s="10"/>
      <c r="C69" s="10"/>
    </row>
    <row r="70" s="1" customFormat="1" ht="409.5" hidden="1" customHeight="1" spans="1:3">
      <c r="A70" s="8"/>
      <c r="B70" s="10"/>
      <c r="C70" s="10"/>
    </row>
    <row r="71" s="1" customFormat="1" ht="409.5" hidden="1" customHeight="1" spans="1:3">
      <c r="A71" s="8"/>
      <c r="B71" s="10"/>
      <c r="C71" s="10"/>
    </row>
    <row r="72" s="1" customFormat="1" ht="409.5" hidden="1" customHeight="1" spans="1:3">
      <c r="A72" s="8"/>
      <c r="B72" s="10"/>
      <c r="C72" s="10"/>
    </row>
    <row r="73" s="1" customFormat="1" ht="17.25" customHeight="1" spans="1:4">
      <c r="A73" s="7" t="s">
        <v>3523</v>
      </c>
      <c r="B73" s="9">
        <v>5389582</v>
      </c>
      <c r="C73" s="9">
        <v>4465169</v>
      </c>
      <c r="D73" s="218"/>
    </row>
    <row r="74" s="1" customFormat="1"/>
  </sheetData>
  <mergeCells count="6">
    <mergeCell ref="A1:C1"/>
    <mergeCell ref="A2:C2"/>
    <mergeCell ref="A3:C3"/>
    <mergeCell ref="A4:A5"/>
    <mergeCell ref="B4:B5"/>
    <mergeCell ref="C4:C5"/>
  </mergeCells>
  <printOptions horizontalCentered="1" verticalCentered="1" gridLines="1"/>
  <pageMargins left="3" right="2" top="1" bottom="1" header="0" footer="0"/>
  <pageSetup paperSize="1" scale="52" orientation="landscape" blackAndWhite="1"/>
  <headerFooter alignWithMargins="0">
    <oddHeader>&amp;C@$</oddHeader>
    <oddFooter>&amp;C@&amp;- &amp;P&amp;-$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M75"/>
  <sheetViews>
    <sheetView showGridLines="0" showZeros="0" zoomScale="85" zoomScaleNormal="85" topLeftCell="A64" workbookViewId="0">
      <selection activeCell="C6" sqref="C6"/>
    </sheetView>
  </sheetViews>
  <sheetFormatPr defaultColWidth="9.125" defaultRowHeight="14.25"/>
  <cols>
    <col min="1" max="1" width="50.625" style="3" customWidth="1"/>
    <col min="2" max="2" width="12.625" style="3" customWidth="1"/>
    <col min="3" max="10" width="12.625" style="3" hidden="1" customWidth="1"/>
    <col min="11" max="12" width="12.625" style="3" customWidth="1"/>
    <col min="13" max="253" width="9.125" style="4"/>
    <col min="254" max="254" width="50.625" style="4" customWidth="1"/>
    <col min="255" max="265" width="12.625" style="4" customWidth="1"/>
    <col min="266" max="509" width="9.125" style="4"/>
    <col min="510" max="510" width="50.625" style="4" customWidth="1"/>
    <col min="511" max="521" width="12.625" style="4" customWidth="1"/>
    <col min="522" max="765" width="9.125" style="4"/>
    <col min="766" max="766" width="50.625" style="4" customWidth="1"/>
    <col min="767" max="777" width="12.625" style="4" customWidth="1"/>
    <col min="778" max="1021" width="9.125" style="4"/>
    <col min="1022" max="1022" width="50.625" style="4" customWidth="1"/>
    <col min="1023" max="1033" width="12.625" style="4" customWidth="1"/>
    <col min="1034" max="1277" width="9.125" style="4"/>
    <col min="1278" max="1278" width="50.625" style="4" customWidth="1"/>
    <col min="1279" max="1289" width="12.625" style="4" customWidth="1"/>
    <col min="1290" max="1533" width="9.125" style="4"/>
    <col min="1534" max="1534" width="50.625" style="4" customWidth="1"/>
    <col min="1535" max="1545" width="12.625" style="4" customWidth="1"/>
    <col min="1546" max="1789" width="9.125" style="4"/>
    <col min="1790" max="1790" width="50.625" style="4" customWidth="1"/>
    <col min="1791" max="1801" width="12.625" style="4" customWidth="1"/>
    <col min="1802" max="2045" width="9.125" style="4"/>
    <col min="2046" max="2046" width="50.625" style="4" customWidth="1"/>
    <col min="2047" max="2057" width="12.625" style="4" customWidth="1"/>
    <col min="2058" max="2301" width="9.125" style="4"/>
    <col min="2302" max="2302" width="50.625" style="4" customWidth="1"/>
    <col min="2303" max="2313" width="12.625" style="4" customWidth="1"/>
    <col min="2314" max="2557" width="9.125" style="4"/>
    <col min="2558" max="2558" width="50.625" style="4" customWidth="1"/>
    <col min="2559" max="2569" width="12.625" style="4" customWidth="1"/>
    <col min="2570" max="2813" width="9.125" style="4"/>
    <col min="2814" max="2814" width="50.625" style="4" customWidth="1"/>
    <col min="2815" max="2825" width="12.625" style="4" customWidth="1"/>
    <col min="2826" max="3069" width="9.125" style="4"/>
    <col min="3070" max="3070" width="50.625" style="4" customWidth="1"/>
    <col min="3071" max="3081" width="12.625" style="4" customWidth="1"/>
    <col min="3082" max="3325" width="9.125" style="4"/>
    <col min="3326" max="3326" width="50.625" style="4" customWidth="1"/>
    <col min="3327" max="3337" width="12.625" style="4" customWidth="1"/>
    <col min="3338" max="3581" width="9.125" style="4"/>
    <col min="3582" max="3582" width="50.625" style="4" customWidth="1"/>
    <col min="3583" max="3593" width="12.625" style="4" customWidth="1"/>
    <col min="3594" max="3837" width="9.125" style="4"/>
    <col min="3838" max="3838" width="50.625" style="4" customWidth="1"/>
    <col min="3839" max="3849" width="12.625" style="4" customWidth="1"/>
    <col min="3850" max="4093" width="9.125" style="4"/>
    <col min="4094" max="4094" width="50.625" style="4" customWidth="1"/>
    <col min="4095" max="4105" width="12.625" style="4" customWidth="1"/>
    <col min="4106" max="4349" width="9.125" style="4"/>
    <col min="4350" max="4350" width="50.625" style="4" customWidth="1"/>
    <col min="4351" max="4361" width="12.625" style="4" customWidth="1"/>
    <col min="4362" max="4605" width="9.125" style="4"/>
    <col min="4606" max="4606" width="50.625" style="4" customWidth="1"/>
    <col min="4607" max="4617" width="12.625" style="4" customWidth="1"/>
    <col min="4618" max="4861" width="9.125" style="4"/>
    <col min="4862" max="4862" width="50.625" style="4" customWidth="1"/>
    <col min="4863" max="4873" width="12.625" style="4" customWidth="1"/>
    <col min="4874" max="5117" width="9.125" style="4"/>
    <col min="5118" max="5118" width="50.625" style="4" customWidth="1"/>
    <col min="5119" max="5129" width="12.625" style="4" customWidth="1"/>
    <col min="5130" max="5373" width="9.125" style="4"/>
    <col min="5374" max="5374" width="50.625" style="4" customWidth="1"/>
    <col min="5375" max="5385" width="12.625" style="4" customWidth="1"/>
    <col min="5386" max="5629" width="9.125" style="4"/>
    <col min="5630" max="5630" width="50.625" style="4" customWidth="1"/>
    <col min="5631" max="5641" width="12.625" style="4" customWidth="1"/>
    <col min="5642" max="5885" width="9.125" style="4"/>
    <col min="5886" max="5886" width="50.625" style="4" customWidth="1"/>
    <col min="5887" max="5897" width="12.625" style="4" customWidth="1"/>
    <col min="5898" max="6141" width="9.125" style="4"/>
    <col min="6142" max="6142" width="50.625" style="4" customWidth="1"/>
    <col min="6143" max="6153" width="12.625" style="4" customWidth="1"/>
    <col min="6154" max="6397" width="9.125" style="4"/>
    <col min="6398" max="6398" width="50.625" style="4" customWidth="1"/>
    <col min="6399" max="6409" width="12.625" style="4" customWidth="1"/>
    <col min="6410" max="6653" width="9.125" style="4"/>
    <col min="6654" max="6654" width="50.625" style="4" customWidth="1"/>
    <col min="6655" max="6665" width="12.625" style="4" customWidth="1"/>
    <col min="6666" max="6909" width="9.125" style="4"/>
    <col min="6910" max="6910" width="50.625" style="4" customWidth="1"/>
    <col min="6911" max="6921" width="12.625" style="4" customWidth="1"/>
    <col min="6922" max="7165" width="9.125" style="4"/>
    <col min="7166" max="7166" width="50.625" style="4" customWidth="1"/>
    <col min="7167" max="7177" width="12.625" style="4" customWidth="1"/>
    <col min="7178" max="7421" width="9.125" style="4"/>
    <col min="7422" max="7422" width="50.625" style="4" customWidth="1"/>
    <col min="7423" max="7433" width="12.625" style="4" customWidth="1"/>
    <col min="7434" max="7677" width="9.125" style="4"/>
    <col min="7678" max="7678" width="50.625" style="4" customWidth="1"/>
    <col min="7679" max="7689" width="12.625" style="4" customWidth="1"/>
    <col min="7690" max="7933" width="9.125" style="4"/>
    <col min="7934" max="7934" width="50.625" style="4" customWidth="1"/>
    <col min="7935" max="7945" width="12.625" style="4" customWidth="1"/>
    <col min="7946" max="8189" width="9.125" style="4"/>
    <col min="8190" max="8190" width="50.625" style="4" customWidth="1"/>
    <col min="8191" max="8201" width="12.625" style="4" customWidth="1"/>
    <col min="8202" max="8445" width="9.125" style="4"/>
    <col min="8446" max="8446" width="50.625" style="4" customWidth="1"/>
    <col min="8447" max="8457" width="12.625" style="4" customWidth="1"/>
    <col min="8458" max="8701" width="9.125" style="4"/>
    <col min="8702" max="8702" width="50.625" style="4" customWidth="1"/>
    <col min="8703" max="8713" width="12.625" style="4" customWidth="1"/>
    <col min="8714" max="8957" width="9.125" style="4"/>
    <col min="8958" max="8958" width="50.625" style="4" customWidth="1"/>
    <col min="8959" max="8969" width="12.625" style="4" customWidth="1"/>
    <col min="8970" max="9213" width="9.125" style="4"/>
    <col min="9214" max="9214" width="50.625" style="4" customWidth="1"/>
    <col min="9215" max="9225" width="12.625" style="4" customWidth="1"/>
    <col min="9226" max="9469" width="9.125" style="4"/>
    <col min="9470" max="9470" width="50.625" style="4" customWidth="1"/>
    <col min="9471" max="9481" width="12.625" style="4" customWidth="1"/>
    <col min="9482" max="9725" width="9.125" style="4"/>
    <col min="9726" max="9726" width="50.625" style="4" customWidth="1"/>
    <col min="9727" max="9737" width="12.625" style="4" customWidth="1"/>
    <col min="9738" max="9981" width="9.125" style="4"/>
    <col min="9982" max="9982" width="50.625" style="4" customWidth="1"/>
    <col min="9983" max="9993" width="12.625" style="4" customWidth="1"/>
    <col min="9994" max="10237" width="9.125" style="4"/>
    <col min="10238" max="10238" width="50.625" style="4" customWidth="1"/>
    <col min="10239" max="10249" width="12.625" style="4" customWidth="1"/>
    <col min="10250" max="10493" width="9.125" style="4"/>
    <col min="10494" max="10494" width="50.625" style="4" customWidth="1"/>
    <col min="10495" max="10505" width="12.625" style="4" customWidth="1"/>
    <col min="10506" max="10749" width="9.125" style="4"/>
    <col min="10750" max="10750" width="50.625" style="4" customWidth="1"/>
    <col min="10751" max="10761" width="12.625" style="4" customWidth="1"/>
    <col min="10762" max="11005" width="9.125" style="4"/>
    <col min="11006" max="11006" width="50.625" style="4" customWidth="1"/>
    <col min="11007" max="11017" width="12.625" style="4" customWidth="1"/>
    <col min="11018" max="11261" width="9.125" style="4"/>
    <col min="11262" max="11262" width="50.625" style="4" customWidth="1"/>
    <col min="11263" max="11273" width="12.625" style="4" customWidth="1"/>
    <col min="11274" max="11517" width="9.125" style="4"/>
    <col min="11518" max="11518" width="50.625" style="4" customWidth="1"/>
    <col min="11519" max="11529" width="12.625" style="4" customWidth="1"/>
    <col min="11530" max="11773" width="9.125" style="4"/>
    <col min="11774" max="11774" width="50.625" style="4" customWidth="1"/>
    <col min="11775" max="11785" width="12.625" style="4" customWidth="1"/>
    <col min="11786" max="12029" width="9.125" style="4"/>
    <col min="12030" max="12030" width="50.625" style="4" customWidth="1"/>
    <col min="12031" max="12041" width="12.625" style="4" customWidth="1"/>
    <col min="12042" max="12285" width="9.125" style="4"/>
    <col min="12286" max="12286" width="50.625" style="4" customWidth="1"/>
    <col min="12287" max="12297" width="12.625" style="4" customWidth="1"/>
    <col min="12298" max="12541" width="9.125" style="4"/>
    <col min="12542" max="12542" width="50.625" style="4" customWidth="1"/>
    <col min="12543" max="12553" width="12.625" style="4" customWidth="1"/>
    <col min="12554" max="12797" width="9.125" style="4"/>
    <col min="12798" max="12798" width="50.625" style="4" customWidth="1"/>
    <col min="12799" max="12809" width="12.625" style="4" customWidth="1"/>
    <col min="12810" max="13053" width="9.125" style="4"/>
    <col min="13054" max="13054" width="50.625" style="4" customWidth="1"/>
    <col min="13055" max="13065" width="12.625" style="4" customWidth="1"/>
    <col min="13066" max="13309" width="9.125" style="4"/>
    <col min="13310" max="13310" width="50.625" style="4" customWidth="1"/>
    <col min="13311" max="13321" width="12.625" style="4" customWidth="1"/>
    <col min="13322" max="13565" width="9.125" style="4"/>
    <col min="13566" max="13566" width="50.625" style="4" customWidth="1"/>
    <col min="13567" max="13577" width="12.625" style="4" customWidth="1"/>
    <col min="13578" max="13821" width="9.125" style="4"/>
    <col min="13822" max="13822" width="50.625" style="4" customWidth="1"/>
    <col min="13823" max="13833" width="12.625" style="4" customWidth="1"/>
    <col min="13834" max="14077" width="9.125" style="4"/>
    <col min="14078" max="14078" width="50.625" style="4" customWidth="1"/>
    <col min="14079" max="14089" width="12.625" style="4" customWidth="1"/>
    <col min="14090" max="14333" width="9.125" style="4"/>
    <col min="14334" max="14334" width="50.625" style="4" customWidth="1"/>
    <col min="14335" max="14345" width="12.625" style="4" customWidth="1"/>
    <col min="14346" max="14589" width="9.125" style="4"/>
    <col min="14590" max="14590" width="50.625" style="4" customWidth="1"/>
    <col min="14591" max="14601" width="12.625" style="4" customWidth="1"/>
    <col min="14602" max="14845" width="9.125" style="4"/>
    <col min="14846" max="14846" width="50.625" style="4" customWidth="1"/>
    <col min="14847" max="14857" width="12.625" style="4" customWidth="1"/>
    <col min="14858" max="15101" width="9.125" style="4"/>
    <col min="15102" max="15102" width="50.625" style="4" customWidth="1"/>
    <col min="15103" max="15113" width="12.625" style="4" customWidth="1"/>
    <col min="15114" max="15357" width="9.125" style="4"/>
    <col min="15358" max="15358" width="50.625" style="4" customWidth="1"/>
    <col min="15359" max="15369" width="12.625" style="4" customWidth="1"/>
    <col min="15370" max="15613" width="9.125" style="4"/>
    <col min="15614" max="15614" width="50.625" style="4" customWidth="1"/>
    <col min="15615" max="15625" width="12.625" style="4" customWidth="1"/>
    <col min="15626" max="15869" width="9.125" style="4"/>
    <col min="15870" max="15870" width="50.625" style="4" customWidth="1"/>
    <col min="15871" max="15881" width="12.625" style="4" customWidth="1"/>
    <col min="15882" max="16125" width="9.125" style="4"/>
    <col min="16126" max="16126" width="50.625" style="4" customWidth="1"/>
    <col min="16127" max="16137" width="12.625" style="4" customWidth="1"/>
    <col min="16138" max="16384" width="9.125" style="4"/>
  </cols>
  <sheetData>
    <row r="1" s="1" customFormat="1" ht="39.95" customHeight="1" spans="1:12">
      <c r="A1" s="5" t="s">
        <v>3524</v>
      </c>
      <c r="B1" s="5"/>
      <c r="C1" s="5"/>
      <c r="D1" s="5"/>
      <c r="E1" s="5"/>
      <c r="F1" s="5"/>
      <c r="G1" s="5"/>
      <c r="H1" s="5"/>
      <c r="I1" s="5"/>
      <c r="J1" s="5"/>
      <c r="K1" s="5"/>
      <c r="L1" s="5"/>
    </row>
    <row r="2" s="1" customFormat="1" ht="17.65" customHeight="1" spans="1:12">
      <c r="A2" s="6" t="s">
        <v>3519</v>
      </c>
      <c r="B2" s="6"/>
      <c r="C2" s="6"/>
      <c r="D2" s="6"/>
      <c r="E2" s="6"/>
      <c r="F2" s="6"/>
      <c r="G2" s="6"/>
      <c r="H2" s="6"/>
      <c r="I2" s="6"/>
      <c r="J2" s="6"/>
      <c r="K2" s="6"/>
      <c r="L2" s="6"/>
    </row>
    <row r="3" s="1" customFormat="1" ht="17.65" customHeight="1" spans="1:12">
      <c r="A3" s="6" t="s">
        <v>3212</v>
      </c>
      <c r="B3" s="6"/>
      <c r="C3" s="6"/>
      <c r="D3" s="6"/>
      <c r="E3" s="6"/>
      <c r="F3" s="6"/>
      <c r="G3" s="6"/>
      <c r="H3" s="6"/>
      <c r="I3" s="6"/>
      <c r="J3" s="6"/>
      <c r="K3" s="6"/>
      <c r="L3" s="6"/>
    </row>
    <row r="4" s="1" customFormat="1" ht="17.25" customHeight="1" spans="1:12">
      <c r="A4" s="7" t="s">
        <v>2709</v>
      </c>
      <c r="B4" s="7" t="s">
        <v>2494</v>
      </c>
      <c r="C4" s="7" t="s">
        <v>3525</v>
      </c>
      <c r="D4" s="7"/>
      <c r="E4" s="7"/>
      <c r="F4" s="7"/>
      <c r="G4" s="7"/>
      <c r="H4" s="7"/>
      <c r="I4" s="7"/>
      <c r="J4" s="7"/>
      <c r="K4" s="7" t="s">
        <v>37</v>
      </c>
      <c r="L4" s="7" t="s">
        <v>38</v>
      </c>
    </row>
    <row r="5" s="1" customFormat="1" ht="33.75" customHeight="1" spans="1:12">
      <c r="A5" s="7"/>
      <c r="B5" s="7"/>
      <c r="C5" s="7" t="s">
        <v>3526</v>
      </c>
      <c r="D5" s="7" t="s">
        <v>3527</v>
      </c>
      <c r="E5" s="7" t="s">
        <v>3528</v>
      </c>
      <c r="F5" s="97" t="s">
        <v>3529</v>
      </c>
      <c r="G5" s="97" t="s">
        <v>3530</v>
      </c>
      <c r="H5" s="7" t="s">
        <v>3531</v>
      </c>
      <c r="I5" s="7" t="s">
        <v>3532</v>
      </c>
      <c r="J5" s="97" t="s">
        <v>3533</v>
      </c>
      <c r="K5" s="7"/>
      <c r="L5" s="7"/>
    </row>
    <row r="6" s="1" customFormat="1" ht="17.25" customHeight="1" spans="1:12">
      <c r="A6" s="8" t="s">
        <v>2497</v>
      </c>
      <c r="B6" s="9">
        <v>2800</v>
      </c>
      <c r="C6" s="9">
        <v>-562</v>
      </c>
      <c r="D6" s="9">
        <v>6133</v>
      </c>
      <c r="E6" s="9">
        <v>0</v>
      </c>
      <c r="F6" s="9">
        <v>0</v>
      </c>
      <c r="G6" s="9">
        <v>0</v>
      </c>
      <c r="H6" s="9">
        <v>0</v>
      </c>
      <c r="I6" s="9">
        <v>-6695</v>
      </c>
      <c r="J6" s="214">
        <v>0</v>
      </c>
      <c r="K6" s="215">
        <v>2238</v>
      </c>
      <c r="L6" s="215">
        <v>1887</v>
      </c>
    </row>
    <row r="7" s="1" customFormat="1" ht="17.25" customHeight="1" spans="1:12">
      <c r="A7" s="210" t="s">
        <v>3386</v>
      </c>
      <c r="B7" s="9">
        <v>2800</v>
      </c>
      <c r="C7" s="9">
        <v>-562</v>
      </c>
      <c r="D7" s="9">
        <v>6133</v>
      </c>
      <c r="E7" s="9">
        <v>0</v>
      </c>
      <c r="F7" s="9">
        <v>0</v>
      </c>
      <c r="G7" s="9">
        <v>0</v>
      </c>
      <c r="H7" s="9">
        <v>0</v>
      </c>
      <c r="I7" s="9">
        <v>-6695</v>
      </c>
      <c r="J7" s="214">
        <v>0</v>
      </c>
      <c r="K7" s="215">
        <v>2238</v>
      </c>
      <c r="L7" s="215">
        <v>1887</v>
      </c>
    </row>
    <row r="8" s="1" customFormat="1" ht="17.25" customHeight="1" spans="1:12">
      <c r="A8" s="8" t="s">
        <v>2499</v>
      </c>
      <c r="B8" s="9">
        <v>0</v>
      </c>
      <c r="C8" s="9">
        <v>17421</v>
      </c>
      <c r="D8" s="9">
        <v>4544</v>
      </c>
      <c r="E8" s="9">
        <v>0</v>
      </c>
      <c r="F8" s="9">
        <v>19251</v>
      </c>
      <c r="G8" s="9">
        <v>0</v>
      </c>
      <c r="H8" s="9">
        <v>0</v>
      </c>
      <c r="I8" s="9">
        <v>-82374</v>
      </c>
      <c r="J8" s="214">
        <v>76000</v>
      </c>
      <c r="K8" s="215">
        <v>17416</v>
      </c>
      <c r="L8" s="215">
        <v>590</v>
      </c>
    </row>
    <row r="9" s="1" customFormat="1" ht="17.25" customHeight="1" spans="1:12">
      <c r="A9" s="52" t="s">
        <v>3335</v>
      </c>
      <c r="B9" s="9">
        <v>0</v>
      </c>
      <c r="C9" s="9">
        <v>17421</v>
      </c>
      <c r="D9" s="9">
        <v>4544</v>
      </c>
      <c r="E9" s="9">
        <v>0</v>
      </c>
      <c r="F9" s="9">
        <v>19251</v>
      </c>
      <c r="G9" s="9">
        <v>0</v>
      </c>
      <c r="H9" s="9">
        <v>0</v>
      </c>
      <c r="I9" s="9">
        <v>-82374</v>
      </c>
      <c r="J9" s="214">
        <v>76000</v>
      </c>
      <c r="K9" s="215">
        <v>17416</v>
      </c>
      <c r="L9" s="215">
        <v>590</v>
      </c>
    </row>
    <row r="10" s="1" customFormat="1" ht="17.25" customHeight="1" spans="1:12">
      <c r="A10" s="52" t="s">
        <v>3336</v>
      </c>
      <c r="B10" s="9">
        <v>0</v>
      </c>
      <c r="C10" s="9">
        <v>0</v>
      </c>
      <c r="D10" s="9">
        <v>0</v>
      </c>
      <c r="E10" s="9">
        <v>0</v>
      </c>
      <c r="F10" s="9">
        <v>0</v>
      </c>
      <c r="G10" s="9">
        <v>0</v>
      </c>
      <c r="H10" s="9">
        <v>0</v>
      </c>
      <c r="I10" s="9">
        <v>0</v>
      </c>
      <c r="J10" s="214">
        <v>0</v>
      </c>
      <c r="K10" s="215">
        <v>0</v>
      </c>
      <c r="L10" s="215">
        <v>0</v>
      </c>
    </row>
    <row r="11" s="1" customFormat="1" ht="17.25" customHeight="1" spans="1:12">
      <c r="A11" s="8" t="s">
        <v>2502</v>
      </c>
      <c r="B11" s="9">
        <v>0</v>
      </c>
      <c r="C11" s="9">
        <v>0</v>
      </c>
      <c r="D11" s="9">
        <v>0</v>
      </c>
      <c r="E11" s="9">
        <v>0</v>
      </c>
      <c r="F11" s="9">
        <v>0</v>
      </c>
      <c r="G11" s="9">
        <v>0</v>
      </c>
      <c r="H11" s="9">
        <v>0</v>
      </c>
      <c r="I11" s="9">
        <v>0</v>
      </c>
      <c r="J11" s="214">
        <v>0</v>
      </c>
      <c r="K11" s="215">
        <v>0</v>
      </c>
      <c r="L11" s="215">
        <v>0</v>
      </c>
    </row>
    <row r="12" s="1" customFormat="1" ht="17.25" customHeight="1" spans="1:12">
      <c r="A12" s="52" t="s">
        <v>2503</v>
      </c>
      <c r="B12" s="9">
        <v>0</v>
      </c>
      <c r="C12" s="9">
        <v>0</v>
      </c>
      <c r="D12" s="9">
        <v>0</v>
      </c>
      <c r="E12" s="9">
        <v>0</v>
      </c>
      <c r="F12" s="9">
        <v>0</v>
      </c>
      <c r="G12" s="9">
        <v>0</v>
      </c>
      <c r="H12" s="9">
        <v>0</v>
      </c>
      <c r="I12" s="9">
        <v>0</v>
      </c>
      <c r="J12" s="214">
        <v>0</v>
      </c>
      <c r="K12" s="215">
        <v>0</v>
      </c>
      <c r="L12" s="215">
        <v>0</v>
      </c>
    </row>
    <row r="13" s="1" customFormat="1" ht="17.25" customHeight="1" spans="1:12">
      <c r="A13" s="8" t="s">
        <v>2505</v>
      </c>
      <c r="B13" s="9">
        <v>9373</v>
      </c>
      <c r="C13" s="9">
        <v>221677</v>
      </c>
      <c r="D13" s="9">
        <v>0</v>
      </c>
      <c r="E13" s="9">
        <v>217500</v>
      </c>
      <c r="F13" s="9">
        <v>215528</v>
      </c>
      <c r="G13" s="9">
        <v>-63878</v>
      </c>
      <c r="H13" s="9">
        <v>0</v>
      </c>
      <c r="I13" s="9">
        <v>-177662</v>
      </c>
      <c r="J13" s="214">
        <v>30189</v>
      </c>
      <c r="K13" s="215">
        <v>69005</v>
      </c>
      <c r="L13" s="215">
        <v>6344</v>
      </c>
    </row>
    <row r="14" s="1" customFormat="1" ht="17.25" customHeight="1" spans="1:12">
      <c r="A14" s="54" t="s">
        <v>3342</v>
      </c>
      <c r="B14" s="9">
        <v>1764</v>
      </c>
      <c r="C14" s="9">
        <v>220</v>
      </c>
      <c r="D14" s="9">
        <v>0</v>
      </c>
      <c r="E14" s="9">
        <v>0</v>
      </c>
      <c r="F14" s="9">
        <v>2576</v>
      </c>
      <c r="G14" s="9">
        <v>-2464</v>
      </c>
      <c r="H14" s="9">
        <v>0</v>
      </c>
      <c r="I14" s="9">
        <v>0</v>
      </c>
      <c r="J14" s="214">
        <v>108</v>
      </c>
      <c r="K14" s="215">
        <v>1984</v>
      </c>
      <c r="L14" s="215">
        <v>1494</v>
      </c>
    </row>
    <row r="15" s="1" customFormat="1" ht="17.25" customHeight="1" spans="1:12">
      <c r="A15" s="54" t="s">
        <v>3343</v>
      </c>
      <c r="B15" s="9">
        <v>1079</v>
      </c>
      <c r="C15" s="9">
        <v>222938</v>
      </c>
      <c r="D15" s="9">
        <v>0</v>
      </c>
      <c r="E15" s="9">
        <v>217500</v>
      </c>
      <c r="F15" s="9">
        <v>173653</v>
      </c>
      <c r="G15" s="9">
        <v>-56583</v>
      </c>
      <c r="H15" s="9">
        <v>0</v>
      </c>
      <c r="I15" s="9">
        <v>0</v>
      </c>
      <c r="J15" s="214">
        <v>-111632</v>
      </c>
      <c r="K15" s="215">
        <v>62017</v>
      </c>
      <c r="L15" s="215">
        <v>0</v>
      </c>
    </row>
    <row r="16" s="1" customFormat="1" ht="17.25" customHeight="1" spans="1:12">
      <c r="A16" s="52" t="s">
        <v>3344</v>
      </c>
      <c r="B16" s="9">
        <v>0</v>
      </c>
      <c r="C16" s="9">
        <v>0</v>
      </c>
      <c r="D16" s="9">
        <v>0</v>
      </c>
      <c r="E16" s="9">
        <v>0</v>
      </c>
      <c r="F16" s="9">
        <v>0</v>
      </c>
      <c r="G16" s="9">
        <v>0</v>
      </c>
      <c r="H16" s="9">
        <v>0</v>
      </c>
      <c r="I16" s="9">
        <v>0</v>
      </c>
      <c r="J16" s="214">
        <v>0</v>
      </c>
      <c r="K16" s="215">
        <v>0</v>
      </c>
      <c r="L16" s="215">
        <v>0</v>
      </c>
    </row>
    <row r="17" s="1" customFormat="1" ht="17.25" customHeight="1" spans="1:12">
      <c r="A17" s="52" t="s">
        <v>3345</v>
      </c>
      <c r="B17" s="9">
        <v>0</v>
      </c>
      <c r="C17" s="9">
        <v>0</v>
      </c>
      <c r="D17" s="9">
        <v>0</v>
      </c>
      <c r="E17" s="9">
        <v>0</v>
      </c>
      <c r="F17" s="9">
        <v>410</v>
      </c>
      <c r="G17" s="9">
        <v>0</v>
      </c>
      <c r="H17" s="9">
        <v>0</v>
      </c>
      <c r="I17" s="9">
        <v>0</v>
      </c>
      <c r="J17" s="214">
        <v>-410</v>
      </c>
      <c r="K17" s="215">
        <v>0</v>
      </c>
      <c r="L17" s="215">
        <v>0</v>
      </c>
    </row>
    <row r="18" s="1" customFormat="1" ht="17.25" customHeight="1" spans="1:12">
      <c r="A18" s="52" t="s">
        <v>3346</v>
      </c>
      <c r="B18" s="9">
        <v>0</v>
      </c>
      <c r="C18" s="9">
        <v>131</v>
      </c>
      <c r="D18" s="9">
        <v>0</v>
      </c>
      <c r="E18" s="9">
        <v>0</v>
      </c>
      <c r="F18" s="9">
        <v>13072</v>
      </c>
      <c r="G18" s="9">
        <v>-7393</v>
      </c>
      <c r="H18" s="9">
        <v>0</v>
      </c>
      <c r="I18" s="9">
        <v>-10785</v>
      </c>
      <c r="J18" s="214">
        <v>5237</v>
      </c>
      <c r="K18" s="215">
        <v>131</v>
      </c>
      <c r="L18" s="215">
        <v>0</v>
      </c>
    </row>
    <row r="19" s="1" customFormat="1" ht="17.25" customHeight="1" spans="1:12">
      <c r="A19" s="54" t="s">
        <v>3347</v>
      </c>
      <c r="B19" s="9">
        <v>6530</v>
      </c>
      <c r="C19" s="9">
        <v>-1612</v>
      </c>
      <c r="D19" s="9">
        <v>0</v>
      </c>
      <c r="E19" s="9">
        <v>0</v>
      </c>
      <c r="F19" s="9">
        <v>25817</v>
      </c>
      <c r="G19" s="9">
        <v>2562</v>
      </c>
      <c r="H19" s="9">
        <v>0</v>
      </c>
      <c r="I19" s="9">
        <v>-166877</v>
      </c>
      <c r="J19" s="214">
        <v>136886</v>
      </c>
      <c r="K19" s="215">
        <v>4873</v>
      </c>
      <c r="L19" s="215">
        <v>4850</v>
      </c>
    </row>
    <row r="20" s="1" customFormat="1" ht="17.25" customHeight="1" spans="1:12">
      <c r="A20" s="52" t="s">
        <v>3348</v>
      </c>
      <c r="B20" s="9">
        <v>0</v>
      </c>
      <c r="C20" s="9">
        <v>0</v>
      </c>
      <c r="D20" s="9">
        <v>0</v>
      </c>
      <c r="E20" s="9">
        <v>0</v>
      </c>
      <c r="F20" s="9">
        <v>0</v>
      </c>
      <c r="G20" s="9">
        <v>0</v>
      </c>
      <c r="H20" s="9">
        <v>0</v>
      </c>
      <c r="I20" s="9">
        <v>0</v>
      </c>
      <c r="J20" s="214">
        <v>0</v>
      </c>
      <c r="K20" s="215">
        <v>0</v>
      </c>
      <c r="L20" s="215">
        <v>0</v>
      </c>
    </row>
    <row r="21" s="1" customFormat="1" ht="16.9" customHeight="1" spans="1:12">
      <c r="A21" s="54" t="s">
        <v>2513</v>
      </c>
      <c r="B21" s="9">
        <v>0</v>
      </c>
      <c r="C21" s="9">
        <v>0</v>
      </c>
      <c r="D21" s="9">
        <v>0</v>
      </c>
      <c r="E21" s="9">
        <v>0</v>
      </c>
      <c r="F21" s="9">
        <v>0</v>
      </c>
      <c r="G21" s="9">
        <v>0</v>
      </c>
      <c r="H21" s="9">
        <v>0</v>
      </c>
      <c r="I21" s="9">
        <v>0</v>
      </c>
      <c r="J21" s="214">
        <v>0</v>
      </c>
      <c r="K21" s="215">
        <v>0</v>
      </c>
      <c r="L21" s="215">
        <v>0</v>
      </c>
    </row>
    <row r="22" s="1" customFormat="1" ht="17.25" customHeight="1" spans="1:12">
      <c r="A22" s="8" t="s">
        <v>2514</v>
      </c>
      <c r="B22" s="9">
        <v>5663</v>
      </c>
      <c r="C22" s="9">
        <v>71136</v>
      </c>
      <c r="D22" s="9">
        <v>33995</v>
      </c>
      <c r="E22" s="9">
        <v>0</v>
      </c>
      <c r="F22" s="9">
        <v>46048</v>
      </c>
      <c r="G22" s="9">
        <v>26418</v>
      </c>
      <c r="H22" s="9">
        <v>0</v>
      </c>
      <c r="I22" s="9">
        <v>-143665</v>
      </c>
      <c r="J22" s="214">
        <v>108340</v>
      </c>
      <c r="K22" s="215">
        <v>76799</v>
      </c>
      <c r="L22" s="215">
        <v>21173</v>
      </c>
    </row>
    <row r="23" s="1" customFormat="1" ht="16.9" customHeight="1" spans="1:12">
      <c r="A23" s="211" t="s">
        <v>3350</v>
      </c>
      <c r="B23" s="9">
        <v>0</v>
      </c>
      <c r="C23" s="9">
        <v>0</v>
      </c>
      <c r="D23" s="9">
        <v>0</v>
      </c>
      <c r="E23" s="9">
        <v>0</v>
      </c>
      <c r="F23" s="9">
        <v>0</v>
      </c>
      <c r="G23" s="9">
        <v>0</v>
      </c>
      <c r="H23" s="9">
        <v>0</v>
      </c>
      <c r="I23" s="9">
        <v>0</v>
      </c>
      <c r="J23" s="214">
        <v>0</v>
      </c>
      <c r="K23" s="216">
        <v>0</v>
      </c>
      <c r="L23" s="215">
        <v>0</v>
      </c>
    </row>
    <row r="24" s="1" customFormat="1" ht="17.25" customHeight="1" spans="1:12">
      <c r="A24" s="54" t="s">
        <v>3351</v>
      </c>
      <c r="B24" s="9">
        <v>5663</v>
      </c>
      <c r="C24" s="9">
        <v>33933</v>
      </c>
      <c r="D24" s="9">
        <v>33995</v>
      </c>
      <c r="E24" s="9">
        <v>0</v>
      </c>
      <c r="F24" s="9">
        <v>19470</v>
      </c>
      <c r="G24" s="9">
        <v>9007</v>
      </c>
      <c r="H24" s="9">
        <v>0</v>
      </c>
      <c r="I24" s="9">
        <v>-105653</v>
      </c>
      <c r="J24" s="214">
        <v>77114</v>
      </c>
      <c r="K24" s="215">
        <v>39596</v>
      </c>
      <c r="L24" s="215">
        <v>1882</v>
      </c>
    </row>
    <row r="25" s="1" customFormat="1" ht="17.25" customHeight="1" spans="1:12">
      <c r="A25" s="211" t="s">
        <v>3352</v>
      </c>
      <c r="B25" s="9">
        <v>0</v>
      </c>
      <c r="C25" s="9">
        <v>0</v>
      </c>
      <c r="D25" s="9">
        <v>0</v>
      </c>
      <c r="E25" s="9">
        <v>0</v>
      </c>
      <c r="F25" s="9">
        <v>0</v>
      </c>
      <c r="G25" s="9">
        <v>0</v>
      </c>
      <c r="H25" s="9">
        <v>0</v>
      </c>
      <c r="I25" s="9">
        <v>0</v>
      </c>
      <c r="J25" s="214">
        <v>0</v>
      </c>
      <c r="K25" s="215">
        <v>0</v>
      </c>
      <c r="L25" s="215">
        <v>0</v>
      </c>
    </row>
    <row r="26" s="1" customFormat="1" ht="17.25" customHeight="1" spans="1:12">
      <c r="A26" s="52" t="s">
        <v>3353</v>
      </c>
      <c r="B26" s="9">
        <v>0</v>
      </c>
      <c r="C26" s="9">
        <v>0</v>
      </c>
      <c r="D26" s="9">
        <v>0</v>
      </c>
      <c r="E26" s="9">
        <v>0</v>
      </c>
      <c r="F26" s="9">
        <v>0</v>
      </c>
      <c r="G26" s="9">
        <v>0</v>
      </c>
      <c r="H26" s="9">
        <v>0</v>
      </c>
      <c r="I26" s="9">
        <v>0</v>
      </c>
      <c r="J26" s="214">
        <v>0</v>
      </c>
      <c r="K26" s="215">
        <v>0</v>
      </c>
      <c r="L26" s="215">
        <v>0</v>
      </c>
    </row>
    <row r="27" s="1" customFormat="1" ht="17.25" customHeight="1" spans="1:12">
      <c r="A27" s="54" t="s">
        <v>3354</v>
      </c>
      <c r="B27" s="9">
        <v>0</v>
      </c>
      <c r="C27" s="9">
        <v>20216</v>
      </c>
      <c r="D27" s="9">
        <v>0</v>
      </c>
      <c r="E27" s="9">
        <v>0</v>
      </c>
      <c r="F27" s="9">
        <v>26578</v>
      </c>
      <c r="G27" s="9">
        <v>424</v>
      </c>
      <c r="H27" s="9">
        <v>0</v>
      </c>
      <c r="I27" s="9">
        <v>-38012</v>
      </c>
      <c r="J27" s="214">
        <v>31226</v>
      </c>
      <c r="K27" s="215">
        <v>20216</v>
      </c>
      <c r="L27" s="215">
        <v>19291</v>
      </c>
    </row>
    <row r="28" s="1" customFormat="1" ht="17.25" customHeight="1" spans="1:12">
      <c r="A28" s="211" t="s">
        <v>3355</v>
      </c>
      <c r="B28" s="9">
        <v>0</v>
      </c>
      <c r="C28" s="9">
        <v>16987</v>
      </c>
      <c r="D28" s="9">
        <v>0</v>
      </c>
      <c r="E28" s="9">
        <v>0</v>
      </c>
      <c r="F28" s="9">
        <v>0</v>
      </c>
      <c r="G28" s="9">
        <v>16987</v>
      </c>
      <c r="H28" s="9">
        <v>0</v>
      </c>
      <c r="I28" s="9">
        <v>0</v>
      </c>
      <c r="J28" s="214">
        <v>0</v>
      </c>
      <c r="K28" s="215">
        <v>16987</v>
      </c>
      <c r="L28" s="215">
        <v>0</v>
      </c>
    </row>
    <row r="29" s="1" customFormat="1" ht="17.25" customHeight="1" spans="1:12">
      <c r="A29" s="8" t="s">
        <v>2521</v>
      </c>
      <c r="B29" s="9">
        <v>59000</v>
      </c>
      <c r="C29" s="9">
        <v>64679</v>
      </c>
      <c r="D29" s="9">
        <v>64401</v>
      </c>
      <c r="E29" s="9">
        <v>0</v>
      </c>
      <c r="F29" s="9">
        <v>2513</v>
      </c>
      <c r="G29" s="9">
        <v>-38</v>
      </c>
      <c r="H29" s="9">
        <v>0</v>
      </c>
      <c r="I29" s="9">
        <v>0</v>
      </c>
      <c r="J29" s="214">
        <v>-2197</v>
      </c>
      <c r="K29" s="215">
        <v>123679</v>
      </c>
      <c r="L29" s="215">
        <v>123401</v>
      </c>
    </row>
    <row r="30" s="1" customFormat="1" ht="17.25" customHeight="1" spans="1:12">
      <c r="A30" s="52" t="s">
        <v>3358</v>
      </c>
      <c r="B30" s="9">
        <v>0</v>
      </c>
      <c r="C30" s="9">
        <v>0</v>
      </c>
      <c r="D30" s="9">
        <v>0</v>
      </c>
      <c r="E30" s="9">
        <v>0</v>
      </c>
      <c r="F30" s="9">
        <v>0</v>
      </c>
      <c r="G30" s="9">
        <v>0</v>
      </c>
      <c r="H30" s="9">
        <v>0</v>
      </c>
      <c r="I30" s="9">
        <v>0</v>
      </c>
      <c r="J30" s="214">
        <v>0</v>
      </c>
      <c r="K30" s="215">
        <v>0</v>
      </c>
      <c r="L30" s="215">
        <v>0</v>
      </c>
    </row>
    <row r="31" s="1" customFormat="1" ht="17.25" customHeight="1" spans="1:12">
      <c r="A31" s="54" t="s">
        <v>3359</v>
      </c>
      <c r="B31" s="9">
        <v>1000</v>
      </c>
      <c r="C31" s="9">
        <v>277</v>
      </c>
      <c r="D31" s="9">
        <v>0</v>
      </c>
      <c r="E31" s="9">
        <v>0</v>
      </c>
      <c r="F31" s="9">
        <v>453</v>
      </c>
      <c r="G31" s="9">
        <v>-38</v>
      </c>
      <c r="H31" s="9">
        <v>0</v>
      </c>
      <c r="I31" s="9">
        <v>0</v>
      </c>
      <c r="J31" s="214">
        <v>-138</v>
      </c>
      <c r="K31" s="215">
        <v>1277</v>
      </c>
      <c r="L31" s="215">
        <v>1000</v>
      </c>
    </row>
    <row r="32" s="1" customFormat="1" ht="17.25" customHeight="1" spans="1:12">
      <c r="A32" s="54" t="s">
        <v>3360</v>
      </c>
      <c r="B32" s="9">
        <v>0</v>
      </c>
      <c r="C32" s="9">
        <v>9592</v>
      </c>
      <c r="D32" s="9">
        <v>9592</v>
      </c>
      <c r="E32" s="9">
        <v>0</v>
      </c>
      <c r="F32" s="9">
        <v>0</v>
      </c>
      <c r="G32" s="9">
        <v>0</v>
      </c>
      <c r="H32" s="9">
        <v>0</v>
      </c>
      <c r="I32" s="9">
        <v>0</v>
      </c>
      <c r="J32" s="214">
        <v>0</v>
      </c>
      <c r="K32" s="215">
        <v>9592</v>
      </c>
      <c r="L32" s="215">
        <v>9592</v>
      </c>
    </row>
    <row r="33" s="1" customFormat="1" ht="17.25" customHeight="1" spans="1:12">
      <c r="A33" s="54" t="s">
        <v>3363</v>
      </c>
      <c r="B33" s="9">
        <v>58000</v>
      </c>
      <c r="C33" s="9">
        <v>54810</v>
      </c>
      <c r="D33" s="9">
        <v>54809</v>
      </c>
      <c r="E33" s="9">
        <v>0</v>
      </c>
      <c r="F33" s="9">
        <v>2060</v>
      </c>
      <c r="G33" s="9">
        <v>0</v>
      </c>
      <c r="H33" s="9">
        <v>0</v>
      </c>
      <c r="I33" s="9">
        <v>0</v>
      </c>
      <c r="J33" s="214">
        <v>-2059</v>
      </c>
      <c r="K33" s="215">
        <v>112810</v>
      </c>
      <c r="L33" s="215">
        <v>112809</v>
      </c>
    </row>
    <row r="34" s="1" customFormat="1" ht="17.25" customHeight="1" spans="1:12">
      <c r="A34" s="8" t="s">
        <v>2529</v>
      </c>
      <c r="B34" s="9">
        <v>13155</v>
      </c>
      <c r="C34" s="9">
        <v>20471</v>
      </c>
      <c r="D34" s="9">
        <v>21113</v>
      </c>
      <c r="E34" s="9">
        <v>0</v>
      </c>
      <c r="F34" s="9">
        <v>2043</v>
      </c>
      <c r="G34" s="9">
        <v>-5824</v>
      </c>
      <c r="H34" s="9">
        <v>0</v>
      </c>
      <c r="I34" s="9">
        <v>-6880</v>
      </c>
      <c r="J34" s="214">
        <v>10019</v>
      </c>
      <c r="K34" s="215">
        <v>33626</v>
      </c>
      <c r="L34" s="215">
        <v>11767</v>
      </c>
    </row>
    <row r="35" s="1" customFormat="1" ht="17.25" customHeight="1" spans="1:12">
      <c r="A35" s="54" t="s">
        <v>3365</v>
      </c>
      <c r="B35" s="9">
        <v>0</v>
      </c>
      <c r="C35" s="9">
        <v>26151</v>
      </c>
      <c r="D35" s="9">
        <v>21113</v>
      </c>
      <c r="E35" s="9">
        <v>0</v>
      </c>
      <c r="F35" s="9">
        <v>1688</v>
      </c>
      <c r="G35" s="9">
        <v>-27</v>
      </c>
      <c r="H35" s="9">
        <v>0</v>
      </c>
      <c r="I35" s="9">
        <v>-5835</v>
      </c>
      <c r="J35" s="214">
        <v>9212</v>
      </c>
      <c r="K35" s="215">
        <v>26151</v>
      </c>
      <c r="L35" s="215">
        <v>4337</v>
      </c>
    </row>
    <row r="36" s="1" customFormat="1" ht="17.25" customHeight="1" spans="1:12">
      <c r="A36" s="210" t="s">
        <v>3480</v>
      </c>
      <c r="B36" s="9">
        <v>0</v>
      </c>
      <c r="C36" s="9">
        <v>26151</v>
      </c>
      <c r="D36" s="9">
        <v>21113</v>
      </c>
      <c r="E36" s="9">
        <v>0</v>
      </c>
      <c r="F36" s="9">
        <v>1688</v>
      </c>
      <c r="G36" s="9">
        <v>-27</v>
      </c>
      <c r="H36" s="9">
        <v>0</v>
      </c>
      <c r="I36" s="9">
        <v>-5835</v>
      </c>
      <c r="J36" s="214">
        <v>9212</v>
      </c>
      <c r="K36" s="215">
        <v>26151</v>
      </c>
      <c r="L36" s="215">
        <v>4337</v>
      </c>
    </row>
    <row r="37" s="1" customFormat="1" ht="17.25" customHeight="1" spans="1:12">
      <c r="A37" s="54" t="s">
        <v>3366</v>
      </c>
      <c r="B37" s="9">
        <v>80</v>
      </c>
      <c r="C37" s="9">
        <v>67</v>
      </c>
      <c r="D37" s="9">
        <v>0</v>
      </c>
      <c r="E37" s="9">
        <v>0</v>
      </c>
      <c r="F37" s="9">
        <v>63</v>
      </c>
      <c r="G37" s="9">
        <v>5</v>
      </c>
      <c r="H37" s="9">
        <v>0</v>
      </c>
      <c r="I37" s="9">
        <v>-720</v>
      </c>
      <c r="J37" s="214">
        <v>719</v>
      </c>
      <c r="K37" s="215">
        <v>147</v>
      </c>
      <c r="L37" s="215">
        <v>110</v>
      </c>
    </row>
    <row r="38" s="1" customFormat="1" ht="17.25" customHeight="1" spans="1:12">
      <c r="A38" s="54" t="s">
        <v>3367</v>
      </c>
      <c r="B38" s="9">
        <v>75</v>
      </c>
      <c r="C38" s="9">
        <v>50</v>
      </c>
      <c r="D38" s="9">
        <v>0</v>
      </c>
      <c r="E38" s="9">
        <v>0</v>
      </c>
      <c r="F38" s="9">
        <v>292</v>
      </c>
      <c r="G38" s="9">
        <v>-5</v>
      </c>
      <c r="H38" s="9">
        <v>0</v>
      </c>
      <c r="I38" s="9">
        <v>-325</v>
      </c>
      <c r="J38" s="214">
        <v>88</v>
      </c>
      <c r="K38" s="215">
        <v>125</v>
      </c>
      <c r="L38" s="215">
        <v>117</v>
      </c>
    </row>
    <row r="39" s="1" customFormat="1" ht="17.25" customHeight="1" spans="1:12">
      <c r="A39" s="54" t="s">
        <v>3368</v>
      </c>
      <c r="B39" s="9">
        <v>13000</v>
      </c>
      <c r="C39" s="9">
        <v>-5797</v>
      </c>
      <c r="D39" s="9">
        <v>0</v>
      </c>
      <c r="E39" s="9">
        <v>0</v>
      </c>
      <c r="F39" s="9">
        <v>0</v>
      </c>
      <c r="G39" s="9">
        <v>-5797</v>
      </c>
      <c r="H39" s="9">
        <v>0</v>
      </c>
      <c r="I39" s="9">
        <v>0</v>
      </c>
      <c r="J39" s="214">
        <v>0</v>
      </c>
      <c r="K39" s="215">
        <v>7203</v>
      </c>
      <c r="L39" s="215">
        <v>7203</v>
      </c>
    </row>
    <row r="40" s="1" customFormat="1" ht="17.25" customHeight="1" spans="1:12">
      <c r="A40" s="8" t="s">
        <v>2535</v>
      </c>
      <c r="B40" s="9">
        <v>0</v>
      </c>
      <c r="C40" s="9">
        <v>0</v>
      </c>
      <c r="D40" s="9">
        <v>1050</v>
      </c>
      <c r="E40" s="9">
        <v>0</v>
      </c>
      <c r="F40" s="9">
        <v>0</v>
      </c>
      <c r="G40" s="9">
        <v>0</v>
      </c>
      <c r="H40" s="9">
        <v>0</v>
      </c>
      <c r="I40" s="9">
        <v>-4050</v>
      </c>
      <c r="J40" s="214">
        <v>3000</v>
      </c>
      <c r="K40" s="215">
        <v>0</v>
      </c>
      <c r="L40" s="215">
        <v>0</v>
      </c>
    </row>
    <row r="41" s="1" customFormat="1" ht="17.25" customHeight="1" spans="1:12">
      <c r="A41" s="52" t="s">
        <v>3371</v>
      </c>
      <c r="B41" s="9">
        <v>0</v>
      </c>
      <c r="C41" s="9">
        <v>0</v>
      </c>
      <c r="D41" s="9">
        <v>1050</v>
      </c>
      <c r="E41" s="9">
        <v>0</v>
      </c>
      <c r="F41" s="9">
        <v>0</v>
      </c>
      <c r="G41" s="9">
        <v>0</v>
      </c>
      <c r="H41" s="9">
        <v>0</v>
      </c>
      <c r="I41" s="9">
        <v>-4050</v>
      </c>
      <c r="J41" s="214">
        <v>3000</v>
      </c>
      <c r="K41" s="215">
        <v>0</v>
      </c>
      <c r="L41" s="215">
        <v>0</v>
      </c>
    </row>
    <row r="42" s="1" customFormat="1" ht="17.25" customHeight="1" spans="1:12">
      <c r="A42" s="8" t="s">
        <v>2541</v>
      </c>
      <c r="B42" s="9">
        <v>318854</v>
      </c>
      <c r="C42" s="9">
        <v>-79785</v>
      </c>
      <c r="D42" s="9">
        <v>112286</v>
      </c>
      <c r="E42" s="9">
        <v>0</v>
      </c>
      <c r="F42" s="9">
        <v>138579</v>
      </c>
      <c r="G42" s="9">
        <v>-55082</v>
      </c>
      <c r="H42" s="9">
        <v>6912</v>
      </c>
      <c r="I42" s="9">
        <v>-330269</v>
      </c>
      <c r="J42" s="214">
        <v>47789</v>
      </c>
      <c r="K42" s="215">
        <v>239007</v>
      </c>
      <c r="L42" s="215">
        <v>179671</v>
      </c>
    </row>
    <row r="43" s="1" customFormat="1" ht="16.9" customHeight="1" spans="1:12">
      <c r="A43" s="54" t="s">
        <v>3374</v>
      </c>
      <c r="B43" s="9">
        <v>0</v>
      </c>
      <c r="C43" s="9">
        <v>37557</v>
      </c>
      <c r="D43" s="9">
        <v>3003</v>
      </c>
      <c r="E43" s="9">
        <v>0</v>
      </c>
      <c r="F43" s="9">
        <v>0</v>
      </c>
      <c r="G43" s="9">
        <v>37688</v>
      </c>
      <c r="H43" s="9">
        <v>0</v>
      </c>
      <c r="I43" s="9">
        <v>-2757</v>
      </c>
      <c r="J43" s="214">
        <v>-377</v>
      </c>
      <c r="K43" s="216">
        <v>37557</v>
      </c>
      <c r="L43" s="215">
        <v>10693</v>
      </c>
    </row>
    <row r="44" s="1" customFormat="1" ht="17.25" customHeight="1" spans="1:12">
      <c r="A44" s="212" t="s">
        <v>3375</v>
      </c>
      <c r="B44" s="9">
        <v>35854</v>
      </c>
      <c r="C44" s="9">
        <v>34865</v>
      </c>
      <c r="D44" s="9">
        <v>109283</v>
      </c>
      <c r="E44" s="9">
        <v>0</v>
      </c>
      <c r="F44" s="9">
        <v>167497</v>
      </c>
      <c r="G44" s="9">
        <v>-61857</v>
      </c>
      <c r="H44" s="9">
        <v>0</v>
      </c>
      <c r="I44" s="9">
        <v>-326486</v>
      </c>
      <c r="J44" s="214">
        <v>146428</v>
      </c>
      <c r="K44" s="215">
        <v>70657</v>
      </c>
      <c r="L44" s="215">
        <v>43838</v>
      </c>
    </row>
    <row r="45" s="1" customFormat="1" ht="17.25" customHeight="1" spans="1:12">
      <c r="A45" s="212" t="s">
        <v>3373</v>
      </c>
      <c r="B45" s="9">
        <v>283000</v>
      </c>
      <c r="C45" s="9">
        <v>-152207</v>
      </c>
      <c r="D45" s="9">
        <v>0</v>
      </c>
      <c r="E45" s="9">
        <v>0</v>
      </c>
      <c r="F45" s="9">
        <v>-28918</v>
      </c>
      <c r="G45" s="9">
        <v>-30913</v>
      </c>
      <c r="H45" s="9">
        <v>6912</v>
      </c>
      <c r="I45" s="9">
        <v>-1026</v>
      </c>
      <c r="J45" s="214">
        <v>-98262</v>
      </c>
      <c r="K45" s="215">
        <v>130793</v>
      </c>
      <c r="L45" s="215">
        <v>125140</v>
      </c>
    </row>
    <row r="46" s="1" customFormat="1" ht="17.25" customHeight="1" spans="1:12">
      <c r="A46" s="213" t="s">
        <v>3521</v>
      </c>
      <c r="B46" s="9">
        <v>0</v>
      </c>
      <c r="C46" s="9">
        <v>0</v>
      </c>
      <c r="D46" s="9">
        <v>0</v>
      </c>
      <c r="E46" s="9">
        <v>0</v>
      </c>
      <c r="F46" s="9">
        <v>0</v>
      </c>
      <c r="G46" s="9">
        <v>0</v>
      </c>
      <c r="H46" s="9">
        <v>0</v>
      </c>
      <c r="I46" s="9">
        <v>0</v>
      </c>
      <c r="J46" s="214">
        <v>0</v>
      </c>
      <c r="K46" s="215">
        <v>0</v>
      </c>
      <c r="L46" s="215">
        <v>0</v>
      </c>
    </row>
    <row r="47" s="1" customFormat="1" spans="1:12">
      <c r="A47" s="8" t="s">
        <v>3522</v>
      </c>
      <c r="B47" s="9">
        <v>0</v>
      </c>
      <c r="C47" s="9">
        <v>566</v>
      </c>
      <c r="D47" s="9">
        <v>0</v>
      </c>
      <c r="E47" s="9">
        <v>0</v>
      </c>
      <c r="F47" s="9">
        <v>0</v>
      </c>
      <c r="G47" s="9">
        <v>0</v>
      </c>
      <c r="H47" s="9">
        <v>566</v>
      </c>
      <c r="I47" s="9">
        <v>0</v>
      </c>
      <c r="J47" s="214">
        <v>0</v>
      </c>
      <c r="K47" s="215">
        <v>566</v>
      </c>
      <c r="L47" s="215">
        <v>566</v>
      </c>
    </row>
    <row r="48" s="2" customFormat="1" spans="1:12">
      <c r="A48" s="8"/>
      <c r="B48" s="10"/>
      <c r="C48" s="10"/>
      <c r="D48" s="10"/>
      <c r="E48" s="10"/>
      <c r="F48" s="10"/>
      <c r="G48" s="10"/>
      <c r="H48" s="10"/>
      <c r="I48" s="10"/>
      <c r="J48" s="10"/>
      <c r="K48" s="217"/>
      <c r="L48" s="217"/>
    </row>
    <row r="49" s="2" customFormat="1" spans="1:12">
      <c r="A49" s="8"/>
      <c r="B49" s="10"/>
      <c r="C49" s="10"/>
      <c r="D49" s="10"/>
      <c r="E49" s="10"/>
      <c r="F49" s="10"/>
      <c r="G49" s="10"/>
      <c r="H49" s="10"/>
      <c r="I49" s="10"/>
      <c r="J49" s="10"/>
      <c r="K49" s="217"/>
      <c r="L49" s="217"/>
    </row>
    <row r="50" s="2" customFormat="1" spans="1:12">
      <c r="A50" s="8"/>
      <c r="B50" s="10"/>
      <c r="C50" s="10"/>
      <c r="D50" s="10"/>
      <c r="E50" s="10"/>
      <c r="F50" s="10"/>
      <c r="G50" s="10"/>
      <c r="H50" s="10"/>
      <c r="I50" s="10"/>
      <c r="J50" s="10"/>
      <c r="K50" s="217"/>
      <c r="L50" s="217"/>
    </row>
    <row r="51" s="2" customFormat="1" spans="1:12">
      <c r="A51" s="8"/>
      <c r="B51" s="10"/>
      <c r="C51" s="10"/>
      <c r="D51" s="10"/>
      <c r="E51" s="10"/>
      <c r="F51" s="10"/>
      <c r="G51" s="10"/>
      <c r="H51" s="10"/>
      <c r="I51" s="10"/>
      <c r="J51" s="10"/>
      <c r="K51" s="217"/>
      <c r="L51" s="217"/>
    </row>
    <row r="52" s="2" customFormat="1" spans="1:12">
      <c r="A52" s="8"/>
      <c r="B52" s="10"/>
      <c r="C52" s="10"/>
      <c r="D52" s="10"/>
      <c r="E52" s="10"/>
      <c r="F52" s="10"/>
      <c r="G52" s="10"/>
      <c r="H52" s="10"/>
      <c r="I52" s="10"/>
      <c r="J52" s="10"/>
      <c r="K52" s="217"/>
      <c r="L52" s="217"/>
    </row>
    <row r="53" s="2" customFormat="1" spans="1:12">
      <c r="A53" s="8"/>
      <c r="B53" s="10"/>
      <c r="C53" s="10"/>
      <c r="D53" s="10"/>
      <c r="E53" s="10"/>
      <c r="F53" s="10"/>
      <c r="G53" s="10"/>
      <c r="H53" s="10"/>
      <c r="I53" s="10"/>
      <c r="J53" s="10"/>
      <c r="K53" s="217"/>
      <c r="L53" s="217"/>
    </row>
    <row r="54" s="2" customFormat="1" spans="1:12">
      <c r="A54" s="8"/>
      <c r="B54" s="10"/>
      <c r="C54" s="10"/>
      <c r="D54" s="10"/>
      <c r="E54" s="10"/>
      <c r="F54" s="10"/>
      <c r="G54" s="10"/>
      <c r="H54" s="10"/>
      <c r="I54" s="10"/>
      <c r="J54" s="10"/>
      <c r="K54" s="217"/>
      <c r="L54" s="217"/>
    </row>
    <row r="55" s="2" customFormat="1" spans="1:12">
      <c r="A55" s="8"/>
      <c r="B55" s="10"/>
      <c r="C55" s="10"/>
      <c r="D55" s="10"/>
      <c r="E55" s="10"/>
      <c r="F55" s="10"/>
      <c r="G55" s="10"/>
      <c r="H55" s="10"/>
      <c r="I55" s="10"/>
      <c r="J55" s="10"/>
      <c r="K55" s="217"/>
      <c r="L55" s="217"/>
    </row>
    <row r="56" s="2" customFormat="1" spans="1:12">
      <c r="A56" s="8"/>
      <c r="B56" s="10"/>
      <c r="C56" s="10"/>
      <c r="D56" s="10"/>
      <c r="E56" s="10"/>
      <c r="F56" s="10"/>
      <c r="G56" s="10"/>
      <c r="H56" s="10"/>
      <c r="I56" s="10"/>
      <c r="J56" s="10"/>
      <c r="K56" s="217"/>
      <c r="L56" s="217"/>
    </row>
    <row r="57" s="2" customFormat="1" spans="1:12">
      <c r="A57" s="8"/>
      <c r="B57" s="10"/>
      <c r="C57" s="10"/>
      <c r="D57" s="10"/>
      <c r="E57" s="10"/>
      <c r="F57" s="10"/>
      <c r="G57" s="10"/>
      <c r="H57" s="10"/>
      <c r="I57" s="10"/>
      <c r="J57" s="10"/>
      <c r="K57" s="217"/>
      <c r="L57" s="217"/>
    </row>
    <row r="58" s="2" customFormat="1" spans="1:12">
      <c r="A58" s="8"/>
      <c r="B58" s="10"/>
      <c r="C58" s="10"/>
      <c r="D58" s="10"/>
      <c r="E58" s="10"/>
      <c r="F58" s="10"/>
      <c r="G58" s="10"/>
      <c r="H58" s="10"/>
      <c r="I58" s="10"/>
      <c r="J58" s="10"/>
      <c r="K58" s="217"/>
      <c r="L58" s="217"/>
    </row>
    <row r="59" s="1" customFormat="1" spans="1:12">
      <c r="A59" s="8"/>
      <c r="B59" s="10"/>
      <c r="C59" s="10"/>
      <c r="D59" s="10"/>
      <c r="E59" s="10"/>
      <c r="F59" s="10"/>
      <c r="G59" s="10"/>
      <c r="H59" s="10"/>
      <c r="I59" s="10"/>
      <c r="J59" s="10"/>
      <c r="K59" s="217"/>
      <c r="L59" s="217"/>
    </row>
    <row r="60" s="1" customFormat="1" spans="1:12">
      <c r="A60" s="8" t="s">
        <v>92</v>
      </c>
      <c r="B60" s="10"/>
      <c r="C60" s="10"/>
      <c r="D60" s="10"/>
      <c r="E60" s="10"/>
      <c r="F60" s="10"/>
      <c r="G60" s="10"/>
      <c r="H60" s="10"/>
      <c r="I60" s="10"/>
      <c r="J60" s="10"/>
      <c r="K60" s="217"/>
      <c r="L60" s="217"/>
    </row>
    <row r="61" s="1" customFormat="1" spans="1:12">
      <c r="A61" s="8"/>
      <c r="B61" s="10"/>
      <c r="C61" s="10"/>
      <c r="D61" s="10"/>
      <c r="E61" s="10"/>
      <c r="F61" s="10"/>
      <c r="G61" s="10"/>
      <c r="H61" s="10"/>
      <c r="I61" s="10"/>
      <c r="J61" s="10"/>
      <c r="K61" s="217"/>
      <c r="L61" s="217"/>
    </row>
    <row r="62" s="1" customFormat="1" spans="1:12">
      <c r="A62" s="8"/>
      <c r="B62" s="10"/>
      <c r="C62" s="10"/>
      <c r="D62" s="10"/>
      <c r="E62" s="10"/>
      <c r="F62" s="10"/>
      <c r="G62" s="10"/>
      <c r="H62" s="10"/>
      <c r="I62" s="10"/>
      <c r="J62" s="10"/>
      <c r="K62" s="217"/>
      <c r="L62" s="217"/>
    </row>
    <row r="63" s="1" customFormat="1" spans="1:12">
      <c r="A63" s="8"/>
      <c r="B63" s="10"/>
      <c r="C63" s="10"/>
      <c r="D63" s="10"/>
      <c r="E63" s="10"/>
      <c r="F63" s="10"/>
      <c r="G63" s="10"/>
      <c r="H63" s="10"/>
      <c r="I63" s="10"/>
      <c r="J63" s="10"/>
      <c r="K63" s="217"/>
      <c r="L63" s="217"/>
    </row>
    <row r="64" s="1" customFormat="1" spans="1:12">
      <c r="A64" s="8"/>
      <c r="B64" s="10"/>
      <c r="C64" s="10"/>
      <c r="D64" s="10"/>
      <c r="E64" s="10"/>
      <c r="F64" s="10"/>
      <c r="G64" s="10"/>
      <c r="H64" s="10"/>
      <c r="I64" s="10"/>
      <c r="J64" s="10"/>
      <c r="K64" s="217"/>
      <c r="L64" s="217"/>
    </row>
    <row r="65" s="1" customFormat="1" spans="1:12">
      <c r="A65" s="8"/>
      <c r="B65" s="10"/>
      <c r="C65" s="10"/>
      <c r="D65" s="10"/>
      <c r="E65" s="10"/>
      <c r="F65" s="10"/>
      <c r="G65" s="10"/>
      <c r="H65" s="10"/>
      <c r="I65" s="10"/>
      <c r="J65" s="10"/>
      <c r="K65" s="217"/>
      <c r="L65" s="217"/>
    </row>
    <row r="66" s="1" customFormat="1" spans="1:12">
      <c r="A66" s="8"/>
      <c r="B66" s="10"/>
      <c r="C66" s="10"/>
      <c r="D66" s="10"/>
      <c r="E66" s="10"/>
      <c r="F66" s="10"/>
      <c r="G66" s="10"/>
      <c r="H66" s="10"/>
      <c r="I66" s="10"/>
      <c r="J66" s="10"/>
      <c r="K66" s="217"/>
      <c r="L66" s="217"/>
    </row>
    <row r="67" s="1" customFormat="1" spans="1:12">
      <c r="A67" s="8"/>
      <c r="B67" s="10"/>
      <c r="C67" s="10"/>
      <c r="D67" s="10"/>
      <c r="E67" s="10"/>
      <c r="F67" s="10"/>
      <c r="G67" s="10"/>
      <c r="H67" s="10"/>
      <c r="I67" s="10"/>
      <c r="J67" s="10"/>
      <c r="K67" s="217"/>
      <c r="L67" s="217"/>
    </row>
    <row r="68" s="1" customFormat="1" spans="1:12">
      <c r="A68" s="8"/>
      <c r="B68" s="10"/>
      <c r="C68" s="10"/>
      <c r="D68" s="10"/>
      <c r="E68" s="10"/>
      <c r="F68" s="10"/>
      <c r="G68" s="10"/>
      <c r="H68" s="10"/>
      <c r="I68" s="10"/>
      <c r="J68" s="10"/>
      <c r="K68" s="217"/>
      <c r="L68" s="217"/>
    </row>
    <row r="69" s="1" customFormat="1" spans="1:12">
      <c r="A69" s="8"/>
      <c r="B69" s="10"/>
      <c r="C69" s="10"/>
      <c r="D69" s="10"/>
      <c r="E69" s="10"/>
      <c r="F69" s="10"/>
      <c r="G69" s="10"/>
      <c r="H69" s="10"/>
      <c r="I69" s="10"/>
      <c r="J69" s="10"/>
      <c r="K69" s="217"/>
      <c r="L69" s="217"/>
    </row>
    <row r="70" s="1" customFormat="1" spans="1:12">
      <c r="A70" s="8"/>
      <c r="B70" s="10"/>
      <c r="C70" s="10"/>
      <c r="D70" s="10"/>
      <c r="E70" s="10"/>
      <c r="F70" s="10"/>
      <c r="G70" s="10"/>
      <c r="H70" s="10"/>
      <c r="I70" s="10"/>
      <c r="J70" s="10"/>
      <c r="K70" s="217"/>
      <c r="L70" s="217"/>
    </row>
    <row r="71" s="1" customFormat="1" spans="1:12">
      <c r="A71" s="8"/>
      <c r="B71" s="10"/>
      <c r="C71" s="10"/>
      <c r="D71" s="10"/>
      <c r="E71" s="10"/>
      <c r="F71" s="10"/>
      <c r="G71" s="10"/>
      <c r="H71" s="10"/>
      <c r="I71" s="10"/>
      <c r="J71" s="10"/>
      <c r="K71" s="217"/>
      <c r="L71" s="217"/>
    </row>
    <row r="72" s="1" customFormat="1" spans="1:12">
      <c r="A72" s="8"/>
      <c r="B72" s="10"/>
      <c r="C72" s="10"/>
      <c r="D72" s="10"/>
      <c r="E72" s="10"/>
      <c r="F72" s="10"/>
      <c r="G72" s="10"/>
      <c r="H72" s="10"/>
      <c r="I72" s="10"/>
      <c r="J72" s="10"/>
      <c r="K72" s="217"/>
      <c r="L72" s="217"/>
    </row>
    <row r="73" s="1" customFormat="1" spans="1:13">
      <c r="A73" s="7" t="s">
        <v>3523</v>
      </c>
      <c r="B73" s="9">
        <v>408845</v>
      </c>
      <c r="C73" s="9">
        <v>315603</v>
      </c>
      <c r="D73" s="9">
        <v>243522</v>
      </c>
      <c r="E73" s="9">
        <v>217500</v>
      </c>
      <c r="F73" s="9">
        <v>423962</v>
      </c>
      <c r="G73" s="9">
        <v>-98404</v>
      </c>
      <c r="H73" s="9">
        <v>7478</v>
      </c>
      <c r="I73" s="9">
        <v>-751595</v>
      </c>
      <c r="J73" s="214">
        <v>273140</v>
      </c>
      <c r="K73" s="215">
        <v>562336</v>
      </c>
      <c r="L73" s="215">
        <v>345399</v>
      </c>
      <c r="M73" s="1">
        <v>704789</v>
      </c>
    </row>
    <row r="74" s="1" customFormat="1" spans="13:13">
      <c r="M74" s="218">
        <f>K73-M73</f>
        <v>-142453</v>
      </c>
    </row>
    <row r="75" spans="13:13">
      <c r="M75" s="218">
        <f>K74-M74</f>
        <v>142453</v>
      </c>
    </row>
  </sheetData>
  <autoFilter ref="A4:L47">
    <extLst/>
  </autoFilter>
  <mergeCells count="8">
    <mergeCell ref="A1:L1"/>
    <mergeCell ref="A2:L2"/>
    <mergeCell ref="A3:L3"/>
    <mergeCell ref="C4:J4"/>
    <mergeCell ref="A4:A5"/>
    <mergeCell ref="B4:B5"/>
    <mergeCell ref="K4:K5"/>
    <mergeCell ref="L4:L5"/>
  </mergeCells>
  <printOptions horizontalCentered="1" verticalCentered="1" gridLines="1"/>
  <pageMargins left="3" right="2" top="1" bottom="1" header="0" footer="0"/>
  <pageSetup paperSize="1" scale="36" orientation="landscape" blackAndWhite="1"/>
  <headerFooter alignWithMargins="0">
    <oddHeader>&amp;C@$</oddHeader>
    <oddFooter>&amp;C@&amp;- &amp;P&amp;-$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00B050"/>
  </sheetPr>
  <dimension ref="A1:S1325"/>
  <sheetViews>
    <sheetView showZeros="0" zoomScale="85" zoomScaleNormal="85" workbookViewId="0">
      <pane ySplit="3" topLeftCell="A4" activePane="bottomLeft" state="frozen"/>
      <selection/>
      <selection pane="bottomLeft" activeCell="I17" sqref="I17"/>
    </sheetView>
  </sheetViews>
  <sheetFormatPr defaultColWidth="9" defaultRowHeight="14.25"/>
  <cols>
    <col min="1" max="2" width="12.625" style="178" hidden="1" customWidth="1" outlineLevel="1"/>
    <col min="3" max="4" width="14.625" style="178" hidden="1" customWidth="1" outlineLevel="1"/>
    <col min="5" max="5" width="10.625" style="178" hidden="1" customWidth="1" outlineLevel="1"/>
    <col min="6" max="6" width="44.5" style="178" customWidth="1" collapsed="1"/>
    <col min="7" max="7" width="17.75" style="178" customWidth="1"/>
    <col min="8" max="8" width="13.25" style="178" customWidth="1"/>
    <col min="9" max="9" width="17.75" style="178" customWidth="1"/>
    <col min="10" max="10" width="14.5" style="178" customWidth="1"/>
    <col min="11" max="11" width="17.75" style="178" customWidth="1"/>
    <col min="12" max="13" width="15.25" style="178" customWidth="1"/>
    <col min="14" max="14" width="13.25" style="179" customWidth="1"/>
    <col min="15" max="16" width="3.5" style="178" customWidth="1"/>
    <col min="17" max="17" width="11.625" style="178" customWidth="1"/>
    <col min="18" max="19" width="9.5" style="178" customWidth="1"/>
    <col min="20" max="16384" width="9" style="178"/>
  </cols>
  <sheetData>
    <row r="1" ht="42" customHeight="1" spans="6:14">
      <c r="F1" s="180" t="s">
        <v>3534</v>
      </c>
      <c r="G1" s="180"/>
      <c r="H1" s="180"/>
      <c r="I1" s="180"/>
      <c r="J1" s="180"/>
      <c r="K1" s="180"/>
      <c r="L1" s="180"/>
      <c r="M1" s="180"/>
      <c r="N1" s="180"/>
    </row>
    <row r="2" ht="18.75" customHeight="1" spans="1:14">
      <c r="A2" s="178" t="s">
        <v>155</v>
      </c>
      <c r="F2" s="181" t="s">
        <v>3535</v>
      </c>
      <c r="G2" s="181"/>
      <c r="H2" s="181"/>
      <c r="I2" s="181"/>
      <c r="J2" s="189"/>
      <c r="K2" s="189"/>
      <c r="L2" s="189"/>
      <c r="M2" s="190" t="s">
        <v>137</v>
      </c>
      <c r="N2" s="191" t="s">
        <v>137</v>
      </c>
    </row>
    <row r="3" s="174" customFormat="1" ht="29.25" customHeight="1" spans="1:14">
      <c r="A3" s="182" t="s">
        <v>156</v>
      </c>
      <c r="B3" s="182" t="s">
        <v>157</v>
      </c>
      <c r="C3" s="182" t="s">
        <v>158</v>
      </c>
      <c r="D3" s="182" t="s">
        <v>159</v>
      </c>
      <c r="E3" s="182" t="s">
        <v>159</v>
      </c>
      <c r="F3" s="183" t="s">
        <v>160</v>
      </c>
      <c r="G3" s="184" t="s">
        <v>35</v>
      </c>
      <c r="H3" s="184" t="s">
        <v>2494</v>
      </c>
      <c r="I3" s="184" t="s">
        <v>37</v>
      </c>
      <c r="J3" s="184" t="s">
        <v>38</v>
      </c>
      <c r="K3" s="192" t="s">
        <v>41</v>
      </c>
      <c r="L3" s="192" t="s">
        <v>42</v>
      </c>
      <c r="M3" s="192" t="s">
        <v>43</v>
      </c>
      <c r="N3" s="43" t="s">
        <v>161</v>
      </c>
    </row>
    <row r="4" s="175" customFormat="1" ht="18.95" customHeight="1" spans="1:16">
      <c r="A4" s="185" t="s">
        <v>164</v>
      </c>
      <c r="B4" s="186" t="s">
        <v>165</v>
      </c>
      <c r="C4" s="186" t="s">
        <v>165</v>
      </c>
      <c r="D4" s="187" t="s">
        <v>167</v>
      </c>
      <c r="E4" s="186" t="s">
        <v>165</v>
      </c>
      <c r="F4" s="32" t="s">
        <v>166</v>
      </c>
      <c r="G4" s="188">
        <f ca="1">SUMIF($B5:$B$1300,$D4,$G5:$G$1300)</f>
        <v>479239</v>
      </c>
      <c r="H4" s="188">
        <f ca="1">SUMIF($B5:$B$1300,$D4,$H5:$H$1300)</f>
        <v>0</v>
      </c>
      <c r="I4" s="188">
        <f>SUMIF($B5:$B$1300,$D4,$I5:$I$1300)</f>
        <v>519073</v>
      </c>
      <c r="J4" s="188">
        <f>VLOOKUP(F4,'数据-省本级决算数'!$A:$B,2,0)</f>
        <v>487855</v>
      </c>
      <c r="K4" s="193">
        <f ca="1">J4/G4</f>
        <v>1.02</v>
      </c>
      <c r="L4" s="193" t="e">
        <f ca="1">J4/H4</f>
        <v>#DIV/0!</v>
      </c>
      <c r="M4" s="193">
        <f>IFERROR(J4/I4,0)</f>
        <v>0.94</v>
      </c>
      <c r="N4" s="146">
        <f ca="1" t="shared" ref="N4:N35" si="0">IF(ISERROR(J4/G4-1),"",J4/G4-1)</f>
        <v>0.018</v>
      </c>
      <c r="O4" s="194" t="str">
        <f ca="1">IF(F4&lt;&gt;"",IF(SUM(G4:J4)&lt;&gt;0,"是","否"),"空")</f>
        <v>是</v>
      </c>
      <c r="P4" s="194" t="str">
        <f>IF(C4&lt;&gt;"",IF(OR(LEFT(C4,3)="205",LEFT(C4,3)="206",LEFT(C4,3)="207",LEFT(C4,3)="208",LEFT(C4,3)="210",LEFT(C4,3)="213"),"是","否"),"是")</f>
        <v>是</v>
      </c>
    </row>
    <row r="5" s="175" customFormat="1" ht="18.95" customHeight="1" spans="1:16">
      <c r="A5" s="185" t="s">
        <v>165</v>
      </c>
      <c r="B5" s="186" t="s">
        <v>167</v>
      </c>
      <c r="C5" s="186" t="s">
        <v>165</v>
      </c>
      <c r="D5" s="187" t="s">
        <v>169</v>
      </c>
      <c r="E5" s="186" t="s">
        <v>165</v>
      </c>
      <c r="F5" s="35" t="s">
        <v>168</v>
      </c>
      <c r="G5" s="38">
        <f ca="1">SUMIF($C4:$C1305,$D5,$G4:$G1304)</f>
        <v>10157</v>
      </c>
      <c r="H5" s="38">
        <f ca="1">SUMIF($C4:$C1305,$D5,$H4:$H1304)</f>
        <v>0</v>
      </c>
      <c r="I5" s="38">
        <f>IFERROR(VLOOKUP(F5,'数据-省本级调整数'!$A:$B,2,0),0)</f>
        <v>9896</v>
      </c>
      <c r="J5" s="38">
        <f>VLOOKUP(F5,'数据-省本级决算数'!$A:$B,2,0)</f>
        <v>7736</v>
      </c>
      <c r="K5" s="193">
        <f ca="1" t="shared" ref="K5:K68" si="1">J5/G5</f>
        <v>0.76</v>
      </c>
      <c r="L5" s="193" t="e">
        <f ca="1" t="shared" ref="L5:L68" si="2">J5/H5</f>
        <v>#DIV/0!</v>
      </c>
      <c r="M5" s="193">
        <f t="shared" ref="M5:M68" si="3">IFERROR(J5/I5,0)</f>
        <v>0.78</v>
      </c>
      <c r="N5" s="148">
        <f ca="1" t="shared" si="0"/>
        <v>-0.238</v>
      </c>
      <c r="O5" s="194" t="str">
        <f ca="1" t="shared" ref="O5:O67" si="4">IF(F5&lt;&gt;"",IF(SUM(G5:J5)&lt;&gt;0,"是","否"),"空")</f>
        <v>是</v>
      </c>
      <c r="P5" s="194" t="str">
        <f t="shared" ref="P5:P68" si="5">IF(C5&lt;&gt;"",IF(OR(LEFT(D5,3)="205",LEFT(D5,3)="206",LEFT(D5,3)="207",LEFT(D5,3)="208",LEFT(D5,3)="210",LEFT(D5,3)="213"),"是","否"),"是")</f>
        <v>是</v>
      </c>
    </row>
    <row r="6" s="175" customFormat="1" ht="18.95" customHeight="1" spans="1:16">
      <c r="A6" s="185" t="s">
        <v>165</v>
      </c>
      <c r="B6" s="186" t="s">
        <v>165</v>
      </c>
      <c r="C6" s="186" t="s">
        <v>169</v>
      </c>
      <c r="D6" s="187" t="s">
        <v>171</v>
      </c>
      <c r="E6" s="186" t="s">
        <v>176</v>
      </c>
      <c r="F6" s="35" t="s">
        <v>170</v>
      </c>
      <c r="G6" s="38">
        <v>4166</v>
      </c>
      <c r="H6" s="38" t="str">
        <f>IFERROR(VLOOKUP(D6,#REF!,4,0),"0")</f>
        <v>0</v>
      </c>
      <c r="I6" s="38"/>
      <c r="J6" s="38">
        <f>IFERROR(VLOOKUP(F6,'数据-省本级决算数'!$A:$B,2,0),"0")</f>
        <v>4776</v>
      </c>
      <c r="K6" s="193">
        <f t="shared" si="1"/>
        <v>1.15</v>
      </c>
      <c r="L6" s="193" t="e">
        <f t="shared" si="2"/>
        <v>#DIV/0!</v>
      </c>
      <c r="M6" s="193">
        <f t="shared" si="3"/>
        <v>0</v>
      </c>
      <c r="N6" s="148">
        <f t="shared" si="0"/>
        <v>0.146</v>
      </c>
      <c r="O6" s="194" t="str">
        <f t="shared" si="4"/>
        <v>是</v>
      </c>
      <c r="P6" s="194" t="str">
        <f t="shared" si="5"/>
        <v>否</v>
      </c>
    </row>
    <row r="7" s="175" customFormat="1" ht="18.95" customHeight="1" spans="1:16">
      <c r="A7" s="185" t="s">
        <v>165</v>
      </c>
      <c r="B7" s="186" t="s">
        <v>165</v>
      </c>
      <c r="C7" s="186" t="s">
        <v>169</v>
      </c>
      <c r="D7" s="187" t="s">
        <v>173</v>
      </c>
      <c r="E7" s="186" t="s">
        <v>176</v>
      </c>
      <c r="F7" s="35" t="s">
        <v>172</v>
      </c>
      <c r="G7" s="38">
        <v>657</v>
      </c>
      <c r="H7" s="38" t="str">
        <f>IFERROR(VLOOKUP(D7,#REF!,4,0),"0")</f>
        <v>0</v>
      </c>
      <c r="I7" s="38"/>
      <c r="J7" s="38">
        <f>IFERROR(VLOOKUP(F7,'数据-省本级决算数'!$A:$B,2,0),"0")</f>
        <v>590</v>
      </c>
      <c r="K7" s="193">
        <f t="shared" si="1"/>
        <v>0.9</v>
      </c>
      <c r="L7" s="193" t="e">
        <f t="shared" si="2"/>
        <v>#DIV/0!</v>
      </c>
      <c r="M7" s="193">
        <f t="shared" si="3"/>
        <v>0</v>
      </c>
      <c r="N7" s="148">
        <f t="shared" si="0"/>
        <v>-0.102</v>
      </c>
      <c r="O7" s="194" t="str">
        <f t="shared" si="4"/>
        <v>是</v>
      </c>
      <c r="P7" s="194" t="str">
        <f t="shared" si="5"/>
        <v>否</v>
      </c>
    </row>
    <row r="8" s="175" customFormat="1" ht="18.95" customHeight="1" spans="1:16">
      <c r="A8" s="185" t="s">
        <v>165</v>
      </c>
      <c r="B8" s="186" t="s">
        <v>165</v>
      </c>
      <c r="C8" s="186" t="s">
        <v>169</v>
      </c>
      <c r="D8" s="187" t="s">
        <v>175</v>
      </c>
      <c r="E8" s="186" t="s">
        <v>176</v>
      </c>
      <c r="F8" s="35" t="s">
        <v>174</v>
      </c>
      <c r="G8" s="38">
        <v>382</v>
      </c>
      <c r="H8" s="38" t="str">
        <f>IFERROR(VLOOKUP(D8,#REF!,4,0),"0")</f>
        <v>0</v>
      </c>
      <c r="I8" s="38"/>
      <c r="J8" s="38">
        <f>IFERROR(VLOOKUP(F8,'数据-省本级决算数'!$A:$B,2,0),"0")</f>
        <v>713</v>
      </c>
      <c r="K8" s="193">
        <f t="shared" si="1"/>
        <v>1.87</v>
      </c>
      <c r="L8" s="193" t="e">
        <f t="shared" si="2"/>
        <v>#DIV/0!</v>
      </c>
      <c r="M8" s="193">
        <f t="shared" si="3"/>
        <v>0</v>
      </c>
      <c r="N8" s="148">
        <f t="shared" si="0"/>
        <v>0.866</v>
      </c>
      <c r="O8" s="194" t="str">
        <f t="shared" si="4"/>
        <v>是</v>
      </c>
      <c r="P8" s="194" t="str">
        <f t="shared" si="5"/>
        <v>否</v>
      </c>
    </row>
    <row r="9" s="175" customFormat="1" ht="18.95" customHeight="1" spans="1:16">
      <c r="A9" s="185" t="s">
        <v>165</v>
      </c>
      <c r="B9" s="186" t="s">
        <v>165</v>
      </c>
      <c r="C9" s="186" t="s">
        <v>169</v>
      </c>
      <c r="D9" s="187" t="s">
        <v>178</v>
      </c>
      <c r="E9" s="186" t="s">
        <v>176</v>
      </c>
      <c r="F9" s="35" t="s">
        <v>177</v>
      </c>
      <c r="G9" s="38">
        <v>900</v>
      </c>
      <c r="H9" s="38" t="str">
        <f>IFERROR(VLOOKUP(D9,#REF!,4,0),"0")</f>
        <v>0</v>
      </c>
      <c r="I9" s="38"/>
      <c r="J9" s="38">
        <f>IFERROR(VLOOKUP(F9,'数据-省本级决算数'!$A:$B,2,0),"0")</f>
        <v>738</v>
      </c>
      <c r="K9" s="193">
        <f t="shared" si="1"/>
        <v>0.82</v>
      </c>
      <c r="L9" s="193"/>
      <c r="M9" s="193">
        <f t="shared" si="3"/>
        <v>0</v>
      </c>
      <c r="N9" s="148">
        <f t="shared" si="0"/>
        <v>-0.18</v>
      </c>
      <c r="O9" s="194" t="str">
        <f t="shared" si="4"/>
        <v>是</v>
      </c>
      <c r="P9" s="194" t="str">
        <f t="shared" si="5"/>
        <v>否</v>
      </c>
    </row>
    <row r="10" s="175" customFormat="1" ht="18.95" customHeight="1" spans="1:16">
      <c r="A10" s="185" t="s">
        <v>165</v>
      </c>
      <c r="B10" s="186" t="s">
        <v>165</v>
      </c>
      <c r="C10" s="186" t="s">
        <v>169</v>
      </c>
      <c r="D10" s="187" t="s">
        <v>180</v>
      </c>
      <c r="E10" s="186" t="s">
        <v>176</v>
      </c>
      <c r="F10" s="35" t="s">
        <v>179</v>
      </c>
      <c r="G10" s="38">
        <v>430</v>
      </c>
      <c r="H10" s="38" t="str">
        <f>IFERROR(VLOOKUP(D10,#REF!,4,0),"0")</f>
        <v>0</v>
      </c>
      <c r="I10" s="38"/>
      <c r="J10" s="38">
        <f>IFERROR(VLOOKUP(F10,'数据-省本级决算数'!$A:$B,2,0),"0")</f>
        <v>400</v>
      </c>
      <c r="K10" s="193">
        <f t="shared" si="1"/>
        <v>0.93</v>
      </c>
      <c r="L10" s="193" t="e">
        <f t="shared" si="2"/>
        <v>#DIV/0!</v>
      </c>
      <c r="M10" s="193">
        <f t="shared" si="3"/>
        <v>0</v>
      </c>
      <c r="N10" s="148">
        <f t="shared" si="0"/>
        <v>-0.07</v>
      </c>
      <c r="O10" s="194" t="str">
        <f t="shared" si="4"/>
        <v>是</v>
      </c>
      <c r="P10" s="194" t="str">
        <f t="shared" si="5"/>
        <v>否</v>
      </c>
    </row>
    <row r="11" s="175" customFormat="1" ht="18.95" customHeight="1" spans="1:16">
      <c r="A11" s="185" t="s">
        <v>165</v>
      </c>
      <c r="B11" s="186" t="s">
        <v>165</v>
      </c>
      <c r="C11" s="186" t="s">
        <v>169</v>
      </c>
      <c r="D11" s="187" t="s">
        <v>182</v>
      </c>
      <c r="E11" s="186" t="s">
        <v>176</v>
      </c>
      <c r="F11" s="35" t="s">
        <v>181</v>
      </c>
      <c r="G11" s="38">
        <v>300</v>
      </c>
      <c r="H11" s="38" t="str">
        <f>IFERROR(VLOOKUP(D11,#REF!,4,0),"0")</f>
        <v>0</v>
      </c>
      <c r="I11" s="38"/>
      <c r="J11" s="38">
        <f>IFERROR(VLOOKUP(F11,'数据-省本级决算数'!$A:$B,2,0),"0")</f>
        <v>300</v>
      </c>
      <c r="K11" s="193">
        <f t="shared" si="1"/>
        <v>1</v>
      </c>
      <c r="L11" s="193" t="e">
        <f t="shared" si="2"/>
        <v>#DIV/0!</v>
      </c>
      <c r="M11" s="193">
        <f t="shared" si="3"/>
        <v>0</v>
      </c>
      <c r="N11" s="148">
        <f t="shared" si="0"/>
        <v>0</v>
      </c>
      <c r="O11" s="194" t="str">
        <f t="shared" si="4"/>
        <v>是</v>
      </c>
      <c r="P11" s="194" t="str">
        <f t="shared" si="5"/>
        <v>否</v>
      </c>
    </row>
    <row r="12" s="175" customFormat="1" ht="18.95" customHeight="1" spans="1:16">
      <c r="A12" s="185" t="s">
        <v>165</v>
      </c>
      <c r="B12" s="186" t="s">
        <v>165</v>
      </c>
      <c r="C12" s="186" t="s">
        <v>169</v>
      </c>
      <c r="D12" s="187" t="s">
        <v>184</v>
      </c>
      <c r="E12" s="186" t="s">
        <v>176</v>
      </c>
      <c r="F12" s="39" t="s">
        <v>183</v>
      </c>
      <c r="G12" s="38">
        <v>0</v>
      </c>
      <c r="H12" s="38" t="str">
        <f>IFERROR(VLOOKUP(D12,#REF!,4,0),"0")</f>
        <v>0</v>
      </c>
      <c r="I12" s="38"/>
      <c r="J12" s="38">
        <f>IFERROR(VLOOKUP(F12,'数据-省本级决算数'!$A:$B,2,0),"0")</f>
        <v>150</v>
      </c>
      <c r="K12" s="193"/>
      <c r="L12" s="193" t="e">
        <f t="shared" si="2"/>
        <v>#DIV/0!</v>
      </c>
      <c r="M12" s="193">
        <f t="shared" si="3"/>
        <v>0</v>
      </c>
      <c r="N12" s="148" t="str">
        <f t="shared" si="0"/>
        <v/>
      </c>
      <c r="O12" s="194" t="str">
        <f t="shared" si="4"/>
        <v>是</v>
      </c>
      <c r="P12" s="194" t="str">
        <f t="shared" si="5"/>
        <v>否</v>
      </c>
    </row>
    <row r="13" s="175" customFormat="1" ht="18.95" customHeight="1" spans="1:16">
      <c r="A13" s="185" t="s">
        <v>165</v>
      </c>
      <c r="B13" s="186" t="s">
        <v>165</v>
      </c>
      <c r="C13" s="186" t="s">
        <v>169</v>
      </c>
      <c r="D13" s="187" t="s">
        <v>186</v>
      </c>
      <c r="E13" s="186" t="s">
        <v>176</v>
      </c>
      <c r="F13" s="35" t="s">
        <v>185</v>
      </c>
      <c r="G13" s="38">
        <v>437</v>
      </c>
      <c r="H13" s="38" t="str">
        <f>IFERROR(VLOOKUP(D13,#REF!,4,0),"0")</f>
        <v>0</v>
      </c>
      <c r="I13" s="38"/>
      <c r="J13" s="38">
        <f>IFERROR(VLOOKUP(F13,'数据-省本级决算数'!$A:$B,2,0),"0")</f>
        <v>437</v>
      </c>
      <c r="K13" s="193">
        <f t="shared" si="1"/>
        <v>1</v>
      </c>
      <c r="L13" s="193" t="e">
        <f t="shared" si="2"/>
        <v>#DIV/0!</v>
      </c>
      <c r="M13" s="193">
        <f t="shared" si="3"/>
        <v>0</v>
      </c>
      <c r="N13" s="148">
        <f t="shared" si="0"/>
        <v>0</v>
      </c>
      <c r="O13" s="194" t="str">
        <f t="shared" si="4"/>
        <v>是</v>
      </c>
      <c r="P13" s="194" t="str">
        <f t="shared" si="5"/>
        <v>否</v>
      </c>
    </row>
    <row r="14" s="175" customFormat="1" ht="18.95" customHeight="1" spans="1:16">
      <c r="A14" s="185" t="s">
        <v>165</v>
      </c>
      <c r="B14" s="186" t="s">
        <v>165</v>
      </c>
      <c r="C14" s="186" t="s">
        <v>169</v>
      </c>
      <c r="D14" s="187" t="s">
        <v>188</v>
      </c>
      <c r="E14" s="186" t="s">
        <v>176</v>
      </c>
      <c r="F14" s="35" t="s">
        <v>187</v>
      </c>
      <c r="G14" s="38">
        <v>100</v>
      </c>
      <c r="H14" s="38" t="str">
        <f>IFERROR(VLOOKUP(D14,#REF!,4,0),"0")</f>
        <v>0</v>
      </c>
      <c r="I14" s="38"/>
      <c r="J14" s="38">
        <f>IFERROR(VLOOKUP(F14,'数据-省本级决算数'!$A:$B,2,0),"0")</f>
        <v>100</v>
      </c>
      <c r="K14" s="193">
        <f t="shared" si="1"/>
        <v>1</v>
      </c>
      <c r="L14" s="193" t="e">
        <f t="shared" si="2"/>
        <v>#DIV/0!</v>
      </c>
      <c r="M14" s="193">
        <f t="shared" si="3"/>
        <v>0</v>
      </c>
      <c r="N14" s="148">
        <f t="shared" si="0"/>
        <v>0</v>
      </c>
      <c r="O14" s="194" t="str">
        <f t="shared" si="4"/>
        <v>是</v>
      </c>
      <c r="P14" s="194" t="str">
        <f t="shared" si="5"/>
        <v>否</v>
      </c>
    </row>
    <row r="15" s="175" customFormat="1" ht="18.95" customHeight="1" spans="1:16">
      <c r="A15" s="185" t="s">
        <v>165</v>
      </c>
      <c r="B15" s="186" t="s">
        <v>165</v>
      </c>
      <c r="C15" s="186" t="s">
        <v>169</v>
      </c>
      <c r="D15" s="187" t="s">
        <v>190</v>
      </c>
      <c r="E15" s="186" t="s">
        <v>176</v>
      </c>
      <c r="F15" s="35" t="s">
        <v>189</v>
      </c>
      <c r="G15" s="38">
        <v>86</v>
      </c>
      <c r="H15" s="38" t="str">
        <f>IFERROR(VLOOKUP(D15,#REF!,4,0),"0")</f>
        <v>0</v>
      </c>
      <c r="I15" s="38"/>
      <c r="J15" s="38">
        <f>IFERROR(VLOOKUP(F15,'数据-省本级决算数'!$A:$B,2,0),"0")</f>
        <v>103</v>
      </c>
      <c r="K15" s="193">
        <f t="shared" si="1"/>
        <v>1.2</v>
      </c>
      <c r="L15" s="193" t="e">
        <f t="shared" si="2"/>
        <v>#DIV/0!</v>
      </c>
      <c r="M15" s="193">
        <f t="shared" si="3"/>
        <v>0</v>
      </c>
      <c r="N15" s="148">
        <f t="shared" si="0"/>
        <v>0.198</v>
      </c>
      <c r="O15" s="194" t="str">
        <f t="shared" si="4"/>
        <v>是</v>
      </c>
      <c r="P15" s="194" t="str">
        <f t="shared" si="5"/>
        <v>否</v>
      </c>
    </row>
    <row r="16" s="175" customFormat="1" ht="18.95" customHeight="1" spans="1:16">
      <c r="A16" s="185" t="s">
        <v>165</v>
      </c>
      <c r="B16" s="186" t="s">
        <v>165</v>
      </c>
      <c r="C16" s="186" t="s">
        <v>169</v>
      </c>
      <c r="D16" s="187" t="s">
        <v>192</v>
      </c>
      <c r="E16" s="186" t="s">
        <v>176</v>
      </c>
      <c r="F16" s="35" t="s">
        <v>191</v>
      </c>
      <c r="G16" s="38">
        <v>2699</v>
      </c>
      <c r="H16" s="38" t="str">
        <f>IFERROR(VLOOKUP(D16,#REF!,4,0),"0")</f>
        <v>0</v>
      </c>
      <c r="I16" s="38"/>
      <c r="J16" s="38">
        <f>IFERROR(VLOOKUP(F16,'数据-省本级决算数'!$A:$B,2,0),"0")</f>
        <v>-571</v>
      </c>
      <c r="K16" s="193">
        <f t="shared" si="1"/>
        <v>-0.21</v>
      </c>
      <c r="L16" s="193" t="e">
        <f t="shared" si="2"/>
        <v>#DIV/0!</v>
      </c>
      <c r="M16" s="193">
        <f t="shared" si="3"/>
        <v>0</v>
      </c>
      <c r="N16" s="148">
        <f t="shared" si="0"/>
        <v>-1.212</v>
      </c>
      <c r="O16" s="194" t="str">
        <f t="shared" si="4"/>
        <v>是</v>
      </c>
      <c r="P16" s="194" t="str">
        <f t="shared" si="5"/>
        <v>否</v>
      </c>
    </row>
    <row r="17" s="175" customFormat="1" ht="18.95" customHeight="1" spans="1:16">
      <c r="A17" s="185" t="s">
        <v>165</v>
      </c>
      <c r="B17" s="186" t="s">
        <v>167</v>
      </c>
      <c r="C17" s="186" t="s">
        <v>165</v>
      </c>
      <c r="D17" s="187" t="s">
        <v>194</v>
      </c>
      <c r="E17" s="186"/>
      <c r="F17" s="35" t="s">
        <v>193</v>
      </c>
      <c r="G17" s="38">
        <f ca="1">SUMIF($C16:$C1317,$D17,$G16:$G1316)</f>
        <v>8096</v>
      </c>
      <c r="H17" s="38">
        <f ca="1">SUMIF($C16:$C1317,$D17,$H16:$H1316)</f>
        <v>0</v>
      </c>
      <c r="I17" s="38">
        <f>IFERROR(VLOOKUP(F17,'数据-省本级调整数'!$A:$B,2,0),0)</f>
        <v>8446</v>
      </c>
      <c r="J17" s="38">
        <f>VLOOKUP(F17,'数据-省本级决算数'!$A:$B,2,0)</f>
        <v>8318</v>
      </c>
      <c r="K17" s="193">
        <f ca="1" t="shared" si="1"/>
        <v>1.03</v>
      </c>
      <c r="L17" s="193" t="e">
        <f ca="1" t="shared" si="2"/>
        <v>#DIV/0!</v>
      </c>
      <c r="M17" s="193">
        <f t="shared" si="3"/>
        <v>0.98</v>
      </c>
      <c r="N17" s="148">
        <f ca="1" t="shared" si="0"/>
        <v>0.027</v>
      </c>
      <c r="O17" s="194" t="str">
        <f ca="1" t="shared" si="4"/>
        <v>是</v>
      </c>
      <c r="P17" s="194" t="str">
        <f t="shared" si="5"/>
        <v>是</v>
      </c>
    </row>
    <row r="18" s="175" customFormat="1" ht="18.95" customHeight="1" spans="1:16">
      <c r="A18" s="185" t="s">
        <v>165</v>
      </c>
      <c r="B18" s="186" t="s">
        <v>165</v>
      </c>
      <c r="C18" s="186" t="s">
        <v>194</v>
      </c>
      <c r="D18" s="187" t="s">
        <v>195</v>
      </c>
      <c r="E18" s="186" t="s">
        <v>176</v>
      </c>
      <c r="F18" s="35" t="s">
        <v>170</v>
      </c>
      <c r="G18" s="38">
        <v>3412</v>
      </c>
      <c r="H18" s="38" t="str">
        <f>IFERROR(VLOOKUP(D18,#REF!,4,0),"0")</f>
        <v>0</v>
      </c>
      <c r="I18" s="38"/>
      <c r="J18" s="38">
        <f>IFERROR(VLOOKUP(F18,'数据-省本级决算数'!$A:$B,2,0),"0")</f>
        <v>4776</v>
      </c>
      <c r="K18" s="193">
        <f t="shared" si="1"/>
        <v>1.4</v>
      </c>
      <c r="L18" s="193" t="e">
        <f t="shared" si="2"/>
        <v>#DIV/0!</v>
      </c>
      <c r="M18" s="193">
        <f t="shared" si="3"/>
        <v>0</v>
      </c>
      <c r="N18" s="148">
        <f t="shared" si="0"/>
        <v>0.4</v>
      </c>
      <c r="O18" s="194" t="str">
        <f t="shared" si="4"/>
        <v>是</v>
      </c>
      <c r="P18" s="194" t="str">
        <f t="shared" si="5"/>
        <v>否</v>
      </c>
    </row>
    <row r="19" s="175" customFormat="1" ht="18.95" customHeight="1" spans="1:16">
      <c r="A19" s="185" t="s">
        <v>165</v>
      </c>
      <c r="B19" s="186" t="s">
        <v>165</v>
      </c>
      <c r="C19" s="186" t="s">
        <v>194</v>
      </c>
      <c r="D19" s="187" t="s">
        <v>196</v>
      </c>
      <c r="E19" s="186" t="s">
        <v>176</v>
      </c>
      <c r="F19" s="35" t="s">
        <v>172</v>
      </c>
      <c r="G19" s="38">
        <v>1990</v>
      </c>
      <c r="H19" s="38" t="str">
        <f>IFERROR(VLOOKUP(D19,#REF!,4,0),"0")</f>
        <v>0</v>
      </c>
      <c r="I19" s="38"/>
      <c r="J19" s="38">
        <f>IFERROR(VLOOKUP(F19,'数据-省本级决算数'!$A:$B,2,0),"0")</f>
        <v>590</v>
      </c>
      <c r="K19" s="193">
        <f t="shared" si="1"/>
        <v>0.3</v>
      </c>
      <c r="L19" s="193" t="e">
        <f t="shared" si="2"/>
        <v>#DIV/0!</v>
      </c>
      <c r="M19" s="193">
        <f t="shared" si="3"/>
        <v>0</v>
      </c>
      <c r="N19" s="148">
        <f t="shared" si="0"/>
        <v>-0.704</v>
      </c>
      <c r="O19" s="194" t="str">
        <f t="shared" si="4"/>
        <v>是</v>
      </c>
      <c r="P19" s="194" t="str">
        <f t="shared" si="5"/>
        <v>否</v>
      </c>
    </row>
    <row r="20" s="175" customFormat="1" ht="18.95" customHeight="1" spans="1:16">
      <c r="A20" s="185" t="s">
        <v>165</v>
      </c>
      <c r="B20" s="186" t="s">
        <v>165</v>
      </c>
      <c r="C20" s="186" t="s">
        <v>194</v>
      </c>
      <c r="D20" s="187" t="s">
        <v>197</v>
      </c>
      <c r="E20" s="186" t="s">
        <v>176</v>
      </c>
      <c r="F20" s="35" t="s">
        <v>174</v>
      </c>
      <c r="G20" s="38">
        <v>427</v>
      </c>
      <c r="H20" s="38" t="str">
        <f>IFERROR(VLOOKUP(D20,#REF!,4,0),"0")</f>
        <v>0</v>
      </c>
      <c r="I20" s="38"/>
      <c r="J20" s="38">
        <f>IFERROR(VLOOKUP(F20,'数据-省本级决算数'!$A:$B,2,0),"0")</f>
        <v>713</v>
      </c>
      <c r="K20" s="193">
        <f t="shared" si="1"/>
        <v>1.67</v>
      </c>
      <c r="L20" s="193" t="e">
        <f t="shared" si="2"/>
        <v>#DIV/0!</v>
      </c>
      <c r="M20" s="193">
        <f t="shared" si="3"/>
        <v>0</v>
      </c>
      <c r="N20" s="148">
        <f t="shared" si="0"/>
        <v>0.67</v>
      </c>
      <c r="O20" s="194" t="str">
        <f t="shared" si="4"/>
        <v>是</v>
      </c>
      <c r="P20" s="194" t="str">
        <f t="shared" si="5"/>
        <v>否</v>
      </c>
    </row>
    <row r="21" s="175" customFormat="1" ht="18.95" customHeight="1" spans="1:16">
      <c r="A21" s="185" t="s">
        <v>165</v>
      </c>
      <c r="B21" s="186" t="s">
        <v>165</v>
      </c>
      <c r="C21" s="186" t="s">
        <v>194</v>
      </c>
      <c r="D21" s="187" t="s">
        <v>199</v>
      </c>
      <c r="E21" s="186" t="s">
        <v>176</v>
      </c>
      <c r="F21" s="35" t="s">
        <v>198</v>
      </c>
      <c r="G21" s="38">
        <v>700</v>
      </c>
      <c r="H21" s="38" t="str">
        <f>IFERROR(VLOOKUP(D21,#REF!,4,0),"0")</f>
        <v>0</v>
      </c>
      <c r="I21" s="38"/>
      <c r="J21" s="38">
        <f>IFERROR(VLOOKUP(F21,'数据-省本级决算数'!$A:$B,2,0),"0")</f>
        <v>850</v>
      </c>
      <c r="K21" s="193">
        <f t="shared" si="1"/>
        <v>1.21</v>
      </c>
      <c r="L21" s="193"/>
      <c r="M21" s="193">
        <f t="shared" si="3"/>
        <v>0</v>
      </c>
      <c r="N21" s="148">
        <f t="shared" si="0"/>
        <v>0.214</v>
      </c>
      <c r="O21" s="194" t="str">
        <f t="shared" si="4"/>
        <v>是</v>
      </c>
      <c r="P21" s="194" t="str">
        <f t="shared" si="5"/>
        <v>否</v>
      </c>
    </row>
    <row r="22" s="175" customFormat="1" ht="18.95" customHeight="1" spans="1:16">
      <c r="A22" s="185" t="s">
        <v>165</v>
      </c>
      <c r="B22" s="186" t="s">
        <v>165</v>
      </c>
      <c r="C22" s="186" t="s">
        <v>194</v>
      </c>
      <c r="D22" s="187" t="s">
        <v>201</v>
      </c>
      <c r="E22" s="186" t="s">
        <v>176</v>
      </c>
      <c r="F22" s="35" t="s">
        <v>200</v>
      </c>
      <c r="G22" s="38">
        <v>215</v>
      </c>
      <c r="H22" s="38" t="str">
        <f>IFERROR(VLOOKUP(D22,#REF!,4,0),"0")</f>
        <v>0</v>
      </c>
      <c r="I22" s="38"/>
      <c r="J22" s="38">
        <f>VLOOKUP(F22,'数据-省本级决算数'!$A:$B,2,0)</f>
        <v>215</v>
      </c>
      <c r="K22" s="193">
        <f t="shared" si="1"/>
        <v>1</v>
      </c>
      <c r="L22" s="193" t="e">
        <f t="shared" si="2"/>
        <v>#DIV/0!</v>
      </c>
      <c r="M22" s="193">
        <f t="shared" si="3"/>
        <v>0</v>
      </c>
      <c r="N22" s="148">
        <f t="shared" si="0"/>
        <v>0</v>
      </c>
      <c r="O22" s="194" t="str">
        <f t="shared" si="4"/>
        <v>是</v>
      </c>
      <c r="P22" s="194" t="str">
        <f t="shared" si="5"/>
        <v>否</v>
      </c>
    </row>
    <row r="23" s="175" customFormat="1" ht="18.95" customHeight="1" spans="1:16">
      <c r="A23" s="185" t="s">
        <v>165</v>
      </c>
      <c r="B23" s="186" t="s">
        <v>165</v>
      </c>
      <c r="C23" s="186" t="s">
        <v>194</v>
      </c>
      <c r="D23" s="187" t="s">
        <v>203</v>
      </c>
      <c r="E23" s="186" t="s">
        <v>176</v>
      </c>
      <c r="F23" s="35" t="s">
        <v>202</v>
      </c>
      <c r="G23" s="38">
        <v>165</v>
      </c>
      <c r="H23" s="38" t="str">
        <f>IFERROR(VLOOKUP(D23,#REF!,4,0),"0")</f>
        <v>0</v>
      </c>
      <c r="I23" s="38"/>
      <c r="J23" s="38">
        <f>VLOOKUP(F23,'数据-省本级决算数'!$A:$B,2,0)</f>
        <v>165</v>
      </c>
      <c r="K23" s="193">
        <f t="shared" si="1"/>
        <v>1</v>
      </c>
      <c r="L23" s="193" t="e">
        <f t="shared" si="2"/>
        <v>#DIV/0!</v>
      </c>
      <c r="M23" s="193">
        <f t="shared" si="3"/>
        <v>0</v>
      </c>
      <c r="N23" s="148">
        <f t="shared" si="0"/>
        <v>0</v>
      </c>
      <c r="O23" s="194" t="str">
        <f t="shared" si="4"/>
        <v>是</v>
      </c>
      <c r="P23" s="194" t="str">
        <f t="shared" si="5"/>
        <v>否</v>
      </c>
    </row>
    <row r="24" s="175" customFormat="1" ht="18.95" customHeight="1" spans="1:16">
      <c r="A24" s="185" t="s">
        <v>165</v>
      </c>
      <c r="B24" s="186" t="s">
        <v>165</v>
      </c>
      <c r="C24" s="186" t="s">
        <v>194</v>
      </c>
      <c r="D24" s="187" t="s">
        <v>204</v>
      </c>
      <c r="E24" s="186" t="s">
        <v>176</v>
      </c>
      <c r="F24" s="35" t="s">
        <v>189</v>
      </c>
      <c r="G24" s="38">
        <v>151</v>
      </c>
      <c r="H24" s="38" t="str">
        <f>IFERROR(VLOOKUP(D24,#REF!,4,0),"0")</f>
        <v>0</v>
      </c>
      <c r="I24" s="38"/>
      <c r="J24" s="38">
        <f>VLOOKUP(F24,'数据-省本级决算数'!$A:$B,2,0)</f>
        <v>103</v>
      </c>
      <c r="K24" s="193">
        <f t="shared" si="1"/>
        <v>0.68</v>
      </c>
      <c r="L24" s="193" t="e">
        <f t="shared" si="2"/>
        <v>#DIV/0!</v>
      </c>
      <c r="M24" s="193">
        <f t="shared" si="3"/>
        <v>0</v>
      </c>
      <c r="N24" s="148">
        <f t="shared" si="0"/>
        <v>-0.318</v>
      </c>
      <c r="O24" s="194" t="str">
        <f t="shared" si="4"/>
        <v>是</v>
      </c>
      <c r="P24" s="194" t="str">
        <f t="shared" si="5"/>
        <v>否</v>
      </c>
    </row>
    <row r="25" s="175" customFormat="1" ht="18.95" customHeight="1" spans="1:16">
      <c r="A25" s="185" t="s">
        <v>165</v>
      </c>
      <c r="B25" s="186" t="s">
        <v>165</v>
      </c>
      <c r="C25" s="186" t="s">
        <v>194</v>
      </c>
      <c r="D25" s="187" t="s">
        <v>206</v>
      </c>
      <c r="E25" s="186" t="s">
        <v>176</v>
      </c>
      <c r="F25" s="35" t="s">
        <v>205</v>
      </c>
      <c r="G25" s="38">
        <v>1036</v>
      </c>
      <c r="H25" s="38" t="str">
        <f>IFERROR(VLOOKUP(D25,#REF!,4,0),"0")</f>
        <v>0</v>
      </c>
      <c r="I25" s="38"/>
      <c r="J25" s="38">
        <f>VLOOKUP(F25,'数据-省本级决算数'!$A:$B,2,0)</f>
        <v>672</v>
      </c>
      <c r="K25" s="193">
        <f t="shared" si="1"/>
        <v>0.65</v>
      </c>
      <c r="L25" s="193" t="e">
        <f t="shared" si="2"/>
        <v>#DIV/0!</v>
      </c>
      <c r="M25" s="193">
        <f t="shared" si="3"/>
        <v>0</v>
      </c>
      <c r="N25" s="148">
        <f t="shared" si="0"/>
        <v>-0.351</v>
      </c>
      <c r="O25" s="194" t="str">
        <f t="shared" si="4"/>
        <v>是</v>
      </c>
      <c r="P25" s="194" t="str">
        <f t="shared" si="5"/>
        <v>否</v>
      </c>
    </row>
    <row r="26" s="175" customFormat="1" ht="18.95" customHeight="1" spans="1:16">
      <c r="A26" s="185" t="s">
        <v>165</v>
      </c>
      <c r="B26" s="186" t="s">
        <v>167</v>
      </c>
      <c r="C26" s="186" t="s">
        <v>165</v>
      </c>
      <c r="D26" s="689" t="s">
        <v>208</v>
      </c>
      <c r="E26" s="186"/>
      <c r="F26" s="35" t="s">
        <v>207</v>
      </c>
      <c r="G26" s="38">
        <f ca="1">SUMIF($C25:$C1327,$D26,$G25:$G1326)</f>
        <v>36687</v>
      </c>
      <c r="H26" s="38">
        <f ca="1">SUMIF($C25:$C1326,$D26,$H25:$H1325)</f>
        <v>0</v>
      </c>
      <c r="I26" s="38">
        <f>IFERROR(VLOOKUP(F26,'数据-省本级调整数'!$A:$B,2,0),0)</f>
        <v>27272</v>
      </c>
      <c r="J26" s="38">
        <f>VLOOKUP(F26,'数据-省本级决算数'!$A:$B,2,0)</f>
        <v>19246</v>
      </c>
      <c r="K26" s="193">
        <f ca="1" t="shared" si="1"/>
        <v>0.52</v>
      </c>
      <c r="L26" s="193" t="e">
        <f ca="1" t="shared" si="2"/>
        <v>#DIV/0!</v>
      </c>
      <c r="M26" s="193">
        <f t="shared" si="3"/>
        <v>0.71</v>
      </c>
      <c r="N26" s="148">
        <f ca="1" t="shared" si="0"/>
        <v>-0.475</v>
      </c>
      <c r="O26" s="194" t="str">
        <f ca="1" t="shared" si="4"/>
        <v>是</v>
      </c>
      <c r="P26" s="194" t="str">
        <f t="shared" si="5"/>
        <v>是</v>
      </c>
    </row>
    <row r="27" s="175" customFormat="1" ht="18.95" customHeight="1" spans="1:16">
      <c r="A27" s="185" t="s">
        <v>165</v>
      </c>
      <c r="B27" s="186" t="s">
        <v>165</v>
      </c>
      <c r="C27" s="186" t="s">
        <v>208</v>
      </c>
      <c r="D27" s="187" t="s">
        <v>209</v>
      </c>
      <c r="E27" s="186" t="s">
        <v>176</v>
      </c>
      <c r="F27" s="35" t="s">
        <v>170</v>
      </c>
      <c r="G27" s="38">
        <v>10662</v>
      </c>
      <c r="H27" s="38" t="str">
        <f>IFERROR(VLOOKUP(D27,#REF!,4,0),"0")</f>
        <v>0</v>
      </c>
      <c r="I27" s="38"/>
      <c r="J27" s="38">
        <f>VLOOKUP(F27,'数据-省本级决算数'!$A:$B,2,0)</f>
        <v>4776</v>
      </c>
      <c r="K27" s="193">
        <f t="shared" si="1"/>
        <v>0.45</v>
      </c>
      <c r="L27" s="193" t="e">
        <f t="shared" si="2"/>
        <v>#DIV/0!</v>
      </c>
      <c r="M27" s="193">
        <f t="shared" si="3"/>
        <v>0</v>
      </c>
      <c r="N27" s="148">
        <f t="shared" si="0"/>
        <v>-0.552</v>
      </c>
      <c r="O27" s="194" t="str">
        <f t="shared" si="4"/>
        <v>是</v>
      </c>
      <c r="P27" s="194" t="str">
        <f t="shared" si="5"/>
        <v>否</v>
      </c>
    </row>
    <row r="28" s="175" customFormat="1" ht="18.95" customHeight="1" spans="1:16">
      <c r="A28" s="185" t="s">
        <v>165</v>
      </c>
      <c r="B28" s="186" t="s">
        <v>165</v>
      </c>
      <c r="C28" s="186" t="s">
        <v>208</v>
      </c>
      <c r="D28" s="187" t="s">
        <v>210</v>
      </c>
      <c r="E28" s="186" t="s">
        <v>176</v>
      </c>
      <c r="F28" s="35" t="s">
        <v>172</v>
      </c>
      <c r="G28" s="38">
        <v>821</v>
      </c>
      <c r="H28" s="38" t="str">
        <f>IFERROR(VLOOKUP(D28,#REF!,4,0),"0")</f>
        <v>0</v>
      </c>
      <c r="I28" s="38"/>
      <c r="J28" s="38">
        <f>VLOOKUP(F28,'数据-省本级决算数'!$A:$B,2,0)</f>
        <v>590</v>
      </c>
      <c r="K28" s="193">
        <f t="shared" si="1"/>
        <v>0.72</v>
      </c>
      <c r="L28" s="193" t="e">
        <f t="shared" si="2"/>
        <v>#DIV/0!</v>
      </c>
      <c r="M28" s="193">
        <f t="shared" si="3"/>
        <v>0</v>
      </c>
      <c r="N28" s="148">
        <f t="shared" si="0"/>
        <v>-0.281</v>
      </c>
      <c r="O28" s="194" t="str">
        <f t="shared" si="4"/>
        <v>是</v>
      </c>
      <c r="P28" s="194" t="str">
        <f t="shared" si="5"/>
        <v>否</v>
      </c>
    </row>
    <row r="29" s="175" customFormat="1" ht="18.95" customHeight="1" spans="1:16">
      <c r="A29" s="185" t="s">
        <v>165</v>
      </c>
      <c r="B29" s="186" t="s">
        <v>165</v>
      </c>
      <c r="C29" s="186" t="s">
        <v>208</v>
      </c>
      <c r="D29" s="187" t="s">
        <v>211</v>
      </c>
      <c r="E29" s="186" t="s">
        <v>176</v>
      </c>
      <c r="F29" s="35" t="s">
        <v>174</v>
      </c>
      <c r="G29" s="38">
        <v>2084</v>
      </c>
      <c r="H29" s="38" t="str">
        <f>IFERROR(VLOOKUP(D29,#REF!,4,0),"0")</f>
        <v>0</v>
      </c>
      <c r="I29" s="38"/>
      <c r="J29" s="38">
        <f>VLOOKUP(F29,'数据-省本级决算数'!$A:$B,2,0)</f>
        <v>713</v>
      </c>
      <c r="K29" s="193">
        <f t="shared" si="1"/>
        <v>0.34</v>
      </c>
      <c r="L29" s="193" t="e">
        <f t="shared" si="2"/>
        <v>#DIV/0!</v>
      </c>
      <c r="M29" s="193">
        <f t="shared" si="3"/>
        <v>0</v>
      </c>
      <c r="N29" s="148">
        <f t="shared" si="0"/>
        <v>-0.658</v>
      </c>
      <c r="O29" s="194" t="str">
        <f t="shared" si="4"/>
        <v>是</v>
      </c>
      <c r="P29" s="194" t="str">
        <f t="shared" si="5"/>
        <v>否</v>
      </c>
    </row>
    <row r="30" s="175" customFormat="1" ht="18.95" customHeight="1" spans="1:16">
      <c r="A30" s="185" t="s">
        <v>165</v>
      </c>
      <c r="B30" s="186" t="s">
        <v>165</v>
      </c>
      <c r="C30" s="186" t="s">
        <v>208</v>
      </c>
      <c r="D30" s="187" t="s">
        <v>213</v>
      </c>
      <c r="E30" s="186" t="s">
        <v>176</v>
      </c>
      <c r="F30" s="35" t="s">
        <v>212</v>
      </c>
      <c r="G30" s="38">
        <v>200</v>
      </c>
      <c r="H30" s="38" t="str">
        <f>IFERROR(VLOOKUP(D30,#REF!,4,0),"0")</f>
        <v>0</v>
      </c>
      <c r="I30" s="38"/>
      <c r="J30" s="38">
        <f>VLOOKUP(F30,'数据-省本级决算数'!$A:$B,2,0)</f>
        <v>200</v>
      </c>
      <c r="K30" s="193">
        <f t="shared" si="1"/>
        <v>1</v>
      </c>
      <c r="L30" s="193" t="e">
        <f t="shared" si="2"/>
        <v>#DIV/0!</v>
      </c>
      <c r="M30" s="193">
        <f t="shared" si="3"/>
        <v>0</v>
      </c>
      <c r="N30" s="148">
        <f t="shared" si="0"/>
        <v>0</v>
      </c>
      <c r="O30" s="194" t="str">
        <f t="shared" si="4"/>
        <v>是</v>
      </c>
      <c r="P30" s="194" t="str">
        <f t="shared" si="5"/>
        <v>否</v>
      </c>
    </row>
    <row r="31" s="175" customFormat="1" ht="18.95" customHeight="1" spans="1:16">
      <c r="A31" s="185" t="s">
        <v>165</v>
      </c>
      <c r="B31" s="186" t="s">
        <v>165</v>
      </c>
      <c r="C31" s="186" t="s">
        <v>208</v>
      </c>
      <c r="D31" s="187" t="s">
        <v>215</v>
      </c>
      <c r="E31" s="186" t="s">
        <v>176</v>
      </c>
      <c r="F31" s="35" t="s">
        <v>214</v>
      </c>
      <c r="G31" s="38">
        <v>0</v>
      </c>
      <c r="H31" s="38" t="str">
        <f>IFERROR(VLOOKUP(D31,#REF!,4,0),"0")</f>
        <v>0</v>
      </c>
      <c r="I31" s="38"/>
      <c r="J31" s="38">
        <f>VLOOKUP(F31,'数据-省本级决算数'!$A:$B,2,0)</f>
        <v>0</v>
      </c>
      <c r="K31" s="193"/>
      <c r="L31" s="193"/>
      <c r="M31" s="193">
        <f t="shared" si="3"/>
        <v>0</v>
      </c>
      <c r="N31" s="148" t="str">
        <f t="shared" si="0"/>
        <v/>
      </c>
      <c r="O31" s="194" t="str">
        <f t="shared" si="4"/>
        <v>否</v>
      </c>
      <c r="P31" s="194" t="str">
        <f t="shared" si="5"/>
        <v>否</v>
      </c>
    </row>
    <row r="32" s="175" customFormat="1" ht="18.95" customHeight="1" spans="1:16">
      <c r="A32" s="185" t="s">
        <v>165</v>
      </c>
      <c r="B32" s="186" t="s">
        <v>165</v>
      </c>
      <c r="C32" s="186" t="s">
        <v>208</v>
      </c>
      <c r="D32" s="187" t="s">
        <v>217</v>
      </c>
      <c r="E32" s="186" t="s">
        <v>176</v>
      </c>
      <c r="F32" s="35" t="s">
        <v>216</v>
      </c>
      <c r="G32" s="38">
        <v>0</v>
      </c>
      <c r="H32" s="38" t="str">
        <f>IFERROR(VLOOKUP(D32,#REF!,4,0),"0")</f>
        <v>0</v>
      </c>
      <c r="I32" s="38"/>
      <c r="J32" s="38">
        <f>VLOOKUP(F32,'数据-省本级决算数'!$A:$B,2,0)</f>
        <v>0</v>
      </c>
      <c r="K32" s="193"/>
      <c r="L32" s="193"/>
      <c r="M32" s="193">
        <f t="shared" si="3"/>
        <v>0</v>
      </c>
      <c r="N32" s="148" t="str">
        <f t="shared" si="0"/>
        <v/>
      </c>
      <c r="O32" s="194" t="str">
        <f t="shared" si="4"/>
        <v>否</v>
      </c>
      <c r="P32" s="194" t="str">
        <f t="shared" si="5"/>
        <v>否</v>
      </c>
    </row>
    <row r="33" s="175" customFormat="1" ht="18.95" customHeight="1" spans="1:16">
      <c r="A33" s="185" t="s">
        <v>165</v>
      </c>
      <c r="B33" s="186" t="s">
        <v>165</v>
      </c>
      <c r="C33" s="186" t="s">
        <v>208</v>
      </c>
      <c r="D33" s="187" t="s">
        <v>219</v>
      </c>
      <c r="E33" s="186" t="s">
        <v>176</v>
      </c>
      <c r="F33" s="35" t="s">
        <v>218</v>
      </c>
      <c r="G33" s="38">
        <v>386</v>
      </c>
      <c r="H33" s="38" t="str">
        <f>IFERROR(VLOOKUP(D33,#REF!,4,0),"0")</f>
        <v>0</v>
      </c>
      <c r="I33" s="38"/>
      <c r="J33" s="38">
        <f>VLOOKUP(F33,'数据-省本级决算数'!$A:$B,2,0)</f>
        <v>510</v>
      </c>
      <c r="K33" s="193">
        <f t="shared" si="1"/>
        <v>1.32</v>
      </c>
      <c r="L33" s="193" t="e">
        <f t="shared" si="2"/>
        <v>#DIV/0!</v>
      </c>
      <c r="M33" s="193">
        <f t="shared" si="3"/>
        <v>0</v>
      </c>
      <c r="N33" s="148">
        <f t="shared" si="0"/>
        <v>0.321</v>
      </c>
      <c r="O33" s="194" t="str">
        <f t="shared" si="4"/>
        <v>是</v>
      </c>
      <c r="P33" s="194" t="str">
        <f t="shared" si="5"/>
        <v>否</v>
      </c>
    </row>
    <row r="34" s="175" customFormat="1" ht="18.95" customHeight="1" spans="1:16">
      <c r="A34" s="185" t="s">
        <v>165</v>
      </c>
      <c r="B34" s="186" t="s">
        <v>165</v>
      </c>
      <c r="C34" s="186" t="s">
        <v>208</v>
      </c>
      <c r="D34" s="187" t="s">
        <v>221</v>
      </c>
      <c r="E34" s="186" t="s">
        <v>176</v>
      </c>
      <c r="F34" s="35" t="s">
        <v>220</v>
      </c>
      <c r="G34" s="38">
        <v>1958</v>
      </c>
      <c r="H34" s="38" t="str">
        <f>IFERROR(VLOOKUP(D34,#REF!,4,0),"0")</f>
        <v>0</v>
      </c>
      <c r="I34" s="38"/>
      <c r="J34" s="38">
        <f>VLOOKUP(F34,'数据-省本级决算数'!$A:$B,2,0)</f>
        <v>915</v>
      </c>
      <c r="K34" s="193">
        <f t="shared" si="1"/>
        <v>0.47</v>
      </c>
      <c r="L34" s="193" t="e">
        <f t="shared" si="2"/>
        <v>#DIV/0!</v>
      </c>
      <c r="M34" s="193">
        <f t="shared" si="3"/>
        <v>0</v>
      </c>
      <c r="N34" s="148">
        <f t="shared" si="0"/>
        <v>-0.533</v>
      </c>
      <c r="O34" s="194" t="str">
        <f t="shared" si="4"/>
        <v>是</v>
      </c>
      <c r="P34" s="194" t="str">
        <f t="shared" si="5"/>
        <v>否</v>
      </c>
    </row>
    <row r="35" s="175" customFormat="1" ht="18.95" customHeight="1" spans="1:16">
      <c r="A35" s="185" t="s">
        <v>165</v>
      </c>
      <c r="B35" s="186" t="s">
        <v>165</v>
      </c>
      <c r="C35" s="186" t="s">
        <v>208</v>
      </c>
      <c r="D35" s="187" t="s">
        <v>223</v>
      </c>
      <c r="E35" s="186" t="s">
        <v>176</v>
      </c>
      <c r="F35" s="39" t="s">
        <v>222</v>
      </c>
      <c r="G35" s="38">
        <v>227</v>
      </c>
      <c r="H35" s="38" t="str">
        <f>IFERROR(VLOOKUP(D35,#REF!,4,0),"0")</f>
        <v>0</v>
      </c>
      <c r="I35" s="38"/>
      <c r="J35" s="38">
        <f>VLOOKUP(F35,'数据-省本级决算数'!$A:$B,2,0)</f>
        <v>171</v>
      </c>
      <c r="K35" s="193">
        <f t="shared" si="1"/>
        <v>0.75</v>
      </c>
      <c r="L35" s="193" t="e">
        <f t="shared" si="2"/>
        <v>#DIV/0!</v>
      </c>
      <c r="M35" s="193">
        <f t="shared" si="3"/>
        <v>0</v>
      </c>
      <c r="N35" s="148">
        <f t="shared" si="0"/>
        <v>-0.247</v>
      </c>
      <c r="O35" s="194" t="str">
        <f t="shared" si="4"/>
        <v>是</v>
      </c>
      <c r="P35" s="194" t="str">
        <f t="shared" si="5"/>
        <v>否</v>
      </c>
    </row>
    <row r="36" s="175" customFormat="1" ht="18.95" customHeight="1" spans="1:16">
      <c r="A36" s="185" t="s">
        <v>165</v>
      </c>
      <c r="B36" s="186" t="s">
        <v>165</v>
      </c>
      <c r="C36" s="186" t="s">
        <v>208</v>
      </c>
      <c r="D36" s="187" t="s">
        <v>224</v>
      </c>
      <c r="E36" s="186" t="s">
        <v>176</v>
      </c>
      <c r="F36" s="39" t="s">
        <v>189</v>
      </c>
      <c r="G36" s="38">
        <v>598</v>
      </c>
      <c r="H36" s="38" t="str">
        <f>IFERROR(VLOOKUP(D36,#REF!,4,0),"0")</f>
        <v>0</v>
      </c>
      <c r="I36" s="38"/>
      <c r="J36" s="38">
        <f>VLOOKUP(F36,'数据-省本级决算数'!$A:$B,2,0)</f>
        <v>103</v>
      </c>
      <c r="K36" s="193">
        <f t="shared" si="1"/>
        <v>0.17</v>
      </c>
      <c r="L36" s="193" t="e">
        <f t="shared" si="2"/>
        <v>#DIV/0!</v>
      </c>
      <c r="M36" s="193">
        <f t="shared" si="3"/>
        <v>0</v>
      </c>
      <c r="N36" s="38">
        <f ca="1">SUM(N37:N38,N41,N44:N45,N48:N49)</f>
        <v>0</v>
      </c>
      <c r="O36" s="194" t="str">
        <f t="shared" si="4"/>
        <v>是</v>
      </c>
      <c r="P36" s="194" t="str">
        <f t="shared" si="5"/>
        <v>否</v>
      </c>
    </row>
    <row r="37" s="175" customFormat="1" ht="18.95" customHeight="1" spans="1:16">
      <c r="A37" s="185" t="s">
        <v>165</v>
      </c>
      <c r="B37" s="186" t="s">
        <v>165</v>
      </c>
      <c r="C37" s="186" t="s">
        <v>208</v>
      </c>
      <c r="D37" s="187" t="s">
        <v>226</v>
      </c>
      <c r="E37" s="186" t="s">
        <v>176</v>
      </c>
      <c r="F37" s="35" t="s">
        <v>225</v>
      </c>
      <c r="G37" s="38">
        <v>19751</v>
      </c>
      <c r="H37" s="38" t="str">
        <f>IFERROR(VLOOKUP(D37,#REF!,4,0),"0")</f>
        <v>0</v>
      </c>
      <c r="I37" s="38"/>
      <c r="J37" s="38">
        <f>VLOOKUP(F37,'数据-省本级决算数'!$A:$B,2,0)</f>
        <v>2560</v>
      </c>
      <c r="K37" s="193">
        <f t="shared" si="1"/>
        <v>0.13</v>
      </c>
      <c r="L37" s="193" t="e">
        <f t="shared" si="2"/>
        <v>#DIV/0!</v>
      </c>
      <c r="M37" s="193">
        <f t="shared" si="3"/>
        <v>0</v>
      </c>
      <c r="N37" s="148">
        <f t="shared" ref="N37:N44" si="6">IF(ISERROR(J37/G37-1),"",J37/G37-1)</f>
        <v>-0.87</v>
      </c>
      <c r="O37" s="194" t="str">
        <f t="shared" si="4"/>
        <v>是</v>
      </c>
      <c r="P37" s="194" t="str">
        <f t="shared" si="5"/>
        <v>否</v>
      </c>
    </row>
    <row r="38" s="175" customFormat="1" ht="18.95" customHeight="1" spans="1:16">
      <c r="A38" s="185" t="s">
        <v>165</v>
      </c>
      <c r="B38" s="186" t="s">
        <v>167</v>
      </c>
      <c r="C38" s="186" t="s">
        <v>165</v>
      </c>
      <c r="D38" s="187" t="s">
        <v>228</v>
      </c>
      <c r="E38" s="186"/>
      <c r="F38" s="35" t="s">
        <v>227</v>
      </c>
      <c r="G38" s="38">
        <f ca="1">SUMIF($C37:$C1331,$D38,$G37:$G1331)</f>
        <v>10851</v>
      </c>
      <c r="H38" s="38">
        <f ca="1">SUMIF($C37:$C1331,$D38,$H37:$H1331)</f>
        <v>0</v>
      </c>
      <c r="I38" s="38">
        <f>IFERROR(VLOOKUP(F38,'数据-省本级调整数'!$A:$B,2,0),0)</f>
        <v>36336</v>
      </c>
      <c r="J38" s="38">
        <f>VLOOKUP(F38,'数据-省本级决算数'!$A:$B,2,0)</f>
        <v>32022</v>
      </c>
      <c r="K38" s="193">
        <f ca="1" t="shared" si="1"/>
        <v>2.95</v>
      </c>
      <c r="L38" s="193" t="e">
        <f ca="1" t="shared" si="2"/>
        <v>#DIV/0!</v>
      </c>
      <c r="M38" s="193">
        <f t="shared" si="3"/>
        <v>0.88</v>
      </c>
      <c r="N38" s="148">
        <f ca="1" t="shared" si="6"/>
        <v>1.951</v>
      </c>
      <c r="O38" s="194" t="str">
        <f ca="1" t="shared" si="4"/>
        <v>是</v>
      </c>
      <c r="P38" s="194" t="str">
        <f t="shared" si="5"/>
        <v>是</v>
      </c>
    </row>
    <row r="39" s="175" customFormat="1" ht="18.95" customHeight="1" spans="1:16">
      <c r="A39" s="185" t="s">
        <v>165</v>
      </c>
      <c r="B39" s="186" t="s">
        <v>165</v>
      </c>
      <c r="C39" s="186" t="s">
        <v>228</v>
      </c>
      <c r="D39" s="187" t="s">
        <v>229</v>
      </c>
      <c r="E39" s="186" t="s">
        <v>176</v>
      </c>
      <c r="F39" s="35" t="s">
        <v>170</v>
      </c>
      <c r="G39" s="38">
        <v>4115</v>
      </c>
      <c r="H39" s="38" t="str">
        <f>IFERROR(VLOOKUP(D39,#REF!,4,0),"0")</f>
        <v>0</v>
      </c>
      <c r="I39" s="38"/>
      <c r="J39" s="38">
        <f>VLOOKUP(F39,'数据-省本级决算数'!$A:$B,2,0)</f>
        <v>4776</v>
      </c>
      <c r="K39" s="193">
        <f t="shared" si="1"/>
        <v>1.16</v>
      </c>
      <c r="L39" s="193" t="e">
        <f t="shared" si="2"/>
        <v>#DIV/0!</v>
      </c>
      <c r="M39" s="193">
        <f t="shared" si="3"/>
        <v>0</v>
      </c>
      <c r="N39" s="148">
        <f t="shared" si="6"/>
        <v>0.161</v>
      </c>
      <c r="O39" s="194" t="str">
        <f t="shared" si="4"/>
        <v>是</v>
      </c>
      <c r="P39" s="194" t="str">
        <f t="shared" si="5"/>
        <v>否</v>
      </c>
    </row>
    <row r="40" s="175" customFormat="1" ht="18.95" customHeight="1" spans="1:16">
      <c r="A40" s="185" t="s">
        <v>165</v>
      </c>
      <c r="B40" s="186" t="s">
        <v>165</v>
      </c>
      <c r="C40" s="186" t="s">
        <v>228</v>
      </c>
      <c r="D40" s="187" t="s">
        <v>230</v>
      </c>
      <c r="E40" s="186" t="s">
        <v>176</v>
      </c>
      <c r="F40" s="35" t="s">
        <v>172</v>
      </c>
      <c r="G40" s="38">
        <v>469</v>
      </c>
      <c r="H40" s="38" t="str">
        <f>IFERROR(VLOOKUP(D40,#REF!,4,0),"0")</f>
        <v>0</v>
      </c>
      <c r="I40" s="38"/>
      <c r="J40" s="38">
        <f>VLOOKUP(F40,'数据-省本级决算数'!$A:$B,2,0)</f>
        <v>590</v>
      </c>
      <c r="K40" s="193">
        <f t="shared" si="1"/>
        <v>1.26</v>
      </c>
      <c r="L40" s="193" t="e">
        <f t="shared" si="2"/>
        <v>#DIV/0!</v>
      </c>
      <c r="M40" s="193">
        <f t="shared" si="3"/>
        <v>0</v>
      </c>
      <c r="N40" s="148">
        <f t="shared" si="6"/>
        <v>0.258</v>
      </c>
      <c r="O40" s="194" t="str">
        <f t="shared" si="4"/>
        <v>是</v>
      </c>
      <c r="P40" s="194" t="str">
        <f t="shared" si="5"/>
        <v>否</v>
      </c>
    </row>
    <row r="41" s="175" customFormat="1" ht="18.95" customHeight="1" spans="1:16">
      <c r="A41" s="185" t="s">
        <v>165</v>
      </c>
      <c r="B41" s="186" t="s">
        <v>165</v>
      </c>
      <c r="C41" s="186" t="s">
        <v>228</v>
      </c>
      <c r="D41" s="187" t="s">
        <v>231</v>
      </c>
      <c r="E41" s="186" t="s">
        <v>176</v>
      </c>
      <c r="F41" s="35" t="s">
        <v>174</v>
      </c>
      <c r="G41" s="38">
        <v>236</v>
      </c>
      <c r="H41" s="38" t="str">
        <f>IFERROR(VLOOKUP(D41,#REF!,4,0),"0")</f>
        <v>0</v>
      </c>
      <c r="I41" s="38"/>
      <c r="J41" s="38">
        <f>VLOOKUP(F41,'数据-省本级决算数'!$A:$B,2,0)</f>
        <v>713</v>
      </c>
      <c r="K41" s="193">
        <f t="shared" si="1"/>
        <v>3.02</v>
      </c>
      <c r="L41" s="193" t="e">
        <f t="shared" si="2"/>
        <v>#DIV/0!</v>
      </c>
      <c r="M41" s="193">
        <f t="shared" si="3"/>
        <v>0</v>
      </c>
      <c r="N41" s="148">
        <f t="shared" si="6"/>
        <v>2.021</v>
      </c>
      <c r="O41" s="194" t="str">
        <f t="shared" si="4"/>
        <v>是</v>
      </c>
      <c r="P41" s="194" t="str">
        <f t="shared" si="5"/>
        <v>否</v>
      </c>
    </row>
    <row r="42" s="175" customFormat="1" ht="18.95" customHeight="1" spans="1:16">
      <c r="A42" s="185" t="s">
        <v>165</v>
      </c>
      <c r="B42" s="186" t="s">
        <v>165</v>
      </c>
      <c r="C42" s="186" t="s">
        <v>228</v>
      </c>
      <c r="D42" s="187" t="s">
        <v>233</v>
      </c>
      <c r="E42" s="186" t="s">
        <v>176</v>
      </c>
      <c r="F42" s="35" t="s">
        <v>232</v>
      </c>
      <c r="G42" s="38">
        <v>0</v>
      </c>
      <c r="H42" s="38" t="str">
        <f>IFERROR(VLOOKUP(D42,#REF!,4,0),"0")</f>
        <v>0</v>
      </c>
      <c r="I42" s="38"/>
      <c r="J42" s="38">
        <f>VLOOKUP(F42,'数据-省本级决算数'!$A:$B,2,0)</f>
        <v>1123</v>
      </c>
      <c r="K42" s="193"/>
      <c r="L42" s="193" t="e">
        <f t="shared" si="2"/>
        <v>#DIV/0!</v>
      </c>
      <c r="M42" s="193">
        <f t="shared" si="3"/>
        <v>0</v>
      </c>
      <c r="N42" s="148" t="str">
        <f t="shared" si="6"/>
        <v/>
      </c>
      <c r="O42" s="194" t="str">
        <f t="shared" si="4"/>
        <v>是</v>
      </c>
      <c r="P42" s="194" t="str">
        <f t="shared" si="5"/>
        <v>否</v>
      </c>
    </row>
    <row r="43" s="175" customFormat="1" ht="18.95" customHeight="1" spans="1:16">
      <c r="A43" s="185" t="s">
        <v>165</v>
      </c>
      <c r="B43" s="186" t="s">
        <v>165</v>
      </c>
      <c r="C43" s="186" t="s">
        <v>228</v>
      </c>
      <c r="D43" s="187" t="s">
        <v>235</v>
      </c>
      <c r="E43" s="186" t="s">
        <v>176</v>
      </c>
      <c r="F43" s="35" t="s">
        <v>234</v>
      </c>
      <c r="G43" s="38">
        <v>50</v>
      </c>
      <c r="H43" s="38" t="str">
        <f>IFERROR(VLOOKUP(D43,#REF!,4,0),"0")</f>
        <v>0</v>
      </c>
      <c r="I43" s="38"/>
      <c r="J43" s="38">
        <f>VLOOKUP(F43,'数据-省本级决算数'!$A:$B,2,0)</f>
        <v>21</v>
      </c>
      <c r="K43" s="193">
        <f t="shared" si="1"/>
        <v>0.42</v>
      </c>
      <c r="L43" s="193"/>
      <c r="M43" s="193">
        <f t="shared" si="3"/>
        <v>0</v>
      </c>
      <c r="N43" s="148">
        <f t="shared" si="6"/>
        <v>-0.58</v>
      </c>
      <c r="O43" s="194" t="str">
        <f t="shared" si="4"/>
        <v>是</v>
      </c>
      <c r="P43" s="194" t="str">
        <f t="shared" si="5"/>
        <v>否</v>
      </c>
    </row>
    <row r="44" s="175" customFormat="1" ht="18.95" customHeight="1" spans="1:16">
      <c r="A44" s="185" t="s">
        <v>165</v>
      </c>
      <c r="B44" s="186" t="s">
        <v>165</v>
      </c>
      <c r="C44" s="186" t="s">
        <v>228</v>
      </c>
      <c r="D44" s="187" t="s">
        <v>237</v>
      </c>
      <c r="E44" s="186" t="s">
        <v>176</v>
      </c>
      <c r="F44" s="35" t="s">
        <v>236</v>
      </c>
      <c r="G44" s="38">
        <v>694</v>
      </c>
      <c r="H44" s="38" t="str">
        <f>IFERROR(VLOOKUP(D44,#REF!,4,0),"0")</f>
        <v>0</v>
      </c>
      <c r="I44" s="38"/>
      <c r="J44" s="38">
        <f>VLOOKUP(F44,'数据-省本级决算数'!$A:$B,2,0)</f>
        <v>2476</v>
      </c>
      <c r="K44" s="193">
        <f t="shared" si="1"/>
        <v>3.57</v>
      </c>
      <c r="L44" s="193"/>
      <c r="M44" s="193">
        <f t="shared" si="3"/>
        <v>0</v>
      </c>
      <c r="N44" s="148">
        <f t="shared" si="6"/>
        <v>2.568</v>
      </c>
      <c r="O44" s="194" t="str">
        <f t="shared" si="4"/>
        <v>是</v>
      </c>
      <c r="P44" s="194" t="str">
        <f t="shared" si="5"/>
        <v>否</v>
      </c>
    </row>
    <row r="45" s="175" customFormat="1" ht="18.95" customHeight="1" spans="1:16">
      <c r="A45" s="185" t="s">
        <v>165</v>
      </c>
      <c r="B45" s="186" t="s">
        <v>165</v>
      </c>
      <c r="C45" s="186" t="s">
        <v>228</v>
      </c>
      <c r="D45" s="187" t="s">
        <v>239</v>
      </c>
      <c r="E45" s="186" t="s">
        <v>176</v>
      </c>
      <c r="F45" s="35" t="s">
        <v>238</v>
      </c>
      <c r="G45" s="38">
        <v>0</v>
      </c>
      <c r="H45" s="38" t="str">
        <f>IFERROR(VLOOKUP(D45,#REF!,4,0),"0")</f>
        <v>0</v>
      </c>
      <c r="I45" s="38"/>
      <c r="J45" s="38">
        <f>VLOOKUP(F45,'数据-省本级决算数'!$A:$B,2,0)</f>
        <v>0</v>
      </c>
      <c r="K45" s="193"/>
      <c r="L45" s="193"/>
      <c r="M45" s="193">
        <f t="shared" si="3"/>
        <v>0</v>
      </c>
      <c r="N45" s="38">
        <f ca="1">SUM(D29:D30,D33)-SUM(N29:N30,N33,N37:N38,N41,N44,N48:N49)</f>
        <v>-11</v>
      </c>
      <c r="O45" s="194" t="str">
        <f t="shared" si="4"/>
        <v>否</v>
      </c>
      <c r="P45" s="194" t="str">
        <f t="shared" si="5"/>
        <v>否</v>
      </c>
    </row>
    <row r="46" s="175" customFormat="1" ht="18.95" customHeight="1" spans="1:16">
      <c r="A46" s="185" t="s">
        <v>165</v>
      </c>
      <c r="B46" s="186" t="s">
        <v>165</v>
      </c>
      <c r="C46" s="186" t="s">
        <v>228</v>
      </c>
      <c r="D46" s="187" t="s">
        <v>241</v>
      </c>
      <c r="E46" s="186" t="s">
        <v>176</v>
      </c>
      <c r="F46" s="35" t="s">
        <v>240</v>
      </c>
      <c r="G46" s="38">
        <v>1162</v>
      </c>
      <c r="H46" s="38" t="str">
        <f>IFERROR(VLOOKUP(D46,#REF!,4,0),"0")</f>
        <v>0</v>
      </c>
      <c r="I46" s="38"/>
      <c r="J46" s="38">
        <f>VLOOKUP(F46,'数据-省本级决算数'!$A:$B,2,0)</f>
        <v>410</v>
      </c>
      <c r="K46" s="193">
        <f t="shared" si="1"/>
        <v>0.35</v>
      </c>
      <c r="L46" s="193" t="e">
        <f t="shared" si="2"/>
        <v>#DIV/0!</v>
      </c>
      <c r="M46" s="193">
        <f t="shared" si="3"/>
        <v>0</v>
      </c>
      <c r="N46" s="148">
        <f t="shared" ref="N46:N51" si="7">IF(ISERROR(J46/G46-1),"",J46/G46-1)</f>
        <v>-0.647</v>
      </c>
      <c r="O46" s="194" t="str">
        <f t="shared" si="4"/>
        <v>是</v>
      </c>
      <c r="P46" s="194" t="str">
        <f t="shared" si="5"/>
        <v>否</v>
      </c>
    </row>
    <row r="47" s="175" customFormat="1" ht="18.95" customHeight="1" spans="1:16">
      <c r="A47" s="185" t="s">
        <v>165</v>
      </c>
      <c r="B47" s="186" t="s">
        <v>165</v>
      </c>
      <c r="C47" s="186" t="s">
        <v>228</v>
      </c>
      <c r="D47" s="689" t="s">
        <v>243</v>
      </c>
      <c r="E47" s="186" t="s">
        <v>176</v>
      </c>
      <c r="F47" s="35" t="s">
        <v>242</v>
      </c>
      <c r="G47" s="38">
        <v>0</v>
      </c>
      <c r="H47" s="38" t="str">
        <f>IFERROR(VLOOKUP(D47,#REF!,4,0),"0")</f>
        <v>0</v>
      </c>
      <c r="I47" s="38"/>
      <c r="J47" s="38">
        <f>VLOOKUP(F47,'数据-省本级决算数'!$A:$B,2,0)</f>
        <v>0</v>
      </c>
      <c r="K47" s="193"/>
      <c r="L47" s="193"/>
      <c r="M47" s="193">
        <f t="shared" si="3"/>
        <v>0</v>
      </c>
      <c r="N47" s="148" t="str">
        <f t="shared" si="7"/>
        <v/>
      </c>
      <c r="O47" s="194" t="str">
        <f t="shared" si="4"/>
        <v>否</v>
      </c>
      <c r="P47" s="194" t="str">
        <f t="shared" si="5"/>
        <v>否</v>
      </c>
    </row>
    <row r="48" s="175" customFormat="1" ht="18.95" customHeight="1" spans="1:16">
      <c r="A48" s="185" t="s">
        <v>165</v>
      </c>
      <c r="B48" s="186" t="s">
        <v>165</v>
      </c>
      <c r="C48" s="186" t="s">
        <v>228</v>
      </c>
      <c r="D48" s="187" t="s">
        <v>244</v>
      </c>
      <c r="E48" s="186" t="s">
        <v>176</v>
      </c>
      <c r="F48" s="35" t="s">
        <v>189</v>
      </c>
      <c r="G48" s="38">
        <v>1311</v>
      </c>
      <c r="H48" s="38" t="str">
        <f>IFERROR(VLOOKUP(D48,#REF!,4,0),"0")</f>
        <v>0</v>
      </c>
      <c r="I48" s="38"/>
      <c r="J48" s="38">
        <f>VLOOKUP(F48,'数据-省本级决算数'!$A:$B,2,0)</f>
        <v>103</v>
      </c>
      <c r="K48" s="193">
        <f t="shared" si="1"/>
        <v>0.08</v>
      </c>
      <c r="L48" s="193" t="e">
        <f t="shared" si="2"/>
        <v>#DIV/0!</v>
      </c>
      <c r="M48" s="193">
        <f t="shared" si="3"/>
        <v>0</v>
      </c>
      <c r="N48" s="148">
        <f t="shared" si="7"/>
        <v>-0.921</v>
      </c>
      <c r="O48" s="194" t="str">
        <f t="shared" si="4"/>
        <v>是</v>
      </c>
      <c r="P48" s="194" t="str">
        <f t="shared" si="5"/>
        <v>否</v>
      </c>
    </row>
    <row r="49" s="175" customFormat="1" ht="18.95" customHeight="1" spans="1:16">
      <c r="A49" s="185" t="s">
        <v>165</v>
      </c>
      <c r="B49" s="186" t="s">
        <v>165</v>
      </c>
      <c r="C49" s="186" t="s">
        <v>228</v>
      </c>
      <c r="D49" s="187" t="s">
        <v>246</v>
      </c>
      <c r="E49" s="186" t="s">
        <v>176</v>
      </c>
      <c r="F49" s="35" t="s">
        <v>245</v>
      </c>
      <c r="G49" s="38">
        <v>2814</v>
      </c>
      <c r="H49" s="38" t="str">
        <f>IFERROR(VLOOKUP(D49,#REF!,4,0),"0")</f>
        <v>0</v>
      </c>
      <c r="I49" s="38"/>
      <c r="J49" s="38">
        <f>VLOOKUP(F49,'数据-省本级决算数'!$A:$B,2,0)</f>
        <v>21769</v>
      </c>
      <c r="K49" s="193">
        <f t="shared" si="1"/>
        <v>7.74</v>
      </c>
      <c r="L49" s="193" t="e">
        <f t="shared" si="2"/>
        <v>#DIV/0!</v>
      </c>
      <c r="M49" s="193">
        <f t="shared" si="3"/>
        <v>0</v>
      </c>
      <c r="N49" s="148">
        <f t="shared" si="7"/>
        <v>6.736</v>
      </c>
      <c r="O49" s="194" t="str">
        <f t="shared" si="4"/>
        <v>是</v>
      </c>
      <c r="P49" s="194" t="str">
        <f t="shared" si="5"/>
        <v>否</v>
      </c>
    </row>
    <row r="50" s="175" customFormat="1" ht="18.95" customHeight="1" spans="1:16">
      <c r="A50" s="185" t="s">
        <v>165</v>
      </c>
      <c r="B50" s="186" t="s">
        <v>167</v>
      </c>
      <c r="C50" s="186" t="s">
        <v>165</v>
      </c>
      <c r="D50" s="187" t="s">
        <v>248</v>
      </c>
      <c r="E50" s="186" t="s">
        <v>165</v>
      </c>
      <c r="F50" s="35" t="s">
        <v>247</v>
      </c>
      <c r="G50" s="38">
        <f ca="1">SUMIF($C49:$C1331,$D50,$G49:$G1331)</f>
        <v>3424</v>
      </c>
      <c r="H50" s="38">
        <f ca="1">SUMIF($C49:$C1331,$D50,$H49:$H1331)</f>
        <v>0</v>
      </c>
      <c r="I50" s="38">
        <f>IFERROR(VLOOKUP(F50,'数据-省本级调整数'!$A:$B,2,0),0)</f>
        <v>6634</v>
      </c>
      <c r="J50" s="38">
        <f>VLOOKUP(F50,'数据-省本级决算数'!$A:$B,2,0)</f>
        <v>6270</v>
      </c>
      <c r="K50" s="193">
        <f ca="1" t="shared" si="1"/>
        <v>1.83</v>
      </c>
      <c r="L50" s="193" t="e">
        <f ca="1" t="shared" si="2"/>
        <v>#DIV/0!</v>
      </c>
      <c r="M50" s="193">
        <f t="shared" si="3"/>
        <v>0.95</v>
      </c>
      <c r="N50" s="148">
        <f ca="1" t="shared" si="7"/>
        <v>0.831</v>
      </c>
      <c r="O50" s="194" t="str">
        <f ca="1" t="shared" si="4"/>
        <v>是</v>
      </c>
      <c r="P50" s="194" t="str">
        <f t="shared" si="5"/>
        <v>是</v>
      </c>
    </row>
    <row r="51" s="175" customFormat="1" ht="18.95" customHeight="1" spans="1:16">
      <c r="A51" s="185" t="s">
        <v>165</v>
      </c>
      <c r="B51" s="186" t="s">
        <v>165</v>
      </c>
      <c r="C51" s="186" t="s">
        <v>248</v>
      </c>
      <c r="D51" s="187" t="s">
        <v>249</v>
      </c>
      <c r="E51" s="186" t="s">
        <v>176</v>
      </c>
      <c r="F51" s="35" t="s">
        <v>170</v>
      </c>
      <c r="G51" s="38">
        <v>1411</v>
      </c>
      <c r="H51" s="38" t="str">
        <f>IFERROR(VLOOKUP(D51,#REF!,4,0),"0")</f>
        <v>0</v>
      </c>
      <c r="I51" s="38"/>
      <c r="J51" s="38">
        <f>VLOOKUP(F51,'数据-省本级决算数'!$A:$B,2,0)</f>
        <v>4776</v>
      </c>
      <c r="K51" s="193">
        <f t="shared" si="1"/>
        <v>3.38</v>
      </c>
      <c r="L51" s="193" t="e">
        <f t="shared" si="2"/>
        <v>#DIV/0!</v>
      </c>
      <c r="M51" s="193">
        <f t="shared" si="3"/>
        <v>0</v>
      </c>
      <c r="N51" s="148">
        <f t="shared" si="7"/>
        <v>2.385</v>
      </c>
      <c r="O51" s="194" t="str">
        <f t="shared" si="4"/>
        <v>是</v>
      </c>
      <c r="P51" s="194" t="str">
        <f t="shared" si="5"/>
        <v>否</v>
      </c>
    </row>
    <row r="52" s="175" customFormat="1" ht="18.95" customHeight="1" spans="1:16">
      <c r="A52" s="185" t="s">
        <v>165</v>
      </c>
      <c r="B52" s="186" t="s">
        <v>165</v>
      </c>
      <c r="C52" s="186" t="s">
        <v>248</v>
      </c>
      <c r="D52" s="187" t="s">
        <v>250</v>
      </c>
      <c r="E52" s="186" t="s">
        <v>176</v>
      </c>
      <c r="F52" s="35" t="s">
        <v>172</v>
      </c>
      <c r="G52" s="38">
        <v>0</v>
      </c>
      <c r="H52" s="38" t="str">
        <f>IFERROR(VLOOKUP(D52,#REF!,4,0),"0")</f>
        <v>0</v>
      </c>
      <c r="I52" s="38"/>
      <c r="J52" s="38">
        <f>VLOOKUP(F52,'数据-省本级决算数'!$A:$B,2,0)</f>
        <v>590</v>
      </c>
      <c r="K52" s="193"/>
      <c r="L52" s="193"/>
      <c r="M52" s="193">
        <f t="shared" si="3"/>
        <v>0</v>
      </c>
      <c r="N52" s="148">
        <f ca="1">SUM(N29:N30,N33,N36,N51)</f>
        <v>2.048</v>
      </c>
      <c r="O52" s="194" t="str">
        <f t="shared" si="4"/>
        <v>是</v>
      </c>
      <c r="P52" s="194" t="str">
        <f t="shared" si="5"/>
        <v>否</v>
      </c>
    </row>
    <row r="53" s="175" customFormat="1" ht="18.95" customHeight="1" spans="1:16">
      <c r="A53" s="185" t="s">
        <v>165</v>
      </c>
      <c r="B53" s="186" t="s">
        <v>165</v>
      </c>
      <c r="C53" s="186" t="s">
        <v>248</v>
      </c>
      <c r="D53" s="187" t="s">
        <v>251</v>
      </c>
      <c r="E53" s="186" t="s">
        <v>176</v>
      </c>
      <c r="F53" s="35" t="s">
        <v>174</v>
      </c>
      <c r="G53" s="38">
        <v>97</v>
      </c>
      <c r="H53" s="38" t="str">
        <f>IFERROR(VLOOKUP(D53,#REF!,4,0),"0")</f>
        <v>0</v>
      </c>
      <c r="I53" s="38"/>
      <c r="J53" s="38">
        <f>VLOOKUP(F53,'数据-省本级决算数'!$A:$B,2,0)</f>
        <v>713</v>
      </c>
      <c r="K53" s="193">
        <f t="shared" si="1"/>
        <v>7.35</v>
      </c>
      <c r="L53" s="193" t="e">
        <f t="shared" si="2"/>
        <v>#DIV/0!</v>
      </c>
      <c r="M53" s="193">
        <f t="shared" si="3"/>
        <v>0</v>
      </c>
      <c r="N53" s="148">
        <f t="shared" ref="N53:N116" si="8">IF(ISERROR(J53/G53-1),"",J53/G53-1)</f>
        <v>6.351</v>
      </c>
      <c r="O53" s="194" t="str">
        <f t="shared" si="4"/>
        <v>是</v>
      </c>
      <c r="P53" s="194" t="str">
        <f t="shared" si="5"/>
        <v>否</v>
      </c>
    </row>
    <row r="54" s="175" customFormat="1" ht="18.95" customHeight="1" spans="1:16">
      <c r="A54" s="185" t="s">
        <v>165</v>
      </c>
      <c r="B54" s="186" t="s">
        <v>165</v>
      </c>
      <c r="C54" s="186" t="s">
        <v>248</v>
      </c>
      <c r="D54" s="187" t="s">
        <v>253</v>
      </c>
      <c r="E54" s="186" t="s">
        <v>176</v>
      </c>
      <c r="F54" s="35" t="s">
        <v>252</v>
      </c>
      <c r="G54" s="38">
        <v>0</v>
      </c>
      <c r="H54" s="38" t="str">
        <f>IFERROR(VLOOKUP(D54,#REF!,4,0),"0")</f>
        <v>0</v>
      </c>
      <c r="I54" s="38"/>
      <c r="J54" s="38">
        <f>VLOOKUP(F54,'数据-省本级决算数'!$A:$B,2,0)</f>
        <v>0</v>
      </c>
      <c r="K54" s="193"/>
      <c r="L54" s="193"/>
      <c r="M54" s="193">
        <f t="shared" si="3"/>
        <v>0</v>
      </c>
      <c r="N54" s="148" t="str">
        <f t="shared" si="8"/>
        <v/>
      </c>
      <c r="O54" s="194" t="str">
        <f t="shared" si="4"/>
        <v>否</v>
      </c>
      <c r="P54" s="194" t="str">
        <f t="shared" si="5"/>
        <v>否</v>
      </c>
    </row>
    <row r="55" s="175" customFormat="1" ht="18.95" customHeight="1" spans="1:16">
      <c r="A55" s="185" t="s">
        <v>165</v>
      </c>
      <c r="B55" s="186" t="s">
        <v>165</v>
      </c>
      <c r="C55" s="186" t="s">
        <v>248</v>
      </c>
      <c r="D55" s="187" t="s">
        <v>255</v>
      </c>
      <c r="E55" s="186" t="s">
        <v>176</v>
      </c>
      <c r="F55" s="35" t="s">
        <v>254</v>
      </c>
      <c r="G55" s="38">
        <v>266</v>
      </c>
      <c r="H55" s="38" t="str">
        <f>IFERROR(VLOOKUP(D55,#REF!,4,0),"0")</f>
        <v>0</v>
      </c>
      <c r="I55" s="38"/>
      <c r="J55" s="38">
        <f>VLOOKUP(F55,'数据-省本级决算数'!$A:$B,2,0)</f>
        <v>152</v>
      </c>
      <c r="K55" s="193">
        <f t="shared" si="1"/>
        <v>0.57</v>
      </c>
      <c r="L55" s="193" t="e">
        <f t="shared" si="2"/>
        <v>#DIV/0!</v>
      </c>
      <c r="M55" s="193">
        <f t="shared" si="3"/>
        <v>0</v>
      </c>
      <c r="N55" s="148">
        <f t="shared" si="8"/>
        <v>-0.429</v>
      </c>
      <c r="O55" s="194" t="str">
        <f t="shared" si="4"/>
        <v>是</v>
      </c>
      <c r="P55" s="194" t="str">
        <f t="shared" si="5"/>
        <v>否</v>
      </c>
    </row>
    <row r="56" s="175" customFormat="1" ht="18.95" customHeight="1" spans="1:16">
      <c r="A56" s="185" t="s">
        <v>165</v>
      </c>
      <c r="B56" s="186" t="s">
        <v>165</v>
      </c>
      <c r="C56" s="186" t="s">
        <v>248</v>
      </c>
      <c r="D56" s="187" t="s">
        <v>257</v>
      </c>
      <c r="E56" s="186" t="s">
        <v>176</v>
      </c>
      <c r="F56" s="35" t="s">
        <v>256</v>
      </c>
      <c r="G56" s="38">
        <v>347</v>
      </c>
      <c r="H56" s="38" t="str">
        <f>IFERROR(VLOOKUP(D56,#REF!,4,0),"0")</f>
        <v>0</v>
      </c>
      <c r="I56" s="38"/>
      <c r="J56" s="38">
        <f>VLOOKUP(F56,'数据-省本级决算数'!$A:$B,2,0)</f>
        <v>371</v>
      </c>
      <c r="K56" s="193">
        <f t="shared" si="1"/>
        <v>1.07</v>
      </c>
      <c r="L56" s="193"/>
      <c r="M56" s="193">
        <f t="shared" si="3"/>
        <v>0</v>
      </c>
      <c r="N56" s="148">
        <f t="shared" si="8"/>
        <v>0.069</v>
      </c>
      <c r="O56" s="194" t="str">
        <f t="shared" si="4"/>
        <v>是</v>
      </c>
      <c r="P56" s="194" t="str">
        <f t="shared" si="5"/>
        <v>否</v>
      </c>
    </row>
    <row r="57" s="175" customFormat="1" ht="18.95" customHeight="1" spans="1:16">
      <c r="A57" s="185" t="s">
        <v>165</v>
      </c>
      <c r="B57" s="186" t="s">
        <v>165</v>
      </c>
      <c r="C57" s="186" t="s">
        <v>248</v>
      </c>
      <c r="D57" s="187" t="s">
        <v>259</v>
      </c>
      <c r="E57" s="186" t="s">
        <v>176</v>
      </c>
      <c r="F57" s="35" t="s">
        <v>258</v>
      </c>
      <c r="G57" s="38">
        <v>162</v>
      </c>
      <c r="H57" s="38" t="str">
        <f>IFERROR(VLOOKUP(D57,#REF!,4,0),"0")</f>
        <v>0</v>
      </c>
      <c r="I57" s="38"/>
      <c r="J57" s="38">
        <f>VLOOKUP(F57,'数据-省本级决算数'!$A:$B,2,0)</f>
        <v>205</v>
      </c>
      <c r="K57" s="193">
        <f t="shared" si="1"/>
        <v>1.27</v>
      </c>
      <c r="L57" s="193" t="e">
        <f t="shared" si="2"/>
        <v>#DIV/0!</v>
      </c>
      <c r="M57" s="193">
        <f t="shared" si="3"/>
        <v>0</v>
      </c>
      <c r="N57" s="148">
        <f t="shared" si="8"/>
        <v>0.265</v>
      </c>
      <c r="O57" s="194" t="str">
        <f t="shared" si="4"/>
        <v>是</v>
      </c>
      <c r="P57" s="194" t="str">
        <f t="shared" si="5"/>
        <v>否</v>
      </c>
    </row>
    <row r="58" s="175" customFormat="1" ht="18.95" customHeight="1" spans="1:16">
      <c r="A58" s="185" t="s">
        <v>165</v>
      </c>
      <c r="B58" s="186" t="s">
        <v>165</v>
      </c>
      <c r="C58" s="186" t="s">
        <v>248</v>
      </c>
      <c r="D58" s="187" t="s">
        <v>261</v>
      </c>
      <c r="E58" s="186" t="s">
        <v>176</v>
      </c>
      <c r="F58" s="35" t="s">
        <v>260</v>
      </c>
      <c r="G58" s="38">
        <v>433</v>
      </c>
      <c r="H58" s="38" t="str">
        <f>IFERROR(VLOOKUP(D58,#REF!,4,0),"0")</f>
        <v>0</v>
      </c>
      <c r="I58" s="38"/>
      <c r="J58" s="38">
        <f>VLOOKUP(F58,'数据-省本级决算数'!$A:$B,2,0)</f>
        <v>433</v>
      </c>
      <c r="K58" s="193">
        <f t="shared" si="1"/>
        <v>1</v>
      </c>
      <c r="L58" s="193" t="e">
        <f t="shared" si="2"/>
        <v>#DIV/0!</v>
      </c>
      <c r="M58" s="193">
        <f t="shared" si="3"/>
        <v>0</v>
      </c>
      <c r="N58" s="148">
        <f t="shared" si="8"/>
        <v>0</v>
      </c>
      <c r="O58" s="194" t="str">
        <f t="shared" si="4"/>
        <v>是</v>
      </c>
      <c r="P58" s="194" t="str">
        <f t="shared" si="5"/>
        <v>否</v>
      </c>
    </row>
    <row r="59" s="175" customFormat="1" ht="18.95" customHeight="1" spans="1:16">
      <c r="A59" s="185" t="s">
        <v>165</v>
      </c>
      <c r="B59" s="186" t="s">
        <v>165</v>
      </c>
      <c r="C59" s="186" t="s">
        <v>248</v>
      </c>
      <c r="D59" s="187" t="s">
        <v>262</v>
      </c>
      <c r="E59" s="186" t="s">
        <v>176</v>
      </c>
      <c r="F59" s="35" t="s">
        <v>189</v>
      </c>
      <c r="G59" s="38">
        <v>74</v>
      </c>
      <c r="H59" s="38" t="str">
        <f>IFERROR(VLOOKUP(D59,#REF!,4,0),"0")</f>
        <v>0</v>
      </c>
      <c r="I59" s="38"/>
      <c r="J59" s="38">
        <f>VLOOKUP(F59,'数据-省本级决算数'!$A:$B,2,0)</f>
        <v>103</v>
      </c>
      <c r="K59" s="193">
        <f t="shared" si="1"/>
        <v>1.39</v>
      </c>
      <c r="L59" s="193" t="e">
        <f t="shared" si="2"/>
        <v>#DIV/0!</v>
      </c>
      <c r="M59" s="193">
        <f t="shared" si="3"/>
        <v>0</v>
      </c>
      <c r="N59" s="148">
        <f t="shared" si="8"/>
        <v>0.392</v>
      </c>
      <c r="O59" s="194" t="str">
        <f t="shared" si="4"/>
        <v>是</v>
      </c>
      <c r="P59" s="194" t="str">
        <f t="shared" si="5"/>
        <v>否</v>
      </c>
    </row>
    <row r="60" s="175" customFormat="1" ht="18.95" customHeight="1" spans="1:16">
      <c r="A60" s="185" t="s">
        <v>165</v>
      </c>
      <c r="B60" s="186" t="s">
        <v>165</v>
      </c>
      <c r="C60" s="186" t="s">
        <v>248</v>
      </c>
      <c r="D60" s="187" t="s">
        <v>264</v>
      </c>
      <c r="E60" s="186" t="s">
        <v>176</v>
      </c>
      <c r="F60" s="35" t="s">
        <v>263</v>
      </c>
      <c r="G60" s="38">
        <v>634</v>
      </c>
      <c r="H60" s="38" t="str">
        <f>IFERROR(VLOOKUP(D60,#REF!,4,0),"0")</f>
        <v>0</v>
      </c>
      <c r="I60" s="38"/>
      <c r="J60" s="38">
        <f>VLOOKUP(F60,'数据-省本级决算数'!$A:$B,2,0)</f>
        <v>3191</v>
      </c>
      <c r="K60" s="193">
        <f t="shared" si="1"/>
        <v>5.03</v>
      </c>
      <c r="L60" s="193" t="e">
        <f t="shared" si="2"/>
        <v>#DIV/0!</v>
      </c>
      <c r="M60" s="193">
        <f t="shared" si="3"/>
        <v>0</v>
      </c>
      <c r="N60" s="148">
        <f t="shared" si="8"/>
        <v>4.033</v>
      </c>
      <c r="O60" s="194" t="str">
        <f t="shared" si="4"/>
        <v>是</v>
      </c>
      <c r="P60" s="194" t="str">
        <f t="shared" si="5"/>
        <v>否</v>
      </c>
    </row>
    <row r="61" s="175" customFormat="1" ht="18.95" customHeight="1" spans="1:16">
      <c r="A61" s="185" t="s">
        <v>165</v>
      </c>
      <c r="B61" s="186" t="s">
        <v>167</v>
      </c>
      <c r="C61" s="186" t="s">
        <v>165</v>
      </c>
      <c r="D61" s="187" t="s">
        <v>266</v>
      </c>
      <c r="E61" s="186" t="s">
        <v>165</v>
      </c>
      <c r="F61" s="35" t="s">
        <v>265</v>
      </c>
      <c r="G61" s="38">
        <f ca="1">SUMIF($C60:$C1331,$D61,$G60:$G1331)</f>
        <v>15164</v>
      </c>
      <c r="H61" s="38">
        <f ca="1">SUMIF($C60:$C1331,$D61,$H60:$H1331)</f>
        <v>0</v>
      </c>
      <c r="I61" s="38">
        <f>IFERROR(VLOOKUP(F61,'数据-省本级调整数'!$A:$B,2,0),0)</f>
        <v>11192</v>
      </c>
      <c r="J61" s="38">
        <f>VLOOKUP(F61,'数据-省本级决算数'!$A:$B,2,0)</f>
        <v>8846</v>
      </c>
      <c r="K61" s="193">
        <f ca="1" t="shared" si="1"/>
        <v>0.58</v>
      </c>
      <c r="L61" s="193" t="e">
        <f ca="1" t="shared" si="2"/>
        <v>#DIV/0!</v>
      </c>
      <c r="M61" s="193">
        <f t="shared" si="3"/>
        <v>0.79</v>
      </c>
      <c r="N61" s="148">
        <f ca="1" t="shared" si="8"/>
        <v>-0.417</v>
      </c>
      <c r="O61" s="194" t="str">
        <f ca="1" t="shared" si="4"/>
        <v>是</v>
      </c>
      <c r="P61" s="194" t="str">
        <f t="shared" si="5"/>
        <v>是</v>
      </c>
    </row>
    <row r="62" s="175" customFormat="1" ht="18.95" customHeight="1" spans="1:16">
      <c r="A62" s="185" t="s">
        <v>165</v>
      </c>
      <c r="B62" s="186" t="s">
        <v>165</v>
      </c>
      <c r="C62" s="186" t="s">
        <v>266</v>
      </c>
      <c r="D62" s="187" t="s">
        <v>267</v>
      </c>
      <c r="E62" s="186" t="s">
        <v>176</v>
      </c>
      <c r="F62" s="35" t="s">
        <v>170</v>
      </c>
      <c r="G62" s="38">
        <v>4129</v>
      </c>
      <c r="H62" s="38" t="str">
        <f>IFERROR(VLOOKUP(D62,#REF!,4,0),"0")</f>
        <v>0</v>
      </c>
      <c r="I62" s="38"/>
      <c r="J62" s="38">
        <f>VLOOKUP(F62,'数据-省本级决算数'!$A:$B,2,0)</f>
        <v>4776</v>
      </c>
      <c r="K62" s="193">
        <f t="shared" si="1"/>
        <v>1.16</v>
      </c>
      <c r="L62" s="193" t="e">
        <f t="shared" si="2"/>
        <v>#DIV/0!</v>
      </c>
      <c r="M62" s="193">
        <f t="shared" si="3"/>
        <v>0</v>
      </c>
      <c r="N62" s="148">
        <f t="shared" si="8"/>
        <v>0.157</v>
      </c>
      <c r="O62" s="194" t="str">
        <f t="shared" si="4"/>
        <v>是</v>
      </c>
      <c r="P62" s="194" t="str">
        <f t="shared" si="5"/>
        <v>否</v>
      </c>
    </row>
    <row r="63" s="175" customFormat="1" ht="18.95" customHeight="1" spans="1:16">
      <c r="A63" s="185" t="s">
        <v>165</v>
      </c>
      <c r="B63" s="186" t="s">
        <v>165</v>
      </c>
      <c r="C63" s="186" t="s">
        <v>266</v>
      </c>
      <c r="D63" s="187" t="s">
        <v>268</v>
      </c>
      <c r="E63" s="186" t="s">
        <v>176</v>
      </c>
      <c r="F63" s="35" t="s">
        <v>172</v>
      </c>
      <c r="G63" s="38">
        <v>20</v>
      </c>
      <c r="H63" s="38" t="str">
        <f>IFERROR(VLOOKUP(D63,#REF!,4,0),"0")</f>
        <v>0</v>
      </c>
      <c r="I63" s="38"/>
      <c r="J63" s="38">
        <f>VLOOKUP(F63,'数据-省本级决算数'!$A:$B,2,0)</f>
        <v>590</v>
      </c>
      <c r="K63" s="193"/>
      <c r="L63" s="193"/>
      <c r="M63" s="193">
        <f t="shared" si="3"/>
        <v>0</v>
      </c>
      <c r="N63" s="148">
        <f t="shared" si="8"/>
        <v>28.5</v>
      </c>
      <c r="O63" s="194" t="str">
        <f t="shared" si="4"/>
        <v>是</v>
      </c>
      <c r="P63" s="194" t="str">
        <f t="shared" si="5"/>
        <v>否</v>
      </c>
    </row>
    <row r="64" s="175" customFormat="1" ht="18.95" customHeight="1" spans="1:16">
      <c r="A64" s="185" t="s">
        <v>165</v>
      </c>
      <c r="B64" s="186" t="s">
        <v>165</v>
      </c>
      <c r="C64" s="186" t="s">
        <v>266</v>
      </c>
      <c r="D64" s="187" t="s">
        <v>269</v>
      </c>
      <c r="E64" s="186" t="s">
        <v>176</v>
      </c>
      <c r="F64" s="35" t="s">
        <v>174</v>
      </c>
      <c r="G64" s="38">
        <v>178</v>
      </c>
      <c r="H64" s="38" t="str">
        <f>IFERROR(VLOOKUP(D64,#REF!,4,0),"0")</f>
        <v>0</v>
      </c>
      <c r="I64" s="38"/>
      <c r="J64" s="38">
        <f>VLOOKUP(F64,'数据-省本级决算数'!$A:$B,2,0)</f>
        <v>713</v>
      </c>
      <c r="K64" s="193">
        <f t="shared" si="1"/>
        <v>4.01</v>
      </c>
      <c r="L64" s="193" t="e">
        <f t="shared" si="2"/>
        <v>#DIV/0!</v>
      </c>
      <c r="M64" s="193">
        <f t="shared" si="3"/>
        <v>0</v>
      </c>
      <c r="N64" s="148">
        <f t="shared" si="8"/>
        <v>3.006</v>
      </c>
      <c r="O64" s="194" t="str">
        <f t="shared" si="4"/>
        <v>是</v>
      </c>
      <c r="P64" s="194" t="str">
        <f t="shared" si="5"/>
        <v>否</v>
      </c>
    </row>
    <row r="65" s="175" customFormat="1" ht="18.95" customHeight="1" spans="1:16">
      <c r="A65" s="185" t="s">
        <v>165</v>
      </c>
      <c r="B65" s="186" t="s">
        <v>165</v>
      </c>
      <c r="C65" s="186" t="s">
        <v>266</v>
      </c>
      <c r="D65" s="187" t="s">
        <v>271</v>
      </c>
      <c r="E65" s="186" t="s">
        <v>176</v>
      </c>
      <c r="F65" s="35" t="s">
        <v>270</v>
      </c>
      <c r="G65" s="38">
        <v>1125</v>
      </c>
      <c r="H65" s="38" t="str">
        <f>IFERROR(VLOOKUP(D65,#REF!,4,0),"0")</f>
        <v>0</v>
      </c>
      <c r="I65" s="38"/>
      <c r="J65" s="38">
        <f>VLOOKUP(F65,'数据-省本级决算数'!$A:$B,2,0)</f>
        <v>120</v>
      </c>
      <c r="K65" s="193">
        <f t="shared" si="1"/>
        <v>0.11</v>
      </c>
      <c r="L65" s="193" t="e">
        <f t="shared" si="2"/>
        <v>#DIV/0!</v>
      </c>
      <c r="M65" s="193">
        <f t="shared" si="3"/>
        <v>0</v>
      </c>
      <c r="N65" s="148">
        <f t="shared" si="8"/>
        <v>-0.893</v>
      </c>
      <c r="O65" s="194" t="str">
        <f t="shared" si="4"/>
        <v>是</v>
      </c>
      <c r="P65" s="194" t="str">
        <f t="shared" si="5"/>
        <v>否</v>
      </c>
    </row>
    <row r="66" s="175" customFormat="1" ht="18.95" customHeight="1" spans="1:16">
      <c r="A66" s="185" t="s">
        <v>165</v>
      </c>
      <c r="B66" s="186" t="s">
        <v>165</v>
      </c>
      <c r="C66" s="186" t="s">
        <v>266</v>
      </c>
      <c r="D66" s="187" t="s">
        <v>273</v>
      </c>
      <c r="E66" s="186" t="s">
        <v>176</v>
      </c>
      <c r="F66" s="35" t="s">
        <v>272</v>
      </c>
      <c r="G66" s="38">
        <v>847</v>
      </c>
      <c r="H66" s="38" t="str">
        <f>IFERROR(VLOOKUP(D66,#REF!,4,0),"0")</f>
        <v>0</v>
      </c>
      <c r="I66" s="38"/>
      <c r="J66" s="38">
        <f>VLOOKUP(F66,'数据-省本级决算数'!$A:$B,2,0)</f>
        <v>103</v>
      </c>
      <c r="K66" s="193">
        <f t="shared" si="1"/>
        <v>0.12</v>
      </c>
      <c r="L66" s="193" t="e">
        <f t="shared" si="2"/>
        <v>#DIV/0!</v>
      </c>
      <c r="M66" s="193">
        <f t="shared" si="3"/>
        <v>0</v>
      </c>
      <c r="N66" s="148">
        <f t="shared" si="8"/>
        <v>-0.878</v>
      </c>
      <c r="O66" s="194" t="str">
        <f t="shared" si="4"/>
        <v>是</v>
      </c>
      <c r="P66" s="194" t="str">
        <f t="shared" si="5"/>
        <v>否</v>
      </c>
    </row>
    <row r="67" s="175" customFormat="1" ht="18.95" customHeight="1" spans="1:16">
      <c r="A67" s="185" t="s">
        <v>165</v>
      </c>
      <c r="B67" s="186" t="s">
        <v>165</v>
      </c>
      <c r="C67" s="186" t="s">
        <v>266</v>
      </c>
      <c r="D67" s="187" t="s">
        <v>275</v>
      </c>
      <c r="E67" s="186" t="s">
        <v>176</v>
      </c>
      <c r="F67" s="35" t="s">
        <v>274</v>
      </c>
      <c r="G67" s="38">
        <v>20</v>
      </c>
      <c r="H67" s="38" t="str">
        <f>IFERROR(VLOOKUP(D67,#REF!,4,0),"0")</f>
        <v>0</v>
      </c>
      <c r="I67" s="38"/>
      <c r="J67" s="38">
        <f>VLOOKUP(F67,'数据-省本级决算数'!$A:$B,2,0)</f>
        <v>0</v>
      </c>
      <c r="K67" s="193">
        <f t="shared" si="1"/>
        <v>0</v>
      </c>
      <c r="L67" s="193"/>
      <c r="M67" s="193">
        <f t="shared" si="3"/>
        <v>0</v>
      </c>
      <c r="N67" s="148">
        <f t="shared" si="8"/>
        <v>-1</v>
      </c>
      <c r="O67" s="194" t="str">
        <f t="shared" si="4"/>
        <v>是</v>
      </c>
      <c r="P67" s="194" t="str">
        <f t="shared" si="5"/>
        <v>否</v>
      </c>
    </row>
    <row r="68" s="175" customFormat="1" ht="18.95" customHeight="1" spans="1:16">
      <c r="A68" s="185" t="s">
        <v>165</v>
      </c>
      <c r="B68" s="186" t="s">
        <v>165</v>
      </c>
      <c r="C68" s="186" t="s">
        <v>266</v>
      </c>
      <c r="D68" s="187" t="s">
        <v>277</v>
      </c>
      <c r="E68" s="186" t="s">
        <v>176</v>
      </c>
      <c r="F68" s="35" t="s">
        <v>276</v>
      </c>
      <c r="G68" s="38">
        <v>1199</v>
      </c>
      <c r="H68" s="38" t="str">
        <f>IFERROR(VLOOKUP(D68,#REF!,4,0),"0")</f>
        <v>0</v>
      </c>
      <c r="I68" s="38"/>
      <c r="J68" s="38">
        <f>VLOOKUP(F68,'数据-省本级决算数'!$A:$B,2,0)</f>
        <v>869</v>
      </c>
      <c r="K68" s="193">
        <f t="shared" si="1"/>
        <v>0.72</v>
      </c>
      <c r="L68" s="193" t="e">
        <f t="shared" si="2"/>
        <v>#DIV/0!</v>
      </c>
      <c r="M68" s="193">
        <f t="shared" si="3"/>
        <v>0</v>
      </c>
      <c r="N68" s="148">
        <f t="shared" si="8"/>
        <v>-0.275</v>
      </c>
      <c r="O68" s="194" t="str">
        <f t="shared" ref="O68:O131" si="9">IF(F68&lt;&gt;"",IF(SUM(G68:J68)&lt;&gt;0,"是","否"),"空")</f>
        <v>是</v>
      </c>
      <c r="P68" s="194" t="str">
        <f t="shared" si="5"/>
        <v>否</v>
      </c>
    </row>
    <row r="69" s="175" customFormat="1" ht="18.95" customHeight="1" spans="1:16">
      <c r="A69" s="185" t="s">
        <v>165</v>
      </c>
      <c r="B69" s="186" t="s">
        <v>165</v>
      </c>
      <c r="C69" s="186" t="s">
        <v>266</v>
      </c>
      <c r="D69" s="187" t="s">
        <v>279</v>
      </c>
      <c r="E69" s="186" t="s">
        <v>176</v>
      </c>
      <c r="F69" s="35" t="s">
        <v>278</v>
      </c>
      <c r="G69" s="38">
        <v>2501</v>
      </c>
      <c r="H69" s="38" t="str">
        <f>IFERROR(VLOOKUP(D69,#REF!,4,0),"0")</f>
        <v>0</v>
      </c>
      <c r="I69" s="38"/>
      <c r="J69" s="38">
        <f>VLOOKUP(F69,'数据-省本级决算数'!$A:$B,2,0)</f>
        <v>0</v>
      </c>
      <c r="K69" s="193">
        <f t="shared" ref="K69:K130" si="10">J69/G69</f>
        <v>0</v>
      </c>
      <c r="L69" s="193"/>
      <c r="M69" s="193">
        <f t="shared" ref="M69:M132" si="11">IFERROR(J69/I69,0)</f>
        <v>0</v>
      </c>
      <c r="N69" s="148">
        <f t="shared" si="8"/>
        <v>-1</v>
      </c>
      <c r="O69" s="194" t="str">
        <f t="shared" si="9"/>
        <v>是</v>
      </c>
      <c r="P69" s="194" t="str">
        <f t="shared" ref="P69:P132" si="12">IF(C69&lt;&gt;"",IF(OR(LEFT(D69,3)="205",LEFT(D69,3)="206",LEFT(D69,3)="207",LEFT(D69,3)="208",LEFT(D69,3)="210",LEFT(D69,3)="213"),"是","否"),"是")</f>
        <v>否</v>
      </c>
    </row>
    <row r="70" s="175" customFormat="1" ht="18.95" customHeight="1" spans="1:16">
      <c r="A70" s="185" t="s">
        <v>165</v>
      </c>
      <c r="B70" s="186" t="s">
        <v>165</v>
      </c>
      <c r="C70" s="186" t="s">
        <v>266</v>
      </c>
      <c r="D70" s="187" t="s">
        <v>280</v>
      </c>
      <c r="E70" s="186" t="s">
        <v>176</v>
      </c>
      <c r="F70" s="35" t="s">
        <v>189</v>
      </c>
      <c r="G70" s="38">
        <v>259</v>
      </c>
      <c r="H70" s="38" t="str">
        <f>IFERROR(VLOOKUP(D70,#REF!,4,0),"0")</f>
        <v>0</v>
      </c>
      <c r="I70" s="38"/>
      <c r="J70" s="38">
        <f>VLOOKUP(F70,'数据-省本级决算数'!$A:$B,2,0)</f>
        <v>103</v>
      </c>
      <c r="K70" s="193">
        <f t="shared" si="10"/>
        <v>0.4</v>
      </c>
      <c r="L70" s="193" t="e">
        <f t="shared" ref="L70:L130" si="13">J70/H70</f>
        <v>#DIV/0!</v>
      </c>
      <c r="M70" s="193">
        <f t="shared" si="11"/>
        <v>0</v>
      </c>
      <c r="N70" s="148">
        <f t="shared" si="8"/>
        <v>-0.602</v>
      </c>
      <c r="O70" s="194" t="str">
        <f t="shared" si="9"/>
        <v>是</v>
      </c>
      <c r="P70" s="194" t="str">
        <f t="shared" si="12"/>
        <v>否</v>
      </c>
    </row>
    <row r="71" s="175" customFormat="1" ht="18.95" customHeight="1" spans="1:16">
      <c r="A71" s="185" t="s">
        <v>165</v>
      </c>
      <c r="B71" s="186" t="s">
        <v>165</v>
      </c>
      <c r="C71" s="186" t="s">
        <v>266</v>
      </c>
      <c r="D71" s="187" t="s">
        <v>282</v>
      </c>
      <c r="E71" s="186" t="s">
        <v>176</v>
      </c>
      <c r="F71" s="35" t="s">
        <v>281</v>
      </c>
      <c r="G71" s="38">
        <v>4886</v>
      </c>
      <c r="H71" s="38" t="str">
        <f>IFERROR(VLOOKUP(D71,#REF!,4,0),"0")</f>
        <v>0</v>
      </c>
      <c r="I71" s="38"/>
      <c r="J71" s="38">
        <f>VLOOKUP(F71,'数据-省本级决算数'!$A:$B,2,0)</f>
        <v>2534</v>
      </c>
      <c r="K71" s="193">
        <f t="shared" si="10"/>
        <v>0.52</v>
      </c>
      <c r="L71" s="193" t="e">
        <f t="shared" si="13"/>
        <v>#DIV/0!</v>
      </c>
      <c r="M71" s="193">
        <f t="shared" si="11"/>
        <v>0</v>
      </c>
      <c r="N71" s="148">
        <f t="shared" si="8"/>
        <v>-0.481</v>
      </c>
      <c r="O71" s="194" t="str">
        <f t="shared" si="9"/>
        <v>是</v>
      </c>
      <c r="P71" s="194" t="str">
        <f t="shared" si="12"/>
        <v>否</v>
      </c>
    </row>
    <row r="72" s="175" customFormat="1" ht="18.95" customHeight="1" spans="1:16">
      <c r="A72" s="185" t="s">
        <v>165</v>
      </c>
      <c r="B72" s="186" t="s">
        <v>167</v>
      </c>
      <c r="C72" s="186" t="s">
        <v>165</v>
      </c>
      <c r="D72" s="187" t="s">
        <v>284</v>
      </c>
      <c r="E72" s="186" t="s">
        <v>165</v>
      </c>
      <c r="F72" s="35" t="s">
        <v>283</v>
      </c>
      <c r="G72" s="38">
        <f ca="1">SUMIF($C71:$C1331,$D72,$G71:$G1331)</f>
        <v>173629</v>
      </c>
      <c r="H72" s="38">
        <f ca="1">SUMIF($C71:$C1331,$D72,$H71:$H1331)</f>
        <v>0</v>
      </c>
      <c r="I72" s="38">
        <f>IFERROR(VLOOKUP(F72,'数据-省本级调整数'!$A:$B,2,0),0)</f>
        <v>181110</v>
      </c>
      <c r="J72" s="38">
        <f>VLOOKUP(F72,'数据-省本级决算数'!$A:$B,2,0)</f>
        <v>180610</v>
      </c>
      <c r="K72" s="193">
        <f ca="1" t="shared" si="10"/>
        <v>1.04</v>
      </c>
      <c r="L72" s="193" t="e">
        <f ca="1" t="shared" si="13"/>
        <v>#DIV/0!</v>
      </c>
      <c r="M72" s="193">
        <f t="shared" si="11"/>
        <v>1</v>
      </c>
      <c r="N72" s="148">
        <f ca="1" t="shared" si="8"/>
        <v>0.04</v>
      </c>
      <c r="O72" s="194" t="str">
        <f ca="1" t="shared" si="9"/>
        <v>是</v>
      </c>
      <c r="P72" s="194" t="str">
        <f t="shared" si="12"/>
        <v>是</v>
      </c>
    </row>
    <row r="73" s="175" customFormat="1" ht="18.95" customHeight="1" spans="1:16">
      <c r="A73" s="185" t="s">
        <v>165</v>
      </c>
      <c r="B73" s="186" t="s">
        <v>165</v>
      </c>
      <c r="C73" s="186" t="s">
        <v>284</v>
      </c>
      <c r="D73" s="187" t="s">
        <v>285</v>
      </c>
      <c r="E73" s="186" t="s">
        <v>176</v>
      </c>
      <c r="F73" s="35" t="s">
        <v>170</v>
      </c>
      <c r="G73" s="38">
        <v>102441</v>
      </c>
      <c r="H73" s="38" t="str">
        <f>IFERROR(VLOOKUP(D73,#REF!,4,0),"0")</f>
        <v>0</v>
      </c>
      <c r="I73" s="38"/>
      <c r="J73" s="38">
        <f>VLOOKUP(F73,'数据-省本级决算数'!$A:$B,2,0)</f>
        <v>4776</v>
      </c>
      <c r="K73" s="193">
        <f t="shared" si="10"/>
        <v>0.05</v>
      </c>
      <c r="L73" s="193" t="e">
        <f t="shared" si="13"/>
        <v>#DIV/0!</v>
      </c>
      <c r="M73" s="193">
        <f t="shared" si="11"/>
        <v>0</v>
      </c>
      <c r="N73" s="148">
        <f t="shared" si="8"/>
        <v>-0.953</v>
      </c>
      <c r="O73" s="194" t="str">
        <f t="shared" si="9"/>
        <v>是</v>
      </c>
      <c r="P73" s="194" t="str">
        <f t="shared" si="12"/>
        <v>否</v>
      </c>
    </row>
    <row r="74" s="175" customFormat="1" ht="18.95" customHeight="1" spans="1:16">
      <c r="A74" s="185" t="s">
        <v>165</v>
      </c>
      <c r="B74" s="186" t="s">
        <v>165</v>
      </c>
      <c r="C74" s="186" t="s">
        <v>284</v>
      </c>
      <c r="D74" s="187" t="s">
        <v>286</v>
      </c>
      <c r="E74" s="186" t="s">
        <v>176</v>
      </c>
      <c r="F74" s="35" t="s">
        <v>172</v>
      </c>
      <c r="G74" s="38">
        <v>13461</v>
      </c>
      <c r="H74" s="38" t="str">
        <f>IFERROR(VLOOKUP(D74,#REF!,4,0),"0")</f>
        <v>0</v>
      </c>
      <c r="I74" s="38"/>
      <c r="J74" s="38">
        <f>VLOOKUP(F74,'数据-省本级决算数'!$A:$B,2,0)</f>
        <v>590</v>
      </c>
      <c r="K74" s="193">
        <f t="shared" si="10"/>
        <v>0.04</v>
      </c>
      <c r="L74" s="193" t="e">
        <f t="shared" si="13"/>
        <v>#DIV/0!</v>
      </c>
      <c r="M74" s="193">
        <f t="shared" si="11"/>
        <v>0</v>
      </c>
      <c r="N74" s="148">
        <f t="shared" si="8"/>
        <v>-0.956</v>
      </c>
      <c r="O74" s="194" t="str">
        <f t="shared" si="9"/>
        <v>是</v>
      </c>
      <c r="P74" s="194" t="str">
        <f t="shared" si="12"/>
        <v>否</v>
      </c>
    </row>
    <row r="75" s="175" customFormat="1" ht="18.95" customHeight="1" spans="1:16">
      <c r="A75" s="185" t="s">
        <v>165</v>
      </c>
      <c r="B75" s="186" t="s">
        <v>165</v>
      </c>
      <c r="C75" s="186" t="s">
        <v>284</v>
      </c>
      <c r="D75" s="187" t="s">
        <v>287</v>
      </c>
      <c r="E75" s="186" t="s">
        <v>176</v>
      </c>
      <c r="F75" s="35" t="s">
        <v>174</v>
      </c>
      <c r="G75" s="38">
        <v>61</v>
      </c>
      <c r="H75" s="38" t="str">
        <f>IFERROR(VLOOKUP(D75,#REF!,4,0),"0")</f>
        <v>0</v>
      </c>
      <c r="I75" s="38"/>
      <c r="J75" s="38">
        <f>VLOOKUP(F75,'数据-省本级决算数'!$A:$B,2,0)</f>
        <v>713</v>
      </c>
      <c r="K75" s="193">
        <f t="shared" si="10"/>
        <v>11.69</v>
      </c>
      <c r="L75" s="193" t="e">
        <f t="shared" si="13"/>
        <v>#DIV/0!</v>
      </c>
      <c r="M75" s="193">
        <f t="shared" si="11"/>
        <v>0</v>
      </c>
      <c r="N75" s="148">
        <f t="shared" si="8"/>
        <v>10.689</v>
      </c>
      <c r="O75" s="194" t="str">
        <f t="shared" si="9"/>
        <v>是</v>
      </c>
      <c r="P75" s="194" t="str">
        <f t="shared" si="12"/>
        <v>否</v>
      </c>
    </row>
    <row r="76" s="175" customFormat="1" ht="18.95" customHeight="1" spans="1:16">
      <c r="A76" s="185" t="s">
        <v>165</v>
      </c>
      <c r="B76" s="186" t="s">
        <v>165</v>
      </c>
      <c r="C76" s="186" t="s">
        <v>284</v>
      </c>
      <c r="D76" s="187" t="s">
        <v>289</v>
      </c>
      <c r="E76" s="186" t="s">
        <v>176</v>
      </c>
      <c r="F76" s="35" t="s">
        <v>288</v>
      </c>
      <c r="G76" s="38">
        <v>560</v>
      </c>
      <c r="H76" s="38" t="str">
        <f>IFERROR(VLOOKUP(D76,#REF!,4,0),"0")</f>
        <v>0</v>
      </c>
      <c r="I76" s="38"/>
      <c r="J76" s="38">
        <f>VLOOKUP(F76,'数据-省本级决算数'!$A:$B,2,0)</f>
        <v>587</v>
      </c>
      <c r="K76" s="193">
        <f t="shared" si="10"/>
        <v>1.05</v>
      </c>
      <c r="L76" s="193" t="e">
        <f t="shared" si="13"/>
        <v>#DIV/0!</v>
      </c>
      <c r="M76" s="193">
        <f t="shared" si="11"/>
        <v>0</v>
      </c>
      <c r="N76" s="148">
        <f t="shared" si="8"/>
        <v>0.048</v>
      </c>
      <c r="O76" s="194" t="str">
        <f t="shared" si="9"/>
        <v>是</v>
      </c>
      <c r="P76" s="194" t="str">
        <f t="shared" si="12"/>
        <v>否</v>
      </c>
    </row>
    <row r="77" s="175" customFormat="1" ht="18.95" customHeight="1" spans="1:16">
      <c r="A77" s="185" t="s">
        <v>165</v>
      </c>
      <c r="B77" s="186" t="s">
        <v>165</v>
      </c>
      <c r="C77" s="186" t="s">
        <v>284</v>
      </c>
      <c r="D77" s="187" t="s">
        <v>291</v>
      </c>
      <c r="E77" s="186" t="s">
        <v>176</v>
      </c>
      <c r="F77" s="35" t="s">
        <v>290</v>
      </c>
      <c r="G77" s="38">
        <v>3173</v>
      </c>
      <c r="H77" s="38" t="str">
        <f>IFERROR(VLOOKUP(D77,#REF!,4,0),"0")</f>
        <v>0</v>
      </c>
      <c r="I77" s="38"/>
      <c r="J77" s="38">
        <f>VLOOKUP(F77,'数据-省本级决算数'!$A:$B,2,0)</f>
        <v>2516</v>
      </c>
      <c r="K77" s="193">
        <f t="shared" si="10"/>
        <v>0.79</v>
      </c>
      <c r="L77" s="193" t="e">
        <f t="shared" si="13"/>
        <v>#DIV/0!</v>
      </c>
      <c r="M77" s="193">
        <f t="shared" si="11"/>
        <v>0</v>
      </c>
      <c r="N77" s="148">
        <f t="shared" si="8"/>
        <v>-0.207</v>
      </c>
      <c r="O77" s="194" t="str">
        <f t="shared" si="9"/>
        <v>是</v>
      </c>
      <c r="P77" s="194" t="str">
        <f t="shared" si="12"/>
        <v>否</v>
      </c>
    </row>
    <row r="78" s="175" customFormat="1" ht="18.95" customHeight="1" spans="1:16">
      <c r="A78" s="185" t="s">
        <v>165</v>
      </c>
      <c r="B78" s="186" t="s">
        <v>165</v>
      </c>
      <c r="C78" s="186" t="s">
        <v>284</v>
      </c>
      <c r="D78" s="187" t="s">
        <v>293</v>
      </c>
      <c r="E78" s="186" t="s">
        <v>176</v>
      </c>
      <c r="F78" s="35" t="s">
        <v>292</v>
      </c>
      <c r="G78" s="38">
        <v>40000</v>
      </c>
      <c r="H78" s="38" t="str">
        <f>IFERROR(VLOOKUP(D78,#REF!,4,0),"0")</f>
        <v>0</v>
      </c>
      <c r="I78" s="38"/>
      <c r="J78" s="38">
        <f>VLOOKUP(F78,'数据-省本级决算数'!$A:$B,2,0)</f>
        <v>38000</v>
      </c>
      <c r="K78" s="193">
        <f t="shared" si="10"/>
        <v>0.95</v>
      </c>
      <c r="L78" s="193" t="e">
        <f t="shared" si="13"/>
        <v>#DIV/0!</v>
      </c>
      <c r="M78" s="193">
        <f t="shared" si="11"/>
        <v>0</v>
      </c>
      <c r="N78" s="148">
        <f t="shared" si="8"/>
        <v>-0.05</v>
      </c>
      <c r="O78" s="194" t="str">
        <f t="shared" si="9"/>
        <v>是</v>
      </c>
      <c r="P78" s="194" t="str">
        <f t="shared" si="12"/>
        <v>否</v>
      </c>
    </row>
    <row r="79" s="175" customFormat="1" ht="18.95" customHeight="1" spans="1:16">
      <c r="A79" s="185" t="s">
        <v>165</v>
      </c>
      <c r="B79" s="186" t="s">
        <v>165</v>
      </c>
      <c r="C79" s="186" t="s">
        <v>284</v>
      </c>
      <c r="D79" s="187" t="s">
        <v>295</v>
      </c>
      <c r="E79" s="186" t="s">
        <v>176</v>
      </c>
      <c r="F79" s="35" t="s">
        <v>294</v>
      </c>
      <c r="G79" s="38">
        <v>5594</v>
      </c>
      <c r="H79" s="38" t="str">
        <f>IFERROR(VLOOKUP(D79,#REF!,4,0),"0")</f>
        <v>0</v>
      </c>
      <c r="I79" s="38"/>
      <c r="J79" s="38">
        <f>VLOOKUP(F79,'数据-省本级决算数'!$A:$B,2,0)</f>
        <v>3299</v>
      </c>
      <c r="K79" s="193">
        <f t="shared" si="10"/>
        <v>0.59</v>
      </c>
      <c r="L79" s="193" t="e">
        <f t="shared" si="13"/>
        <v>#DIV/0!</v>
      </c>
      <c r="M79" s="193">
        <f t="shared" si="11"/>
        <v>0</v>
      </c>
      <c r="N79" s="148">
        <f t="shared" si="8"/>
        <v>-0.41</v>
      </c>
      <c r="O79" s="194" t="str">
        <f t="shared" si="9"/>
        <v>是</v>
      </c>
      <c r="P79" s="194" t="str">
        <f t="shared" si="12"/>
        <v>否</v>
      </c>
    </row>
    <row r="80" s="175" customFormat="1" ht="18.95" customHeight="1" spans="1:16">
      <c r="A80" s="185" t="s">
        <v>165</v>
      </c>
      <c r="B80" s="186" t="s">
        <v>165</v>
      </c>
      <c r="C80" s="186" t="s">
        <v>284</v>
      </c>
      <c r="D80" s="187" t="s">
        <v>297</v>
      </c>
      <c r="E80" s="186" t="s">
        <v>176</v>
      </c>
      <c r="F80" s="35" t="s">
        <v>296</v>
      </c>
      <c r="G80" s="38">
        <v>2280</v>
      </c>
      <c r="H80" s="38" t="str">
        <f>IFERROR(VLOOKUP(D80,#REF!,4,0),"0")</f>
        <v>0</v>
      </c>
      <c r="I80" s="38"/>
      <c r="J80" s="38">
        <f>VLOOKUP(F80,'数据-省本级决算数'!$A:$B,2,0)</f>
        <v>1499</v>
      </c>
      <c r="K80" s="193">
        <f t="shared" si="10"/>
        <v>0.66</v>
      </c>
      <c r="L80" s="193" t="e">
        <f t="shared" si="13"/>
        <v>#DIV/0!</v>
      </c>
      <c r="M80" s="193">
        <f t="shared" si="11"/>
        <v>0</v>
      </c>
      <c r="N80" s="148">
        <f t="shared" si="8"/>
        <v>-0.343</v>
      </c>
      <c r="O80" s="194" t="str">
        <f t="shared" si="9"/>
        <v>是</v>
      </c>
      <c r="P80" s="194" t="str">
        <f t="shared" si="12"/>
        <v>否</v>
      </c>
    </row>
    <row r="81" s="175" customFormat="1" ht="18.95" customHeight="1" spans="1:16">
      <c r="A81" s="185" t="s">
        <v>165</v>
      </c>
      <c r="B81" s="186" t="s">
        <v>165</v>
      </c>
      <c r="C81" s="186" t="s">
        <v>284</v>
      </c>
      <c r="D81" s="187" t="s">
        <v>298</v>
      </c>
      <c r="E81" s="186" t="s">
        <v>176</v>
      </c>
      <c r="F81" s="35" t="s">
        <v>276</v>
      </c>
      <c r="G81" s="38">
        <v>4583</v>
      </c>
      <c r="H81" s="38" t="str">
        <f>IFERROR(VLOOKUP(D81,#REF!,4,0),"0")</f>
        <v>0</v>
      </c>
      <c r="I81" s="38"/>
      <c r="J81" s="38">
        <f>VLOOKUP(F81,'数据-省本级决算数'!$A:$B,2,0)</f>
        <v>869</v>
      </c>
      <c r="K81" s="193">
        <f t="shared" si="10"/>
        <v>0.19</v>
      </c>
      <c r="L81" s="193" t="e">
        <f t="shared" si="13"/>
        <v>#DIV/0!</v>
      </c>
      <c r="M81" s="193">
        <f t="shared" si="11"/>
        <v>0</v>
      </c>
      <c r="N81" s="148">
        <f t="shared" si="8"/>
        <v>-0.81</v>
      </c>
      <c r="O81" s="194" t="str">
        <f t="shared" si="9"/>
        <v>是</v>
      </c>
      <c r="P81" s="194" t="str">
        <f t="shared" si="12"/>
        <v>否</v>
      </c>
    </row>
    <row r="82" s="175" customFormat="1" ht="18.95" customHeight="1" spans="1:16">
      <c r="A82" s="185" t="s">
        <v>165</v>
      </c>
      <c r="B82" s="186" t="s">
        <v>165</v>
      </c>
      <c r="C82" s="186" t="s">
        <v>284</v>
      </c>
      <c r="D82" s="187" t="s">
        <v>299</v>
      </c>
      <c r="E82" s="186" t="s">
        <v>176</v>
      </c>
      <c r="F82" s="35" t="s">
        <v>189</v>
      </c>
      <c r="G82" s="38">
        <v>119</v>
      </c>
      <c r="H82" s="38" t="str">
        <f>IFERROR(VLOOKUP(D82,#REF!,4,0),"0")</f>
        <v>0</v>
      </c>
      <c r="I82" s="38"/>
      <c r="J82" s="38">
        <f>VLOOKUP(F82,'数据-省本级决算数'!$A:$B,2,0)</f>
        <v>103</v>
      </c>
      <c r="K82" s="193">
        <f t="shared" si="10"/>
        <v>0.87</v>
      </c>
      <c r="L82" s="193" t="e">
        <f t="shared" si="13"/>
        <v>#DIV/0!</v>
      </c>
      <c r="M82" s="193">
        <f t="shared" si="11"/>
        <v>0</v>
      </c>
      <c r="N82" s="148">
        <f t="shared" si="8"/>
        <v>-0.134</v>
      </c>
      <c r="O82" s="194" t="str">
        <f t="shared" si="9"/>
        <v>是</v>
      </c>
      <c r="P82" s="194" t="str">
        <f t="shared" si="12"/>
        <v>否</v>
      </c>
    </row>
    <row r="83" s="175" customFormat="1" ht="18.95" customHeight="1" spans="1:16">
      <c r="A83" s="185" t="s">
        <v>165</v>
      </c>
      <c r="B83" s="186" t="s">
        <v>165</v>
      </c>
      <c r="C83" s="186" t="s">
        <v>284</v>
      </c>
      <c r="D83" s="187" t="s">
        <v>301</v>
      </c>
      <c r="E83" s="186" t="s">
        <v>176</v>
      </c>
      <c r="F83" s="35" t="s">
        <v>300</v>
      </c>
      <c r="G83" s="38">
        <v>1357</v>
      </c>
      <c r="H83" s="38" t="str">
        <f>IFERROR(VLOOKUP(D83,#REF!,4,0),"0")</f>
        <v>0</v>
      </c>
      <c r="I83" s="38"/>
      <c r="J83" s="38">
        <f>VLOOKUP(F83,'数据-省本级决算数'!$A:$B,2,0)</f>
        <v>9473</v>
      </c>
      <c r="K83" s="193">
        <f t="shared" si="10"/>
        <v>6.98</v>
      </c>
      <c r="L83" s="193" t="e">
        <f t="shared" si="13"/>
        <v>#DIV/0!</v>
      </c>
      <c r="M83" s="193">
        <f t="shared" si="11"/>
        <v>0</v>
      </c>
      <c r="N83" s="148">
        <f t="shared" si="8"/>
        <v>5.981</v>
      </c>
      <c r="O83" s="194" t="str">
        <f t="shared" si="9"/>
        <v>是</v>
      </c>
      <c r="P83" s="194" t="str">
        <f t="shared" si="12"/>
        <v>否</v>
      </c>
    </row>
    <row r="84" s="175" customFormat="1" ht="18.95" customHeight="1" spans="1:16">
      <c r="A84" s="185" t="s">
        <v>165</v>
      </c>
      <c r="B84" s="186" t="s">
        <v>167</v>
      </c>
      <c r="C84" s="186" t="s">
        <v>165</v>
      </c>
      <c r="D84" s="187" t="s">
        <v>303</v>
      </c>
      <c r="E84" s="186" t="s">
        <v>165</v>
      </c>
      <c r="F84" s="35" t="s">
        <v>302</v>
      </c>
      <c r="G84" s="38">
        <f ca="1">SUMIF($C83:$C1331,$D84,$G83:$G1331)</f>
        <v>6317</v>
      </c>
      <c r="H84" s="38">
        <f ca="1">SUMIF($C83:$C1331,$D84,$H83:$H1331)</f>
        <v>0</v>
      </c>
      <c r="I84" s="38">
        <f>IFERROR(VLOOKUP(F84,'数据-省本级调整数'!$A:$B,2,0),0)</f>
        <v>7882</v>
      </c>
      <c r="J84" s="38">
        <f>VLOOKUP(F84,'数据-省本级决算数'!$A:$B,2,0)</f>
        <v>7882</v>
      </c>
      <c r="K84" s="193">
        <f ca="1" t="shared" si="10"/>
        <v>1.25</v>
      </c>
      <c r="L84" s="193" t="e">
        <f ca="1" t="shared" si="13"/>
        <v>#DIV/0!</v>
      </c>
      <c r="M84" s="193">
        <f t="shared" si="11"/>
        <v>1</v>
      </c>
      <c r="N84" s="148">
        <f ca="1" t="shared" si="8"/>
        <v>0.248</v>
      </c>
      <c r="O84" s="194" t="str">
        <f ca="1" t="shared" si="9"/>
        <v>是</v>
      </c>
      <c r="P84" s="194" t="str">
        <f t="shared" si="12"/>
        <v>是</v>
      </c>
    </row>
    <row r="85" s="175" customFormat="1" ht="18.95" customHeight="1" spans="1:16">
      <c r="A85" s="185" t="s">
        <v>165</v>
      </c>
      <c r="B85" s="186" t="s">
        <v>165</v>
      </c>
      <c r="C85" s="186" t="s">
        <v>303</v>
      </c>
      <c r="D85" s="187" t="s">
        <v>304</v>
      </c>
      <c r="E85" s="186" t="s">
        <v>176</v>
      </c>
      <c r="F85" s="35" t="s">
        <v>170</v>
      </c>
      <c r="G85" s="38">
        <v>2125</v>
      </c>
      <c r="H85" s="38" t="str">
        <f>IFERROR(VLOOKUP(D85,#REF!,4,0),"0")</f>
        <v>0</v>
      </c>
      <c r="I85" s="38"/>
      <c r="J85" s="38">
        <f>VLOOKUP(F85,'数据-省本级决算数'!$A:$B,2,0)</f>
        <v>4776</v>
      </c>
      <c r="K85" s="193">
        <f t="shared" si="10"/>
        <v>2.25</v>
      </c>
      <c r="L85" s="193" t="e">
        <f t="shared" si="13"/>
        <v>#DIV/0!</v>
      </c>
      <c r="M85" s="193">
        <f t="shared" si="11"/>
        <v>0</v>
      </c>
      <c r="N85" s="148">
        <f t="shared" si="8"/>
        <v>1.248</v>
      </c>
      <c r="O85" s="194" t="str">
        <f t="shared" si="9"/>
        <v>是</v>
      </c>
      <c r="P85" s="194" t="str">
        <f t="shared" si="12"/>
        <v>否</v>
      </c>
    </row>
    <row r="86" s="175" customFormat="1" ht="18.95" customHeight="1" spans="1:16">
      <c r="A86" s="185" t="s">
        <v>165</v>
      </c>
      <c r="B86" s="186" t="s">
        <v>165</v>
      </c>
      <c r="C86" s="186" t="s">
        <v>303</v>
      </c>
      <c r="D86" s="187" t="s">
        <v>305</v>
      </c>
      <c r="E86" s="186" t="s">
        <v>176</v>
      </c>
      <c r="F86" s="35" t="s">
        <v>172</v>
      </c>
      <c r="G86" s="38">
        <v>0</v>
      </c>
      <c r="H86" s="38" t="str">
        <f>IFERROR(VLOOKUP(D86,#REF!,4,0),"0")</f>
        <v>0</v>
      </c>
      <c r="I86" s="38"/>
      <c r="J86" s="38">
        <f>VLOOKUP(F86,'数据-省本级决算数'!$A:$B,2,0)</f>
        <v>590</v>
      </c>
      <c r="K86" s="193"/>
      <c r="L86" s="193" t="e">
        <f t="shared" si="13"/>
        <v>#DIV/0!</v>
      </c>
      <c r="M86" s="193">
        <f t="shared" si="11"/>
        <v>0</v>
      </c>
      <c r="N86" s="148" t="str">
        <f t="shared" si="8"/>
        <v/>
      </c>
      <c r="O86" s="194" t="str">
        <f t="shared" si="9"/>
        <v>是</v>
      </c>
      <c r="P86" s="194" t="str">
        <f t="shared" si="12"/>
        <v>否</v>
      </c>
    </row>
    <row r="87" s="175" customFormat="1" ht="18.95" customHeight="1" spans="1:16">
      <c r="A87" s="185" t="s">
        <v>165</v>
      </c>
      <c r="B87" s="186" t="s">
        <v>165</v>
      </c>
      <c r="C87" s="186" t="s">
        <v>303</v>
      </c>
      <c r="D87" s="187" t="s">
        <v>306</v>
      </c>
      <c r="E87" s="186" t="s">
        <v>176</v>
      </c>
      <c r="F87" s="35" t="s">
        <v>174</v>
      </c>
      <c r="G87" s="38">
        <v>204</v>
      </c>
      <c r="H87" s="38" t="str">
        <f>IFERROR(VLOOKUP(D87,#REF!,4,0),"0")</f>
        <v>0</v>
      </c>
      <c r="I87" s="38"/>
      <c r="J87" s="38">
        <f>VLOOKUP(F87,'数据-省本级决算数'!$A:$B,2,0)</f>
        <v>713</v>
      </c>
      <c r="K87" s="193">
        <f t="shared" si="10"/>
        <v>3.5</v>
      </c>
      <c r="L87" s="193" t="e">
        <f t="shared" si="13"/>
        <v>#DIV/0!</v>
      </c>
      <c r="M87" s="193">
        <f t="shared" si="11"/>
        <v>0</v>
      </c>
      <c r="N87" s="148">
        <f t="shared" si="8"/>
        <v>2.495</v>
      </c>
      <c r="O87" s="194" t="str">
        <f t="shared" si="9"/>
        <v>是</v>
      </c>
      <c r="P87" s="194" t="str">
        <f t="shared" si="12"/>
        <v>否</v>
      </c>
    </row>
    <row r="88" s="175" customFormat="1" ht="18.95" customHeight="1" spans="1:16">
      <c r="A88" s="185" t="s">
        <v>165</v>
      </c>
      <c r="B88" s="186" t="s">
        <v>165</v>
      </c>
      <c r="C88" s="186" t="s">
        <v>303</v>
      </c>
      <c r="D88" s="187" t="s">
        <v>308</v>
      </c>
      <c r="E88" s="186" t="s">
        <v>176</v>
      </c>
      <c r="F88" s="35" t="s">
        <v>307</v>
      </c>
      <c r="G88" s="38">
        <v>2618</v>
      </c>
      <c r="H88" s="38" t="str">
        <f>IFERROR(VLOOKUP(D88,#REF!,4,0),"0")</f>
        <v>0</v>
      </c>
      <c r="I88" s="38"/>
      <c r="J88" s="38">
        <f>VLOOKUP(F88,'数据-省本级决算数'!$A:$B,2,0)</f>
        <v>3163</v>
      </c>
      <c r="K88" s="193">
        <f t="shared" si="10"/>
        <v>1.21</v>
      </c>
      <c r="L88" s="193" t="e">
        <f t="shared" si="13"/>
        <v>#DIV/0!</v>
      </c>
      <c r="M88" s="193">
        <f t="shared" si="11"/>
        <v>0</v>
      </c>
      <c r="N88" s="148">
        <f t="shared" si="8"/>
        <v>0.208</v>
      </c>
      <c r="O88" s="194" t="str">
        <f t="shared" si="9"/>
        <v>是</v>
      </c>
      <c r="P88" s="194" t="str">
        <f t="shared" si="12"/>
        <v>否</v>
      </c>
    </row>
    <row r="89" s="175" customFormat="1" ht="18.95" customHeight="1" spans="1:16">
      <c r="A89" s="185" t="s">
        <v>165</v>
      </c>
      <c r="B89" s="186" t="s">
        <v>165</v>
      </c>
      <c r="C89" s="186" t="s">
        <v>303</v>
      </c>
      <c r="D89" s="187" t="s">
        <v>310</v>
      </c>
      <c r="E89" s="186" t="s">
        <v>176</v>
      </c>
      <c r="F89" s="35" t="s">
        <v>309</v>
      </c>
      <c r="G89" s="38">
        <v>350</v>
      </c>
      <c r="H89" s="38" t="str">
        <f>IFERROR(VLOOKUP(D89,#REF!,4,0),"0")</f>
        <v>0</v>
      </c>
      <c r="I89" s="38"/>
      <c r="J89" s="38">
        <f>VLOOKUP(F89,'数据-省本级决算数'!$A:$B,2,0)</f>
        <v>350</v>
      </c>
      <c r="K89" s="193">
        <f t="shared" si="10"/>
        <v>1</v>
      </c>
      <c r="L89" s="193" t="e">
        <f t="shared" si="13"/>
        <v>#DIV/0!</v>
      </c>
      <c r="M89" s="193">
        <f t="shared" si="11"/>
        <v>0</v>
      </c>
      <c r="N89" s="148">
        <f t="shared" si="8"/>
        <v>0</v>
      </c>
      <c r="O89" s="194" t="str">
        <f t="shared" si="9"/>
        <v>是</v>
      </c>
      <c r="P89" s="194" t="str">
        <f t="shared" si="12"/>
        <v>否</v>
      </c>
    </row>
    <row r="90" s="175" customFormat="1" ht="18.95" customHeight="1" spans="1:16">
      <c r="A90" s="185" t="s">
        <v>165</v>
      </c>
      <c r="B90" s="186" t="s">
        <v>165</v>
      </c>
      <c r="C90" s="186" t="s">
        <v>303</v>
      </c>
      <c r="D90" s="187" t="s">
        <v>311</v>
      </c>
      <c r="E90" s="186" t="s">
        <v>176</v>
      </c>
      <c r="F90" s="35" t="s">
        <v>276</v>
      </c>
      <c r="G90" s="38">
        <v>308</v>
      </c>
      <c r="H90" s="38" t="str">
        <f>IFERROR(VLOOKUP(D90,#REF!,4,0),"0")</f>
        <v>0</v>
      </c>
      <c r="I90" s="38"/>
      <c r="J90" s="38">
        <f>VLOOKUP(F90,'数据-省本级决算数'!$A:$B,2,0)</f>
        <v>869</v>
      </c>
      <c r="K90" s="193">
        <f t="shared" si="10"/>
        <v>2.82</v>
      </c>
      <c r="L90" s="193" t="e">
        <f t="shared" si="13"/>
        <v>#DIV/0!</v>
      </c>
      <c r="M90" s="193">
        <f t="shared" si="11"/>
        <v>0</v>
      </c>
      <c r="N90" s="148">
        <f t="shared" si="8"/>
        <v>1.821</v>
      </c>
      <c r="O90" s="194" t="str">
        <f t="shared" si="9"/>
        <v>是</v>
      </c>
      <c r="P90" s="194" t="str">
        <f t="shared" si="12"/>
        <v>否</v>
      </c>
    </row>
    <row r="91" s="175" customFormat="1" ht="18.95" customHeight="1" spans="1:16">
      <c r="A91" s="185" t="s">
        <v>165</v>
      </c>
      <c r="B91" s="186" t="s">
        <v>165</v>
      </c>
      <c r="C91" s="186" t="s">
        <v>303</v>
      </c>
      <c r="D91" s="187" t="s">
        <v>312</v>
      </c>
      <c r="E91" s="186" t="s">
        <v>176</v>
      </c>
      <c r="F91" s="35" t="s">
        <v>189</v>
      </c>
      <c r="G91" s="38">
        <v>176</v>
      </c>
      <c r="H91" s="38" t="str">
        <f>IFERROR(VLOOKUP(D91,#REF!,4,0),"0")</f>
        <v>0</v>
      </c>
      <c r="I91" s="38"/>
      <c r="J91" s="38">
        <f>VLOOKUP(F91,'数据-省本级决算数'!$A:$B,2,0)</f>
        <v>103</v>
      </c>
      <c r="K91" s="193">
        <f t="shared" si="10"/>
        <v>0.59</v>
      </c>
      <c r="L91" s="193" t="e">
        <f t="shared" si="13"/>
        <v>#DIV/0!</v>
      </c>
      <c r="M91" s="193">
        <f t="shared" si="11"/>
        <v>0</v>
      </c>
      <c r="N91" s="148">
        <f t="shared" si="8"/>
        <v>-0.415</v>
      </c>
      <c r="O91" s="194" t="str">
        <f t="shared" si="9"/>
        <v>是</v>
      </c>
      <c r="P91" s="194" t="str">
        <f t="shared" si="12"/>
        <v>否</v>
      </c>
    </row>
    <row r="92" s="175" customFormat="1" ht="18.95" customHeight="1" spans="1:16">
      <c r="A92" s="185" t="s">
        <v>165</v>
      </c>
      <c r="B92" s="186" t="s">
        <v>165</v>
      </c>
      <c r="C92" s="186" t="s">
        <v>303</v>
      </c>
      <c r="D92" s="187" t="s">
        <v>314</v>
      </c>
      <c r="E92" s="186" t="s">
        <v>176</v>
      </c>
      <c r="F92" s="35" t="s">
        <v>313</v>
      </c>
      <c r="G92" s="38">
        <v>536</v>
      </c>
      <c r="H92" s="38" t="str">
        <f>IFERROR(VLOOKUP(D92,#REF!,4,0),"0")</f>
        <v>0</v>
      </c>
      <c r="I92" s="38"/>
      <c r="J92" s="38">
        <f>VLOOKUP(F92,'数据-省本级决算数'!$A:$B,2,0)</f>
        <v>627</v>
      </c>
      <c r="K92" s="193">
        <f t="shared" si="10"/>
        <v>1.17</v>
      </c>
      <c r="L92" s="193" t="e">
        <f t="shared" si="13"/>
        <v>#DIV/0!</v>
      </c>
      <c r="M92" s="193">
        <f t="shared" si="11"/>
        <v>0</v>
      </c>
      <c r="N92" s="148">
        <f t="shared" si="8"/>
        <v>0.17</v>
      </c>
      <c r="O92" s="194" t="str">
        <f t="shared" si="9"/>
        <v>是</v>
      </c>
      <c r="P92" s="194" t="str">
        <f t="shared" si="12"/>
        <v>否</v>
      </c>
    </row>
    <row r="93" s="175" customFormat="1" ht="18.95" customHeight="1" spans="1:16">
      <c r="A93" s="185" t="s">
        <v>165</v>
      </c>
      <c r="B93" s="186" t="s">
        <v>167</v>
      </c>
      <c r="C93" s="186" t="s">
        <v>165</v>
      </c>
      <c r="D93" s="187" t="s">
        <v>316</v>
      </c>
      <c r="E93" s="186" t="s">
        <v>165</v>
      </c>
      <c r="F93" s="35" t="s">
        <v>315</v>
      </c>
      <c r="G93" s="38">
        <f ca="1">SUMIF($C92:$C1331,$D93,$G92:$G1331)</f>
        <v>1394</v>
      </c>
      <c r="H93" s="38">
        <f ca="1">SUMIF($C92:$C1331,$D93,$H92:$H1331)</f>
        <v>0</v>
      </c>
      <c r="I93" s="38">
        <f>IFERROR(VLOOKUP(F93,'数据-省本级调整数'!$A:$B,2,0),0)</f>
        <v>1205</v>
      </c>
      <c r="J93" s="38">
        <f>VLOOKUP(F93,'数据-省本级决算数'!$A:$B,2,0)</f>
        <v>1171</v>
      </c>
      <c r="K93" s="193">
        <f ca="1" t="shared" si="10"/>
        <v>0.84</v>
      </c>
      <c r="L93" s="193" t="e">
        <f ca="1" t="shared" si="13"/>
        <v>#DIV/0!</v>
      </c>
      <c r="M93" s="193">
        <f t="shared" si="11"/>
        <v>0.97</v>
      </c>
      <c r="N93" s="148">
        <f ca="1" t="shared" si="8"/>
        <v>-0.16</v>
      </c>
      <c r="O93" s="194" t="str">
        <f ca="1" t="shared" si="9"/>
        <v>是</v>
      </c>
      <c r="P93" s="194" t="str">
        <f t="shared" si="12"/>
        <v>是</v>
      </c>
    </row>
    <row r="94" s="175" customFormat="1" ht="18.95" customHeight="1" spans="1:16">
      <c r="A94" s="185" t="s">
        <v>165</v>
      </c>
      <c r="B94" s="186" t="s">
        <v>165</v>
      </c>
      <c r="C94" s="186" t="s">
        <v>316</v>
      </c>
      <c r="D94" s="187" t="s">
        <v>317</v>
      </c>
      <c r="E94" s="186" t="s">
        <v>176</v>
      </c>
      <c r="F94" s="35" t="s">
        <v>170</v>
      </c>
      <c r="G94" s="38">
        <v>0</v>
      </c>
      <c r="H94" s="38" t="str">
        <f>IFERROR(VLOOKUP(D94,#REF!,4,0),"0")</f>
        <v>0</v>
      </c>
      <c r="I94" s="38"/>
      <c r="J94" s="38">
        <f>VLOOKUP(F94,'数据-省本级决算数'!$A:$B,2,0)</f>
        <v>4776</v>
      </c>
      <c r="K94" s="193"/>
      <c r="L94" s="193"/>
      <c r="M94" s="193">
        <f t="shared" si="11"/>
        <v>0</v>
      </c>
      <c r="N94" s="148" t="str">
        <f t="shared" si="8"/>
        <v/>
      </c>
      <c r="O94" s="194" t="str">
        <f t="shared" si="9"/>
        <v>是</v>
      </c>
      <c r="P94" s="194" t="str">
        <f t="shared" si="12"/>
        <v>否</v>
      </c>
    </row>
    <row r="95" s="175" customFormat="1" ht="18.95" customHeight="1" spans="1:16">
      <c r="A95" s="185" t="s">
        <v>165</v>
      </c>
      <c r="B95" s="186" t="s">
        <v>165</v>
      </c>
      <c r="C95" s="186" t="s">
        <v>316</v>
      </c>
      <c r="D95" s="187" t="s">
        <v>318</v>
      </c>
      <c r="E95" s="186" t="s">
        <v>176</v>
      </c>
      <c r="F95" s="35" t="s">
        <v>172</v>
      </c>
      <c r="G95" s="38">
        <v>0</v>
      </c>
      <c r="H95" s="38" t="str">
        <f>IFERROR(VLOOKUP(D95,#REF!,4,0),"0")</f>
        <v>0</v>
      </c>
      <c r="I95" s="38"/>
      <c r="J95" s="38">
        <f>VLOOKUP(F95,'数据-省本级决算数'!$A:$B,2,0)</f>
        <v>590</v>
      </c>
      <c r="K95" s="193"/>
      <c r="L95" s="193"/>
      <c r="M95" s="193">
        <f t="shared" si="11"/>
        <v>0</v>
      </c>
      <c r="N95" s="148" t="str">
        <f t="shared" si="8"/>
        <v/>
      </c>
      <c r="O95" s="194" t="str">
        <f t="shared" si="9"/>
        <v>是</v>
      </c>
      <c r="P95" s="194" t="str">
        <f t="shared" si="12"/>
        <v>否</v>
      </c>
    </row>
    <row r="96" s="175" customFormat="1" ht="18.95" customHeight="1" spans="1:16">
      <c r="A96" s="185" t="s">
        <v>165</v>
      </c>
      <c r="B96" s="186" t="s">
        <v>165</v>
      </c>
      <c r="C96" s="186" t="s">
        <v>316</v>
      </c>
      <c r="D96" s="187" t="s">
        <v>319</v>
      </c>
      <c r="E96" s="186" t="s">
        <v>176</v>
      </c>
      <c r="F96" s="35" t="s">
        <v>174</v>
      </c>
      <c r="G96" s="38">
        <v>0</v>
      </c>
      <c r="H96" s="38" t="str">
        <f>IFERROR(VLOOKUP(D96,#REF!,4,0),"0")</f>
        <v>0</v>
      </c>
      <c r="I96" s="38"/>
      <c r="J96" s="38">
        <f>VLOOKUP(F96,'数据-省本级决算数'!$A:$B,2,0)</f>
        <v>713</v>
      </c>
      <c r="K96" s="193"/>
      <c r="L96" s="193"/>
      <c r="M96" s="193">
        <f t="shared" si="11"/>
        <v>0</v>
      </c>
      <c r="N96" s="148" t="str">
        <f t="shared" si="8"/>
        <v/>
      </c>
      <c r="O96" s="194" t="str">
        <f t="shared" si="9"/>
        <v>是</v>
      </c>
      <c r="P96" s="194" t="str">
        <f t="shared" si="12"/>
        <v>否</v>
      </c>
    </row>
    <row r="97" s="175" customFormat="1" ht="18.95" customHeight="1" spans="1:16">
      <c r="A97" s="185" t="s">
        <v>165</v>
      </c>
      <c r="B97" s="186" t="s">
        <v>165</v>
      </c>
      <c r="C97" s="186" t="s">
        <v>316</v>
      </c>
      <c r="D97" s="187" t="s">
        <v>321</v>
      </c>
      <c r="E97" s="186" t="s">
        <v>176</v>
      </c>
      <c r="F97" s="35" t="s">
        <v>320</v>
      </c>
      <c r="G97" s="38">
        <v>0</v>
      </c>
      <c r="H97" s="38" t="str">
        <f>IFERROR(VLOOKUP(D97,#REF!,4,0),"0")</f>
        <v>0</v>
      </c>
      <c r="I97" s="38"/>
      <c r="J97" s="38">
        <f>VLOOKUP(F97,'数据-省本级决算数'!$A:$B,2,0)</f>
        <v>0</v>
      </c>
      <c r="K97" s="193"/>
      <c r="L97" s="193"/>
      <c r="M97" s="193">
        <f t="shared" si="11"/>
        <v>0</v>
      </c>
      <c r="N97" s="148" t="str">
        <f t="shared" si="8"/>
        <v/>
      </c>
      <c r="O97" s="194" t="str">
        <f t="shared" si="9"/>
        <v>否</v>
      </c>
      <c r="P97" s="194" t="str">
        <f t="shared" si="12"/>
        <v>否</v>
      </c>
    </row>
    <row r="98" s="175" customFormat="1" ht="18.95" customHeight="1" spans="1:16">
      <c r="A98" s="185" t="s">
        <v>165</v>
      </c>
      <c r="B98" s="186" t="s">
        <v>165</v>
      </c>
      <c r="C98" s="186" t="s">
        <v>316</v>
      </c>
      <c r="D98" s="187" t="s">
        <v>323</v>
      </c>
      <c r="E98" s="186" t="s">
        <v>176</v>
      </c>
      <c r="F98" s="35" t="s">
        <v>322</v>
      </c>
      <c r="G98" s="38">
        <v>904</v>
      </c>
      <c r="H98" s="38" t="str">
        <f>IFERROR(VLOOKUP(D98,#REF!,4,0),"0")</f>
        <v>0</v>
      </c>
      <c r="I98" s="38"/>
      <c r="J98" s="38">
        <f>VLOOKUP(F98,'数据-省本级决算数'!$A:$B,2,0)</f>
        <v>1012</v>
      </c>
      <c r="K98" s="193">
        <f t="shared" si="10"/>
        <v>1.12</v>
      </c>
      <c r="L98" s="193" t="e">
        <f t="shared" si="13"/>
        <v>#DIV/0!</v>
      </c>
      <c r="M98" s="193">
        <f t="shared" si="11"/>
        <v>0</v>
      </c>
      <c r="N98" s="148">
        <f t="shared" si="8"/>
        <v>0.119</v>
      </c>
      <c r="O98" s="194" t="str">
        <f t="shared" si="9"/>
        <v>是</v>
      </c>
      <c r="P98" s="194" t="str">
        <f t="shared" si="12"/>
        <v>否</v>
      </c>
    </row>
    <row r="99" s="175" customFormat="1" ht="18.95" customHeight="1" spans="1:16">
      <c r="A99" s="185" t="s">
        <v>165</v>
      </c>
      <c r="B99" s="186" t="s">
        <v>165</v>
      </c>
      <c r="C99" s="186" t="s">
        <v>316</v>
      </c>
      <c r="D99" s="689" t="s">
        <v>325</v>
      </c>
      <c r="E99" s="186" t="s">
        <v>176</v>
      </c>
      <c r="F99" s="35" t="s">
        <v>324</v>
      </c>
      <c r="G99" s="38">
        <v>460</v>
      </c>
      <c r="H99" s="38" t="str">
        <f>IFERROR(VLOOKUP(D99,#REF!,4,0),"0")</f>
        <v>0</v>
      </c>
      <c r="I99" s="38"/>
      <c r="J99" s="38">
        <f>VLOOKUP(F99,'数据-省本级决算数'!$A:$B,2,0)</f>
        <v>0</v>
      </c>
      <c r="K99" s="193">
        <f t="shared" si="10"/>
        <v>0</v>
      </c>
      <c r="L99" s="193"/>
      <c r="M99" s="193">
        <f t="shared" si="11"/>
        <v>0</v>
      </c>
      <c r="N99" s="148">
        <f t="shared" si="8"/>
        <v>-1</v>
      </c>
      <c r="O99" s="194" t="str">
        <f t="shared" si="9"/>
        <v>是</v>
      </c>
      <c r="P99" s="194" t="str">
        <f t="shared" si="12"/>
        <v>否</v>
      </c>
    </row>
    <row r="100" s="175" customFormat="1" ht="18.95" customHeight="1" spans="1:16">
      <c r="A100" s="185" t="s">
        <v>165</v>
      </c>
      <c r="B100" s="186" t="s">
        <v>165</v>
      </c>
      <c r="C100" s="186" t="s">
        <v>316</v>
      </c>
      <c r="D100" s="689" t="s">
        <v>326</v>
      </c>
      <c r="E100" s="186" t="s">
        <v>176</v>
      </c>
      <c r="F100" s="35" t="s">
        <v>276</v>
      </c>
      <c r="G100" s="38">
        <v>0</v>
      </c>
      <c r="H100" s="38" t="str">
        <f>IFERROR(VLOOKUP(D100,#REF!,4,0),"0")</f>
        <v>0</v>
      </c>
      <c r="I100" s="38"/>
      <c r="J100" s="38">
        <f>VLOOKUP(F100,'数据-省本级决算数'!$A:$B,2,0)</f>
        <v>869</v>
      </c>
      <c r="K100" s="193"/>
      <c r="L100" s="193"/>
      <c r="M100" s="193">
        <f t="shared" si="11"/>
        <v>0</v>
      </c>
      <c r="N100" s="148" t="str">
        <f t="shared" si="8"/>
        <v/>
      </c>
      <c r="O100" s="194" t="str">
        <f t="shared" si="9"/>
        <v>是</v>
      </c>
      <c r="P100" s="194" t="str">
        <f t="shared" si="12"/>
        <v>否</v>
      </c>
    </row>
    <row r="101" s="175" customFormat="1" ht="18.95" customHeight="1" spans="1:16">
      <c r="A101" s="185" t="s">
        <v>165</v>
      </c>
      <c r="B101" s="186" t="s">
        <v>165</v>
      </c>
      <c r="C101" s="186" t="s">
        <v>316</v>
      </c>
      <c r="D101" s="689" t="s">
        <v>327</v>
      </c>
      <c r="E101" s="186" t="s">
        <v>176</v>
      </c>
      <c r="F101" s="35" t="s">
        <v>189</v>
      </c>
      <c r="G101" s="38">
        <v>0</v>
      </c>
      <c r="H101" s="38" t="str">
        <f>IFERROR(VLOOKUP(D101,#REF!,4,0),"0")</f>
        <v>0</v>
      </c>
      <c r="I101" s="38"/>
      <c r="J101" s="38">
        <f>VLOOKUP(F101,'数据-省本级决算数'!$A:$B,2,0)</f>
        <v>103</v>
      </c>
      <c r="K101" s="193"/>
      <c r="L101" s="193"/>
      <c r="M101" s="193">
        <f t="shared" si="11"/>
        <v>0</v>
      </c>
      <c r="N101" s="148" t="str">
        <f t="shared" si="8"/>
        <v/>
      </c>
      <c r="O101" s="194" t="str">
        <f t="shared" si="9"/>
        <v>是</v>
      </c>
      <c r="P101" s="194" t="str">
        <f t="shared" si="12"/>
        <v>否</v>
      </c>
    </row>
    <row r="102" s="175" customFormat="1" ht="18.95" customHeight="1" spans="1:16">
      <c r="A102" s="185" t="s">
        <v>165</v>
      </c>
      <c r="B102" s="186" t="s">
        <v>165</v>
      </c>
      <c r="C102" s="186" t="s">
        <v>316</v>
      </c>
      <c r="D102" s="187" t="s">
        <v>329</v>
      </c>
      <c r="E102" s="186" t="s">
        <v>176</v>
      </c>
      <c r="F102" s="35" t="s">
        <v>328</v>
      </c>
      <c r="G102" s="38">
        <v>30</v>
      </c>
      <c r="H102" s="38" t="str">
        <f>IFERROR(VLOOKUP(D102,#REF!,4,0),"0")</f>
        <v>0</v>
      </c>
      <c r="I102" s="38"/>
      <c r="J102" s="38">
        <f>VLOOKUP(F102,'数据-省本级决算数'!$A:$B,2,0)</f>
        <v>30</v>
      </c>
      <c r="K102" s="193">
        <f t="shared" si="10"/>
        <v>1</v>
      </c>
      <c r="L102" s="193"/>
      <c r="M102" s="193">
        <f t="shared" si="11"/>
        <v>0</v>
      </c>
      <c r="N102" s="148">
        <f t="shared" si="8"/>
        <v>0</v>
      </c>
      <c r="O102" s="194" t="str">
        <f t="shared" si="9"/>
        <v>是</v>
      </c>
      <c r="P102" s="194" t="str">
        <f t="shared" si="12"/>
        <v>否</v>
      </c>
    </row>
    <row r="103" s="175" customFormat="1" ht="18.95" customHeight="1" spans="1:16">
      <c r="A103" s="185" t="s">
        <v>165</v>
      </c>
      <c r="B103" s="186" t="s">
        <v>167</v>
      </c>
      <c r="C103" s="186" t="s">
        <v>165</v>
      </c>
      <c r="D103" s="187" t="s">
        <v>331</v>
      </c>
      <c r="E103" s="186" t="s">
        <v>165</v>
      </c>
      <c r="F103" s="35" t="s">
        <v>330</v>
      </c>
      <c r="G103" s="38">
        <f ca="1">SUMIF($C102:$C1331,$D103,$G102:$G1331)</f>
        <v>44669</v>
      </c>
      <c r="H103" s="38">
        <f ca="1">SUMIF($C102:$C1331,$D103,$H102:$H1331)</f>
        <v>0</v>
      </c>
      <c r="I103" s="38">
        <f>IFERROR(VLOOKUP(F103,'数据-省本级调整数'!$A:$B,2,0),0)</f>
        <v>64128</v>
      </c>
      <c r="J103" s="38">
        <f>VLOOKUP(F103,'数据-省本级决算数'!$A:$B,2,0)</f>
        <v>60377</v>
      </c>
      <c r="K103" s="193">
        <f ca="1" t="shared" si="10"/>
        <v>1.35</v>
      </c>
      <c r="L103" s="193" t="e">
        <f ca="1" t="shared" si="13"/>
        <v>#DIV/0!</v>
      </c>
      <c r="M103" s="193">
        <f t="shared" si="11"/>
        <v>0.94</v>
      </c>
      <c r="N103" s="148">
        <f ca="1" t="shared" si="8"/>
        <v>0.352</v>
      </c>
      <c r="O103" s="194" t="str">
        <f ca="1" t="shared" si="9"/>
        <v>是</v>
      </c>
      <c r="P103" s="194" t="str">
        <f t="shared" si="12"/>
        <v>是</v>
      </c>
    </row>
    <row r="104" s="175" customFormat="1" ht="18.95" customHeight="1" spans="1:16">
      <c r="A104" s="185" t="s">
        <v>165</v>
      </c>
      <c r="B104" s="186" t="s">
        <v>165</v>
      </c>
      <c r="C104" s="186" t="s">
        <v>331</v>
      </c>
      <c r="D104" s="187" t="s">
        <v>332</v>
      </c>
      <c r="E104" s="186" t="s">
        <v>176</v>
      </c>
      <c r="F104" s="35" t="s">
        <v>170</v>
      </c>
      <c r="G104" s="38">
        <v>2913</v>
      </c>
      <c r="H104" s="38" t="str">
        <f>IFERROR(VLOOKUP(D104,#REF!,4,0),"0")</f>
        <v>0</v>
      </c>
      <c r="I104" s="38"/>
      <c r="J104" s="38">
        <f>VLOOKUP(F104,'数据-省本级决算数'!$A:$B,2,0)</f>
        <v>4776</v>
      </c>
      <c r="K104" s="193">
        <f t="shared" si="10"/>
        <v>1.64</v>
      </c>
      <c r="L104" s="193" t="e">
        <f t="shared" si="13"/>
        <v>#DIV/0!</v>
      </c>
      <c r="M104" s="193">
        <f t="shared" si="11"/>
        <v>0</v>
      </c>
      <c r="N104" s="148">
        <f t="shared" si="8"/>
        <v>0.64</v>
      </c>
      <c r="O104" s="194" t="str">
        <f t="shared" si="9"/>
        <v>是</v>
      </c>
      <c r="P104" s="194" t="str">
        <f t="shared" si="12"/>
        <v>否</v>
      </c>
    </row>
    <row r="105" s="175" customFormat="1" ht="18.95" customHeight="1" spans="1:16">
      <c r="A105" s="185" t="s">
        <v>165</v>
      </c>
      <c r="B105" s="186" t="s">
        <v>165</v>
      </c>
      <c r="C105" s="186" t="s">
        <v>331</v>
      </c>
      <c r="D105" s="187" t="s">
        <v>333</v>
      </c>
      <c r="E105" s="186" t="s">
        <v>176</v>
      </c>
      <c r="F105" s="35" t="s">
        <v>172</v>
      </c>
      <c r="G105" s="38">
        <v>262</v>
      </c>
      <c r="H105" s="38" t="str">
        <f>IFERROR(VLOOKUP(D105,#REF!,4,0),"0")</f>
        <v>0</v>
      </c>
      <c r="I105" s="38"/>
      <c r="J105" s="38">
        <f>VLOOKUP(F105,'数据-省本级决算数'!$A:$B,2,0)</f>
        <v>590</v>
      </c>
      <c r="K105" s="193">
        <f t="shared" si="10"/>
        <v>2.25</v>
      </c>
      <c r="L105" s="193" t="e">
        <f t="shared" si="13"/>
        <v>#DIV/0!</v>
      </c>
      <c r="M105" s="193">
        <f t="shared" si="11"/>
        <v>0</v>
      </c>
      <c r="N105" s="148">
        <f t="shared" si="8"/>
        <v>1.252</v>
      </c>
      <c r="O105" s="194" t="str">
        <f t="shared" si="9"/>
        <v>是</v>
      </c>
      <c r="P105" s="194" t="str">
        <f t="shared" si="12"/>
        <v>否</v>
      </c>
    </row>
    <row r="106" s="175" customFormat="1" ht="18.95" customHeight="1" spans="1:16">
      <c r="A106" s="185" t="s">
        <v>165</v>
      </c>
      <c r="B106" s="186" t="s">
        <v>165</v>
      </c>
      <c r="C106" s="186" t="s">
        <v>331</v>
      </c>
      <c r="D106" s="187" t="s">
        <v>334</v>
      </c>
      <c r="E106" s="186" t="s">
        <v>176</v>
      </c>
      <c r="F106" s="35" t="s">
        <v>174</v>
      </c>
      <c r="G106" s="38">
        <v>0</v>
      </c>
      <c r="H106" s="38" t="str">
        <f>IFERROR(VLOOKUP(D106,#REF!,4,0),"0")</f>
        <v>0</v>
      </c>
      <c r="I106" s="38"/>
      <c r="J106" s="38">
        <f>VLOOKUP(F106,'数据-省本级决算数'!$A:$B,2,0)</f>
        <v>713</v>
      </c>
      <c r="K106" s="193"/>
      <c r="L106" s="193"/>
      <c r="M106" s="193">
        <f t="shared" si="11"/>
        <v>0</v>
      </c>
      <c r="N106" s="148" t="str">
        <f t="shared" si="8"/>
        <v/>
      </c>
      <c r="O106" s="194" t="str">
        <f t="shared" si="9"/>
        <v>是</v>
      </c>
      <c r="P106" s="194" t="str">
        <f t="shared" si="12"/>
        <v>否</v>
      </c>
    </row>
    <row r="107" s="175" customFormat="1" ht="18.95" customHeight="1" spans="1:16">
      <c r="A107" s="185" t="s">
        <v>165</v>
      </c>
      <c r="B107" s="186" t="s">
        <v>165</v>
      </c>
      <c r="C107" s="186" t="s">
        <v>331</v>
      </c>
      <c r="D107" s="187" t="s">
        <v>336</v>
      </c>
      <c r="E107" s="186" t="s">
        <v>176</v>
      </c>
      <c r="F107" s="35" t="s">
        <v>335</v>
      </c>
      <c r="G107" s="38">
        <v>0</v>
      </c>
      <c r="H107" s="38" t="str">
        <f>IFERROR(VLOOKUP(D107,#REF!,4,0),"0")</f>
        <v>0</v>
      </c>
      <c r="I107" s="38"/>
      <c r="J107" s="38">
        <f>VLOOKUP(F107,'数据-省本级决算数'!$A:$B,2,0)</f>
        <v>0</v>
      </c>
      <c r="K107" s="193"/>
      <c r="L107" s="193"/>
      <c r="M107" s="193">
        <f t="shared" si="11"/>
        <v>0</v>
      </c>
      <c r="N107" s="148" t="str">
        <f t="shared" si="8"/>
        <v/>
      </c>
      <c r="O107" s="194" t="str">
        <f t="shared" si="9"/>
        <v>否</v>
      </c>
      <c r="P107" s="194" t="str">
        <f t="shared" si="12"/>
        <v>否</v>
      </c>
    </row>
    <row r="108" s="175" customFormat="1" ht="18.95" customHeight="1" spans="1:16">
      <c r="A108" s="185" t="s">
        <v>165</v>
      </c>
      <c r="B108" s="186" t="s">
        <v>165</v>
      </c>
      <c r="C108" s="186" t="s">
        <v>331</v>
      </c>
      <c r="D108" s="187" t="s">
        <v>338</v>
      </c>
      <c r="E108" s="186" t="s">
        <v>176</v>
      </c>
      <c r="F108" s="35" t="s">
        <v>337</v>
      </c>
      <c r="G108" s="38">
        <v>0</v>
      </c>
      <c r="H108" s="38" t="str">
        <f>IFERROR(VLOOKUP(D108,#REF!,4,0),"0")</f>
        <v>0</v>
      </c>
      <c r="I108" s="38"/>
      <c r="J108" s="38">
        <f>VLOOKUP(F108,'数据-省本级决算数'!$A:$B,2,0)</f>
        <v>0</v>
      </c>
      <c r="K108" s="193"/>
      <c r="L108" s="193"/>
      <c r="M108" s="193">
        <f t="shared" si="11"/>
        <v>0</v>
      </c>
      <c r="N108" s="148" t="str">
        <f t="shared" si="8"/>
        <v/>
      </c>
      <c r="O108" s="194" t="str">
        <f t="shared" si="9"/>
        <v>否</v>
      </c>
      <c r="P108" s="194" t="str">
        <f t="shared" si="12"/>
        <v>否</v>
      </c>
    </row>
    <row r="109" s="175" customFormat="1" ht="18.95" customHeight="1" spans="1:16">
      <c r="A109" s="185" t="s">
        <v>165</v>
      </c>
      <c r="B109" s="186" t="s">
        <v>165</v>
      </c>
      <c r="C109" s="186" t="s">
        <v>331</v>
      </c>
      <c r="D109" s="187" t="s">
        <v>340</v>
      </c>
      <c r="E109" s="186" t="s">
        <v>176</v>
      </c>
      <c r="F109" s="35" t="s">
        <v>339</v>
      </c>
      <c r="G109" s="38">
        <v>36233</v>
      </c>
      <c r="H109" s="38" t="str">
        <f>IFERROR(VLOOKUP(D109,#REF!,4,0),"0")</f>
        <v>0</v>
      </c>
      <c r="I109" s="38"/>
      <c r="J109" s="38">
        <f>VLOOKUP(F109,'数据-省本级决算数'!$A:$B,2,0)</f>
        <v>50391</v>
      </c>
      <c r="K109" s="193">
        <f t="shared" si="10"/>
        <v>1.39</v>
      </c>
      <c r="L109" s="193" t="e">
        <f t="shared" si="13"/>
        <v>#DIV/0!</v>
      </c>
      <c r="M109" s="193">
        <f t="shared" si="11"/>
        <v>0</v>
      </c>
      <c r="N109" s="148">
        <f t="shared" si="8"/>
        <v>0.391</v>
      </c>
      <c r="O109" s="194" t="str">
        <f t="shared" si="9"/>
        <v>是</v>
      </c>
      <c r="P109" s="194" t="str">
        <f t="shared" si="12"/>
        <v>否</v>
      </c>
    </row>
    <row r="110" s="175" customFormat="1" ht="18.95" customHeight="1" spans="1:16">
      <c r="A110" s="185" t="s">
        <v>165</v>
      </c>
      <c r="B110" s="186" t="s">
        <v>165</v>
      </c>
      <c r="C110" s="186" t="s">
        <v>331</v>
      </c>
      <c r="D110" s="187" t="s">
        <v>342</v>
      </c>
      <c r="E110" s="186" t="s">
        <v>176</v>
      </c>
      <c r="F110" s="35" t="s">
        <v>341</v>
      </c>
      <c r="G110" s="38">
        <v>0</v>
      </c>
      <c r="H110" s="38" t="str">
        <f>IFERROR(VLOOKUP(D110,#REF!,4,0),"0")</f>
        <v>0</v>
      </c>
      <c r="I110" s="38"/>
      <c r="J110" s="38">
        <f>VLOOKUP(F110,'数据-省本级决算数'!$A:$B,2,0)</f>
        <v>60</v>
      </c>
      <c r="K110" s="193"/>
      <c r="L110" s="193"/>
      <c r="M110" s="193">
        <f t="shared" si="11"/>
        <v>0</v>
      </c>
      <c r="N110" s="148" t="str">
        <f t="shared" si="8"/>
        <v/>
      </c>
      <c r="O110" s="194" t="str">
        <f t="shared" si="9"/>
        <v>是</v>
      </c>
      <c r="P110" s="194" t="str">
        <f t="shared" si="12"/>
        <v>否</v>
      </c>
    </row>
    <row r="111" s="175" customFormat="1" ht="18.95" customHeight="1" spans="1:16">
      <c r="A111" s="185" t="s">
        <v>165</v>
      </c>
      <c r="B111" s="186" t="s">
        <v>165</v>
      </c>
      <c r="C111" s="186" t="s">
        <v>331</v>
      </c>
      <c r="D111" s="187" t="s">
        <v>344</v>
      </c>
      <c r="E111" s="186" t="s">
        <v>176</v>
      </c>
      <c r="F111" s="35" t="s">
        <v>343</v>
      </c>
      <c r="G111" s="38">
        <v>250</v>
      </c>
      <c r="H111" s="38" t="str">
        <f>IFERROR(VLOOKUP(D111,#REF!,4,0),"0")</f>
        <v>0</v>
      </c>
      <c r="I111" s="38"/>
      <c r="J111" s="38">
        <f>VLOOKUP(F111,'数据-省本级决算数'!$A:$B,2,0)</f>
        <v>2300</v>
      </c>
      <c r="K111" s="193">
        <f t="shared" si="10"/>
        <v>9.2</v>
      </c>
      <c r="L111" s="193" t="e">
        <f t="shared" si="13"/>
        <v>#DIV/0!</v>
      </c>
      <c r="M111" s="193">
        <f t="shared" si="11"/>
        <v>0</v>
      </c>
      <c r="N111" s="148">
        <f t="shared" si="8"/>
        <v>8.2</v>
      </c>
      <c r="O111" s="194" t="str">
        <f t="shared" si="9"/>
        <v>是</v>
      </c>
      <c r="P111" s="194" t="str">
        <f t="shared" si="12"/>
        <v>否</v>
      </c>
    </row>
    <row r="112" s="175" customFormat="1" ht="18.95" customHeight="1" spans="1:16">
      <c r="A112" s="185" t="s">
        <v>165</v>
      </c>
      <c r="B112" s="186" t="s">
        <v>165</v>
      </c>
      <c r="C112" s="186" t="s">
        <v>331</v>
      </c>
      <c r="D112" s="187" t="s">
        <v>346</v>
      </c>
      <c r="E112" s="186" t="s">
        <v>176</v>
      </c>
      <c r="F112" s="35" t="s">
        <v>345</v>
      </c>
      <c r="G112" s="38">
        <v>0</v>
      </c>
      <c r="H112" s="38" t="str">
        <f>IFERROR(VLOOKUP(D112,#REF!,4,0),"0")</f>
        <v>0</v>
      </c>
      <c r="I112" s="38"/>
      <c r="J112" s="38">
        <f>VLOOKUP(F112,'数据-省本级决算数'!$A:$B,2,0)</f>
        <v>110</v>
      </c>
      <c r="K112" s="193"/>
      <c r="L112" s="193" t="e">
        <f t="shared" si="13"/>
        <v>#DIV/0!</v>
      </c>
      <c r="M112" s="193">
        <f t="shared" si="11"/>
        <v>0</v>
      </c>
      <c r="N112" s="148" t="str">
        <f t="shared" si="8"/>
        <v/>
      </c>
      <c r="O112" s="194" t="str">
        <f t="shared" si="9"/>
        <v>是</v>
      </c>
      <c r="P112" s="194" t="str">
        <f t="shared" si="12"/>
        <v>否</v>
      </c>
    </row>
    <row r="113" s="175" customFormat="1" ht="18.95" customHeight="1" spans="1:16">
      <c r="A113" s="185" t="s">
        <v>165</v>
      </c>
      <c r="B113" s="186" t="s">
        <v>165</v>
      </c>
      <c r="C113" s="186" t="s">
        <v>331</v>
      </c>
      <c r="D113" s="187" t="s">
        <v>348</v>
      </c>
      <c r="E113" s="186" t="s">
        <v>176</v>
      </c>
      <c r="F113" s="35" t="s">
        <v>347</v>
      </c>
      <c r="G113" s="38">
        <v>78</v>
      </c>
      <c r="H113" s="38" t="str">
        <f>IFERROR(VLOOKUP(D113,#REF!,4,0),"0")</f>
        <v>0</v>
      </c>
      <c r="I113" s="38"/>
      <c r="J113" s="38">
        <f>VLOOKUP(F113,'数据-省本级决算数'!$A:$B,2,0)</f>
        <v>150</v>
      </c>
      <c r="K113" s="193">
        <f t="shared" si="10"/>
        <v>1.92</v>
      </c>
      <c r="L113" s="193" t="e">
        <f t="shared" si="13"/>
        <v>#DIV/0!</v>
      </c>
      <c r="M113" s="193">
        <f t="shared" si="11"/>
        <v>0</v>
      </c>
      <c r="N113" s="148">
        <f t="shared" si="8"/>
        <v>0.923</v>
      </c>
      <c r="O113" s="194" t="str">
        <f t="shared" si="9"/>
        <v>是</v>
      </c>
      <c r="P113" s="194" t="str">
        <f t="shared" si="12"/>
        <v>否</v>
      </c>
    </row>
    <row r="114" s="175" customFormat="1" ht="18.95" customHeight="1" spans="1:16">
      <c r="A114" s="185" t="s">
        <v>165</v>
      </c>
      <c r="B114" s="186" t="s">
        <v>165</v>
      </c>
      <c r="C114" s="186" t="s">
        <v>331</v>
      </c>
      <c r="D114" s="187" t="s">
        <v>350</v>
      </c>
      <c r="E114" s="186" t="s">
        <v>176</v>
      </c>
      <c r="F114" s="35" t="s">
        <v>349</v>
      </c>
      <c r="G114" s="38">
        <v>500</v>
      </c>
      <c r="H114" s="38" t="str">
        <f>IFERROR(VLOOKUP(D114,#REF!,4,0),"0")</f>
        <v>0</v>
      </c>
      <c r="I114" s="38"/>
      <c r="J114" s="38">
        <f>VLOOKUP(F114,'数据-省本级决算数'!$A:$B,2,0)</f>
        <v>656</v>
      </c>
      <c r="K114" s="193">
        <f t="shared" si="10"/>
        <v>1.31</v>
      </c>
      <c r="L114" s="193" t="e">
        <f t="shared" si="13"/>
        <v>#DIV/0!</v>
      </c>
      <c r="M114" s="193">
        <f t="shared" si="11"/>
        <v>0</v>
      </c>
      <c r="N114" s="148">
        <f t="shared" si="8"/>
        <v>0.312</v>
      </c>
      <c r="O114" s="194" t="str">
        <f t="shared" si="9"/>
        <v>是</v>
      </c>
      <c r="P114" s="194" t="str">
        <f t="shared" si="12"/>
        <v>否</v>
      </c>
    </row>
    <row r="115" s="175" customFormat="1" ht="18.95" customHeight="1" spans="1:16">
      <c r="A115" s="185" t="s">
        <v>165</v>
      </c>
      <c r="B115" s="186" t="s">
        <v>165</v>
      </c>
      <c r="C115" s="186" t="s">
        <v>331</v>
      </c>
      <c r="D115" s="187" t="s">
        <v>352</v>
      </c>
      <c r="E115" s="186" t="s">
        <v>176</v>
      </c>
      <c r="F115" s="35" t="s">
        <v>351</v>
      </c>
      <c r="G115" s="38">
        <v>0</v>
      </c>
      <c r="H115" s="38" t="str">
        <f>IFERROR(VLOOKUP(D115,#REF!,4,0),"0")</f>
        <v>0</v>
      </c>
      <c r="I115" s="38"/>
      <c r="J115" s="38">
        <f>VLOOKUP(F115,'数据-省本级决算数'!$A:$B,2,0)</f>
        <v>0</v>
      </c>
      <c r="K115" s="193"/>
      <c r="L115" s="193"/>
      <c r="M115" s="193">
        <f t="shared" si="11"/>
        <v>0</v>
      </c>
      <c r="N115" s="148" t="str">
        <f t="shared" si="8"/>
        <v/>
      </c>
      <c r="O115" s="194" t="str">
        <f t="shared" si="9"/>
        <v>否</v>
      </c>
      <c r="P115" s="194" t="str">
        <f t="shared" si="12"/>
        <v>否</v>
      </c>
    </row>
    <row r="116" s="175" customFormat="1" ht="18.95" customHeight="1" spans="1:16">
      <c r="A116" s="185" t="s">
        <v>165</v>
      </c>
      <c r="B116" s="186" t="s">
        <v>165</v>
      </c>
      <c r="C116" s="186" t="s">
        <v>331</v>
      </c>
      <c r="D116" s="187" t="s">
        <v>353</v>
      </c>
      <c r="E116" s="186" t="s">
        <v>176</v>
      </c>
      <c r="F116" s="35" t="s">
        <v>189</v>
      </c>
      <c r="G116" s="38">
        <v>542</v>
      </c>
      <c r="H116" s="38" t="str">
        <f>IFERROR(VLOOKUP(D116,#REF!,4,0),"0")</f>
        <v>0</v>
      </c>
      <c r="I116" s="38"/>
      <c r="J116" s="38">
        <f>VLOOKUP(F116,'数据-省本级决算数'!$A:$B,2,0)</f>
        <v>103</v>
      </c>
      <c r="K116" s="193">
        <f t="shared" si="10"/>
        <v>0.19</v>
      </c>
      <c r="L116" s="193" t="e">
        <f t="shared" si="13"/>
        <v>#DIV/0!</v>
      </c>
      <c r="M116" s="193">
        <f t="shared" si="11"/>
        <v>0</v>
      </c>
      <c r="N116" s="148">
        <f t="shared" si="8"/>
        <v>-0.81</v>
      </c>
      <c r="O116" s="194" t="str">
        <f t="shared" si="9"/>
        <v>是</v>
      </c>
      <c r="P116" s="194" t="str">
        <f t="shared" si="12"/>
        <v>否</v>
      </c>
    </row>
    <row r="117" s="175" customFormat="1" ht="18.95" customHeight="1" spans="1:16">
      <c r="A117" s="185" t="s">
        <v>165</v>
      </c>
      <c r="B117" s="186"/>
      <c r="C117" s="186" t="s">
        <v>331</v>
      </c>
      <c r="D117" s="187" t="s">
        <v>355</v>
      </c>
      <c r="E117" s="186" t="s">
        <v>176</v>
      </c>
      <c r="F117" s="35" t="s">
        <v>354</v>
      </c>
      <c r="G117" s="38">
        <v>3891</v>
      </c>
      <c r="H117" s="38" t="str">
        <f>IFERROR(VLOOKUP(D117,#REF!,4,0),"0")</f>
        <v>0</v>
      </c>
      <c r="I117" s="38"/>
      <c r="J117" s="38">
        <f>VLOOKUP(F117,'数据-省本级决算数'!$A:$B,2,0)</f>
        <v>4180</v>
      </c>
      <c r="K117" s="193">
        <f t="shared" si="10"/>
        <v>1.07</v>
      </c>
      <c r="L117" s="193" t="e">
        <f t="shared" si="13"/>
        <v>#DIV/0!</v>
      </c>
      <c r="M117" s="193">
        <f t="shared" si="11"/>
        <v>0</v>
      </c>
      <c r="N117" s="148">
        <f t="shared" ref="N117:N180" si="14">IF(ISERROR(J117/G117-1),"",J117/G117-1)</f>
        <v>0.074</v>
      </c>
      <c r="O117" s="194" t="str">
        <f t="shared" si="9"/>
        <v>是</v>
      </c>
      <c r="P117" s="194" t="str">
        <f t="shared" si="12"/>
        <v>否</v>
      </c>
    </row>
    <row r="118" s="175" customFormat="1" ht="18.95" customHeight="1" spans="1:16">
      <c r="A118" s="185" t="s">
        <v>165</v>
      </c>
      <c r="B118" s="690" t="s">
        <v>167</v>
      </c>
      <c r="C118" s="186"/>
      <c r="D118" s="187" t="s">
        <v>357</v>
      </c>
      <c r="E118" s="186"/>
      <c r="F118" s="35" t="s">
        <v>356</v>
      </c>
      <c r="G118" s="38">
        <f ca="1">SUMIF($C117:$C1339,$D118,$G117:$G1338)</f>
        <v>10947</v>
      </c>
      <c r="H118" s="38">
        <f ca="1">SUMIF($C117:$C1338,$D118,$H117:$H1337)</f>
        <v>0</v>
      </c>
      <c r="I118" s="38">
        <f>IFERROR(VLOOKUP(F118,'数据-省本级调整数'!$A:$B,2,0),0)</f>
        <v>9181</v>
      </c>
      <c r="J118" s="38">
        <f>VLOOKUP(F118,'数据-省本级决算数'!$A:$B,2,0)</f>
        <v>8729</v>
      </c>
      <c r="K118" s="193">
        <f ca="1" t="shared" si="10"/>
        <v>0.8</v>
      </c>
      <c r="L118" s="193" t="e">
        <f ca="1" t="shared" si="13"/>
        <v>#DIV/0!</v>
      </c>
      <c r="M118" s="193">
        <f t="shared" si="11"/>
        <v>0.95</v>
      </c>
      <c r="N118" s="148">
        <f ca="1" t="shared" si="14"/>
        <v>-0.203</v>
      </c>
      <c r="O118" s="194" t="str">
        <f ca="1" t="shared" si="9"/>
        <v>是</v>
      </c>
      <c r="P118" s="194" t="str">
        <f t="shared" si="12"/>
        <v>是</v>
      </c>
    </row>
    <row r="119" s="175" customFormat="1" ht="18.95" customHeight="1" spans="1:16">
      <c r="A119" s="185" t="s">
        <v>165</v>
      </c>
      <c r="B119" s="186" t="s">
        <v>165</v>
      </c>
      <c r="C119" s="186" t="s">
        <v>357</v>
      </c>
      <c r="D119" s="187" t="s">
        <v>358</v>
      </c>
      <c r="E119" s="186" t="s">
        <v>176</v>
      </c>
      <c r="F119" s="35" t="s">
        <v>170</v>
      </c>
      <c r="G119" s="38">
        <v>3285</v>
      </c>
      <c r="H119" s="38" t="str">
        <f>IFERROR(VLOOKUP(D119,#REF!,4,0),"0")</f>
        <v>0</v>
      </c>
      <c r="I119" s="38"/>
      <c r="J119" s="38">
        <f>VLOOKUP(F119,'数据-省本级决算数'!$A:$B,2,0)</f>
        <v>4776</v>
      </c>
      <c r="K119" s="193">
        <f t="shared" si="10"/>
        <v>1.45</v>
      </c>
      <c r="L119" s="193" t="e">
        <f t="shared" si="13"/>
        <v>#DIV/0!</v>
      </c>
      <c r="M119" s="193">
        <f t="shared" si="11"/>
        <v>0</v>
      </c>
      <c r="N119" s="148">
        <f t="shared" si="14"/>
        <v>0.454</v>
      </c>
      <c r="O119" s="194" t="str">
        <f t="shared" si="9"/>
        <v>是</v>
      </c>
      <c r="P119" s="194" t="str">
        <f t="shared" si="12"/>
        <v>否</v>
      </c>
    </row>
    <row r="120" s="175" customFormat="1" ht="18.95" customHeight="1" spans="1:16">
      <c r="A120" s="185" t="s">
        <v>165</v>
      </c>
      <c r="B120" s="186" t="s">
        <v>165</v>
      </c>
      <c r="C120" s="186" t="s">
        <v>357</v>
      </c>
      <c r="D120" s="187" t="s">
        <v>359</v>
      </c>
      <c r="E120" s="186" t="s">
        <v>176</v>
      </c>
      <c r="F120" s="35" t="s">
        <v>172</v>
      </c>
      <c r="G120" s="38">
        <v>1500</v>
      </c>
      <c r="H120" s="38" t="str">
        <f>IFERROR(VLOOKUP(D120,#REF!,4,0),"0")</f>
        <v>0</v>
      </c>
      <c r="I120" s="38"/>
      <c r="J120" s="38">
        <f>VLOOKUP(F120,'数据-省本级决算数'!$A:$B,2,0)</f>
        <v>590</v>
      </c>
      <c r="K120" s="193">
        <f t="shared" si="10"/>
        <v>0.39</v>
      </c>
      <c r="L120" s="193" t="e">
        <f t="shared" si="13"/>
        <v>#DIV/0!</v>
      </c>
      <c r="M120" s="193">
        <f t="shared" si="11"/>
        <v>0</v>
      </c>
      <c r="N120" s="148">
        <f t="shared" si="14"/>
        <v>-0.607</v>
      </c>
      <c r="O120" s="194" t="str">
        <f t="shared" si="9"/>
        <v>是</v>
      </c>
      <c r="P120" s="194" t="str">
        <f t="shared" si="12"/>
        <v>否</v>
      </c>
    </row>
    <row r="121" s="175" customFormat="1" ht="18.95" customHeight="1" spans="1:16">
      <c r="A121" s="185" t="s">
        <v>165</v>
      </c>
      <c r="B121" s="186" t="s">
        <v>165</v>
      </c>
      <c r="C121" s="186" t="s">
        <v>357</v>
      </c>
      <c r="D121" s="187" t="s">
        <v>360</v>
      </c>
      <c r="E121" s="186" t="s">
        <v>176</v>
      </c>
      <c r="F121" s="35" t="s">
        <v>174</v>
      </c>
      <c r="G121" s="38">
        <v>41</v>
      </c>
      <c r="H121" s="38" t="str">
        <f>IFERROR(VLOOKUP(D121,#REF!,4,0),"0")</f>
        <v>0</v>
      </c>
      <c r="I121" s="38"/>
      <c r="J121" s="38">
        <f>VLOOKUP(F121,'数据-省本级决算数'!$A:$B,2,0)</f>
        <v>713</v>
      </c>
      <c r="K121" s="193">
        <f t="shared" si="10"/>
        <v>17.39</v>
      </c>
      <c r="L121" s="193"/>
      <c r="M121" s="193">
        <f t="shared" si="11"/>
        <v>0</v>
      </c>
      <c r="N121" s="148">
        <f t="shared" si="14"/>
        <v>16.39</v>
      </c>
      <c r="O121" s="194" t="str">
        <f t="shared" si="9"/>
        <v>是</v>
      </c>
      <c r="P121" s="194" t="str">
        <f t="shared" si="12"/>
        <v>否</v>
      </c>
    </row>
    <row r="122" s="174" customFormat="1" ht="18.95" customHeight="1" spans="1:16">
      <c r="A122" s="185" t="s">
        <v>165</v>
      </c>
      <c r="B122" s="186" t="s">
        <v>165</v>
      </c>
      <c r="C122" s="186" t="s">
        <v>357</v>
      </c>
      <c r="D122" s="187" t="s">
        <v>362</v>
      </c>
      <c r="E122" s="186" t="s">
        <v>176</v>
      </c>
      <c r="F122" s="35" t="s">
        <v>361</v>
      </c>
      <c r="G122" s="38">
        <v>2100</v>
      </c>
      <c r="H122" s="38" t="str">
        <f>IFERROR(VLOOKUP(D122,#REF!,4,0),"0")</f>
        <v>0</v>
      </c>
      <c r="I122" s="38"/>
      <c r="J122" s="38">
        <f>VLOOKUP(F122,'数据-省本级决算数'!$A:$B,2,0)</f>
        <v>400</v>
      </c>
      <c r="K122" s="193">
        <f t="shared" si="10"/>
        <v>0.19</v>
      </c>
      <c r="L122" s="193" t="e">
        <f t="shared" si="13"/>
        <v>#DIV/0!</v>
      </c>
      <c r="M122" s="193">
        <f t="shared" si="11"/>
        <v>0</v>
      </c>
      <c r="N122" s="148">
        <f t="shared" si="14"/>
        <v>-0.81</v>
      </c>
      <c r="O122" s="194" t="str">
        <f t="shared" si="9"/>
        <v>是</v>
      </c>
      <c r="P122" s="194" t="str">
        <f t="shared" si="12"/>
        <v>否</v>
      </c>
    </row>
    <row r="123" s="175" customFormat="1" ht="18.95" customHeight="1" spans="1:16">
      <c r="A123" s="185" t="s">
        <v>165</v>
      </c>
      <c r="B123" s="186" t="s">
        <v>165</v>
      </c>
      <c r="C123" s="186" t="s">
        <v>357</v>
      </c>
      <c r="D123" s="187" t="s">
        <v>364</v>
      </c>
      <c r="E123" s="186" t="s">
        <v>176</v>
      </c>
      <c r="F123" s="35" t="s">
        <v>363</v>
      </c>
      <c r="G123" s="38">
        <v>0</v>
      </c>
      <c r="H123" s="38" t="str">
        <f>IFERROR(VLOOKUP(D123,#REF!,4,0),"0")</f>
        <v>0</v>
      </c>
      <c r="I123" s="38"/>
      <c r="J123" s="38">
        <f>VLOOKUP(F123,'数据-省本级决算数'!$A:$B,2,0)</f>
        <v>0</v>
      </c>
      <c r="K123" s="193"/>
      <c r="L123" s="193"/>
      <c r="M123" s="193">
        <f t="shared" si="11"/>
        <v>0</v>
      </c>
      <c r="N123" s="148" t="str">
        <f t="shared" si="14"/>
        <v/>
      </c>
      <c r="O123" s="194" t="str">
        <f t="shared" si="9"/>
        <v>否</v>
      </c>
      <c r="P123" s="194" t="str">
        <f t="shared" si="12"/>
        <v>否</v>
      </c>
    </row>
    <row r="124" s="175" customFormat="1" ht="18.95" customHeight="1" spans="1:16">
      <c r="A124" s="185" t="s">
        <v>165</v>
      </c>
      <c r="B124" s="186" t="s">
        <v>165</v>
      </c>
      <c r="C124" s="186" t="s">
        <v>357</v>
      </c>
      <c r="D124" s="187" t="s">
        <v>366</v>
      </c>
      <c r="E124" s="186" t="s">
        <v>176</v>
      </c>
      <c r="F124" s="35" t="s">
        <v>365</v>
      </c>
      <c r="G124" s="38">
        <v>0</v>
      </c>
      <c r="H124" s="38" t="str">
        <f>IFERROR(VLOOKUP(D124,#REF!,4,0),"0")</f>
        <v>0</v>
      </c>
      <c r="I124" s="38"/>
      <c r="J124" s="38">
        <f>VLOOKUP(F124,'数据-省本级决算数'!$A:$B,2,0)</f>
        <v>0</v>
      </c>
      <c r="K124" s="193"/>
      <c r="L124" s="193"/>
      <c r="M124" s="193">
        <f t="shared" si="11"/>
        <v>0</v>
      </c>
      <c r="N124" s="148" t="str">
        <f t="shared" si="14"/>
        <v/>
      </c>
      <c r="O124" s="194" t="str">
        <f t="shared" si="9"/>
        <v>否</v>
      </c>
      <c r="P124" s="194" t="str">
        <f t="shared" si="12"/>
        <v>否</v>
      </c>
    </row>
    <row r="125" s="175" customFormat="1" ht="18.95" customHeight="1" spans="1:16">
      <c r="A125" s="185" t="s">
        <v>165</v>
      </c>
      <c r="B125" s="186" t="s">
        <v>165</v>
      </c>
      <c r="C125" s="186" t="s">
        <v>357</v>
      </c>
      <c r="D125" s="187" t="s">
        <v>367</v>
      </c>
      <c r="E125" s="186" t="s">
        <v>176</v>
      </c>
      <c r="F125" s="35" t="s">
        <v>189</v>
      </c>
      <c r="G125" s="38">
        <v>0</v>
      </c>
      <c r="H125" s="38" t="str">
        <f>IFERROR(VLOOKUP(D125,#REF!,4,0),"0")</f>
        <v>0</v>
      </c>
      <c r="I125" s="38"/>
      <c r="J125" s="38">
        <f>VLOOKUP(F125,'数据-省本级决算数'!$A:$B,2,0)</f>
        <v>103</v>
      </c>
      <c r="K125" s="193"/>
      <c r="L125" s="193"/>
      <c r="M125" s="193">
        <f t="shared" si="11"/>
        <v>0</v>
      </c>
      <c r="N125" s="148" t="str">
        <f t="shared" si="14"/>
        <v/>
      </c>
      <c r="O125" s="194" t="str">
        <f t="shared" si="9"/>
        <v>是</v>
      </c>
      <c r="P125" s="194" t="str">
        <f t="shared" si="12"/>
        <v>否</v>
      </c>
    </row>
    <row r="126" s="175" customFormat="1" ht="18.95" customHeight="1" spans="1:16">
      <c r="A126" s="185" t="s">
        <v>165</v>
      </c>
      <c r="B126" s="186"/>
      <c r="C126" s="186" t="s">
        <v>357</v>
      </c>
      <c r="D126" s="187" t="s">
        <v>369</v>
      </c>
      <c r="E126" s="186" t="s">
        <v>176</v>
      </c>
      <c r="F126" s="52" t="s">
        <v>368</v>
      </c>
      <c r="G126" s="38">
        <v>4021</v>
      </c>
      <c r="H126" s="38" t="str">
        <f>IFERROR(VLOOKUP(D126,#REF!,4,0),"0")</f>
        <v>0</v>
      </c>
      <c r="I126" s="38"/>
      <c r="J126" s="38">
        <f>VLOOKUP(F126,'数据-省本级决算数'!$A:$B,2,0)</f>
        <v>2708</v>
      </c>
      <c r="K126" s="193">
        <f t="shared" si="10"/>
        <v>0.67</v>
      </c>
      <c r="L126" s="193" t="e">
        <f t="shared" si="13"/>
        <v>#DIV/0!</v>
      </c>
      <c r="M126" s="193">
        <f t="shared" si="11"/>
        <v>0</v>
      </c>
      <c r="N126" s="148">
        <f t="shared" si="14"/>
        <v>-0.327</v>
      </c>
      <c r="O126" s="194" t="str">
        <f t="shared" si="9"/>
        <v>是</v>
      </c>
      <c r="P126" s="194" t="str">
        <f t="shared" si="12"/>
        <v>否</v>
      </c>
    </row>
    <row r="127" s="175" customFormat="1" ht="18.95" customHeight="1" spans="1:16">
      <c r="A127" s="185" t="s">
        <v>165</v>
      </c>
      <c r="B127" s="690" t="s">
        <v>167</v>
      </c>
      <c r="C127" s="186"/>
      <c r="D127" s="187" t="s">
        <v>371</v>
      </c>
      <c r="E127" s="186"/>
      <c r="F127" s="52" t="s">
        <v>370</v>
      </c>
      <c r="G127" s="38">
        <f ca="1">SUMIF($C126:$C1348,$D127,$G126:$G1347)</f>
        <v>14245</v>
      </c>
      <c r="H127" s="38">
        <f ca="1">SUMIF($C126:$C1347,$D127,$H126:$H1346)</f>
        <v>0</v>
      </c>
      <c r="I127" s="38">
        <f>IFERROR(VLOOKUP(F127,'数据-省本级调整数'!$A:$B,2,0),0)</f>
        <v>17309</v>
      </c>
      <c r="J127" s="38">
        <f>VLOOKUP(F127,'数据-省本级决算数'!$A:$B,2,0)</f>
        <v>17060</v>
      </c>
      <c r="K127" s="193">
        <f ca="1" t="shared" si="10"/>
        <v>1.2</v>
      </c>
      <c r="L127" s="193" t="e">
        <f ca="1" t="shared" si="13"/>
        <v>#DIV/0!</v>
      </c>
      <c r="M127" s="193">
        <f t="shared" si="11"/>
        <v>0.99</v>
      </c>
      <c r="N127" s="148">
        <f ca="1" t="shared" si="14"/>
        <v>0.198</v>
      </c>
      <c r="O127" s="194" t="str">
        <f ca="1" t="shared" si="9"/>
        <v>是</v>
      </c>
      <c r="P127" s="194" t="str">
        <f t="shared" si="12"/>
        <v>是</v>
      </c>
    </row>
    <row r="128" s="175" customFormat="1" ht="18.95" customHeight="1" spans="1:16">
      <c r="A128" s="185" t="s">
        <v>165</v>
      </c>
      <c r="B128" s="186" t="s">
        <v>165</v>
      </c>
      <c r="C128" s="186" t="s">
        <v>371</v>
      </c>
      <c r="D128" s="187" t="s">
        <v>372</v>
      </c>
      <c r="E128" s="186" t="s">
        <v>176</v>
      </c>
      <c r="F128" s="52" t="s">
        <v>170</v>
      </c>
      <c r="G128" s="38">
        <v>2650</v>
      </c>
      <c r="H128" s="38" t="str">
        <f>IFERROR(VLOOKUP(D128,#REF!,4,0),"0")</f>
        <v>0</v>
      </c>
      <c r="I128" s="38"/>
      <c r="J128" s="38">
        <f>VLOOKUP(F128,'数据-省本级决算数'!$A:$B,2,0)</f>
        <v>4776</v>
      </c>
      <c r="K128" s="193">
        <f t="shared" si="10"/>
        <v>1.8</v>
      </c>
      <c r="L128" s="193" t="e">
        <f t="shared" si="13"/>
        <v>#DIV/0!</v>
      </c>
      <c r="M128" s="193">
        <f t="shared" si="11"/>
        <v>0</v>
      </c>
      <c r="N128" s="148">
        <f t="shared" si="14"/>
        <v>0.802</v>
      </c>
      <c r="O128" s="194" t="str">
        <f t="shared" si="9"/>
        <v>是</v>
      </c>
      <c r="P128" s="194" t="str">
        <f t="shared" si="12"/>
        <v>否</v>
      </c>
    </row>
    <row r="129" s="175" customFormat="1" ht="18.95" customHeight="1" spans="1:16">
      <c r="A129" s="185" t="s">
        <v>165</v>
      </c>
      <c r="B129" s="186" t="s">
        <v>165</v>
      </c>
      <c r="C129" s="186" t="s">
        <v>371</v>
      </c>
      <c r="D129" s="187" t="s">
        <v>373</v>
      </c>
      <c r="E129" s="186" t="s">
        <v>176</v>
      </c>
      <c r="F129" s="52" t="s">
        <v>172</v>
      </c>
      <c r="G129" s="38">
        <v>0</v>
      </c>
      <c r="H129" s="38" t="str">
        <f>IFERROR(VLOOKUP(D129,#REF!,4,0),"0")</f>
        <v>0</v>
      </c>
      <c r="I129" s="38"/>
      <c r="J129" s="38">
        <f>VLOOKUP(F129,'数据-省本级决算数'!$A:$B,2,0)</f>
        <v>590</v>
      </c>
      <c r="K129" s="193"/>
      <c r="L129" s="193"/>
      <c r="M129" s="193">
        <f t="shared" si="11"/>
        <v>0</v>
      </c>
      <c r="N129" s="148" t="str">
        <f t="shared" si="14"/>
        <v/>
      </c>
      <c r="O129" s="194" t="str">
        <f t="shared" si="9"/>
        <v>是</v>
      </c>
      <c r="P129" s="194" t="str">
        <f t="shared" si="12"/>
        <v>否</v>
      </c>
    </row>
    <row r="130" s="175" customFormat="1" ht="18.95" customHeight="1" spans="1:16">
      <c r="A130" s="185" t="s">
        <v>165</v>
      </c>
      <c r="B130" s="186" t="s">
        <v>165</v>
      </c>
      <c r="C130" s="186" t="s">
        <v>371</v>
      </c>
      <c r="D130" s="187" t="s">
        <v>374</v>
      </c>
      <c r="E130" s="186" t="s">
        <v>176</v>
      </c>
      <c r="F130" s="52" t="s">
        <v>174</v>
      </c>
      <c r="G130" s="38">
        <v>112</v>
      </c>
      <c r="H130" s="38" t="str">
        <f>IFERROR(VLOOKUP(D130,#REF!,4,0),"0")</f>
        <v>0</v>
      </c>
      <c r="I130" s="38"/>
      <c r="J130" s="38">
        <f>VLOOKUP(F130,'数据-省本级决算数'!$A:$B,2,0)</f>
        <v>713</v>
      </c>
      <c r="K130" s="193">
        <f t="shared" si="10"/>
        <v>6.37</v>
      </c>
      <c r="L130" s="193" t="e">
        <f t="shared" si="13"/>
        <v>#DIV/0!</v>
      </c>
      <c r="M130" s="193">
        <f t="shared" si="11"/>
        <v>0</v>
      </c>
      <c r="N130" s="148">
        <f t="shared" si="14"/>
        <v>5.366</v>
      </c>
      <c r="O130" s="194" t="str">
        <f t="shared" si="9"/>
        <v>是</v>
      </c>
      <c r="P130" s="194" t="str">
        <f t="shared" si="12"/>
        <v>否</v>
      </c>
    </row>
    <row r="131" s="175" customFormat="1" ht="18.95" customHeight="1" spans="1:16">
      <c r="A131" s="185" t="s">
        <v>165</v>
      </c>
      <c r="B131" s="186" t="s">
        <v>165</v>
      </c>
      <c r="C131" s="186" t="s">
        <v>371</v>
      </c>
      <c r="D131" s="187" t="s">
        <v>376</v>
      </c>
      <c r="E131" s="186" t="s">
        <v>176</v>
      </c>
      <c r="F131" s="52" t="s">
        <v>375</v>
      </c>
      <c r="G131" s="38">
        <v>0</v>
      </c>
      <c r="H131" s="38" t="str">
        <f>IFERROR(VLOOKUP(D131,#REF!,4,0),"0")</f>
        <v>0</v>
      </c>
      <c r="I131" s="38"/>
      <c r="J131" s="38">
        <f>VLOOKUP(F131,'数据-省本级决算数'!$A:$B,2,0)</f>
        <v>0</v>
      </c>
      <c r="K131" s="193"/>
      <c r="L131" s="193"/>
      <c r="M131" s="193">
        <f t="shared" si="11"/>
        <v>0</v>
      </c>
      <c r="N131" s="148" t="str">
        <f t="shared" si="14"/>
        <v/>
      </c>
      <c r="O131" s="194" t="str">
        <f t="shared" si="9"/>
        <v>否</v>
      </c>
      <c r="P131" s="194" t="str">
        <f t="shared" si="12"/>
        <v>否</v>
      </c>
    </row>
    <row r="132" s="175" customFormat="1" ht="18.95" customHeight="1" spans="1:16">
      <c r="A132" s="185" t="s">
        <v>165</v>
      </c>
      <c r="B132" s="186" t="s">
        <v>165</v>
      </c>
      <c r="C132" s="186" t="s">
        <v>371</v>
      </c>
      <c r="D132" s="187" t="s">
        <v>378</v>
      </c>
      <c r="E132" s="186" t="s">
        <v>176</v>
      </c>
      <c r="F132" s="52" t="s">
        <v>377</v>
      </c>
      <c r="G132" s="38">
        <v>0</v>
      </c>
      <c r="H132" s="38" t="str">
        <f>IFERROR(VLOOKUP(D132,#REF!,4,0),"0")</f>
        <v>0</v>
      </c>
      <c r="I132" s="38"/>
      <c r="J132" s="38">
        <f>VLOOKUP(F132,'数据-省本级决算数'!$A:$B,2,0)</f>
        <v>0</v>
      </c>
      <c r="K132" s="193"/>
      <c r="L132" s="193"/>
      <c r="M132" s="193">
        <f t="shared" si="11"/>
        <v>0</v>
      </c>
      <c r="N132" s="148" t="str">
        <f t="shared" si="14"/>
        <v/>
      </c>
      <c r="O132" s="194" t="str">
        <f t="shared" ref="O132:O195" si="15">IF(F132&lt;&gt;"",IF(SUM(G132:J132)&lt;&gt;0,"是","否"),"空")</f>
        <v>否</v>
      </c>
      <c r="P132" s="194" t="str">
        <f t="shared" si="12"/>
        <v>否</v>
      </c>
    </row>
    <row r="133" s="175" customFormat="1" ht="18.95" customHeight="1" spans="1:16">
      <c r="A133" s="185" t="s">
        <v>165</v>
      </c>
      <c r="B133" s="186" t="s">
        <v>165</v>
      </c>
      <c r="C133" s="186" t="s">
        <v>371</v>
      </c>
      <c r="D133" s="187" t="s">
        <v>380</v>
      </c>
      <c r="E133" s="186" t="s">
        <v>176</v>
      </c>
      <c r="F133" s="52" t="s">
        <v>379</v>
      </c>
      <c r="G133" s="38">
        <v>340</v>
      </c>
      <c r="H133" s="38" t="str">
        <f>IFERROR(VLOOKUP(D133,#REF!,4,0),"0")</f>
        <v>0</v>
      </c>
      <c r="I133" s="38"/>
      <c r="J133" s="38">
        <f>VLOOKUP(F133,'数据-省本级决算数'!$A:$B,2,0)</f>
        <v>340</v>
      </c>
      <c r="K133" s="193">
        <f t="shared" ref="K133:K196" si="16">J133/G133</f>
        <v>1</v>
      </c>
      <c r="L133" s="193" t="e">
        <f t="shared" ref="L133:L196" si="17">J133/H133</f>
        <v>#DIV/0!</v>
      </c>
      <c r="M133" s="193">
        <f t="shared" ref="M133:M196" si="18">IFERROR(J133/I133,0)</f>
        <v>0</v>
      </c>
      <c r="N133" s="148">
        <f t="shared" si="14"/>
        <v>0</v>
      </c>
      <c r="O133" s="194" t="str">
        <f t="shared" si="15"/>
        <v>是</v>
      </c>
      <c r="P133" s="194" t="str">
        <f t="shared" ref="P133:P196" si="19">IF(C133&lt;&gt;"",IF(OR(LEFT(D133,3)="205",LEFT(D133,3)="206",LEFT(D133,3)="207",LEFT(D133,3)="208",LEFT(D133,3)="210",LEFT(D133,3)="213"),"是","否"),"是")</f>
        <v>否</v>
      </c>
    </row>
    <row r="134" s="175" customFormat="1" ht="18.95" customHeight="1" spans="1:16">
      <c r="A134" s="185" t="s">
        <v>165</v>
      </c>
      <c r="B134" s="186" t="s">
        <v>165</v>
      </c>
      <c r="C134" s="186" t="s">
        <v>371</v>
      </c>
      <c r="D134" s="187" t="s">
        <v>382</v>
      </c>
      <c r="E134" s="186" t="s">
        <v>176</v>
      </c>
      <c r="F134" s="52" t="s">
        <v>381</v>
      </c>
      <c r="G134" s="38">
        <v>0</v>
      </c>
      <c r="H134" s="38" t="str">
        <f>IFERROR(VLOOKUP(D134,#REF!,4,0),"0")</f>
        <v>0</v>
      </c>
      <c r="I134" s="38"/>
      <c r="J134" s="38">
        <f>VLOOKUP(F134,'数据-省本级决算数'!$A:$B,2,0)</f>
        <v>0</v>
      </c>
      <c r="K134" s="193"/>
      <c r="L134" s="193"/>
      <c r="M134" s="193">
        <f t="shared" si="18"/>
        <v>0</v>
      </c>
      <c r="N134" s="148" t="str">
        <f t="shared" si="14"/>
        <v/>
      </c>
      <c r="O134" s="194" t="str">
        <f t="shared" si="15"/>
        <v>否</v>
      </c>
      <c r="P134" s="194" t="str">
        <f t="shared" si="19"/>
        <v>否</v>
      </c>
    </row>
    <row r="135" s="175" customFormat="1" ht="18.95" customHeight="1" spans="1:16">
      <c r="A135" s="185" t="s">
        <v>165</v>
      </c>
      <c r="B135" s="186" t="s">
        <v>165</v>
      </c>
      <c r="C135" s="186" t="s">
        <v>371</v>
      </c>
      <c r="D135" s="187" t="s">
        <v>384</v>
      </c>
      <c r="E135" s="186" t="s">
        <v>176</v>
      </c>
      <c r="F135" s="52" t="s">
        <v>383</v>
      </c>
      <c r="G135" s="38">
        <v>8758</v>
      </c>
      <c r="H135" s="38" t="str">
        <f>IFERROR(VLOOKUP(D135,#REF!,4,0),"0")</f>
        <v>0</v>
      </c>
      <c r="I135" s="38"/>
      <c r="J135" s="38">
        <f>VLOOKUP(F135,'数据-省本级决算数'!$A:$B,2,0)</f>
        <v>8895</v>
      </c>
      <c r="K135" s="193">
        <f t="shared" si="16"/>
        <v>1.02</v>
      </c>
      <c r="L135" s="193" t="e">
        <f t="shared" si="17"/>
        <v>#DIV/0!</v>
      </c>
      <c r="M135" s="193">
        <f t="shared" si="18"/>
        <v>0</v>
      </c>
      <c r="N135" s="148">
        <f t="shared" si="14"/>
        <v>0.016</v>
      </c>
      <c r="O135" s="194" t="str">
        <f t="shared" si="15"/>
        <v>是</v>
      </c>
      <c r="P135" s="194" t="str">
        <f t="shared" si="19"/>
        <v>否</v>
      </c>
    </row>
    <row r="136" s="175" customFormat="1" ht="18.95" customHeight="1" spans="1:16">
      <c r="A136" s="185" t="s">
        <v>165</v>
      </c>
      <c r="B136" s="186" t="s">
        <v>165</v>
      </c>
      <c r="C136" s="186" t="s">
        <v>371</v>
      </c>
      <c r="D136" s="187" t="s">
        <v>385</v>
      </c>
      <c r="E136" s="186" t="s">
        <v>176</v>
      </c>
      <c r="F136" s="52" t="s">
        <v>189</v>
      </c>
      <c r="G136" s="38">
        <v>211</v>
      </c>
      <c r="H136" s="38" t="str">
        <f>IFERROR(VLOOKUP(D136,#REF!,4,0),"0")</f>
        <v>0</v>
      </c>
      <c r="I136" s="38"/>
      <c r="J136" s="38">
        <f>VLOOKUP(F136,'数据-省本级决算数'!$A:$B,2,0)</f>
        <v>103</v>
      </c>
      <c r="K136" s="193">
        <f t="shared" si="16"/>
        <v>0.49</v>
      </c>
      <c r="L136" s="193" t="e">
        <f t="shared" si="17"/>
        <v>#DIV/0!</v>
      </c>
      <c r="M136" s="193">
        <f t="shared" si="18"/>
        <v>0</v>
      </c>
      <c r="N136" s="148">
        <f t="shared" si="14"/>
        <v>-0.512</v>
      </c>
      <c r="O136" s="194" t="str">
        <f t="shared" si="15"/>
        <v>是</v>
      </c>
      <c r="P136" s="194" t="str">
        <f t="shared" si="19"/>
        <v>否</v>
      </c>
    </row>
    <row r="137" s="175" customFormat="1" ht="18.95" customHeight="1" spans="1:16">
      <c r="A137" s="185" t="s">
        <v>165</v>
      </c>
      <c r="B137" s="186"/>
      <c r="C137" s="186" t="s">
        <v>371</v>
      </c>
      <c r="D137" s="187" t="s">
        <v>387</v>
      </c>
      <c r="E137" s="186" t="s">
        <v>176</v>
      </c>
      <c r="F137" s="52" t="s">
        <v>386</v>
      </c>
      <c r="G137" s="38">
        <v>2174</v>
      </c>
      <c r="H137" s="38" t="str">
        <f>IFERROR(VLOOKUP(D137,#REF!,4,0),"0")</f>
        <v>0</v>
      </c>
      <c r="I137" s="38"/>
      <c r="J137" s="38">
        <f>VLOOKUP(F137,'数据-省本级决算数'!$A:$B,2,0)</f>
        <v>4530</v>
      </c>
      <c r="K137" s="193">
        <f t="shared" si="16"/>
        <v>2.08</v>
      </c>
      <c r="L137" s="193"/>
      <c r="M137" s="193">
        <f t="shared" si="18"/>
        <v>0</v>
      </c>
      <c r="N137" s="148">
        <f t="shared" si="14"/>
        <v>1.084</v>
      </c>
      <c r="O137" s="194" t="str">
        <f t="shared" si="15"/>
        <v>是</v>
      </c>
      <c r="P137" s="194" t="str">
        <f t="shared" si="19"/>
        <v>否</v>
      </c>
    </row>
    <row r="138" s="175" customFormat="1" ht="18.95" customHeight="1" spans="1:16">
      <c r="A138" s="185" t="s">
        <v>165</v>
      </c>
      <c r="B138" s="690" t="s">
        <v>167</v>
      </c>
      <c r="C138" s="186"/>
      <c r="D138" s="187" t="s">
        <v>389</v>
      </c>
      <c r="E138" s="186"/>
      <c r="F138" s="52" t="s">
        <v>388</v>
      </c>
      <c r="G138" s="38">
        <f ca="1">SUMIF($C137:$C1359,$D138,$G137:$G1358)</f>
        <v>1156</v>
      </c>
      <c r="H138" s="38">
        <f ca="1">SUMIF($C137:$C1358,$D138,$H137:$H1357)</f>
        <v>0</v>
      </c>
      <c r="I138" s="38">
        <f>IFERROR(VLOOKUP(F138,'数据-省本级调整数'!$A:$B,2,0),0)</f>
        <v>1184</v>
      </c>
      <c r="J138" s="38">
        <f>VLOOKUP(F138,'数据-省本级决算数'!$A:$B,2,0)</f>
        <v>1183</v>
      </c>
      <c r="K138" s="193">
        <f ca="1" t="shared" si="16"/>
        <v>1.02</v>
      </c>
      <c r="L138" s="193" t="e">
        <f ca="1" t="shared" si="17"/>
        <v>#DIV/0!</v>
      </c>
      <c r="M138" s="193">
        <f t="shared" si="18"/>
        <v>1</v>
      </c>
      <c r="N138" s="148">
        <f ca="1" t="shared" si="14"/>
        <v>0.023</v>
      </c>
      <c r="O138" s="194" t="str">
        <f ca="1" t="shared" si="15"/>
        <v>是</v>
      </c>
      <c r="P138" s="194" t="str">
        <f t="shared" si="19"/>
        <v>是</v>
      </c>
    </row>
    <row r="139" s="175" customFormat="1" ht="18.95" customHeight="1" spans="1:16">
      <c r="A139" s="185" t="s">
        <v>165</v>
      </c>
      <c r="B139" s="186" t="s">
        <v>165</v>
      </c>
      <c r="C139" s="186" t="s">
        <v>389</v>
      </c>
      <c r="D139" s="187" t="s">
        <v>390</v>
      </c>
      <c r="E139" s="186" t="s">
        <v>176</v>
      </c>
      <c r="F139" s="52" t="s">
        <v>170</v>
      </c>
      <c r="G139" s="38">
        <v>356</v>
      </c>
      <c r="H139" s="38" t="str">
        <f>IFERROR(VLOOKUP(D139,#REF!,4,0),"0")</f>
        <v>0</v>
      </c>
      <c r="I139" s="38"/>
      <c r="J139" s="38">
        <f>VLOOKUP(F139,'数据-省本级决算数'!$A:$B,2,0)</f>
        <v>4776</v>
      </c>
      <c r="K139" s="193">
        <f t="shared" si="16"/>
        <v>13.42</v>
      </c>
      <c r="L139" s="193" t="e">
        <f t="shared" si="17"/>
        <v>#DIV/0!</v>
      </c>
      <c r="M139" s="193">
        <f t="shared" si="18"/>
        <v>0</v>
      </c>
      <c r="N139" s="148">
        <f t="shared" si="14"/>
        <v>12.416</v>
      </c>
      <c r="O139" s="194" t="str">
        <f t="shared" si="15"/>
        <v>是</v>
      </c>
      <c r="P139" s="194" t="str">
        <f t="shared" si="19"/>
        <v>否</v>
      </c>
    </row>
    <row r="140" s="175" customFormat="1" ht="18.95" customHeight="1" spans="1:16">
      <c r="A140" s="185" t="s">
        <v>165</v>
      </c>
      <c r="B140" s="186" t="s">
        <v>165</v>
      </c>
      <c r="C140" s="186" t="s">
        <v>389</v>
      </c>
      <c r="D140" s="187" t="s">
        <v>391</v>
      </c>
      <c r="E140" s="186" t="s">
        <v>176</v>
      </c>
      <c r="F140" s="52" t="s">
        <v>172</v>
      </c>
      <c r="G140" s="38">
        <v>800</v>
      </c>
      <c r="H140" s="38" t="str">
        <f>IFERROR(VLOOKUP(D140,#REF!,4,0),"0")</f>
        <v>0</v>
      </c>
      <c r="I140" s="38"/>
      <c r="J140" s="38">
        <f>VLOOKUP(F140,'数据-省本级决算数'!$A:$B,2,0)</f>
        <v>590</v>
      </c>
      <c r="K140" s="193">
        <f t="shared" si="16"/>
        <v>0.74</v>
      </c>
      <c r="L140" s="193" t="e">
        <f t="shared" si="17"/>
        <v>#DIV/0!</v>
      </c>
      <c r="M140" s="193">
        <f t="shared" si="18"/>
        <v>0</v>
      </c>
      <c r="N140" s="148">
        <f t="shared" si="14"/>
        <v>-0.263</v>
      </c>
      <c r="O140" s="194" t="str">
        <f t="shared" si="15"/>
        <v>是</v>
      </c>
      <c r="P140" s="194" t="str">
        <f t="shared" si="19"/>
        <v>否</v>
      </c>
    </row>
    <row r="141" s="175" customFormat="1" ht="18.95" customHeight="1" spans="1:16">
      <c r="A141" s="185" t="s">
        <v>165</v>
      </c>
      <c r="B141" s="186" t="s">
        <v>165</v>
      </c>
      <c r="C141" s="186" t="s">
        <v>389</v>
      </c>
      <c r="D141" s="187" t="s">
        <v>392</v>
      </c>
      <c r="E141" s="186" t="s">
        <v>176</v>
      </c>
      <c r="F141" s="52" t="s">
        <v>174</v>
      </c>
      <c r="G141" s="38">
        <v>0</v>
      </c>
      <c r="H141" s="38" t="str">
        <f>IFERROR(VLOOKUP(D141,#REF!,4,0),"0")</f>
        <v>0</v>
      </c>
      <c r="I141" s="38"/>
      <c r="J141" s="38">
        <f>VLOOKUP(F141,'数据-省本级决算数'!$A:$B,2,0)</f>
        <v>713</v>
      </c>
      <c r="K141" s="193"/>
      <c r="L141" s="193"/>
      <c r="M141" s="193">
        <f t="shared" si="18"/>
        <v>0</v>
      </c>
      <c r="N141" s="148" t="str">
        <f t="shared" si="14"/>
        <v/>
      </c>
      <c r="O141" s="194" t="str">
        <f t="shared" si="15"/>
        <v>是</v>
      </c>
      <c r="P141" s="194" t="str">
        <f t="shared" si="19"/>
        <v>否</v>
      </c>
    </row>
    <row r="142" s="175" customFormat="1" ht="18.95" customHeight="1" spans="1:16">
      <c r="A142" s="185" t="s">
        <v>165</v>
      </c>
      <c r="B142" s="186" t="s">
        <v>165</v>
      </c>
      <c r="C142" s="186" t="s">
        <v>389</v>
      </c>
      <c r="D142" s="187" t="s">
        <v>394</v>
      </c>
      <c r="E142" s="186" t="s">
        <v>176</v>
      </c>
      <c r="F142" s="52" t="s">
        <v>393</v>
      </c>
      <c r="G142" s="38">
        <v>0</v>
      </c>
      <c r="H142" s="38" t="str">
        <f>IFERROR(VLOOKUP(D142,#REF!,4,0),"0")</f>
        <v>0</v>
      </c>
      <c r="I142" s="38"/>
      <c r="J142" s="38">
        <f>VLOOKUP(F142,'数据-省本级决算数'!$A:$B,2,0)</f>
        <v>0</v>
      </c>
      <c r="K142" s="193"/>
      <c r="L142" s="193"/>
      <c r="M142" s="193">
        <f t="shared" si="18"/>
        <v>0</v>
      </c>
      <c r="N142" s="148" t="str">
        <f t="shared" si="14"/>
        <v/>
      </c>
      <c r="O142" s="194" t="str">
        <f t="shared" si="15"/>
        <v>否</v>
      </c>
      <c r="P142" s="194" t="str">
        <f t="shared" si="19"/>
        <v>否</v>
      </c>
    </row>
    <row r="143" s="175" customFormat="1" ht="18.95" customHeight="1" spans="1:16">
      <c r="A143" s="185" t="s">
        <v>165</v>
      </c>
      <c r="B143" s="186" t="s">
        <v>165</v>
      </c>
      <c r="C143" s="186" t="s">
        <v>389</v>
      </c>
      <c r="D143" s="187" t="s">
        <v>396</v>
      </c>
      <c r="E143" s="186" t="s">
        <v>176</v>
      </c>
      <c r="F143" s="52" t="s">
        <v>395</v>
      </c>
      <c r="G143" s="38">
        <v>0</v>
      </c>
      <c r="H143" s="38" t="str">
        <f>IFERROR(VLOOKUP(D143,#REF!,4,0),"0")</f>
        <v>0</v>
      </c>
      <c r="I143" s="38"/>
      <c r="J143" s="38">
        <f>VLOOKUP(F143,'数据-省本级决算数'!$A:$B,2,0)</f>
        <v>0</v>
      </c>
      <c r="K143" s="193"/>
      <c r="L143" s="193"/>
      <c r="M143" s="193">
        <f t="shared" si="18"/>
        <v>0</v>
      </c>
      <c r="N143" s="148" t="str">
        <f t="shared" si="14"/>
        <v/>
      </c>
      <c r="O143" s="194" t="str">
        <f t="shared" si="15"/>
        <v>否</v>
      </c>
      <c r="P143" s="194" t="str">
        <f t="shared" si="19"/>
        <v>否</v>
      </c>
    </row>
    <row r="144" s="175" customFormat="1" ht="18.95" customHeight="1" spans="1:16">
      <c r="A144" s="185" t="s">
        <v>165</v>
      </c>
      <c r="B144" s="186" t="s">
        <v>165</v>
      </c>
      <c r="C144" s="186" t="s">
        <v>389</v>
      </c>
      <c r="D144" s="187" t="s">
        <v>398</v>
      </c>
      <c r="E144" s="186" t="s">
        <v>176</v>
      </c>
      <c r="F144" s="52" t="s">
        <v>397</v>
      </c>
      <c r="G144" s="38">
        <v>0</v>
      </c>
      <c r="H144" s="38" t="str">
        <f>IFERROR(VLOOKUP(D144,#REF!,4,0),"0")</f>
        <v>0</v>
      </c>
      <c r="I144" s="38"/>
      <c r="J144" s="38">
        <f>VLOOKUP(F144,'数据-省本级决算数'!$A:$B,2,0)</f>
        <v>0</v>
      </c>
      <c r="K144" s="193"/>
      <c r="L144" s="193"/>
      <c r="M144" s="193">
        <f t="shared" si="18"/>
        <v>0</v>
      </c>
      <c r="N144" s="148" t="str">
        <f t="shared" si="14"/>
        <v/>
      </c>
      <c r="O144" s="194" t="str">
        <f t="shared" si="15"/>
        <v>否</v>
      </c>
      <c r="P144" s="194" t="str">
        <f t="shared" si="19"/>
        <v>否</v>
      </c>
    </row>
    <row r="145" s="175" customFormat="1" ht="18.95" customHeight="1" spans="1:16">
      <c r="A145" s="185" t="s">
        <v>165</v>
      </c>
      <c r="B145" s="186" t="s">
        <v>165</v>
      </c>
      <c r="C145" s="186" t="s">
        <v>389</v>
      </c>
      <c r="D145" s="187" t="s">
        <v>400</v>
      </c>
      <c r="E145" s="186" t="s">
        <v>176</v>
      </c>
      <c r="F145" s="52" t="s">
        <v>399</v>
      </c>
      <c r="G145" s="38">
        <v>0</v>
      </c>
      <c r="H145" s="38" t="str">
        <f>IFERROR(VLOOKUP(D145,#REF!,4,0),"0")</f>
        <v>0</v>
      </c>
      <c r="I145" s="38"/>
      <c r="J145" s="38">
        <f>VLOOKUP(F145,'数据-省本级决算数'!$A:$B,2,0)</f>
        <v>0</v>
      </c>
      <c r="K145" s="193"/>
      <c r="L145" s="193"/>
      <c r="M145" s="193">
        <f t="shared" si="18"/>
        <v>0</v>
      </c>
      <c r="N145" s="148" t="str">
        <f t="shared" si="14"/>
        <v/>
      </c>
      <c r="O145" s="194" t="str">
        <f t="shared" si="15"/>
        <v>否</v>
      </c>
      <c r="P145" s="194" t="str">
        <f t="shared" si="19"/>
        <v>否</v>
      </c>
    </row>
    <row r="146" s="175" customFormat="1" ht="18.95" customHeight="1" spans="1:16">
      <c r="A146" s="185" t="s">
        <v>165</v>
      </c>
      <c r="B146" s="186" t="s">
        <v>165</v>
      </c>
      <c r="C146" s="186" t="s">
        <v>389</v>
      </c>
      <c r="D146" s="187" t="s">
        <v>402</v>
      </c>
      <c r="E146" s="186" t="s">
        <v>176</v>
      </c>
      <c r="F146" s="52" t="s">
        <v>401</v>
      </c>
      <c r="G146" s="38">
        <v>0</v>
      </c>
      <c r="H146" s="38" t="str">
        <f>IFERROR(VLOOKUP(D146,#REF!,4,0),"0")</f>
        <v>0</v>
      </c>
      <c r="I146" s="38"/>
      <c r="J146" s="38">
        <f>VLOOKUP(F146,'数据-省本级决算数'!$A:$B,2,0)</f>
        <v>0</v>
      </c>
      <c r="K146" s="193"/>
      <c r="L146" s="193"/>
      <c r="M146" s="193">
        <f t="shared" si="18"/>
        <v>0</v>
      </c>
      <c r="N146" s="148" t="str">
        <f t="shared" si="14"/>
        <v/>
      </c>
      <c r="O146" s="194" t="str">
        <f t="shared" si="15"/>
        <v>否</v>
      </c>
      <c r="P146" s="194" t="str">
        <f t="shared" si="19"/>
        <v>否</v>
      </c>
    </row>
    <row r="147" s="174" customFormat="1" ht="18.95" customHeight="1" spans="1:16">
      <c r="A147" s="185" t="s">
        <v>165</v>
      </c>
      <c r="B147" s="186" t="s">
        <v>165</v>
      </c>
      <c r="C147" s="186" t="s">
        <v>389</v>
      </c>
      <c r="D147" s="187" t="s">
        <v>404</v>
      </c>
      <c r="E147" s="186" t="s">
        <v>176</v>
      </c>
      <c r="F147" s="52" t="s">
        <v>403</v>
      </c>
      <c r="G147" s="38">
        <v>0</v>
      </c>
      <c r="H147" s="38" t="str">
        <f>IFERROR(VLOOKUP(D147,#REF!,4,0),"0")</f>
        <v>0</v>
      </c>
      <c r="I147" s="38"/>
      <c r="J147" s="38">
        <f>VLOOKUP(F147,'数据-省本级决算数'!$A:$B,2,0)</f>
        <v>0</v>
      </c>
      <c r="K147" s="193"/>
      <c r="L147" s="193"/>
      <c r="M147" s="193">
        <f t="shared" si="18"/>
        <v>0</v>
      </c>
      <c r="N147" s="148" t="str">
        <f t="shared" si="14"/>
        <v/>
      </c>
      <c r="O147" s="194" t="str">
        <f t="shared" si="15"/>
        <v>否</v>
      </c>
      <c r="P147" s="194" t="str">
        <f t="shared" si="19"/>
        <v>否</v>
      </c>
    </row>
    <row r="148" s="174" customFormat="1" ht="18.95" customHeight="1" spans="1:16">
      <c r="A148" s="185" t="s">
        <v>165</v>
      </c>
      <c r="B148" s="186" t="s">
        <v>165</v>
      </c>
      <c r="C148" s="186" t="s">
        <v>389</v>
      </c>
      <c r="D148" s="187" t="s">
        <v>405</v>
      </c>
      <c r="E148" s="186" t="s">
        <v>176</v>
      </c>
      <c r="F148" s="52" t="s">
        <v>189</v>
      </c>
      <c r="G148" s="38">
        <v>0</v>
      </c>
      <c r="H148" s="38" t="str">
        <f>IFERROR(VLOOKUP(D148,#REF!,4,0),"0")</f>
        <v>0</v>
      </c>
      <c r="I148" s="38"/>
      <c r="J148" s="38">
        <f>VLOOKUP(F148,'数据-省本级决算数'!$A:$B,2,0)</f>
        <v>103</v>
      </c>
      <c r="K148" s="193"/>
      <c r="L148" s="193"/>
      <c r="M148" s="193">
        <f t="shared" si="18"/>
        <v>0</v>
      </c>
      <c r="N148" s="148" t="str">
        <f t="shared" si="14"/>
        <v/>
      </c>
      <c r="O148" s="194" t="str">
        <f t="shared" si="15"/>
        <v>是</v>
      </c>
      <c r="P148" s="194" t="str">
        <f t="shared" si="19"/>
        <v>否</v>
      </c>
    </row>
    <row r="149" s="175" customFormat="1" ht="18.95" customHeight="1" spans="1:16">
      <c r="A149" s="185" t="s">
        <v>165</v>
      </c>
      <c r="B149" s="186"/>
      <c r="C149" s="186" t="s">
        <v>389</v>
      </c>
      <c r="D149" s="187" t="s">
        <v>407</v>
      </c>
      <c r="E149" s="186" t="s">
        <v>176</v>
      </c>
      <c r="F149" s="52" t="s">
        <v>406</v>
      </c>
      <c r="G149" s="38">
        <v>0</v>
      </c>
      <c r="H149" s="38" t="str">
        <f>IFERROR(VLOOKUP(D149,#REF!,4,0),"0")</f>
        <v>0</v>
      </c>
      <c r="I149" s="38"/>
      <c r="J149" s="38">
        <f>VLOOKUP(F149,'数据-省本级决算数'!$A:$B,2,0)</f>
        <v>0</v>
      </c>
      <c r="K149" s="193"/>
      <c r="L149" s="193"/>
      <c r="M149" s="193">
        <f t="shared" si="18"/>
        <v>0</v>
      </c>
      <c r="N149" s="148" t="str">
        <f t="shared" si="14"/>
        <v/>
      </c>
      <c r="O149" s="194" t="str">
        <f t="shared" si="15"/>
        <v>否</v>
      </c>
      <c r="P149" s="194" t="str">
        <f t="shared" si="19"/>
        <v>否</v>
      </c>
    </row>
    <row r="150" s="175" customFormat="1" ht="18.95" customHeight="1" spans="1:16">
      <c r="A150" s="185" t="s">
        <v>165</v>
      </c>
      <c r="B150" s="690" t="s">
        <v>167</v>
      </c>
      <c r="C150" s="186"/>
      <c r="D150" s="187" t="s">
        <v>409</v>
      </c>
      <c r="E150" s="186"/>
      <c r="F150" s="52" t="s">
        <v>408</v>
      </c>
      <c r="G150" s="38">
        <f ca="1">SUMIF($C149:$C1371,$D150,$G149:$G1370)</f>
        <v>7195</v>
      </c>
      <c r="H150" s="38">
        <f ca="1">SUMIF($C149:$C1370,$D150,$H149:$H1369)</f>
        <v>0</v>
      </c>
      <c r="I150" s="38">
        <f>IFERROR(VLOOKUP(F150,'数据-省本级调整数'!$A:$B,2,0),0)</f>
        <v>5833</v>
      </c>
      <c r="J150" s="38">
        <f>VLOOKUP(F150,'数据-省本级决算数'!$A:$B,2,0)</f>
        <v>4681</v>
      </c>
      <c r="K150" s="193">
        <f ca="1" t="shared" si="16"/>
        <v>0.65</v>
      </c>
      <c r="L150" s="193" t="e">
        <f ca="1" t="shared" si="17"/>
        <v>#DIV/0!</v>
      </c>
      <c r="M150" s="193">
        <f t="shared" si="18"/>
        <v>0.8</v>
      </c>
      <c r="N150" s="148">
        <f ca="1" t="shared" si="14"/>
        <v>-0.349</v>
      </c>
      <c r="O150" s="194" t="str">
        <f ca="1" t="shared" si="15"/>
        <v>是</v>
      </c>
      <c r="P150" s="194" t="str">
        <f t="shared" si="19"/>
        <v>是</v>
      </c>
    </row>
    <row r="151" s="175" customFormat="1" ht="18.95" customHeight="1" spans="1:16">
      <c r="A151" s="185" t="s">
        <v>165</v>
      </c>
      <c r="B151" s="186" t="s">
        <v>165</v>
      </c>
      <c r="C151" s="186" t="s">
        <v>409</v>
      </c>
      <c r="D151" s="187" t="s">
        <v>410</v>
      </c>
      <c r="E151" s="186" t="s">
        <v>176</v>
      </c>
      <c r="F151" s="52" t="s">
        <v>170</v>
      </c>
      <c r="G151" s="38">
        <v>2466</v>
      </c>
      <c r="H151" s="38" t="str">
        <f>IFERROR(VLOOKUP(D151,#REF!,4,0),"0")</f>
        <v>0</v>
      </c>
      <c r="I151" s="38"/>
      <c r="J151" s="38">
        <f>VLOOKUP(F151,'数据-省本级决算数'!$A:$B,2,0)</f>
        <v>4776</v>
      </c>
      <c r="K151" s="193">
        <f t="shared" si="16"/>
        <v>1.94</v>
      </c>
      <c r="L151" s="193" t="e">
        <f t="shared" si="17"/>
        <v>#DIV/0!</v>
      </c>
      <c r="M151" s="193">
        <f t="shared" si="18"/>
        <v>0</v>
      </c>
      <c r="N151" s="148">
        <f t="shared" si="14"/>
        <v>0.937</v>
      </c>
      <c r="O151" s="194" t="str">
        <f t="shared" si="15"/>
        <v>是</v>
      </c>
      <c r="P151" s="194" t="str">
        <f t="shared" si="19"/>
        <v>否</v>
      </c>
    </row>
    <row r="152" s="175" customFormat="1" ht="18.95" customHeight="1" spans="1:16">
      <c r="A152" s="185" t="s">
        <v>165</v>
      </c>
      <c r="B152" s="186" t="s">
        <v>165</v>
      </c>
      <c r="C152" s="186" t="s">
        <v>409</v>
      </c>
      <c r="D152" s="187" t="s">
        <v>411</v>
      </c>
      <c r="E152" s="186" t="s">
        <v>176</v>
      </c>
      <c r="F152" s="52" t="s">
        <v>172</v>
      </c>
      <c r="G152" s="38">
        <v>0</v>
      </c>
      <c r="H152" s="38" t="str">
        <f>IFERROR(VLOOKUP(D152,#REF!,4,0),"0")</f>
        <v>0</v>
      </c>
      <c r="I152" s="38"/>
      <c r="J152" s="38">
        <f>VLOOKUP(F152,'数据-省本级决算数'!$A:$B,2,0)</f>
        <v>590</v>
      </c>
      <c r="K152" s="193"/>
      <c r="L152" s="193"/>
      <c r="M152" s="193">
        <f t="shared" si="18"/>
        <v>0</v>
      </c>
      <c r="N152" s="148" t="str">
        <f t="shared" si="14"/>
        <v/>
      </c>
      <c r="O152" s="194" t="str">
        <f t="shared" si="15"/>
        <v>是</v>
      </c>
      <c r="P152" s="194" t="str">
        <f t="shared" si="19"/>
        <v>否</v>
      </c>
    </row>
    <row r="153" s="175" customFormat="1" ht="18.95" customHeight="1" spans="1:16">
      <c r="A153" s="185" t="s">
        <v>165</v>
      </c>
      <c r="B153" s="186" t="s">
        <v>165</v>
      </c>
      <c r="C153" s="186" t="s">
        <v>409</v>
      </c>
      <c r="D153" s="187" t="s">
        <v>412</v>
      </c>
      <c r="E153" s="186" t="s">
        <v>176</v>
      </c>
      <c r="F153" s="52" t="s">
        <v>174</v>
      </c>
      <c r="G153" s="38">
        <v>429</v>
      </c>
      <c r="H153" s="38" t="str">
        <f>IFERROR(VLOOKUP(D153,#REF!,4,0),"0")</f>
        <v>0</v>
      </c>
      <c r="I153" s="38"/>
      <c r="J153" s="38">
        <f>VLOOKUP(F153,'数据-省本级决算数'!$A:$B,2,0)</f>
        <v>713</v>
      </c>
      <c r="K153" s="193">
        <f t="shared" si="16"/>
        <v>1.66</v>
      </c>
      <c r="L153" s="193" t="e">
        <f t="shared" si="17"/>
        <v>#DIV/0!</v>
      </c>
      <c r="M153" s="193">
        <f t="shared" si="18"/>
        <v>0</v>
      </c>
      <c r="N153" s="148">
        <f t="shared" si="14"/>
        <v>0.662</v>
      </c>
      <c r="O153" s="194" t="str">
        <f t="shared" si="15"/>
        <v>是</v>
      </c>
      <c r="P153" s="194" t="str">
        <f t="shared" si="19"/>
        <v>否</v>
      </c>
    </row>
    <row r="154" s="175" customFormat="1" ht="18.95" customHeight="1" spans="1:16">
      <c r="A154" s="185" t="s">
        <v>165</v>
      </c>
      <c r="B154" s="186" t="s">
        <v>165</v>
      </c>
      <c r="C154" s="186" t="s">
        <v>409</v>
      </c>
      <c r="D154" s="187" t="s">
        <v>414</v>
      </c>
      <c r="E154" s="186" t="s">
        <v>176</v>
      </c>
      <c r="F154" s="52" t="s">
        <v>413</v>
      </c>
      <c r="G154" s="38">
        <v>1032</v>
      </c>
      <c r="H154" s="38" t="str">
        <f>IFERROR(VLOOKUP(D154,#REF!,4,0),"0")</f>
        <v>0</v>
      </c>
      <c r="I154" s="38"/>
      <c r="J154" s="38">
        <f>VLOOKUP(F154,'数据-省本级决算数'!$A:$B,2,0)</f>
        <v>635</v>
      </c>
      <c r="K154" s="193">
        <f t="shared" si="16"/>
        <v>0.62</v>
      </c>
      <c r="L154" s="193" t="e">
        <f t="shared" si="17"/>
        <v>#DIV/0!</v>
      </c>
      <c r="M154" s="193">
        <f t="shared" si="18"/>
        <v>0</v>
      </c>
      <c r="N154" s="148">
        <f t="shared" si="14"/>
        <v>-0.385</v>
      </c>
      <c r="O154" s="194" t="str">
        <f t="shared" si="15"/>
        <v>是</v>
      </c>
      <c r="P154" s="194" t="str">
        <f t="shared" si="19"/>
        <v>否</v>
      </c>
    </row>
    <row r="155" s="175" customFormat="1" ht="18.95" customHeight="1" spans="1:16">
      <c r="A155" s="185" t="s">
        <v>165</v>
      </c>
      <c r="B155" s="186" t="s">
        <v>165</v>
      </c>
      <c r="C155" s="186" t="s">
        <v>409</v>
      </c>
      <c r="D155" s="187" t="s">
        <v>416</v>
      </c>
      <c r="E155" s="186" t="s">
        <v>176</v>
      </c>
      <c r="F155" s="52" t="s">
        <v>415</v>
      </c>
      <c r="G155" s="38">
        <v>558</v>
      </c>
      <c r="H155" s="38" t="str">
        <f>IFERROR(VLOOKUP(D155,#REF!,4,0),"0")</f>
        <v>0</v>
      </c>
      <c r="I155" s="38"/>
      <c r="J155" s="38">
        <f>VLOOKUP(F155,'数据-省本级决算数'!$A:$B,2,0)</f>
        <v>101</v>
      </c>
      <c r="K155" s="193">
        <f t="shared" si="16"/>
        <v>0.18</v>
      </c>
      <c r="L155" s="193" t="e">
        <f t="shared" si="17"/>
        <v>#DIV/0!</v>
      </c>
      <c r="M155" s="193">
        <f t="shared" si="18"/>
        <v>0</v>
      </c>
      <c r="N155" s="148">
        <f t="shared" si="14"/>
        <v>-0.819</v>
      </c>
      <c r="O155" s="194" t="str">
        <f t="shared" si="15"/>
        <v>是</v>
      </c>
      <c r="P155" s="194" t="str">
        <f t="shared" si="19"/>
        <v>否</v>
      </c>
    </row>
    <row r="156" s="175" customFormat="1" ht="18.95" customHeight="1" spans="1:16">
      <c r="A156" s="185" t="s">
        <v>165</v>
      </c>
      <c r="B156" s="186" t="s">
        <v>165</v>
      </c>
      <c r="C156" s="186" t="s">
        <v>409</v>
      </c>
      <c r="D156" s="187" t="s">
        <v>418</v>
      </c>
      <c r="E156" s="186" t="s">
        <v>176</v>
      </c>
      <c r="F156" s="52" t="s">
        <v>417</v>
      </c>
      <c r="G156" s="38">
        <v>645</v>
      </c>
      <c r="H156" s="38" t="str">
        <f>IFERROR(VLOOKUP(D156,#REF!,4,0),"0")</f>
        <v>0</v>
      </c>
      <c r="I156" s="38"/>
      <c r="J156" s="38">
        <f>VLOOKUP(F156,'数据-省本级决算数'!$A:$B,2,0)</f>
        <v>205</v>
      </c>
      <c r="K156" s="193">
        <f t="shared" si="16"/>
        <v>0.32</v>
      </c>
      <c r="L156" s="193" t="e">
        <f t="shared" si="17"/>
        <v>#DIV/0!</v>
      </c>
      <c r="M156" s="193">
        <f t="shared" si="18"/>
        <v>0</v>
      </c>
      <c r="N156" s="148">
        <f t="shared" si="14"/>
        <v>-0.682</v>
      </c>
      <c r="O156" s="194" t="str">
        <f t="shared" si="15"/>
        <v>是</v>
      </c>
      <c r="P156" s="194" t="str">
        <f t="shared" si="19"/>
        <v>否</v>
      </c>
    </row>
    <row r="157" s="175" customFormat="1" ht="18.95" customHeight="1" spans="1:16">
      <c r="A157" s="185" t="s">
        <v>165</v>
      </c>
      <c r="B157" s="186" t="s">
        <v>165</v>
      </c>
      <c r="C157" s="186" t="s">
        <v>409</v>
      </c>
      <c r="D157" s="187" t="s">
        <v>419</v>
      </c>
      <c r="E157" s="186" t="s">
        <v>176</v>
      </c>
      <c r="F157" s="52" t="s">
        <v>276</v>
      </c>
      <c r="G157" s="38">
        <v>297</v>
      </c>
      <c r="H157" s="38" t="str">
        <f>IFERROR(VLOOKUP(D157,#REF!,4,0),"0")</f>
        <v>0</v>
      </c>
      <c r="I157" s="38"/>
      <c r="J157" s="38">
        <f>VLOOKUP(F157,'数据-省本级决算数'!$A:$B,2,0)</f>
        <v>869</v>
      </c>
      <c r="K157" s="193">
        <f t="shared" si="16"/>
        <v>2.93</v>
      </c>
      <c r="L157" s="193"/>
      <c r="M157" s="193">
        <f t="shared" si="18"/>
        <v>0</v>
      </c>
      <c r="N157" s="148">
        <f t="shared" si="14"/>
        <v>1.926</v>
      </c>
      <c r="O157" s="194" t="str">
        <f t="shared" si="15"/>
        <v>是</v>
      </c>
      <c r="P157" s="194" t="str">
        <f t="shared" si="19"/>
        <v>否</v>
      </c>
    </row>
    <row r="158" s="175" customFormat="1" ht="18.95" customHeight="1" spans="1:16">
      <c r="A158" s="185" t="s">
        <v>165</v>
      </c>
      <c r="B158" s="186" t="s">
        <v>165</v>
      </c>
      <c r="C158" s="186" t="s">
        <v>409</v>
      </c>
      <c r="D158" s="187" t="s">
        <v>420</v>
      </c>
      <c r="E158" s="186" t="s">
        <v>176</v>
      </c>
      <c r="F158" s="52" t="s">
        <v>189</v>
      </c>
      <c r="G158" s="38">
        <v>537</v>
      </c>
      <c r="H158" s="38" t="str">
        <f>IFERROR(VLOOKUP(D158,#REF!,4,0),"0")</f>
        <v>0</v>
      </c>
      <c r="I158" s="38"/>
      <c r="J158" s="38">
        <f>VLOOKUP(F158,'数据-省本级决算数'!$A:$B,2,0)</f>
        <v>103</v>
      </c>
      <c r="K158" s="193">
        <f t="shared" si="16"/>
        <v>0.19</v>
      </c>
      <c r="L158" s="193" t="e">
        <f t="shared" si="17"/>
        <v>#DIV/0!</v>
      </c>
      <c r="M158" s="193">
        <f t="shared" si="18"/>
        <v>0</v>
      </c>
      <c r="N158" s="148">
        <f t="shared" si="14"/>
        <v>-0.808</v>
      </c>
      <c r="O158" s="194" t="str">
        <f t="shared" si="15"/>
        <v>是</v>
      </c>
      <c r="P158" s="194" t="str">
        <f t="shared" si="19"/>
        <v>否</v>
      </c>
    </row>
    <row r="159" s="175" customFormat="1" ht="18.95" customHeight="1" spans="1:16">
      <c r="A159" s="185" t="s">
        <v>165</v>
      </c>
      <c r="B159" s="186"/>
      <c r="C159" s="186" t="s">
        <v>409</v>
      </c>
      <c r="D159" s="187" t="s">
        <v>422</v>
      </c>
      <c r="E159" s="186" t="s">
        <v>176</v>
      </c>
      <c r="F159" s="52" t="s">
        <v>421</v>
      </c>
      <c r="G159" s="38">
        <v>1231</v>
      </c>
      <c r="H159" s="38" t="str">
        <f>IFERROR(VLOOKUP(D159,#REF!,4,0),"0")</f>
        <v>0</v>
      </c>
      <c r="I159" s="38"/>
      <c r="J159" s="38">
        <f>VLOOKUP(F159,'数据-省本级决算数'!$A:$B,2,0)</f>
        <v>278</v>
      </c>
      <c r="K159" s="193">
        <f t="shared" si="16"/>
        <v>0.23</v>
      </c>
      <c r="L159" s="193" t="e">
        <f t="shared" si="17"/>
        <v>#DIV/0!</v>
      </c>
      <c r="M159" s="193">
        <f t="shared" si="18"/>
        <v>0</v>
      </c>
      <c r="N159" s="148">
        <f t="shared" si="14"/>
        <v>-0.774</v>
      </c>
      <c r="O159" s="194" t="str">
        <f t="shared" si="15"/>
        <v>是</v>
      </c>
      <c r="P159" s="194" t="str">
        <f t="shared" si="19"/>
        <v>否</v>
      </c>
    </row>
    <row r="160" s="175" customFormat="1" ht="18.95" customHeight="1" spans="1:16">
      <c r="A160" s="185" t="s">
        <v>165</v>
      </c>
      <c r="B160" s="690" t="s">
        <v>167</v>
      </c>
      <c r="C160" s="186"/>
      <c r="D160" s="187" t="s">
        <v>424</v>
      </c>
      <c r="E160" s="186"/>
      <c r="F160" s="52" t="s">
        <v>423</v>
      </c>
      <c r="G160" s="38">
        <f ca="1">SUMIF($C159:$C1381,$D160,$G159:$G1380)</f>
        <v>42663</v>
      </c>
      <c r="H160" s="38">
        <f ca="1">SUMIF($C159:$C1380,$D160,$H159:$H1379)</f>
        <v>0</v>
      </c>
      <c r="I160" s="38">
        <f>IFERROR(VLOOKUP(F160,'数据-省本级调整数'!$A:$B,2,0),0)</f>
        <v>33288</v>
      </c>
      <c r="J160" s="38">
        <f>VLOOKUP(F160,'数据-省本级决算数'!$A:$B,2,0)</f>
        <v>30761</v>
      </c>
      <c r="K160" s="193">
        <f ca="1" t="shared" si="16"/>
        <v>0.72</v>
      </c>
      <c r="L160" s="193" t="e">
        <f ca="1" t="shared" si="17"/>
        <v>#DIV/0!</v>
      </c>
      <c r="M160" s="193">
        <f t="shared" si="18"/>
        <v>0.92</v>
      </c>
      <c r="N160" s="148">
        <f ca="1" t="shared" si="14"/>
        <v>-0.279</v>
      </c>
      <c r="O160" s="194" t="str">
        <f ca="1" t="shared" si="15"/>
        <v>是</v>
      </c>
      <c r="P160" s="194" t="str">
        <f t="shared" si="19"/>
        <v>是</v>
      </c>
    </row>
    <row r="161" s="175" customFormat="1" ht="18.95" customHeight="1" spans="1:16">
      <c r="A161" s="185" t="s">
        <v>165</v>
      </c>
      <c r="B161" s="186" t="s">
        <v>165</v>
      </c>
      <c r="C161" s="186" t="s">
        <v>424</v>
      </c>
      <c r="D161" s="187" t="s">
        <v>425</v>
      </c>
      <c r="E161" s="186" t="s">
        <v>176</v>
      </c>
      <c r="F161" s="52" t="s">
        <v>170</v>
      </c>
      <c r="G161" s="38">
        <v>1702</v>
      </c>
      <c r="H161" s="38" t="str">
        <f>IFERROR(VLOOKUP(D161,#REF!,4,0),"0")</f>
        <v>0</v>
      </c>
      <c r="I161" s="38"/>
      <c r="J161" s="38">
        <f>VLOOKUP(F161,'数据-省本级决算数'!$A:$B,2,0)</f>
        <v>4776</v>
      </c>
      <c r="K161" s="193">
        <f t="shared" si="16"/>
        <v>2.81</v>
      </c>
      <c r="L161" s="193" t="e">
        <f t="shared" si="17"/>
        <v>#DIV/0!</v>
      </c>
      <c r="M161" s="193">
        <f t="shared" si="18"/>
        <v>0</v>
      </c>
      <c r="N161" s="148">
        <f t="shared" si="14"/>
        <v>1.806</v>
      </c>
      <c r="O161" s="194" t="str">
        <f t="shared" si="15"/>
        <v>是</v>
      </c>
      <c r="P161" s="194" t="str">
        <f t="shared" si="19"/>
        <v>否</v>
      </c>
    </row>
    <row r="162" s="175" customFormat="1" ht="18.95" customHeight="1" spans="1:16">
      <c r="A162" s="185" t="s">
        <v>165</v>
      </c>
      <c r="B162" s="186" t="s">
        <v>165</v>
      </c>
      <c r="C162" s="186" t="s">
        <v>424</v>
      </c>
      <c r="D162" s="187" t="s">
        <v>426</v>
      </c>
      <c r="E162" s="186" t="s">
        <v>176</v>
      </c>
      <c r="F162" s="52" t="s">
        <v>172</v>
      </c>
      <c r="G162" s="38">
        <v>0</v>
      </c>
      <c r="H162" s="38" t="str">
        <f>IFERROR(VLOOKUP(D162,#REF!,4,0),"0")</f>
        <v>0</v>
      </c>
      <c r="I162" s="38"/>
      <c r="J162" s="38">
        <f>VLOOKUP(F162,'数据-省本级决算数'!$A:$B,2,0)</f>
        <v>590</v>
      </c>
      <c r="K162" s="193"/>
      <c r="L162" s="193"/>
      <c r="M162" s="193">
        <f t="shared" si="18"/>
        <v>0</v>
      </c>
      <c r="N162" s="148" t="str">
        <f t="shared" si="14"/>
        <v/>
      </c>
      <c r="O162" s="194" t="str">
        <f t="shared" si="15"/>
        <v>是</v>
      </c>
      <c r="P162" s="194" t="str">
        <f t="shared" si="19"/>
        <v>否</v>
      </c>
    </row>
    <row r="163" s="175" customFormat="1" ht="18.95" customHeight="1" spans="1:16">
      <c r="A163" s="185" t="s">
        <v>165</v>
      </c>
      <c r="B163" s="186" t="s">
        <v>165</v>
      </c>
      <c r="C163" s="186" t="s">
        <v>424</v>
      </c>
      <c r="D163" s="187" t="s">
        <v>427</v>
      </c>
      <c r="E163" s="186" t="s">
        <v>176</v>
      </c>
      <c r="F163" s="52" t="s">
        <v>174</v>
      </c>
      <c r="G163" s="38">
        <v>62</v>
      </c>
      <c r="H163" s="38" t="str">
        <f>IFERROR(VLOOKUP(D163,#REF!,4,0),"0")</f>
        <v>0</v>
      </c>
      <c r="I163" s="38"/>
      <c r="J163" s="38">
        <f>VLOOKUP(F163,'数据-省本级决算数'!$A:$B,2,0)</f>
        <v>713</v>
      </c>
      <c r="K163" s="193">
        <f t="shared" si="16"/>
        <v>11.5</v>
      </c>
      <c r="L163" s="193" t="e">
        <f t="shared" si="17"/>
        <v>#DIV/0!</v>
      </c>
      <c r="M163" s="193">
        <f t="shared" si="18"/>
        <v>0</v>
      </c>
      <c r="N163" s="148">
        <f t="shared" si="14"/>
        <v>10.5</v>
      </c>
      <c r="O163" s="194" t="str">
        <f t="shared" si="15"/>
        <v>是</v>
      </c>
      <c r="P163" s="194" t="str">
        <f t="shared" si="19"/>
        <v>否</v>
      </c>
    </row>
    <row r="164" s="175" customFormat="1" ht="18.95" customHeight="1" spans="1:16">
      <c r="A164" s="185" t="s">
        <v>165</v>
      </c>
      <c r="B164" s="186" t="s">
        <v>165</v>
      </c>
      <c r="C164" s="186" t="s">
        <v>424</v>
      </c>
      <c r="D164" s="187" t="s">
        <v>429</v>
      </c>
      <c r="E164" s="186" t="s">
        <v>176</v>
      </c>
      <c r="F164" s="52" t="s">
        <v>428</v>
      </c>
      <c r="G164" s="38">
        <v>60</v>
      </c>
      <c r="H164" s="38" t="str">
        <f>IFERROR(VLOOKUP(D164,#REF!,4,0),"0")</f>
        <v>0</v>
      </c>
      <c r="I164" s="38"/>
      <c r="J164" s="38">
        <f>VLOOKUP(F164,'数据-省本级决算数'!$A:$B,2,0)</f>
        <v>30</v>
      </c>
      <c r="K164" s="193">
        <f t="shared" si="16"/>
        <v>0.5</v>
      </c>
      <c r="L164" s="193"/>
      <c r="M164" s="193">
        <f t="shared" si="18"/>
        <v>0</v>
      </c>
      <c r="N164" s="148">
        <f t="shared" si="14"/>
        <v>-0.5</v>
      </c>
      <c r="O164" s="194" t="str">
        <f t="shared" si="15"/>
        <v>是</v>
      </c>
      <c r="P164" s="194" t="str">
        <f t="shared" si="19"/>
        <v>否</v>
      </c>
    </row>
    <row r="165" s="175" customFormat="1" ht="18.95" customHeight="1" spans="1:16">
      <c r="A165" s="185" t="s">
        <v>165</v>
      </c>
      <c r="B165" s="186" t="s">
        <v>165</v>
      </c>
      <c r="C165" s="186" t="s">
        <v>424</v>
      </c>
      <c r="D165" s="187" t="s">
        <v>431</v>
      </c>
      <c r="E165" s="186" t="s">
        <v>176</v>
      </c>
      <c r="F165" s="52" t="s">
        <v>430</v>
      </c>
      <c r="G165" s="38">
        <v>0</v>
      </c>
      <c r="H165" s="38" t="str">
        <f>IFERROR(VLOOKUP(D165,#REF!,4,0),"0")</f>
        <v>0</v>
      </c>
      <c r="I165" s="38"/>
      <c r="J165" s="38">
        <f>VLOOKUP(F165,'数据-省本级决算数'!$A:$B,2,0)</f>
        <v>0</v>
      </c>
      <c r="K165" s="193"/>
      <c r="L165" s="193"/>
      <c r="M165" s="193">
        <f t="shared" si="18"/>
        <v>0</v>
      </c>
      <c r="N165" s="148" t="str">
        <f t="shared" si="14"/>
        <v/>
      </c>
      <c r="O165" s="194" t="str">
        <f t="shared" si="15"/>
        <v>否</v>
      </c>
      <c r="P165" s="194" t="str">
        <f t="shared" si="19"/>
        <v>否</v>
      </c>
    </row>
    <row r="166" s="175" customFormat="1" ht="18.95" customHeight="1" spans="1:16">
      <c r="A166" s="185" t="s">
        <v>165</v>
      </c>
      <c r="B166" s="186" t="s">
        <v>165</v>
      </c>
      <c r="C166" s="186" t="s">
        <v>424</v>
      </c>
      <c r="D166" s="187" t="s">
        <v>433</v>
      </c>
      <c r="E166" s="186" t="s">
        <v>176</v>
      </c>
      <c r="F166" s="52" t="s">
        <v>432</v>
      </c>
      <c r="G166" s="38">
        <v>4888</v>
      </c>
      <c r="H166" s="38" t="str">
        <f>IFERROR(VLOOKUP(D166,#REF!,4,0),"0")</f>
        <v>0</v>
      </c>
      <c r="I166" s="38"/>
      <c r="J166" s="38">
        <f>VLOOKUP(F166,'数据-省本级决算数'!$A:$B,2,0)</f>
        <v>4339</v>
      </c>
      <c r="K166" s="193">
        <f t="shared" si="16"/>
        <v>0.89</v>
      </c>
      <c r="L166" s="193" t="e">
        <f t="shared" si="17"/>
        <v>#DIV/0!</v>
      </c>
      <c r="M166" s="193">
        <f t="shared" si="18"/>
        <v>0</v>
      </c>
      <c r="N166" s="148">
        <f t="shared" si="14"/>
        <v>-0.112</v>
      </c>
      <c r="O166" s="194" t="str">
        <f t="shared" si="15"/>
        <v>是</v>
      </c>
      <c r="P166" s="194" t="str">
        <f t="shared" si="19"/>
        <v>否</v>
      </c>
    </row>
    <row r="167" s="175" customFormat="1" ht="18.95" customHeight="1" spans="1:16">
      <c r="A167" s="185" t="s">
        <v>165</v>
      </c>
      <c r="B167" s="186" t="s">
        <v>165</v>
      </c>
      <c r="C167" s="186" t="s">
        <v>424</v>
      </c>
      <c r="D167" s="187" t="s">
        <v>435</v>
      </c>
      <c r="E167" s="186" t="s">
        <v>176</v>
      </c>
      <c r="F167" s="52" t="s">
        <v>434</v>
      </c>
      <c r="G167" s="38">
        <v>0</v>
      </c>
      <c r="H167" s="38" t="str">
        <f>IFERROR(VLOOKUP(D167,#REF!,4,0),"0")</f>
        <v>0</v>
      </c>
      <c r="I167" s="38"/>
      <c r="J167" s="38">
        <f>VLOOKUP(F167,'数据-省本级决算数'!$A:$B,2,0)</f>
        <v>445</v>
      </c>
      <c r="K167" s="193"/>
      <c r="L167" s="193"/>
      <c r="M167" s="193">
        <f t="shared" si="18"/>
        <v>0</v>
      </c>
      <c r="N167" s="148" t="str">
        <f t="shared" si="14"/>
        <v/>
      </c>
      <c r="O167" s="194" t="str">
        <f t="shared" si="15"/>
        <v>是</v>
      </c>
      <c r="P167" s="194" t="str">
        <f t="shared" si="19"/>
        <v>否</v>
      </c>
    </row>
    <row r="168" s="175" customFormat="1" ht="18.95" customHeight="1" spans="1:16">
      <c r="A168" s="185" t="s">
        <v>165</v>
      </c>
      <c r="B168" s="186" t="s">
        <v>165</v>
      </c>
      <c r="C168" s="186" t="s">
        <v>424</v>
      </c>
      <c r="D168" s="187" t="s">
        <v>437</v>
      </c>
      <c r="E168" s="186" t="s">
        <v>176</v>
      </c>
      <c r="F168" s="52" t="s">
        <v>436</v>
      </c>
      <c r="G168" s="38">
        <v>0</v>
      </c>
      <c r="H168" s="38" t="str">
        <f>IFERROR(VLOOKUP(D168,#REF!,4,0),"0")</f>
        <v>0</v>
      </c>
      <c r="I168" s="38"/>
      <c r="J168" s="38">
        <f>VLOOKUP(F168,'数据-省本级决算数'!$A:$B,2,0)</f>
        <v>0</v>
      </c>
      <c r="K168" s="193"/>
      <c r="L168" s="193"/>
      <c r="M168" s="193">
        <f t="shared" si="18"/>
        <v>0</v>
      </c>
      <c r="N168" s="148" t="str">
        <f t="shared" si="14"/>
        <v/>
      </c>
      <c r="O168" s="194" t="str">
        <f t="shared" si="15"/>
        <v>否</v>
      </c>
      <c r="P168" s="194" t="str">
        <f t="shared" si="19"/>
        <v>否</v>
      </c>
    </row>
    <row r="169" s="175" customFormat="1" ht="18.95" customHeight="1" spans="1:16">
      <c r="A169" s="185" t="s">
        <v>165</v>
      </c>
      <c r="B169" s="186" t="s">
        <v>165</v>
      </c>
      <c r="C169" s="186" t="s">
        <v>424</v>
      </c>
      <c r="D169" s="187" t="s">
        <v>439</v>
      </c>
      <c r="E169" s="186" t="s">
        <v>176</v>
      </c>
      <c r="F169" s="52" t="s">
        <v>438</v>
      </c>
      <c r="G169" s="38">
        <v>790</v>
      </c>
      <c r="H169" s="38" t="str">
        <f>IFERROR(VLOOKUP(D169,#REF!,4,0),"0")</f>
        <v>0</v>
      </c>
      <c r="I169" s="38"/>
      <c r="J169" s="38">
        <f>VLOOKUP(F169,'数据-省本级决算数'!$A:$B,2,0)</f>
        <v>982</v>
      </c>
      <c r="K169" s="193">
        <f t="shared" si="16"/>
        <v>1.24</v>
      </c>
      <c r="L169" s="193" t="e">
        <f t="shared" si="17"/>
        <v>#DIV/0!</v>
      </c>
      <c r="M169" s="193">
        <f t="shared" si="18"/>
        <v>0</v>
      </c>
      <c r="N169" s="148">
        <f t="shared" si="14"/>
        <v>0.243</v>
      </c>
      <c r="O169" s="194" t="str">
        <f t="shared" si="15"/>
        <v>是</v>
      </c>
      <c r="P169" s="194" t="str">
        <f t="shared" si="19"/>
        <v>否</v>
      </c>
    </row>
    <row r="170" s="175" customFormat="1" ht="18.95" customHeight="1" spans="1:16">
      <c r="A170" s="185" t="s">
        <v>165</v>
      </c>
      <c r="B170" s="186" t="s">
        <v>165</v>
      </c>
      <c r="C170" s="186" t="s">
        <v>424</v>
      </c>
      <c r="D170" s="187" t="s">
        <v>440</v>
      </c>
      <c r="E170" s="186" t="s">
        <v>176</v>
      </c>
      <c r="F170" s="52" t="s">
        <v>276</v>
      </c>
      <c r="G170" s="38">
        <v>594</v>
      </c>
      <c r="H170" s="38" t="str">
        <f>IFERROR(VLOOKUP(D170,#REF!,4,0),"0")</f>
        <v>0</v>
      </c>
      <c r="I170" s="38"/>
      <c r="J170" s="38">
        <f>VLOOKUP(F170,'数据-省本级决算数'!$A:$B,2,0)</f>
        <v>869</v>
      </c>
      <c r="K170" s="193">
        <f t="shared" si="16"/>
        <v>1.46</v>
      </c>
      <c r="L170" s="193"/>
      <c r="M170" s="193">
        <f t="shared" si="18"/>
        <v>0</v>
      </c>
      <c r="N170" s="148">
        <f t="shared" si="14"/>
        <v>0.463</v>
      </c>
      <c r="O170" s="194" t="str">
        <f t="shared" si="15"/>
        <v>是</v>
      </c>
      <c r="P170" s="194" t="str">
        <f t="shared" si="19"/>
        <v>否</v>
      </c>
    </row>
    <row r="171" s="175" customFormat="1" ht="18.95" customHeight="1" spans="1:16">
      <c r="A171" s="185" t="s">
        <v>165</v>
      </c>
      <c r="B171" s="186" t="s">
        <v>165</v>
      </c>
      <c r="C171" s="186" t="s">
        <v>424</v>
      </c>
      <c r="D171" s="187" t="s">
        <v>441</v>
      </c>
      <c r="E171" s="186" t="s">
        <v>176</v>
      </c>
      <c r="F171" s="52" t="s">
        <v>189</v>
      </c>
      <c r="G171" s="38">
        <v>9466</v>
      </c>
      <c r="H171" s="38" t="str">
        <f>IFERROR(VLOOKUP(D171,#REF!,4,0),"0")</f>
        <v>0</v>
      </c>
      <c r="I171" s="38"/>
      <c r="J171" s="38">
        <f>VLOOKUP(F171,'数据-省本级决算数'!$A:$B,2,0)</f>
        <v>103</v>
      </c>
      <c r="K171" s="193">
        <f t="shared" si="16"/>
        <v>0.01</v>
      </c>
      <c r="L171" s="193" t="e">
        <f t="shared" si="17"/>
        <v>#DIV/0!</v>
      </c>
      <c r="M171" s="193">
        <f t="shared" si="18"/>
        <v>0</v>
      </c>
      <c r="N171" s="148">
        <f t="shared" si="14"/>
        <v>-0.989</v>
      </c>
      <c r="O171" s="194" t="str">
        <f t="shared" si="15"/>
        <v>是</v>
      </c>
      <c r="P171" s="194" t="str">
        <f t="shared" si="19"/>
        <v>否</v>
      </c>
    </row>
    <row r="172" s="175" customFormat="1" ht="18.95" customHeight="1" spans="1:16">
      <c r="A172" s="185" t="s">
        <v>165</v>
      </c>
      <c r="B172" s="186"/>
      <c r="C172" s="186" t="s">
        <v>424</v>
      </c>
      <c r="D172" s="187" t="s">
        <v>443</v>
      </c>
      <c r="E172" s="186" t="s">
        <v>176</v>
      </c>
      <c r="F172" s="52" t="s">
        <v>442</v>
      </c>
      <c r="G172" s="38">
        <v>25101</v>
      </c>
      <c r="H172" s="38" t="str">
        <f>IFERROR(VLOOKUP(D172,#REF!,4,0),"0")</f>
        <v>0</v>
      </c>
      <c r="I172" s="38"/>
      <c r="J172" s="38">
        <f>VLOOKUP(F172,'数据-省本级决算数'!$A:$B,2,0)</f>
        <v>10889</v>
      </c>
      <c r="K172" s="193">
        <f t="shared" si="16"/>
        <v>0.43</v>
      </c>
      <c r="L172" s="193" t="e">
        <f t="shared" si="17"/>
        <v>#DIV/0!</v>
      </c>
      <c r="M172" s="193">
        <f t="shared" si="18"/>
        <v>0</v>
      </c>
      <c r="N172" s="148">
        <f t="shared" si="14"/>
        <v>-0.566</v>
      </c>
      <c r="O172" s="194" t="str">
        <f t="shared" si="15"/>
        <v>是</v>
      </c>
      <c r="P172" s="194" t="str">
        <f t="shared" si="19"/>
        <v>否</v>
      </c>
    </row>
    <row r="173" s="175" customFormat="1" ht="18.95" customHeight="1" spans="1:16">
      <c r="A173" s="185" t="s">
        <v>165</v>
      </c>
      <c r="B173" s="690" t="s">
        <v>167</v>
      </c>
      <c r="C173" s="186"/>
      <c r="D173" s="187" t="s">
        <v>445</v>
      </c>
      <c r="E173" s="186"/>
      <c r="F173" s="52" t="s">
        <v>444</v>
      </c>
      <c r="G173" s="38">
        <f ca="1">SUMIF($C172:$C1394,$D173,$G172:$G1393)</f>
        <v>6362</v>
      </c>
      <c r="H173" s="38">
        <f ca="1">SUMIF($C172:$C1393,$D173,$H172:$H1392)</f>
        <v>0</v>
      </c>
      <c r="I173" s="38">
        <f>IFERROR(VLOOKUP(F173,'数据-省本级调整数'!$A:$B,2,0),0)</f>
        <v>7939</v>
      </c>
      <c r="J173" s="38">
        <f>VLOOKUP(F173,'数据-省本级决算数'!$A:$B,2,0)</f>
        <v>7526</v>
      </c>
      <c r="K173" s="193">
        <f ca="1" t="shared" si="16"/>
        <v>1.18</v>
      </c>
      <c r="L173" s="193" t="e">
        <f ca="1" t="shared" si="17"/>
        <v>#DIV/0!</v>
      </c>
      <c r="M173" s="193">
        <f t="shared" si="18"/>
        <v>0.95</v>
      </c>
      <c r="N173" s="148">
        <f ca="1" t="shared" si="14"/>
        <v>0.183</v>
      </c>
      <c r="O173" s="194" t="str">
        <f ca="1" t="shared" si="15"/>
        <v>是</v>
      </c>
      <c r="P173" s="194" t="str">
        <f t="shared" si="19"/>
        <v>是</v>
      </c>
    </row>
    <row r="174" s="175" customFormat="1" ht="18.95" customHeight="1" spans="1:16">
      <c r="A174" s="185" t="s">
        <v>165</v>
      </c>
      <c r="B174" s="186" t="s">
        <v>165</v>
      </c>
      <c r="C174" s="186" t="s">
        <v>445</v>
      </c>
      <c r="D174" s="187" t="s">
        <v>446</v>
      </c>
      <c r="E174" s="186" t="s">
        <v>176</v>
      </c>
      <c r="F174" s="52" t="s">
        <v>170</v>
      </c>
      <c r="G174" s="38">
        <v>958</v>
      </c>
      <c r="H174" s="38" t="str">
        <f>IFERROR(VLOOKUP(D174,#REF!,4,0),"0")</f>
        <v>0</v>
      </c>
      <c r="I174" s="38"/>
      <c r="J174" s="38">
        <f>VLOOKUP(F174,'数据-省本级决算数'!$A:$B,2,0)</f>
        <v>4776</v>
      </c>
      <c r="K174" s="193">
        <f t="shared" si="16"/>
        <v>4.99</v>
      </c>
      <c r="L174" s="193" t="e">
        <f t="shared" si="17"/>
        <v>#DIV/0!</v>
      </c>
      <c r="M174" s="193">
        <f t="shared" si="18"/>
        <v>0</v>
      </c>
      <c r="N174" s="148">
        <f t="shared" si="14"/>
        <v>3.985</v>
      </c>
      <c r="O174" s="194" t="str">
        <f t="shared" si="15"/>
        <v>是</v>
      </c>
      <c r="P174" s="194" t="str">
        <f t="shared" si="19"/>
        <v>否</v>
      </c>
    </row>
    <row r="175" s="175" customFormat="1" ht="18.95" customHeight="1" spans="1:16">
      <c r="A175" s="185" t="s">
        <v>165</v>
      </c>
      <c r="B175" s="186" t="s">
        <v>165</v>
      </c>
      <c r="C175" s="186" t="s">
        <v>445</v>
      </c>
      <c r="D175" s="187" t="s">
        <v>447</v>
      </c>
      <c r="E175" s="186" t="s">
        <v>176</v>
      </c>
      <c r="F175" s="52" t="s">
        <v>172</v>
      </c>
      <c r="G175" s="38">
        <v>0</v>
      </c>
      <c r="H175" s="38" t="str">
        <f>IFERROR(VLOOKUP(D175,#REF!,4,0),"0")</f>
        <v>0</v>
      </c>
      <c r="I175" s="38"/>
      <c r="J175" s="38">
        <f>VLOOKUP(F175,'数据-省本级决算数'!$A:$B,2,0)</f>
        <v>590</v>
      </c>
      <c r="K175" s="193"/>
      <c r="L175" s="193"/>
      <c r="M175" s="193">
        <f t="shared" si="18"/>
        <v>0</v>
      </c>
      <c r="N175" s="148" t="str">
        <f t="shared" si="14"/>
        <v/>
      </c>
      <c r="O175" s="194" t="str">
        <f t="shared" si="15"/>
        <v>是</v>
      </c>
      <c r="P175" s="194" t="str">
        <f t="shared" si="19"/>
        <v>否</v>
      </c>
    </row>
    <row r="176" s="175" customFormat="1" ht="18.95" customHeight="1" spans="1:16">
      <c r="A176" s="185" t="s">
        <v>165</v>
      </c>
      <c r="B176" s="186" t="s">
        <v>165</v>
      </c>
      <c r="C176" s="186" t="s">
        <v>445</v>
      </c>
      <c r="D176" s="187" t="s">
        <v>448</v>
      </c>
      <c r="E176" s="186" t="s">
        <v>176</v>
      </c>
      <c r="F176" s="52" t="s">
        <v>174</v>
      </c>
      <c r="G176" s="38">
        <v>280</v>
      </c>
      <c r="H176" s="38" t="str">
        <f>IFERROR(VLOOKUP(D176,#REF!,4,0),"0")</f>
        <v>0</v>
      </c>
      <c r="I176" s="38"/>
      <c r="J176" s="38">
        <f>VLOOKUP(F176,'数据-省本级决算数'!$A:$B,2,0)</f>
        <v>713</v>
      </c>
      <c r="K176" s="193">
        <f t="shared" si="16"/>
        <v>2.55</v>
      </c>
      <c r="L176" s="193" t="e">
        <f t="shared" si="17"/>
        <v>#DIV/0!</v>
      </c>
      <c r="M176" s="193">
        <f t="shared" si="18"/>
        <v>0</v>
      </c>
      <c r="N176" s="148">
        <f t="shared" si="14"/>
        <v>1.546</v>
      </c>
      <c r="O176" s="194" t="str">
        <f t="shared" si="15"/>
        <v>是</v>
      </c>
      <c r="P176" s="194" t="str">
        <f t="shared" si="19"/>
        <v>否</v>
      </c>
    </row>
    <row r="177" s="175" customFormat="1" ht="18.95" customHeight="1" spans="1:16">
      <c r="A177" s="185" t="s">
        <v>165</v>
      </c>
      <c r="B177" s="186" t="s">
        <v>165</v>
      </c>
      <c r="C177" s="186" t="s">
        <v>445</v>
      </c>
      <c r="D177" s="187" t="s">
        <v>450</v>
      </c>
      <c r="E177" s="186" t="s">
        <v>176</v>
      </c>
      <c r="F177" s="52" t="s">
        <v>449</v>
      </c>
      <c r="G177" s="38">
        <v>2114</v>
      </c>
      <c r="H177" s="38" t="str">
        <f>IFERROR(VLOOKUP(D177,#REF!,4,0),"0")</f>
        <v>0</v>
      </c>
      <c r="I177" s="38"/>
      <c r="J177" s="38">
        <f>VLOOKUP(F177,'数据-省本级决算数'!$A:$B,2,0)</f>
        <v>1867</v>
      </c>
      <c r="K177" s="193">
        <f t="shared" si="16"/>
        <v>0.88</v>
      </c>
      <c r="L177" s="193" t="e">
        <f t="shared" si="17"/>
        <v>#DIV/0!</v>
      </c>
      <c r="M177" s="193">
        <f t="shared" si="18"/>
        <v>0</v>
      </c>
      <c r="N177" s="148">
        <f t="shared" si="14"/>
        <v>-0.117</v>
      </c>
      <c r="O177" s="194" t="str">
        <f t="shared" si="15"/>
        <v>是</v>
      </c>
      <c r="P177" s="194" t="str">
        <f t="shared" si="19"/>
        <v>否</v>
      </c>
    </row>
    <row r="178" s="175" customFormat="1" ht="18.95" customHeight="1" spans="1:16">
      <c r="A178" s="185" t="s">
        <v>165</v>
      </c>
      <c r="B178" s="186" t="s">
        <v>165</v>
      </c>
      <c r="C178" s="186" t="s">
        <v>445</v>
      </c>
      <c r="D178" s="187" t="s">
        <v>451</v>
      </c>
      <c r="E178" s="186" t="s">
        <v>176</v>
      </c>
      <c r="F178" s="52" t="s">
        <v>189</v>
      </c>
      <c r="G178" s="38">
        <v>315</v>
      </c>
      <c r="H178" s="38" t="str">
        <f>IFERROR(VLOOKUP(D178,#REF!,4,0),"0")</f>
        <v>0</v>
      </c>
      <c r="I178" s="38"/>
      <c r="J178" s="38">
        <f>VLOOKUP(F178,'数据-省本级决算数'!$A:$B,2,0)</f>
        <v>103</v>
      </c>
      <c r="K178" s="193">
        <f t="shared" si="16"/>
        <v>0.33</v>
      </c>
      <c r="L178" s="193" t="e">
        <f t="shared" si="17"/>
        <v>#DIV/0!</v>
      </c>
      <c r="M178" s="193">
        <f t="shared" si="18"/>
        <v>0</v>
      </c>
      <c r="N178" s="148">
        <f t="shared" si="14"/>
        <v>-0.673</v>
      </c>
      <c r="O178" s="194" t="str">
        <f t="shared" si="15"/>
        <v>是</v>
      </c>
      <c r="P178" s="194" t="str">
        <f t="shared" si="19"/>
        <v>否</v>
      </c>
    </row>
    <row r="179" s="175" customFormat="1" ht="18.95" customHeight="1" spans="1:16">
      <c r="A179" s="185" t="s">
        <v>165</v>
      </c>
      <c r="B179" s="186"/>
      <c r="C179" s="186" t="s">
        <v>445</v>
      </c>
      <c r="D179" s="187" t="s">
        <v>453</v>
      </c>
      <c r="E179" s="186" t="s">
        <v>176</v>
      </c>
      <c r="F179" s="52" t="s">
        <v>452</v>
      </c>
      <c r="G179" s="38">
        <v>2695</v>
      </c>
      <c r="H179" s="38" t="str">
        <f>IFERROR(VLOOKUP(D179,#REF!,4,0),"0")</f>
        <v>0</v>
      </c>
      <c r="I179" s="38"/>
      <c r="J179" s="38">
        <f>VLOOKUP(F179,'数据-省本级决算数'!$A:$B,2,0)</f>
        <v>3361</v>
      </c>
      <c r="K179" s="193">
        <f t="shared" si="16"/>
        <v>1.25</v>
      </c>
      <c r="L179" s="193" t="e">
        <f t="shared" si="17"/>
        <v>#DIV/0!</v>
      </c>
      <c r="M179" s="193">
        <f t="shared" si="18"/>
        <v>0</v>
      </c>
      <c r="N179" s="148">
        <f t="shared" si="14"/>
        <v>0.247</v>
      </c>
      <c r="O179" s="194" t="str">
        <f t="shared" si="15"/>
        <v>是</v>
      </c>
      <c r="P179" s="194" t="str">
        <f t="shared" si="19"/>
        <v>否</v>
      </c>
    </row>
    <row r="180" s="175" customFormat="1" ht="18.95" customHeight="1" spans="1:16">
      <c r="A180" s="185" t="s">
        <v>165</v>
      </c>
      <c r="B180" s="690" t="s">
        <v>167</v>
      </c>
      <c r="C180" s="186"/>
      <c r="D180" s="187" t="s">
        <v>455</v>
      </c>
      <c r="E180" s="186"/>
      <c r="F180" s="52" t="s">
        <v>454</v>
      </c>
      <c r="G180" s="38">
        <f ca="1">SUMIF($C179:$C1401,$D180,$G179:$G1400)</f>
        <v>4112</v>
      </c>
      <c r="H180" s="38">
        <f ca="1">SUMIF($C179:$C1400,$D180,$H179:$H1399)</f>
        <v>0</v>
      </c>
      <c r="I180" s="38">
        <f>IFERROR(VLOOKUP(F180,'数据-省本级调整数'!$A:$B,2,0),0)</f>
        <v>7147</v>
      </c>
      <c r="J180" s="38">
        <f>VLOOKUP(F180,'数据-省本级决算数'!$A:$B,2,0)</f>
        <v>7017</v>
      </c>
      <c r="K180" s="193">
        <f ca="1" t="shared" si="16"/>
        <v>1.71</v>
      </c>
      <c r="L180" s="193" t="e">
        <f ca="1" t="shared" si="17"/>
        <v>#DIV/0!</v>
      </c>
      <c r="M180" s="193">
        <f t="shared" si="18"/>
        <v>0.98</v>
      </c>
      <c r="N180" s="148">
        <f ca="1" t="shared" si="14"/>
        <v>0.706</v>
      </c>
      <c r="O180" s="194" t="str">
        <f ca="1" t="shared" si="15"/>
        <v>是</v>
      </c>
      <c r="P180" s="194" t="str">
        <f t="shared" si="19"/>
        <v>是</v>
      </c>
    </row>
    <row r="181" s="175" customFormat="1" ht="18.95" customHeight="1" spans="1:16">
      <c r="A181" s="185" t="s">
        <v>165</v>
      </c>
      <c r="B181" s="186" t="s">
        <v>165</v>
      </c>
      <c r="C181" s="186" t="s">
        <v>455</v>
      </c>
      <c r="D181" s="187" t="s">
        <v>456</v>
      </c>
      <c r="E181" s="186" t="s">
        <v>176</v>
      </c>
      <c r="F181" s="52" t="s">
        <v>170</v>
      </c>
      <c r="G181" s="38">
        <v>505</v>
      </c>
      <c r="H181" s="38" t="str">
        <f>IFERROR(VLOOKUP(D181,#REF!,4,0),"0")</f>
        <v>0</v>
      </c>
      <c r="I181" s="38"/>
      <c r="J181" s="38">
        <f>VLOOKUP(F181,'数据-省本级决算数'!$A:$B,2,0)</f>
        <v>4776</v>
      </c>
      <c r="K181" s="193">
        <f t="shared" si="16"/>
        <v>9.46</v>
      </c>
      <c r="L181" s="193"/>
      <c r="M181" s="193">
        <f t="shared" si="18"/>
        <v>0</v>
      </c>
      <c r="N181" s="148">
        <f t="shared" ref="N181:N244" si="20">IF(ISERROR(J181/G181-1),"",J181/G181-1)</f>
        <v>8.457</v>
      </c>
      <c r="O181" s="194" t="str">
        <f t="shared" si="15"/>
        <v>是</v>
      </c>
      <c r="P181" s="194" t="str">
        <f t="shared" si="19"/>
        <v>否</v>
      </c>
    </row>
    <row r="182" s="175" customFormat="1" ht="18.95" customHeight="1" spans="1:16">
      <c r="A182" s="185" t="s">
        <v>165</v>
      </c>
      <c r="B182" s="186" t="s">
        <v>165</v>
      </c>
      <c r="C182" s="186" t="s">
        <v>455</v>
      </c>
      <c r="D182" s="187" t="s">
        <v>457</v>
      </c>
      <c r="E182" s="186" t="s">
        <v>176</v>
      </c>
      <c r="F182" s="52" t="s">
        <v>172</v>
      </c>
      <c r="G182" s="38">
        <v>0</v>
      </c>
      <c r="H182" s="38" t="str">
        <f>IFERROR(VLOOKUP(D182,#REF!,4,0),"0")</f>
        <v>0</v>
      </c>
      <c r="I182" s="38"/>
      <c r="J182" s="38">
        <f>VLOOKUP(F182,'数据-省本级决算数'!$A:$B,2,0)</f>
        <v>590</v>
      </c>
      <c r="K182" s="193"/>
      <c r="L182" s="193"/>
      <c r="M182" s="193">
        <f t="shared" si="18"/>
        <v>0</v>
      </c>
      <c r="N182" s="148" t="str">
        <f t="shared" si="20"/>
        <v/>
      </c>
      <c r="O182" s="194" t="str">
        <f t="shared" si="15"/>
        <v>是</v>
      </c>
      <c r="P182" s="194" t="str">
        <f t="shared" si="19"/>
        <v>否</v>
      </c>
    </row>
    <row r="183" s="175" customFormat="1" ht="18.95" customHeight="1" spans="1:16">
      <c r="A183" s="185" t="s">
        <v>165</v>
      </c>
      <c r="B183" s="186" t="s">
        <v>165</v>
      </c>
      <c r="C183" s="186" t="s">
        <v>455</v>
      </c>
      <c r="D183" s="187" t="s">
        <v>458</v>
      </c>
      <c r="E183" s="186" t="s">
        <v>176</v>
      </c>
      <c r="F183" s="52" t="s">
        <v>174</v>
      </c>
      <c r="G183" s="38">
        <v>0</v>
      </c>
      <c r="H183" s="38" t="str">
        <f>IFERROR(VLOOKUP(D183,#REF!,4,0),"0")</f>
        <v>0</v>
      </c>
      <c r="I183" s="38"/>
      <c r="J183" s="38">
        <f>VLOOKUP(F183,'数据-省本级决算数'!$A:$B,2,0)</f>
        <v>713</v>
      </c>
      <c r="K183" s="193"/>
      <c r="L183" s="193"/>
      <c r="M183" s="193">
        <f t="shared" si="18"/>
        <v>0</v>
      </c>
      <c r="N183" s="148" t="str">
        <f t="shared" si="20"/>
        <v/>
      </c>
      <c r="O183" s="194" t="str">
        <f t="shared" si="15"/>
        <v>是</v>
      </c>
      <c r="P183" s="194" t="str">
        <f t="shared" si="19"/>
        <v>否</v>
      </c>
    </row>
    <row r="184" s="175" customFormat="1" ht="18.95" customHeight="1" spans="1:16">
      <c r="A184" s="185" t="s">
        <v>165</v>
      </c>
      <c r="B184" s="186" t="s">
        <v>165</v>
      </c>
      <c r="C184" s="186" t="s">
        <v>455</v>
      </c>
      <c r="D184" s="187" t="s">
        <v>460</v>
      </c>
      <c r="E184" s="186" t="s">
        <v>176</v>
      </c>
      <c r="F184" s="52" t="s">
        <v>459</v>
      </c>
      <c r="G184" s="38">
        <v>1070</v>
      </c>
      <c r="H184" s="38" t="str">
        <f>IFERROR(VLOOKUP(D184,#REF!,4,0),"0")</f>
        <v>0</v>
      </c>
      <c r="I184" s="38"/>
      <c r="J184" s="38">
        <f>VLOOKUP(F184,'数据-省本级决算数'!$A:$B,2,0)</f>
        <v>582</v>
      </c>
      <c r="K184" s="193">
        <f t="shared" si="16"/>
        <v>0.54</v>
      </c>
      <c r="L184" s="193" t="e">
        <f t="shared" si="17"/>
        <v>#DIV/0!</v>
      </c>
      <c r="M184" s="193">
        <f t="shared" si="18"/>
        <v>0</v>
      </c>
      <c r="N184" s="148">
        <f t="shared" si="20"/>
        <v>-0.456</v>
      </c>
      <c r="O184" s="194" t="str">
        <f t="shared" si="15"/>
        <v>是</v>
      </c>
      <c r="P184" s="194" t="str">
        <f t="shared" si="19"/>
        <v>否</v>
      </c>
    </row>
    <row r="185" s="175" customFormat="1" ht="18.95" customHeight="1" spans="1:16">
      <c r="A185" s="185" t="s">
        <v>165</v>
      </c>
      <c r="B185" s="186" t="s">
        <v>165</v>
      </c>
      <c r="C185" s="186" t="s">
        <v>455</v>
      </c>
      <c r="D185" s="187" t="s">
        <v>461</v>
      </c>
      <c r="E185" s="186" t="s">
        <v>176</v>
      </c>
      <c r="F185" s="52" t="s">
        <v>189</v>
      </c>
      <c r="G185" s="38">
        <v>214</v>
      </c>
      <c r="H185" s="38" t="str">
        <f>IFERROR(VLOOKUP(D185,#REF!,4,0),"0")</f>
        <v>0</v>
      </c>
      <c r="I185" s="38"/>
      <c r="J185" s="38">
        <f>VLOOKUP(F185,'数据-省本级决算数'!$A:$B,2,0)</f>
        <v>103</v>
      </c>
      <c r="K185" s="193">
        <f t="shared" si="16"/>
        <v>0.48</v>
      </c>
      <c r="L185" s="193" t="e">
        <f t="shared" si="17"/>
        <v>#DIV/0!</v>
      </c>
      <c r="M185" s="193">
        <f t="shared" si="18"/>
        <v>0</v>
      </c>
      <c r="N185" s="148">
        <f t="shared" si="20"/>
        <v>-0.519</v>
      </c>
      <c r="O185" s="194" t="str">
        <f t="shared" si="15"/>
        <v>是</v>
      </c>
      <c r="P185" s="194" t="str">
        <f t="shared" si="19"/>
        <v>否</v>
      </c>
    </row>
    <row r="186" s="175" customFormat="1" ht="18.95" customHeight="1" spans="1:16">
      <c r="A186" s="185" t="s">
        <v>165</v>
      </c>
      <c r="B186" s="186"/>
      <c r="C186" s="186" t="s">
        <v>455</v>
      </c>
      <c r="D186" s="187" t="s">
        <v>463</v>
      </c>
      <c r="E186" s="186" t="s">
        <v>176</v>
      </c>
      <c r="F186" s="52" t="s">
        <v>462</v>
      </c>
      <c r="G186" s="38">
        <v>2323</v>
      </c>
      <c r="H186" s="38" t="str">
        <f>IFERROR(VLOOKUP(D186,#REF!,4,0),"0")</f>
        <v>0</v>
      </c>
      <c r="I186" s="38"/>
      <c r="J186" s="38">
        <f>VLOOKUP(F186,'数据-省本级决算数'!$A:$B,2,0)</f>
        <v>6200</v>
      </c>
      <c r="K186" s="193">
        <f t="shared" si="16"/>
        <v>2.67</v>
      </c>
      <c r="L186" s="193" t="e">
        <f t="shared" si="17"/>
        <v>#DIV/0!</v>
      </c>
      <c r="M186" s="193">
        <f t="shared" si="18"/>
        <v>0</v>
      </c>
      <c r="N186" s="148">
        <f t="shared" si="20"/>
        <v>1.669</v>
      </c>
      <c r="O186" s="194" t="str">
        <f t="shared" si="15"/>
        <v>是</v>
      </c>
      <c r="P186" s="194" t="str">
        <f t="shared" si="19"/>
        <v>否</v>
      </c>
    </row>
    <row r="187" s="175" customFormat="1" ht="18.95" customHeight="1" spans="1:16">
      <c r="A187" s="185" t="s">
        <v>165</v>
      </c>
      <c r="B187" s="690" t="s">
        <v>167</v>
      </c>
      <c r="C187" s="186"/>
      <c r="D187" s="187" t="s">
        <v>465</v>
      </c>
      <c r="E187" s="186"/>
      <c r="F187" s="52" t="s">
        <v>464</v>
      </c>
      <c r="G187" s="38">
        <f ca="1">SUMIF($C186:$C1408,$D187,$G186:$G1407)</f>
        <v>5358</v>
      </c>
      <c r="H187" s="38">
        <f ca="1">SUMIF($C186:$C1407,$D187,$H186:$H1406)</f>
        <v>0</v>
      </c>
      <c r="I187" s="38">
        <f>IFERROR(VLOOKUP(F187,'数据-省本级调整数'!$A:$B,2,0),0)</f>
        <v>5337</v>
      </c>
      <c r="J187" s="38">
        <f>VLOOKUP(F187,'数据-省本级决算数'!$A:$B,2,0)</f>
        <v>5337</v>
      </c>
      <c r="K187" s="193">
        <f ca="1" t="shared" si="16"/>
        <v>1</v>
      </c>
      <c r="L187" s="193" t="e">
        <f ca="1" t="shared" si="17"/>
        <v>#DIV/0!</v>
      </c>
      <c r="M187" s="193">
        <f t="shared" si="18"/>
        <v>1</v>
      </c>
      <c r="N187" s="148">
        <f ca="1" t="shared" si="20"/>
        <v>-0.004</v>
      </c>
      <c r="O187" s="194" t="str">
        <f ca="1" t="shared" si="15"/>
        <v>是</v>
      </c>
      <c r="P187" s="194" t="str">
        <f t="shared" si="19"/>
        <v>是</v>
      </c>
    </row>
    <row r="188" s="175" customFormat="1" ht="18.95" customHeight="1" spans="1:16">
      <c r="A188" s="185" t="s">
        <v>165</v>
      </c>
      <c r="B188" s="186" t="s">
        <v>165</v>
      </c>
      <c r="C188" s="186" t="s">
        <v>465</v>
      </c>
      <c r="D188" s="187" t="s">
        <v>466</v>
      </c>
      <c r="E188" s="186" t="s">
        <v>176</v>
      </c>
      <c r="F188" s="52" t="s">
        <v>170</v>
      </c>
      <c r="G188" s="38">
        <v>1489</v>
      </c>
      <c r="H188" s="38" t="str">
        <f>IFERROR(VLOOKUP(D188,#REF!,4,0),"0")</f>
        <v>0</v>
      </c>
      <c r="I188" s="38"/>
      <c r="J188" s="38">
        <f>VLOOKUP(F188,'数据-省本级决算数'!$A:$B,2,0)</f>
        <v>4776</v>
      </c>
      <c r="K188" s="193">
        <f t="shared" si="16"/>
        <v>3.21</v>
      </c>
      <c r="L188" s="193" t="e">
        <f t="shared" si="17"/>
        <v>#DIV/0!</v>
      </c>
      <c r="M188" s="193">
        <f t="shared" si="18"/>
        <v>0</v>
      </c>
      <c r="N188" s="148">
        <f t="shared" si="20"/>
        <v>2.208</v>
      </c>
      <c r="O188" s="194" t="str">
        <f t="shared" si="15"/>
        <v>是</v>
      </c>
      <c r="P188" s="194" t="str">
        <f t="shared" si="19"/>
        <v>否</v>
      </c>
    </row>
    <row r="189" s="175" customFormat="1" ht="18.95" customHeight="1" spans="1:16">
      <c r="A189" s="185" t="s">
        <v>165</v>
      </c>
      <c r="B189" s="186" t="s">
        <v>165</v>
      </c>
      <c r="C189" s="186" t="s">
        <v>465</v>
      </c>
      <c r="D189" s="187" t="s">
        <v>467</v>
      </c>
      <c r="E189" s="186" t="s">
        <v>176</v>
      </c>
      <c r="F189" s="52" t="s">
        <v>172</v>
      </c>
      <c r="G189" s="38">
        <v>0</v>
      </c>
      <c r="H189" s="38" t="str">
        <f>IFERROR(VLOOKUP(D189,#REF!,4,0),"0")</f>
        <v>0</v>
      </c>
      <c r="I189" s="38"/>
      <c r="J189" s="38">
        <f>VLOOKUP(F189,'数据-省本级决算数'!$A:$B,2,0)</f>
        <v>590</v>
      </c>
      <c r="K189" s="193"/>
      <c r="L189" s="193"/>
      <c r="M189" s="193">
        <f t="shared" si="18"/>
        <v>0</v>
      </c>
      <c r="N189" s="148" t="str">
        <f t="shared" si="20"/>
        <v/>
      </c>
      <c r="O189" s="194" t="str">
        <f t="shared" si="15"/>
        <v>是</v>
      </c>
      <c r="P189" s="194" t="str">
        <f t="shared" si="19"/>
        <v>否</v>
      </c>
    </row>
    <row r="190" s="175" customFormat="1" ht="18.95" customHeight="1" spans="1:16">
      <c r="A190" s="185" t="s">
        <v>165</v>
      </c>
      <c r="B190" s="186" t="s">
        <v>165</v>
      </c>
      <c r="C190" s="186" t="s">
        <v>465</v>
      </c>
      <c r="D190" s="187" t="s">
        <v>468</v>
      </c>
      <c r="E190" s="186" t="s">
        <v>176</v>
      </c>
      <c r="F190" s="52" t="s">
        <v>174</v>
      </c>
      <c r="G190" s="38">
        <v>57</v>
      </c>
      <c r="H190" s="38" t="str">
        <f>IFERROR(VLOOKUP(D190,#REF!,4,0),"0")</f>
        <v>0</v>
      </c>
      <c r="I190" s="38"/>
      <c r="J190" s="38">
        <f>VLOOKUP(F190,'数据-省本级决算数'!$A:$B,2,0)</f>
        <v>713</v>
      </c>
      <c r="K190" s="193">
        <f t="shared" si="16"/>
        <v>12.51</v>
      </c>
      <c r="L190" s="193" t="e">
        <f t="shared" si="17"/>
        <v>#DIV/0!</v>
      </c>
      <c r="M190" s="193">
        <f t="shared" si="18"/>
        <v>0</v>
      </c>
      <c r="N190" s="148">
        <f t="shared" si="20"/>
        <v>11.509</v>
      </c>
      <c r="O190" s="194" t="str">
        <f t="shared" si="15"/>
        <v>是</v>
      </c>
      <c r="P190" s="194" t="str">
        <f t="shared" si="19"/>
        <v>否</v>
      </c>
    </row>
    <row r="191" s="175" customFormat="1" ht="18.95" customHeight="1" spans="1:16">
      <c r="A191" s="185" t="s">
        <v>165</v>
      </c>
      <c r="B191" s="186" t="s">
        <v>165</v>
      </c>
      <c r="C191" s="186" t="s">
        <v>465</v>
      </c>
      <c r="D191" s="187" t="s">
        <v>470</v>
      </c>
      <c r="E191" s="186" t="s">
        <v>176</v>
      </c>
      <c r="F191" s="52" t="s">
        <v>469</v>
      </c>
      <c r="G191" s="38">
        <v>0</v>
      </c>
      <c r="H191" s="38" t="str">
        <f>IFERROR(VLOOKUP(D191,#REF!,4,0),"0")</f>
        <v>0</v>
      </c>
      <c r="I191" s="38"/>
      <c r="J191" s="38">
        <f>VLOOKUP(F191,'数据-省本级决算数'!$A:$B,2,0)</f>
        <v>0</v>
      </c>
      <c r="K191" s="193"/>
      <c r="L191" s="193"/>
      <c r="M191" s="193">
        <f t="shared" si="18"/>
        <v>0</v>
      </c>
      <c r="N191" s="148" t="str">
        <f t="shared" si="20"/>
        <v/>
      </c>
      <c r="O191" s="194" t="str">
        <f t="shared" si="15"/>
        <v>否</v>
      </c>
      <c r="P191" s="194" t="str">
        <f t="shared" si="19"/>
        <v>否</v>
      </c>
    </row>
    <row r="192" s="175" customFormat="1" ht="18.95" customHeight="1" spans="1:16">
      <c r="A192" s="185" t="s">
        <v>165</v>
      </c>
      <c r="B192" s="186" t="s">
        <v>165</v>
      </c>
      <c r="C192" s="186" t="s">
        <v>465</v>
      </c>
      <c r="D192" s="187" t="s">
        <v>472</v>
      </c>
      <c r="E192" s="186" t="s">
        <v>176</v>
      </c>
      <c r="F192" s="52" t="s">
        <v>471</v>
      </c>
      <c r="G192" s="38">
        <v>881</v>
      </c>
      <c r="H192" s="38" t="str">
        <f>IFERROR(VLOOKUP(D192,#REF!,4,0),"0")</f>
        <v>0</v>
      </c>
      <c r="I192" s="38"/>
      <c r="J192" s="38">
        <f>VLOOKUP(F192,'数据-省本级决算数'!$A:$B,2,0)</f>
        <v>704</v>
      </c>
      <c r="K192" s="193">
        <f t="shared" si="16"/>
        <v>0.8</v>
      </c>
      <c r="L192" s="193" t="e">
        <f t="shared" si="17"/>
        <v>#DIV/0!</v>
      </c>
      <c r="M192" s="193">
        <f t="shared" si="18"/>
        <v>0</v>
      </c>
      <c r="N192" s="148">
        <f t="shared" si="20"/>
        <v>-0.201</v>
      </c>
      <c r="O192" s="194" t="str">
        <f t="shared" si="15"/>
        <v>是</v>
      </c>
      <c r="P192" s="194" t="str">
        <f t="shared" si="19"/>
        <v>否</v>
      </c>
    </row>
    <row r="193" s="175" customFormat="1" ht="18.95" customHeight="1" spans="1:16">
      <c r="A193" s="185" t="s">
        <v>165</v>
      </c>
      <c r="B193" s="186" t="s">
        <v>165</v>
      </c>
      <c r="C193" s="186" t="s">
        <v>465</v>
      </c>
      <c r="D193" s="187" t="s">
        <v>474</v>
      </c>
      <c r="E193" s="186" t="s">
        <v>176</v>
      </c>
      <c r="F193" s="52" t="s">
        <v>473</v>
      </c>
      <c r="G193" s="38">
        <v>2336</v>
      </c>
      <c r="H193" s="38" t="str">
        <f>IFERROR(VLOOKUP(D193,#REF!,4,0),"0")</f>
        <v>0</v>
      </c>
      <c r="I193" s="38"/>
      <c r="J193" s="38">
        <f>VLOOKUP(F193,'数据-省本级决算数'!$A:$B,2,0)</f>
        <v>2065</v>
      </c>
      <c r="K193" s="193">
        <f t="shared" si="16"/>
        <v>0.88</v>
      </c>
      <c r="L193" s="193" t="e">
        <f t="shared" si="17"/>
        <v>#DIV/0!</v>
      </c>
      <c r="M193" s="193">
        <f t="shared" si="18"/>
        <v>0</v>
      </c>
      <c r="N193" s="148">
        <f t="shared" si="20"/>
        <v>-0.116</v>
      </c>
      <c r="O193" s="194" t="str">
        <f t="shared" si="15"/>
        <v>是</v>
      </c>
      <c r="P193" s="194" t="str">
        <f t="shared" si="19"/>
        <v>否</v>
      </c>
    </row>
    <row r="194" s="175" customFormat="1" ht="18.95" customHeight="1" spans="1:16">
      <c r="A194" s="185" t="s">
        <v>165</v>
      </c>
      <c r="B194" s="186" t="s">
        <v>165</v>
      </c>
      <c r="C194" s="186" t="s">
        <v>465</v>
      </c>
      <c r="D194" s="187" t="s">
        <v>475</v>
      </c>
      <c r="E194" s="186" t="s">
        <v>176</v>
      </c>
      <c r="F194" s="52" t="s">
        <v>189</v>
      </c>
      <c r="G194" s="38">
        <v>211</v>
      </c>
      <c r="H194" s="38" t="str">
        <f>IFERROR(VLOOKUP(D194,#REF!,4,0),"0")</f>
        <v>0</v>
      </c>
      <c r="I194" s="38"/>
      <c r="J194" s="38">
        <f>VLOOKUP(F194,'数据-省本级决算数'!$A:$B,2,0)</f>
        <v>103</v>
      </c>
      <c r="K194" s="193">
        <f t="shared" si="16"/>
        <v>0.49</v>
      </c>
      <c r="L194" s="193" t="e">
        <f t="shared" si="17"/>
        <v>#DIV/0!</v>
      </c>
      <c r="M194" s="193">
        <f t="shared" si="18"/>
        <v>0</v>
      </c>
      <c r="N194" s="148">
        <f t="shared" si="20"/>
        <v>-0.512</v>
      </c>
      <c r="O194" s="194" t="str">
        <f t="shared" si="15"/>
        <v>是</v>
      </c>
      <c r="P194" s="194" t="str">
        <f t="shared" si="19"/>
        <v>否</v>
      </c>
    </row>
    <row r="195" s="176" customFormat="1" ht="18.95" customHeight="1" spans="1:16">
      <c r="A195" s="185" t="s">
        <v>165</v>
      </c>
      <c r="B195" s="186"/>
      <c r="C195" s="186" t="s">
        <v>465</v>
      </c>
      <c r="D195" s="187" t="s">
        <v>477</v>
      </c>
      <c r="E195" s="186" t="s">
        <v>176</v>
      </c>
      <c r="F195" s="52" t="s">
        <v>476</v>
      </c>
      <c r="G195" s="38">
        <v>384</v>
      </c>
      <c r="H195" s="38" t="str">
        <f>IFERROR(VLOOKUP(D195,#REF!,4,0),"0")</f>
        <v>0</v>
      </c>
      <c r="I195" s="38"/>
      <c r="J195" s="38">
        <f>VLOOKUP(F195,'数据-省本级决算数'!$A:$B,2,0)</f>
        <v>387</v>
      </c>
      <c r="K195" s="193">
        <f t="shared" si="16"/>
        <v>1.01</v>
      </c>
      <c r="L195" s="193" t="e">
        <f t="shared" si="17"/>
        <v>#DIV/0!</v>
      </c>
      <c r="M195" s="193">
        <f t="shared" si="18"/>
        <v>0</v>
      </c>
      <c r="N195" s="148">
        <f t="shared" si="20"/>
        <v>0.008</v>
      </c>
      <c r="O195" s="194" t="str">
        <f t="shared" si="15"/>
        <v>是</v>
      </c>
      <c r="P195" s="194" t="str">
        <f t="shared" si="19"/>
        <v>否</v>
      </c>
    </row>
    <row r="196" s="176" customFormat="1" ht="18.95" customHeight="1" spans="1:16">
      <c r="A196" s="185" t="s">
        <v>165</v>
      </c>
      <c r="B196" s="690" t="s">
        <v>167</v>
      </c>
      <c r="C196" s="186"/>
      <c r="D196" s="187" t="s">
        <v>479</v>
      </c>
      <c r="E196" s="186"/>
      <c r="F196" s="52" t="s">
        <v>478</v>
      </c>
      <c r="G196" s="38">
        <f ca="1">SUMIF($C195:$C1417,$D196,$G195:$G1416)</f>
        <v>4222</v>
      </c>
      <c r="H196" s="38">
        <f ca="1">SUMIF($C195:$C1416,$D196,$H195:$H1415)</f>
        <v>0</v>
      </c>
      <c r="I196" s="38">
        <f>IFERROR(VLOOKUP(F196,'数据-省本级调整数'!$A:$B,2,0),0)</f>
        <v>4988</v>
      </c>
      <c r="J196" s="38">
        <f>VLOOKUP(F196,'数据-省本级决算数'!$A:$B,2,0)</f>
        <v>4390</v>
      </c>
      <c r="K196" s="193">
        <f ca="1" t="shared" si="16"/>
        <v>1.04</v>
      </c>
      <c r="L196" s="193" t="e">
        <f ca="1" t="shared" si="17"/>
        <v>#DIV/0!</v>
      </c>
      <c r="M196" s="193">
        <f t="shared" si="18"/>
        <v>0.88</v>
      </c>
      <c r="N196" s="148">
        <f ca="1" t="shared" si="20"/>
        <v>0.04</v>
      </c>
      <c r="O196" s="194" t="str">
        <f ca="1" t="shared" ref="O196:O259" si="21">IF(F196&lt;&gt;"",IF(SUM(G196:J196)&lt;&gt;0,"是","否"),"空")</f>
        <v>是</v>
      </c>
      <c r="P196" s="194" t="str">
        <f t="shared" si="19"/>
        <v>是</v>
      </c>
    </row>
    <row r="197" s="175" customFormat="1" ht="18.95" customHeight="1" spans="1:16">
      <c r="A197" s="185" t="s">
        <v>165</v>
      </c>
      <c r="B197" s="186" t="s">
        <v>165</v>
      </c>
      <c r="C197" s="186" t="s">
        <v>479</v>
      </c>
      <c r="D197" s="187" t="s">
        <v>480</v>
      </c>
      <c r="E197" s="186" t="s">
        <v>176</v>
      </c>
      <c r="F197" s="52" t="s">
        <v>170</v>
      </c>
      <c r="G197" s="38">
        <v>1049</v>
      </c>
      <c r="H197" s="38" t="str">
        <f>IFERROR(VLOOKUP(D197,#REF!,4,0),"0")</f>
        <v>0</v>
      </c>
      <c r="I197" s="38"/>
      <c r="J197" s="38">
        <f>VLOOKUP(F197,'数据-省本级决算数'!$A:$B,2,0)</f>
        <v>4776</v>
      </c>
      <c r="K197" s="193">
        <f t="shared" ref="K197:K260" si="22">J197/G197</f>
        <v>4.55</v>
      </c>
      <c r="L197" s="193" t="e">
        <f t="shared" ref="L197:L260" si="23">J197/H197</f>
        <v>#DIV/0!</v>
      </c>
      <c r="M197" s="193">
        <f t="shared" ref="M197:M260" si="24">IFERROR(J197/I197,0)</f>
        <v>0</v>
      </c>
      <c r="N197" s="148">
        <f t="shared" si="20"/>
        <v>3.553</v>
      </c>
      <c r="O197" s="194" t="str">
        <f t="shared" si="21"/>
        <v>是</v>
      </c>
      <c r="P197" s="194" t="str">
        <f t="shared" ref="P197:P260" si="25">IF(C197&lt;&gt;"",IF(OR(LEFT(D197,3)="205",LEFT(D197,3)="206",LEFT(D197,3)="207",LEFT(D197,3)="208",LEFT(D197,3)="210",LEFT(D197,3)="213"),"是","否"),"是")</f>
        <v>否</v>
      </c>
    </row>
    <row r="198" s="175" customFormat="1" ht="18.95" customHeight="1" spans="1:16">
      <c r="A198" s="185" t="s">
        <v>165</v>
      </c>
      <c r="B198" s="186" t="s">
        <v>165</v>
      </c>
      <c r="C198" s="186" t="s">
        <v>479</v>
      </c>
      <c r="D198" s="187" t="s">
        <v>481</v>
      </c>
      <c r="E198" s="186" t="s">
        <v>176</v>
      </c>
      <c r="F198" s="52" t="s">
        <v>172</v>
      </c>
      <c r="G198" s="38">
        <v>0</v>
      </c>
      <c r="H198" s="38" t="str">
        <f>IFERROR(VLOOKUP(D198,#REF!,4,0),"0")</f>
        <v>0</v>
      </c>
      <c r="I198" s="38"/>
      <c r="J198" s="38">
        <f>VLOOKUP(F198,'数据-省本级决算数'!$A:$B,2,0)</f>
        <v>590</v>
      </c>
      <c r="K198" s="193"/>
      <c r="L198" s="193"/>
      <c r="M198" s="193">
        <f t="shared" si="24"/>
        <v>0</v>
      </c>
      <c r="N198" s="148" t="str">
        <f t="shared" si="20"/>
        <v/>
      </c>
      <c r="O198" s="194" t="str">
        <f t="shared" si="21"/>
        <v>是</v>
      </c>
      <c r="P198" s="194" t="str">
        <f t="shared" si="25"/>
        <v>否</v>
      </c>
    </row>
    <row r="199" s="176" customFormat="1" ht="18.95" customHeight="1" spans="1:16">
      <c r="A199" s="185" t="s">
        <v>165</v>
      </c>
      <c r="B199" s="186" t="s">
        <v>165</v>
      </c>
      <c r="C199" s="186" t="s">
        <v>479</v>
      </c>
      <c r="D199" s="187" t="s">
        <v>482</v>
      </c>
      <c r="E199" s="186" t="s">
        <v>176</v>
      </c>
      <c r="F199" s="52" t="s">
        <v>174</v>
      </c>
      <c r="G199" s="38">
        <v>0</v>
      </c>
      <c r="H199" s="38" t="str">
        <f>IFERROR(VLOOKUP(D199,#REF!,4,0),"0")</f>
        <v>0</v>
      </c>
      <c r="I199" s="38"/>
      <c r="J199" s="38">
        <f>VLOOKUP(F199,'数据-省本级决算数'!$A:$B,2,0)</f>
        <v>713</v>
      </c>
      <c r="K199" s="193"/>
      <c r="L199" s="193"/>
      <c r="M199" s="193">
        <f t="shared" si="24"/>
        <v>0</v>
      </c>
      <c r="N199" s="148" t="str">
        <f t="shared" si="20"/>
        <v/>
      </c>
      <c r="O199" s="194" t="str">
        <f t="shared" si="21"/>
        <v>是</v>
      </c>
      <c r="P199" s="194" t="str">
        <f t="shared" si="25"/>
        <v>否</v>
      </c>
    </row>
    <row r="200" s="175" customFormat="1" ht="18.95" customHeight="1" spans="1:16">
      <c r="A200" s="185" t="s">
        <v>165</v>
      </c>
      <c r="B200" s="186" t="s">
        <v>165</v>
      </c>
      <c r="C200" s="186" t="s">
        <v>479</v>
      </c>
      <c r="D200" s="187" t="s">
        <v>484</v>
      </c>
      <c r="E200" s="186" t="s">
        <v>176</v>
      </c>
      <c r="F200" s="52" t="s">
        <v>483</v>
      </c>
      <c r="G200" s="38">
        <v>3173</v>
      </c>
      <c r="H200" s="38" t="str">
        <f>IFERROR(VLOOKUP(D200,#REF!,4,0),"0")</f>
        <v>0</v>
      </c>
      <c r="I200" s="38"/>
      <c r="J200" s="38">
        <f>VLOOKUP(F200,'数据-省本级决算数'!$A:$B,2,0)</f>
        <v>3215</v>
      </c>
      <c r="K200" s="193">
        <f t="shared" si="22"/>
        <v>1.01</v>
      </c>
      <c r="L200" s="193" t="e">
        <f t="shared" si="23"/>
        <v>#DIV/0!</v>
      </c>
      <c r="M200" s="193">
        <f t="shared" si="24"/>
        <v>0</v>
      </c>
      <c r="N200" s="148">
        <f t="shared" si="20"/>
        <v>0.013</v>
      </c>
      <c r="O200" s="194" t="str">
        <f t="shared" si="21"/>
        <v>是</v>
      </c>
      <c r="P200" s="194" t="str">
        <f t="shared" si="25"/>
        <v>否</v>
      </c>
    </row>
    <row r="201" s="175" customFormat="1" ht="18.95" customHeight="1" spans="1:16">
      <c r="A201" s="185" t="s">
        <v>165</v>
      </c>
      <c r="B201" s="186"/>
      <c r="C201" s="186" t="s">
        <v>479</v>
      </c>
      <c r="D201" s="187" t="s">
        <v>486</v>
      </c>
      <c r="E201" s="186" t="s">
        <v>176</v>
      </c>
      <c r="F201" s="52" t="s">
        <v>485</v>
      </c>
      <c r="G201" s="38">
        <v>0</v>
      </c>
      <c r="H201" s="38" t="str">
        <f>IFERROR(VLOOKUP(D201,#REF!,4,0),"0")</f>
        <v>0</v>
      </c>
      <c r="I201" s="38"/>
      <c r="J201" s="38">
        <f>VLOOKUP(F201,'数据-省本级决算数'!$A:$B,2,0)</f>
        <v>0</v>
      </c>
      <c r="K201" s="193"/>
      <c r="L201" s="193"/>
      <c r="M201" s="193">
        <f t="shared" si="24"/>
        <v>0</v>
      </c>
      <c r="N201" s="148" t="str">
        <f t="shared" si="20"/>
        <v/>
      </c>
      <c r="O201" s="194" t="str">
        <f t="shared" si="21"/>
        <v>否</v>
      </c>
      <c r="P201" s="194" t="str">
        <f t="shared" si="25"/>
        <v>否</v>
      </c>
    </row>
    <row r="202" s="175" customFormat="1" ht="18.95" customHeight="1" spans="1:16">
      <c r="A202" s="185" t="s">
        <v>165</v>
      </c>
      <c r="B202" s="690" t="s">
        <v>167</v>
      </c>
      <c r="C202" s="186"/>
      <c r="D202" s="187" t="s">
        <v>488</v>
      </c>
      <c r="E202" s="186"/>
      <c r="F202" s="52" t="s">
        <v>487</v>
      </c>
      <c r="G202" s="38">
        <f ca="1">SUMIF($C201:$C1423,$D202,$G201:$G1422)</f>
        <v>5072</v>
      </c>
      <c r="H202" s="38">
        <f ca="1">SUMIF($C201:$C1422,$D202,$H201:$H1421)</f>
        <v>0</v>
      </c>
      <c r="I202" s="38">
        <f>IFERROR(VLOOKUP(F202,'数据-省本级调整数'!$A:$B,2,0),0)</f>
        <v>5154</v>
      </c>
      <c r="J202" s="38">
        <f>VLOOKUP(F202,'数据-省本级决算数'!$A:$B,2,0)</f>
        <v>4723</v>
      </c>
      <c r="K202" s="193">
        <f ca="1" t="shared" si="22"/>
        <v>0.93</v>
      </c>
      <c r="L202" s="193" t="e">
        <f ca="1" t="shared" si="23"/>
        <v>#DIV/0!</v>
      </c>
      <c r="M202" s="193">
        <f t="shared" si="24"/>
        <v>0.92</v>
      </c>
      <c r="N202" s="148">
        <f ca="1" t="shared" si="20"/>
        <v>-0.069</v>
      </c>
      <c r="O202" s="194" t="str">
        <f ca="1" t="shared" si="21"/>
        <v>是</v>
      </c>
      <c r="P202" s="194" t="str">
        <f t="shared" si="25"/>
        <v>是</v>
      </c>
    </row>
    <row r="203" s="175" customFormat="1" ht="18.95" customHeight="1" spans="1:16">
      <c r="A203" s="185" t="s">
        <v>165</v>
      </c>
      <c r="B203" s="186" t="s">
        <v>165</v>
      </c>
      <c r="C203" s="186" t="s">
        <v>488</v>
      </c>
      <c r="D203" s="187" t="s">
        <v>489</v>
      </c>
      <c r="E203" s="186" t="s">
        <v>176</v>
      </c>
      <c r="F203" s="52" t="s">
        <v>170</v>
      </c>
      <c r="G203" s="38">
        <v>2882</v>
      </c>
      <c r="H203" s="38" t="str">
        <f>IFERROR(VLOOKUP(D203,#REF!,4,0),"0")</f>
        <v>0</v>
      </c>
      <c r="I203" s="38"/>
      <c r="J203" s="38">
        <f>VLOOKUP(F203,'数据-省本级决算数'!$A:$B,2,0)</f>
        <v>4776</v>
      </c>
      <c r="K203" s="193">
        <f t="shared" si="22"/>
        <v>1.66</v>
      </c>
      <c r="L203" s="193" t="e">
        <f t="shared" si="23"/>
        <v>#DIV/0!</v>
      </c>
      <c r="M203" s="193">
        <f t="shared" si="24"/>
        <v>0</v>
      </c>
      <c r="N203" s="148">
        <f t="shared" si="20"/>
        <v>0.657</v>
      </c>
      <c r="O203" s="194" t="str">
        <f t="shared" si="21"/>
        <v>是</v>
      </c>
      <c r="P203" s="194" t="str">
        <f t="shared" si="25"/>
        <v>否</v>
      </c>
    </row>
    <row r="204" s="175" customFormat="1" ht="18.95" customHeight="1" spans="1:16">
      <c r="A204" s="185" t="s">
        <v>165</v>
      </c>
      <c r="B204" s="186" t="s">
        <v>165</v>
      </c>
      <c r="C204" s="186" t="s">
        <v>488</v>
      </c>
      <c r="D204" s="187" t="s">
        <v>490</v>
      </c>
      <c r="E204" s="186" t="s">
        <v>176</v>
      </c>
      <c r="F204" s="52" t="s">
        <v>172</v>
      </c>
      <c r="G204" s="38">
        <v>112</v>
      </c>
      <c r="H204" s="38" t="str">
        <f>IFERROR(VLOOKUP(D204,#REF!,4,0),"0")</f>
        <v>0</v>
      </c>
      <c r="I204" s="38"/>
      <c r="J204" s="38">
        <f>VLOOKUP(F204,'数据-省本级决算数'!$A:$B,2,0)</f>
        <v>590</v>
      </c>
      <c r="K204" s="193">
        <f t="shared" si="22"/>
        <v>5.27</v>
      </c>
      <c r="L204" s="193"/>
      <c r="M204" s="193">
        <f t="shared" si="24"/>
        <v>0</v>
      </c>
      <c r="N204" s="148">
        <f t="shared" si="20"/>
        <v>4.268</v>
      </c>
      <c r="O204" s="194" t="str">
        <f t="shared" si="21"/>
        <v>是</v>
      </c>
      <c r="P204" s="194" t="str">
        <f t="shared" si="25"/>
        <v>否</v>
      </c>
    </row>
    <row r="205" s="175" customFormat="1" ht="18.95" customHeight="1" spans="1:16">
      <c r="A205" s="185" t="s">
        <v>165</v>
      </c>
      <c r="B205" s="186" t="s">
        <v>165</v>
      </c>
      <c r="C205" s="186" t="s">
        <v>488</v>
      </c>
      <c r="D205" s="187" t="s">
        <v>491</v>
      </c>
      <c r="E205" s="186" t="s">
        <v>176</v>
      </c>
      <c r="F205" s="52" t="s">
        <v>174</v>
      </c>
      <c r="G205" s="38">
        <v>0</v>
      </c>
      <c r="H205" s="38" t="str">
        <f>IFERROR(VLOOKUP(D205,#REF!,4,0),"0")</f>
        <v>0</v>
      </c>
      <c r="I205" s="38"/>
      <c r="J205" s="38">
        <f>VLOOKUP(F205,'数据-省本级决算数'!$A:$B,2,0)</f>
        <v>713</v>
      </c>
      <c r="K205" s="193"/>
      <c r="L205" s="193"/>
      <c r="M205" s="193">
        <f t="shared" si="24"/>
        <v>0</v>
      </c>
      <c r="N205" s="148" t="str">
        <f t="shared" si="20"/>
        <v/>
      </c>
      <c r="O205" s="194" t="str">
        <f t="shared" si="21"/>
        <v>是</v>
      </c>
      <c r="P205" s="194" t="str">
        <f t="shared" si="25"/>
        <v>否</v>
      </c>
    </row>
    <row r="206" s="175" customFormat="1" ht="18.95" customHeight="1" spans="1:16">
      <c r="A206" s="185" t="s">
        <v>165</v>
      </c>
      <c r="B206" s="186" t="s">
        <v>165</v>
      </c>
      <c r="C206" s="186" t="s">
        <v>488</v>
      </c>
      <c r="D206" s="187" t="s">
        <v>492</v>
      </c>
      <c r="E206" s="186" t="s">
        <v>176</v>
      </c>
      <c r="F206" s="52" t="s">
        <v>202</v>
      </c>
      <c r="G206" s="38">
        <v>0</v>
      </c>
      <c r="H206" s="38" t="str">
        <f>IFERROR(VLOOKUP(D206,#REF!,4,0),"0")</f>
        <v>0</v>
      </c>
      <c r="I206" s="38"/>
      <c r="J206" s="38">
        <f>VLOOKUP(F206,'数据-省本级决算数'!$A:$B,2,0)</f>
        <v>165</v>
      </c>
      <c r="K206" s="193"/>
      <c r="L206" s="193"/>
      <c r="M206" s="193">
        <f t="shared" si="24"/>
        <v>0</v>
      </c>
      <c r="N206" s="148" t="str">
        <f t="shared" si="20"/>
        <v/>
      </c>
      <c r="O206" s="194" t="str">
        <f t="shared" si="21"/>
        <v>是</v>
      </c>
      <c r="P206" s="194" t="str">
        <f t="shared" si="25"/>
        <v>否</v>
      </c>
    </row>
    <row r="207" s="175" customFormat="1" ht="18.95" customHeight="1" spans="1:16">
      <c r="A207" s="185" t="s">
        <v>165</v>
      </c>
      <c r="B207" s="186" t="s">
        <v>165</v>
      </c>
      <c r="C207" s="186" t="s">
        <v>488</v>
      </c>
      <c r="D207" s="187" t="s">
        <v>493</v>
      </c>
      <c r="E207" s="186" t="s">
        <v>176</v>
      </c>
      <c r="F207" s="52" t="s">
        <v>189</v>
      </c>
      <c r="G207" s="38">
        <v>0</v>
      </c>
      <c r="H207" s="38" t="str">
        <f>IFERROR(VLOOKUP(D207,#REF!,4,0),"0")</f>
        <v>0</v>
      </c>
      <c r="I207" s="38"/>
      <c r="J207" s="38">
        <f>VLOOKUP(F207,'数据-省本级决算数'!$A:$B,2,0)</f>
        <v>103</v>
      </c>
      <c r="K207" s="193"/>
      <c r="L207" s="193"/>
      <c r="M207" s="193">
        <f t="shared" si="24"/>
        <v>0</v>
      </c>
      <c r="N207" s="148" t="str">
        <f t="shared" si="20"/>
        <v/>
      </c>
      <c r="O207" s="194" t="str">
        <f t="shared" si="21"/>
        <v>是</v>
      </c>
      <c r="P207" s="194" t="str">
        <f t="shared" si="25"/>
        <v>否</v>
      </c>
    </row>
    <row r="208" s="175" customFormat="1" ht="18.95" customHeight="1" spans="1:16">
      <c r="A208" s="185" t="s">
        <v>165</v>
      </c>
      <c r="B208" s="186"/>
      <c r="C208" s="186" t="s">
        <v>488</v>
      </c>
      <c r="D208" s="187" t="s">
        <v>495</v>
      </c>
      <c r="E208" s="186" t="s">
        <v>176</v>
      </c>
      <c r="F208" s="52" t="s">
        <v>494</v>
      </c>
      <c r="G208" s="38">
        <v>2078</v>
      </c>
      <c r="H208" s="38" t="str">
        <f>IFERROR(VLOOKUP(D208,#REF!,4,0),"0")</f>
        <v>0</v>
      </c>
      <c r="I208" s="38"/>
      <c r="J208" s="38">
        <f>VLOOKUP(F208,'数据-省本级决算数'!$A:$B,2,0)</f>
        <v>1719</v>
      </c>
      <c r="K208" s="193">
        <f t="shared" si="22"/>
        <v>0.83</v>
      </c>
      <c r="L208" s="193" t="e">
        <f t="shared" si="23"/>
        <v>#DIV/0!</v>
      </c>
      <c r="M208" s="193">
        <f t="shared" si="24"/>
        <v>0</v>
      </c>
      <c r="N208" s="148">
        <f t="shared" si="20"/>
        <v>-0.173</v>
      </c>
      <c r="O208" s="194" t="str">
        <f t="shared" si="21"/>
        <v>是</v>
      </c>
      <c r="P208" s="194" t="str">
        <f t="shared" si="25"/>
        <v>否</v>
      </c>
    </row>
    <row r="209" s="175" customFormat="1" ht="18.95" customHeight="1" spans="1:16">
      <c r="A209" s="185" t="s">
        <v>165</v>
      </c>
      <c r="B209" s="690" t="s">
        <v>167</v>
      </c>
      <c r="C209" s="186"/>
      <c r="D209" s="187" t="s">
        <v>497</v>
      </c>
      <c r="E209" s="186"/>
      <c r="F209" s="52" t="s">
        <v>496</v>
      </c>
      <c r="G209" s="38">
        <f ca="1">SUMIF($C208:$C1430,$D209,$G208:$G1429)</f>
        <v>9374</v>
      </c>
      <c r="H209" s="38">
        <f ca="1">SUMIF($C208:$C1429,$D209,$H208:$H1428)</f>
        <v>0</v>
      </c>
      <c r="I209" s="38">
        <f>IFERROR(VLOOKUP(F209,'数据-省本级调整数'!$A:$B,2,0),0)</f>
        <v>9921</v>
      </c>
      <c r="J209" s="38">
        <f>VLOOKUP(F209,'数据-省本级决算数'!$A:$B,2,0)</f>
        <v>9450</v>
      </c>
      <c r="K209" s="193">
        <f ca="1" t="shared" si="22"/>
        <v>1.01</v>
      </c>
      <c r="L209" s="193" t="e">
        <f ca="1" t="shared" si="23"/>
        <v>#DIV/0!</v>
      </c>
      <c r="M209" s="193">
        <f t="shared" si="24"/>
        <v>0.95</v>
      </c>
      <c r="N209" s="148">
        <f ca="1" t="shared" si="20"/>
        <v>0.008</v>
      </c>
      <c r="O209" s="194" t="str">
        <f ca="1" t="shared" si="21"/>
        <v>是</v>
      </c>
      <c r="P209" s="194" t="str">
        <f t="shared" si="25"/>
        <v>是</v>
      </c>
    </row>
    <row r="210" s="175" customFormat="1" ht="18.95" customHeight="1" spans="1:16">
      <c r="A210" s="185" t="s">
        <v>165</v>
      </c>
      <c r="B210" s="186" t="s">
        <v>165</v>
      </c>
      <c r="C210" s="186" t="s">
        <v>497</v>
      </c>
      <c r="D210" s="187" t="s">
        <v>498</v>
      </c>
      <c r="E210" s="186" t="s">
        <v>176</v>
      </c>
      <c r="F210" s="52" t="s">
        <v>170</v>
      </c>
      <c r="G210" s="38">
        <v>2150</v>
      </c>
      <c r="H210" s="38" t="str">
        <f>IFERROR(VLOOKUP(D210,#REF!,4,0),"0")</f>
        <v>0</v>
      </c>
      <c r="I210" s="38"/>
      <c r="J210" s="38">
        <f>VLOOKUP(F210,'数据-省本级决算数'!$A:$B,2,0)</f>
        <v>4776</v>
      </c>
      <c r="K210" s="193">
        <f t="shared" si="22"/>
        <v>2.22</v>
      </c>
      <c r="L210" s="193" t="e">
        <f t="shared" si="23"/>
        <v>#DIV/0!</v>
      </c>
      <c r="M210" s="193">
        <f t="shared" si="24"/>
        <v>0</v>
      </c>
      <c r="N210" s="148">
        <f t="shared" si="20"/>
        <v>1.221</v>
      </c>
      <c r="O210" s="194" t="str">
        <f t="shared" si="21"/>
        <v>是</v>
      </c>
      <c r="P210" s="194" t="str">
        <f t="shared" si="25"/>
        <v>否</v>
      </c>
    </row>
    <row r="211" s="175" customFormat="1" ht="18.95" customHeight="1" spans="1:16">
      <c r="A211" s="185" t="s">
        <v>165</v>
      </c>
      <c r="B211" s="186" t="s">
        <v>165</v>
      </c>
      <c r="C211" s="186" t="s">
        <v>497</v>
      </c>
      <c r="D211" s="187" t="s">
        <v>499</v>
      </c>
      <c r="E211" s="186" t="s">
        <v>176</v>
      </c>
      <c r="F211" s="52" t="s">
        <v>172</v>
      </c>
      <c r="G211" s="38">
        <v>210</v>
      </c>
      <c r="H211" s="38" t="str">
        <f>IFERROR(VLOOKUP(D211,#REF!,4,0),"0")</f>
        <v>0</v>
      </c>
      <c r="I211" s="38"/>
      <c r="J211" s="38">
        <f>VLOOKUP(F211,'数据-省本级决算数'!$A:$B,2,0)</f>
        <v>590</v>
      </c>
      <c r="K211" s="193">
        <f t="shared" si="22"/>
        <v>2.81</v>
      </c>
      <c r="L211" s="193" t="e">
        <f t="shared" si="23"/>
        <v>#DIV/0!</v>
      </c>
      <c r="M211" s="193">
        <f t="shared" si="24"/>
        <v>0</v>
      </c>
      <c r="N211" s="148">
        <f t="shared" si="20"/>
        <v>1.81</v>
      </c>
      <c r="O211" s="194" t="str">
        <f t="shared" si="21"/>
        <v>是</v>
      </c>
      <c r="P211" s="194" t="str">
        <f t="shared" si="25"/>
        <v>否</v>
      </c>
    </row>
    <row r="212" s="175" customFormat="1" ht="18.95" customHeight="1" spans="1:16">
      <c r="A212" s="185" t="s">
        <v>165</v>
      </c>
      <c r="B212" s="186" t="s">
        <v>165</v>
      </c>
      <c r="C212" s="186" t="s">
        <v>497</v>
      </c>
      <c r="D212" s="187" t="s">
        <v>500</v>
      </c>
      <c r="E212" s="186" t="s">
        <v>176</v>
      </c>
      <c r="F212" s="52" t="s">
        <v>174</v>
      </c>
      <c r="G212" s="38">
        <v>18</v>
      </c>
      <c r="H212" s="38" t="str">
        <f>IFERROR(VLOOKUP(D212,#REF!,4,0),"0")</f>
        <v>0</v>
      </c>
      <c r="I212" s="38"/>
      <c r="J212" s="38">
        <f>VLOOKUP(F212,'数据-省本级决算数'!$A:$B,2,0)</f>
        <v>713</v>
      </c>
      <c r="K212" s="193">
        <f t="shared" si="22"/>
        <v>39.61</v>
      </c>
      <c r="L212" s="193"/>
      <c r="M212" s="193">
        <f t="shared" si="24"/>
        <v>0</v>
      </c>
      <c r="N212" s="148">
        <f t="shared" si="20"/>
        <v>38.611</v>
      </c>
      <c r="O212" s="194" t="str">
        <f t="shared" si="21"/>
        <v>是</v>
      </c>
      <c r="P212" s="194" t="str">
        <f t="shared" si="25"/>
        <v>否</v>
      </c>
    </row>
    <row r="213" s="175" customFormat="1" ht="18.95" customHeight="1" spans="1:16">
      <c r="A213" s="185" t="s">
        <v>165</v>
      </c>
      <c r="B213" s="186" t="s">
        <v>165</v>
      </c>
      <c r="C213" s="186" t="s">
        <v>497</v>
      </c>
      <c r="D213" s="187" t="s">
        <v>502</v>
      </c>
      <c r="E213" s="186" t="s">
        <v>176</v>
      </c>
      <c r="F213" s="52" t="s">
        <v>501</v>
      </c>
      <c r="G213" s="38">
        <v>20</v>
      </c>
      <c r="H213" s="38" t="str">
        <f>IFERROR(VLOOKUP(D213,#REF!,4,0),"0")</f>
        <v>0</v>
      </c>
      <c r="I213" s="38"/>
      <c r="J213" s="38">
        <f>VLOOKUP(F213,'数据-省本级决算数'!$A:$B,2,0)</f>
        <v>0</v>
      </c>
      <c r="K213" s="193">
        <f t="shared" si="22"/>
        <v>0</v>
      </c>
      <c r="L213" s="193"/>
      <c r="M213" s="193">
        <f t="shared" si="24"/>
        <v>0</v>
      </c>
      <c r="N213" s="148">
        <f t="shared" si="20"/>
        <v>-1</v>
      </c>
      <c r="O213" s="194" t="str">
        <f t="shared" si="21"/>
        <v>是</v>
      </c>
      <c r="P213" s="194" t="str">
        <f t="shared" si="25"/>
        <v>否</v>
      </c>
    </row>
    <row r="214" s="175" customFormat="1" ht="18.95" customHeight="1" spans="1:16">
      <c r="A214" s="185" t="s">
        <v>165</v>
      </c>
      <c r="B214" s="186" t="s">
        <v>165</v>
      </c>
      <c r="C214" s="186" t="s">
        <v>497</v>
      </c>
      <c r="D214" s="187" t="s">
        <v>504</v>
      </c>
      <c r="E214" s="186" t="s">
        <v>176</v>
      </c>
      <c r="F214" s="52" t="s">
        <v>503</v>
      </c>
      <c r="G214" s="38">
        <v>0</v>
      </c>
      <c r="H214" s="38" t="str">
        <f>IFERROR(VLOOKUP(D214,#REF!,4,0),"0")</f>
        <v>0</v>
      </c>
      <c r="I214" s="38"/>
      <c r="J214" s="38">
        <f>VLOOKUP(F214,'数据-省本级决算数'!$A:$B,2,0)</f>
        <v>0</v>
      </c>
      <c r="K214" s="193"/>
      <c r="L214" s="193"/>
      <c r="M214" s="193">
        <f t="shared" si="24"/>
        <v>0</v>
      </c>
      <c r="N214" s="148" t="str">
        <f t="shared" si="20"/>
        <v/>
      </c>
      <c r="O214" s="194" t="str">
        <f t="shared" si="21"/>
        <v>否</v>
      </c>
      <c r="P214" s="194" t="str">
        <f t="shared" si="25"/>
        <v>否</v>
      </c>
    </row>
    <row r="215" s="175" customFormat="1" ht="18.95" customHeight="1" spans="1:16">
      <c r="A215" s="185" t="s">
        <v>165</v>
      </c>
      <c r="B215" s="186" t="s">
        <v>165</v>
      </c>
      <c r="C215" s="186" t="s">
        <v>497</v>
      </c>
      <c r="D215" s="187" t="s">
        <v>505</v>
      </c>
      <c r="E215" s="186" t="s">
        <v>176</v>
      </c>
      <c r="F215" s="52" t="s">
        <v>189</v>
      </c>
      <c r="G215" s="38">
        <v>167</v>
      </c>
      <c r="H215" s="38" t="str">
        <f>IFERROR(VLOOKUP(D215,#REF!,4,0),"0")</f>
        <v>0</v>
      </c>
      <c r="I215" s="38"/>
      <c r="J215" s="38">
        <f>VLOOKUP(F215,'数据-省本级决算数'!$A:$B,2,0)</f>
        <v>103</v>
      </c>
      <c r="K215" s="193">
        <f t="shared" si="22"/>
        <v>0.62</v>
      </c>
      <c r="L215" s="193" t="e">
        <f t="shared" si="23"/>
        <v>#DIV/0!</v>
      </c>
      <c r="M215" s="193">
        <f t="shared" si="24"/>
        <v>0</v>
      </c>
      <c r="N215" s="148">
        <f t="shared" si="20"/>
        <v>-0.383</v>
      </c>
      <c r="O215" s="194" t="str">
        <f t="shared" si="21"/>
        <v>是</v>
      </c>
      <c r="P215" s="194" t="str">
        <f t="shared" si="25"/>
        <v>否</v>
      </c>
    </row>
    <row r="216" s="175" customFormat="1" ht="18.95" customHeight="1" spans="1:16">
      <c r="A216" s="185" t="s">
        <v>165</v>
      </c>
      <c r="B216" s="186"/>
      <c r="C216" s="186" t="s">
        <v>497</v>
      </c>
      <c r="D216" s="187" t="s">
        <v>507</v>
      </c>
      <c r="E216" s="186" t="s">
        <v>176</v>
      </c>
      <c r="F216" s="52" t="s">
        <v>506</v>
      </c>
      <c r="G216" s="38">
        <v>6809</v>
      </c>
      <c r="H216" s="38" t="str">
        <f>IFERROR(VLOOKUP(D216,#REF!,4,0),"0")</f>
        <v>0</v>
      </c>
      <c r="I216" s="38"/>
      <c r="J216" s="38">
        <f>VLOOKUP(F216,'数据-省本级决算数'!$A:$B,2,0)</f>
        <v>6578</v>
      </c>
      <c r="K216" s="193">
        <f t="shared" si="22"/>
        <v>0.97</v>
      </c>
      <c r="L216" s="193" t="e">
        <f t="shared" si="23"/>
        <v>#DIV/0!</v>
      </c>
      <c r="M216" s="193">
        <f t="shared" si="24"/>
        <v>0</v>
      </c>
      <c r="N216" s="148">
        <f t="shared" si="20"/>
        <v>-0.034</v>
      </c>
      <c r="O216" s="194" t="str">
        <f t="shared" si="21"/>
        <v>是</v>
      </c>
      <c r="P216" s="194" t="str">
        <f t="shared" si="25"/>
        <v>否</v>
      </c>
    </row>
    <row r="217" s="175" customFormat="1" ht="18.95" customHeight="1" spans="1:16">
      <c r="A217" s="185" t="s">
        <v>165</v>
      </c>
      <c r="B217" s="690" t="s">
        <v>167</v>
      </c>
      <c r="C217" s="186"/>
      <c r="D217" s="187" t="s">
        <v>509</v>
      </c>
      <c r="E217" s="186"/>
      <c r="F217" s="52" t="s">
        <v>508</v>
      </c>
      <c r="G217" s="38">
        <f ca="1">SUMIF($C216:$C1438,$D217,$G216:$G1437)</f>
        <v>19892</v>
      </c>
      <c r="H217" s="38">
        <f ca="1">SUMIF($C216:$C1437,$D217,$H216:$H1436)</f>
        <v>0</v>
      </c>
      <c r="I217" s="38">
        <f>IFERROR(VLOOKUP(F217,'数据-省本级调整数'!$A:$B,2,0),0)</f>
        <v>18705</v>
      </c>
      <c r="J217" s="38">
        <f>VLOOKUP(F217,'数据-省本级决算数'!$A:$B,2,0)</f>
        <v>18128</v>
      </c>
      <c r="K217" s="193">
        <f ca="1" t="shared" si="22"/>
        <v>0.91</v>
      </c>
      <c r="L217" s="193" t="e">
        <f ca="1" t="shared" si="23"/>
        <v>#DIV/0!</v>
      </c>
      <c r="M217" s="193">
        <f t="shared" si="24"/>
        <v>0.97</v>
      </c>
      <c r="N217" s="148">
        <f ca="1" t="shared" si="20"/>
        <v>-0.089</v>
      </c>
      <c r="O217" s="194" t="str">
        <f ca="1" t="shared" si="21"/>
        <v>是</v>
      </c>
      <c r="P217" s="194" t="str">
        <f t="shared" si="25"/>
        <v>是</v>
      </c>
    </row>
    <row r="218" s="175" customFormat="1" ht="18.95" customHeight="1" spans="1:16">
      <c r="A218" s="185" t="s">
        <v>165</v>
      </c>
      <c r="B218" s="186" t="s">
        <v>165</v>
      </c>
      <c r="C218" s="186" t="s">
        <v>509</v>
      </c>
      <c r="D218" s="187" t="s">
        <v>510</v>
      </c>
      <c r="E218" s="186" t="s">
        <v>176</v>
      </c>
      <c r="F218" s="52" t="s">
        <v>170</v>
      </c>
      <c r="G218" s="38">
        <v>6923</v>
      </c>
      <c r="H218" s="38" t="str">
        <f>IFERROR(VLOOKUP(D218,#REF!,4,0),"0")</f>
        <v>0</v>
      </c>
      <c r="I218" s="38"/>
      <c r="J218" s="38">
        <f>VLOOKUP(F218,'数据-省本级决算数'!$A:$B,2,0)</f>
        <v>4776</v>
      </c>
      <c r="K218" s="193">
        <f t="shared" si="22"/>
        <v>0.69</v>
      </c>
      <c r="L218" s="193" t="e">
        <f t="shared" si="23"/>
        <v>#DIV/0!</v>
      </c>
      <c r="M218" s="193">
        <f t="shared" si="24"/>
        <v>0</v>
      </c>
      <c r="N218" s="148">
        <f t="shared" si="20"/>
        <v>-0.31</v>
      </c>
      <c r="O218" s="194" t="str">
        <f t="shared" si="21"/>
        <v>是</v>
      </c>
      <c r="P218" s="194" t="str">
        <f t="shared" si="25"/>
        <v>否</v>
      </c>
    </row>
    <row r="219" s="175" customFormat="1" ht="18.95" customHeight="1" spans="1:16">
      <c r="A219" s="185" t="s">
        <v>165</v>
      </c>
      <c r="B219" s="186" t="s">
        <v>165</v>
      </c>
      <c r="C219" s="186" t="s">
        <v>509</v>
      </c>
      <c r="D219" s="187" t="s">
        <v>511</v>
      </c>
      <c r="E219" s="186" t="s">
        <v>176</v>
      </c>
      <c r="F219" s="52" t="s">
        <v>172</v>
      </c>
      <c r="G219" s="38">
        <v>3687</v>
      </c>
      <c r="H219" s="38" t="str">
        <f>IFERROR(VLOOKUP(D219,#REF!,4,0),"0")</f>
        <v>0</v>
      </c>
      <c r="I219" s="38"/>
      <c r="J219" s="38">
        <f>VLOOKUP(F219,'数据-省本级决算数'!$A:$B,2,0)</f>
        <v>590</v>
      </c>
      <c r="K219" s="193">
        <f t="shared" si="22"/>
        <v>0.16</v>
      </c>
      <c r="L219" s="193" t="e">
        <f t="shared" si="23"/>
        <v>#DIV/0!</v>
      </c>
      <c r="M219" s="193">
        <f t="shared" si="24"/>
        <v>0</v>
      </c>
      <c r="N219" s="148">
        <f t="shared" si="20"/>
        <v>-0.84</v>
      </c>
      <c r="O219" s="194" t="str">
        <f t="shared" si="21"/>
        <v>是</v>
      </c>
      <c r="P219" s="194" t="str">
        <f t="shared" si="25"/>
        <v>否</v>
      </c>
    </row>
    <row r="220" s="175" customFormat="1" ht="18.95" customHeight="1" spans="1:16">
      <c r="A220" s="185" t="s">
        <v>165</v>
      </c>
      <c r="B220" s="186" t="s">
        <v>165</v>
      </c>
      <c r="C220" s="186" t="s">
        <v>509</v>
      </c>
      <c r="D220" s="187" t="s">
        <v>512</v>
      </c>
      <c r="E220" s="186" t="s">
        <v>176</v>
      </c>
      <c r="F220" s="52" t="s">
        <v>174</v>
      </c>
      <c r="G220" s="38">
        <v>211</v>
      </c>
      <c r="H220" s="38" t="str">
        <f>IFERROR(VLOOKUP(D220,#REF!,4,0),"0")</f>
        <v>0</v>
      </c>
      <c r="I220" s="38"/>
      <c r="J220" s="38">
        <f>VLOOKUP(F220,'数据-省本级决算数'!$A:$B,2,0)</f>
        <v>713</v>
      </c>
      <c r="K220" s="193">
        <f t="shared" si="22"/>
        <v>3.38</v>
      </c>
      <c r="L220" s="193" t="e">
        <f t="shared" si="23"/>
        <v>#DIV/0!</v>
      </c>
      <c r="M220" s="193">
        <f t="shared" si="24"/>
        <v>0</v>
      </c>
      <c r="N220" s="148">
        <f t="shared" si="20"/>
        <v>2.379</v>
      </c>
      <c r="O220" s="194" t="str">
        <f t="shared" si="21"/>
        <v>是</v>
      </c>
      <c r="P220" s="194" t="str">
        <f t="shared" si="25"/>
        <v>否</v>
      </c>
    </row>
    <row r="221" s="175" customFormat="1" ht="18.95" customHeight="1" spans="1:16">
      <c r="A221" s="185" t="s">
        <v>165</v>
      </c>
      <c r="B221" s="186" t="s">
        <v>165</v>
      </c>
      <c r="C221" s="186" t="s">
        <v>509</v>
      </c>
      <c r="D221" s="187" t="s">
        <v>514</v>
      </c>
      <c r="E221" s="186" t="s">
        <v>176</v>
      </c>
      <c r="F221" s="52" t="s">
        <v>513</v>
      </c>
      <c r="G221" s="38">
        <v>1149</v>
      </c>
      <c r="H221" s="38" t="str">
        <f>IFERROR(VLOOKUP(D221,#REF!,4,0),"0")</f>
        <v>0</v>
      </c>
      <c r="I221" s="38"/>
      <c r="J221" s="38">
        <f>VLOOKUP(F221,'数据-省本级决算数'!$A:$B,2,0)</f>
        <v>818</v>
      </c>
      <c r="K221" s="193">
        <f t="shared" si="22"/>
        <v>0.71</v>
      </c>
      <c r="L221" s="193" t="e">
        <f t="shared" si="23"/>
        <v>#DIV/0!</v>
      </c>
      <c r="M221" s="193">
        <f t="shared" si="24"/>
        <v>0</v>
      </c>
      <c r="N221" s="148">
        <f t="shared" si="20"/>
        <v>-0.288</v>
      </c>
      <c r="O221" s="194" t="str">
        <f t="shared" si="21"/>
        <v>是</v>
      </c>
      <c r="P221" s="194" t="str">
        <f t="shared" si="25"/>
        <v>否</v>
      </c>
    </row>
    <row r="222" s="175" customFormat="1" ht="18.95" customHeight="1" spans="1:16">
      <c r="A222" s="185" t="s">
        <v>165</v>
      </c>
      <c r="B222" s="186" t="s">
        <v>165</v>
      </c>
      <c r="C222" s="186" t="s">
        <v>509</v>
      </c>
      <c r="D222" s="187" t="s">
        <v>515</v>
      </c>
      <c r="E222" s="186" t="s">
        <v>176</v>
      </c>
      <c r="F222" s="52" t="s">
        <v>189</v>
      </c>
      <c r="G222" s="38">
        <v>792</v>
      </c>
      <c r="H222" s="38" t="str">
        <f>IFERROR(VLOOKUP(D222,#REF!,4,0),"0")</f>
        <v>0</v>
      </c>
      <c r="I222" s="38"/>
      <c r="J222" s="38">
        <f>VLOOKUP(F222,'数据-省本级决算数'!$A:$B,2,0)</f>
        <v>103</v>
      </c>
      <c r="K222" s="193">
        <f t="shared" si="22"/>
        <v>0.13</v>
      </c>
      <c r="L222" s="193" t="e">
        <f t="shared" si="23"/>
        <v>#DIV/0!</v>
      </c>
      <c r="M222" s="193">
        <f t="shared" si="24"/>
        <v>0</v>
      </c>
      <c r="N222" s="148">
        <f t="shared" si="20"/>
        <v>-0.87</v>
      </c>
      <c r="O222" s="194" t="str">
        <f t="shared" si="21"/>
        <v>是</v>
      </c>
      <c r="P222" s="194" t="str">
        <f t="shared" si="25"/>
        <v>否</v>
      </c>
    </row>
    <row r="223" s="175" customFormat="1" ht="18.95" customHeight="1" spans="1:16">
      <c r="A223" s="185" t="s">
        <v>165</v>
      </c>
      <c r="B223" s="186"/>
      <c r="C223" s="186" t="s">
        <v>509</v>
      </c>
      <c r="D223" s="187" t="s">
        <v>517</v>
      </c>
      <c r="E223" s="186" t="s">
        <v>176</v>
      </c>
      <c r="F223" s="52" t="s">
        <v>516</v>
      </c>
      <c r="G223" s="38">
        <v>7130</v>
      </c>
      <c r="H223" s="38" t="str">
        <f>IFERROR(VLOOKUP(D223,#REF!,4,0),"0")</f>
        <v>0</v>
      </c>
      <c r="I223" s="38"/>
      <c r="J223" s="38">
        <f>VLOOKUP(F223,'数据-省本级决算数'!$A:$B,2,0)</f>
        <v>8309</v>
      </c>
      <c r="K223" s="193">
        <f t="shared" si="22"/>
        <v>1.17</v>
      </c>
      <c r="L223" s="193" t="e">
        <f t="shared" si="23"/>
        <v>#DIV/0!</v>
      </c>
      <c r="M223" s="193">
        <f t="shared" si="24"/>
        <v>0</v>
      </c>
      <c r="N223" s="148">
        <f t="shared" si="20"/>
        <v>0.165</v>
      </c>
      <c r="O223" s="194" t="str">
        <f t="shared" si="21"/>
        <v>是</v>
      </c>
      <c r="P223" s="194" t="str">
        <f t="shared" si="25"/>
        <v>否</v>
      </c>
    </row>
    <row r="224" s="175" customFormat="1" ht="18.95" customHeight="1" spans="1:16">
      <c r="A224" s="185" t="s">
        <v>165</v>
      </c>
      <c r="B224" s="690" t="s">
        <v>167</v>
      </c>
      <c r="C224" s="186"/>
      <c r="D224" s="187" t="s">
        <v>519</v>
      </c>
      <c r="E224" s="186"/>
      <c r="F224" s="52" t="s">
        <v>518</v>
      </c>
      <c r="G224" s="38">
        <f ca="1">SUMIF($C223:$C1445,$D224,$G223:$G1444)</f>
        <v>7656</v>
      </c>
      <c r="H224" s="38">
        <f ca="1">SUMIF($C223:$C1444,$D224,$H223:$H1443)</f>
        <v>0</v>
      </c>
      <c r="I224" s="38">
        <f>IFERROR(VLOOKUP(F224,'数据-省本级调整数'!$A:$B,2,0),0)</f>
        <v>7028</v>
      </c>
      <c r="J224" s="38">
        <f>VLOOKUP(F224,'数据-省本级决算数'!$A:$B,2,0)</f>
        <v>6673</v>
      </c>
      <c r="K224" s="193">
        <f ca="1" t="shared" si="22"/>
        <v>0.87</v>
      </c>
      <c r="L224" s="193" t="e">
        <f ca="1" t="shared" si="23"/>
        <v>#DIV/0!</v>
      </c>
      <c r="M224" s="193">
        <f t="shared" si="24"/>
        <v>0.95</v>
      </c>
      <c r="N224" s="148">
        <f ca="1" t="shared" si="20"/>
        <v>-0.128</v>
      </c>
      <c r="O224" s="194" t="str">
        <f ca="1" t="shared" si="21"/>
        <v>是</v>
      </c>
      <c r="P224" s="194" t="str">
        <f t="shared" si="25"/>
        <v>是</v>
      </c>
    </row>
    <row r="225" s="175" customFormat="1" ht="18.95" customHeight="1" spans="1:16">
      <c r="A225" s="185" t="s">
        <v>165</v>
      </c>
      <c r="B225" s="186" t="s">
        <v>165</v>
      </c>
      <c r="C225" s="186" t="s">
        <v>519</v>
      </c>
      <c r="D225" s="187" t="s">
        <v>520</v>
      </c>
      <c r="E225" s="186" t="s">
        <v>176</v>
      </c>
      <c r="F225" s="52" t="s">
        <v>170</v>
      </c>
      <c r="G225" s="38">
        <v>1693</v>
      </c>
      <c r="H225" s="38" t="str">
        <f>IFERROR(VLOOKUP(D225,#REF!,4,0),"0")</f>
        <v>0</v>
      </c>
      <c r="I225" s="38"/>
      <c r="J225" s="38">
        <f>VLOOKUP(F225,'数据-省本级决算数'!$A:$B,2,0)</f>
        <v>4776</v>
      </c>
      <c r="K225" s="193">
        <f t="shared" si="22"/>
        <v>2.82</v>
      </c>
      <c r="L225" s="193" t="e">
        <f t="shared" si="23"/>
        <v>#DIV/0!</v>
      </c>
      <c r="M225" s="193">
        <f t="shared" si="24"/>
        <v>0</v>
      </c>
      <c r="N225" s="148">
        <f t="shared" si="20"/>
        <v>1.821</v>
      </c>
      <c r="O225" s="194" t="str">
        <f t="shared" si="21"/>
        <v>是</v>
      </c>
      <c r="P225" s="194" t="str">
        <f t="shared" si="25"/>
        <v>否</v>
      </c>
    </row>
    <row r="226" s="175" customFormat="1" ht="18.95" customHeight="1" spans="1:16">
      <c r="A226" s="185" t="s">
        <v>165</v>
      </c>
      <c r="B226" s="186" t="s">
        <v>165</v>
      </c>
      <c r="C226" s="186" t="s">
        <v>519</v>
      </c>
      <c r="D226" s="187" t="s">
        <v>521</v>
      </c>
      <c r="E226" s="186" t="s">
        <v>176</v>
      </c>
      <c r="F226" s="52" t="s">
        <v>172</v>
      </c>
      <c r="G226" s="38">
        <v>0</v>
      </c>
      <c r="H226" s="38" t="str">
        <f>IFERROR(VLOOKUP(D226,#REF!,4,0),"0")</f>
        <v>0</v>
      </c>
      <c r="I226" s="38"/>
      <c r="J226" s="38">
        <f>VLOOKUP(F226,'数据-省本级决算数'!$A:$B,2,0)</f>
        <v>590</v>
      </c>
      <c r="K226" s="193"/>
      <c r="L226" s="193"/>
      <c r="M226" s="193">
        <f t="shared" si="24"/>
        <v>0</v>
      </c>
      <c r="N226" s="148" t="str">
        <f t="shared" si="20"/>
        <v/>
      </c>
      <c r="O226" s="194" t="str">
        <f t="shared" si="21"/>
        <v>是</v>
      </c>
      <c r="P226" s="194" t="str">
        <f t="shared" si="25"/>
        <v>否</v>
      </c>
    </row>
    <row r="227" s="175" customFormat="1" ht="18.95" customHeight="1" spans="1:16">
      <c r="A227" s="185" t="s">
        <v>165</v>
      </c>
      <c r="B227" s="186" t="s">
        <v>165</v>
      </c>
      <c r="C227" s="186" t="s">
        <v>519</v>
      </c>
      <c r="D227" s="187" t="s">
        <v>522</v>
      </c>
      <c r="E227" s="186" t="s">
        <v>176</v>
      </c>
      <c r="F227" s="52" t="s">
        <v>174</v>
      </c>
      <c r="G227" s="38">
        <v>0</v>
      </c>
      <c r="H227" s="38" t="str">
        <f>IFERROR(VLOOKUP(D227,#REF!,4,0),"0")</f>
        <v>0</v>
      </c>
      <c r="I227" s="38"/>
      <c r="J227" s="38">
        <f>VLOOKUP(F227,'数据-省本级决算数'!$A:$B,2,0)</f>
        <v>713</v>
      </c>
      <c r="K227" s="193"/>
      <c r="L227" s="193"/>
      <c r="M227" s="193">
        <f t="shared" si="24"/>
        <v>0</v>
      </c>
      <c r="N227" s="148" t="str">
        <f t="shared" si="20"/>
        <v/>
      </c>
      <c r="O227" s="194" t="str">
        <f t="shared" si="21"/>
        <v>是</v>
      </c>
      <c r="P227" s="194" t="str">
        <f t="shared" si="25"/>
        <v>否</v>
      </c>
    </row>
    <row r="228" s="175" customFormat="1" ht="18.95" customHeight="1" spans="1:16">
      <c r="A228" s="185" t="s">
        <v>165</v>
      </c>
      <c r="B228" s="186" t="s">
        <v>165</v>
      </c>
      <c r="C228" s="186" t="s">
        <v>519</v>
      </c>
      <c r="D228" s="187" t="s">
        <v>523</v>
      </c>
      <c r="E228" s="186" t="s">
        <v>176</v>
      </c>
      <c r="F228" s="52" t="s">
        <v>189</v>
      </c>
      <c r="G228" s="38">
        <v>54</v>
      </c>
      <c r="H228" s="38" t="str">
        <f>IFERROR(VLOOKUP(D228,#REF!,4,0),"0")</f>
        <v>0</v>
      </c>
      <c r="I228" s="38"/>
      <c r="J228" s="38">
        <f>VLOOKUP(F228,'数据-省本级决算数'!$A:$B,2,0)</f>
        <v>103</v>
      </c>
      <c r="K228" s="193">
        <f t="shared" si="22"/>
        <v>1.91</v>
      </c>
      <c r="L228" s="193"/>
      <c r="M228" s="193">
        <f t="shared" si="24"/>
        <v>0</v>
      </c>
      <c r="N228" s="148">
        <f t="shared" si="20"/>
        <v>0.907</v>
      </c>
      <c r="O228" s="194" t="str">
        <f t="shared" si="21"/>
        <v>是</v>
      </c>
      <c r="P228" s="194" t="str">
        <f t="shared" si="25"/>
        <v>否</v>
      </c>
    </row>
    <row r="229" s="175" customFormat="1" ht="18.95" customHeight="1" spans="1:16">
      <c r="A229" s="185" t="s">
        <v>165</v>
      </c>
      <c r="B229" s="186"/>
      <c r="C229" s="186" t="s">
        <v>519</v>
      </c>
      <c r="D229" s="187" t="s">
        <v>525</v>
      </c>
      <c r="E229" s="186" t="s">
        <v>176</v>
      </c>
      <c r="F229" s="52" t="s">
        <v>524</v>
      </c>
      <c r="G229" s="38">
        <v>5909</v>
      </c>
      <c r="H229" s="38" t="str">
        <f>IFERROR(VLOOKUP(D229,#REF!,4,0),"0")</f>
        <v>0</v>
      </c>
      <c r="I229" s="38"/>
      <c r="J229" s="38">
        <f>VLOOKUP(F229,'数据-省本级决算数'!$A:$B,2,0)</f>
        <v>4357</v>
      </c>
      <c r="K229" s="193">
        <f t="shared" si="22"/>
        <v>0.74</v>
      </c>
      <c r="L229" s="193" t="e">
        <f t="shared" si="23"/>
        <v>#DIV/0!</v>
      </c>
      <c r="M229" s="193">
        <f t="shared" si="24"/>
        <v>0</v>
      </c>
      <c r="N229" s="148">
        <f t="shared" si="20"/>
        <v>-0.263</v>
      </c>
      <c r="O229" s="194" t="str">
        <f t="shared" si="21"/>
        <v>是</v>
      </c>
      <c r="P229" s="194" t="str">
        <f t="shared" si="25"/>
        <v>否</v>
      </c>
    </row>
    <row r="230" s="175" customFormat="1" ht="18.95" customHeight="1" spans="1:16">
      <c r="A230" s="185" t="s">
        <v>165</v>
      </c>
      <c r="B230" s="690" t="s">
        <v>167</v>
      </c>
      <c r="C230" s="186"/>
      <c r="D230" s="187" t="s">
        <v>527</v>
      </c>
      <c r="E230" s="186"/>
      <c r="F230" s="52" t="s">
        <v>526</v>
      </c>
      <c r="G230" s="38">
        <f ca="1">SUMIF($C229:$C1451,$D230,$G229:$G1450)</f>
        <v>6691</v>
      </c>
      <c r="H230" s="38">
        <f ca="1">SUMIF($C229:$C1450,$D230,$H229:$H1449)</f>
        <v>0</v>
      </c>
      <c r="I230" s="38">
        <f>IFERROR(VLOOKUP(F230,'数据-省本级调整数'!$A:$B,2,0),0)</f>
        <v>4488</v>
      </c>
      <c r="J230" s="38">
        <f>VLOOKUP(F230,'数据-省本级决算数'!$A:$B,2,0)</f>
        <v>4456</v>
      </c>
      <c r="K230" s="193">
        <f ca="1" t="shared" si="22"/>
        <v>0.67</v>
      </c>
      <c r="L230" s="193" t="e">
        <f ca="1" t="shared" si="23"/>
        <v>#DIV/0!</v>
      </c>
      <c r="M230" s="193">
        <f t="shared" si="24"/>
        <v>0.99</v>
      </c>
      <c r="N230" s="148">
        <f ca="1" t="shared" si="20"/>
        <v>-0.334</v>
      </c>
      <c r="O230" s="194" t="str">
        <f ca="1" t="shared" si="21"/>
        <v>是</v>
      </c>
      <c r="P230" s="194" t="str">
        <f t="shared" si="25"/>
        <v>是</v>
      </c>
    </row>
    <row r="231" s="175" customFormat="1" ht="18.95" customHeight="1" spans="1:16">
      <c r="A231" s="185" t="s">
        <v>165</v>
      </c>
      <c r="B231" s="186" t="s">
        <v>165</v>
      </c>
      <c r="C231" s="186" t="s">
        <v>527</v>
      </c>
      <c r="D231" s="187" t="s">
        <v>528</v>
      </c>
      <c r="E231" s="186" t="s">
        <v>176</v>
      </c>
      <c r="F231" s="52" t="s">
        <v>170</v>
      </c>
      <c r="G231" s="38">
        <v>1533</v>
      </c>
      <c r="H231" s="38" t="str">
        <f>IFERROR(VLOOKUP(D231,#REF!,4,0),"0")</f>
        <v>0</v>
      </c>
      <c r="I231" s="38"/>
      <c r="J231" s="38">
        <f>VLOOKUP(F231,'数据-省本级决算数'!$A:$B,2,0)</f>
        <v>4776</v>
      </c>
      <c r="K231" s="193">
        <f t="shared" si="22"/>
        <v>3.12</v>
      </c>
      <c r="L231" s="193" t="e">
        <f t="shared" si="23"/>
        <v>#DIV/0!</v>
      </c>
      <c r="M231" s="193">
        <f t="shared" si="24"/>
        <v>0</v>
      </c>
      <c r="N231" s="148">
        <f t="shared" si="20"/>
        <v>2.115</v>
      </c>
      <c r="O231" s="194" t="str">
        <f t="shared" si="21"/>
        <v>是</v>
      </c>
      <c r="P231" s="194" t="str">
        <f t="shared" si="25"/>
        <v>否</v>
      </c>
    </row>
    <row r="232" s="175" customFormat="1" ht="18.95" customHeight="1" spans="1:16">
      <c r="A232" s="185" t="s">
        <v>165</v>
      </c>
      <c r="B232" s="186" t="s">
        <v>165</v>
      </c>
      <c r="C232" s="186" t="s">
        <v>527</v>
      </c>
      <c r="D232" s="187" t="s">
        <v>529</v>
      </c>
      <c r="E232" s="186" t="s">
        <v>176</v>
      </c>
      <c r="F232" s="52" t="s">
        <v>172</v>
      </c>
      <c r="G232" s="38">
        <v>0</v>
      </c>
      <c r="H232" s="38" t="str">
        <f>IFERROR(VLOOKUP(D232,#REF!,4,0),"0")</f>
        <v>0</v>
      </c>
      <c r="I232" s="38"/>
      <c r="J232" s="38">
        <f>VLOOKUP(F232,'数据-省本级决算数'!$A:$B,2,0)</f>
        <v>590</v>
      </c>
      <c r="K232" s="193"/>
      <c r="L232" s="193"/>
      <c r="M232" s="193">
        <f t="shared" si="24"/>
        <v>0</v>
      </c>
      <c r="N232" s="148" t="str">
        <f t="shared" si="20"/>
        <v/>
      </c>
      <c r="O232" s="194" t="str">
        <f t="shared" si="21"/>
        <v>是</v>
      </c>
      <c r="P232" s="194" t="str">
        <f t="shared" si="25"/>
        <v>否</v>
      </c>
    </row>
    <row r="233" s="175" customFormat="1" ht="18.95" customHeight="1" spans="1:16">
      <c r="A233" s="185" t="s">
        <v>165</v>
      </c>
      <c r="B233" s="186" t="s">
        <v>165</v>
      </c>
      <c r="C233" s="186" t="s">
        <v>527</v>
      </c>
      <c r="D233" s="187" t="s">
        <v>530</v>
      </c>
      <c r="E233" s="186" t="s">
        <v>176</v>
      </c>
      <c r="F233" s="52" t="s">
        <v>174</v>
      </c>
      <c r="G233" s="38">
        <v>0</v>
      </c>
      <c r="H233" s="38" t="str">
        <f>IFERROR(VLOOKUP(D233,#REF!,4,0),"0")</f>
        <v>0</v>
      </c>
      <c r="I233" s="38"/>
      <c r="J233" s="38">
        <f>VLOOKUP(F233,'数据-省本级决算数'!$A:$B,2,0)</f>
        <v>713</v>
      </c>
      <c r="K233" s="193"/>
      <c r="L233" s="193"/>
      <c r="M233" s="193">
        <f t="shared" si="24"/>
        <v>0</v>
      </c>
      <c r="N233" s="148" t="str">
        <f t="shared" si="20"/>
        <v/>
      </c>
      <c r="O233" s="194" t="str">
        <f t="shared" si="21"/>
        <v>是</v>
      </c>
      <c r="P233" s="194" t="str">
        <f t="shared" si="25"/>
        <v>否</v>
      </c>
    </row>
    <row r="234" s="175" customFormat="1" ht="18.95" customHeight="1" spans="1:16">
      <c r="A234" s="185" t="s">
        <v>165</v>
      </c>
      <c r="B234" s="186" t="s">
        <v>165</v>
      </c>
      <c r="C234" s="186" t="s">
        <v>527</v>
      </c>
      <c r="D234" s="187" t="s">
        <v>531</v>
      </c>
      <c r="E234" s="186" t="s">
        <v>176</v>
      </c>
      <c r="F234" s="52" t="s">
        <v>189</v>
      </c>
      <c r="G234" s="38">
        <v>89</v>
      </c>
      <c r="H234" s="38" t="str">
        <f>IFERROR(VLOOKUP(D234,#REF!,4,0),"0")</f>
        <v>0</v>
      </c>
      <c r="I234" s="38"/>
      <c r="J234" s="38">
        <f>VLOOKUP(F234,'数据-省本级决算数'!$A:$B,2,0)</f>
        <v>103</v>
      </c>
      <c r="K234" s="193">
        <f t="shared" si="22"/>
        <v>1.16</v>
      </c>
      <c r="L234" s="193" t="e">
        <f t="shared" si="23"/>
        <v>#DIV/0!</v>
      </c>
      <c r="M234" s="193">
        <f t="shared" si="24"/>
        <v>0</v>
      </c>
      <c r="N234" s="148">
        <f t="shared" si="20"/>
        <v>0.157</v>
      </c>
      <c r="O234" s="194" t="str">
        <f t="shared" si="21"/>
        <v>是</v>
      </c>
      <c r="P234" s="194" t="str">
        <f t="shared" si="25"/>
        <v>否</v>
      </c>
    </row>
    <row r="235" s="175" customFormat="1" ht="18.95" customHeight="1" spans="1:16">
      <c r="A235" s="185" t="s">
        <v>165</v>
      </c>
      <c r="B235" s="186"/>
      <c r="C235" s="186" t="s">
        <v>527</v>
      </c>
      <c r="D235" s="187" t="s">
        <v>533</v>
      </c>
      <c r="E235" s="186" t="s">
        <v>176</v>
      </c>
      <c r="F235" s="52" t="s">
        <v>532</v>
      </c>
      <c r="G235" s="38">
        <v>5069</v>
      </c>
      <c r="H235" s="38" t="str">
        <f>IFERROR(VLOOKUP(D235,#REF!,4,0),"0")</f>
        <v>0</v>
      </c>
      <c r="I235" s="38"/>
      <c r="J235" s="38">
        <f>VLOOKUP(F235,'数据-省本级决算数'!$A:$B,2,0)</f>
        <v>2668</v>
      </c>
      <c r="K235" s="193">
        <f t="shared" si="22"/>
        <v>0.53</v>
      </c>
      <c r="L235" s="193" t="e">
        <f t="shared" si="23"/>
        <v>#DIV/0!</v>
      </c>
      <c r="M235" s="193">
        <f t="shared" si="24"/>
        <v>0</v>
      </c>
      <c r="N235" s="148">
        <f t="shared" si="20"/>
        <v>-0.474</v>
      </c>
      <c r="O235" s="194" t="str">
        <f t="shared" si="21"/>
        <v>是</v>
      </c>
      <c r="P235" s="194" t="str">
        <f t="shared" si="25"/>
        <v>否</v>
      </c>
    </row>
    <row r="236" s="175" customFormat="1" ht="18.95" customHeight="1" spans="1:16">
      <c r="A236" s="185" t="s">
        <v>165</v>
      </c>
      <c r="B236" s="690" t="s">
        <v>167</v>
      </c>
      <c r="C236" s="186"/>
      <c r="D236" s="187" t="s">
        <v>535</v>
      </c>
      <c r="E236" s="186"/>
      <c r="F236" s="52" t="s">
        <v>534</v>
      </c>
      <c r="G236" s="38">
        <f ca="1">SUMIF($C235:$C1457,$D236,$G235:$G1456)</f>
        <v>4504</v>
      </c>
      <c r="H236" s="38">
        <f ca="1">SUMIF($C235:$C1456,$D236,$H235:$H1455)</f>
        <v>0</v>
      </c>
      <c r="I236" s="38">
        <f>IFERROR(VLOOKUP(F236,'数据-省本级调整数'!$A:$B,2,0),0)</f>
        <v>4320</v>
      </c>
      <c r="J236" s="38">
        <f>VLOOKUP(F236,'数据-省本级决算数'!$A:$B,2,0)</f>
        <v>4313</v>
      </c>
      <c r="K236" s="193">
        <f ca="1" t="shared" si="22"/>
        <v>0.96</v>
      </c>
      <c r="L236" s="193" t="e">
        <f ca="1" t="shared" si="23"/>
        <v>#DIV/0!</v>
      </c>
      <c r="M236" s="193">
        <f t="shared" si="24"/>
        <v>1</v>
      </c>
      <c r="N236" s="148">
        <f ca="1" t="shared" si="20"/>
        <v>-0.042</v>
      </c>
      <c r="O236" s="194" t="str">
        <f ca="1" t="shared" si="21"/>
        <v>是</v>
      </c>
      <c r="P236" s="194" t="str">
        <f t="shared" si="25"/>
        <v>是</v>
      </c>
    </row>
    <row r="237" s="175" customFormat="1" ht="18.95" customHeight="1" spans="1:16">
      <c r="A237" s="185" t="s">
        <v>165</v>
      </c>
      <c r="B237" s="186" t="s">
        <v>165</v>
      </c>
      <c r="C237" s="186" t="s">
        <v>535</v>
      </c>
      <c r="D237" s="187" t="s">
        <v>536</v>
      </c>
      <c r="E237" s="186" t="s">
        <v>176</v>
      </c>
      <c r="F237" s="52" t="s">
        <v>170</v>
      </c>
      <c r="G237" s="38">
        <v>991</v>
      </c>
      <c r="H237" s="38" t="str">
        <f>IFERROR(VLOOKUP(D237,#REF!,4,0),"0")</f>
        <v>0</v>
      </c>
      <c r="I237" s="38"/>
      <c r="J237" s="38">
        <f>VLOOKUP(F237,'数据-省本级决算数'!$A:$B,2,0)</f>
        <v>4776</v>
      </c>
      <c r="K237" s="193">
        <f t="shared" si="22"/>
        <v>4.82</v>
      </c>
      <c r="L237" s="193" t="e">
        <f t="shared" si="23"/>
        <v>#DIV/0!</v>
      </c>
      <c r="M237" s="193">
        <f t="shared" si="24"/>
        <v>0</v>
      </c>
      <c r="N237" s="148">
        <f t="shared" si="20"/>
        <v>3.819</v>
      </c>
      <c r="O237" s="194" t="str">
        <f t="shared" si="21"/>
        <v>是</v>
      </c>
      <c r="P237" s="194" t="str">
        <f t="shared" si="25"/>
        <v>否</v>
      </c>
    </row>
    <row r="238" s="175" customFormat="1" ht="18.95" customHeight="1" spans="1:16">
      <c r="A238" s="185" t="s">
        <v>165</v>
      </c>
      <c r="B238" s="186" t="s">
        <v>165</v>
      </c>
      <c r="C238" s="186" t="s">
        <v>535</v>
      </c>
      <c r="D238" s="187" t="s">
        <v>537</v>
      </c>
      <c r="E238" s="186" t="s">
        <v>176</v>
      </c>
      <c r="F238" s="52" t="s">
        <v>172</v>
      </c>
      <c r="G238" s="38">
        <v>892</v>
      </c>
      <c r="H238" s="38" t="str">
        <f>IFERROR(VLOOKUP(D238,#REF!,4,0),"0")</f>
        <v>0</v>
      </c>
      <c r="I238" s="38"/>
      <c r="J238" s="38">
        <f>VLOOKUP(F238,'数据-省本级决算数'!$A:$B,2,0)</f>
        <v>590</v>
      </c>
      <c r="K238" s="193">
        <f t="shared" si="22"/>
        <v>0.66</v>
      </c>
      <c r="L238" s="193" t="e">
        <f t="shared" si="23"/>
        <v>#DIV/0!</v>
      </c>
      <c r="M238" s="193">
        <f t="shared" si="24"/>
        <v>0</v>
      </c>
      <c r="N238" s="148">
        <f t="shared" si="20"/>
        <v>-0.339</v>
      </c>
      <c r="O238" s="194" t="str">
        <f t="shared" si="21"/>
        <v>是</v>
      </c>
      <c r="P238" s="194" t="str">
        <f t="shared" si="25"/>
        <v>否</v>
      </c>
    </row>
    <row r="239" s="175" customFormat="1" ht="18.95" customHeight="1" spans="1:16">
      <c r="A239" s="185" t="s">
        <v>165</v>
      </c>
      <c r="B239" s="186" t="s">
        <v>165</v>
      </c>
      <c r="C239" s="186" t="s">
        <v>535</v>
      </c>
      <c r="D239" s="187" t="s">
        <v>538</v>
      </c>
      <c r="E239" s="186" t="s">
        <v>176</v>
      </c>
      <c r="F239" s="52" t="s">
        <v>174</v>
      </c>
      <c r="G239" s="38">
        <v>0</v>
      </c>
      <c r="H239" s="38" t="str">
        <f>IFERROR(VLOOKUP(D239,#REF!,4,0),"0")</f>
        <v>0</v>
      </c>
      <c r="I239" s="38"/>
      <c r="J239" s="38">
        <f>VLOOKUP(F239,'数据-省本级决算数'!$A:$B,2,0)</f>
        <v>713</v>
      </c>
      <c r="K239" s="193"/>
      <c r="L239" s="193"/>
      <c r="M239" s="193">
        <f t="shared" si="24"/>
        <v>0</v>
      </c>
      <c r="N239" s="148" t="str">
        <f t="shared" si="20"/>
        <v/>
      </c>
      <c r="O239" s="194" t="str">
        <f t="shared" si="21"/>
        <v>是</v>
      </c>
      <c r="P239" s="194" t="str">
        <f t="shared" si="25"/>
        <v>否</v>
      </c>
    </row>
    <row r="240" s="175" customFormat="1" ht="18.95" customHeight="1" spans="1:16">
      <c r="A240" s="185" t="s">
        <v>165</v>
      </c>
      <c r="B240" s="186" t="s">
        <v>165</v>
      </c>
      <c r="C240" s="186" t="s">
        <v>535</v>
      </c>
      <c r="D240" s="187" t="s">
        <v>539</v>
      </c>
      <c r="E240" s="186" t="s">
        <v>176</v>
      </c>
      <c r="F240" s="52" t="s">
        <v>189</v>
      </c>
      <c r="G240" s="38">
        <v>0</v>
      </c>
      <c r="H240" s="38" t="str">
        <f>IFERROR(VLOOKUP(D240,#REF!,4,0),"0")</f>
        <v>0</v>
      </c>
      <c r="I240" s="38"/>
      <c r="J240" s="38">
        <f>VLOOKUP(F240,'数据-省本级决算数'!$A:$B,2,0)</f>
        <v>103</v>
      </c>
      <c r="K240" s="193"/>
      <c r="L240" s="193"/>
      <c r="M240" s="193">
        <f t="shared" si="24"/>
        <v>0</v>
      </c>
      <c r="N240" s="148" t="str">
        <f t="shared" si="20"/>
        <v/>
      </c>
      <c r="O240" s="194" t="str">
        <f t="shared" si="21"/>
        <v>是</v>
      </c>
      <c r="P240" s="194" t="str">
        <f t="shared" si="25"/>
        <v>否</v>
      </c>
    </row>
    <row r="241" s="175" customFormat="1" ht="18.95" customHeight="1" spans="1:16">
      <c r="A241" s="185" t="s">
        <v>165</v>
      </c>
      <c r="B241" s="186"/>
      <c r="C241" s="186" t="s">
        <v>535</v>
      </c>
      <c r="D241" s="187" t="s">
        <v>541</v>
      </c>
      <c r="E241" s="186" t="s">
        <v>176</v>
      </c>
      <c r="F241" s="52" t="s">
        <v>540</v>
      </c>
      <c r="G241" s="38">
        <v>2621</v>
      </c>
      <c r="H241" s="38" t="str">
        <f>IFERROR(VLOOKUP(D241,#REF!,4,0),"0")</f>
        <v>0</v>
      </c>
      <c r="I241" s="38"/>
      <c r="J241" s="38">
        <f>VLOOKUP(F241,'数据-省本级决算数'!$A:$B,2,0)</f>
        <v>2251</v>
      </c>
      <c r="K241" s="193">
        <f t="shared" si="22"/>
        <v>0.86</v>
      </c>
      <c r="L241" s="193" t="e">
        <f t="shared" si="23"/>
        <v>#DIV/0!</v>
      </c>
      <c r="M241" s="193">
        <f t="shared" si="24"/>
        <v>0</v>
      </c>
      <c r="N241" s="148">
        <f t="shared" si="20"/>
        <v>-0.141</v>
      </c>
      <c r="O241" s="194" t="str">
        <f t="shared" si="21"/>
        <v>是</v>
      </c>
      <c r="P241" s="194" t="str">
        <f t="shared" si="25"/>
        <v>否</v>
      </c>
    </row>
    <row r="242" s="175" customFormat="1" ht="18.95" customHeight="1" spans="1:16">
      <c r="A242" s="185" t="s">
        <v>165</v>
      </c>
      <c r="B242" s="690" t="s">
        <v>167</v>
      </c>
      <c r="C242" s="186"/>
      <c r="D242" s="187" t="s">
        <v>543</v>
      </c>
      <c r="E242" s="186"/>
      <c r="F242" s="52" t="s">
        <v>542</v>
      </c>
      <c r="G242" s="188">
        <f ca="1">SUMIF($C241:$C1463,$D242,$G241:$G1462)</f>
        <v>0</v>
      </c>
      <c r="H242" s="38">
        <f ca="1">SUMIF($C241:$C1462,$D242,$H241:$H1461)</f>
        <v>0</v>
      </c>
      <c r="I242" s="38">
        <f>IFERROR(VLOOKUP(F242,'数据-省本级调整数'!$A:$B,2,0),0)</f>
        <v>0</v>
      </c>
      <c r="J242" s="38">
        <f>VLOOKUP(F242,'数据-省本级决算数'!$A:$B,2,0)</f>
        <v>0</v>
      </c>
      <c r="K242" s="193"/>
      <c r="L242" s="193"/>
      <c r="M242" s="193">
        <f t="shared" si="24"/>
        <v>0</v>
      </c>
      <c r="N242" s="146" t="str">
        <f ca="1" t="shared" si="20"/>
        <v/>
      </c>
      <c r="O242" s="194" t="str">
        <f ca="1" t="shared" si="21"/>
        <v>否</v>
      </c>
      <c r="P242" s="194" t="str">
        <f t="shared" si="25"/>
        <v>是</v>
      </c>
    </row>
    <row r="243" s="175" customFormat="1" ht="18.95" customHeight="1" spans="1:16">
      <c r="A243" s="185" t="s">
        <v>165</v>
      </c>
      <c r="B243" s="186" t="s">
        <v>165</v>
      </c>
      <c r="C243" s="186" t="s">
        <v>543</v>
      </c>
      <c r="D243" s="187" t="s">
        <v>544</v>
      </c>
      <c r="E243" s="186" t="s">
        <v>176</v>
      </c>
      <c r="F243" s="52" t="s">
        <v>170</v>
      </c>
      <c r="G243" s="38">
        <v>0</v>
      </c>
      <c r="H243" s="38" t="str">
        <f>IFERROR(VLOOKUP(D243,#REF!,4,0),"0")</f>
        <v>0</v>
      </c>
      <c r="I243" s="38"/>
      <c r="J243" s="38">
        <f>VLOOKUP(F243,'数据-省本级决算数'!$A:$B,2,0)</f>
        <v>4776</v>
      </c>
      <c r="K243" s="193"/>
      <c r="L243" s="193"/>
      <c r="M243" s="193">
        <f t="shared" si="24"/>
        <v>0</v>
      </c>
      <c r="N243" s="148" t="str">
        <f t="shared" si="20"/>
        <v/>
      </c>
      <c r="O243" s="194" t="str">
        <f t="shared" si="21"/>
        <v>是</v>
      </c>
      <c r="P243" s="194" t="str">
        <f t="shared" si="25"/>
        <v>否</v>
      </c>
    </row>
    <row r="244" s="175" customFormat="1" ht="18.95" customHeight="1" spans="1:16">
      <c r="A244" s="185" t="s">
        <v>165</v>
      </c>
      <c r="B244" s="186" t="s">
        <v>165</v>
      </c>
      <c r="C244" s="186" t="s">
        <v>543</v>
      </c>
      <c r="D244" s="187" t="s">
        <v>545</v>
      </c>
      <c r="E244" s="186" t="s">
        <v>176</v>
      </c>
      <c r="F244" s="52" t="s">
        <v>172</v>
      </c>
      <c r="G244" s="38">
        <v>0</v>
      </c>
      <c r="H244" s="38" t="str">
        <f>IFERROR(VLOOKUP(D244,#REF!,4,0),"0")</f>
        <v>0</v>
      </c>
      <c r="I244" s="38"/>
      <c r="J244" s="38">
        <f>VLOOKUP(F244,'数据-省本级决算数'!$A:$B,2,0)</f>
        <v>590</v>
      </c>
      <c r="K244" s="193"/>
      <c r="L244" s="193"/>
      <c r="M244" s="193">
        <f t="shared" si="24"/>
        <v>0</v>
      </c>
      <c r="N244" s="148" t="str">
        <f t="shared" si="20"/>
        <v/>
      </c>
      <c r="O244" s="194" t="str">
        <f t="shared" si="21"/>
        <v>是</v>
      </c>
      <c r="P244" s="194" t="str">
        <f t="shared" si="25"/>
        <v>否</v>
      </c>
    </row>
    <row r="245" s="175" customFormat="1" ht="18.95" customHeight="1" spans="1:16">
      <c r="A245" s="185" t="s">
        <v>165</v>
      </c>
      <c r="B245" s="186" t="s">
        <v>165</v>
      </c>
      <c r="C245" s="186" t="s">
        <v>543</v>
      </c>
      <c r="D245" s="187" t="s">
        <v>546</v>
      </c>
      <c r="E245" s="186" t="s">
        <v>176</v>
      </c>
      <c r="F245" s="52" t="s">
        <v>174</v>
      </c>
      <c r="G245" s="38">
        <v>0</v>
      </c>
      <c r="H245" s="38" t="str">
        <f>IFERROR(VLOOKUP(D245,#REF!,4,0),"0")</f>
        <v>0</v>
      </c>
      <c r="I245" s="38"/>
      <c r="J245" s="38">
        <f>VLOOKUP(F245,'数据-省本级决算数'!$A:$B,2,0)</f>
        <v>713</v>
      </c>
      <c r="K245" s="193"/>
      <c r="L245" s="193"/>
      <c r="M245" s="193">
        <f t="shared" si="24"/>
        <v>0</v>
      </c>
      <c r="N245" s="148" t="str">
        <f t="shared" ref="N245:N308" si="26">IF(ISERROR(J245/G245-1),"",J245/G245-1)</f>
        <v/>
      </c>
      <c r="O245" s="194" t="str">
        <f t="shared" si="21"/>
        <v>是</v>
      </c>
      <c r="P245" s="194" t="str">
        <f t="shared" si="25"/>
        <v>否</v>
      </c>
    </row>
    <row r="246" s="175" customFormat="1" ht="18.95" customHeight="1" spans="1:16">
      <c r="A246" s="185" t="s">
        <v>165</v>
      </c>
      <c r="B246" s="186" t="s">
        <v>165</v>
      </c>
      <c r="C246" s="186" t="s">
        <v>543</v>
      </c>
      <c r="D246" s="187" t="s">
        <v>547</v>
      </c>
      <c r="E246" s="186" t="s">
        <v>176</v>
      </c>
      <c r="F246" s="52" t="s">
        <v>189</v>
      </c>
      <c r="G246" s="38">
        <v>0</v>
      </c>
      <c r="H246" s="38" t="str">
        <f>IFERROR(VLOOKUP(D246,#REF!,4,0),"0")</f>
        <v>0</v>
      </c>
      <c r="I246" s="38"/>
      <c r="J246" s="38">
        <f>VLOOKUP(F246,'数据-省本级决算数'!$A:$B,2,0)</f>
        <v>103</v>
      </c>
      <c r="K246" s="193"/>
      <c r="L246" s="193"/>
      <c r="M246" s="193">
        <f t="shared" si="24"/>
        <v>0</v>
      </c>
      <c r="N246" s="148" t="str">
        <f t="shared" si="26"/>
        <v/>
      </c>
      <c r="O246" s="194" t="str">
        <f t="shared" si="21"/>
        <v>是</v>
      </c>
      <c r="P246" s="194" t="str">
        <f t="shared" si="25"/>
        <v>否</v>
      </c>
    </row>
    <row r="247" s="175" customFormat="1" ht="18.95" customHeight="1" spans="1:16">
      <c r="A247" s="185" t="s">
        <v>165</v>
      </c>
      <c r="B247" s="186"/>
      <c r="C247" s="186" t="s">
        <v>543</v>
      </c>
      <c r="D247" s="187" t="s">
        <v>549</v>
      </c>
      <c r="E247" s="186" t="s">
        <v>176</v>
      </c>
      <c r="F247" s="52" t="s">
        <v>548</v>
      </c>
      <c r="G247" s="38">
        <v>0</v>
      </c>
      <c r="H247" s="38" t="str">
        <f>IFERROR(VLOOKUP(D247,#REF!,4,0),"0")</f>
        <v>0</v>
      </c>
      <c r="I247" s="38"/>
      <c r="J247" s="38">
        <f>VLOOKUP(F247,'数据-省本级决算数'!$A:$B,2,0)</f>
        <v>0</v>
      </c>
      <c r="K247" s="193"/>
      <c r="L247" s="193"/>
      <c r="M247" s="193">
        <f t="shared" si="24"/>
        <v>0</v>
      </c>
      <c r="N247" s="148" t="str">
        <f t="shared" si="26"/>
        <v/>
      </c>
      <c r="O247" s="194" t="str">
        <f t="shared" si="21"/>
        <v>否</v>
      </c>
      <c r="P247" s="194" t="str">
        <f t="shared" si="25"/>
        <v>否</v>
      </c>
    </row>
    <row r="248" s="175" customFormat="1" ht="18.95" customHeight="1" spans="1:16">
      <c r="A248" s="185" t="s">
        <v>165</v>
      </c>
      <c r="B248" s="186" t="s">
        <v>167</v>
      </c>
      <c r="C248" s="186"/>
      <c r="D248" s="187" t="s">
        <v>551</v>
      </c>
      <c r="E248" s="186"/>
      <c r="F248" s="52" t="s">
        <v>550</v>
      </c>
      <c r="G248" s="38">
        <f ca="1">SUMIF($C247:$C1469,$D248,$G247:$G1468)</f>
        <v>5291</v>
      </c>
      <c r="H248" s="38">
        <f ca="1">SUMIF($C247:$C1468,$D248,$H247:$H1467)</f>
        <v>0</v>
      </c>
      <c r="I248" s="38">
        <f>IFERROR(VLOOKUP(F248,'数据-省本级调整数'!$A:$B,2,0),0)</f>
        <v>5678</v>
      </c>
      <c r="J248" s="38">
        <f>VLOOKUP(F248,'数据-省本级决算数'!$A:$B,2,0)</f>
        <v>5178</v>
      </c>
      <c r="K248" s="193">
        <f ca="1" t="shared" si="22"/>
        <v>0.98</v>
      </c>
      <c r="L248" s="193" t="e">
        <f ca="1" t="shared" si="23"/>
        <v>#DIV/0!</v>
      </c>
      <c r="M248" s="193">
        <f t="shared" si="24"/>
        <v>0.91</v>
      </c>
      <c r="N248" s="148">
        <f ca="1" t="shared" si="26"/>
        <v>-0.021</v>
      </c>
      <c r="O248" s="194" t="str">
        <f ca="1" t="shared" si="21"/>
        <v>是</v>
      </c>
      <c r="P248" s="194" t="str">
        <f t="shared" si="25"/>
        <v>是</v>
      </c>
    </row>
    <row r="249" s="175" customFormat="1" ht="18.95" customHeight="1" spans="1:16">
      <c r="A249" s="185" t="s">
        <v>165</v>
      </c>
      <c r="B249" s="186" t="s">
        <v>165</v>
      </c>
      <c r="C249" s="186" t="s">
        <v>551</v>
      </c>
      <c r="D249" s="187" t="s">
        <v>552</v>
      </c>
      <c r="E249" s="186" t="s">
        <v>176</v>
      </c>
      <c r="F249" s="52" t="s">
        <v>170</v>
      </c>
      <c r="G249" s="38">
        <v>1321</v>
      </c>
      <c r="H249" s="38" t="str">
        <f>IFERROR(VLOOKUP(D249,#REF!,4,0),"0")</f>
        <v>0</v>
      </c>
      <c r="I249" s="38"/>
      <c r="J249" s="38">
        <f>VLOOKUP(F249,'数据-省本级决算数'!$A:$B,2,0)</f>
        <v>4776</v>
      </c>
      <c r="K249" s="193">
        <f t="shared" si="22"/>
        <v>3.62</v>
      </c>
      <c r="L249" s="193" t="e">
        <f t="shared" si="23"/>
        <v>#DIV/0!</v>
      </c>
      <c r="M249" s="193">
        <f t="shared" si="24"/>
        <v>0</v>
      </c>
      <c r="N249" s="148">
        <f t="shared" si="26"/>
        <v>2.615</v>
      </c>
      <c r="O249" s="194" t="str">
        <f t="shared" si="21"/>
        <v>是</v>
      </c>
      <c r="P249" s="194" t="str">
        <f t="shared" si="25"/>
        <v>否</v>
      </c>
    </row>
    <row r="250" s="175" customFormat="1" ht="18.95" customHeight="1" spans="1:16">
      <c r="A250" s="185" t="s">
        <v>165</v>
      </c>
      <c r="B250" s="186" t="s">
        <v>165</v>
      </c>
      <c r="C250" s="186" t="s">
        <v>551</v>
      </c>
      <c r="D250" s="187" t="s">
        <v>553</v>
      </c>
      <c r="E250" s="186" t="s">
        <v>176</v>
      </c>
      <c r="F250" s="52" t="s">
        <v>172</v>
      </c>
      <c r="G250" s="38">
        <v>1065</v>
      </c>
      <c r="H250" s="38" t="str">
        <f>IFERROR(VLOOKUP(D250,#REF!,4,0),"0")</f>
        <v>0</v>
      </c>
      <c r="I250" s="38"/>
      <c r="J250" s="38">
        <f>VLOOKUP(F250,'数据-省本级决算数'!$A:$B,2,0)</f>
        <v>590</v>
      </c>
      <c r="K250" s="193">
        <f t="shared" si="22"/>
        <v>0.55</v>
      </c>
      <c r="L250" s="193" t="e">
        <f t="shared" si="23"/>
        <v>#DIV/0!</v>
      </c>
      <c r="M250" s="193">
        <f t="shared" si="24"/>
        <v>0</v>
      </c>
      <c r="N250" s="148">
        <f t="shared" si="26"/>
        <v>-0.446</v>
      </c>
      <c r="O250" s="194" t="str">
        <f t="shared" si="21"/>
        <v>是</v>
      </c>
      <c r="P250" s="194" t="str">
        <f t="shared" si="25"/>
        <v>否</v>
      </c>
    </row>
    <row r="251" s="175" customFormat="1" ht="18.95" customHeight="1" spans="1:16">
      <c r="A251" s="185" t="s">
        <v>165</v>
      </c>
      <c r="B251" s="186" t="s">
        <v>165</v>
      </c>
      <c r="C251" s="186" t="s">
        <v>551</v>
      </c>
      <c r="D251" s="187" t="s">
        <v>554</v>
      </c>
      <c r="E251" s="186" t="s">
        <v>176</v>
      </c>
      <c r="F251" s="52" t="s">
        <v>174</v>
      </c>
      <c r="G251" s="38">
        <v>0</v>
      </c>
      <c r="H251" s="38" t="str">
        <f>IFERROR(VLOOKUP(D251,#REF!,4,0),"0")</f>
        <v>0</v>
      </c>
      <c r="I251" s="38"/>
      <c r="J251" s="38">
        <f>VLOOKUP(F251,'数据-省本级决算数'!$A:$B,2,0)</f>
        <v>713</v>
      </c>
      <c r="K251" s="193"/>
      <c r="L251" s="193"/>
      <c r="M251" s="193">
        <f t="shared" si="24"/>
        <v>0</v>
      </c>
      <c r="N251" s="148" t="str">
        <f t="shared" si="26"/>
        <v/>
      </c>
      <c r="O251" s="194" t="str">
        <f t="shared" si="21"/>
        <v>是</v>
      </c>
      <c r="P251" s="194" t="str">
        <f t="shared" si="25"/>
        <v>否</v>
      </c>
    </row>
    <row r="252" s="175" customFormat="1" ht="18.95" customHeight="1" spans="1:16">
      <c r="A252" s="185" t="s">
        <v>165</v>
      </c>
      <c r="B252" s="186" t="s">
        <v>165</v>
      </c>
      <c r="C252" s="186" t="s">
        <v>551</v>
      </c>
      <c r="D252" s="187" t="s">
        <v>555</v>
      </c>
      <c r="E252" s="186" t="s">
        <v>176</v>
      </c>
      <c r="F252" s="52" t="s">
        <v>189</v>
      </c>
      <c r="G252" s="38">
        <v>26</v>
      </c>
      <c r="H252" s="38" t="str">
        <f>IFERROR(VLOOKUP(D252,#REF!,4,0),"0")</f>
        <v>0</v>
      </c>
      <c r="I252" s="38"/>
      <c r="J252" s="38">
        <f>VLOOKUP(F252,'数据-省本级决算数'!$A:$B,2,0)</f>
        <v>103</v>
      </c>
      <c r="K252" s="193">
        <f t="shared" si="22"/>
        <v>3.96</v>
      </c>
      <c r="L252" s="193" t="e">
        <f t="shared" si="23"/>
        <v>#DIV/0!</v>
      </c>
      <c r="M252" s="193">
        <f t="shared" si="24"/>
        <v>0</v>
      </c>
      <c r="N252" s="148">
        <f t="shared" si="26"/>
        <v>2.962</v>
      </c>
      <c r="O252" s="194" t="str">
        <f t="shared" si="21"/>
        <v>是</v>
      </c>
      <c r="P252" s="194" t="str">
        <f t="shared" si="25"/>
        <v>否</v>
      </c>
    </row>
    <row r="253" s="175" customFormat="1" ht="18.95" customHeight="1" spans="1:16">
      <c r="A253" s="185" t="s">
        <v>165</v>
      </c>
      <c r="B253" s="186"/>
      <c r="C253" s="186" t="s">
        <v>551</v>
      </c>
      <c r="D253" s="187" t="s">
        <v>557</v>
      </c>
      <c r="E253" s="186" t="s">
        <v>176</v>
      </c>
      <c r="F253" s="52" t="s">
        <v>556</v>
      </c>
      <c r="G253" s="38">
        <v>2879</v>
      </c>
      <c r="H253" s="38" t="str">
        <f>IFERROR(VLOOKUP(D253,#REF!,4,0),"0")</f>
        <v>0</v>
      </c>
      <c r="I253" s="38"/>
      <c r="J253" s="38">
        <f>VLOOKUP(F253,'数据-省本级决算数'!$A:$B,2,0)</f>
        <v>3074</v>
      </c>
      <c r="K253" s="193">
        <f t="shared" si="22"/>
        <v>1.07</v>
      </c>
      <c r="L253" s="193" t="e">
        <f t="shared" si="23"/>
        <v>#DIV/0!</v>
      </c>
      <c r="M253" s="193">
        <f t="shared" si="24"/>
        <v>0</v>
      </c>
      <c r="N253" s="148">
        <f t="shared" si="26"/>
        <v>0.068</v>
      </c>
      <c r="O253" s="194" t="str">
        <f t="shared" si="21"/>
        <v>是</v>
      </c>
      <c r="P253" s="194" t="str">
        <f t="shared" si="25"/>
        <v>否</v>
      </c>
    </row>
    <row r="254" s="175" customFormat="1" ht="18.95" customHeight="1" spans="1:16">
      <c r="A254" s="185" t="s">
        <v>165</v>
      </c>
      <c r="B254" s="186" t="s">
        <v>167</v>
      </c>
      <c r="C254" s="186"/>
      <c r="D254" s="187" t="s">
        <v>559</v>
      </c>
      <c r="E254" s="186"/>
      <c r="F254" s="52" t="s">
        <v>558</v>
      </c>
      <c r="G254" s="38">
        <f ca="1">SUMIF($C253:$C1475,$D254,$G253:$G1474)</f>
        <v>14111</v>
      </c>
      <c r="H254" s="38">
        <f ca="1">SUMIF($C253:$C1474,$D254,$H253:$H1473)</f>
        <v>0</v>
      </c>
      <c r="I254" s="38">
        <f>IFERROR(VLOOKUP(F254,'数据-省本级调整数'!$A:$B,2,0),0)</f>
        <v>17472</v>
      </c>
      <c r="J254" s="38">
        <f>VLOOKUP(F254,'数据-省本级决算数'!$A:$B,2,0)</f>
        <v>15772</v>
      </c>
      <c r="K254" s="193">
        <f ca="1" t="shared" si="22"/>
        <v>1.12</v>
      </c>
      <c r="L254" s="193" t="e">
        <f ca="1" t="shared" si="23"/>
        <v>#DIV/0!</v>
      </c>
      <c r="M254" s="193">
        <f t="shared" si="24"/>
        <v>0.9</v>
      </c>
      <c r="N254" s="148">
        <f ca="1" t="shared" si="26"/>
        <v>0.118</v>
      </c>
      <c r="O254" s="194" t="str">
        <f ca="1" t="shared" si="21"/>
        <v>是</v>
      </c>
      <c r="P254" s="194" t="str">
        <f t="shared" si="25"/>
        <v>是</v>
      </c>
    </row>
    <row r="255" s="175" customFormat="1" ht="18.95" customHeight="1" spans="1:16">
      <c r="A255" s="185" t="s">
        <v>165</v>
      </c>
      <c r="B255" s="186"/>
      <c r="C255" s="186" t="s">
        <v>559</v>
      </c>
      <c r="D255" s="187" t="s">
        <v>561</v>
      </c>
      <c r="E255" s="186" t="s">
        <v>176</v>
      </c>
      <c r="F255" s="52" t="s">
        <v>560</v>
      </c>
      <c r="G255" s="38">
        <v>97</v>
      </c>
      <c r="H255" s="38" t="str">
        <f>IFERROR(VLOOKUP(D255,#REF!,4,0),"0")</f>
        <v>0</v>
      </c>
      <c r="I255" s="38"/>
      <c r="J255" s="38">
        <f>VLOOKUP(F255,'数据-省本级决算数'!$A:$B,2,0)</f>
        <v>0</v>
      </c>
      <c r="K255" s="193">
        <f t="shared" si="22"/>
        <v>0</v>
      </c>
      <c r="L255" s="193"/>
      <c r="M255" s="193">
        <f t="shared" si="24"/>
        <v>0</v>
      </c>
      <c r="N255" s="148">
        <f t="shared" si="26"/>
        <v>-1</v>
      </c>
      <c r="O255" s="194" t="str">
        <f t="shared" si="21"/>
        <v>是</v>
      </c>
      <c r="P255" s="194" t="str">
        <f t="shared" si="25"/>
        <v>否</v>
      </c>
    </row>
    <row r="256" s="175" customFormat="1" ht="18.95" customHeight="1" spans="1:16">
      <c r="A256" s="185"/>
      <c r="B256" s="186" t="s">
        <v>165</v>
      </c>
      <c r="C256" s="186" t="s">
        <v>559</v>
      </c>
      <c r="D256" s="187" t="s">
        <v>563</v>
      </c>
      <c r="E256" s="186" t="s">
        <v>176</v>
      </c>
      <c r="F256" s="52" t="s">
        <v>562</v>
      </c>
      <c r="G256" s="38">
        <v>14014</v>
      </c>
      <c r="H256" s="38" t="str">
        <f>IFERROR(VLOOKUP(D256,#REF!,4,0),"0")</f>
        <v>0</v>
      </c>
      <c r="I256" s="38"/>
      <c r="J256" s="38">
        <f>VLOOKUP(F256,'数据-省本级决算数'!$A:$B,2,0)</f>
        <v>15772</v>
      </c>
      <c r="K256" s="193">
        <f t="shared" si="22"/>
        <v>1.13</v>
      </c>
      <c r="L256" s="193" t="e">
        <f t="shared" si="23"/>
        <v>#DIV/0!</v>
      </c>
      <c r="M256" s="193">
        <f t="shared" si="24"/>
        <v>0</v>
      </c>
      <c r="N256" s="148">
        <f t="shared" si="26"/>
        <v>0.125</v>
      </c>
      <c r="O256" s="194" t="str">
        <f t="shared" si="21"/>
        <v>是</v>
      </c>
      <c r="P256" s="194" t="str">
        <f t="shared" si="25"/>
        <v>否</v>
      </c>
    </row>
    <row r="257" s="175" customFormat="1" ht="18.95" customHeight="1" spans="1:16">
      <c r="A257" s="185" t="s">
        <v>164</v>
      </c>
      <c r="B257" s="186"/>
      <c r="C257" s="186" t="s">
        <v>165</v>
      </c>
      <c r="D257" s="187" t="s">
        <v>565</v>
      </c>
      <c r="E257" s="186"/>
      <c r="F257" s="54" t="s">
        <v>564</v>
      </c>
      <c r="G257" s="188">
        <f ca="1">SUMIF($B258:$B$1300,$D257,$G258:$G$1300)</f>
        <v>0</v>
      </c>
      <c r="H257" s="188">
        <f ca="1">SUMIF($B258:$B$1300,$D257,$H258:$H$1300)</f>
        <v>0</v>
      </c>
      <c r="I257" s="188">
        <f>SUMIF($B258:$B$1300,$D257,$I258:$I$1300)</f>
        <v>797</v>
      </c>
      <c r="J257" s="38">
        <f>VLOOKUP(F257,'数据-省本级决算数'!$A:$B,2,0)</f>
        <v>745</v>
      </c>
      <c r="K257" s="193"/>
      <c r="L257" s="193"/>
      <c r="M257" s="193">
        <f t="shared" si="24"/>
        <v>0.93</v>
      </c>
      <c r="N257" s="146" t="str">
        <f ca="1" t="shared" si="26"/>
        <v/>
      </c>
      <c r="O257" s="194" t="str">
        <f ca="1" t="shared" si="21"/>
        <v>是</v>
      </c>
      <c r="P257" s="194" t="str">
        <f t="shared" si="25"/>
        <v>是</v>
      </c>
    </row>
    <row r="258" s="175" customFormat="1" ht="18.95" customHeight="1" spans="1:16">
      <c r="A258" s="185"/>
      <c r="B258" s="186" t="s">
        <v>565</v>
      </c>
      <c r="C258" s="186" t="s">
        <v>165</v>
      </c>
      <c r="D258" s="187" t="s">
        <v>567</v>
      </c>
      <c r="E258" s="186" t="s">
        <v>176</v>
      </c>
      <c r="F258" s="52" t="s">
        <v>566</v>
      </c>
      <c r="G258" s="188">
        <v>0</v>
      </c>
      <c r="H258" s="38" t="str">
        <f>IFERROR(VLOOKUP(D258,#REF!,4,0),"0")</f>
        <v>0</v>
      </c>
      <c r="I258" s="38">
        <f>IFERROR(VLOOKUP(F258,'数据-省本级调整数'!$A:$B,2,0),0)</f>
        <v>0</v>
      </c>
      <c r="J258" s="38">
        <f>VLOOKUP(F258,'数据-省本级决算数'!$A:$B,2,0)</f>
        <v>0</v>
      </c>
      <c r="K258" s="193"/>
      <c r="L258" s="193"/>
      <c r="M258" s="193">
        <f t="shared" si="24"/>
        <v>0</v>
      </c>
      <c r="N258" s="146" t="str">
        <f t="shared" si="26"/>
        <v/>
      </c>
      <c r="O258" s="194" t="str">
        <f t="shared" si="21"/>
        <v>否</v>
      </c>
      <c r="P258" s="194" t="str">
        <f t="shared" si="25"/>
        <v>是</v>
      </c>
    </row>
    <row r="259" s="175" customFormat="1" ht="18.95" customHeight="1" spans="1:16">
      <c r="A259" s="185"/>
      <c r="B259" s="690" t="s">
        <v>565</v>
      </c>
      <c r="C259" s="186" t="s">
        <v>165</v>
      </c>
      <c r="D259" s="187" t="s">
        <v>569</v>
      </c>
      <c r="E259" s="186" t="s">
        <v>176</v>
      </c>
      <c r="F259" s="52" t="s">
        <v>568</v>
      </c>
      <c r="G259" s="38">
        <v>0</v>
      </c>
      <c r="H259" s="38" t="str">
        <f>IFERROR(VLOOKUP(D259,#REF!,4,0),"0")</f>
        <v>0</v>
      </c>
      <c r="I259" s="38">
        <f>IFERROR(VLOOKUP(F259,'数据-省本级调整数'!$A:$B,2,0),0)</f>
        <v>797</v>
      </c>
      <c r="J259" s="38">
        <f>VLOOKUP(F259,'数据-省本级决算数'!$A:$B,2,0)</f>
        <v>745</v>
      </c>
      <c r="K259" s="193"/>
      <c r="L259" s="193"/>
      <c r="M259" s="193">
        <f t="shared" si="24"/>
        <v>0.93</v>
      </c>
      <c r="N259" s="148" t="str">
        <f t="shared" si="26"/>
        <v/>
      </c>
      <c r="O259" s="194" t="str">
        <f t="shared" si="21"/>
        <v>是</v>
      </c>
      <c r="P259" s="194" t="str">
        <f t="shared" si="25"/>
        <v>是</v>
      </c>
    </row>
    <row r="260" s="175" customFormat="1" ht="18.95" customHeight="1" spans="1:16">
      <c r="A260" s="185" t="s">
        <v>164</v>
      </c>
      <c r="B260" s="186"/>
      <c r="C260" s="186" t="s">
        <v>165</v>
      </c>
      <c r="D260" s="689" t="s">
        <v>571</v>
      </c>
      <c r="E260" s="186"/>
      <c r="F260" s="54" t="s">
        <v>570</v>
      </c>
      <c r="G260" s="188">
        <f ca="1">SUMIF($B261:$B$1300,$D260,$G261:$G$1300)</f>
        <v>28095</v>
      </c>
      <c r="H260" s="188">
        <f ca="1">SUMIF($B261:$B$1300,$D260,$H261:$H$1300)</f>
        <v>0</v>
      </c>
      <c r="I260" s="188">
        <f>SUMIF($B261:$B$1300,$D260,$I261:$I$1300)</f>
        <v>27506</v>
      </c>
      <c r="J260" s="38">
        <f>VLOOKUP(F260,'数据-省本级决算数'!$A:$B,2,0)</f>
        <v>27506</v>
      </c>
      <c r="K260" s="193">
        <f ca="1" t="shared" si="22"/>
        <v>0.98</v>
      </c>
      <c r="L260" s="193" t="e">
        <f ca="1" t="shared" si="23"/>
        <v>#DIV/0!</v>
      </c>
      <c r="M260" s="193">
        <f t="shared" si="24"/>
        <v>1</v>
      </c>
      <c r="N260" s="146">
        <f ca="1" t="shared" si="26"/>
        <v>-0.021</v>
      </c>
      <c r="O260" s="194" t="str">
        <f ca="1" t="shared" ref="O260:O323" si="27">IF(F260&lt;&gt;"",IF(SUM(G260:J260)&lt;&gt;0,"是","否"),"空")</f>
        <v>是</v>
      </c>
      <c r="P260" s="194" t="str">
        <f t="shared" si="25"/>
        <v>是</v>
      </c>
    </row>
    <row r="261" s="175" customFormat="1" ht="18.95" customHeight="1" spans="1:16">
      <c r="A261" s="185" t="s">
        <v>165</v>
      </c>
      <c r="B261" s="186" t="s">
        <v>571</v>
      </c>
      <c r="C261" s="186" t="s">
        <v>165</v>
      </c>
      <c r="D261" s="187" t="s">
        <v>573</v>
      </c>
      <c r="E261" s="186"/>
      <c r="F261" s="52" t="s">
        <v>572</v>
      </c>
      <c r="G261" s="38">
        <f ca="1">SUMIF($C260:$C1482,$D261,$G260:$G1481)</f>
        <v>16285</v>
      </c>
      <c r="H261" s="38">
        <f ca="1">SUMIF($C260:$C1481,$D261,$H260:$H1480)</f>
        <v>0</v>
      </c>
      <c r="I261" s="38">
        <f>IFERROR(VLOOKUP(F261,'数据-省本级调整数'!$A:$B,2,0),0)</f>
        <v>27506</v>
      </c>
      <c r="J261" s="38">
        <f>VLOOKUP(F261,'数据-省本级决算数'!$A:$B,2,0)</f>
        <v>16790</v>
      </c>
      <c r="K261" s="193">
        <f ca="1" t="shared" ref="K261:K324" si="28">J261/G261</f>
        <v>1.03</v>
      </c>
      <c r="L261" s="193" t="e">
        <f ca="1" t="shared" ref="L261:L324" si="29">J261/H261</f>
        <v>#DIV/0!</v>
      </c>
      <c r="M261" s="193">
        <f t="shared" ref="M261:M324" si="30">IFERROR(J261/I261,0)</f>
        <v>0.61</v>
      </c>
      <c r="N261" s="148">
        <f ca="1" t="shared" si="26"/>
        <v>0.031</v>
      </c>
      <c r="O261" s="194" t="str">
        <f ca="1" t="shared" si="27"/>
        <v>是</v>
      </c>
      <c r="P261" s="194" t="str">
        <f t="shared" ref="P261:P324" si="31">IF(C261&lt;&gt;"",IF(OR(LEFT(D261,3)="205",LEFT(D261,3)="206",LEFT(D261,3)="207",LEFT(D261,3)="208",LEFT(D261,3)="210",LEFT(D261,3)="213"),"是","否"),"是")</f>
        <v>是</v>
      </c>
    </row>
    <row r="262" s="175" customFormat="1" ht="18.95" customHeight="1" spans="1:16">
      <c r="A262" s="185" t="s">
        <v>165</v>
      </c>
      <c r="B262" s="186"/>
      <c r="C262" s="690" t="s">
        <v>573</v>
      </c>
      <c r="D262" s="187" t="s">
        <v>575</v>
      </c>
      <c r="E262" s="186" t="s">
        <v>176</v>
      </c>
      <c r="F262" s="52" t="s">
        <v>574</v>
      </c>
      <c r="G262" s="38">
        <v>850</v>
      </c>
      <c r="H262" s="38" t="str">
        <f>IFERROR(VLOOKUP(D262,#REF!,4,0),"0")</f>
        <v>0</v>
      </c>
      <c r="I262" s="38"/>
      <c r="J262" s="38">
        <f>VLOOKUP(F262,'数据-省本级决算数'!$A:$B,2,0)</f>
        <v>850</v>
      </c>
      <c r="K262" s="193">
        <f t="shared" si="28"/>
        <v>1</v>
      </c>
      <c r="L262" s="193" t="e">
        <f t="shared" si="29"/>
        <v>#DIV/0!</v>
      </c>
      <c r="M262" s="193">
        <f t="shared" si="30"/>
        <v>0</v>
      </c>
      <c r="N262" s="148">
        <f t="shared" si="26"/>
        <v>0</v>
      </c>
      <c r="O262" s="194" t="str">
        <f t="shared" si="27"/>
        <v>是</v>
      </c>
      <c r="P262" s="194" t="str">
        <f t="shared" si="31"/>
        <v>否</v>
      </c>
    </row>
    <row r="263" s="175" customFormat="1" ht="18.95" customHeight="1" spans="1:16">
      <c r="A263" s="185" t="s">
        <v>165</v>
      </c>
      <c r="B263" s="186" t="s">
        <v>165</v>
      </c>
      <c r="C263" s="186" t="s">
        <v>573</v>
      </c>
      <c r="D263" s="187" t="s">
        <v>577</v>
      </c>
      <c r="E263" s="186" t="s">
        <v>176</v>
      </c>
      <c r="F263" s="52" t="s">
        <v>576</v>
      </c>
      <c r="G263" s="38">
        <v>30</v>
      </c>
      <c r="H263" s="38" t="str">
        <f>IFERROR(VLOOKUP(D263,#REF!,4,0),"0")</f>
        <v>0</v>
      </c>
      <c r="I263" s="38"/>
      <c r="J263" s="38">
        <f>VLOOKUP(F263,'数据-省本级决算数'!$A:$B,2,0)</f>
        <v>25</v>
      </c>
      <c r="K263" s="193">
        <f t="shared" si="28"/>
        <v>0.83</v>
      </c>
      <c r="L263" s="193" t="e">
        <f t="shared" si="29"/>
        <v>#DIV/0!</v>
      </c>
      <c r="M263" s="193">
        <f t="shared" si="30"/>
        <v>0</v>
      </c>
      <c r="N263" s="148">
        <f t="shared" si="26"/>
        <v>-0.167</v>
      </c>
      <c r="O263" s="194" t="str">
        <f t="shared" si="27"/>
        <v>是</v>
      </c>
      <c r="P263" s="194" t="str">
        <f t="shared" si="31"/>
        <v>否</v>
      </c>
    </row>
    <row r="264" s="175" customFormat="1" ht="18.95" customHeight="1" spans="1:16">
      <c r="A264" s="185" t="s">
        <v>165</v>
      </c>
      <c r="B264" s="186" t="s">
        <v>165</v>
      </c>
      <c r="C264" s="186" t="s">
        <v>573</v>
      </c>
      <c r="D264" s="187" t="s">
        <v>579</v>
      </c>
      <c r="E264" s="186" t="s">
        <v>176</v>
      </c>
      <c r="F264" s="52" t="s">
        <v>578</v>
      </c>
      <c r="G264" s="38">
        <v>2799</v>
      </c>
      <c r="H264" s="38" t="str">
        <f>IFERROR(VLOOKUP(D264,#REF!,4,0),"0")</f>
        <v>0</v>
      </c>
      <c r="I264" s="38"/>
      <c r="J264" s="38">
        <f>VLOOKUP(F264,'数据-省本级决算数'!$A:$B,2,0)</f>
        <v>1713</v>
      </c>
      <c r="K264" s="193">
        <f t="shared" si="28"/>
        <v>0.61</v>
      </c>
      <c r="L264" s="193" t="e">
        <f t="shared" si="29"/>
        <v>#DIV/0!</v>
      </c>
      <c r="M264" s="193">
        <f t="shared" si="30"/>
        <v>0</v>
      </c>
      <c r="N264" s="148">
        <f t="shared" si="26"/>
        <v>-0.388</v>
      </c>
      <c r="O264" s="194" t="str">
        <f t="shared" si="27"/>
        <v>是</v>
      </c>
      <c r="P264" s="194" t="str">
        <f t="shared" si="31"/>
        <v>否</v>
      </c>
    </row>
    <row r="265" s="175" customFormat="1" ht="18.95" customHeight="1" spans="1:16">
      <c r="A265" s="185" t="s">
        <v>165</v>
      </c>
      <c r="B265" s="186" t="s">
        <v>165</v>
      </c>
      <c r="C265" s="186" t="s">
        <v>573</v>
      </c>
      <c r="D265" s="187" t="s">
        <v>581</v>
      </c>
      <c r="E265" s="186" t="s">
        <v>176</v>
      </c>
      <c r="F265" s="52" t="s">
        <v>580</v>
      </c>
      <c r="G265" s="38">
        <v>30</v>
      </c>
      <c r="H265" s="38" t="str">
        <f>IFERROR(VLOOKUP(D265,#REF!,4,0),"0")</f>
        <v>0</v>
      </c>
      <c r="I265" s="38"/>
      <c r="J265" s="38">
        <f>VLOOKUP(F265,'数据-省本级决算数'!$A:$B,2,0)</f>
        <v>35</v>
      </c>
      <c r="K265" s="193">
        <f t="shared" si="28"/>
        <v>1.17</v>
      </c>
      <c r="L265" s="193" t="e">
        <f t="shared" si="29"/>
        <v>#DIV/0!</v>
      </c>
      <c r="M265" s="193">
        <f t="shared" si="30"/>
        <v>0</v>
      </c>
      <c r="N265" s="148">
        <f t="shared" si="26"/>
        <v>0.167</v>
      </c>
      <c r="O265" s="194" t="str">
        <f t="shared" si="27"/>
        <v>是</v>
      </c>
      <c r="P265" s="194" t="str">
        <f t="shared" si="31"/>
        <v>否</v>
      </c>
    </row>
    <row r="266" s="175" customFormat="1" ht="18.95" customHeight="1" spans="1:16">
      <c r="A266" s="185" t="s">
        <v>165</v>
      </c>
      <c r="B266" s="186" t="s">
        <v>165</v>
      </c>
      <c r="C266" s="186" t="s">
        <v>573</v>
      </c>
      <c r="D266" s="187" t="s">
        <v>583</v>
      </c>
      <c r="E266" s="186" t="s">
        <v>176</v>
      </c>
      <c r="F266" s="52" t="s">
        <v>582</v>
      </c>
      <c r="G266" s="38">
        <v>30</v>
      </c>
      <c r="H266" s="38" t="str">
        <f>IFERROR(VLOOKUP(D266,#REF!,4,0),"0")</f>
        <v>0</v>
      </c>
      <c r="I266" s="38"/>
      <c r="J266" s="38">
        <f>VLOOKUP(F266,'数据-省本级决算数'!$A:$B,2,0)</f>
        <v>30</v>
      </c>
      <c r="K266" s="193">
        <f t="shared" si="28"/>
        <v>1</v>
      </c>
      <c r="L266" s="193" t="e">
        <f t="shared" si="29"/>
        <v>#DIV/0!</v>
      </c>
      <c r="M266" s="193">
        <f t="shared" si="30"/>
        <v>0</v>
      </c>
      <c r="N266" s="148">
        <f t="shared" si="26"/>
        <v>0</v>
      </c>
      <c r="O266" s="194" t="str">
        <f t="shared" si="27"/>
        <v>是</v>
      </c>
      <c r="P266" s="194" t="str">
        <f t="shared" si="31"/>
        <v>否</v>
      </c>
    </row>
    <row r="267" s="175" customFormat="1" ht="18.95" customHeight="1" spans="1:16">
      <c r="A267" s="185" t="s">
        <v>165</v>
      </c>
      <c r="B267" s="186" t="s">
        <v>165</v>
      </c>
      <c r="C267" s="186" t="s">
        <v>573</v>
      </c>
      <c r="D267" s="187" t="s">
        <v>585</v>
      </c>
      <c r="E267" s="186" t="s">
        <v>176</v>
      </c>
      <c r="F267" s="52" t="s">
        <v>584</v>
      </c>
      <c r="G267" s="38">
        <v>702</v>
      </c>
      <c r="H267" s="38" t="str">
        <f>IFERROR(VLOOKUP(D267,#REF!,4,0),"0")</f>
        <v>0</v>
      </c>
      <c r="I267" s="38"/>
      <c r="J267" s="38">
        <f>VLOOKUP(F267,'数据-省本级决算数'!$A:$B,2,0)</f>
        <v>742</v>
      </c>
      <c r="K267" s="193">
        <f t="shared" si="28"/>
        <v>1.06</v>
      </c>
      <c r="L267" s="193" t="e">
        <f t="shared" si="29"/>
        <v>#DIV/0!</v>
      </c>
      <c r="M267" s="193">
        <f t="shared" si="30"/>
        <v>0</v>
      </c>
      <c r="N267" s="148">
        <f t="shared" si="26"/>
        <v>0.057</v>
      </c>
      <c r="O267" s="194" t="str">
        <f t="shared" si="27"/>
        <v>是</v>
      </c>
      <c r="P267" s="194" t="str">
        <f t="shared" si="31"/>
        <v>否</v>
      </c>
    </row>
    <row r="268" s="175" customFormat="1" ht="18.95" customHeight="1" spans="1:16">
      <c r="A268" s="185" t="s">
        <v>165</v>
      </c>
      <c r="B268" s="186" t="s">
        <v>165</v>
      </c>
      <c r="C268" s="186" t="s">
        <v>573</v>
      </c>
      <c r="D268" s="187" t="s">
        <v>587</v>
      </c>
      <c r="E268" s="186" t="s">
        <v>176</v>
      </c>
      <c r="F268" s="52" t="s">
        <v>586</v>
      </c>
      <c r="G268" s="38">
        <v>11474</v>
      </c>
      <c r="H268" s="38" t="str">
        <f>IFERROR(VLOOKUP(D268,#REF!,4,0),"0")</f>
        <v>0</v>
      </c>
      <c r="I268" s="38"/>
      <c r="J268" s="38">
        <f>VLOOKUP(F268,'数据-省本级决算数'!$A:$B,2,0)</f>
        <v>12825</v>
      </c>
      <c r="K268" s="193">
        <f t="shared" si="28"/>
        <v>1.12</v>
      </c>
      <c r="L268" s="193" t="e">
        <f t="shared" si="29"/>
        <v>#DIV/0!</v>
      </c>
      <c r="M268" s="193">
        <f t="shared" si="30"/>
        <v>0</v>
      </c>
      <c r="N268" s="148">
        <f t="shared" si="26"/>
        <v>0.118</v>
      </c>
      <c r="O268" s="194" t="str">
        <f t="shared" si="27"/>
        <v>是</v>
      </c>
      <c r="P268" s="194" t="str">
        <f t="shared" si="31"/>
        <v>否</v>
      </c>
    </row>
    <row r="269" s="175" customFormat="1" ht="18.95" customHeight="1" spans="1:16">
      <c r="A269" s="185" t="s">
        <v>165</v>
      </c>
      <c r="B269" s="186"/>
      <c r="C269" s="186" t="s">
        <v>573</v>
      </c>
      <c r="D269" s="187" t="s">
        <v>589</v>
      </c>
      <c r="E269" s="186" t="s">
        <v>176</v>
      </c>
      <c r="F269" s="52" t="s">
        <v>588</v>
      </c>
      <c r="G269" s="38">
        <v>370</v>
      </c>
      <c r="H269" s="38" t="str">
        <f>IFERROR(VLOOKUP(D269,#REF!,4,0),"0")</f>
        <v>0</v>
      </c>
      <c r="I269" s="38"/>
      <c r="J269" s="38">
        <f>VLOOKUP(F269,'数据-省本级决算数'!$A:$B,2,0)</f>
        <v>570</v>
      </c>
      <c r="K269" s="193">
        <f t="shared" si="28"/>
        <v>1.54</v>
      </c>
      <c r="L269" s="193" t="e">
        <f t="shared" si="29"/>
        <v>#DIV/0!</v>
      </c>
      <c r="M269" s="193">
        <f t="shared" si="30"/>
        <v>0</v>
      </c>
      <c r="N269" s="148">
        <f t="shared" si="26"/>
        <v>0.541</v>
      </c>
      <c r="O269" s="194" t="str">
        <f t="shared" si="27"/>
        <v>是</v>
      </c>
      <c r="P269" s="194" t="str">
        <f t="shared" si="31"/>
        <v>否</v>
      </c>
    </row>
    <row r="270" s="175" customFormat="1" ht="18.95" customHeight="1" spans="1:16">
      <c r="A270" s="185"/>
      <c r="B270" s="690" t="s">
        <v>571</v>
      </c>
      <c r="C270" s="186" t="s">
        <v>165</v>
      </c>
      <c r="D270" s="187" t="s">
        <v>591</v>
      </c>
      <c r="E270" s="186" t="s">
        <v>176</v>
      </c>
      <c r="F270" s="52" t="s">
        <v>590</v>
      </c>
      <c r="G270" s="38">
        <v>11810</v>
      </c>
      <c r="H270" s="38" t="str">
        <f>IFERROR(VLOOKUP(D270,#REF!,4,0),"0")</f>
        <v>0</v>
      </c>
      <c r="I270" s="38">
        <f>IFERROR(VLOOKUP(F270,'数据-省本级调整数'!$A:$B,2,0),0)</f>
        <v>0</v>
      </c>
      <c r="J270" s="38">
        <f>VLOOKUP(F270,'数据-省本级决算数'!$A:$B,2,0)</f>
        <v>10716</v>
      </c>
      <c r="K270" s="193">
        <f t="shared" si="28"/>
        <v>0.91</v>
      </c>
      <c r="L270" s="193" t="e">
        <f t="shared" si="29"/>
        <v>#DIV/0!</v>
      </c>
      <c r="M270" s="193">
        <f t="shared" si="30"/>
        <v>0</v>
      </c>
      <c r="N270" s="148">
        <f t="shared" si="26"/>
        <v>-0.093</v>
      </c>
      <c r="O270" s="194" t="str">
        <f t="shared" si="27"/>
        <v>是</v>
      </c>
      <c r="P270" s="194" t="str">
        <f t="shared" si="31"/>
        <v>是</v>
      </c>
    </row>
    <row r="271" s="175" customFormat="1" ht="18.95" customHeight="1" spans="1:16">
      <c r="A271" s="185" t="s">
        <v>164</v>
      </c>
      <c r="B271" s="186"/>
      <c r="C271" s="186" t="s">
        <v>165</v>
      </c>
      <c r="D271" s="187" t="s">
        <v>593</v>
      </c>
      <c r="E271" s="186" t="s">
        <v>165</v>
      </c>
      <c r="F271" s="54" t="s">
        <v>592</v>
      </c>
      <c r="G271" s="188">
        <f ca="1">SUMIF($B272:$B$1300,$D271,$G272:$G$1300)</f>
        <v>443126</v>
      </c>
      <c r="H271" s="188">
        <f ca="1">SUMIF($B272:$B$1300,$D271,$H272:$H$1300)</f>
        <v>0</v>
      </c>
      <c r="I271" s="188">
        <f>SUMIF($B272:$B$1300,$D271,$I272:$I$1300)</f>
        <v>494252</v>
      </c>
      <c r="J271" s="38">
        <f>VLOOKUP(F271,'数据-省本级决算数'!$A:$B,2,0)</f>
        <v>455931</v>
      </c>
      <c r="K271" s="193">
        <f ca="1" t="shared" si="28"/>
        <v>1.03</v>
      </c>
      <c r="L271" s="193" t="e">
        <f ca="1" t="shared" si="29"/>
        <v>#DIV/0!</v>
      </c>
      <c r="M271" s="193">
        <f t="shared" si="30"/>
        <v>0.92</v>
      </c>
      <c r="N271" s="146">
        <f ca="1" t="shared" si="26"/>
        <v>0.029</v>
      </c>
      <c r="O271" s="194" t="str">
        <f ca="1" t="shared" si="27"/>
        <v>是</v>
      </c>
      <c r="P271" s="194" t="str">
        <f t="shared" si="31"/>
        <v>是</v>
      </c>
    </row>
    <row r="272" s="175" customFormat="1" ht="18.95" customHeight="1" spans="1:16">
      <c r="A272" s="185" t="s">
        <v>165</v>
      </c>
      <c r="B272" s="690" t="s">
        <v>593</v>
      </c>
      <c r="C272" s="186"/>
      <c r="D272" s="187" t="s">
        <v>595</v>
      </c>
      <c r="E272" s="186"/>
      <c r="F272" s="52" t="s">
        <v>594</v>
      </c>
      <c r="G272" s="38">
        <f ca="1">SUMIF($C271:$C1493,$D272,$G271:$G1492)</f>
        <v>44270</v>
      </c>
      <c r="H272" s="38">
        <f ca="1">SUMIF($C271:$C1492,$D272,$H271:$H1491)</f>
        <v>0</v>
      </c>
      <c r="I272" s="38">
        <f>IFERROR(VLOOKUP(F272,'数据-省本级调整数'!$A:$B,2,0),0)</f>
        <v>32589</v>
      </c>
      <c r="J272" s="38">
        <f>VLOOKUP(F272,'数据-省本级决算数'!$A:$B,2,0)</f>
        <v>31589</v>
      </c>
      <c r="K272" s="193">
        <f ca="1" t="shared" si="28"/>
        <v>0.71</v>
      </c>
      <c r="L272" s="193" t="e">
        <f ca="1" t="shared" si="29"/>
        <v>#DIV/0!</v>
      </c>
      <c r="M272" s="193">
        <f t="shared" si="30"/>
        <v>0.97</v>
      </c>
      <c r="N272" s="148">
        <f ca="1" t="shared" si="26"/>
        <v>-0.286</v>
      </c>
      <c r="O272" s="194" t="str">
        <f ca="1" t="shared" si="27"/>
        <v>是</v>
      </c>
      <c r="P272" s="194" t="str">
        <f t="shared" si="31"/>
        <v>是</v>
      </c>
    </row>
    <row r="273" s="175" customFormat="1" ht="18.95" customHeight="1" spans="1:16">
      <c r="A273" s="185" t="s">
        <v>165</v>
      </c>
      <c r="B273" s="186" t="s">
        <v>165</v>
      </c>
      <c r="C273" s="186" t="s">
        <v>595</v>
      </c>
      <c r="D273" s="187" t="s">
        <v>597</v>
      </c>
      <c r="E273" s="186" t="s">
        <v>176</v>
      </c>
      <c r="F273" s="35" t="s">
        <v>596</v>
      </c>
      <c r="G273" s="38">
        <v>6403</v>
      </c>
      <c r="H273" s="38" t="str">
        <f>IFERROR(VLOOKUP(D273,#REF!,4,0),"0")</f>
        <v>0</v>
      </c>
      <c r="I273" s="38"/>
      <c r="J273" s="38">
        <f>VLOOKUP(F273,'数据-省本级决算数'!$A:$B,2,0)</f>
        <v>7841</v>
      </c>
      <c r="K273" s="193">
        <f t="shared" si="28"/>
        <v>1.22</v>
      </c>
      <c r="L273" s="193" t="e">
        <f t="shared" si="29"/>
        <v>#DIV/0!</v>
      </c>
      <c r="M273" s="193">
        <f t="shared" si="30"/>
        <v>0</v>
      </c>
      <c r="N273" s="148">
        <f t="shared" si="26"/>
        <v>0.225</v>
      </c>
      <c r="O273" s="194" t="str">
        <f t="shared" si="27"/>
        <v>是</v>
      </c>
      <c r="P273" s="194" t="str">
        <f t="shared" si="31"/>
        <v>否</v>
      </c>
    </row>
    <row r="274" s="175" customFormat="1" ht="18.95" customHeight="1" spans="1:16">
      <c r="A274" s="185" t="s">
        <v>165</v>
      </c>
      <c r="B274" s="186" t="s">
        <v>165</v>
      </c>
      <c r="C274" s="186" t="s">
        <v>595</v>
      </c>
      <c r="D274" s="187" t="s">
        <v>599</v>
      </c>
      <c r="E274" s="186" t="s">
        <v>176</v>
      </c>
      <c r="F274" s="52" t="s">
        <v>598</v>
      </c>
      <c r="G274" s="38">
        <v>15066</v>
      </c>
      <c r="H274" s="38" t="str">
        <f>IFERROR(VLOOKUP(D274,#REF!,4,0),"0")</f>
        <v>0</v>
      </c>
      <c r="I274" s="38"/>
      <c r="J274" s="38">
        <f>VLOOKUP(F274,'数据-省本级决算数'!$A:$B,2,0)</f>
        <v>5754</v>
      </c>
      <c r="K274" s="193">
        <f t="shared" si="28"/>
        <v>0.38</v>
      </c>
      <c r="L274" s="193" t="e">
        <f t="shared" si="29"/>
        <v>#DIV/0!</v>
      </c>
      <c r="M274" s="193">
        <f t="shared" si="30"/>
        <v>0</v>
      </c>
      <c r="N274" s="148">
        <f t="shared" si="26"/>
        <v>-0.618</v>
      </c>
      <c r="O274" s="194" t="str">
        <f t="shared" si="27"/>
        <v>是</v>
      </c>
      <c r="P274" s="194" t="str">
        <f t="shared" si="31"/>
        <v>否</v>
      </c>
    </row>
    <row r="275" s="175" customFormat="1" ht="18.95" customHeight="1" spans="1:16">
      <c r="A275" s="185" t="s">
        <v>165</v>
      </c>
      <c r="B275" s="186" t="s">
        <v>165</v>
      </c>
      <c r="C275" s="186" t="s">
        <v>595</v>
      </c>
      <c r="D275" s="187" t="s">
        <v>601</v>
      </c>
      <c r="E275" s="186" t="s">
        <v>176</v>
      </c>
      <c r="F275" s="52" t="s">
        <v>600</v>
      </c>
      <c r="G275" s="38">
        <v>10664</v>
      </c>
      <c r="H275" s="38" t="str">
        <f>IFERROR(VLOOKUP(D275,#REF!,4,0),"0")</f>
        <v>0</v>
      </c>
      <c r="I275" s="38"/>
      <c r="J275" s="38">
        <f>VLOOKUP(F275,'数据-省本级决算数'!$A:$B,2,0)</f>
        <v>7063</v>
      </c>
      <c r="K275" s="193">
        <f t="shared" si="28"/>
        <v>0.66</v>
      </c>
      <c r="L275" s="193" t="e">
        <f t="shared" si="29"/>
        <v>#DIV/0!</v>
      </c>
      <c r="M275" s="193">
        <f t="shared" si="30"/>
        <v>0</v>
      </c>
      <c r="N275" s="148">
        <f t="shared" si="26"/>
        <v>-0.338</v>
      </c>
      <c r="O275" s="194" t="str">
        <f t="shared" si="27"/>
        <v>是</v>
      </c>
      <c r="P275" s="194" t="str">
        <f t="shared" si="31"/>
        <v>否</v>
      </c>
    </row>
    <row r="276" s="175" customFormat="1" ht="18.95" customHeight="1" spans="1:16">
      <c r="A276" s="185" t="s">
        <v>165</v>
      </c>
      <c r="B276" s="186" t="s">
        <v>165</v>
      </c>
      <c r="C276" s="186" t="s">
        <v>595</v>
      </c>
      <c r="D276" s="187" t="s">
        <v>603</v>
      </c>
      <c r="E276" s="186" t="s">
        <v>176</v>
      </c>
      <c r="F276" s="35" t="s">
        <v>602</v>
      </c>
      <c r="G276" s="38">
        <v>1232</v>
      </c>
      <c r="H276" s="38" t="str">
        <f>IFERROR(VLOOKUP(D276,#REF!,4,0),"0")</f>
        <v>0</v>
      </c>
      <c r="I276" s="38"/>
      <c r="J276" s="38">
        <f>VLOOKUP(F276,'数据-省本级决算数'!$A:$B,2,0)</f>
        <v>932</v>
      </c>
      <c r="K276" s="193">
        <f t="shared" si="28"/>
        <v>0.76</v>
      </c>
      <c r="L276" s="193" t="e">
        <f t="shared" si="29"/>
        <v>#DIV/0!</v>
      </c>
      <c r="M276" s="193">
        <f t="shared" si="30"/>
        <v>0</v>
      </c>
      <c r="N276" s="148">
        <f t="shared" si="26"/>
        <v>-0.244</v>
      </c>
      <c r="O276" s="194" t="str">
        <f t="shared" si="27"/>
        <v>是</v>
      </c>
      <c r="P276" s="194" t="str">
        <f t="shared" si="31"/>
        <v>否</v>
      </c>
    </row>
    <row r="277" s="175" customFormat="1" ht="18.95" customHeight="1" spans="1:16">
      <c r="A277" s="185" t="s">
        <v>165</v>
      </c>
      <c r="B277" s="186" t="s">
        <v>165</v>
      </c>
      <c r="C277" s="186" t="s">
        <v>595</v>
      </c>
      <c r="D277" s="187" t="s">
        <v>605</v>
      </c>
      <c r="E277" s="186" t="s">
        <v>176</v>
      </c>
      <c r="F277" s="52" t="s">
        <v>604</v>
      </c>
      <c r="G277" s="38">
        <v>82</v>
      </c>
      <c r="H277" s="38" t="str">
        <f>IFERROR(VLOOKUP(D277,#REF!,4,0),"0")</f>
        <v>0</v>
      </c>
      <c r="I277" s="38"/>
      <c r="J277" s="38">
        <f>VLOOKUP(F277,'数据-省本级决算数'!$A:$B,2,0)</f>
        <v>82</v>
      </c>
      <c r="K277" s="193">
        <f t="shared" si="28"/>
        <v>1</v>
      </c>
      <c r="L277" s="193" t="e">
        <f t="shared" si="29"/>
        <v>#DIV/0!</v>
      </c>
      <c r="M277" s="193">
        <f t="shared" si="30"/>
        <v>0</v>
      </c>
      <c r="N277" s="148">
        <f t="shared" si="26"/>
        <v>0</v>
      </c>
      <c r="O277" s="194" t="str">
        <f t="shared" si="27"/>
        <v>是</v>
      </c>
      <c r="P277" s="194" t="str">
        <f t="shared" si="31"/>
        <v>否</v>
      </c>
    </row>
    <row r="278" s="175" customFormat="1" ht="18.95" customHeight="1" spans="1:16">
      <c r="A278" s="185" t="s">
        <v>165</v>
      </c>
      <c r="B278" s="186" t="s">
        <v>165</v>
      </c>
      <c r="C278" s="186" t="s">
        <v>595</v>
      </c>
      <c r="D278" s="187" t="s">
        <v>607</v>
      </c>
      <c r="E278" s="186" t="s">
        <v>176</v>
      </c>
      <c r="F278" s="52" t="s">
        <v>606</v>
      </c>
      <c r="G278" s="38">
        <v>8313</v>
      </c>
      <c r="H278" s="38" t="str">
        <f>IFERROR(VLOOKUP(D278,#REF!,4,0),"0")</f>
        <v>0</v>
      </c>
      <c r="I278" s="38"/>
      <c r="J278" s="38">
        <f>VLOOKUP(F278,'数据-省本级决算数'!$A:$B,2,0)</f>
        <v>8417</v>
      </c>
      <c r="K278" s="193">
        <f t="shared" si="28"/>
        <v>1.01</v>
      </c>
      <c r="L278" s="193" t="e">
        <f t="shared" si="29"/>
        <v>#DIV/0!</v>
      </c>
      <c r="M278" s="193">
        <f t="shared" si="30"/>
        <v>0</v>
      </c>
      <c r="N278" s="148">
        <f t="shared" si="26"/>
        <v>0.013</v>
      </c>
      <c r="O278" s="194" t="str">
        <f t="shared" si="27"/>
        <v>是</v>
      </c>
      <c r="P278" s="194" t="str">
        <f t="shared" si="31"/>
        <v>否</v>
      </c>
    </row>
    <row r="279" s="175" customFormat="1" ht="18.95" customHeight="1" spans="1:16">
      <c r="A279" s="185" t="s">
        <v>165</v>
      </c>
      <c r="B279" s="186" t="s">
        <v>165</v>
      </c>
      <c r="C279" s="186" t="s">
        <v>595</v>
      </c>
      <c r="D279" s="187" t="s">
        <v>609</v>
      </c>
      <c r="E279" s="186" t="s">
        <v>176</v>
      </c>
      <c r="F279" s="52" t="s">
        <v>608</v>
      </c>
      <c r="G279" s="38">
        <v>0</v>
      </c>
      <c r="H279" s="38" t="str">
        <f>IFERROR(VLOOKUP(D279,#REF!,4,0),"0")</f>
        <v>0</v>
      </c>
      <c r="I279" s="38"/>
      <c r="J279" s="38">
        <f>VLOOKUP(F279,'数据-省本级决算数'!$A:$B,2,0)</f>
        <v>0</v>
      </c>
      <c r="K279" s="193"/>
      <c r="L279" s="193"/>
      <c r="M279" s="193">
        <f t="shared" si="30"/>
        <v>0</v>
      </c>
      <c r="N279" s="148" t="str">
        <f t="shared" si="26"/>
        <v/>
      </c>
      <c r="O279" s="194" t="str">
        <f t="shared" si="27"/>
        <v>否</v>
      </c>
      <c r="P279" s="194" t="str">
        <f t="shared" si="31"/>
        <v>否</v>
      </c>
    </row>
    <row r="280" s="175" customFormat="1" ht="18.95" customHeight="1" spans="1:16">
      <c r="A280" s="185" t="s">
        <v>165</v>
      </c>
      <c r="B280" s="186" t="s">
        <v>165</v>
      </c>
      <c r="C280" s="186" t="s">
        <v>595</v>
      </c>
      <c r="D280" s="187" t="s">
        <v>611</v>
      </c>
      <c r="E280" s="186" t="s">
        <v>176</v>
      </c>
      <c r="F280" s="52" t="s">
        <v>610</v>
      </c>
      <c r="G280" s="38">
        <v>0</v>
      </c>
      <c r="H280" s="38" t="str">
        <f>IFERROR(VLOOKUP(D280,#REF!,4,0),"0")</f>
        <v>0</v>
      </c>
      <c r="I280" s="38"/>
      <c r="J280" s="38">
        <f>VLOOKUP(F280,'数据-省本级决算数'!$A:$B,2,0)</f>
        <v>0</v>
      </c>
      <c r="K280" s="193"/>
      <c r="L280" s="193"/>
      <c r="M280" s="193">
        <f t="shared" si="30"/>
        <v>0</v>
      </c>
      <c r="N280" s="148" t="str">
        <f t="shared" si="26"/>
        <v/>
      </c>
      <c r="O280" s="194" t="str">
        <f t="shared" si="27"/>
        <v>否</v>
      </c>
      <c r="P280" s="194" t="str">
        <f t="shared" si="31"/>
        <v>否</v>
      </c>
    </row>
    <row r="281" s="175" customFormat="1" ht="18.95" customHeight="1" spans="1:16">
      <c r="A281" s="185" t="s">
        <v>165</v>
      </c>
      <c r="B281" s="186"/>
      <c r="C281" s="186" t="s">
        <v>595</v>
      </c>
      <c r="D281" s="689" t="s">
        <v>613</v>
      </c>
      <c r="E281" s="186" t="s">
        <v>176</v>
      </c>
      <c r="F281" s="52" t="s">
        <v>612</v>
      </c>
      <c r="G281" s="38">
        <v>0</v>
      </c>
      <c r="H281" s="38" t="str">
        <f>IFERROR(VLOOKUP(D281,#REF!,4,0),"0")</f>
        <v>0</v>
      </c>
      <c r="I281" s="38"/>
      <c r="J281" s="38">
        <f>VLOOKUP(F281,'数据-省本级决算数'!$A:$B,2,0)</f>
        <v>0</v>
      </c>
      <c r="K281" s="193"/>
      <c r="L281" s="193"/>
      <c r="M281" s="193">
        <f t="shared" si="30"/>
        <v>0</v>
      </c>
      <c r="N281" s="148" t="str">
        <f t="shared" si="26"/>
        <v/>
      </c>
      <c r="O281" s="194" t="str">
        <f t="shared" si="27"/>
        <v>否</v>
      </c>
      <c r="P281" s="194" t="str">
        <f t="shared" si="31"/>
        <v>否</v>
      </c>
    </row>
    <row r="282" s="175" customFormat="1" ht="18.95" customHeight="1" spans="1:16">
      <c r="A282" s="185" t="s">
        <v>165</v>
      </c>
      <c r="B282" s="186"/>
      <c r="C282" s="186" t="s">
        <v>595</v>
      </c>
      <c r="D282" s="689" t="s">
        <v>615</v>
      </c>
      <c r="E282" s="186" t="s">
        <v>176</v>
      </c>
      <c r="F282" s="52" t="s">
        <v>614</v>
      </c>
      <c r="G282" s="38">
        <v>2510</v>
      </c>
      <c r="H282" s="38" t="str">
        <f>IFERROR(VLOOKUP(D282,#REF!,4,0),"0")</f>
        <v>0</v>
      </c>
      <c r="I282" s="38"/>
      <c r="J282" s="38">
        <f>VLOOKUP(F282,'数据-省本级决算数'!$A:$B,2,0)</f>
        <v>1500</v>
      </c>
      <c r="K282" s="193">
        <f t="shared" si="28"/>
        <v>0.6</v>
      </c>
      <c r="L282" s="193"/>
      <c r="M282" s="193">
        <f t="shared" si="30"/>
        <v>0</v>
      </c>
      <c r="N282" s="148">
        <f t="shared" si="26"/>
        <v>-0.402</v>
      </c>
      <c r="O282" s="194" t="str">
        <f t="shared" si="27"/>
        <v>是</v>
      </c>
      <c r="P282" s="194" t="str">
        <f t="shared" si="31"/>
        <v>否</v>
      </c>
    </row>
    <row r="283" s="175" customFormat="1" ht="18.95" customHeight="1" spans="1:16">
      <c r="A283" s="185" t="s">
        <v>165</v>
      </c>
      <c r="B283" s="690" t="s">
        <v>593</v>
      </c>
      <c r="C283" s="186"/>
      <c r="D283" s="187" t="s">
        <v>617</v>
      </c>
      <c r="E283" s="186"/>
      <c r="F283" s="52" t="s">
        <v>616</v>
      </c>
      <c r="G283" s="38">
        <f ca="1">SUMIF($C282:$C1504,$D283,$G282:$G1503)</f>
        <v>89468</v>
      </c>
      <c r="H283" s="38">
        <f ca="1">SUMIF($C282:$C1503,$D283,$H282:$H1502)</f>
        <v>0</v>
      </c>
      <c r="I283" s="38">
        <f>IFERROR(VLOOKUP(F283,'数据-省本级调整数'!$A:$B,2,0),0)</f>
        <v>108500</v>
      </c>
      <c r="J283" s="38">
        <f>VLOOKUP(F283,'数据-省本级决算数'!$A:$B,2,0)</f>
        <v>86343</v>
      </c>
      <c r="K283" s="193">
        <f ca="1" t="shared" si="28"/>
        <v>0.97</v>
      </c>
      <c r="L283" s="193" t="e">
        <f ca="1" t="shared" si="29"/>
        <v>#DIV/0!</v>
      </c>
      <c r="M283" s="193">
        <f t="shared" si="30"/>
        <v>0.8</v>
      </c>
      <c r="N283" s="148">
        <f ca="1" t="shared" si="26"/>
        <v>-0.035</v>
      </c>
      <c r="O283" s="194" t="str">
        <f ca="1" t="shared" si="27"/>
        <v>是</v>
      </c>
      <c r="P283" s="194" t="str">
        <f t="shared" si="31"/>
        <v>是</v>
      </c>
    </row>
    <row r="284" s="175" customFormat="1" ht="18.95" customHeight="1" spans="1:16">
      <c r="A284" s="185" t="s">
        <v>165</v>
      </c>
      <c r="B284" s="186" t="s">
        <v>165</v>
      </c>
      <c r="C284" s="186" t="s">
        <v>617</v>
      </c>
      <c r="D284" s="187" t="s">
        <v>618</v>
      </c>
      <c r="E284" s="186" t="s">
        <v>176</v>
      </c>
      <c r="F284" s="52" t="s">
        <v>170</v>
      </c>
      <c r="G284" s="38">
        <v>23285</v>
      </c>
      <c r="H284" s="38" t="str">
        <f>IFERROR(VLOOKUP(D284,#REF!,4,0),"0")</f>
        <v>0</v>
      </c>
      <c r="I284" s="38"/>
      <c r="J284" s="38">
        <f>VLOOKUP(F284,'数据-省本级决算数'!$A:$B,2,0)</f>
        <v>4776</v>
      </c>
      <c r="K284" s="193">
        <f t="shared" si="28"/>
        <v>0.21</v>
      </c>
      <c r="L284" s="193" t="e">
        <f t="shared" si="29"/>
        <v>#DIV/0!</v>
      </c>
      <c r="M284" s="193">
        <f t="shared" si="30"/>
        <v>0</v>
      </c>
      <c r="N284" s="148">
        <f t="shared" si="26"/>
        <v>-0.795</v>
      </c>
      <c r="O284" s="194" t="str">
        <f t="shared" si="27"/>
        <v>是</v>
      </c>
      <c r="P284" s="194" t="str">
        <f t="shared" si="31"/>
        <v>否</v>
      </c>
    </row>
    <row r="285" s="175" customFormat="1" ht="18.95" customHeight="1" spans="1:16">
      <c r="A285" s="185" t="s">
        <v>165</v>
      </c>
      <c r="B285" s="186" t="s">
        <v>165</v>
      </c>
      <c r="C285" s="186" t="s">
        <v>617</v>
      </c>
      <c r="D285" s="187" t="s">
        <v>619</v>
      </c>
      <c r="E285" s="186" t="s">
        <v>176</v>
      </c>
      <c r="F285" s="52" t="s">
        <v>172</v>
      </c>
      <c r="G285" s="38">
        <v>2319</v>
      </c>
      <c r="H285" s="38" t="str">
        <f>IFERROR(VLOOKUP(D285,#REF!,4,0),"0")</f>
        <v>0</v>
      </c>
      <c r="I285" s="38"/>
      <c r="J285" s="38">
        <f>VLOOKUP(F285,'数据-省本级决算数'!$A:$B,2,0)</f>
        <v>590</v>
      </c>
      <c r="K285" s="193">
        <f t="shared" si="28"/>
        <v>0.25</v>
      </c>
      <c r="L285" s="193" t="e">
        <f t="shared" si="29"/>
        <v>#DIV/0!</v>
      </c>
      <c r="M285" s="193">
        <f t="shared" si="30"/>
        <v>0</v>
      </c>
      <c r="N285" s="148">
        <f t="shared" si="26"/>
        <v>-0.746</v>
      </c>
      <c r="O285" s="194" t="str">
        <f t="shared" si="27"/>
        <v>是</v>
      </c>
      <c r="P285" s="194" t="str">
        <f t="shared" si="31"/>
        <v>否</v>
      </c>
    </row>
    <row r="286" s="175" customFormat="1" ht="18.95" customHeight="1" spans="1:16">
      <c r="A286" s="185" t="s">
        <v>165</v>
      </c>
      <c r="B286" s="186" t="s">
        <v>165</v>
      </c>
      <c r="C286" s="186" t="s">
        <v>617</v>
      </c>
      <c r="D286" s="187" t="s">
        <v>620</v>
      </c>
      <c r="E286" s="186" t="s">
        <v>176</v>
      </c>
      <c r="F286" s="52" t="s">
        <v>174</v>
      </c>
      <c r="G286" s="38">
        <v>0</v>
      </c>
      <c r="H286" s="38" t="str">
        <f>IFERROR(VLOOKUP(D286,#REF!,4,0),"0")</f>
        <v>0</v>
      </c>
      <c r="I286" s="38"/>
      <c r="J286" s="38">
        <f>VLOOKUP(F286,'数据-省本级决算数'!$A:$B,2,0)</f>
        <v>713</v>
      </c>
      <c r="K286" s="193"/>
      <c r="L286" s="193"/>
      <c r="M286" s="193">
        <f t="shared" si="30"/>
        <v>0</v>
      </c>
      <c r="N286" s="148" t="str">
        <f t="shared" si="26"/>
        <v/>
      </c>
      <c r="O286" s="194" t="str">
        <f t="shared" si="27"/>
        <v>是</v>
      </c>
      <c r="P286" s="194" t="str">
        <f t="shared" si="31"/>
        <v>否</v>
      </c>
    </row>
    <row r="287" s="175" customFormat="1" ht="18.95" customHeight="1" spans="1:16">
      <c r="A287" s="185" t="s">
        <v>165</v>
      </c>
      <c r="B287" s="186" t="s">
        <v>165</v>
      </c>
      <c r="C287" s="186" t="s">
        <v>617</v>
      </c>
      <c r="D287" s="187" t="s">
        <v>622</v>
      </c>
      <c r="E287" s="186" t="s">
        <v>176</v>
      </c>
      <c r="F287" s="35" t="s">
        <v>621</v>
      </c>
      <c r="G287" s="38">
        <v>1076</v>
      </c>
      <c r="H287" s="38" t="str">
        <f>IFERROR(VLOOKUP(D287,#REF!,4,0),"0")</f>
        <v>0</v>
      </c>
      <c r="I287" s="38"/>
      <c r="J287" s="38">
        <f>VLOOKUP(F287,'数据-省本级决算数'!$A:$B,2,0)</f>
        <v>398</v>
      </c>
      <c r="K287" s="193">
        <f t="shared" si="28"/>
        <v>0.37</v>
      </c>
      <c r="L287" s="193" t="e">
        <f t="shared" si="29"/>
        <v>#DIV/0!</v>
      </c>
      <c r="M287" s="193">
        <f t="shared" si="30"/>
        <v>0</v>
      </c>
      <c r="N287" s="148">
        <f t="shared" si="26"/>
        <v>-0.63</v>
      </c>
      <c r="O287" s="194" t="str">
        <f t="shared" si="27"/>
        <v>是</v>
      </c>
      <c r="P287" s="194" t="str">
        <f t="shared" si="31"/>
        <v>否</v>
      </c>
    </row>
    <row r="288" s="175" customFormat="1" ht="18.95" customHeight="1" spans="1:16">
      <c r="A288" s="185" t="s">
        <v>165</v>
      </c>
      <c r="B288" s="186" t="s">
        <v>165</v>
      </c>
      <c r="C288" s="186" t="s">
        <v>617</v>
      </c>
      <c r="D288" s="187" t="s">
        <v>624</v>
      </c>
      <c r="E288" s="186" t="s">
        <v>176</v>
      </c>
      <c r="F288" s="52" t="s">
        <v>623</v>
      </c>
      <c r="G288" s="38">
        <v>1498</v>
      </c>
      <c r="H288" s="38" t="str">
        <f>IFERROR(VLOOKUP(D288,#REF!,4,0),"0")</f>
        <v>0</v>
      </c>
      <c r="I288" s="38"/>
      <c r="J288" s="38">
        <f>VLOOKUP(F288,'数据-省本级决算数'!$A:$B,2,0)</f>
        <v>717</v>
      </c>
      <c r="K288" s="193">
        <f t="shared" si="28"/>
        <v>0.48</v>
      </c>
      <c r="L288" s="193" t="e">
        <f t="shared" si="29"/>
        <v>#DIV/0!</v>
      </c>
      <c r="M288" s="193">
        <f t="shared" si="30"/>
        <v>0</v>
      </c>
      <c r="N288" s="148">
        <f t="shared" si="26"/>
        <v>-0.521</v>
      </c>
      <c r="O288" s="194" t="str">
        <f t="shared" si="27"/>
        <v>是</v>
      </c>
      <c r="P288" s="194" t="str">
        <f t="shared" si="31"/>
        <v>否</v>
      </c>
    </row>
    <row r="289" s="175" customFormat="1" ht="18.95" customHeight="1" spans="1:16">
      <c r="A289" s="185" t="s">
        <v>165</v>
      </c>
      <c r="B289" s="186" t="s">
        <v>165</v>
      </c>
      <c r="C289" s="186" t="s">
        <v>617</v>
      </c>
      <c r="D289" s="187" t="s">
        <v>626</v>
      </c>
      <c r="E289" s="186" t="s">
        <v>176</v>
      </c>
      <c r="F289" s="52" t="s">
        <v>625</v>
      </c>
      <c r="G289" s="38">
        <v>1762</v>
      </c>
      <c r="H289" s="38" t="str">
        <f>IFERROR(VLOOKUP(D289,#REF!,4,0),"0")</f>
        <v>0</v>
      </c>
      <c r="I289" s="38"/>
      <c r="J289" s="38">
        <f>VLOOKUP(F289,'数据-省本级决算数'!$A:$B,2,0)</f>
        <v>1173</v>
      </c>
      <c r="K289" s="193">
        <f t="shared" si="28"/>
        <v>0.67</v>
      </c>
      <c r="L289" s="193" t="e">
        <f t="shared" si="29"/>
        <v>#DIV/0!</v>
      </c>
      <c r="M289" s="193">
        <f t="shared" si="30"/>
        <v>0</v>
      </c>
      <c r="N289" s="148">
        <f t="shared" si="26"/>
        <v>-0.334</v>
      </c>
      <c r="O289" s="194" t="str">
        <f t="shared" si="27"/>
        <v>是</v>
      </c>
      <c r="P289" s="194" t="str">
        <f t="shared" si="31"/>
        <v>否</v>
      </c>
    </row>
    <row r="290" s="175" customFormat="1" ht="18.95" customHeight="1" spans="1:16">
      <c r="A290" s="185" t="s">
        <v>165</v>
      </c>
      <c r="B290" s="186" t="s">
        <v>165</v>
      </c>
      <c r="C290" s="186" t="s">
        <v>617</v>
      </c>
      <c r="D290" s="187" t="s">
        <v>628</v>
      </c>
      <c r="E290" s="186" t="s">
        <v>176</v>
      </c>
      <c r="F290" s="52" t="s">
        <v>627</v>
      </c>
      <c r="G290" s="38">
        <v>598</v>
      </c>
      <c r="H290" s="38" t="str">
        <f>IFERROR(VLOOKUP(D290,#REF!,4,0),"0")</f>
        <v>0</v>
      </c>
      <c r="I290" s="38"/>
      <c r="J290" s="38">
        <f>VLOOKUP(F290,'数据-省本级决算数'!$A:$B,2,0)</f>
        <v>148</v>
      </c>
      <c r="K290" s="193">
        <f t="shared" si="28"/>
        <v>0.25</v>
      </c>
      <c r="L290" s="193" t="e">
        <f t="shared" si="29"/>
        <v>#DIV/0!</v>
      </c>
      <c r="M290" s="193">
        <f t="shared" si="30"/>
        <v>0</v>
      </c>
      <c r="N290" s="148">
        <f t="shared" si="26"/>
        <v>-0.753</v>
      </c>
      <c r="O290" s="194" t="str">
        <f t="shared" si="27"/>
        <v>是</v>
      </c>
      <c r="P290" s="194" t="str">
        <f t="shared" si="31"/>
        <v>否</v>
      </c>
    </row>
    <row r="291" s="175" customFormat="1" ht="18.95" customHeight="1" spans="1:16">
      <c r="A291" s="185" t="s">
        <v>165</v>
      </c>
      <c r="B291" s="186" t="s">
        <v>165</v>
      </c>
      <c r="C291" s="186" t="s">
        <v>617</v>
      </c>
      <c r="D291" s="187" t="s">
        <v>630</v>
      </c>
      <c r="E291" s="186" t="s">
        <v>176</v>
      </c>
      <c r="F291" s="52" t="s">
        <v>629</v>
      </c>
      <c r="G291" s="38">
        <v>675</v>
      </c>
      <c r="H291" s="38" t="str">
        <f>IFERROR(VLOOKUP(D291,#REF!,4,0),"0")</f>
        <v>0</v>
      </c>
      <c r="I291" s="38"/>
      <c r="J291" s="38">
        <f>VLOOKUP(F291,'数据-省本级决算数'!$A:$B,2,0)</f>
        <v>2885</v>
      </c>
      <c r="K291" s="193">
        <f t="shared" si="28"/>
        <v>4.27</v>
      </c>
      <c r="L291" s="193" t="e">
        <f t="shared" si="29"/>
        <v>#DIV/0!</v>
      </c>
      <c r="M291" s="193">
        <f t="shared" si="30"/>
        <v>0</v>
      </c>
      <c r="N291" s="148">
        <f t="shared" si="26"/>
        <v>3.274</v>
      </c>
      <c r="O291" s="194" t="str">
        <f t="shared" si="27"/>
        <v>是</v>
      </c>
      <c r="P291" s="194" t="str">
        <f t="shared" si="31"/>
        <v>否</v>
      </c>
    </row>
    <row r="292" s="175" customFormat="1" ht="18.95" customHeight="1" spans="1:16">
      <c r="A292" s="185" t="s">
        <v>165</v>
      </c>
      <c r="B292" s="186" t="s">
        <v>165</v>
      </c>
      <c r="C292" s="186" t="s">
        <v>617</v>
      </c>
      <c r="D292" s="187" t="s">
        <v>632</v>
      </c>
      <c r="E292" s="186" t="s">
        <v>176</v>
      </c>
      <c r="F292" s="52" t="s">
        <v>631</v>
      </c>
      <c r="G292" s="38">
        <v>643</v>
      </c>
      <c r="H292" s="38" t="str">
        <f>IFERROR(VLOOKUP(D292,#REF!,4,0),"0")</f>
        <v>0</v>
      </c>
      <c r="I292" s="38"/>
      <c r="J292" s="38">
        <f>VLOOKUP(F292,'数据-省本级决算数'!$A:$B,2,0)</f>
        <v>957</v>
      </c>
      <c r="K292" s="193">
        <f t="shared" si="28"/>
        <v>1.49</v>
      </c>
      <c r="L292" s="193" t="e">
        <f t="shared" si="29"/>
        <v>#DIV/0!</v>
      </c>
      <c r="M292" s="193">
        <f t="shared" si="30"/>
        <v>0</v>
      </c>
      <c r="N292" s="148">
        <f t="shared" si="26"/>
        <v>0.488</v>
      </c>
      <c r="O292" s="194" t="str">
        <f t="shared" si="27"/>
        <v>是</v>
      </c>
      <c r="P292" s="194" t="str">
        <f t="shared" si="31"/>
        <v>否</v>
      </c>
    </row>
    <row r="293" s="175" customFormat="1" ht="18.95" customHeight="1" spans="1:16">
      <c r="A293" s="185" t="s">
        <v>165</v>
      </c>
      <c r="B293" s="186" t="s">
        <v>165</v>
      </c>
      <c r="C293" s="186" t="s">
        <v>617</v>
      </c>
      <c r="D293" s="187" t="s">
        <v>634</v>
      </c>
      <c r="E293" s="186" t="s">
        <v>176</v>
      </c>
      <c r="F293" s="52" t="s">
        <v>633</v>
      </c>
      <c r="G293" s="38">
        <v>138</v>
      </c>
      <c r="H293" s="38" t="str">
        <f>IFERROR(VLOOKUP(D293,#REF!,4,0),"0")</f>
        <v>0</v>
      </c>
      <c r="I293" s="38"/>
      <c r="J293" s="38">
        <f>VLOOKUP(F293,'数据-省本级决算数'!$A:$B,2,0)</f>
        <v>9</v>
      </c>
      <c r="K293" s="193">
        <f t="shared" si="28"/>
        <v>0.07</v>
      </c>
      <c r="L293" s="193"/>
      <c r="M293" s="193">
        <f t="shared" si="30"/>
        <v>0</v>
      </c>
      <c r="N293" s="148">
        <f t="shared" si="26"/>
        <v>-0.935</v>
      </c>
      <c r="O293" s="194" t="str">
        <f t="shared" si="27"/>
        <v>是</v>
      </c>
      <c r="P293" s="194" t="str">
        <f t="shared" si="31"/>
        <v>否</v>
      </c>
    </row>
    <row r="294" s="175" customFormat="1" ht="18.95" customHeight="1" spans="1:16">
      <c r="A294" s="185" t="s">
        <v>165</v>
      </c>
      <c r="B294" s="186" t="s">
        <v>165</v>
      </c>
      <c r="C294" s="186" t="s">
        <v>617</v>
      </c>
      <c r="D294" s="187" t="s">
        <v>636</v>
      </c>
      <c r="E294" s="186" t="s">
        <v>176</v>
      </c>
      <c r="F294" s="52" t="s">
        <v>635</v>
      </c>
      <c r="G294" s="38">
        <v>16452</v>
      </c>
      <c r="H294" s="38" t="str">
        <f>IFERROR(VLOOKUP(D294,#REF!,4,0),"0")</f>
        <v>0</v>
      </c>
      <c r="I294" s="38"/>
      <c r="J294" s="38">
        <f>VLOOKUP(F294,'数据-省本级决算数'!$A:$B,2,0)</f>
        <v>16226</v>
      </c>
      <c r="K294" s="193">
        <f t="shared" si="28"/>
        <v>0.99</v>
      </c>
      <c r="L294" s="193" t="e">
        <f t="shared" si="29"/>
        <v>#DIV/0!</v>
      </c>
      <c r="M294" s="193">
        <f t="shared" si="30"/>
        <v>0</v>
      </c>
      <c r="N294" s="148">
        <f t="shared" si="26"/>
        <v>-0.014</v>
      </c>
      <c r="O294" s="194" t="str">
        <f t="shared" si="27"/>
        <v>是</v>
      </c>
      <c r="P294" s="194" t="str">
        <f t="shared" si="31"/>
        <v>否</v>
      </c>
    </row>
    <row r="295" s="175" customFormat="1" ht="18.95" customHeight="1" spans="1:16">
      <c r="A295" s="185" t="s">
        <v>165</v>
      </c>
      <c r="B295" s="186" t="s">
        <v>165</v>
      </c>
      <c r="C295" s="186" t="s">
        <v>617</v>
      </c>
      <c r="D295" s="187" t="s">
        <v>638</v>
      </c>
      <c r="E295" s="186" t="s">
        <v>176</v>
      </c>
      <c r="F295" s="52" t="s">
        <v>637</v>
      </c>
      <c r="G295" s="38">
        <v>10313</v>
      </c>
      <c r="H295" s="38" t="str">
        <f>IFERROR(VLOOKUP(D295,#REF!,4,0),"0")</f>
        <v>0</v>
      </c>
      <c r="I295" s="38"/>
      <c r="J295" s="38">
        <f>VLOOKUP(F295,'数据-省本级决算数'!$A:$B,2,0)</f>
        <v>8372</v>
      </c>
      <c r="K295" s="193">
        <f t="shared" si="28"/>
        <v>0.81</v>
      </c>
      <c r="L295" s="193" t="e">
        <f t="shared" si="29"/>
        <v>#DIV/0!</v>
      </c>
      <c r="M295" s="193">
        <f t="shared" si="30"/>
        <v>0</v>
      </c>
      <c r="N295" s="148">
        <f t="shared" si="26"/>
        <v>-0.188</v>
      </c>
      <c r="O295" s="194" t="str">
        <f t="shared" si="27"/>
        <v>是</v>
      </c>
      <c r="P295" s="194" t="str">
        <f t="shared" si="31"/>
        <v>否</v>
      </c>
    </row>
    <row r="296" s="175" customFormat="1" ht="18.95" customHeight="1" spans="1:16">
      <c r="A296" s="185" t="s">
        <v>165</v>
      </c>
      <c r="B296" s="186" t="s">
        <v>165</v>
      </c>
      <c r="C296" s="186" t="s">
        <v>617</v>
      </c>
      <c r="D296" s="187" t="s">
        <v>640</v>
      </c>
      <c r="E296" s="186" t="s">
        <v>176</v>
      </c>
      <c r="F296" s="52" t="s">
        <v>639</v>
      </c>
      <c r="G296" s="38">
        <v>1305</v>
      </c>
      <c r="H296" s="38" t="str">
        <f>IFERROR(VLOOKUP(D296,#REF!,4,0),"0")</f>
        <v>0</v>
      </c>
      <c r="I296" s="38"/>
      <c r="J296" s="38">
        <f>VLOOKUP(F296,'数据-省本级决算数'!$A:$B,2,0)</f>
        <v>4917</v>
      </c>
      <c r="K296" s="193">
        <f t="shared" si="28"/>
        <v>3.77</v>
      </c>
      <c r="L296" s="193" t="e">
        <f t="shared" si="29"/>
        <v>#DIV/0!</v>
      </c>
      <c r="M296" s="193">
        <f t="shared" si="30"/>
        <v>0</v>
      </c>
      <c r="N296" s="148">
        <f t="shared" si="26"/>
        <v>2.768</v>
      </c>
      <c r="O296" s="194" t="str">
        <f t="shared" si="27"/>
        <v>是</v>
      </c>
      <c r="P296" s="194" t="str">
        <f t="shared" si="31"/>
        <v>否</v>
      </c>
    </row>
    <row r="297" s="175" customFormat="1" ht="18.95" customHeight="1" spans="1:16">
      <c r="A297" s="185" t="s">
        <v>165</v>
      </c>
      <c r="B297" s="186" t="s">
        <v>165</v>
      </c>
      <c r="C297" s="186" t="s">
        <v>617</v>
      </c>
      <c r="D297" s="187" t="s">
        <v>642</v>
      </c>
      <c r="E297" s="186" t="s">
        <v>176</v>
      </c>
      <c r="F297" s="52" t="s">
        <v>641</v>
      </c>
      <c r="G297" s="38">
        <v>12052</v>
      </c>
      <c r="H297" s="38" t="str">
        <f>IFERROR(VLOOKUP(D297,#REF!,4,0),"0")</f>
        <v>0</v>
      </c>
      <c r="I297" s="38"/>
      <c r="J297" s="38">
        <f>VLOOKUP(F297,'数据-省本级决算数'!$A:$B,2,0)</f>
        <v>-21</v>
      </c>
      <c r="K297" s="193">
        <f t="shared" si="28"/>
        <v>0</v>
      </c>
      <c r="L297" s="193"/>
      <c r="M297" s="193">
        <f t="shared" si="30"/>
        <v>0</v>
      </c>
      <c r="N297" s="148">
        <f t="shared" si="26"/>
        <v>-1.002</v>
      </c>
      <c r="O297" s="194" t="str">
        <f t="shared" si="27"/>
        <v>是</v>
      </c>
      <c r="P297" s="194" t="str">
        <f t="shared" si="31"/>
        <v>否</v>
      </c>
    </row>
    <row r="298" s="175" customFormat="1" ht="18.95" customHeight="1" spans="1:16">
      <c r="A298" s="185" t="s">
        <v>165</v>
      </c>
      <c r="B298" s="186" t="s">
        <v>165</v>
      </c>
      <c r="C298" s="186" t="s">
        <v>617</v>
      </c>
      <c r="D298" s="187" t="s">
        <v>644</v>
      </c>
      <c r="E298" s="186" t="s">
        <v>176</v>
      </c>
      <c r="F298" s="52" t="s">
        <v>643</v>
      </c>
      <c r="G298" s="38">
        <v>4500</v>
      </c>
      <c r="H298" s="38" t="str">
        <f>IFERROR(VLOOKUP(D298,#REF!,4,0),"0")</f>
        <v>0</v>
      </c>
      <c r="I298" s="38"/>
      <c r="J298" s="38">
        <f>VLOOKUP(F298,'数据-省本级决算数'!$A:$B,2,0)</f>
        <v>4200</v>
      </c>
      <c r="K298" s="193">
        <f t="shared" si="28"/>
        <v>0.93</v>
      </c>
      <c r="L298" s="193" t="e">
        <f t="shared" si="29"/>
        <v>#DIV/0!</v>
      </c>
      <c r="M298" s="193">
        <f t="shared" si="30"/>
        <v>0</v>
      </c>
      <c r="N298" s="148">
        <f t="shared" si="26"/>
        <v>-0.067</v>
      </c>
      <c r="O298" s="194" t="str">
        <f t="shared" si="27"/>
        <v>是</v>
      </c>
      <c r="P298" s="194" t="str">
        <f t="shared" si="31"/>
        <v>否</v>
      </c>
    </row>
    <row r="299" s="175" customFormat="1" ht="18.95" customHeight="1" spans="1:16">
      <c r="A299" s="185" t="s">
        <v>165</v>
      </c>
      <c r="B299" s="186" t="s">
        <v>165</v>
      </c>
      <c r="C299" s="186" t="s">
        <v>617</v>
      </c>
      <c r="D299" s="187" t="s">
        <v>646</v>
      </c>
      <c r="E299" s="186" t="s">
        <v>176</v>
      </c>
      <c r="F299" s="52" t="s">
        <v>645</v>
      </c>
      <c r="G299" s="38">
        <v>1500</v>
      </c>
      <c r="H299" s="38" t="str">
        <f>IFERROR(VLOOKUP(D299,#REF!,4,0),"0")</f>
        <v>0</v>
      </c>
      <c r="I299" s="38"/>
      <c r="J299" s="38">
        <f>VLOOKUP(F299,'数据-省本级决算数'!$A:$B,2,0)</f>
        <v>1500</v>
      </c>
      <c r="K299" s="193">
        <f t="shared" si="28"/>
        <v>1</v>
      </c>
      <c r="L299" s="193" t="e">
        <f t="shared" si="29"/>
        <v>#DIV/0!</v>
      </c>
      <c r="M299" s="193">
        <f t="shared" si="30"/>
        <v>0</v>
      </c>
      <c r="N299" s="148">
        <f t="shared" si="26"/>
        <v>0</v>
      </c>
      <c r="O299" s="194" t="str">
        <f t="shared" si="27"/>
        <v>是</v>
      </c>
      <c r="P299" s="194" t="str">
        <f t="shared" si="31"/>
        <v>否</v>
      </c>
    </row>
    <row r="300" s="175" customFormat="1" ht="18.95" customHeight="1" spans="1:16">
      <c r="A300" s="185" t="s">
        <v>165</v>
      </c>
      <c r="B300" s="186" t="s">
        <v>165</v>
      </c>
      <c r="C300" s="186" t="s">
        <v>617</v>
      </c>
      <c r="D300" s="187" t="s">
        <v>648</v>
      </c>
      <c r="E300" s="186" t="s">
        <v>176</v>
      </c>
      <c r="F300" s="52" t="s">
        <v>647</v>
      </c>
      <c r="G300" s="38">
        <v>930</v>
      </c>
      <c r="H300" s="38" t="str">
        <f>IFERROR(VLOOKUP(D300,#REF!,4,0),"0")</f>
        <v>0</v>
      </c>
      <c r="I300" s="38"/>
      <c r="J300" s="38">
        <f>VLOOKUP(F300,'数据-省本级决算数'!$A:$B,2,0)</f>
        <v>330</v>
      </c>
      <c r="K300" s="193">
        <f t="shared" si="28"/>
        <v>0.35</v>
      </c>
      <c r="L300" s="193" t="e">
        <f t="shared" si="29"/>
        <v>#DIV/0!</v>
      </c>
      <c r="M300" s="193">
        <f t="shared" si="30"/>
        <v>0</v>
      </c>
      <c r="N300" s="148">
        <f t="shared" si="26"/>
        <v>-0.645</v>
      </c>
      <c r="O300" s="194" t="str">
        <f t="shared" si="27"/>
        <v>是</v>
      </c>
      <c r="P300" s="194" t="str">
        <f t="shared" si="31"/>
        <v>否</v>
      </c>
    </row>
    <row r="301" s="175" customFormat="1" ht="18.95" customHeight="1" spans="1:16">
      <c r="A301" s="185" t="s">
        <v>165</v>
      </c>
      <c r="B301" s="186" t="s">
        <v>165</v>
      </c>
      <c r="C301" s="186" t="s">
        <v>617</v>
      </c>
      <c r="D301" s="187" t="s">
        <v>650</v>
      </c>
      <c r="E301" s="186" t="s">
        <v>176</v>
      </c>
      <c r="F301" s="52" t="s">
        <v>649</v>
      </c>
      <c r="G301" s="38">
        <v>0</v>
      </c>
      <c r="H301" s="38" t="str">
        <f>IFERROR(VLOOKUP(D301,#REF!,4,0),"0")</f>
        <v>0</v>
      </c>
      <c r="I301" s="38"/>
      <c r="J301" s="38">
        <f>VLOOKUP(F301,'数据-省本级决算数'!$A:$B,2,0)</f>
        <v>0</v>
      </c>
      <c r="K301" s="193"/>
      <c r="L301" s="193"/>
      <c r="M301" s="193">
        <f t="shared" si="30"/>
        <v>0</v>
      </c>
      <c r="N301" s="148" t="str">
        <f t="shared" si="26"/>
        <v/>
      </c>
      <c r="O301" s="194" t="str">
        <f t="shared" si="27"/>
        <v>否</v>
      </c>
      <c r="P301" s="194" t="str">
        <f t="shared" si="31"/>
        <v>否</v>
      </c>
    </row>
    <row r="302" s="175" customFormat="1" ht="18.95" customHeight="1" spans="1:16">
      <c r="A302" s="185" t="s">
        <v>165</v>
      </c>
      <c r="B302" s="186" t="s">
        <v>165</v>
      </c>
      <c r="C302" s="186" t="s">
        <v>617</v>
      </c>
      <c r="D302" s="187" t="s">
        <v>651</v>
      </c>
      <c r="E302" s="186" t="s">
        <v>176</v>
      </c>
      <c r="F302" s="52" t="s">
        <v>276</v>
      </c>
      <c r="G302" s="38">
        <v>1446</v>
      </c>
      <c r="H302" s="38" t="str">
        <f>IFERROR(VLOOKUP(D302,#REF!,4,0),"0")</f>
        <v>0</v>
      </c>
      <c r="I302" s="38"/>
      <c r="J302" s="38">
        <f>VLOOKUP(F302,'数据-省本级决算数'!$A:$B,2,0)</f>
        <v>869</v>
      </c>
      <c r="K302" s="193">
        <f t="shared" si="28"/>
        <v>0.6</v>
      </c>
      <c r="L302" s="193"/>
      <c r="M302" s="193">
        <f t="shared" si="30"/>
        <v>0</v>
      </c>
      <c r="N302" s="148">
        <f t="shared" si="26"/>
        <v>-0.399</v>
      </c>
      <c r="O302" s="194" t="str">
        <f t="shared" si="27"/>
        <v>是</v>
      </c>
      <c r="P302" s="194" t="str">
        <f t="shared" si="31"/>
        <v>否</v>
      </c>
    </row>
    <row r="303" s="175" customFormat="1" ht="18.95" customHeight="1" spans="1:16">
      <c r="A303" s="185" t="s">
        <v>165</v>
      </c>
      <c r="B303" s="186" t="s">
        <v>165</v>
      </c>
      <c r="C303" s="186" t="s">
        <v>617</v>
      </c>
      <c r="D303" s="187" t="s">
        <v>652</v>
      </c>
      <c r="E303" s="186" t="s">
        <v>176</v>
      </c>
      <c r="F303" s="52" t="s">
        <v>189</v>
      </c>
      <c r="G303" s="38">
        <v>163</v>
      </c>
      <c r="H303" s="38" t="str">
        <f>IFERROR(VLOOKUP(D303,#REF!,4,0),"0")</f>
        <v>0</v>
      </c>
      <c r="I303" s="38"/>
      <c r="J303" s="38">
        <f>VLOOKUP(F303,'数据-省本级决算数'!$A:$B,2,0)</f>
        <v>103</v>
      </c>
      <c r="K303" s="193">
        <f t="shared" si="28"/>
        <v>0.63</v>
      </c>
      <c r="L303" s="193" t="e">
        <f t="shared" si="29"/>
        <v>#DIV/0!</v>
      </c>
      <c r="M303" s="193">
        <f t="shared" si="30"/>
        <v>0</v>
      </c>
      <c r="N303" s="148">
        <f t="shared" si="26"/>
        <v>-0.368</v>
      </c>
      <c r="O303" s="194" t="str">
        <f t="shared" si="27"/>
        <v>是</v>
      </c>
      <c r="P303" s="194" t="str">
        <f t="shared" si="31"/>
        <v>否</v>
      </c>
    </row>
    <row r="304" s="175" customFormat="1" ht="18.95" customHeight="1" spans="1:16">
      <c r="A304" s="185" t="s">
        <v>165</v>
      </c>
      <c r="B304" s="186"/>
      <c r="C304" s="186" t="s">
        <v>617</v>
      </c>
      <c r="D304" s="187" t="s">
        <v>654</v>
      </c>
      <c r="E304" s="186" t="s">
        <v>176</v>
      </c>
      <c r="F304" s="52" t="s">
        <v>653</v>
      </c>
      <c r="G304" s="38">
        <v>8813</v>
      </c>
      <c r="H304" s="38" t="str">
        <f>IFERROR(VLOOKUP(D304,#REF!,4,0),"0")</f>
        <v>0</v>
      </c>
      <c r="I304" s="38"/>
      <c r="J304" s="38">
        <f>VLOOKUP(F304,'数据-省本级决算数'!$A:$B,2,0)</f>
        <v>13489</v>
      </c>
      <c r="K304" s="193">
        <f t="shared" si="28"/>
        <v>1.53</v>
      </c>
      <c r="L304" s="193" t="e">
        <f t="shared" si="29"/>
        <v>#DIV/0!</v>
      </c>
      <c r="M304" s="193">
        <f t="shared" si="30"/>
        <v>0</v>
      </c>
      <c r="N304" s="148">
        <f t="shared" si="26"/>
        <v>0.531</v>
      </c>
      <c r="O304" s="194" t="str">
        <f t="shared" si="27"/>
        <v>是</v>
      </c>
      <c r="P304" s="194" t="str">
        <f t="shared" si="31"/>
        <v>否</v>
      </c>
    </row>
    <row r="305" s="175" customFormat="1" ht="18.95" customHeight="1" spans="1:16">
      <c r="A305" s="185" t="s">
        <v>165</v>
      </c>
      <c r="B305" s="690" t="s">
        <v>593</v>
      </c>
      <c r="C305" s="186"/>
      <c r="D305" s="187" t="s">
        <v>656</v>
      </c>
      <c r="E305" s="186"/>
      <c r="F305" s="52" t="s">
        <v>655</v>
      </c>
      <c r="G305" s="38">
        <f ca="1">SUMIF($C304:$C1526,$D305,$G304:$G1525)</f>
        <v>27719</v>
      </c>
      <c r="H305" s="38">
        <f ca="1">SUMIF($C304:$C1525,$D305,$H304:$H1524)</f>
        <v>0</v>
      </c>
      <c r="I305" s="38">
        <f>IFERROR(VLOOKUP(F305,'数据-省本级调整数'!$A:$B,2,0),0)</f>
        <v>28133</v>
      </c>
      <c r="J305" s="38">
        <f>VLOOKUP(F305,'数据-省本级决算数'!$A:$B,2,0)</f>
        <v>28133</v>
      </c>
      <c r="K305" s="193">
        <f ca="1" t="shared" si="28"/>
        <v>1.01</v>
      </c>
      <c r="L305" s="193" t="e">
        <f ca="1" t="shared" si="29"/>
        <v>#DIV/0!</v>
      </c>
      <c r="M305" s="193">
        <f t="shared" si="30"/>
        <v>1</v>
      </c>
      <c r="N305" s="148">
        <f ca="1" t="shared" si="26"/>
        <v>0.015</v>
      </c>
      <c r="O305" s="194" t="str">
        <f ca="1" t="shared" si="27"/>
        <v>是</v>
      </c>
      <c r="P305" s="194" t="str">
        <f t="shared" si="31"/>
        <v>是</v>
      </c>
    </row>
    <row r="306" s="175" customFormat="1" ht="18.95" customHeight="1" spans="1:16">
      <c r="A306" s="185" t="s">
        <v>165</v>
      </c>
      <c r="B306" s="186" t="s">
        <v>165</v>
      </c>
      <c r="C306" s="186" t="s">
        <v>656</v>
      </c>
      <c r="D306" s="187" t="s">
        <v>657</v>
      </c>
      <c r="E306" s="186" t="s">
        <v>176</v>
      </c>
      <c r="F306" s="52" t="s">
        <v>170</v>
      </c>
      <c r="G306" s="38">
        <v>18938</v>
      </c>
      <c r="H306" s="38" t="str">
        <f>IFERROR(VLOOKUP(D306,#REF!,4,0),"0")</f>
        <v>0</v>
      </c>
      <c r="I306" s="38"/>
      <c r="J306" s="38">
        <f>VLOOKUP(F306,'数据-省本级决算数'!$A:$B,2,0)</f>
        <v>4776</v>
      </c>
      <c r="K306" s="193">
        <f t="shared" si="28"/>
        <v>0.25</v>
      </c>
      <c r="L306" s="193" t="e">
        <f t="shared" si="29"/>
        <v>#DIV/0!</v>
      </c>
      <c r="M306" s="193">
        <f t="shared" si="30"/>
        <v>0</v>
      </c>
      <c r="N306" s="148">
        <f t="shared" si="26"/>
        <v>-0.748</v>
      </c>
      <c r="O306" s="194" t="str">
        <f t="shared" si="27"/>
        <v>是</v>
      </c>
      <c r="P306" s="194" t="str">
        <f t="shared" si="31"/>
        <v>否</v>
      </c>
    </row>
    <row r="307" s="175" customFormat="1" ht="18.95" customHeight="1" spans="1:16">
      <c r="A307" s="185" t="s">
        <v>165</v>
      </c>
      <c r="B307" s="186" t="s">
        <v>165</v>
      </c>
      <c r="C307" s="186" t="s">
        <v>656</v>
      </c>
      <c r="D307" s="187" t="s">
        <v>658</v>
      </c>
      <c r="E307" s="186" t="s">
        <v>176</v>
      </c>
      <c r="F307" s="52" t="s">
        <v>172</v>
      </c>
      <c r="G307" s="38">
        <v>0</v>
      </c>
      <c r="H307" s="38" t="str">
        <f>IFERROR(VLOOKUP(D307,#REF!,4,0),"0")</f>
        <v>0</v>
      </c>
      <c r="I307" s="38"/>
      <c r="J307" s="38">
        <f>VLOOKUP(F307,'数据-省本级决算数'!$A:$B,2,0)</f>
        <v>590</v>
      </c>
      <c r="K307" s="193"/>
      <c r="L307" s="193"/>
      <c r="M307" s="193">
        <f t="shared" si="30"/>
        <v>0</v>
      </c>
      <c r="N307" s="148" t="str">
        <f t="shared" si="26"/>
        <v/>
      </c>
      <c r="O307" s="194" t="str">
        <f t="shared" si="27"/>
        <v>是</v>
      </c>
      <c r="P307" s="194" t="str">
        <f t="shared" si="31"/>
        <v>否</v>
      </c>
    </row>
    <row r="308" s="175" customFormat="1" ht="18.95" customHeight="1" spans="1:16">
      <c r="A308" s="185" t="s">
        <v>165</v>
      </c>
      <c r="B308" s="186" t="s">
        <v>165</v>
      </c>
      <c r="C308" s="186" t="s">
        <v>656</v>
      </c>
      <c r="D308" s="187" t="s">
        <v>659</v>
      </c>
      <c r="E308" s="186" t="s">
        <v>176</v>
      </c>
      <c r="F308" s="52" t="s">
        <v>174</v>
      </c>
      <c r="G308" s="38">
        <v>0</v>
      </c>
      <c r="H308" s="38" t="str">
        <f>IFERROR(VLOOKUP(D308,#REF!,4,0),"0")</f>
        <v>0</v>
      </c>
      <c r="I308" s="38"/>
      <c r="J308" s="38">
        <f>VLOOKUP(F308,'数据-省本级决算数'!$A:$B,2,0)</f>
        <v>713</v>
      </c>
      <c r="K308" s="193"/>
      <c r="L308" s="193"/>
      <c r="M308" s="193">
        <f t="shared" si="30"/>
        <v>0</v>
      </c>
      <c r="N308" s="148" t="str">
        <f t="shared" si="26"/>
        <v/>
      </c>
      <c r="O308" s="194" t="str">
        <f t="shared" si="27"/>
        <v>是</v>
      </c>
      <c r="P308" s="194" t="str">
        <f t="shared" si="31"/>
        <v>否</v>
      </c>
    </row>
    <row r="309" s="175" customFormat="1" ht="18.95" customHeight="1" spans="1:16">
      <c r="A309" s="185" t="s">
        <v>165</v>
      </c>
      <c r="B309" s="186" t="s">
        <v>165</v>
      </c>
      <c r="C309" s="186" t="s">
        <v>656</v>
      </c>
      <c r="D309" s="187" t="s">
        <v>661</v>
      </c>
      <c r="E309" s="186" t="s">
        <v>176</v>
      </c>
      <c r="F309" s="52" t="s">
        <v>660</v>
      </c>
      <c r="G309" s="38">
        <v>4025</v>
      </c>
      <c r="H309" s="38" t="str">
        <f>IFERROR(VLOOKUP(D309,#REF!,4,0),"0")</f>
        <v>0</v>
      </c>
      <c r="I309" s="38"/>
      <c r="J309" s="38">
        <f>VLOOKUP(F309,'数据-省本级决算数'!$A:$B,2,0)</f>
        <v>325</v>
      </c>
      <c r="K309" s="193">
        <f t="shared" si="28"/>
        <v>0.08</v>
      </c>
      <c r="L309" s="193" t="e">
        <f t="shared" si="29"/>
        <v>#DIV/0!</v>
      </c>
      <c r="M309" s="193">
        <f t="shared" si="30"/>
        <v>0</v>
      </c>
      <c r="N309" s="148">
        <f t="shared" ref="N309:N375" si="32">IF(ISERROR(J309/G309-1),"",J309/G309-1)</f>
        <v>-0.919</v>
      </c>
      <c r="O309" s="194" t="str">
        <f t="shared" si="27"/>
        <v>是</v>
      </c>
      <c r="P309" s="194" t="str">
        <f t="shared" si="31"/>
        <v>否</v>
      </c>
    </row>
    <row r="310" s="175" customFormat="1" ht="18.95" customHeight="1" spans="1:16">
      <c r="A310" s="185" t="s">
        <v>165</v>
      </c>
      <c r="B310" s="186" t="s">
        <v>165</v>
      </c>
      <c r="C310" s="186" t="s">
        <v>656</v>
      </c>
      <c r="D310" s="187" t="s">
        <v>662</v>
      </c>
      <c r="E310" s="186" t="s">
        <v>176</v>
      </c>
      <c r="F310" s="52" t="s">
        <v>189</v>
      </c>
      <c r="G310" s="38">
        <v>50</v>
      </c>
      <c r="H310" s="38" t="str">
        <f>IFERROR(VLOOKUP(D310,#REF!,4,0),"0")</f>
        <v>0</v>
      </c>
      <c r="I310" s="38"/>
      <c r="J310" s="38">
        <f>VLOOKUP(F310,'数据-省本级决算数'!$A:$B,2,0)</f>
        <v>103</v>
      </c>
      <c r="K310" s="193">
        <f t="shared" si="28"/>
        <v>2.06</v>
      </c>
      <c r="L310" s="193" t="e">
        <f t="shared" si="29"/>
        <v>#DIV/0!</v>
      </c>
      <c r="M310" s="193">
        <f t="shared" si="30"/>
        <v>0</v>
      </c>
      <c r="N310" s="148">
        <f t="shared" si="32"/>
        <v>1.06</v>
      </c>
      <c r="O310" s="194" t="str">
        <f t="shared" si="27"/>
        <v>是</v>
      </c>
      <c r="P310" s="194" t="str">
        <f t="shared" si="31"/>
        <v>否</v>
      </c>
    </row>
    <row r="311" s="175" customFormat="1" ht="18.95" customHeight="1" spans="1:16">
      <c r="A311" s="185" t="s">
        <v>165</v>
      </c>
      <c r="B311" s="186"/>
      <c r="C311" s="186" t="s">
        <v>656</v>
      </c>
      <c r="D311" s="187" t="s">
        <v>664</v>
      </c>
      <c r="E311" s="186" t="s">
        <v>176</v>
      </c>
      <c r="F311" s="52" t="s">
        <v>663</v>
      </c>
      <c r="G311" s="38">
        <v>4706</v>
      </c>
      <c r="H311" s="38" t="str">
        <f>IFERROR(VLOOKUP(D311,#REF!,4,0),"0")</f>
        <v>0</v>
      </c>
      <c r="I311" s="38"/>
      <c r="J311" s="38">
        <f>VLOOKUP(F311,'数据-省本级决算数'!$A:$B,2,0)</f>
        <v>6298</v>
      </c>
      <c r="K311" s="193">
        <f t="shared" si="28"/>
        <v>1.34</v>
      </c>
      <c r="L311" s="193" t="e">
        <f t="shared" si="29"/>
        <v>#DIV/0!</v>
      </c>
      <c r="M311" s="193">
        <f t="shared" si="30"/>
        <v>0</v>
      </c>
      <c r="N311" s="148">
        <f t="shared" si="32"/>
        <v>0.338</v>
      </c>
      <c r="O311" s="194" t="str">
        <f t="shared" si="27"/>
        <v>是</v>
      </c>
      <c r="P311" s="194" t="str">
        <f t="shared" si="31"/>
        <v>否</v>
      </c>
    </row>
    <row r="312" s="175" customFormat="1" ht="18.95" customHeight="1" spans="1:16">
      <c r="A312" s="185" t="s">
        <v>165</v>
      </c>
      <c r="B312" s="690" t="s">
        <v>593</v>
      </c>
      <c r="C312" s="186"/>
      <c r="D312" s="187" t="s">
        <v>666</v>
      </c>
      <c r="E312" s="186"/>
      <c r="F312" s="52" t="s">
        <v>665</v>
      </c>
      <c r="G312" s="38">
        <f ca="1">SUMIF($C311:$C1533,$D312,$G311:$G1532)</f>
        <v>14734</v>
      </c>
      <c r="H312" s="38">
        <f ca="1">SUMIF($C311:$C1532,$D312,$H311:$H1531)</f>
        <v>0</v>
      </c>
      <c r="I312" s="38">
        <f>IFERROR(VLOOKUP(F312,'数据-省本级调整数'!$A:$B,2,0),0)</f>
        <v>16110</v>
      </c>
      <c r="J312" s="38">
        <f>VLOOKUP(F312,'数据-省本级决算数'!$A:$B,2,0)</f>
        <v>14029</v>
      </c>
      <c r="K312" s="193">
        <f ca="1" t="shared" si="28"/>
        <v>0.95</v>
      </c>
      <c r="L312" s="193" t="e">
        <f ca="1" t="shared" si="29"/>
        <v>#DIV/0!</v>
      </c>
      <c r="M312" s="193">
        <f t="shared" si="30"/>
        <v>0.87</v>
      </c>
      <c r="N312" s="148">
        <f ca="1" t="shared" si="32"/>
        <v>-0.048</v>
      </c>
      <c r="O312" s="194" t="str">
        <f ca="1" t="shared" si="27"/>
        <v>是</v>
      </c>
      <c r="P312" s="194" t="str">
        <f t="shared" si="31"/>
        <v>是</v>
      </c>
    </row>
    <row r="313" s="175" customFormat="1" ht="18.95" customHeight="1" spans="1:16">
      <c r="A313" s="185" t="s">
        <v>165</v>
      </c>
      <c r="B313" s="186" t="s">
        <v>165</v>
      </c>
      <c r="C313" s="186" t="s">
        <v>666</v>
      </c>
      <c r="D313" s="187" t="s">
        <v>667</v>
      </c>
      <c r="E313" s="186" t="s">
        <v>176</v>
      </c>
      <c r="F313" s="52" t="s">
        <v>170</v>
      </c>
      <c r="G313" s="38">
        <v>6774</v>
      </c>
      <c r="H313" s="38" t="str">
        <f>IFERROR(VLOOKUP(D313,#REF!,4,0),"0")</f>
        <v>0</v>
      </c>
      <c r="I313" s="38"/>
      <c r="J313" s="38">
        <f>VLOOKUP(F313,'数据-省本级决算数'!$A:$B,2,0)</f>
        <v>4776</v>
      </c>
      <c r="K313" s="193">
        <f t="shared" si="28"/>
        <v>0.71</v>
      </c>
      <c r="L313" s="193" t="e">
        <f t="shared" si="29"/>
        <v>#DIV/0!</v>
      </c>
      <c r="M313" s="193">
        <f t="shared" si="30"/>
        <v>0</v>
      </c>
      <c r="N313" s="148">
        <f t="shared" si="32"/>
        <v>-0.295</v>
      </c>
      <c r="O313" s="194" t="str">
        <f t="shared" si="27"/>
        <v>是</v>
      </c>
      <c r="P313" s="194" t="str">
        <f t="shared" si="31"/>
        <v>否</v>
      </c>
    </row>
    <row r="314" s="175" customFormat="1" ht="18.95" customHeight="1" spans="1:16">
      <c r="A314" s="185" t="s">
        <v>165</v>
      </c>
      <c r="B314" s="186" t="s">
        <v>165</v>
      </c>
      <c r="C314" s="186" t="s">
        <v>666</v>
      </c>
      <c r="D314" s="187" t="s">
        <v>668</v>
      </c>
      <c r="E314" s="186" t="s">
        <v>176</v>
      </c>
      <c r="F314" s="52" t="s">
        <v>172</v>
      </c>
      <c r="G314" s="38">
        <v>143</v>
      </c>
      <c r="H314" s="38" t="str">
        <f>IFERROR(VLOOKUP(D314,#REF!,4,0),"0")</f>
        <v>0</v>
      </c>
      <c r="I314" s="38"/>
      <c r="J314" s="38">
        <f>VLOOKUP(F314,'数据-省本级决算数'!$A:$B,2,0)</f>
        <v>590</v>
      </c>
      <c r="K314" s="193">
        <f t="shared" si="28"/>
        <v>4.13</v>
      </c>
      <c r="L314" s="193" t="e">
        <f t="shared" si="29"/>
        <v>#DIV/0!</v>
      </c>
      <c r="M314" s="193">
        <f t="shared" si="30"/>
        <v>0</v>
      </c>
      <c r="N314" s="148">
        <f t="shared" si="32"/>
        <v>3.126</v>
      </c>
      <c r="O314" s="194" t="str">
        <f t="shared" si="27"/>
        <v>是</v>
      </c>
      <c r="P314" s="194" t="str">
        <f t="shared" si="31"/>
        <v>否</v>
      </c>
    </row>
    <row r="315" s="175" customFormat="1" ht="18.95" customHeight="1" spans="1:16">
      <c r="A315" s="185" t="s">
        <v>165</v>
      </c>
      <c r="B315" s="186" t="s">
        <v>165</v>
      </c>
      <c r="C315" s="186" t="s">
        <v>666</v>
      </c>
      <c r="D315" s="187" t="s">
        <v>669</v>
      </c>
      <c r="E315" s="186" t="s">
        <v>176</v>
      </c>
      <c r="F315" s="52" t="s">
        <v>174</v>
      </c>
      <c r="G315" s="38">
        <v>0</v>
      </c>
      <c r="H315" s="38" t="str">
        <f>IFERROR(VLOOKUP(D315,#REF!,4,0),"0")</f>
        <v>0</v>
      </c>
      <c r="I315" s="38"/>
      <c r="J315" s="38">
        <f>VLOOKUP(F315,'数据-省本级决算数'!$A:$B,2,0)</f>
        <v>713</v>
      </c>
      <c r="K315" s="193"/>
      <c r="L315" s="193" t="e">
        <f t="shared" si="29"/>
        <v>#DIV/0!</v>
      </c>
      <c r="M315" s="193">
        <f t="shared" si="30"/>
        <v>0</v>
      </c>
      <c r="N315" s="148" t="str">
        <f t="shared" si="32"/>
        <v/>
      </c>
      <c r="O315" s="194" t="str">
        <f t="shared" si="27"/>
        <v>是</v>
      </c>
      <c r="P315" s="194" t="str">
        <f t="shared" si="31"/>
        <v>否</v>
      </c>
    </row>
    <row r="316" s="175" customFormat="1" ht="18.95" customHeight="1" spans="1:16">
      <c r="A316" s="185" t="s">
        <v>165</v>
      </c>
      <c r="B316" s="186" t="s">
        <v>165</v>
      </c>
      <c r="C316" s="186" t="s">
        <v>666</v>
      </c>
      <c r="D316" s="187" t="s">
        <v>671</v>
      </c>
      <c r="E316" s="186" t="s">
        <v>176</v>
      </c>
      <c r="F316" s="52" t="s">
        <v>670</v>
      </c>
      <c r="G316" s="38">
        <v>785</v>
      </c>
      <c r="H316" s="38" t="str">
        <f>IFERROR(VLOOKUP(D316,#REF!,4,0),"0")</f>
        <v>0</v>
      </c>
      <c r="I316" s="38"/>
      <c r="J316" s="38">
        <f>VLOOKUP(F316,'数据-省本级决算数'!$A:$B,2,0)</f>
        <v>346</v>
      </c>
      <c r="K316" s="193">
        <f t="shared" si="28"/>
        <v>0.44</v>
      </c>
      <c r="L316" s="193" t="e">
        <f t="shared" si="29"/>
        <v>#DIV/0!</v>
      </c>
      <c r="M316" s="193">
        <f t="shared" si="30"/>
        <v>0</v>
      </c>
      <c r="N316" s="148">
        <f t="shared" si="32"/>
        <v>-0.559</v>
      </c>
      <c r="O316" s="194" t="str">
        <f t="shared" si="27"/>
        <v>是</v>
      </c>
      <c r="P316" s="194" t="str">
        <f t="shared" si="31"/>
        <v>否</v>
      </c>
    </row>
    <row r="317" s="175" customFormat="1" ht="18.95" customHeight="1" spans="1:16">
      <c r="A317" s="185" t="s">
        <v>165</v>
      </c>
      <c r="B317" s="186" t="s">
        <v>165</v>
      </c>
      <c r="C317" s="186" t="s">
        <v>666</v>
      </c>
      <c r="D317" s="187" t="s">
        <v>673</v>
      </c>
      <c r="E317" s="186" t="s">
        <v>176</v>
      </c>
      <c r="F317" s="52" t="s">
        <v>672</v>
      </c>
      <c r="G317" s="38">
        <v>221</v>
      </c>
      <c r="H317" s="38" t="str">
        <f>IFERROR(VLOOKUP(D317,#REF!,4,0),"0")</f>
        <v>0</v>
      </c>
      <c r="I317" s="38"/>
      <c r="J317" s="38">
        <f>VLOOKUP(F317,'数据-省本级决算数'!$A:$B,2,0)</f>
        <v>93</v>
      </c>
      <c r="K317" s="193">
        <f t="shared" si="28"/>
        <v>0.42</v>
      </c>
      <c r="L317" s="193" t="e">
        <f t="shared" si="29"/>
        <v>#DIV/0!</v>
      </c>
      <c r="M317" s="193">
        <f t="shared" si="30"/>
        <v>0</v>
      </c>
      <c r="N317" s="148">
        <f t="shared" si="32"/>
        <v>-0.579</v>
      </c>
      <c r="O317" s="194" t="str">
        <f t="shared" si="27"/>
        <v>是</v>
      </c>
      <c r="P317" s="194" t="str">
        <f t="shared" si="31"/>
        <v>否</v>
      </c>
    </row>
    <row r="318" s="175" customFormat="1" ht="18.95" customHeight="1" spans="1:16">
      <c r="A318" s="185" t="s">
        <v>165</v>
      </c>
      <c r="B318" s="186" t="s">
        <v>165</v>
      </c>
      <c r="C318" s="186" t="s">
        <v>666</v>
      </c>
      <c r="D318" s="187" t="s">
        <v>675</v>
      </c>
      <c r="E318" s="186" t="s">
        <v>176</v>
      </c>
      <c r="F318" s="52" t="s">
        <v>674</v>
      </c>
      <c r="G318" s="38">
        <v>100</v>
      </c>
      <c r="H318" s="38" t="str">
        <f>IFERROR(VLOOKUP(D318,#REF!,4,0),"0")</f>
        <v>0</v>
      </c>
      <c r="I318" s="38"/>
      <c r="J318" s="38">
        <f>VLOOKUP(F318,'数据-省本级决算数'!$A:$B,2,0)</f>
        <v>55</v>
      </c>
      <c r="K318" s="193">
        <f t="shared" si="28"/>
        <v>0.55</v>
      </c>
      <c r="L318" s="193" t="e">
        <f t="shared" si="29"/>
        <v>#DIV/0!</v>
      </c>
      <c r="M318" s="193">
        <f t="shared" si="30"/>
        <v>0</v>
      </c>
      <c r="N318" s="148">
        <f t="shared" si="32"/>
        <v>-0.45</v>
      </c>
      <c r="O318" s="194" t="str">
        <f t="shared" si="27"/>
        <v>是</v>
      </c>
      <c r="P318" s="194" t="str">
        <f t="shared" si="31"/>
        <v>否</v>
      </c>
    </row>
    <row r="319" s="175" customFormat="1" ht="18.95" customHeight="1" spans="1:16">
      <c r="A319" s="185" t="s">
        <v>165</v>
      </c>
      <c r="B319" s="186" t="s">
        <v>165</v>
      </c>
      <c r="C319" s="186" t="s">
        <v>666</v>
      </c>
      <c r="D319" s="187" t="s">
        <v>677</v>
      </c>
      <c r="E319" s="186" t="s">
        <v>176</v>
      </c>
      <c r="F319" s="52" t="s">
        <v>676</v>
      </c>
      <c r="G319" s="38">
        <v>0</v>
      </c>
      <c r="H319" s="38" t="str">
        <f>IFERROR(VLOOKUP(D319,#REF!,4,0),"0")</f>
        <v>0</v>
      </c>
      <c r="I319" s="38"/>
      <c r="J319" s="38">
        <f>VLOOKUP(F319,'数据-省本级决算数'!$A:$B,2,0)</f>
        <v>5</v>
      </c>
      <c r="K319" s="193"/>
      <c r="L319" s="193" t="e">
        <f t="shared" si="29"/>
        <v>#DIV/0!</v>
      </c>
      <c r="M319" s="193">
        <f t="shared" si="30"/>
        <v>0</v>
      </c>
      <c r="N319" s="148" t="str">
        <f t="shared" si="32"/>
        <v/>
      </c>
      <c r="O319" s="194" t="str">
        <f t="shared" si="27"/>
        <v>是</v>
      </c>
      <c r="P319" s="194" t="str">
        <f t="shared" si="31"/>
        <v>否</v>
      </c>
    </row>
    <row r="320" s="175" customFormat="1" ht="18.95" customHeight="1" spans="1:16">
      <c r="A320" s="185" t="s">
        <v>165</v>
      </c>
      <c r="B320" s="186" t="s">
        <v>165</v>
      </c>
      <c r="C320" s="186" t="s">
        <v>666</v>
      </c>
      <c r="D320" s="187" t="s">
        <v>679</v>
      </c>
      <c r="E320" s="186" t="s">
        <v>176</v>
      </c>
      <c r="F320" s="52" t="s">
        <v>678</v>
      </c>
      <c r="G320" s="38">
        <v>50</v>
      </c>
      <c r="H320" s="38" t="str">
        <f>IFERROR(VLOOKUP(D320,#REF!,4,0),"0")</f>
        <v>0</v>
      </c>
      <c r="I320" s="38"/>
      <c r="J320" s="38">
        <f>VLOOKUP(F320,'数据-省本级决算数'!$A:$B,2,0)</f>
        <v>69</v>
      </c>
      <c r="K320" s="193">
        <f t="shared" si="28"/>
        <v>1.38</v>
      </c>
      <c r="L320" s="193" t="e">
        <f t="shared" si="29"/>
        <v>#DIV/0!</v>
      </c>
      <c r="M320" s="193">
        <f t="shared" si="30"/>
        <v>0</v>
      </c>
      <c r="N320" s="148">
        <f t="shared" si="32"/>
        <v>0.38</v>
      </c>
      <c r="O320" s="194" t="str">
        <f t="shared" si="27"/>
        <v>是</v>
      </c>
      <c r="P320" s="194" t="str">
        <f t="shared" si="31"/>
        <v>否</v>
      </c>
    </row>
    <row r="321" s="175" customFormat="1" ht="18.95" customHeight="1" spans="1:16">
      <c r="A321" s="185" t="s">
        <v>165</v>
      </c>
      <c r="B321" s="186" t="s">
        <v>165</v>
      </c>
      <c r="C321" s="186" t="s">
        <v>666</v>
      </c>
      <c r="D321" s="187" t="s">
        <v>681</v>
      </c>
      <c r="E321" s="186" t="s">
        <v>176</v>
      </c>
      <c r="F321" s="52" t="s">
        <v>680</v>
      </c>
      <c r="G321" s="38">
        <v>0</v>
      </c>
      <c r="H321" s="38" t="str">
        <f>IFERROR(VLOOKUP(D321,#REF!,4,0),"0")</f>
        <v>0</v>
      </c>
      <c r="I321" s="38"/>
      <c r="J321" s="38">
        <f>VLOOKUP(F321,'数据-省本级决算数'!$A:$B,2,0)</f>
        <v>291</v>
      </c>
      <c r="K321" s="193"/>
      <c r="L321" s="193"/>
      <c r="M321" s="193">
        <f t="shared" si="30"/>
        <v>0</v>
      </c>
      <c r="N321" s="148" t="str">
        <f t="shared" si="32"/>
        <v/>
      </c>
      <c r="O321" s="194" t="str">
        <f t="shared" si="27"/>
        <v>是</v>
      </c>
      <c r="P321" s="194" t="str">
        <f t="shared" si="31"/>
        <v>否</v>
      </c>
    </row>
    <row r="322" s="175" customFormat="1" ht="18.95" customHeight="1" spans="1:16">
      <c r="A322" s="185" t="s">
        <v>165</v>
      </c>
      <c r="B322" s="186" t="s">
        <v>165</v>
      </c>
      <c r="C322" s="186" t="s">
        <v>666</v>
      </c>
      <c r="D322" s="187" t="s">
        <v>682</v>
      </c>
      <c r="E322" s="186" t="s">
        <v>176</v>
      </c>
      <c r="F322" s="52" t="s">
        <v>189</v>
      </c>
      <c r="G322" s="38">
        <v>51</v>
      </c>
      <c r="H322" s="38" t="str">
        <f>IFERROR(VLOOKUP(D322,#REF!,4,0),"0")</f>
        <v>0</v>
      </c>
      <c r="I322" s="38"/>
      <c r="J322" s="38">
        <f>VLOOKUP(F322,'数据-省本级决算数'!$A:$B,2,0)</f>
        <v>103</v>
      </c>
      <c r="K322" s="193">
        <f t="shared" si="28"/>
        <v>2.02</v>
      </c>
      <c r="L322" s="193" t="e">
        <f t="shared" si="29"/>
        <v>#DIV/0!</v>
      </c>
      <c r="M322" s="193">
        <f t="shared" si="30"/>
        <v>0</v>
      </c>
      <c r="N322" s="148">
        <f t="shared" si="32"/>
        <v>1.02</v>
      </c>
      <c r="O322" s="194" t="str">
        <f t="shared" si="27"/>
        <v>是</v>
      </c>
      <c r="P322" s="194" t="str">
        <f t="shared" si="31"/>
        <v>否</v>
      </c>
    </row>
    <row r="323" s="175" customFormat="1" ht="18.95" customHeight="1" spans="1:16">
      <c r="A323" s="185" t="s">
        <v>165</v>
      </c>
      <c r="B323" s="186"/>
      <c r="C323" s="186" t="s">
        <v>666</v>
      </c>
      <c r="D323" s="187" t="s">
        <v>684</v>
      </c>
      <c r="E323" s="186" t="s">
        <v>176</v>
      </c>
      <c r="F323" s="52" t="s">
        <v>683</v>
      </c>
      <c r="G323" s="38">
        <v>6610</v>
      </c>
      <c r="H323" s="38" t="str">
        <f>IFERROR(VLOOKUP(D323,#REF!,4,0),"0")</f>
        <v>0</v>
      </c>
      <c r="I323" s="38"/>
      <c r="J323" s="38">
        <f>VLOOKUP(F323,'数据-省本级决算数'!$A:$B,2,0)</f>
        <v>5168</v>
      </c>
      <c r="K323" s="193">
        <f t="shared" si="28"/>
        <v>0.78</v>
      </c>
      <c r="L323" s="193" t="e">
        <f t="shared" si="29"/>
        <v>#DIV/0!</v>
      </c>
      <c r="M323" s="193">
        <f t="shared" si="30"/>
        <v>0</v>
      </c>
      <c r="N323" s="148">
        <f t="shared" si="32"/>
        <v>-0.218</v>
      </c>
      <c r="O323" s="194" t="str">
        <f t="shared" si="27"/>
        <v>是</v>
      </c>
      <c r="P323" s="194" t="str">
        <f t="shared" si="31"/>
        <v>否</v>
      </c>
    </row>
    <row r="324" s="175" customFormat="1" ht="18.95" customHeight="1" spans="1:16">
      <c r="A324" s="185" t="s">
        <v>165</v>
      </c>
      <c r="B324" s="690" t="s">
        <v>593</v>
      </c>
      <c r="C324" s="186"/>
      <c r="D324" s="187" t="s">
        <v>686</v>
      </c>
      <c r="E324" s="186"/>
      <c r="F324" s="52" t="s">
        <v>685</v>
      </c>
      <c r="G324" s="38">
        <f ca="1">SUMIF($C323:$C1545,$D324,$G323:$G1544)</f>
        <v>13625</v>
      </c>
      <c r="H324" s="38">
        <f ca="1">SUMIF($C323:$C1544,$D324,$H323:$H1543)</f>
        <v>0</v>
      </c>
      <c r="I324" s="38">
        <f>IFERROR(VLOOKUP(F324,'数据-省本级调整数'!$A:$B,2,0),0)</f>
        <v>13169</v>
      </c>
      <c r="J324" s="38">
        <f>VLOOKUP(F324,'数据-省本级决算数'!$A:$B,2,0)</f>
        <v>12029</v>
      </c>
      <c r="K324" s="193">
        <f ca="1" t="shared" si="28"/>
        <v>0.88</v>
      </c>
      <c r="L324" s="193" t="e">
        <f ca="1" t="shared" si="29"/>
        <v>#DIV/0!</v>
      </c>
      <c r="M324" s="193">
        <f t="shared" si="30"/>
        <v>0.91</v>
      </c>
      <c r="N324" s="148">
        <f ca="1" t="shared" si="32"/>
        <v>-0.117</v>
      </c>
      <c r="O324" s="194" t="str">
        <f ca="1" t="shared" ref="O324:O387" si="33">IF(F324&lt;&gt;"",IF(SUM(G324:J324)&lt;&gt;0,"是","否"),"空")</f>
        <v>是</v>
      </c>
      <c r="P324" s="194" t="str">
        <f t="shared" si="31"/>
        <v>是</v>
      </c>
    </row>
    <row r="325" s="175" customFormat="1" ht="18.95" customHeight="1" spans="1:16">
      <c r="A325" s="185" t="s">
        <v>165</v>
      </c>
      <c r="B325" s="186" t="s">
        <v>165</v>
      </c>
      <c r="C325" s="186" t="s">
        <v>686</v>
      </c>
      <c r="D325" s="187" t="s">
        <v>687</v>
      </c>
      <c r="E325" s="186" t="s">
        <v>176</v>
      </c>
      <c r="F325" s="52" t="s">
        <v>170</v>
      </c>
      <c r="G325" s="38">
        <v>6885</v>
      </c>
      <c r="H325" s="38" t="str">
        <f>IFERROR(VLOOKUP(D325,#REF!,4,0),"0")</f>
        <v>0</v>
      </c>
      <c r="I325" s="38"/>
      <c r="J325" s="38">
        <f>VLOOKUP(F325,'数据-省本级决算数'!$A:$B,2,0)</f>
        <v>4776</v>
      </c>
      <c r="K325" s="193">
        <f t="shared" ref="K325:K388" si="34">J325/G325</f>
        <v>0.69</v>
      </c>
      <c r="L325" s="193" t="e">
        <f t="shared" ref="L325:L388" si="35">J325/H325</f>
        <v>#DIV/0!</v>
      </c>
      <c r="M325" s="193">
        <f t="shared" ref="M325:M388" si="36">IFERROR(J325/I325,0)</f>
        <v>0</v>
      </c>
      <c r="N325" s="148">
        <f t="shared" si="32"/>
        <v>-0.306</v>
      </c>
      <c r="O325" s="194" t="str">
        <f t="shared" si="33"/>
        <v>是</v>
      </c>
      <c r="P325" s="194" t="str">
        <f t="shared" ref="P325:P388" si="37">IF(C325&lt;&gt;"",IF(OR(LEFT(D325,3)="205",LEFT(D325,3)="206",LEFT(D325,3)="207",LEFT(D325,3)="208",LEFT(D325,3)="210",LEFT(D325,3)="213"),"是","否"),"是")</f>
        <v>否</v>
      </c>
    </row>
    <row r="326" s="175" customFormat="1" ht="18.95" customHeight="1" spans="1:16">
      <c r="A326" s="185" t="s">
        <v>165</v>
      </c>
      <c r="B326" s="186" t="s">
        <v>165</v>
      </c>
      <c r="C326" s="186" t="s">
        <v>686</v>
      </c>
      <c r="D326" s="187" t="s">
        <v>688</v>
      </c>
      <c r="E326" s="186" t="s">
        <v>176</v>
      </c>
      <c r="F326" s="52" t="s">
        <v>172</v>
      </c>
      <c r="G326" s="38">
        <v>72</v>
      </c>
      <c r="H326" s="38" t="str">
        <f>IFERROR(VLOOKUP(D326,#REF!,4,0),"0")</f>
        <v>0</v>
      </c>
      <c r="I326" s="38"/>
      <c r="J326" s="38">
        <f>VLOOKUP(F326,'数据-省本级决算数'!$A:$B,2,0)</f>
        <v>590</v>
      </c>
      <c r="K326" s="193">
        <f t="shared" si="34"/>
        <v>8.19</v>
      </c>
      <c r="L326" s="193" t="e">
        <f t="shared" si="35"/>
        <v>#DIV/0!</v>
      </c>
      <c r="M326" s="193">
        <f t="shared" si="36"/>
        <v>0</v>
      </c>
      <c r="N326" s="148">
        <f t="shared" si="32"/>
        <v>7.194</v>
      </c>
      <c r="O326" s="194" t="str">
        <f t="shared" si="33"/>
        <v>是</v>
      </c>
      <c r="P326" s="194" t="str">
        <f t="shared" si="37"/>
        <v>否</v>
      </c>
    </row>
    <row r="327" s="175" customFormat="1" ht="18.95" customHeight="1" spans="1:16">
      <c r="A327" s="185" t="s">
        <v>165</v>
      </c>
      <c r="B327" s="186" t="s">
        <v>165</v>
      </c>
      <c r="C327" s="186" t="s">
        <v>686</v>
      </c>
      <c r="D327" s="187" t="s">
        <v>689</v>
      </c>
      <c r="E327" s="186" t="s">
        <v>176</v>
      </c>
      <c r="F327" s="52" t="s">
        <v>174</v>
      </c>
      <c r="G327" s="38">
        <v>0</v>
      </c>
      <c r="H327" s="38" t="str">
        <f>IFERROR(VLOOKUP(D327,#REF!,4,0),"0")</f>
        <v>0</v>
      </c>
      <c r="I327" s="38"/>
      <c r="J327" s="38">
        <f>VLOOKUP(F327,'数据-省本级决算数'!$A:$B,2,0)</f>
        <v>713</v>
      </c>
      <c r="K327" s="193"/>
      <c r="L327" s="193"/>
      <c r="M327" s="193">
        <f t="shared" si="36"/>
        <v>0</v>
      </c>
      <c r="N327" s="148" t="str">
        <f t="shared" si="32"/>
        <v/>
      </c>
      <c r="O327" s="194" t="str">
        <f t="shared" si="33"/>
        <v>是</v>
      </c>
      <c r="P327" s="194" t="str">
        <f t="shared" si="37"/>
        <v>否</v>
      </c>
    </row>
    <row r="328" s="175" customFormat="1" ht="18.95" customHeight="1" spans="1:16">
      <c r="A328" s="185" t="s">
        <v>165</v>
      </c>
      <c r="B328" s="186" t="s">
        <v>165</v>
      </c>
      <c r="C328" s="186" t="s">
        <v>686</v>
      </c>
      <c r="D328" s="187" t="s">
        <v>691</v>
      </c>
      <c r="E328" s="186" t="s">
        <v>176</v>
      </c>
      <c r="F328" s="52" t="s">
        <v>690</v>
      </c>
      <c r="G328" s="38">
        <v>1400</v>
      </c>
      <c r="H328" s="38" t="str">
        <f>IFERROR(VLOOKUP(D328,#REF!,4,0),"0")</f>
        <v>0</v>
      </c>
      <c r="I328" s="38"/>
      <c r="J328" s="38">
        <f>VLOOKUP(F328,'数据-省本级决算数'!$A:$B,2,0)</f>
        <v>36</v>
      </c>
      <c r="K328" s="193">
        <f t="shared" si="34"/>
        <v>0.03</v>
      </c>
      <c r="L328" s="193" t="e">
        <f t="shared" si="35"/>
        <v>#DIV/0!</v>
      </c>
      <c r="M328" s="193">
        <f t="shared" si="36"/>
        <v>0</v>
      </c>
      <c r="N328" s="148">
        <f t="shared" si="32"/>
        <v>-0.974</v>
      </c>
      <c r="O328" s="194" t="str">
        <f t="shared" si="33"/>
        <v>是</v>
      </c>
      <c r="P328" s="194" t="str">
        <f t="shared" si="37"/>
        <v>否</v>
      </c>
    </row>
    <row r="329" s="175" customFormat="1" ht="18.95" customHeight="1" spans="1:16">
      <c r="A329" s="185" t="s">
        <v>165</v>
      </c>
      <c r="B329" s="186" t="s">
        <v>165</v>
      </c>
      <c r="C329" s="186" t="s">
        <v>686</v>
      </c>
      <c r="D329" s="187" t="s">
        <v>693</v>
      </c>
      <c r="E329" s="186" t="s">
        <v>176</v>
      </c>
      <c r="F329" s="52" t="s">
        <v>692</v>
      </c>
      <c r="G329" s="38">
        <v>0</v>
      </c>
      <c r="H329" s="38" t="str">
        <f>IFERROR(VLOOKUP(D329,#REF!,4,0),"0")</f>
        <v>0</v>
      </c>
      <c r="I329" s="38"/>
      <c r="J329" s="38">
        <f>VLOOKUP(F329,'数据-省本级决算数'!$A:$B,2,0)</f>
        <v>0</v>
      </c>
      <c r="K329" s="193"/>
      <c r="L329" s="193"/>
      <c r="M329" s="193">
        <f t="shared" si="36"/>
        <v>0</v>
      </c>
      <c r="N329" s="148" t="str">
        <f t="shared" si="32"/>
        <v/>
      </c>
      <c r="O329" s="194" t="str">
        <f t="shared" si="33"/>
        <v>否</v>
      </c>
      <c r="P329" s="194" t="str">
        <f t="shared" si="37"/>
        <v>否</v>
      </c>
    </row>
    <row r="330" s="175" customFormat="1" ht="18.95" customHeight="1" spans="1:16">
      <c r="A330" s="185" t="s">
        <v>165</v>
      </c>
      <c r="B330" s="186" t="s">
        <v>165</v>
      </c>
      <c r="C330" s="186" t="s">
        <v>686</v>
      </c>
      <c r="D330" s="187" t="s">
        <v>695</v>
      </c>
      <c r="E330" s="186" t="s">
        <v>176</v>
      </c>
      <c r="F330" s="52" t="s">
        <v>694</v>
      </c>
      <c r="G330" s="38">
        <v>0</v>
      </c>
      <c r="H330" s="38" t="str">
        <f>IFERROR(VLOOKUP(D330,#REF!,4,0),"0")</f>
        <v>0</v>
      </c>
      <c r="I330" s="38"/>
      <c r="J330" s="38">
        <f>VLOOKUP(F330,'数据-省本级决算数'!$A:$B,2,0)</f>
        <v>0</v>
      </c>
      <c r="K330" s="193"/>
      <c r="L330" s="193"/>
      <c r="M330" s="193">
        <f t="shared" si="36"/>
        <v>0</v>
      </c>
      <c r="N330" s="148" t="str">
        <f t="shared" si="32"/>
        <v/>
      </c>
      <c r="O330" s="194" t="str">
        <f t="shared" si="33"/>
        <v>否</v>
      </c>
      <c r="P330" s="194" t="str">
        <f t="shared" si="37"/>
        <v>否</v>
      </c>
    </row>
    <row r="331" s="175" customFormat="1" ht="18.95" customHeight="1" spans="1:16">
      <c r="A331" s="185" t="s">
        <v>165</v>
      </c>
      <c r="B331" s="186" t="s">
        <v>165</v>
      </c>
      <c r="C331" s="186" t="s">
        <v>686</v>
      </c>
      <c r="D331" s="187" t="s">
        <v>696</v>
      </c>
      <c r="E331" s="186" t="s">
        <v>176</v>
      </c>
      <c r="F331" s="52" t="s">
        <v>189</v>
      </c>
      <c r="G331" s="38">
        <v>36</v>
      </c>
      <c r="H331" s="38" t="str">
        <f>IFERROR(VLOOKUP(D331,#REF!,4,0),"0")</f>
        <v>0</v>
      </c>
      <c r="I331" s="38"/>
      <c r="J331" s="38">
        <f>VLOOKUP(F331,'数据-省本级决算数'!$A:$B,2,0)</f>
        <v>103</v>
      </c>
      <c r="K331" s="193">
        <f t="shared" si="34"/>
        <v>2.86</v>
      </c>
      <c r="L331" s="193" t="e">
        <f t="shared" si="35"/>
        <v>#DIV/0!</v>
      </c>
      <c r="M331" s="193">
        <f t="shared" si="36"/>
        <v>0</v>
      </c>
      <c r="N331" s="148">
        <f t="shared" si="32"/>
        <v>1.861</v>
      </c>
      <c r="O331" s="194" t="str">
        <f t="shared" si="33"/>
        <v>是</v>
      </c>
      <c r="P331" s="194" t="str">
        <f t="shared" si="37"/>
        <v>否</v>
      </c>
    </row>
    <row r="332" s="175" customFormat="1" ht="18.95" customHeight="1" spans="1:16">
      <c r="A332" s="185" t="s">
        <v>165</v>
      </c>
      <c r="B332" s="186"/>
      <c r="C332" s="186" t="s">
        <v>686</v>
      </c>
      <c r="D332" s="187" t="s">
        <v>698</v>
      </c>
      <c r="E332" s="186" t="s">
        <v>176</v>
      </c>
      <c r="F332" s="52" t="s">
        <v>697</v>
      </c>
      <c r="G332" s="38">
        <v>5232</v>
      </c>
      <c r="H332" s="38" t="str">
        <f>IFERROR(VLOOKUP(D332,#REF!,4,0),"0")</f>
        <v>0</v>
      </c>
      <c r="I332" s="38"/>
      <c r="J332" s="38">
        <f>VLOOKUP(F332,'数据-省本级决算数'!$A:$B,2,0)</f>
        <v>4109</v>
      </c>
      <c r="K332" s="193">
        <f t="shared" si="34"/>
        <v>0.79</v>
      </c>
      <c r="L332" s="193" t="e">
        <f t="shared" si="35"/>
        <v>#DIV/0!</v>
      </c>
      <c r="M332" s="193">
        <f t="shared" si="36"/>
        <v>0</v>
      </c>
      <c r="N332" s="148">
        <f t="shared" si="32"/>
        <v>-0.215</v>
      </c>
      <c r="O332" s="194" t="str">
        <f t="shared" si="33"/>
        <v>是</v>
      </c>
      <c r="P332" s="194" t="str">
        <f t="shared" si="37"/>
        <v>否</v>
      </c>
    </row>
    <row r="333" s="175" customFormat="1" ht="18.95" customHeight="1" spans="1:16">
      <c r="A333" s="185" t="s">
        <v>165</v>
      </c>
      <c r="B333" s="690" t="s">
        <v>593</v>
      </c>
      <c r="C333" s="186"/>
      <c r="D333" s="187" t="s">
        <v>700</v>
      </c>
      <c r="E333" s="186"/>
      <c r="F333" s="52" t="s">
        <v>699</v>
      </c>
      <c r="G333" s="38">
        <f ca="1">SUMIF($C332:$C1554,$D333,$G332:$G1553)</f>
        <v>5910</v>
      </c>
      <c r="H333" s="38">
        <f ca="1">SUMIF($C332:$C1553,$D333,$H332:$H1552)</f>
        <v>0</v>
      </c>
      <c r="I333" s="38">
        <f>IFERROR(VLOOKUP(F333,'数据-省本级调整数'!$A:$B,2,0),0)</f>
        <v>6047</v>
      </c>
      <c r="J333" s="38">
        <f>VLOOKUP(F333,'数据-省本级决算数'!$A:$B,2,0)</f>
        <v>6037</v>
      </c>
      <c r="K333" s="193">
        <f ca="1" t="shared" si="34"/>
        <v>1.02</v>
      </c>
      <c r="L333" s="193" t="e">
        <f ca="1" t="shared" si="35"/>
        <v>#DIV/0!</v>
      </c>
      <c r="M333" s="193">
        <f t="shared" si="36"/>
        <v>1</v>
      </c>
      <c r="N333" s="148">
        <f ca="1" t="shared" si="32"/>
        <v>0.021</v>
      </c>
      <c r="O333" s="194" t="str">
        <f ca="1" t="shared" si="33"/>
        <v>是</v>
      </c>
      <c r="P333" s="194" t="str">
        <f t="shared" si="37"/>
        <v>是</v>
      </c>
    </row>
    <row r="334" s="175" customFormat="1" ht="18.95" customHeight="1" spans="1:16">
      <c r="A334" s="185" t="s">
        <v>165</v>
      </c>
      <c r="B334" s="186" t="s">
        <v>165</v>
      </c>
      <c r="C334" s="186" t="s">
        <v>700</v>
      </c>
      <c r="D334" s="187" t="s">
        <v>701</v>
      </c>
      <c r="E334" s="186" t="s">
        <v>176</v>
      </c>
      <c r="F334" s="52" t="s">
        <v>170</v>
      </c>
      <c r="G334" s="38">
        <v>2526</v>
      </c>
      <c r="H334" s="38" t="str">
        <f>IFERROR(VLOOKUP(D334,#REF!,4,0),"0")</f>
        <v>0</v>
      </c>
      <c r="I334" s="38"/>
      <c r="J334" s="38">
        <f>VLOOKUP(F334,'数据-省本级决算数'!$A:$B,2,0)</f>
        <v>4776</v>
      </c>
      <c r="K334" s="193">
        <f t="shared" si="34"/>
        <v>1.89</v>
      </c>
      <c r="L334" s="193" t="e">
        <f t="shared" si="35"/>
        <v>#DIV/0!</v>
      </c>
      <c r="M334" s="193">
        <f t="shared" si="36"/>
        <v>0</v>
      </c>
      <c r="N334" s="148">
        <f t="shared" si="32"/>
        <v>0.891</v>
      </c>
      <c r="O334" s="194" t="str">
        <f t="shared" si="33"/>
        <v>是</v>
      </c>
      <c r="P334" s="194" t="str">
        <f t="shared" si="37"/>
        <v>否</v>
      </c>
    </row>
    <row r="335" s="175" customFormat="1" ht="18.95" customHeight="1" spans="1:16">
      <c r="A335" s="185" t="s">
        <v>165</v>
      </c>
      <c r="B335" s="186" t="s">
        <v>165</v>
      </c>
      <c r="C335" s="186" t="s">
        <v>700</v>
      </c>
      <c r="D335" s="187" t="s">
        <v>702</v>
      </c>
      <c r="E335" s="186" t="s">
        <v>176</v>
      </c>
      <c r="F335" s="52" t="s">
        <v>172</v>
      </c>
      <c r="G335" s="38">
        <v>0</v>
      </c>
      <c r="H335" s="38" t="str">
        <f>IFERROR(VLOOKUP(D335,#REF!,4,0),"0")</f>
        <v>0</v>
      </c>
      <c r="I335" s="38"/>
      <c r="J335" s="38">
        <f>VLOOKUP(F335,'数据-省本级决算数'!$A:$B,2,0)</f>
        <v>590</v>
      </c>
      <c r="K335" s="193"/>
      <c r="L335" s="193"/>
      <c r="M335" s="193">
        <f t="shared" si="36"/>
        <v>0</v>
      </c>
      <c r="N335" s="148" t="str">
        <f t="shared" si="32"/>
        <v/>
      </c>
      <c r="O335" s="194" t="str">
        <f t="shared" si="33"/>
        <v>是</v>
      </c>
      <c r="P335" s="194" t="str">
        <f t="shared" si="37"/>
        <v>否</v>
      </c>
    </row>
    <row r="336" s="175" customFormat="1" ht="18.95" customHeight="1" spans="1:16">
      <c r="A336" s="185" t="s">
        <v>165</v>
      </c>
      <c r="B336" s="186" t="s">
        <v>165</v>
      </c>
      <c r="C336" s="186" t="s">
        <v>700</v>
      </c>
      <c r="D336" s="187" t="s">
        <v>703</v>
      </c>
      <c r="E336" s="186" t="s">
        <v>176</v>
      </c>
      <c r="F336" s="52" t="s">
        <v>174</v>
      </c>
      <c r="G336" s="38">
        <v>0</v>
      </c>
      <c r="H336" s="38" t="str">
        <f>IFERROR(VLOOKUP(D336,#REF!,4,0),"0")</f>
        <v>0</v>
      </c>
      <c r="I336" s="38"/>
      <c r="J336" s="38">
        <f>VLOOKUP(F336,'数据-省本级决算数'!$A:$B,2,0)</f>
        <v>713</v>
      </c>
      <c r="K336" s="193"/>
      <c r="L336" s="193"/>
      <c r="M336" s="193">
        <f t="shared" si="36"/>
        <v>0</v>
      </c>
      <c r="N336" s="148" t="str">
        <f t="shared" si="32"/>
        <v/>
      </c>
      <c r="O336" s="194" t="str">
        <f t="shared" si="33"/>
        <v>是</v>
      </c>
      <c r="P336" s="194" t="str">
        <f t="shared" si="37"/>
        <v>否</v>
      </c>
    </row>
    <row r="337" s="175" customFormat="1" ht="18.95" customHeight="1" spans="1:16">
      <c r="A337" s="185" t="s">
        <v>165</v>
      </c>
      <c r="B337" s="186" t="s">
        <v>165</v>
      </c>
      <c r="C337" s="186" t="s">
        <v>700</v>
      </c>
      <c r="D337" s="187" t="s">
        <v>705</v>
      </c>
      <c r="E337" s="186" t="s">
        <v>176</v>
      </c>
      <c r="F337" s="52" t="s">
        <v>704</v>
      </c>
      <c r="G337" s="38">
        <v>320</v>
      </c>
      <c r="H337" s="38" t="str">
        <f>IFERROR(VLOOKUP(D337,#REF!,4,0),"0")</f>
        <v>0</v>
      </c>
      <c r="I337" s="38"/>
      <c r="J337" s="38">
        <f>VLOOKUP(F337,'数据-省本级决算数'!$A:$B,2,0)</f>
        <v>200</v>
      </c>
      <c r="K337" s="193">
        <f t="shared" si="34"/>
        <v>0.63</v>
      </c>
      <c r="L337" s="193" t="e">
        <f t="shared" si="35"/>
        <v>#DIV/0!</v>
      </c>
      <c r="M337" s="193">
        <f t="shared" si="36"/>
        <v>0</v>
      </c>
      <c r="N337" s="148">
        <f t="shared" si="32"/>
        <v>-0.375</v>
      </c>
      <c r="O337" s="194" t="str">
        <f t="shared" si="33"/>
        <v>是</v>
      </c>
      <c r="P337" s="194" t="str">
        <f t="shared" si="37"/>
        <v>否</v>
      </c>
    </row>
    <row r="338" s="175" customFormat="1" ht="18.95" customHeight="1" spans="1:16">
      <c r="A338" s="185" t="s">
        <v>165</v>
      </c>
      <c r="B338" s="186" t="s">
        <v>165</v>
      </c>
      <c r="C338" s="186" t="s">
        <v>700</v>
      </c>
      <c r="D338" s="187" t="s">
        <v>707</v>
      </c>
      <c r="E338" s="186" t="s">
        <v>176</v>
      </c>
      <c r="F338" s="52" t="s">
        <v>706</v>
      </c>
      <c r="G338" s="38">
        <v>330</v>
      </c>
      <c r="H338" s="38" t="str">
        <f>IFERROR(VLOOKUP(D338,#REF!,4,0),"0")</f>
        <v>0</v>
      </c>
      <c r="I338" s="38"/>
      <c r="J338" s="38">
        <f>VLOOKUP(F338,'数据-省本级决算数'!$A:$B,2,0)</f>
        <v>300</v>
      </c>
      <c r="K338" s="193">
        <f t="shared" si="34"/>
        <v>0.91</v>
      </c>
      <c r="L338" s="193" t="e">
        <f t="shared" si="35"/>
        <v>#DIV/0!</v>
      </c>
      <c r="M338" s="193">
        <f t="shared" si="36"/>
        <v>0</v>
      </c>
      <c r="N338" s="148">
        <f t="shared" si="32"/>
        <v>-0.091</v>
      </c>
      <c r="O338" s="194" t="str">
        <f t="shared" si="33"/>
        <v>是</v>
      </c>
      <c r="P338" s="194" t="str">
        <f t="shared" si="37"/>
        <v>否</v>
      </c>
    </row>
    <row r="339" s="175" customFormat="1" ht="18.95" customHeight="1" spans="1:16">
      <c r="A339" s="185" t="s">
        <v>165</v>
      </c>
      <c r="B339" s="186" t="s">
        <v>165</v>
      </c>
      <c r="C339" s="186" t="s">
        <v>700</v>
      </c>
      <c r="D339" s="187" t="s">
        <v>709</v>
      </c>
      <c r="E339" s="186" t="s">
        <v>176</v>
      </c>
      <c r="F339" s="52" t="s">
        <v>708</v>
      </c>
      <c r="G339" s="38">
        <v>20</v>
      </c>
      <c r="H339" s="38" t="str">
        <f>IFERROR(VLOOKUP(D339,#REF!,4,0),"0")</f>
        <v>0</v>
      </c>
      <c r="I339" s="38"/>
      <c r="J339" s="38">
        <f>VLOOKUP(F339,'数据-省本级决算数'!$A:$B,2,0)</f>
        <v>0</v>
      </c>
      <c r="K339" s="193">
        <f t="shared" si="34"/>
        <v>0</v>
      </c>
      <c r="L339" s="193"/>
      <c r="M339" s="193">
        <f t="shared" si="36"/>
        <v>0</v>
      </c>
      <c r="N339" s="148">
        <f t="shared" si="32"/>
        <v>-1</v>
      </c>
      <c r="O339" s="194" t="str">
        <f t="shared" si="33"/>
        <v>是</v>
      </c>
      <c r="P339" s="194" t="str">
        <f t="shared" si="37"/>
        <v>否</v>
      </c>
    </row>
    <row r="340" s="175" customFormat="1" ht="18.95" customHeight="1" spans="1:16">
      <c r="A340" s="185" t="s">
        <v>165</v>
      </c>
      <c r="B340" s="186" t="s">
        <v>165</v>
      </c>
      <c r="C340" s="186" t="s">
        <v>700</v>
      </c>
      <c r="D340" s="187" t="s">
        <v>711</v>
      </c>
      <c r="E340" s="186" t="s">
        <v>176</v>
      </c>
      <c r="F340" s="52" t="s">
        <v>710</v>
      </c>
      <c r="G340" s="38">
        <v>300</v>
      </c>
      <c r="H340" s="38" t="str">
        <f>IFERROR(VLOOKUP(D340,#REF!,4,0),"0")</f>
        <v>0</v>
      </c>
      <c r="I340" s="38"/>
      <c r="J340" s="38">
        <f>VLOOKUP(F340,'数据-省本级决算数'!$A:$B,2,0)</f>
        <v>359</v>
      </c>
      <c r="K340" s="193">
        <f t="shared" si="34"/>
        <v>1.2</v>
      </c>
      <c r="L340" s="193" t="e">
        <f t="shared" si="35"/>
        <v>#DIV/0!</v>
      </c>
      <c r="M340" s="193">
        <f t="shared" si="36"/>
        <v>0</v>
      </c>
      <c r="N340" s="148">
        <f t="shared" si="32"/>
        <v>0.197</v>
      </c>
      <c r="O340" s="194" t="str">
        <f t="shared" si="33"/>
        <v>是</v>
      </c>
      <c r="P340" s="194" t="str">
        <f t="shared" si="37"/>
        <v>否</v>
      </c>
    </row>
    <row r="341" s="175" customFormat="1" ht="18.95" customHeight="1" spans="1:16">
      <c r="A341" s="185" t="s">
        <v>165</v>
      </c>
      <c r="B341" s="186" t="s">
        <v>165</v>
      </c>
      <c r="C341" s="186" t="s">
        <v>700</v>
      </c>
      <c r="D341" s="187" t="s">
        <v>713</v>
      </c>
      <c r="E341" s="186" t="s">
        <v>176</v>
      </c>
      <c r="F341" s="52" t="s">
        <v>712</v>
      </c>
      <c r="G341" s="38">
        <v>98</v>
      </c>
      <c r="H341" s="38" t="str">
        <f>IFERROR(VLOOKUP(D341,#REF!,4,0),"0")</f>
        <v>0</v>
      </c>
      <c r="I341" s="38"/>
      <c r="J341" s="38">
        <f>VLOOKUP(F341,'数据-省本级决算数'!$A:$B,2,0)</f>
        <v>105</v>
      </c>
      <c r="K341" s="193">
        <f t="shared" si="34"/>
        <v>1.07</v>
      </c>
      <c r="L341" s="193" t="e">
        <f t="shared" si="35"/>
        <v>#DIV/0!</v>
      </c>
      <c r="M341" s="193">
        <f t="shared" si="36"/>
        <v>0</v>
      </c>
      <c r="N341" s="148">
        <f t="shared" si="32"/>
        <v>0.071</v>
      </c>
      <c r="O341" s="194" t="str">
        <f t="shared" si="33"/>
        <v>是</v>
      </c>
      <c r="P341" s="194" t="str">
        <f t="shared" si="37"/>
        <v>否</v>
      </c>
    </row>
    <row r="342" s="175" customFormat="1" ht="18.95" customHeight="1" spans="1:16">
      <c r="A342" s="185" t="s">
        <v>165</v>
      </c>
      <c r="B342" s="186" t="s">
        <v>165</v>
      </c>
      <c r="C342" s="186" t="s">
        <v>700</v>
      </c>
      <c r="D342" s="187" t="s">
        <v>715</v>
      </c>
      <c r="E342" s="186" t="s">
        <v>176</v>
      </c>
      <c r="F342" s="52" t="s">
        <v>714</v>
      </c>
      <c r="G342" s="38">
        <v>0</v>
      </c>
      <c r="H342" s="38" t="str">
        <f>IFERROR(VLOOKUP(D342,#REF!,4,0),"0")</f>
        <v>0</v>
      </c>
      <c r="I342" s="38"/>
      <c r="J342" s="38">
        <f>VLOOKUP(F342,'数据-省本级决算数'!$A:$B,2,0)</f>
        <v>0</v>
      </c>
      <c r="K342" s="193"/>
      <c r="L342" s="193"/>
      <c r="M342" s="193">
        <f t="shared" si="36"/>
        <v>0</v>
      </c>
      <c r="N342" s="148" t="str">
        <f t="shared" si="32"/>
        <v/>
      </c>
      <c r="O342" s="194" t="str">
        <f t="shared" si="33"/>
        <v>否</v>
      </c>
      <c r="P342" s="194" t="str">
        <f t="shared" si="37"/>
        <v>否</v>
      </c>
    </row>
    <row r="343" s="175" customFormat="1" ht="18.95" customHeight="1" spans="1:16">
      <c r="A343" s="185" t="s">
        <v>165</v>
      </c>
      <c r="B343" s="186" t="s">
        <v>165</v>
      </c>
      <c r="C343" s="186" t="s">
        <v>700</v>
      </c>
      <c r="D343" s="187" t="s">
        <v>716</v>
      </c>
      <c r="E343" s="186" t="s">
        <v>176</v>
      </c>
      <c r="F343" s="52" t="s">
        <v>189</v>
      </c>
      <c r="G343" s="38">
        <v>0</v>
      </c>
      <c r="H343" s="38" t="str">
        <f>IFERROR(VLOOKUP(D343,#REF!,4,0),"0")</f>
        <v>0</v>
      </c>
      <c r="I343" s="38"/>
      <c r="J343" s="38">
        <f>VLOOKUP(F343,'数据-省本级决算数'!$A:$B,2,0)</f>
        <v>103</v>
      </c>
      <c r="K343" s="193"/>
      <c r="L343" s="193"/>
      <c r="M343" s="193">
        <f t="shared" si="36"/>
        <v>0</v>
      </c>
      <c r="N343" s="148" t="str">
        <f t="shared" si="32"/>
        <v/>
      </c>
      <c r="O343" s="194" t="str">
        <f t="shared" si="33"/>
        <v>是</v>
      </c>
      <c r="P343" s="194" t="str">
        <f t="shared" si="37"/>
        <v>否</v>
      </c>
    </row>
    <row r="344" s="175" customFormat="1" ht="18.95" customHeight="1" spans="1:16">
      <c r="A344" s="185" t="s">
        <v>165</v>
      </c>
      <c r="B344" s="186"/>
      <c r="C344" s="186" t="s">
        <v>700</v>
      </c>
      <c r="D344" s="187" t="s">
        <v>718</v>
      </c>
      <c r="E344" s="186" t="s">
        <v>176</v>
      </c>
      <c r="F344" s="52" t="s">
        <v>717</v>
      </c>
      <c r="G344" s="38">
        <v>2316</v>
      </c>
      <c r="H344" s="38" t="str">
        <f>IFERROR(VLOOKUP(D344,#REF!,4,0),"0")</f>
        <v>0</v>
      </c>
      <c r="I344" s="38"/>
      <c r="J344" s="38">
        <f>VLOOKUP(F344,'数据-省本级决算数'!$A:$B,2,0)</f>
        <v>2018</v>
      </c>
      <c r="K344" s="193">
        <f t="shared" si="34"/>
        <v>0.87</v>
      </c>
      <c r="L344" s="193" t="e">
        <f t="shared" si="35"/>
        <v>#DIV/0!</v>
      </c>
      <c r="M344" s="193">
        <f t="shared" si="36"/>
        <v>0</v>
      </c>
      <c r="N344" s="148">
        <f t="shared" si="32"/>
        <v>-0.129</v>
      </c>
      <c r="O344" s="194" t="str">
        <f t="shared" si="33"/>
        <v>是</v>
      </c>
      <c r="P344" s="194" t="str">
        <f t="shared" si="37"/>
        <v>否</v>
      </c>
    </row>
    <row r="345" s="175" customFormat="1" ht="18.95" customHeight="1" spans="1:16">
      <c r="A345" s="185" t="s">
        <v>165</v>
      </c>
      <c r="B345" s="690" t="s">
        <v>593</v>
      </c>
      <c r="C345" s="186"/>
      <c r="D345" s="187" t="s">
        <v>720</v>
      </c>
      <c r="E345" s="186"/>
      <c r="F345" s="52" t="s">
        <v>719</v>
      </c>
      <c r="G345" s="38">
        <f ca="1">SUMIF($C344:$C1566,$D345,$G344:$G1565)</f>
        <v>205568</v>
      </c>
      <c r="H345" s="38">
        <f ca="1">SUMIF($C344:$C1565,$D345,$H344:$H1564)</f>
        <v>0</v>
      </c>
      <c r="I345" s="38">
        <f>IFERROR(VLOOKUP(F345,'数据-省本级调整数'!$A:$B,2,0),0)</f>
        <v>226138</v>
      </c>
      <c r="J345" s="38">
        <f>VLOOKUP(F345,'数据-省本级决算数'!$A:$B,2,0)</f>
        <v>221117</v>
      </c>
      <c r="K345" s="193">
        <f ca="1" t="shared" si="34"/>
        <v>1.08</v>
      </c>
      <c r="L345" s="193" t="e">
        <f ca="1" t="shared" si="35"/>
        <v>#DIV/0!</v>
      </c>
      <c r="M345" s="193">
        <f t="shared" si="36"/>
        <v>0.98</v>
      </c>
      <c r="N345" s="148">
        <f ca="1" t="shared" si="32"/>
        <v>0.076</v>
      </c>
      <c r="O345" s="194" t="str">
        <f ca="1" t="shared" si="33"/>
        <v>是</v>
      </c>
      <c r="P345" s="194" t="str">
        <f t="shared" si="37"/>
        <v>是</v>
      </c>
    </row>
    <row r="346" s="175" customFormat="1" ht="18.95" customHeight="1" spans="1:16">
      <c r="A346" s="185" t="s">
        <v>165</v>
      </c>
      <c r="B346" s="186" t="s">
        <v>165</v>
      </c>
      <c r="C346" s="186" t="s">
        <v>720</v>
      </c>
      <c r="D346" s="187" t="s">
        <v>721</v>
      </c>
      <c r="E346" s="186" t="s">
        <v>176</v>
      </c>
      <c r="F346" s="52" t="s">
        <v>170</v>
      </c>
      <c r="G346" s="38">
        <v>136812</v>
      </c>
      <c r="H346" s="38" t="str">
        <f>IFERROR(VLOOKUP(D346,#REF!,4,0),"0")</f>
        <v>0</v>
      </c>
      <c r="I346" s="38"/>
      <c r="J346" s="38">
        <f>VLOOKUP(F346,'数据-省本级决算数'!$A:$B,2,0)</f>
        <v>4776</v>
      </c>
      <c r="K346" s="193">
        <f t="shared" si="34"/>
        <v>0.03</v>
      </c>
      <c r="L346" s="193" t="e">
        <f t="shared" si="35"/>
        <v>#DIV/0!</v>
      </c>
      <c r="M346" s="193">
        <f t="shared" si="36"/>
        <v>0</v>
      </c>
      <c r="N346" s="148">
        <f t="shared" si="32"/>
        <v>-0.965</v>
      </c>
      <c r="O346" s="194" t="str">
        <f t="shared" si="33"/>
        <v>是</v>
      </c>
      <c r="P346" s="194" t="str">
        <f t="shared" si="37"/>
        <v>否</v>
      </c>
    </row>
    <row r="347" s="175" customFormat="1" ht="18.95" customHeight="1" spans="1:16">
      <c r="A347" s="185" t="s">
        <v>165</v>
      </c>
      <c r="B347" s="186" t="s">
        <v>165</v>
      </c>
      <c r="C347" s="186" t="s">
        <v>720</v>
      </c>
      <c r="D347" s="187" t="s">
        <v>722</v>
      </c>
      <c r="E347" s="186" t="s">
        <v>176</v>
      </c>
      <c r="F347" s="52" t="s">
        <v>172</v>
      </c>
      <c r="G347" s="38">
        <v>0</v>
      </c>
      <c r="H347" s="38" t="str">
        <f>IFERROR(VLOOKUP(D347,#REF!,4,0),"0")</f>
        <v>0</v>
      </c>
      <c r="I347" s="38"/>
      <c r="J347" s="38">
        <f>VLOOKUP(F347,'数据-省本级决算数'!$A:$B,2,0)</f>
        <v>590</v>
      </c>
      <c r="K347" s="193"/>
      <c r="L347" s="193"/>
      <c r="M347" s="193">
        <f t="shared" si="36"/>
        <v>0</v>
      </c>
      <c r="N347" s="148" t="str">
        <f t="shared" si="32"/>
        <v/>
      </c>
      <c r="O347" s="194" t="str">
        <f t="shared" si="33"/>
        <v>是</v>
      </c>
      <c r="P347" s="194" t="str">
        <f t="shared" si="37"/>
        <v>否</v>
      </c>
    </row>
    <row r="348" s="175" customFormat="1" ht="18.95" customHeight="1" spans="1:16">
      <c r="A348" s="185" t="s">
        <v>165</v>
      </c>
      <c r="B348" s="186" t="s">
        <v>165</v>
      </c>
      <c r="C348" s="186" t="s">
        <v>720</v>
      </c>
      <c r="D348" s="187" t="s">
        <v>723</v>
      </c>
      <c r="E348" s="186" t="s">
        <v>176</v>
      </c>
      <c r="F348" s="52" t="s">
        <v>174</v>
      </c>
      <c r="G348" s="38">
        <v>0</v>
      </c>
      <c r="H348" s="38" t="str">
        <f>IFERROR(VLOOKUP(D348,#REF!,4,0),"0")</f>
        <v>0</v>
      </c>
      <c r="I348" s="38"/>
      <c r="J348" s="38">
        <f>VLOOKUP(F348,'数据-省本级决算数'!$A:$B,2,0)</f>
        <v>713</v>
      </c>
      <c r="K348" s="193"/>
      <c r="L348" s="193"/>
      <c r="M348" s="193">
        <f t="shared" si="36"/>
        <v>0</v>
      </c>
      <c r="N348" s="148" t="str">
        <f t="shared" si="32"/>
        <v/>
      </c>
      <c r="O348" s="194" t="str">
        <f t="shared" si="33"/>
        <v>是</v>
      </c>
      <c r="P348" s="194" t="str">
        <f t="shared" si="37"/>
        <v>否</v>
      </c>
    </row>
    <row r="349" s="175" customFormat="1" ht="18.95" customHeight="1" spans="1:16">
      <c r="A349" s="185" t="s">
        <v>165</v>
      </c>
      <c r="B349" s="186" t="s">
        <v>165</v>
      </c>
      <c r="C349" s="186" t="s">
        <v>720</v>
      </c>
      <c r="D349" s="187" t="s">
        <v>725</v>
      </c>
      <c r="E349" s="186" t="s">
        <v>176</v>
      </c>
      <c r="F349" s="52" t="s">
        <v>724</v>
      </c>
      <c r="G349" s="38">
        <v>32316</v>
      </c>
      <c r="H349" s="38" t="str">
        <f>IFERROR(VLOOKUP(D349,#REF!,4,0),"0")</f>
        <v>0</v>
      </c>
      <c r="I349" s="38"/>
      <c r="J349" s="38">
        <f>VLOOKUP(F349,'数据-省本级决算数'!$A:$B,2,0)</f>
        <v>37871</v>
      </c>
      <c r="K349" s="193">
        <f t="shared" si="34"/>
        <v>1.17</v>
      </c>
      <c r="L349" s="193" t="e">
        <f t="shared" si="35"/>
        <v>#DIV/0!</v>
      </c>
      <c r="M349" s="193">
        <f t="shared" si="36"/>
        <v>0</v>
      </c>
      <c r="N349" s="148">
        <f t="shared" si="32"/>
        <v>0.172</v>
      </c>
      <c r="O349" s="194" t="str">
        <f t="shared" si="33"/>
        <v>是</v>
      </c>
      <c r="P349" s="194" t="str">
        <f t="shared" si="37"/>
        <v>否</v>
      </c>
    </row>
    <row r="350" s="175" customFormat="1" ht="18.95" customHeight="1" spans="1:16">
      <c r="A350" s="185" t="s">
        <v>165</v>
      </c>
      <c r="B350" s="186" t="s">
        <v>165</v>
      </c>
      <c r="C350" s="186" t="s">
        <v>720</v>
      </c>
      <c r="D350" s="187" t="s">
        <v>727</v>
      </c>
      <c r="E350" s="186" t="s">
        <v>176</v>
      </c>
      <c r="F350" s="52" t="s">
        <v>726</v>
      </c>
      <c r="G350" s="38">
        <v>6247</v>
      </c>
      <c r="H350" s="38" t="str">
        <f>IFERROR(VLOOKUP(D350,#REF!,4,0),"0")</f>
        <v>0</v>
      </c>
      <c r="I350" s="38"/>
      <c r="J350" s="38">
        <f>VLOOKUP(F350,'数据-省本级决算数'!$A:$B,2,0)</f>
        <v>6334</v>
      </c>
      <c r="K350" s="193">
        <f t="shared" si="34"/>
        <v>1.01</v>
      </c>
      <c r="L350" s="193" t="e">
        <f t="shared" si="35"/>
        <v>#DIV/0!</v>
      </c>
      <c r="M350" s="193">
        <f t="shared" si="36"/>
        <v>0</v>
      </c>
      <c r="N350" s="148">
        <f t="shared" si="32"/>
        <v>0.014</v>
      </c>
      <c r="O350" s="194" t="str">
        <f t="shared" si="33"/>
        <v>是</v>
      </c>
      <c r="P350" s="194" t="str">
        <f t="shared" si="37"/>
        <v>否</v>
      </c>
    </row>
    <row r="351" s="175" customFormat="1" ht="18.95" customHeight="1" spans="1:16">
      <c r="A351" s="185" t="s">
        <v>165</v>
      </c>
      <c r="B351" s="186" t="s">
        <v>165</v>
      </c>
      <c r="C351" s="186" t="s">
        <v>720</v>
      </c>
      <c r="D351" s="187" t="s">
        <v>729</v>
      </c>
      <c r="E351" s="186" t="s">
        <v>176</v>
      </c>
      <c r="F351" s="52" t="s">
        <v>728</v>
      </c>
      <c r="G351" s="38">
        <v>6084</v>
      </c>
      <c r="H351" s="38" t="str">
        <f>IFERROR(VLOOKUP(D351,#REF!,4,0),"0")</f>
        <v>0</v>
      </c>
      <c r="I351" s="38"/>
      <c r="J351" s="38">
        <f>VLOOKUP(F351,'数据-省本级决算数'!$A:$B,2,0)</f>
        <v>10469</v>
      </c>
      <c r="K351" s="193">
        <f t="shared" si="34"/>
        <v>1.72</v>
      </c>
      <c r="L351" s="193"/>
      <c r="M351" s="193">
        <f t="shared" si="36"/>
        <v>0</v>
      </c>
      <c r="N351" s="148">
        <f t="shared" si="32"/>
        <v>0.721</v>
      </c>
      <c r="O351" s="194" t="str">
        <f t="shared" si="33"/>
        <v>是</v>
      </c>
      <c r="P351" s="194" t="str">
        <f t="shared" si="37"/>
        <v>否</v>
      </c>
    </row>
    <row r="352" s="175" customFormat="1" ht="18.95" customHeight="1" spans="1:16">
      <c r="A352" s="185" t="s">
        <v>165</v>
      </c>
      <c r="B352" s="186" t="s">
        <v>165</v>
      </c>
      <c r="C352" s="186" t="s">
        <v>720</v>
      </c>
      <c r="D352" s="187" t="s">
        <v>730</v>
      </c>
      <c r="E352" s="186" t="s">
        <v>176</v>
      </c>
      <c r="F352" s="52" t="s">
        <v>189</v>
      </c>
      <c r="G352" s="38">
        <v>0</v>
      </c>
      <c r="H352" s="38" t="str">
        <f>IFERROR(VLOOKUP(D352,#REF!,4,0),"0")</f>
        <v>0</v>
      </c>
      <c r="I352" s="38"/>
      <c r="J352" s="38">
        <f>VLOOKUP(F352,'数据-省本级决算数'!$A:$B,2,0)</f>
        <v>103</v>
      </c>
      <c r="K352" s="193"/>
      <c r="L352" s="193"/>
      <c r="M352" s="193">
        <f t="shared" si="36"/>
        <v>0</v>
      </c>
      <c r="N352" s="148" t="str">
        <f t="shared" si="32"/>
        <v/>
      </c>
      <c r="O352" s="194" t="str">
        <f t="shared" si="33"/>
        <v>是</v>
      </c>
      <c r="P352" s="194" t="str">
        <f t="shared" si="37"/>
        <v>否</v>
      </c>
    </row>
    <row r="353" s="175" customFormat="1" ht="18.95" customHeight="1" spans="1:16">
      <c r="A353" s="185" t="s">
        <v>165</v>
      </c>
      <c r="B353" s="186"/>
      <c r="C353" s="186" t="s">
        <v>720</v>
      </c>
      <c r="D353" s="187" t="s">
        <v>732</v>
      </c>
      <c r="E353" s="186" t="s">
        <v>176</v>
      </c>
      <c r="F353" s="52" t="s">
        <v>731</v>
      </c>
      <c r="G353" s="38">
        <v>24109</v>
      </c>
      <c r="H353" s="38" t="str">
        <f>IFERROR(VLOOKUP(D353,#REF!,4,0),"0")</f>
        <v>0</v>
      </c>
      <c r="I353" s="38"/>
      <c r="J353" s="38">
        <f>VLOOKUP(F353,'数据-省本级决算数'!$A:$B,2,0)</f>
        <v>20885</v>
      </c>
      <c r="K353" s="193">
        <f t="shared" si="34"/>
        <v>0.87</v>
      </c>
      <c r="L353" s="193" t="e">
        <f t="shared" si="35"/>
        <v>#DIV/0!</v>
      </c>
      <c r="M353" s="193">
        <f t="shared" si="36"/>
        <v>0</v>
      </c>
      <c r="N353" s="148">
        <f t="shared" si="32"/>
        <v>-0.134</v>
      </c>
      <c r="O353" s="194" t="str">
        <f t="shared" si="33"/>
        <v>是</v>
      </c>
      <c r="P353" s="194" t="str">
        <f t="shared" si="37"/>
        <v>否</v>
      </c>
    </row>
    <row r="354" s="175" customFormat="1" ht="18.95" customHeight="1" spans="1:16">
      <c r="A354" s="185" t="s">
        <v>165</v>
      </c>
      <c r="B354" s="690" t="s">
        <v>593</v>
      </c>
      <c r="C354" s="186"/>
      <c r="D354" s="187" t="s">
        <v>734</v>
      </c>
      <c r="E354" s="186"/>
      <c r="F354" s="52" t="s">
        <v>733</v>
      </c>
      <c r="G354" s="38">
        <f ca="1">SUMIF($C353:$C1575,$D354,$G353:$G1574)</f>
        <v>40912</v>
      </c>
      <c r="H354" s="38">
        <f ca="1">SUMIF($C353:$C1574,$D354,$H353:$H1573)</f>
        <v>0</v>
      </c>
      <c r="I354" s="38">
        <f>IFERROR(VLOOKUP(F354,'数据-省本级调整数'!$A:$B,2,0),0)</f>
        <v>54658</v>
      </c>
      <c r="J354" s="38">
        <f>VLOOKUP(F354,'数据-省本级决算数'!$A:$B,2,0)</f>
        <v>49470</v>
      </c>
      <c r="K354" s="193">
        <f ca="1" t="shared" si="34"/>
        <v>1.21</v>
      </c>
      <c r="L354" s="193" t="e">
        <f ca="1" t="shared" si="35"/>
        <v>#DIV/0!</v>
      </c>
      <c r="M354" s="193">
        <f t="shared" si="36"/>
        <v>0.91</v>
      </c>
      <c r="N354" s="148">
        <f ca="1" t="shared" si="32"/>
        <v>0.209</v>
      </c>
      <c r="O354" s="194" t="str">
        <f ca="1" t="shared" si="33"/>
        <v>是</v>
      </c>
      <c r="P354" s="194" t="str">
        <f t="shared" si="37"/>
        <v>是</v>
      </c>
    </row>
    <row r="355" s="175" customFormat="1" ht="18.95" customHeight="1" spans="1:16">
      <c r="A355" s="185" t="s">
        <v>165</v>
      </c>
      <c r="B355" s="186" t="s">
        <v>165</v>
      </c>
      <c r="C355" s="186" t="s">
        <v>734</v>
      </c>
      <c r="D355" s="187" t="s">
        <v>735</v>
      </c>
      <c r="E355" s="186" t="s">
        <v>176</v>
      </c>
      <c r="F355" s="52" t="s">
        <v>170</v>
      </c>
      <c r="G355" s="38">
        <v>18370</v>
      </c>
      <c r="H355" s="38" t="str">
        <f>IFERROR(VLOOKUP(D355,#REF!,4,0),"0")</f>
        <v>0</v>
      </c>
      <c r="I355" s="38"/>
      <c r="J355" s="38">
        <f>VLOOKUP(F355,'数据-省本级决算数'!$A:$B,2,0)</f>
        <v>4776</v>
      </c>
      <c r="K355" s="193">
        <f t="shared" si="34"/>
        <v>0.26</v>
      </c>
      <c r="L355" s="193" t="e">
        <f t="shared" si="35"/>
        <v>#DIV/0!</v>
      </c>
      <c r="M355" s="193">
        <f t="shared" si="36"/>
        <v>0</v>
      </c>
      <c r="N355" s="148">
        <f t="shared" si="32"/>
        <v>-0.74</v>
      </c>
      <c r="O355" s="194" t="str">
        <f t="shared" si="33"/>
        <v>是</v>
      </c>
      <c r="P355" s="194" t="str">
        <f t="shared" si="37"/>
        <v>否</v>
      </c>
    </row>
    <row r="356" s="175" customFormat="1" ht="18.95" customHeight="1" spans="1:16">
      <c r="A356" s="185" t="s">
        <v>165</v>
      </c>
      <c r="B356" s="186" t="s">
        <v>165</v>
      </c>
      <c r="C356" s="186" t="s">
        <v>734</v>
      </c>
      <c r="D356" s="187" t="s">
        <v>736</v>
      </c>
      <c r="E356" s="186" t="s">
        <v>176</v>
      </c>
      <c r="F356" s="52" t="s">
        <v>172</v>
      </c>
      <c r="G356" s="38">
        <v>0</v>
      </c>
      <c r="H356" s="38" t="str">
        <f>IFERROR(VLOOKUP(D356,#REF!,4,0),"0")</f>
        <v>0</v>
      </c>
      <c r="I356" s="38"/>
      <c r="J356" s="38">
        <f>VLOOKUP(F356,'数据-省本级决算数'!$A:$B,2,0)</f>
        <v>590</v>
      </c>
      <c r="K356" s="193"/>
      <c r="L356" s="193"/>
      <c r="M356" s="193">
        <f t="shared" si="36"/>
        <v>0</v>
      </c>
      <c r="N356" s="148" t="str">
        <f t="shared" si="32"/>
        <v/>
      </c>
      <c r="O356" s="194" t="str">
        <f t="shared" si="33"/>
        <v>是</v>
      </c>
      <c r="P356" s="194" t="str">
        <f t="shared" si="37"/>
        <v>否</v>
      </c>
    </row>
    <row r="357" s="175" customFormat="1" ht="18.95" customHeight="1" spans="1:16">
      <c r="A357" s="185" t="s">
        <v>165</v>
      </c>
      <c r="B357" s="186" t="s">
        <v>165</v>
      </c>
      <c r="C357" s="186" t="s">
        <v>734</v>
      </c>
      <c r="D357" s="187" t="s">
        <v>737</v>
      </c>
      <c r="E357" s="186" t="s">
        <v>176</v>
      </c>
      <c r="F357" s="52" t="s">
        <v>174</v>
      </c>
      <c r="G357" s="38">
        <v>0</v>
      </c>
      <c r="H357" s="38" t="str">
        <f>IFERROR(VLOOKUP(D357,#REF!,4,0),"0")</f>
        <v>0</v>
      </c>
      <c r="I357" s="38"/>
      <c r="J357" s="38">
        <f>VLOOKUP(F357,'数据-省本级决算数'!$A:$B,2,0)</f>
        <v>713</v>
      </c>
      <c r="K357" s="193"/>
      <c r="L357" s="193"/>
      <c r="M357" s="193">
        <f t="shared" si="36"/>
        <v>0</v>
      </c>
      <c r="N357" s="148" t="str">
        <f t="shared" si="32"/>
        <v/>
      </c>
      <c r="O357" s="194" t="str">
        <f t="shared" si="33"/>
        <v>是</v>
      </c>
      <c r="P357" s="194" t="str">
        <f t="shared" si="37"/>
        <v>否</v>
      </c>
    </row>
    <row r="358" s="175" customFormat="1" ht="18.95" customHeight="1" spans="1:16">
      <c r="A358" s="185" t="s">
        <v>165</v>
      </c>
      <c r="B358" s="186" t="s">
        <v>165</v>
      </c>
      <c r="C358" s="186" t="s">
        <v>734</v>
      </c>
      <c r="D358" s="187" t="s">
        <v>739</v>
      </c>
      <c r="E358" s="186" t="s">
        <v>176</v>
      </c>
      <c r="F358" s="52" t="s">
        <v>738</v>
      </c>
      <c r="G358" s="38">
        <v>7161</v>
      </c>
      <c r="H358" s="38" t="str">
        <f>IFERROR(VLOOKUP(D358,#REF!,4,0),"0")</f>
        <v>0</v>
      </c>
      <c r="I358" s="38"/>
      <c r="J358" s="38">
        <f>VLOOKUP(F358,'数据-省本级决算数'!$A:$B,2,0)</f>
        <v>8551</v>
      </c>
      <c r="K358" s="193">
        <f t="shared" si="34"/>
        <v>1.19</v>
      </c>
      <c r="L358" s="193" t="e">
        <f t="shared" si="35"/>
        <v>#DIV/0!</v>
      </c>
      <c r="M358" s="193">
        <f t="shared" si="36"/>
        <v>0</v>
      </c>
      <c r="N358" s="148">
        <f t="shared" si="32"/>
        <v>0.194</v>
      </c>
      <c r="O358" s="194" t="str">
        <f t="shared" si="33"/>
        <v>是</v>
      </c>
      <c r="P358" s="194" t="str">
        <f t="shared" si="37"/>
        <v>否</v>
      </c>
    </row>
    <row r="359" s="175" customFormat="1" ht="18.95" customHeight="1" spans="1:16">
      <c r="A359" s="185" t="s">
        <v>165</v>
      </c>
      <c r="B359" s="186" t="s">
        <v>165</v>
      </c>
      <c r="C359" s="186" t="s">
        <v>734</v>
      </c>
      <c r="D359" s="187" t="s">
        <v>741</v>
      </c>
      <c r="E359" s="186" t="s">
        <v>176</v>
      </c>
      <c r="F359" s="52" t="s">
        <v>740</v>
      </c>
      <c r="G359" s="38">
        <v>1548</v>
      </c>
      <c r="H359" s="38" t="str">
        <f>IFERROR(VLOOKUP(D359,#REF!,4,0),"0")</f>
        <v>0</v>
      </c>
      <c r="I359" s="38"/>
      <c r="J359" s="38">
        <f>VLOOKUP(F359,'数据-省本级决算数'!$A:$B,2,0)</f>
        <v>1818</v>
      </c>
      <c r="K359" s="193">
        <f t="shared" si="34"/>
        <v>1.17</v>
      </c>
      <c r="L359" s="193" t="e">
        <f t="shared" si="35"/>
        <v>#DIV/0!</v>
      </c>
      <c r="M359" s="193">
        <f t="shared" si="36"/>
        <v>0</v>
      </c>
      <c r="N359" s="148">
        <f t="shared" si="32"/>
        <v>0.174</v>
      </c>
      <c r="O359" s="194" t="str">
        <f t="shared" si="33"/>
        <v>是</v>
      </c>
      <c r="P359" s="194" t="str">
        <f t="shared" si="37"/>
        <v>否</v>
      </c>
    </row>
    <row r="360" s="175" customFormat="1" ht="18.95" customHeight="1" spans="1:16">
      <c r="A360" s="185" t="s">
        <v>165</v>
      </c>
      <c r="B360" s="186" t="s">
        <v>165</v>
      </c>
      <c r="C360" s="186" t="s">
        <v>734</v>
      </c>
      <c r="D360" s="187" t="s">
        <v>743</v>
      </c>
      <c r="E360" s="186" t="s">
        <v>176</v>
      </c>
      <c r="F360" s="52" t="s">
        <v>742</v>
      </c>
      <c r="G360" s="38">
        <v>11063</v>
      </c>
      <c r="H360" s="38" t="str">
        <f>IFERROR(VLOOKUP(D360,#REF!,4,0),"0")</f>
        <v>0</v>
      </c>
      <c r="I360" s="38"/>
      <c r="J360" s="38">
        <f>VLOOKUP(F360,'数据-省本级决算数'!$A:$B,2,0)</f>
        <v>16081</v>
      </c>
      <c r="K360" s="193">
        <f t="shared" si="34"/>
        <v>1.45</v>
      </c>
      <c r="L360" s="193" t="e">
        <f t="shared" si="35"/>
        <v>#DIV/0!</v>
      </c>
      <c r="M360" s="193">
        <f t="shared" si="36"/>
        <v>0</v>
      </c>
      <c r="N360" s="148">
        <f t="shared" si="32"/>
        <v>0.454</v>
      </c>
      <c r="O360" s="194" t="str">
        <f t="shared" si="33"/>
        <v>是</v>
      </c>
      <c r="P360" s="194" t="str">
        <f t="shared" si="37"/>
        <v>否</v>
      </c>
    </row>
    <row r="361" s="175" customFormat="1" ht="18.95" customHeight="1" spans="1:16">
      <c r="A361" s="185" t="s">
        <v>165</v>
      </c>
      <c r="B361" s="186" t="s">
        <v>165</v>
      </c>
      <c r="C361" s="186" t="s">
        <v>734</v>
      </c>
      <c r="D361" s="187" t="s">
        <v>744</v>
      </c>
      <c r="E361" s="186" t="s">
        <v>176</v>
      </c>
      <c r="F361" s="52" t="s">
        <v>189</v>
      </c>
      <c r="G361" s="38">
        <v>0</v>
      </c>
      <c r="H361" s="38" t="str">
        <f>IFERROR(VLOOKUP(D361,#REF!,4,0),"0")</f>
        <v>0</v>
      </c>
      <c r="I361" s="38"/>
      <c r="J361" s="38">
        <f>VLOOKUP(F361,'数据-省本级决算数'!$A:$B,2,0)</f>
        <v>103</v>
      </c>
      <c r="K361" s="193"/>
      <c r="L361" s="193"/>
      <c r="M361" s="193">
        <f t="shared" si="36"/>
        <v>0</v>
      </c>
      <c r="N361" s="148" t="str">
        <f t="shared" si="32"/>
        <v/>
      </c>
      <c r="O361" s="194" t="str">
        <f t="shared" si="33"/>
        <v>是</v>
      </c>
      <c r="P361" s="194" t="str">
        <f t="shared" si="37"/>
        <v>否</v>
      </c>
    </row>
    <row r="362" s="175" customFormat="1" ht="18.95" customHeight="1" spans="1:16">
      <c r="A362" s="185" t="s">
        <v>165</v>
      </c>
      <c r="B362" s="186"/>
      <c r="C362" s="186" t="s">
        <v>734</v>
      </c>
      <c r="D362" s="187" t="s">
        <v>746</v>
      </c>
      <c r="E362" s="186" t="s">
        <v>176</v>
      </c>
      <c r="F362" s="52" t="s">
        <v>745</v>
      </c>
      <c r="G362" s="38">
        <v>2770</v>
      </c>
      <c r="H362" s="38" t="str">
        <f>IFERROR(VLOOKUP(D362,#REF!,4,0),"0")</f>
        <v>0</v>
      </c>
      <c r="I362" s="38"/>
      <c r="J362" s="38">
        <f>VLOOKUP(F362,'数据-省本级决算数'!$A:$B,2,0)</f>
        <v>3655</v>
      </c>
      <c r="K362" s="193">
        <f t="shared" si="34"/>
        <v>1.32</v>
      </c>
      <c r="L362" s="193" t="e">
        <f t="shared" si="35"/>
        <v>#DIV/0!</v>
      </c>
      <c r="M362" s="193">
        <f t="shared" si="36"/>
        <v>0</v>
      </c>
      <c r="N362" s="148">
        <f t="shared" si="32"/>
        <v>0.319</v>
      </c>
      <c r="O362" s="194" t="str">
        <f t="shared" si="33"/>
        <v>是</v>
      </c>
      <c r="P362" s="194" t="str">
        <f t="shared" si="37"/>
        <v>否</v>
      </c>
    </row>
    <row r="363" s="175" customFormat="1" ht="18.95" customHeight="1" spans="1:16">
      <c r="A363" s="185" t="s">
        <v>165</v>
      </c>
      <c r="B363" s="690" t="s">
        <v>593</v>
      </c>
      <c r="C363" s="186"/>
      <c r="D363" s="187" t="s">
        <v>748</v>
      </c>
      <c r="E363" s="186"/>
      <c r="F363" s="52" t="s">
        <v>747</v>
      </c>
      <c r="G363" s="38">
        <f ca="1">SUMIF($C362:$C1584,$D363,$G362:$G1583)</f>
        <v>265</v>
      </c>
      <c r="H363" s="38">
        <f ca="1">SUMIF($C362:$C1583,$D363,$H362:$H1582)</f>
        <v>0</v>
      </c>
      <c r="I363" s="38">
        <f>IFERROR(VLOOKUP(F363,'数据-省本级调整数'!$A:$B,2,0),0)</f>
        <v>317</v>
      </c>
      <c r="J363" s="38">
        <f>VLOOKUP(F363,'数据-省本级决算数'!$A:$B,2,0)</f>
        <v>317</v>
      </c>
      <c r="K363" s="193">
        <f ca="1" t="shared" si="34"/>
        <v>1.2</v>
      </c>
      <c r="L363" s="193" t="e">
        <f ca="1" t="shared" si="35"/>
        <v>#DIV/0!</v>
      </c>
      <c r="M363" s="193">
        <f t="shared" si="36"/>
        <v>1</v>
      </c>
      <c r="N363" s="148">
        <f ca="1" t="shared" si="32"/>
        <v>0.196</v>
      </c>
      <c r="O363" s="194" t="str">
        <f ca="1" t="shared" si="33"/>
        <v>是</v>
      </c>
      <c r="P363" s="194" t="str">
        <f t="shared" si="37"/>
        <v>是</v>
      </c>
    </row>
    <row r="364" s="175" customFormat="1" ht="18.95" customHeight="1" spans="1:16">
      <c r="A364" s="185" t="s">
        <v>165</v>
      </c>
      <c r="B364" s="186" t="s">
        <v>165</v>
      </c>
      <c r="C364" s="186" t="s">
        <v>748</v>
      </c>
      <c r="D364" s="187" t="s">
        <v>749</v>
      </c>
      <c r="E364" s="186" t="s">
        <v>176</v>
      </c>
      <c r="F364" s="52" t="s">
        <v>170</v>
      </c>
      <c r="G364" s="38">
        <v>166</v>
      </c>
      <c r="H364" s="38" t="str">
        <f>IFERROR(VLOOKUP(D364,#REF!,4,0),"0")</f>
        <v>0</v>
      </c>
      <c r="I364" s="38"/>
      <c r="J364" s="38">
        <f>VLOOKUP(F364,'数据-省本级决算数'!$A:$B,2,0)</f>
        <v>4776</v>
      </c>
      <c r="K364" s="193">
        <f t="shared" si="34"/>
        <v>28.77</v>
      </c>
      <c r="L364" s="193" t="e">
        <f t="shared" si="35"/>
        <v>#DIV/0!</v>
      </c>
      <c r="M364" s="193">
        <f t="shared" si="36"/>
        <v>0</v>
      </c>
      <c r="N364" s="148">
        <f t="shared" si="32"/>
        <v>27.771</v>
      </c>
      <c r="O364" s="194" t="str">
        <f t="shared" si="33"/>
        <v>是</v>
      </c>
      <c r="P364" s="194" t="str">
        <f t="shared" si="37"/>
        <v>否</v>
      </c>
    </row>
    <row r="365" s="175" customFormat="1" ht="18.95" customHeight="1" spans="1:16">
      <c r="A365" s="185" t="s">
        <v>165</v>
      </c>
      <c r="B365" s="186" t="s">
        <v>165</v>
      </c>
      <c r="C365" s="186" t="s">
        <v>748</v>
      </c>
      <c r="D365" s="187" t="s">
        <v>750</v>
      </c>
      <c r="E365" s="186" t="s">
        <v>176</v>
      </c>
      <c r="F365" s="52" t="s">
        <v>172</v>
      </c>
      <c r="G365" s="38">
        <v>0</v>
      </c>
      <c r="H365" s="38" t="str">
        <f>IFERROR(VLOOKUP(D365,#REF!,4,0),"0")</f>
        <v>0</v>
      </c>
      <c r="I365" s="38"/>
      <c r="J365" s="38">
        <f>VLOOKUP(F365,'数据-省本级决算数'!$A:$B,2,0)</f>
        <v>590</v>
      </c>
      <c r="K365" s="193"/>
      <c r="L365" s="193"/>
      <c r="M365" s="193">
        <f t="shared" si="36"/>
        <v>0</v>
      </c>
      <c r="N365" s="148" t="str">
        <f t="shared" si="32"/>
        <v/>
      </c>
      <c r="O365" s="194" t="str">
        <f t="shared" si="33"/>
        <v>是</v>
      </c>
      <c r="P365" s="194" t="str">
        <f t="shared" si="37"/>
        <v>否</v>
      </c>
    </row>
    <row r="366" s="175" customFormat="1" ht="18.95" customHeight="1" spans="1:16">
      <c r="A366" s="185" t="s">
        <v>165</v>
      </c>
      <c r="B366" s="186" t="s">
        <v>165</v>
      </c>
      <c r="C366" s="186" t="s">
        <v>748</v>
      </c>
      <c r="D366" s="187" t="s">
        <v>751</v>
      </c>
      <c r="E366" s="186" t="s">
        <v>176</v>
      </c>
      <c r="F366" s="52" t="s">
        <v>174</v>
      </c>
      <c r="G366" s="38">
        <v>0</v>
      </c>
      <c r="H366" s="38" t="str">
        <f>IFERROR(VLOOKUP(D366,#REF!,4,0),"0")</f>
        <v>0</v>
      </c>
      <c r="I366" s="38"/>
      <c r="J366" s="38">
        <f>VLOOKUP(F366,'数据-省本级决算数'!$A:$B,2,0)</f>
        <v>713</v>
      </c>
      <c r="K366" s="193"/>
      <c r="L366" s="193"/>
      <c r="M366" s="193">
        <f t="shared" si="36"/>
        <v>0</v>
      </c>
      <c r="N366" s="148" t="str">
        <f t="shared" si="32"/>
        <v/>
      </c>
      <c r="O366" s="194" t="str">
        <f t="shared" si="33"/>
        <v>是</v>
      </c>
      <c r="P366" s="194" t="str">
        <f t="shared" si="37"/>
        <v>否</v>
      </c>
    </row>
    <row r="367" s="175" customFormat="1" ht="18.95" customHeight="1" spans="1:16">
      <c r="A367" s="185" t="s">
        <v>165</v>
      </c>
      <c r="B367" s="186" t="s">
        <v>165</v>
      </c>
      <c r="C367" s="186" t="s">
        <v>748</v>
      </c>
      <c r="D367" s="187" t="s">
        <v>753</v>
      </c>
      <c r="E367" s="186" t="s">
        <v>176</v>
      </c>
      <c r="F367" s="52" t="s">
        <v>752</v>
      </c>
      <c r="G367" s="38">
        <v>0</v>
      </c>
      <c r="H367" s="38" t="str">
        <f>IFERROR(VLOOKUP(D367,#REF!,4,0),"0")</f>
        <v>0</v>
      </c>
      <c r="I367" s="38"/>
      <c r="J367" s="38">
        <f>VLOOKUP(F367,'数据-省本级决算数'!$A:$B,2,0)</f>
        <v>0</v>
      </c>
      <c r="K367" s="193"/>
      <c r="L367" s="193"/>
      <c r="M367" s="193">
        <f t="shared" si="36"/>
        <v>0</v>
      </c>
      <c r="N367" s="148" t="str">
        <f t="shared" si="32"/>
        <v/>
      </c>
      <c r="O367" s="194" t="str">
        <f t="shared" si="33"/>
        <v>否</v>
      </c>
      <c r="P367" s="194" t="str">
        <f t="shared" si="37"/>
        <v>否</v>
      </c>
    </row>
    <row r="368" s="175" customFormat="1" ht="18.95" customHeight="1" spans="1:16">
      <c r="A368" s="185" t="s">
        <v>165</v>
      </c>
      <c r="B368" s="186" t="s">
        <v>165</v>
      </c>
      <c r="C368" s="186" t="s">
        <v>748</v>
      </c>
      <c r="D368" s="187" t="s">
        <v>755</v>
      </c>
      <c r="E368" s="186" t="s">
        <v>176</v>
      </c>
      <c r="F368" s="52" t="s">
        <v>754</v>
      </c>
      <c r="G368" s="38">
        <v>0</v>
      </c>
      <c r="H368" s="38" t="str">
        <f>IFERROR(VLOOKUP(D368,#REF!,4,0),"0")</f>
        <v>0</v>
      </c>
      <c r="I368" s="38"/>
      <c r="J368" s="38">
        <f>VLOOKUP(F368,'数据-省本级决算数'!$A:$B,2,0)</f>
        <v>0</v>
      </c>
      <c r="K368" s="193"/>
      <c r="L368" s="193"/>
      <c r="M368" s="193">
        <f t="shared" si="36"/>
        <v>0</v>
      </c>
      <c r="N368" s="148" t="str">
        <f t="shared" si="32"/>
        <v/>
      </c>
      <c r="O368" s="194" t="str">
        <f t="shared" si="33"/>
        <v>否</v>
      </c>
      <c r="P368" s="194" t="str">
        <f t="shared" si="37"/>
        <v>否</v>
      </c>
    </row>
    <row r="369" s="175" customFormat="1" ht="18.95" customHeight="1" spans="1:16">
      <c r="A369" s="185" t="s">
        <v>165</v>
      </c>
      <c r="B369" s="186" t="s">
        <v>165</v>
      </c>
      <c r="C369" s="186" t="s">
        <v>748</v>
      </c>
      <c r="D369" s="187" t="s">
        <v>756</v>
      </c>
      <c r="E369" s="186" t="s">
        <v>176</v>
      </c>
      <c r="F369" s="52" t="s">
        <v>189</v>
      </c>
      <c r="G369" s="38">
        <v>99</v>
      </c>
      <c r="H369" s="38" t="str">
        <f>IFERROR(VLOOKUP(D369,#REF!,4,0),"0")</f>
        <v>0</v>
      </c>
      <c r="I369" s="38"/>
      <c r="J369" s="38">
        <f>VLOOKUP(F369,'数据-省本级决算数'!$A:$B,2,0)</f>
        <v>103</v>
      </c>
      <c r="K369" s="193">
        <f t="shared" si="34"/>
        <v>1.04</v>
      </c>
      <c r="L369" s="193" t="e">
        <f t="shared" si="35"/>
        <v>#DIV/0!</v>
      </c>
      <c r="M369" s="193">
        <f t="shared" si="36"/>
        <v>0</v>
      </c>
      <c r="N369" s="148">
        <f t="shared" si="32"/>
        <v>0.04</v>
      </c>
      <c r="O369" s="194" t="str">
        <f t="shared" si="33"/>
        <v>是</v>
      </c>
      <c r="P369" s="194" t="str">
        <f t="shared" si="37"/>
        <v>否</v>
      </c>
    </row>
    <row r="370" s="175" customFormat="1" ht="18.95" customHeight="1" spans="1:16">
      <c r="A370" s="185" t="s">
        <v>165</v>
      </c>
      <c r="B370" s="186"/>
      <c r="C370" s="186" t="s">
        <v>748</v>
      </c>
      <c r="D370" s="187" t="s">
        <v>758</v>
      </c>
      <c r="E370" s="186" t="s">
        <v>176</v>
      </c>
      <c r="F370" s="52" t="s">
        <v>757</v>
      </c>
      <c r="G370" s="38">
        <v>0</v>
      </c>
      <c r="H370" s="38" t="str">
        <f>IFERROR(VLOOKUP(D370,#REF!,4,0),"0")</f>
        <v>0</v>
      </c>
      <c r="I370" s="38"/>
      <c r="J370" s="38">
        <f>VLOOKUP(F370,'数据-省本级决算数'!$A:$B,2,0)</f>
        <v>0</v>
      </c>
      <c r="K370" s="193"/>
      <c r="L370" s="193"/>
      <c r="M370" s="193">
        <f t="shared" si="36"/>
        <v>0</v>
      </c>
      <c r="N370" s="148" t="str">
        <f t="shared" si="32"/>
        <v/>
      </c>
      <c r="O370" s="194" t="str">
        <f t="shared" si="33"/>
        <v>否</v>
      </c>
      <c r="P370" s="194" t="str">
        <f t="shared" si="37"/>
        <v>否</v>
      </c>
    </row>
    <row r="371" s="175" customFormat="1" ht="18.95" customHeight="1" spans="1:16">
      <c r="A371" s="185" t="s">
        <v>165</v>
      </c>
      <c r="B371" s="690" t="s">
        <v>593</v>
      </c>
      <c r="C371" s="186"/>
      <c r="D371" s="187" t="s">
        <v>760</v>
      </c>
      <c r="E371" s="186"/>
      <c r="F371" s="52" t="s">
        <v>759</v>
      </c>
      <c r="G371" s="188">
        <f ca="1">SUMIF($C370:$C1592,$D371,$G370:$G1591)</f>
        <v>0</v>
      </c>
      <c r="H371" s="38">
        <f ca="1">SUMIF($C370:$C1591,$D371,$H370:$H1590)</f>
        <v>0</v>
      </c>
      <c r="I371" s="38">
        <f>IFERROR(VLOOKUP(F371,'数据-省本级调整数'!$A:$B,2,0),0)</f>
        <v>0</v>
      </c>
      <c r="J371" s="38">
        <f>VLOOKUP(F371,'数据-省本级决算数'!$A:$B,2,0)</f>
        <v>0</v>
      </c>
      <c r="K371" s="193"/>
      <c r="L371" s="193"/>
      <c r="M371" s="193">
        <f t="shared" si="36"/>
        <v>0</v>
      </c>
      <c r="N371" s="146" t="str">
        <f ca="1" t="shared" si="32"/>
        <v/>
      </c>
      <c r="O371" s="194" t="str">
        <f ca="1" t="shared" si="33"/>
        <v>否</v>
      </c>
      <c r="P371" s="194" t="str">
        <f t="shared" si="37"/>
        <v>是</v>
      </c>
    </row>
    <row r="372" s="175" customFormat="1" ht="18.95" customHeight="1" spans="1:16">
      <c r="A372" s="185" t="s">
        <v>165</v>
      </c>
      <c r="B372" s="186" t="s">
        <v>165</v>
      </c>
      <c r="C372" s="186" t="s">
        <v>760</v>
      </c>
      <c r="D372" s="187" t="s">
        <v>761</v>
      </c>
      <c r="E372" s="186" t="s">
        <v>176</v>
      </c>
      <c r="F372" s="52" t="s">
        <v>170</v>
      </c>
      <c r="G372" s="38">
        <v>0</v>
      </c>
      <c r="H372" s="38" t="str">
        <f>IFERROR(VLOOKUP(D372,#REF!,4,0),"0")</f>
        <v>0</v>
      </c>
      <c r="I372" s="38"/>
      <c r="J372" s="38">
        <f>VLOOKUP(F372,'数据-省本级决算数'!$A:$B,2,0)</f>
        <v>4776</v>
      </c>
      <c r="K372" s="193"/>
      <c r="L372" s="193"/>
      <c r="M372" s="193">
        <f t="shared" si="36"/>
        <v>0</v>
      </c>
      <c r="N372" s="148" t="str">
        <f t="shared" si="32"/>
        <v/>
      </c>
      <c r="O372" s="194" t="str">
        <f t="shared" si="33"/>
        <v>是</v>
      </c>
      <c r="P372" s="194" t="str">
        <f t="shared" si="37"/>
        <v>否</v>
      </c>
    </row>
    <row r="373" s="175" customFormat="1" ht="18.95" customHeight="1" spans="1:16">
      <c r="A373" s="185" t="s">
        <v>165</v>
      </c>
      <c r="B373" s="186" t="s">
        <v>165</v>
      </c>
      <c r="C373" s="186" t="s">
        <v>760</v>
      </c>
      <c r="D373" s="187" t="s">
        <v>762</v>
      </c>
      <c r="E373" s="186" t="s">
        <v>176</v>
      </c>
      <c r="F373" s="52" t="s">
        <v>172</v>
      </c>
      <c r="G373" s="38">
        <v>0</v>
      </c>
      <c r="H373" s="38" t="str">
        <f>IFERROR(VLOOKUP(D373,#REF!,4,0),"0")</f>
        <v>0</v>
      </c>
      <c r="I373" s="38"/>
      <c r="J373" s="38">
        <f>VLOOKUP(F373,'数据-省本级决算数'!$A:$B,2,0)</f>
        <v>590</v>
      </c>
      <c r="K373" s="193"/>
      <c r="L373" s="193"/>
      <c r="M373" s="193">
        <f t="shared" si="36"/>
        <v>0</v>
      </c>
      <c r="N373" s="148" t="str">
        <f t="shared" si="32"/>
        <v/>
      </c>
      <c r="O373" s="194" t="str">
        <f t="shared" si="33"/>
        <v>是</v>
      </c>
      <c r="P373" s="194" t="str">
        <f t="shared" si="37"/>
        <v>否</v>
      </c>
    </row>
    <row r="374" s="175" customFormat="1" ht="18.95" customHeight="1" spans="1:16">
      <c r="A374" s="185" t="s">
        <v>165</v>
      </c>
      <c r="B374" s="186" t="s">
        <v>165</v>
      </c>
      <c r="C374" s="186" t="s">
        <v>760</v>
      </c>
      <c r="D374" s="187" t="s">
        <v>764</v>
      </c>
      <c r="E374" s="186" t="s">
        <v>176</v>
      </c>
      <c r="F374" s="52" t="s">
        <v>763</v>
      </c>
      <c r="G374" s="38">
        <v>0</v>
      </c>
      <c r="H374" s="38" t="str">
        <f>IFERROR(VLOOKUP(D374,#REF!,4,0),"0")</f>
        <v>0</v>
      </c>
      <c r="I374" s="38"/>
      <c r="J374" s="38">
        <f>VLOOKUP(F374,'数据-省本级决算数'!$A:$B,2,0)</f>
        <v>0</v>
      </c>
      <c r="K374" s="193"/>
      <c r="L374" s="193"/>
      <c r="M374" s="193">
        <f t="shared" si="36"/>
        <v>0</v>
      </c>
      <c r="N374" s="148" t="str">
        <f t="shared" si="32"/>
        <v/>
      </c>
      <c r="O374" s="194" t="str">
        <f t="shared" si="33"/>
        <v>否</v>
      </c>
      <c r="P374" s="194" t="str">
        <f t="shared" si="37"/>
        <v>否</v>
      </c>
    </row>
    <row r="375" s="175" customFormat="1" ht="18.95" customHeight="1" spans="1:16">
      <c r="A375" s="185" t="s">
        <v>165</v>
      </c>
      <c r="B375" s="186" t="s">
        <v>165</v>
      </c>
      <c r="C375" s="186" t="s">
        <v>760</v>
      </c>
      <c r="D375" s="187" t="s">
        <v>766</v>
      </c>
      <c r="E375" s="186" t="s">
        <v>176</v>
      </c>
      <c r="F375" s="52" t="s">
        <v>765</v>
      </c>
      <c r="G375" s="38">
        <v>0</v>
      </c>
      <c r="H375" s="38" t="str">
        <f>IFERROR(VLOOKUP(D375,#REF!,4,0),"0")</f>
        <v>0</v>
      </c>
      <c r="I375" s="38"/>
      <c r="J375" s="38">
        <f>VLOOKUP(F375,'数据-省本级决算数'!$A:$B,2,0)</f>
        <v>0</v>
      </c>
      <c r="K375" s="193"/>
      <c r="L375" s="193"/>
      <c r="M375" s="193">
        <f t="shared" si="36"/>
        <v>0</v>
      </c>
      <c r="N375" s="148" t="str">
        <f t="shared" si="32"/>
        <v/>
      </c>
      <c r="O375" s="194" t="str">
        <f t="shared" si="33"/>
        <v>否</v>
      </c>
      <c r="P375" s="194" t="str">
        <f t="shared" si="37"/>
        <v>否</v>
      </c>
    </row>
    <row r="376" s="175" customFormat="1" ht="18.95" customHeight="1" spans="1:16">
      <c r="A376" s="185" t="s">
        <v>165</v>
      </c>
      <c r="B376" s="186" t="s">
        <v>165</v>
      </c>
      <c r="C376" s="186" t="s">
        <v>760</v>
      </c>
      <c r="D376" s="187" t="s">
        <v>768</v>
      </c>
      <c r="E376" s="186" t="s">
        <v>176</v>
      </c>
      <c r="F376" s="52" t="s">
        <v>767</v>
      </c>
      <c r="G376" s="38">
        <v>0</v>
      </c>
      <c r="H376" s="38" t="str">
        <f>IFERROR(VLOOKUP(D376,#REF!,4,0),"0")</f>
        <v>0</v>
      </c>
      <c r="I376" s="38"/>
      <c r="J376" s="38">
        <f>VLOOKUP(F376,'数据-省本级决算数'!$A:$B,2,0)</f>
        <v>0</v>
      </c>
      <c r="K376" s="193"/>
      <c r="L376" s="193"/>
      <c r="M376" s="193">
        <f t="shared" si="36"/>
        <v>0</v>
      </c>
      <c r="N376" s="148" t="str">
        <f t="shared" ref="N376:N439" si="38">IF(ISERROR(J376/G376-1),"",J376/G376-1)</f>
        <v/>
      </c>
      <c r="O376" s="194" t="str">
        <f t="shared" si="33"/>
        <v>否</v>
      </c>
      <c r="P376" s="194" t="str">
        <f t="shared" si="37"/>
        <v>否</v>
      </c>
    </row>
    <row r="377" s="175" customFormat="1" ht="18.95" customHeight="1" spans="1:16">
      <c r="A377" s="185" t="s">
        <v>165</v>
      </c>
      <c r="B377" s="186" t="s">
        <v>165</v>
      </c>
      <c r="C377" s="186" t="s">
        <v>760</v>
      </c>
      <c r="D377" s="187" t="s">
        <v>769</v>
      </c>
      <c r="E377" s="186" t="s">
        <v>176</v>
      </c>
      <c r="F377" s="52" t="s">
        <v>645</v>
      </c>
      <c r="G377" s="38">
        <v>0</v>
      </c>
      <c r="H377" s="38" t="str">
        <f>IFERROR(VLOOKUP(D377,#REF!,4,0),"0")</f>
        <v>0</v>
      </c>
      <c r="I377" s="38"/>
      <c r="J377" s="38">
        <f>VLOOKUP(F377,'数据-省本级决算数'!$A:$B,2,0)</f>
        <v>1500</v>
      </c>
      <c r="K377" s="193"/>
      <c r="L377" s="193"/>
      <c r="M377" s="193">
        <f t="shared" si="36"/>
        <v>0</v>
      </c>
      <c r="N377" s="148" t="str">
        <f t="shared" si="38"/>
        <v/>
      </c>
      <c r="O377" s="194" t="str">
        <f t="shared" si="33"/>
        <v>是</v>
      </c>
      <c r="P377" s="194" t="str">
        <f t="shared" si="37"/>
        <v>否</v>
      </c>
    </row>
    <row r="378" s="175" customFormat="1" ht="18.95" customHeight="1" spans="1:16">
      <c r="A378" s="185" t="s">
        <v>165</v>
      </c>
      <c r="B378" s="186" t="s">
        <v>165</v>
      </c>
      <c r="C378" s="186" t="s">
        <v>760</v>
      </c>
      <c r="D378" s="187" t="s">
        <v>771</v>
      </c>
      <c r="E378" s="186" t="s">
        <v>176</v>
      </c>
      <c r="F378" s="52" t="s">
        <v>770</v>
      </c>
      <c r="G378" s="38">
        <v>0</v>
      </c>
      <c r="H378" s="38" t="str">
        <f>IFERROR(VLOOKUP(D378,#REF!,4,0),"0")</f>
        <v>0</v>
      </c>
      <c r="I378" s="38"/>
      <c r="J378" s="38">
        <f>VLOOKUP(F378,'数据-省本级决算数'!$A:$B,2,0)</f>
        <v>0</v>
      </c>
      <c r="K378" s="193"/>
      <c r="L378" s="193"/>
      <c r="M378" s="193">
        <f t="shared" si="36"/>
        <v>0</v>
      </c>
      <c r="N378" s="148" t="str">
        <f t="shared" si="38"/>
        <v/>
      </c>
      <c r="O378" s="194" t="str">
        <f t="shared" si="33"/>
        <v>否</v>
      </c>
      <c r="P378" s="194" t="str">
        <f t="shared" si="37"/>
        <v>否</v>
      </c>
    </row>
    <row r="379" s="175" customFormat="1" ht="18.95" customHeight="1" spans="1:16">
      <c r="A379" s="185" t="s">
        <v>165</v>
      </c>
      <c r="B379" s="186" t="s">
        <v>593</v>
      </c>
      <c r="C379" s="186"/>
      <c r="D379" s="187" t="s">
        <v>773</v>
      </c>
      <c r="E379" s="186" t="s">
        <v>176</v>
      </c>
      <c r="F379" s="52" t="s">
        <v>772</v>
      </c>
      <c r="G379" s="38">
        <v>655</v>
      </c>
      <c r="H379" s="38" t="str">
        <f>IFERROR(VLOOKUP(D379,#REF!,4,0),"0")</f>
        <v>0</v>
      </c>
      <c r="I379" s="38">
        <f>IFERROR(VLOOKUP(F379,'数据-省本级调整数'!$A:$B,2,0),0)</f>
        <v>8591</v>
      </c>
      <c r="J379" s="38">
        <f>VLOOKUP(F379,'数据-省本级决算数'!$A:$B,2,0)</f>
        <v>6867</v>
      </c>
      <c r="K379" s="193">
        <f t="shared" si="34"/>
        <v>10.48</v>
      </c>
      <c r="L379" s="193" t="e">
        <f t="shared" si="35"/>
        <v>#DIV/0!</v>
      </c>
      <c r="M379" s="193">
        <f t="shared" si="36"/>
        <v>0.8</v>
      </c>
      <c r="N379" s="148">
        <f t="shared" si="38"/>
        <v>9.484</v>
      </c>
      <c r="O379" s="194" t="str">
        <f t="shared" si="33"/>
        <v>是</v>
      </c>
      <c r="P379" s="194" t="str">
        <f t="shared" si="37"/>
        <v>是</v>
      </c>
    </row>
    <row r="380" s="175" customFormat="1" ht="18.95" customHeight="1" spans="1:16">
      <c r="A380" s="185" t="s">
        <v>164</v>
      </c>
      <c r="B380" s="186" t="s">
        <v>165</v>
      </c>
      <c r="C380" s="186" t="s">
        <v>165</v>
      </c>
      <c r="D380" s="187" t="s">
        <v>775</v>
      </c>
      <c r="E380" s="186" t="s">
        <v>165</v>
      </c>
      <c r="F380" s="54" t="s">
        <v>774</v>
      </c>
      <c r="G380" s="188">
        <f ca="1">SUMIF($B381:$B$1300,$D380,$G381:$G$1300)</f>
        <v>814167</v>
      </c>
      <c r="H380" s="188">
        <f ca="1">SUMIF($B381:$B$1300,$D380,$H381:$H$1300)</f>
        <v>0</v>
      </c>
      <c r="I380" s="188">
        <f>SUMIF($B381:$B$1300,$D380,$I381:$I$1300)</f>
        <v>1003860</v>
      </c>
      <c r="J380" s="38">
        <f>VLOOKUP(F380,'数据-省本级决算数'!$A:$B,2,0)</f>
        <v>824226</v>
      </c>
      <c r="K380" s="193">
        <f ca="1" t="shared" si="34"/>
        <v>1.01</v>
      </c>
      <c r="L380" s="193" t="e">
        <f ca="1" t="shared" si="35"/>
        <v>#DIV/0!</v>
      </c>
      <c r="M380" s="193">
        <f t="shared" si="36"/>
        <v>0.82</v>
      </c>
      <c r="N380" s="146">
        <f ca="1" t="shared" si="38"/>
        <v>0.012</v>
      </c>
      <c r="O380" s="194" t="str">
        <f ca="1" t="shared" si="33"/>
        <v>是</v>
      </c>
      <c r="P380" s="194" t="str">
        <f t="shared" si="37"/>
        <v>是</v>
      </c>
    </row>
    <row r="381" s="175" customFormat="1" ht="18.95" customHeight="1" spans="1:16">
      <c r="A381" s="185" t="s">
        <v>165</v>
      </c>
      <c r="B381" s="186" t="s">
        <v>775</v>
      </c>
      <c r="C381" s="186" t="s">
        <v>165</v>
      </c>
      <c r="D381" s="187" t="s">
        <v>777</v>
      </c>
      <c r="E381" s="186" t="s">
        <v>165</v>
      </c>
      <c r="F381" s="54" t="s">
        <v>776</v>
      </c>
      <c r="G381" s="188">
        <f ca="1">SUMIF($C380:$C1602,$D381,$G380:$G1601)</f>
        <v>5893</v>
      </c>
      <c r="H381" s="38">
        <f ca="1">SUMIF($C380:$C1601,$D381,$H380:$H1600)</f>
        <v>0</v>
      </c>
      <c r="I381" s="38">
        <f>IFERROR(VLOOKUP(F381,'数据-省本级调整数'!$A:$B,2,0),0)</f>
        <v>8184</v>
      </c>
      <c r="J381" s="38">
        <f>VLOOKUP(F381,'数据-省本级决算数'!$A:$B,2,0)</f>
        <v>7456</v>
      </c>
      <c r="K381" s="193">
        <f ca="1" t="shared" si="34"/>
        <v>1.27</v>
      </c>
      <c r="L381" s="193" t="e">
        <f ca="1" t="shared" si="35"/>
        <v>#DIV/0!</v>
      </c>
      <c r="M381" s="193">
        <f t="shared" si="36"/>
        <v>0.91</v>
      </c>
      <c r="N381" s="146">
        <f ca="1" t="shared" si="38"/>
        <v>0.265</v>
      </c>
      <c r="O381" s="194" t="str">
        <f ca="1" t="shared" si="33"/>
        <v>是</v>
      </c>
      <c r="P381" s="194" t="str">
        <f t="shared" si="37"/>
        <v>是</v>
      </c>
    </row>
    <row r="382" s="175" customFormat="1" ht="18.95" customHeight="1" spans="1:16">
      <c r="A382" s="185" t="s">
        <v>165</v>
      </c>
      <c r="B382" s="186" t="s">
        <v>165</v>
      </c>
      <c r="C382" s="186" t="s">
        <v>777</v>
      </c>
      <c r="D382" s="187" t="s">
        <v>778</v>
      </c>
      <c r="E382" s="186" t="s">
        <v>176</v>
      </c>
      <c r="F382" s="52" t="s">
        <v>170</v>
      </c>
      <c r="G382" s="38">
        <v>2128</v>
      </c>
      <c r="H382" s="38" t="str">
        <f>IFERROR(VLOOKUP(D382,#REF!,4,0),"0")</f>
        <v>0</v>
      </c>
      <c r="I382" s="38"/>
      <c r="J382" s="38">
        <f>VLOOKUP(F382,'数据-省本级决算数'!$A:$B,2,0)</f>
        <v>4776</v>
      </c>
      <c r="K382" s="193">
        <f t="shared" si="34"/>
        <v>2.24</v>
      </c>
      <c r="L382" s="193" t="e">
        <f t="shared" si="35"/>
        <v>#DIV/0!</v>
      </c>
      <c r="M382" s="193">
        <f t="shared" si="36"/>
        <v>0</v>
      </c>
      <c r="N382" s="148">
        <f t="shared" si="38"/>
        <v>1.244</v>
      </c>
      <c r="O382" s="194" t="str">
        <f t="shared" si="33"/>
        <v>是</v>
      </c>
      <c r="P382" s="194" t="str">
        <f t="shared" si="37"/>
        <v>是</v>
      </c>
    </row>
    <row r="383" s="175" customFormat="1" ht="18.95" customHeight="1" spans="1:16">
      <c r="A383" s="185" t="s">
        <v>165</v>
      </c>
      <c r="B383" s="186" t="s">
        <v>165</v>
      </c>
      <c r="C383" s="186" t="s">
        <v>777</v>
      </c>
      <c r="D383" s="187" t="s">
        <v>779</v>
      </c>
      <c r="E383" s="186" t="s">
        <v>176</v>
      </c>
      <c r="F383" s="52" t="s">
        <v>172</v>
      </c>
      <c r="G383" s="38">
        <v>500</v>
      </c>
      <c r="H383" s="38" t="str">
        <f>IFERROR(VLOOKUP(D383,#REF!,4,0),"0")</f>
        <v>0</v>
      </c>
      <c r="I383" s="38"/>
      <c r="J383" s="38">
        <f>VLOOKUP(F383,'数据-省本级决算数'!$A:$B,2,0)</f>
        <v>590</v>
      </c>
      <c r="K383" s="193">
        <f t="shared" si="34"/>
        <v>1.18</v>
      </c>
      <c r="L383" s="193" t="e">
        <f t="shared" si="35"/>
        <v>#DIV/0!</v>
      </c>
      <c r="M383" s="193">
        <f t="shared" si="36"/>
        <v>0</v>
      </c>
      <c r="N383" s="148">
        <f t="shared" si="38"/>
        <v>0.18</v>
      </c>
      <c r="O383" s="194" t="str">
        <f t="shared" si="33"/>
        <v>是</v>
      </c>
      <c r="P383" s="194" t="str">
        <f t="shared" si="37"/>
        <v>是</v>
      </c>
    </row>
    <row r="384" s="175" customFormat="1" ht="18.95" customHeight="1" spans="1:16">
      <c r="A384" s="185" t="s">
        <v>165</v>
      </c>
      <c r="B384" s="186" t="s">
        <v>165</v>
      </c>
      <c r="C384" s="186" t="s">
        <v>777</v>
      </c>
      <c r="D384" s="187" t="s">
        <v>780</v>
      </c>
      <c r="E384" s="186" t="s">
        <v>176</v>
      </c>
      <c r="F384" s="52" t="s">
        <v>174</v>
      </c>
      <c r="G384" s="38">
        <v>162</v>
      </c>
      <c r="H384" s="38" t="str">
        <f>IFERROR(VLOOKUP(D384,#REF!,4,0),"0")</f>
        <v>0</v>
      </c>
      <c r="I384" s="38"/>
      <c r="J384" s="38">
        <f>VLOOKUP(F384,'数据-省本级决算数'!$A:$B,2,0)</f>
        <v>713</v>
      </c>
      <c r="K384" s="193">
        <f t="shared" si="34"/>
        <v>4.4</v>
      </c>
      <c r="L384" s="193" t="e">
        <f t="shared" si="35"/>
        <v>#DIV/0!</v>
      </c>
      <c r="M384" s="193">
        <f t="shared" si="36"/>
        <v>0</v>
      </c>
      <c r="N384" s="148">
        <f t="shared" si="38"/>
        <v>3.401</v>
      </c>
      <c r="O384" s="194" t="str">
        <f t="shared" si="33"/>
        <v>是</v>
      </c>
      <c r="P384" s="194" t="str">
        <f t="shared" si="37"/>
        <v>是</v>
      </c>
    </row>
    <row r="385" s="175" customFormat="1" ht="18.95" customHeight="1" spans="1:16">
      <c r="A385" s="185" t="s">
        <v>165</v>
      </c>
      <c r="B385" s="186" t="s">
        <v>165</v>
      </c>
      <c r="C385" s="186" t="s">
        <v>777</v>
      </c>
      <c r="D385" s="187" t="s">
        <v>782</v>
      </c>
      <c r="E385" s="186" t="s">
        <v>176</v>
      </c>
      <c r="F385" s="52" t="s">
        <v>781</v>
      </c>
      <c r="G385" s="38">
        <v>3103</v>
      </c>
      <c r="H385" s="38" t="str">
        <f>IFERROR(VLOOKUP(D385,#REF!,4,0),"0")</f>
        <v>0</v>
      </c>
      <c r="I385" s="38"/>
      <c r="J385" s="38">
        <f>VLOOKUP(F385,'数据-省本级决算数'!$A:$B,2,0)</f>
        <v>3920</v>
      </c>
      <c r="K385" s="193">
        <f t="shared" si="34"/>
        <v>1.26</v>
      </c>
      <c r="L385" s="193" t="e">
        <f t="shared" si="35"/>
        <v>#DIV/0!</v>
      </c>
      <c r="M385" s="193">
        <f t="shared" si="36"/>
        <v>0</v>
      </c>
      <c r="N385" s="148">
        <f t="shared" si="38"/>
        <v>0.263</v>
      </c>
      <c r="O385" s="194" t="str">
        <f t="shared" si="33"/>
        <v>是</v>
      </c>
      <c r="P385" s="194" t="str">
        <f t="shared" si="37"/>
        <v>是</v>
      </c>
    </row>
    <row r="386" s="175" customFormat="1" ht="18.95" customHeight="1" spans="1:16">
      <c r="A386" s="185" t="s">
        <v>165</v>
      </c>
      <c r="B386" s="186" t="s">
        <v>775</v>
      </c>
      <c r="C386" s="186" t="s">
        <v>165</v>
      </c>
      <c r="D386" s="187" t="s">
        <v>784</v>
      </c>
      <c r="E386" s="186" t="s">
        <v>165</v>
      </c>
      <c r="F386" s="52" t="s">
        <v>783</v>
      </c>
      <c r="G386" s="188">
        <f ca="1">SUMIF($C385:$C1607,$D386,$G385:$G1606)</f>
        <v>654515</v>
      </c>
      <c r="H386" s="38">
        <f ca="1">SUMIF($C385:$C1606,$D386,$H385:$H1605)</f>
        <v>0</v>
      </c>
      <c r="I386" s="38">
        <f>IFERROR(VLOOKUP(F386,'数据-省本级调整数'!$A:$B,2,0),0)</f>
        <v>686914</v>
      </c>
      <c r="J386" s="38">
        <f>VLOOKUP(F386,'数据-省本级决算数'!$A:$B,2,0)</f>
        <v>636443</v>
      </c>
      <c r="K386" s="193">
        <f ca="1" t="shared" si="34"/>
        <v>0.97</v>
      </c>
      <c r="L386" s="193" t="e">
        <f ca="1" t="shared" si="35"/>
        <v>#DIV/0!</v>
      </c>
      <c r="M386" s="193">
        <f t="shared" si="36"/>
        <v>0.93</v>
      </c>
      <c r="N386" s="146">
        <f ca="1" t="shared" si="38"/>
        <v>-0.028</v>
      </c>
      <c r="O386" s="194" t="str">
        <f ca="1" t="shared" si="33"/>
        <v>是</v>
      </c>
      <c r="P386" s="194" t="str">
        <f t="shared" si="37"/>
        <v>是</v>
      </c>
    </row>
    <row r="387" s="175" customFormat="1" ht="18.95" customHeight="1" spans="1:16">
      <c r="A387" s="185" t="s">
        <v>165</v>
      </c>
      <c r="B387" s="186" t="s">
        <v>165</v>
      </c>
      <c r="C387" s="186" t="s">
        <v>784</v>
      </c>
      <c r="D387" s="187" t="s">
        <v>786</v>
      </c>
      <c r="E387" s="186" t="s">
        <v>176</v>
      </c>
      <c r="F387" s="52" t="s">
        <v>785</v>
      </c>
      <c r="G387" s="38">
        <v>3460</v>
      </c>
      <c r="H387" s="38" t="str">
        <f>IFERROR(VLOOKUP(D387,#REF!,4,0),"0")</f>
        <v>0</v>
      </c>
      <c r="I387" s="38"/>
      <c r="J387" s="38">
        <f>VLOOKUP(F387,'数据-省本级决算数'!$A:$B,2,0)</f>
        <v>3579</v>
      </c>
      <c r="K387" s="193">
        <f t="shared" si="34"/>
        <v>1.03</v>
      </c>
      <c r="L387" s="193" t="e">
        <f t="shared" si="35"/>
        <v>#DIV/0!</v>
      </c>
      <c r="M387" s="193">
        <f t="shared" si="36"/>
        <v>0</v>
      </c>
      <c r="N387" s="148">
        <f t="shared" si="38"/>
        <v>0.034</v>
      </c>
      <c r="O387" s="194" t="str">
        <f t="shared" si="33"/>
        <v>是</v>
      </c>
      <c r="P387" s="194" t="str">
        <f t="shared" si="37"/>
        <v>是</v>
      </c>
    </row>
    <row r="388" s="175" customFormat="1" ht="18.95" customHeight="1" spans="1:16">
      <c r="A388" s="185" t="s">
        <v>165</v>
      </c>
      <c r="B388" s="186" t="s">
        <v>165</v>
      </c>
      <c r="C388" s="186" t="s">
        <v>784</v>
      </c>
      <c r="D388" s="187" t="s">
        <v>788</v>
      </c>
      <c r="E388" s="186" t="s">
        <v>176</v>
      </c>
      <c r="F388" s="52" t="s">
        <v>787</v>
      </c>
      <c r="G388" s="38">
        <v>36006</v>
      </c>
      <c r="H388" s="38" t="str">
        <f>IFERROR(VLOOKUP(D388,#REF!,4,0),"0")</f>
        <v>0</v>
      </c>
      <c r="I388" s="38"/>
      <c r="J388" s="38">
        <f>VLOOKUP(F388,'数据-省本级决算数'!$A:$B,2,0)</f>
        <v>41319</v>
      </c>
      <c r="K388" s="193">
        <f t="shared" si="34"/>
        <v>1.15</v>
      </c>
      <c r="L388" s="193" t="e">
        <f t="shared" si="35"/>
        <v>#DIV/0!</v>
      </c>
      <c r="M388" s="193">
        <f t="shared" si="36"/>
        <v>0</v>
      </c>
      <c r="N388" s="148">
        <f t="shared" si="38"/>
        <v>0.148</v>
      </c>
      <c r="O388" s="194" t="str">
        <f t="shared" ref="O388:O451" si="39">IF(F388&lt;&gt;"",IF(SUM(G388:J388)&lt;&gt;0,"是","否"),"空")</f>
        <v>是</v>
      </c>
      <c r="P388" s="194" t="str">
        <f t="shared" si="37"/>
        <v>是</v>
      </c>
    </row>
    <row r="389" s="175" customFormat="1" ht="18.95" customHeight="1" spans="1:16">
      <c r="A389" s="185" t="s">
        <v>165</v>
      </c>
      <c r="B389" s="186" t="s">
        <v>165</v>
      </c>
      <c r="C389" s="186" t="s">
        <v>784</v>
      </c>
      <c r="D389" s="187" t="s">
        <v>790</v>
      </c>
      <c r="E389" s="186" t="s">
        <v>176</v>
      </c>
      <c r="F389" s="52" t="s">
        <v>789</v>
      </c>
      <c r="G389" s="38">
        <v>32082</v>
      </c>
      <c r="H389" s="38" t="str">
        <f>IFERROR(VLOOKUP(D389,#REF!,4,0),"0")</f>
        <v>0</v>
      </c>
      <c r="I389" s="38"/>
      <c r="J389" s="38">
        <f>VLOOKUP(F389,'数据-省本级决算数'!$A:$B,2,0)</f>
        <v>39490</v>
      </c>
      <c r="K389" s="193">
        <f t="shared" ref="K389:K452" si="40">J389/G389</f>
        <v>1.23</v>
      </c>
      <c r="L389" s="193" t="e">
        <f t="shared" ref="L389:L451" si="41">J389/H389</f>
        <v>#DIV/0!</v>
      </c>
      <c r="M389" s="193">
        <f t="shared" ref="M389:M452" si="42">IFERROR(J389/I389,0)</f>
        <v>0</v>
      </c>
      <c r="N389" s="148">
        <f t="shared" si="38"/>
        <v>0.231</v>
      </c>
      <c r="O389" s="194" t="str">
        <f t="shared" si="39"/>
        <v>是</v>
      </c>
      <c r="P389" s="194" t="str">
        <f t="shared" ref="P389:P452" si="43">IF(C389&lt;&gt;"",IF(OR(LEFT(D389,3)="205",LEFT(D389,3)="206",LEFT(D389,3)="207",LEFT(D389,3)="208",LEFT(D389,3)="210",LEFT(D389,3)="213"),"是","否"),"是")</f>
        <v>是</v>
      </c>
    </row>
    <row r="390" s="175" customFormat="1" ht="18.95" customHeight="1" spans="1:16">
      <c r="A390" s="185" t="s">
        <v>165</v>
      </c>
      <c r="B390" s="186" t="s">
        <v>165</v>
      </c>
      <c r="C390" s="186" t="s">
        <v>784</v>
      </c>
      <c r="D390" s="187" t="s">
        <v>792</v>
      </c>
      <c r="E390" s="186" t="s">
        <v>176</v>
      </c>
      <c r="F390" s="52" t="s">
        <v>791</v>
      </c>
      <c r="G390" s="38">
        <v>5706</v>
      </c>
      <c r="H390" s="38" t="str">
        <f>IFERROR(VLOOKUP(D390,#REF!,4,0),"0")</f>
        <v>0</v>
      </c>
      <c r="I390" s="38"/>
      <c r="J390" s="38">
        <f>VLOOKUP(F390,'数据-省本级决算数'!$A:$B,2,0)</f>
        <v>4360</v>
      </c>
      <c r="K390" s="193">
        <f t="shared" si="40"/>
        <v>0.76</v>
      </c>
      <c r="L390" s="193" t="e">
        <f t="shared" si="41"/>
        <v>#DIV/0!</v>
      </c>
      <c r="M390" s="193">
        <f t="shared" si="42"/>
        <v>0</v>
      </c>
      <c r="N390" s="148">
        <f t="shared" si="38"/>
        <v>-0.236</v>
      </c>
      <c r="O390" s="194" t="str">
        <f t="shared" si="39"/>
        <v>是</v>
      </c>
      <c r="P390" s="194" t="str">
        <f t="shared" si="43"/>
        <v>是</v>
      </c>
    </row>
    <row r="391" s="175" customFormat="1" ht="18.95" customHeight="1" spans="1:16">
      <c r="A391" s="195" t="s">
        <v>165</v>
      </c>
      <c r="B391" s="196" t="s">
        <v>165</v>
      </c>
      <c r="C391" s="196" t="s">
        <v>784</v>
      </c>
      <c r="D391" s="197" t="s">
        <v>794</v>
      </c>
      <c r="E391" s="196" t="s">
        <v>176</v>
      </c>
      <c r="F391" s="52" t="s">
        <v>793</v>
      </c>
      <c r="G391" s="38">
        <v>556756</v>
      </c>
      <c r="H391" s="38" t="str">
        <f>IFERROR(VLOOKUP(D391,#REF!,4,0),"0")</f>
        <v>0</v>
      </c>
      <c r="I391" s="38"/>
      <c r="J391" s="38">
        <f>VLOOKUP(F391,'数据-省本级决算数'!$A:$B,2,0)</f>
        <v>528898</v>
      </c>
      <c r="K391" s="193">
        <f t="shared" si="40"/>
        <v>0.95</v>
      </c>
      <c r="L391" s="193" t="e">
        <f t="shared" si="41"/>
        <v>#DIV/0!</v>
      </c>
      <c r="M391" s="193">
        <f t="shared" si="42"/>
        <v>0</v>
      </c>
      <c r="N391" s="148">
        <f t="shared" si="38"/>
        <v>-0.05</v>
      </c>
      <c r="O391" s="194" t="str">
        <f t="shared" si="39"/>
        <v>是</v>
      </c>
      <c r="P391" s="194" t="str">
        <f t="shared" si="43"/>
        <v>是</v>
      </c>
    </row>
    <row r="392" s="175" customFormat="1" ht="18.95" customHeight="1" spans="1:16">
      <c r="A392" s="185" t="s">
        <v>165</v>
      </c>
      <c r="B392" s="186" t="s">
        <v>165</v>
      </c>
      <c r="C392" s="186" t="s">
        <v>784</v>
      </c>
      <c r="D392" s="187" t="s">
        <v>796</v>
      </c>
      <c r="E392" s="186" t="s">
        <v>176</v>
      </c>
      <c r="F392" s="52" t="s">
        <v>795</v>
      </c>
      <c r="G392" s="38">
        <v>0</v>
      </c>
      <c r="H392" s="38" t="str">
        <f>IFERROR(VLOOKUP(D392,#REF!,4,0),"0")</f>
        <v>0</v>
      </c>
      <c r="I392" s="38"/>
      <c r="J392" s="38">
        <f>VLOOKUP(F392,'数据-省本级决算数'!$A:$B,2,0)</f>
        <v>0</v>
      </c>
      <c r="K392" s="193"/>
      <c r="L392" s="193"/>
      <c r="M392" s="193">
        <f t="shared" si="42"/>
        <v>0</v>
      </c>
      <c r="N392" s="148" t="str">
        <f t="shared" si="38"/>
        <v/>
      </c>
      <c r="O392" s="194" t="str">
        <f t="shared" si="39"/>
        <v>否</v>
      </c>
      <c r="P392" s="194" t="str">
        <f t="shared" si="43"/>
        <v>是</v>
      </c>
    </row>
    <row r="393" s="175" customFormat="1" ht="18.95" customHeight="1" spans="1:16">
      <c r="A393" s="185" t="s">
        <v>165</v>
      </c>
      <c r="B393" s="186" t="s">
        <v>165</v>
      </c>
      <c r="C393" s="186" t="s">
        <v>784</v>
      </c>
      <c r="D393" s="187" t="s">
        <v>798</v>
      </c>
      <c r="E393" s="186" t="s">
        <v>176</v>
      </c>
      <c r="F393" s="52" t="s">
        <v>797</v>
      </c>
      <c r="G393" s="38">
        <v>0</v>
      </c>
      <c r="H393" s="38" t="str">
        <f>IFERROR(VLOOKUP(D393,#REF!,4,0),"0")</f>
        <v>0</v>
      </c>
      <c r="I393" s="38"/>
      <c r="J393" s="38">
        <f>VLOOKUP(F393,'数据-省本级决算数'!$A:$B,2,0)</f>
        <v>0</v>
      </c>
      <c r="K393" s="193"/>
      <c r="L393" s="193"/>
      <c r="M393" s="193">
        <f t="shared" si="42"/>
        <v>0</v>
      </c>
      <c r="N393" s="148" t="str">
        <f t="shared" si="38"/>
        <v/>
      </c>
      <c r="O393" s="194" t="str">
        <f t="shared" si="39"/>
        <v>否</v>
      </c>
      <c r="P393" s="194" t="str">
        <f t="shared" si="43"/>
        <v>是</v>
      </c>
    </row>
    <row r="394" s="175" customFormat="1" ht="18.95" customHeight="1" spans="1:16">
      <c r="A394" s="195" t="s">
        <v>165</v>
      </c>
      <c r="B394" s="196"/>
      <c r="C394" s="196" t="s">
        <v>784</v>
      </c>
      <c r="D394" s="197" t="s">
        <v>800</v>
      </c>
      <c r="E394" s="196" t="s">
        <v>176</v>
      </c>
      <c r="F394" s="52" t="s">
        <v>799</v>
      </c>
      <c r="G394" s="38">
        <v>20505</v>
      </c>
      <c r="H394" s="38" t="str">
        <f>IFERROR(VLOOKUP(D394,#REF!,4,0),"0")</f>
        <v>0</v>
      </c>
      <c r="I394" s="38"/>
      <c r="J394" s="38">
        <f>VLOOKUP(F394,'数据-省本级决算数'!$A:$B,2,0)</f>
        <v>18797</v>
      </c>
      <c r="K394" s="193">
        <f t="shared" si="40"/>
        <v>0.92</v>
      </c>
      <c r="L394" s="193" t="e">
        <f t="shared" si="41"/>
        <v>#DIV/0!</v>
      </c>
      <c r="M394" s="193">
        <f t="shared" si="42"/>
        <v>0</v>
      </c>
      <c r="N394" s="148">
        <f t="shared" si="38"/>
        <v>-0.083</v>
      </c>
      <c r="O394" s="194" t="str">
        <f t="shared" si="39"/>
        <v>是</v>
      </c>
      <c r="P394" s="194" t="str">
        <f t="shared" si="43"/>
        <v>是</v>
      </c>
    </row>
    <row r="395" s="175" customFormat="1" ht="18.95" customHeight="1" spans="1:16">
      <c r="A395" s="185" t="s">
        <v>165</v>
      </c>
      <c r="B395" s="690" t="s">
        <v>775</v>
      </c>
      <c r="C395" s="186"/>
      <c r="D395" s="187" t="s">
        <v>802</v>
      </c>
      <c r="E395" s="186"/>
      <c r="F395" s="39" t="s">
        <v>801</v>
      </c>
      <c r="G395" s="188">
        <f ca="1">SUMIF($C394:$C1616,$D395,$G394:$G1615)</f>
        <v>135813</v>
      </c>
      <c r="H395" s="38">
        <f ca="1">SUMIF($C394:$C1615,$D395,$H394:$H1614)</f>
        <v>0</v>
      </c>
      <c r="I395" s="38">
        <f>IFERROR(VLOOKUP(F395,'数据-省本级调整数'!$A:$B,2,0),0)</f>
        <v>196168</v>
      </c>
      <c r="J395" s="38">
        <f>VLOOKUP(F395,'数据-省本级决算数'!$A:$B,2,0)</f>
        <v>165691</v>
      </c>
      <c r="K395" s="193">
        <f ca="1" t="shared" si="40"/>
        <v>1.22</v>
      </c>
      <c r="L395" s="193" t="e">
        <f ca="1" t="shared" si="41"/>
        <v>#DIV/0!</v>
      </c>
      <c r="M395" s="193">
        <f t="shared" si="42"/>
        <v>0.84</v>
      </c>
      <c r="N395" s="146">
        <f ca="1" t="shared" si="38"/>
        <v>0.22</v>
      </c>
      <c r="O395" s="194" t="str">
        <f ca="1" t="shared" si="39"/>
        <v>是</v>
      </c>
      <c r="P395" s="194" t="str">
        <f t="shared" si="43"/>
        <v>是</v>
      </c>
    </row>
    <row r="396" s="175" customFormat="1" ht="18.95" customHeight="1" spans="1:16">
      <c r="A396" s="185" t="s">
        <v>165</v>
      </c>
      <c r="B396" s="186" t="s">
        <v>165</v>
      </c>
      <c r="C396" s="186" t="s">
        <v>802</v>
      </c>
      <c r="D396" s="187" t="s">
        <v>804</v>
      </c>
      <c r="E396" s="186" t="s">
        <v>176</v>
      </c>
      <c r="F396" s="52" t="s">
        <v>803</v>
      </c>
      <c r="G396" s="38">
        <v>0</v>
      </c>
      <c r="H396" s="38" t="str">
        <f>IFERROR(VLOOKUP(D396,#REF!,4,0),"0")</f>
        <v>0</v>
      </c>
      <c r="I396" s="38"/>
      <c r="J396" s="38">
        <f>VLOOKUP(F396,'数据-省本级决算数'!$A:$B,2,0)</f>
        <v>0</v>
      </c>
      <c r="K396" s="193"/>
      <c r="L396" s="193"/>
      <c r="M396" s="193">
        <f t="shared" si="42"/>
        <v>0</v>
      </c>
      <c r="N396" s="148" t="str">
        <f t="shared" si="38"/>
        <v/>
      </c>
      <c r="O396" s="194" t="str">
        <f t="shared" si="39"/>
        <v>否</v>
      </c>
      <c r="P396" s="194" t="str">
        <f t="shared" si="43"/>
        <v>是</v>
      </c>
    </row>
    <row r="397" s="175" customFormat="1" ht="18.95" customHeight="1" spans="1:16">
      <c r="A397" s="185" t="s">
        <v>165</v>
      </c>
      <c r="B397" s="186" t="s">
        <v>165</v>
      </c>
      <c r="C397" s="186" t="s">
        <v>802</v>
      </c>
      <c r="D397" s="187" t="s">
        <v>806</v>
      </c>
      <c r="E397" s="186" t="s">
        <v>176</v>
      </c>
      <c r="F397" s="60" t="s">
        <v>805</v>
      </c>
      <c r="G397" s="38">
        <v>42896</v>
      </c>
      <c r="H397" s="38" t="str">
        <f>IFERROR(VLOOKUP(D397,#REF!,4,0),"0")</f>
        <v>0</v>
      </c>
      <c r="I397" s="38"/>
      <c r="J397" s="38">
        <f>VLOOKUP(F397,'数据-省本级决算数'!$A:$B,2,0)</f>
        <v>47823</v>
      </c>
      <c r="K397" s="193">
        <f t="shared" si="40"/>
        <v>1.11</v>
      </c>
      <c r="L397" s="193" t="e">
        <f t="shared" si="41"/>
        <v>#DIV/0!</v>
      </c>
      <c r="M397" s="193">
        <f t="shared" si="42"/>
        <v>0</v>
      </c>
      <c r="N397" s="148">
        <f t="shared" si="38"/>
        <v>0.115</v>
      </c>
      <c r="O397" s="194" t="str">
        <f t="shared" si="39"/>
        <v>是</v>
      </c>
      <c r="P397" s="194" t="str">
        <f t="shared" si="43"/>
        <v>是</v>
      </c>
    </row>
    <row r="398" s="175" customFormat="1" ht="18.95" customHeight="1" spans="1:16">
      <c r="A398" s="185" t="s">
        <v>165</v>
      </c>
      <c r="B398" s="186" t="s">
        <v>165</v>
      </c>
      <c r="C398" s="186" t="s">
        <v>802</v>
      </c>
      <c r="D398" s="187" t="s">
        <v>808</v>
      </c>
      <c r="E398" s="186" t="s">
        <v>176</v>
      </c>
      <c r="F398" s="60" t="s">
        <v>807</v>
      </c>
      <c r="G398" s="38">
        <v>31159</v>
      </c>
      <c r="H398" s="38" t="str">
        <f>IFERROR(VLOOKUP(D398,#REF!,4,0),"0")</f>
        <v>0</v>
      </c>
      <c r="I398" s="38"/>
      <c r="J398" s="38">
        <f>VLOOKUP(F398,'数据-省本级决算数'!$A:$B,2,0)</f>
        <v>29017</v>
      </c>
      <c r="K398" s="193">
        <f t="shared" si="40"/>
        <v>0.93</v>
      </c>
      <c r="L398" s="193" t="e">
        <f t="shared" si="41"/>
        <v>#DIV/0!</v>
      </c>
      <c r="M398" s="193">
        <f t="shared" si="42"/>
        <v>0</v>
      </c>
      <c r="N398" s="148">
        <f t="shared" si="38"/>
        <v>-0.069</v>
      </c>
      <c r="O398" s="194" t="str">
        <f t="shared" si="39"/>
        <v>是</v>
      </c>
      <c r="P398" s="194" t="str">
        <f t="shared" si="43"/>
        <v>是</v>
      </c>
    </row>
    <row r="399" s="175" customFormat="1" ht="18.95" customHeight="1" spans="1:16">
      <c r="A399" s="185" t="s">
        <v>165</v>
      </c>
      <c r="B399" s="186" t="s">
        <v>165</v>
      </c>
      <c r="C399" s="186" t="s">
        <v>802</v>
      </c>
      <c r="D399" s="187" t="s">
        <v>810</v>
      </c>
      <c r="E399" s="186" t="s">
        <v>176</v>
      </c>
      <c r="F399" s="60" t="s">
        <v>809</v>
      </c>
      <c r="G399" s="38">
        <v>0</v>
      </c>
      <c r="H399" s="38" t="str">
        <f>IFERROR(VLOOKUP(D399,#REF!,4,0),"0")</f>
        <v>0</v>
      </c>
      <c r="I399" s="38"/>
      <c r="J399" s="38">
        <f>VLOOKUP(F399,'数据-省本级决算数'!$A:$B,2,0)</f>
        <v>50</v>
      </c>
      <c r="K399" s="193"/>
      <c r="L399" s="193"/>
      <c r="M399" s="193">
        <f t="shared" si="42"/>
        <v>0</v>
      </c>
      <c r="N399" s="148" t="str">
        <f t="shared" si="38"/>
        <v/>
      </c>
      <c r="O399" s="194" t="str">
        <f t="shared" si="39"/>
        <v>是</v>
      </c>
      <c r="P399" s="194" t="str">
        <f t="shared" si="43"/>
        <v>是</v>
      </c>
    </row>
    <row r="400" s="175" customFormat="1" ht="18.95" customHeight="1" spans="1:16">
      <c r="A400" s="185" t="s">
        <v>165</v>
      </c>
      <c r="B400" s="186" t="s">
        <v>165</v>
      </c>
      <c r="C400" s="186" t="s">
        <v>802</v>
      </c>
      <c r="D400" s="187" t="s">
        <v>812</v>
      </c>
      <c r="E400" s="186" t="s">
        <v>176</v>
      </c>
      <c r="F400" s="60" t="s">
        <v>811</v>
      </c>
      <c r="G400" s="38">
        <v>60920</v>
      </c>
      <c r="H400" s="38" t="str">
        <f>IFERROR(VLOOKUP(D400,#REF!,4,0),"0")</f>
        <v>0</v>
      </c>
      <c r="I400" s="38"/>
      <c r="J400" s="38">
        <f>VLOOKUP(F400,'数据-省本级决算数'!$A:$B,2,0)</f>
        <v>88054</v>
      </c>
      <c r="K400" s="193">
        <f t="shared" si="40"/>
        <v>1.45</v>
      </c>
      <c r="L400" s="193" t="e">
        <f t="shared" si="41"/>
        <v>#DIV/0!</v>
      </c>
      <c r="M400" s="193">
        <f t="shared" si="42"/>
        <v>0</v>
      </c>
      <c r="N400" s="148">
        <f t="shared" si="38"/>
        <v>0.445</v>
      </c>
      <c r="O400" s="194" t="str">
        <f t="shared" si="39"/>
        <v>是</v>
      </c>
      <c r="P400" s="194" t="str">
        <f t="shared" si="43"/>
        <v>是</v>
      </c>
    </row>
    <row r="401" s="175" customFormat="1" ht="18.95" customHeight="1" spans="1:16">
      <c r="A401" s="185" t="s">
        <v>165</v>
      </c>
      <c r="B401" s="186"/>
      <c r="C401" s="186" t="s">
        <v>802</v>
      </c>
      <c r="D401" s="187" t="s">
        <v>814</v>
      </c>
      <c r="E401" s="186" t="s">
        <v>176</v>
      </c>
      <c r="F401" s="60" t="s">
        <v>813</v>
      </c>
      <c r="G401" s="38">
        <v>838</v>
      </c>
      <c r="H401" s="38" t="str">
        <f>IFERROR(VLOOKUP(D401,#REF!,4,0),"0")</f>
        <v>0</v>
      </c>
      <c r="I401" s="38"/>
      <c r="J401" s="38">
        <f>VLOOKUP(F401,'数据-省本级决算数'!$A:$B,2,0)</f>
        <v>747</v>
      </c>
      <c r="K401" s="193">
        <f t="shared" si="40"/>
        <v>0.89</v>
      </c>
      <c r="L401" s="193" t="e">
        <f t="shared" si="41"/>
        <v>#DIV/0!</v>
      </c>
      <c r="M401" s="193">
        <f t="shared" si="42"/>
        <v>0</v>
      </c>
      <c r="N401" s="148">
        <f t="shared" si="38"/>
        <v>-0.109</v>
      </c>
      <c r="O401" s="194" t="str">
        <f t="shared" si="39"/>
        <v>是</v>
      </c>
      <c r="P401" s="194" t="str">
        <f t="shared" si="43"/>
        <v>是</v>
      </c>
    </row>
    <row r="402" s="175" customFormat="1" ht="18.95" customHeight="1" spans="1:16">
      <c r="A402" s="185" t="s">
        <v>165</v>
      </c>
      <c r="B402" s="690" t="s">
        <v>775</v>
      </c>
      <c r="C402" s="186"/>
      <c r="D402" s="187" t="s">
        <v>816</v>
      </c>
      <c r="E402" s="186"/>
      <c r="F402" s="60" t="s">
        <v>815</v>
      </c>
      <c r="G402" s="188">
        <f ca="1">SUMIF($C401:$C1623,$D402,$G401:$G1622)</f>
        <v>921</v>
      </c>
      <c r="H402" s="38">
        <f ca="1">SUMIF($C401:$C1622,$D402,$H401:$H1621)</f>
        <v>0</v>
      </c>
      <c r="I402" s="38">
        <f>IFERROR(VLOOKUP(F402,'数据-省本级调整数'!$A:$B,2,0),0)</f>
        <v>968</v>
      </c>
      <c r="J402" s="38">
        <f>VLOOKUP(F402,'数据-省本级决算数'!$A:$B,2,0)</f>
        <v>715</v>
      </c>
      <c r="K402" s="193">
        <f ca="1" t="shared" si="40"/>
        <v>0.78</v>
      </c>
      <c r="L402" s="193" t="e">
        <f ca="1" t="shared" si="41"/>
        <v>#DIV/0!</v>
      </c>
      <c r="M402" s="193">
        <f t="shared" si="42"/>
        <v>0.74</v>
      </c>
      <c r="N402" s="146">
        <f ca="1" t="shared" si="38"/>
        <v>-0.224</v>
      </c>
      <c r="O402" s="194" t="str">
        <f ca="1" t="shared" si="39"/>
        <v>是</v>
      </c>
      <c r="P402" s="194" t="str">
        <f t="shared" si="43"/>
        <v>是</v>
      </c>
    </row>
    <row r="403" s="175" customFormat="1" ht="18.95" customHeight="1" spans="1:16">
      <c r="A403" s="185" t="s">
        <v>165</v>
      </c>
      <c r="B403" s="186" t="s">
        <v>165</v>
      </c>
      <c r="C403" s="186" t="s">
        <v>816</v>
      </c>
      <c r="D403" s="187" t="s">
        <v>818</v>
      </c>
      <c r="E403" s="186" t="s">
        <v>176</v>
      </c>
      <c r="F403" s="60" t="s">
        <v>817</v>
      </c>
      <c r="G403" s="38">
        <v>0</v>
      </c>
      <c r="H403" s="38" t="str">
        <f>IFERROR(VLOOKUP(D403,#REF!,4,0),"0")</f>
        <v>0</v>
      </c>
      <c r="I403" s="38"/>
      <c r="J403" s="38">
        <f>VLOOKUP(F403,'数据-省本级决算数'!$A:$B,2,0)</f>
        <v>0</v>
      </c>
      <c r="K403" s="193"/>
      <c r="L403" s="193"/>
      <c r="M403" s="193">
        <f t="shared" si="42"/>
        <v>0</v>
      </c>
      <c r="N403" s="148" t="str">
        <f t="shared" si="38"/>
        <v/>
      </c>
      <c r="O403" s="194" t="str">
        <f t="shared" si="39"/>
        <v>否</v>
      </c>
      <c r="P403" s="194" t="str">
        <f t="shared" si="43"/>
        <v>是</v>
      </c>
    </row>
    <row r="404" s="175" customFormat="1" ht="18.95" customHeight="1" spans="1:16">
      <c r="A404" s="185" t="s">
        <v>165</v>
      </c>
      <c r="B404" s="186" t="s">
        <v>165</v>
      </c>
      <c r="C404" s="186" t="s">
        <v>816</v>
      </c>
      <c r="D404" s="187" t="s">
        <v>820</v>
      </c>
      <c r="E404" s="186" t="s">
        <v>176</v>
      </c>
      <c r="F404" s="60" t="s">
        <v>819</v>
      </c>
      <c r="G404" s="38">
        <v>88</v>
      </c>
      <c r="H404" s="38" t="str">
        <f>IFERROR(VLOOKUP(D404,#REF!,4,0),"0")</f>
        <v>0</v>
      </c>
      <c r="I404" s="38"/>
      <c r="J404" s="38">
        <f>VLOOKUP(F404,'数据-省本级决算数'!$A:$B,2,0)</f>
        <v>133</v>
      </c>
      <c r="K404" s="193">
        <f t="shared" si="40"/>
        <v>1.51</v>
      </c>
      <c r="L404" s="193" t="e">
        <f t="shared" si="41"/>
        <v>#DIV/0!</v>
      </c>
      <c r="M404" s="193">
        <f t="shared" si="42"/>
        <v>0</v>
      </c>
      <c r="N404" s="148">
        <f t="shared" si="38"/>
        <v>0.511</v>
      </c>
      <c r="O404" s="194" t="str">
        <f t="shared" si="39"/>
        <v>是</v>
      </c>
      <c r="P404" s="194" t="str">
        <f t="shared" si="43"/>
        <v>是</v>
      </c>
    </row>
    <row r="405" s="175" customFormat="1" ht="18.95" customHeight="1" spans="1:16">
      <c r="A405" s="185" t="s">
        <v>165</v>
      </c>
      <c r="B405" s="186" t="s">
        <v>165</v>
      </c>
      <c r="C405" s="186" t="s">
        <v>816</v>
      </c>
      <c r="D405" s="187" t="s">
        <v>822</v>
      </c>
      <c r="E405" s="186" t="s">
        <v>176</v>
      </c>
      <c r="F405" s="60" t="s">
        <v>821</v>
      </c>
      <c r="G405" s="38">
        <v>833</v>
      </c>
      <c r="H405" s="38" t="str">
        <f>IFERROR(VLOOKUP(D405,#REF!,4,0),"0")</f>
        <v>0</v>
      </c>
      <c r="I405" s="38"/>
      <c r="J405" s="38">
        <f>VLOOKUP(F405,'数据-省本级决算数'!$A:$B,2,0)</f>
        <v>582</v>
      </c>
      <c r="K405" s="193">
        <f t="shared" si="40"/>
        <v>0.7</v>
      </c>
      <c r="L405" s="193"/>
      <c r="M405" s="193">
        <f t="shared" si="42"/>
        <v>0</v>
      </c>
      <c r="N405" s="148">
        <f t="shared" si="38"/>
        <v>-0.301</v>
      </c>
      <c r="O405" s="194" t="str">
        <f t="shared" si="39"/>
        <v>是</v>
      </c>
      <c r="P405" s="194" t="str">
        <f t="shared" si="43"/>
        <v>是</v>
      </c>
    </row>
    <row r="406" s="175" customFormat="1" ht="18.95" customHeight="1" spans="1:16">
      <c r="A406" s="185" t="s">
        <v>165</v>
      </c>
      <c r="B406" s="186" t="s">
        <v>165</v>
      </c>
      <c r="C406" s="186" t="s">
        <v>816</v>
      </c>
      <c r="D406" s="187" t="s">
        <v>824</v>
      </c>
      <c r="E406" s="186" t="s">
        <v>176</v>
      </c>
      <c r="F406" s="60" t="s">
        <v>823</v>
      </c>
      <c r="G406" s="38">
        <v>0</v>
      </c>
      <c r="H406" s="38" t="str">
        <f>IFERROR(VLOOKUP(D406,#REF!,4,0),"0")</f>
        <v>0</v>
      </c>
      <c r="I406" s="38"/>
      <c r="J406" s="38">
        <f>VLOOKUP(F406,'数据-省本级决算数'!$A:$B,2,0)</f>
        <v>0</v>
      </c>
      <c r="K406" s="193"/>
      <c r="L406" s="193"/>
      <c r="M406" s="193">
        <f t="shared" si="42"/>
        <v>0</v>
      </c>
      <c r="N406" s="148" t="str">
        <f t="shared" si="38"/>
        <v/>
      </c>
      <c r="O406" s="194" t="str">
        <f t="shared" si="39"/>
        <v>否</v>
      </c>
      <c r="P406" s="194" t="str">
        <f t="shared" si="43"/>
        <v>是</v>
      </c>
    </row>
    <row r="407" s="175" customFormat="1" ht="18.95" customHeight="1" spans="1:16">
      <c r="A407" s="185" t="s">
        <v>165</v>
      </c>
      <c r="B407" s="186"/>
      <c r="C407" s="186" t="s">
        <v>816</v>
      </c>
      <c r="D407" s="187" t="s">
        <v>826</v>
      </c>
      <c r="E407" s="186" t="s">
        <v>176</v>
      </c>
      <c r="F407" s="60" t="s">
        <v>825</v>
      </c>
      <c r="G407" s="38">
        <v>0</v>
      </c>
      <c r="H407" s="38" t="str">
        <f>IFERROR(VLOOKUP(D407,#REF!,4,0),"0")</f>
        <v>0</v>
      </c>
      <c r="I407" s="38"/>
      <c r="J407" s="38">
        <f>VLOOKUP(F407,'数据-省本级决算数'!$A:$B,2,0)</f>
        <v>0</v>
      </c>
      <c r="K407" s="193"/>
      <c r="L407" s="193"/>
      <c r="M407" s="193">
        <f t="shared" si="42"/>
        <v>0</v>
      </c>
      <c r="N407" s="148" t="str">
        <f t="shared" si="38"/>
        <v/>
      </c>
      <c r="O407" s="194" t="str">
        <f t="shared" si="39"/>
        <v>否</v>
      </c>
      <c r="P407" s="194" t="str">
        <f t="shared" si="43"/>
        <v>是</v>
      </c>
    </row>
    <row r="408" s="175" customFormat="1" ht="18.95" customHeight="1" spans="1:16">
      <c r="A408" s="185" t="s">
        <v>165</v>
      </c>
      <c r="B408" s="690" t="s">
        <v>775</v>
      </c>
      <c r="C408" s="186"/>
      <c r="D408" s="187" t="s">
        <v>828</v>
      </c>
      <c r="E408" s="186"/>
      <c r="F408" s="60" t="s">
        <v>827</v>
      </c>
      <c r="G408" s="188">
        <f ca="1">SUMIF($C407:$C1629,$D408,$G407:$G1628)</f>
        <v>2406</v>
      </c>
      <c r="H408" s="38">
        <f ca="1">SUMIF($C407:$C1628,$D408,$H407:$H1627)</f>
        <v>0</v>
      </c>
      <c r="I408" s="38">
        <f>IFERROR(VLOOKUP(F408,'数据-省本级调整数'!$A:$B,2,0),0)</f>
        <v>2406</v>
      </c>
      <c r="J408" s="38">
        <f>VLOOKUP(F408,'数据-省本级决算数'!$A:$B,2,0)</f>
        <v>2406</v>
      </c>
      <c r="K408" s="193">
        <f ca="1" t="shared" si="40"/>
        <v>1</v>
      </c>
      <c r="L408" s="193" t="e">
        <f ca="1" t="shared" si="41"/>
        <v>#DIV/0!</v>
      </c>
      <c r="M408" s="193">
        <f t="shared" si="42"/>
        <v>1</v>
      </c>
      <c r="N408" s="146">
        <f ca="1" t="shared" si="38"/>
        <v>0</v>
      </c>
      <c r="O408" s="194" t="str">
        <f ca="1" t="shared" si="39"/>
        <v>是</v>
      </c>
      <c r="P408" s="194" t="str">
        <f t="shared" si="43"/>
        <v>是</v>
      </c>
    </row>
    <row r="409" s="175" customFormat="1" ht="18.95" customHeight="1" spans="1:16">
      <c r="A409" s="185" t="s">
        <v>165</v>
      </c>
      <c r="B409" s="186" t="s">
        <v>165</v>
      </c>
      <c r="C409" s="186" t="s">
        <v>828</v>
      </c>
      <c r="D409" s="187" t="s">
        <v>830</v>
      </c>
      <c r="E409" s="186" t="s">
        <v>176</v>
      </c>
      <c r="F409" s="60" t="s">
        <v>829</v>
      </c>
      <c r="G409" s="38">
        <v>2406</v>
      </c>
      <c r="H409" s="38" t="str">
        <f>IFERROR(VLOOKUP(D409,#REF!,4,0),"0")</f>
        <v>0</v>
      </c>
      <c r="I409" s="38"/>
      <c r="J409" s="38">
        <f>VLOOKUP(F409,'数据-省本级决算数'!$A:$B,2,0)</f>
        <v>2406</v>
      </c>
      <c r="K409" s="193">
        <f t="shared" si="40"/>
        <v>1</v>
      </c>
      <c r="L409" s="193" t="e">
        <f t="shared" si="41"/>
        <v>#DIV/0!</v>
      </c>
      <c r="M409" s="193">
        <f t="shared" si="42"/>
        <v>0</v>
      </c>
      <c r="N409" s="148">
        <f t="shared" si="38"/>
        <v>0</v>
      </c>
      <c r="O409" s="194" t="str">
        <f t="shared" si="39"/>
        <v>是</v>
      </c>
      <c r="P409" s="194" t="str">
        <f t="shared" si="43"/>
        <v>是</v>
      </c>
    </row>
    <row r="410" s="175" customFormat="1" ht="18.95" customHeight="1" spans="1:16">
      <c r="A410" s="185" t="s">
        <v>165</v>
      </c>
      <c r="B410" s="186" t="s">
        <v>165</v>
      </c>
      <c r="C410" s="186" t="s">
        <v>828</v>
      </c>
      <c r="D410" s="187" t="s">
        <v>832</v>
      </c>
      <c r="E410" s="186" t="s">
        <v>176</v>
      </c>
      <c r="F410" s="60" t="s">
        <v>831</v>
      </c>
      <c r="G410" s="38">
        <v>0</v>
      </c>
      <c r="H410" s="38" t="str">
        <f>IFERROR(VLOOKUP(D410,#REF!,4,0),"0")</f>
        <v>0</v>
      </c>
      <c r="I410" s="38"/>
      <c r="J410" s="38">
        <f>VLOOKUP(F410,'数据-省本级决算数'!$A:$B,2,0)</f>
        <v>0</v>
      </c>
      <c r="K410" s="193"/>
      <c r="L410" s="193"/>
      <c r="M410" s="193">
        <f t="shared" si="42"/>
        <v>0</v>
      </c>
      <c r="N410" s="148" t="str">
        <f t="shared" si="38"/>
        <v/>
      </c>
      <c r="O410" s="194" t="str">
        <f t="shared" si="39"/>
        <v>否</v>
      </c>
      <c r="P410" s="194" t="str">
        <f t="shared" si="43"/>
        <v>是</v>
      </c>
    </row>
    <row r="411" s="175" customFormat="1" ht="18.95" customHeight="1" spans="1:16">
      <c r="A411" s="185" t="s">
        <v>165</v>
      </c>
      <c r="B411" s="186"/>
      <c r="C411" s="186" t="s">
        <v>828</v>
      </c>
      <c r="D411" s="187" t="s">
        <v>834</v>
      </c>
      <c r="E411" s="186" t="s">
        <v>176</v>
      </c>
      <c r="F411" s="60" t="s">
        <v>833</v>
      </c>
      <c r="G411" s="38">
        <v>0</v>
      </c>
      <c r="H411" s="38" t="str">
        <f>IFERROR(VLOOKUP(D411,#REF!,4,0),"0")</f>
        <v>0</v>
      </c>
      <c r="I411" s="38"/>
      <c r="J411" s="38">
        <f>VLOOKUP(F411,'数据-省本级决算数'!$A:$B,2,0)</f>
        <v>0</v>
      </c>
      <c r="K411" s="193"/>
      <c r="L411" s="193"/>
      <c r="M411" s="193">
        <f t="shared" si="42"/>
        <v>0</v>
      </c>
      <c r="N411" s="148" t="str">
        <f t="shared" si="38"/>
        <v/>
      </c>
      <c r="O411" s="194" t="str">
        <f t="shared" si="39"/>
        <v>否</v>
      </c>
      <c r="P411" s="194" t="str">
        <f t="shared" si="43"/>
        <v>是</v>
      </c>
    </row>
    <row r="412" s="175" customFormat="1" ht="18.95" customHeight="1" spans="1:16">
      <c r="A412" s="185" t="s">
        <v>165</v>
      </c>
      <c r="B412" s="690" t="s">
        <v>775</v>
      </c>
      <c r="C412" s="186"/>
      <c r="D412" s="187" t="s">
        <v>836</v>
      </c>
      <c r="E412" s="186"/>
      <c r="F412" s="60" t="s">
        <v>835</v>
      </c>
      <c r="G412" s="188">
        <f ca="1">SUMIF($C411:$C1633,$D412,$G411:$G1632)</f>
        <v>0</v>
      </c>
      <c r="H412" s="38">
        <f ca="1">SUMIF($C411:$C1632,$D412,$H411:$H1631)</f>
        <v>0</v>
      </c>
      <c r="I412" s="38">
        <f>IFERROR(VLOOKUP(F412,'数据-省本级调整数'!$A:$B,2,0),0)</f>
        <v>99</v>
      </c>
      <c r="J412" s="38">
        <f>VLOOKUP(F412,'数据-省本级决算数'!$A:$B,2,0)</f>
        <v>-101</v>
      </c>
      <c r="K412" s="193"/>
      <c r="L412" s="193"/>
      <c r="M412" s="193">
        <f t="shared" si="42"/>
        <v>-1.02</v>
      </c>
      <c r="N412" s="146" t="str">
        <f ca="1" t="shared" si="38"/>
        <v/>
      </c>
      <c r="O412" s="194" t="str">
        <f ca="1" t="shared" si="39"/>
        <v>是</v>
      </c>
      <c r="P412" s="194" t="str">
        <f t="shared" si="43"/>
        <v>是</v>
      </c>
    </row>
    <row r="413" s="175" customFormat="1" ht="18.95" customHeight="1" spans="1:16">
      <c r="A413" s="185" t="s">
        <v>165</v>
      </c>
      <c r="B413" s="186" t="s">
        <v>165</v>
      </c>
      <c r="C413" s="186" t="s">
        <v>836</v>
      </c>
      <c r="D413" s="187" t="s">
        <v>838</v>
      </c>
      <c r="E413" s="186" t="s">
        <v>176</v>
      </c>
      <c r="F413" s="60" t="s">
        <v>837</v>
      </c>
      <c r="G413" s="38">
        <v>0</v>
      </c>
      <c r="H413" s="38" t="str">
        <f>IFERROR(VLOOKUP(D413,#REF!,4,0),"0")</f>
        <v>0</v>
      </c>
      <c r="I413" s="38"/>
      <c r="J413" s="38">
        <f>VLOOKUP(F413,'数据-省本级决算数'!$A:$B,2,0)</f>
        <v>-101</v>
      </c>
      <c r="K413" s="193"/>
      <c r="L413" s="193"/>
      <c r="M413" s="193">
        <f t="shared" si="42"/>
        <v>0</v>
      </c>
      <c r="N413" s="148" t="str">
        <f t="shared" si="38"/>
        <v/>
      </c>
      <c r="O413" s="194" t="str">
        <f t="shared" si="39"/>
        <v>是</v>
      </c>
      <c r="P413" s="194" t="str">
        <f t="shared" si="43"/>
        <v>是</v>
      </c>
    </row>
    <row r="414" s="175" customFormat="1" ht="18.95" customHeight="1" spans="1:16">
      <c r="A414" s="185" t="s">
        <v>165</v>
      </c>
      <c r="B414" s="186" t="s">
        <v>165</v>
      </c>
      <c r="C414" s="186" t="s">
        <v>836</v>
      </c>
      <c r="D414" s="187" t="s">
        <v>840</v>
      </c>
      <c r="E414" s="186" t="s">
        <v>176</v>
      </c>
      <c r="F414" s="60" t="s">
        <v>839</v>
      </c>
      <c r="G414" s="38">
        <v>0</v>
      </c>
      <c r="H414" s="38" t="str">
        <f>IFERROR(VLOOKUP(D414,#REF!,4,0),"0")</f>
        <v>0</v>
      </c>
      <c r="I414" s="38"/>
      <c r="J414" s="38">
        <f>VLOOKUP(F414,'数据-省本级决算数'!$A:$B,2,0)</f>
        <v>0</v>
      </c>
      <c r="K414" s="193"/>
      <c r="L414" s="193"/>
      <c r="M414" s="193">
        <f t="shared" si="42"/>
        <v>0</v>
      </c>
      <c r="N414" s="148" t="str">
        <f t="shared" si="38"/>
        <v/>
      </c>
      <c r="O414" s="194" t="str">
        <f t="shared" si="39"/>
        <v>否</v>
      </c>
      <c r="P414" s="194" t="str">
        <f t="shared" si="43"/>
        <v>是</v>
      </c>
    </row>
    <row r="415" s="175" customFormat="1" ht="18.95" customHeight="1" spans="1:16">
      <c r="A415" s="185" t="s">
        <v>165</v>
      </c>
      <c r="B415" s="186"/>
      <c r="C415" s="186" t="s">
        <v>836</v>
      </c>
      <c r="D415" s="187" t="s">
        <v>842</v>
      </c>
      <c r="E415" s="186" t="s">
        <v>176</v>
      </c>
      <c r="F415" s="60" t="s">
        <v>841</v>
      </c>
      <c r="G415" s="38">
        <v>0</v>
      </c>
      <c r="H415" s="38" t="str">
        <f>IFERROR(VLOOKUP(D415,#REF!,4,0),"0")</f>
        <v>0</v>
      </c>
      <c r="I415" s="38"/>
      <c r="J415" s="38">
        <f>VLOOKUP(F415,'数据-省本级决算数'!$A:$B,2,0)</f>
        <v>0</v>
      </c>
      <c r="K415" s="193"/>
      <c r="L415" s="193"/>
      <c r="M415" s="193">
        <f t="shared" si="42"/>
        <v>0</v>
      </c>
      <c r="N415" s="148" t="str">
        <f t="shared" si="38"/>
        <v/>
      </c>
      <c r="O415" s="194" t="str">
        <f t="shared" si="39"/>
        <v>否</v>
      </c>
      <c r="P415" s="194" t="str">
        <f t="shared" si="43"/>
        <v>是</v>
      </c>
    </row>
    <row r="416" s="175" customFormat="1" ht="18.95" customHeight="1" spans="1:16">
      <c r="A416" s="185" t="s">
        <v>165</v>
      </c>
      <c r="B416" s="690" t="s">
        <v>775</v>
      </c>
      <c r="C416" s="186"/>
      <c r="D416" s="187" t="s">
        <v>844</v>
      </c>
      <c r="E416" s="186"/>
      <c r="F416" s="60" t="s">
        <v>843</v>
      </c>
      <c r="G416" s="188">
        <f ca="1">SUMIF($C415:$C1637,$D416,$G415:$G1636)</f>
        <v>489</v>
      </c>
      <c r="H416" s="38">
        <f ca="1">SUMIF($C415:$C1636,$D416,$H415:$H1635)</f>
        <v>0</v>
      </c>
      <c r="I416" s="38">
        <f>IFERROR(VLOOKUP(F416,'数据-省本级调整数'!$A:$B,2,0),0)</f>
        <v>284</v>
      </c>
      <c r="J416" s="38">
        <f>VLOOKUP(F416,'数据-省本级决算数'!$A:$B,2,0)</f>
        <v>284</v>
      </c>
      <c r="K416" s="193">
        <f ca="1" t="shared" si="40"/>
        <v>0.58</v>
      </c>
      <c r="L416" s="193" t="e">
        <f ca="1" t="shared" si="41"/>
        <v>#DIV/0!</v>
      </c>
      <c r="M416" s="193">
        <f t="shared" si="42"/>
        <v>1</v>
      </c>
      <c r="N416" s="146">
        <f ca="1" t="shared" si="38"/>
        <v>-0.419</v>
      </c>
      <c r="O416" s="194" t="str">
        <f ca="1" t="shared" si="39"/>
        <v>是</v>
      </c>
      <c r="P416" s="194" t="str">
        <f t="shared" si="43"/>
        <v>是</v>
      </c>
    </row>
    <row r="417" s="175" customFormat="1" ht="18.95" customHeight="1" spans="1:16">
      <c r="A417" s="185" t="s">
        <v>165</v>
      </c>
      <c r="B417" s="186" t="s">
        <v>165</v>
      </c>
      <c r="C417" s="186" t="s">
        <v>844</v>
      </c>
      <c r="D417" s="187" t="s">
        <v>846</v>
      </c>
      <c r="E417" s="186" t="s">
        <v>176</v>
      </c>
      <c r="F417" s="60" t="s">
        <v>845</v>
      </c>
      <c r="G417" s="38">
        <v>489</v>
      </c>
      <c r="H417" s="38" t="str">
        <f>IFERROR(VLOOKUP(D417,#REF!,4,0),"0")</f>
        <v>0</v>
      </c>
      <c r="I417" s="38"/>
      <c r="J417" s="38">
        <f>VLOOKUP(F417,'数据-省本级决算数'!$A:$B,2,0)</f>
        <v>284</v>
      </c>
      <c r="K417" s="193">
        <f t="shared" si="40"/>
        <v>0.58</v>
      </c>
      <c r="L417" s="193" t="e">
        <f t="shared" si="41"/>
        <v>#DIV/0!</v>
      </c>
      <c r="M417" s="193">
        <f t="shared" si="42"/>
        <v>0</v>
      </c>
      <c r="N417" s="148">
        <f t="shared" si="38"/>
        <v>-0.419</v>
      </c>
      <c r="O417" s="194" t="str">
        <f t="shared" si="39"/>
        <v>是</v>
      </c>
      <c r="P417" s="194" t="str">
        <f t="shared" si="43"/>
        <v>是</v>
      </c>
    </row>
    <row r="418" s="175" customFormat="1" ht="18.95" customHeight="1" spans="1:16">
      <c r="A418" s="185" t="s">
        <v>165</v>
      </c>
      <c r="B418" s="186" t="s">
        <v>165</v>
      </c>
      <c r="C418" s="186" t="s">
        <v>844</v>
      </c>
      <c r="D418" s="187" t="s">
        <v>848</v>
      </c>
      <c r="E418" s="186" t="s">
        <v>176</v>
      </c>
      <c r="F418" s="60" t="s">
        <v>847</v>
      </c>
      <c r="G418" s="38">
        <v>0</v>
      </c>
      <c r="H418" s="38" t="str">
        <f>IFERROR(VLOOKUP(D418,#REF!,4,0),"0")</f>
        <v>0</v>
      </c>
      <c r="I418" s="38"/>
      <c r="J418" s="38">
        <f>VLOOKUP(F418,'数据-省本级决算数'!$A:$B,2,0)</f>
        <v>0</v>
      </c>
      <c r="K418" s="193"/>
      <c r="L418" s="193"/>
      <c r="M418" s="193">
        <f t="shared" si="42"/>
        <v>0</v>
      </c>
      <c r="N418" s="148" t="str">
        <f t="shared" si="38"/>
        <v/>
      </c>
      <c r="O418" s="194" t="str">
        <f t="shared" si="39"/>
        <v>否</v>
      </c>
      <c r="P418" s="194" t="str">
        <f t="shared" si="43"/>
        <v>是</v>
      </c>
    </row>
    <row r="419" s="175" customFormat="1" ht="18.95" customHeight="1" spans="1:16">
      <c r="A419" s="185" t="s">
        <v>165</v>
      </c>
      <c r="B419" s="186"/>
      <c r="C419" s="186" t="s">
        <v>844</v>
      </c>
      <c r="D419" s="187" t="s">
        <v>850</v>
      </c>
      <c r="E419" s="186" t="s">
        <v>176</v>
      </c>
      <c r="F419" s="60" t="s">
        <v>849</v>
      </c>
      <c r="G419" s="38">
        <v>0</v>
      </c>
      <c r="H419" s="38" t="str">
        <f>IFERROR(VLOOKUP(D419,#REF!,4,0),"0")</f>
        <v>0</v>
      </c>
      <c r="I419" s="38"/>
      <c r="J419" s="38">
        <f>VLOOKUP(F419,'数据-省本级决算数'!$A:$B,2,0)</f>
        <v>0</v>
      </c>
      <c r="K419" s="193"/>
      <c r="L419" s="193"/>
      <c r="M419" s="193">
        <f t="shared" si="42"/>
        <v>0</v>
      </c>
      <c r="N419" s="148" t="str">
        <f t="shared" si="38"/>
        <v/>
      </c>
      <c r="O419" s="194" t="str">
        <f t="shared" si="39"/>
        <v>否</v>
      </c>
      <c r="P419" s="194" t="str">
        <f t="shared" si="43"/>
        <v>是</v>
      </c>
    </row>
    <row r="420" s="175" customFormat="1" ht="18.95" customHeight="1" spans="1:16">
      <c r="A420" s="185" t="s">
        <v>165</v>
      </c>
      <c r="B420" s="690" t="s">
        <v>775</v>
      </c>
      <c r="C420" s="186"/>
      <c r="D420" s="187" t="s">
        <v>852</v>
      </c>
      <c r="E420" s="186"/>
      <c r="F420" s="60" t="s">
        <v>851</v>
      </c>
      <c r="G420" s="188">
        <f ca="1">SUMIF($C419:$C1641,$D420,$G419:$G1640)</f>
        <v>12130</v>
      </c>
      <c r="H420" s="38">
        <f ca="1">SUMIF($C419:$C1640,$D420,$H419:$H1639)</f>
        <v>0</v>
      </c>
      <c r="I420" s="38">
        <f>IFERROR(VLOOKUP(F420,'数据-省本级调整数'!$A:$B,2,0),0)</f>
        <v>12335</v>
      </c>
      <c r="J420" s="38">
        <f>VLOOKUP(F420,'数据-省本级决算数'!$A:$B,2,0)</f>
        <v>10225</v>
      </c>
      <c r="K420" s="193">
        <f ca="1" t="shared" si="40"/>
        <v>0.84</v>
      </c>
      <c r="L420" s="193" t="e">
        <f ca="1" t="shared" si="41"/>
        <v>#DIV/0!</v>
      </c>
      <c r="M420" s="193">
        <f t="shared" si="42"/>
        <v>0.83</v>
      </c>
      <c r="N420" s="146">
        <f ca="1" t="shared" si="38"/>
        <v>-0.157</v>
      </c>
      <c r="O420" s="194" t="str">
        <f ca="1" t="shared" si="39"/>
        <v>是</v>
      </c>
      <c r="P420" s="194" t="str">
        <f t="shared" si="43"/>
        <v>是</v>
      </c>
    </row>
    <row r="421" s="175" customFormat="1" ht="18.95" customHeight="1" spans="1:16">
      <c r="A421" s="185" t="s">
        <v>165</v>
      </c>
      <c r="B421" s="186" t="s">
        <v>165</v>
      </c>
      <c r="C421" s="186" t="s">
        <v>852</v>
      </c>
      <c r="D421" s="187" t="s">
        <v>854</v>
      </c>
      <c r="E421" s="186" t="s">
        <v>176</v>
      </c>
      <c r="F421" s="60" t="s">
        <v>853</v>
      </c>
      <c r="G421" s="38">
        <v>0</v>
      </c>
      <c r="H421" s="38" t="str">
        <f>IFERROR(VLOOKUP(D421,#REF!,4,0),"0")</f>
        <v>0</v>
      </c>
      <c r="I421" s="38"/>
      <c r="J421" s="38">
        <f>VLOOKUP(F421,'数据-省本级决算数'!$A:$B,2,0)</f>
        <v>0</v>
      </c>
      <c r="K421" s="193"/>
      <c r="L421" s="193"/>
      <c r="M421" s="193">
        <f t="shared" si="42"/>
        <v>0</v>
      </c>
      <c r="N421" s="148" t="str">
        <f t="shared" si="38"/>
        <v/>
      </c>
      <c r="O421" s="194" t="str">
        <f t="shared" si="39"/>
        <v>否</v>
      </c>
      <c r="P421" s="194" t="str">
        <f t="shared" si="43"/>
        <v>是</v>
      </c>
    </row>
    <row r="422" s="175" customFormat="1" ht="18.95" customHeight="1" spans="1:16">
      <c r="A422" s="185" t="s">
        <v>165</v>
      </c>
      <c r="B422" s="186" t="s">
        <v>165</v>
      </c>
      <c r="C422" s="186" t="s">
        <v>852</v>
      </c>
      <c r="D422" s="187" t="s">
        <v>856</v>
      </c>
      <c r="E422" s="186" t="s">
        <v>176</v>
      </c>
      <c r="F422" s="60" t="s">
        <v>855</v>
      </c>
      <c r="G422" s="38">
        <v>12130</v>
      </c>
      <c r="H422" s="38" t="str">
        <f>IFERROR(VLOOKUP(D422,#REF!,4,0),"0")</f>
        <v>0</v>
      </c>
      <c r="I422" s="38"/>
      <c r="J422" s="38">
        <f>VLOOKUP(F422,'数据-省本级决算数'!$A:$B,2,0)</f>
        <v>10225</v>
      </c>
      <c r="K422" s="193">
        <f t="shared" si="40"/>
        <v>0.84</v>
      </c>
      <c r="L422" s="193" t="e">
        <f t="shared" si="41"/>
        <v>#DIV/0!</v>
      </c>
      <c r="M422" s="193">
        <f t="shared" si="42"/>
        <v>0</v>
      </c>
      <c r="N422" s="148">
        <f t="shared" si="38"/>
        <v>-0.157</v>
      </c>
      <c r="O422" s="194" t="str">
        <f t="shared" si="39"/>
        <v>是</v>
      </c>
      <c r="P422" s="194" t="str">
        <f t="shared" si="43"/>
        <v>是</v>
      </c>
    </row>
    <row r="423" s="175" customFormat="1" ht="18.95" customHeight="1" spans="1:16">
      <c r="A423" s="185" t="s">
        <v>165</v>
      </c>
      <c r="B423" s="186"/>
      <c r="C423" s="186" t="s">
        <v>852</v>
      </c>
      <c r="D423" s="187" t="s">
        <v>858</v>
      </c>
      <c r="E423" s="186" t="s">
        <v>176</v>
      </c>
      <c r="F423" s="60" t="s">
        <v>857</v>
      </c>
      <c r="G423" s="38">
        <v>0</v>
      </c>
      <c r="H423" s="38" t="str">
        <f>IFERROR(VLOOKUP(D423,#REF!,4,0),"0")</f>
        <v>0</v>
      </c>
      <c r="I423" s="38"/>
      <c r="J423" s="38">
        <f>VLOOKUP(F423,'数据-省本级决算数'!$A:$B,2,0)</f>
        <v>0</v>
      </c>
      <c r="K423" s="193"/>
      <c r="L423" s="193" t="e">
        <f t="shared" si="41"/>
        <v>#DIV/0!</v>
      </c>
      <c r="M423" s="193">
        <f t="shared" si="42"/>
        <v>0</v>
      </c>
      <c r="N423" s="148" t="str">
        <f t="shared" si="38"/>
        <v/>
      </c>
      <c r="O423" s="194" t="str">
        <f t="shared" si="39"/>
        <v>否</v>
      </c>
      <c r="P423" s="194" t="str">
        <f t="shared" si="43"/>
        <v>是</v>
      </c>
    </row>
    <row r="424" s="175" customFormat="1" ht="18.95" customHeight="1" spans="1:16">
      <c r="A424" s="185" t="s">
        <v>165</v>
      </c>
      <c r="B424" s="186" t="s">
        <v>165</v>
      </c>
      <c r="C424" s="186" t="s">
        <v>852</v>
      </c>
      <c r="D424" s="187" t="s">
        <v>860</v>
      </c>
      <c r="E424" s="186" t="s">
        <v>176</v>
      </c>
      <c r="F424" s="60" t="s">
        <v>859</v>
      </c>
      <c r="G424" s="38">
        <v>0</v>
      </c>
      <c r="H424" s="38" t="str">
        <f>IFERROR(VLOOKUP(D424,#REF!,4,0),"0")</f>
        <v>0</v>
      </c>
      <c r="I424" s="38"/>
      <c r="J424" s="38">
        <f>VLOOKUP(F424,'数据-省本级决算数'!$A:$B,2,0)</f>
        <v>0</v>
      </c>
      <c r="K424" s="193"/>
      <c r="L424" s="193"/>
      <c r="M424" s="193">
        <f t="shared" si="42"/>
        <v>0</v>
      </c>
      <c r="N424" s="148" t="str">
        <f t="shared" si="38"/>
        <v/>
      </c>
      <c r="O424" s="194" t="str">
        <f t="shared" si="39"/>
        <v>否</v>
      </c>
      <c r="P424" s="194" t="str">
        <f t="shared" si="43"/>
        <v>是</v>
      </c>
    </row>
    <row r="425" s="175" customFormat="1" ht="18.95" customHeight="1" spans="1:16">
      <c r="A425" s="185" t="s">
        <v>165</v>
      </c>
      <c r="B425" s="186" t="s">
        <v>165</v>
      </c>
      <c r="C425" s="186" t="s">
        <v>852</v>
      </c>
      <c r="D425" s="187" t="s">
        <v>862</v>
      </c>
      <c r="E425" s="186" t="s">
        <v>176</v>
      </c>
      <c r="F425" s="60" t="s">
        <v>861</v>
      </c>
      <c r="G425" s="38">
        <v>0</v>
      </c>
      <c r="H425" s="38" t="str">
        <f>IFERROR(VLOOKUP(D425,#REF!,4,0),"0")</f>
        <v>0</v>
      </c>
      <c r="I425" s="38"/>
      <c r="J425" s="38">
        <f>VLOOKUP(F425,'数据-省本级决算数'!$A:$B,2,0)</f>
        <v>0</v>
      </c>
      <c r="K425" s="193"/>
      <c r="L425" s="193"/>
      <c r="M425" s="193">
        <f t="shared" si="42"/>
        <v>0</v>
      </c>
      <c r="N425" s="148" t="str">
        <f t="shared" si="38"/>
        <v/>
      </c>
      <c r="O425" s="194" t="str">
        <f t="shared" si="39"/>
        <v>否</v>
      </c>
      <c r="P425" s="194" t="str">
        <f t="shared" si="43"/>
        <v>是</v>
      </c>
    </row>
    <row r="426" s="175" customFormat="1" ht="18.95" customHeight="1" spans="1:16">
      <c r="A426" s="185" t="s">
        <v>165</v>
      </c>
      <c r="B426" s="690" t="s">
        <v>775</v>
      </c>
      <c r="C426" s="186"/>
      <c r="D426" s="187" t="s">
        <v>864</v>
      </c>
      <c r="E426" s="186"/>
      <c r="F426" s="60" t="s">
        <v>863</v>
      </c>
      <c r="G426" s="188">
        <f ca="1">SUMIF($C425:$C1647,$D426,$G425:$G1646)</f>
        <v>234</v>
      </c>
      <c r="H426" s="38">
        <f ca="1">SUMIF($C425:$C1646,$D426,$H425:$H1645)</f>
        <v>0</v>
      </c>
      <c r="I426" s="38">
        <f>IFERROR(VLOOKUP(F426,'数据-省本级调整数'!$A:$B,2,0),0)</f>
        <v>300</v>
      </c>
      <c r="J426" s="38">
        <f>VLOOKUP(F426,'数据-省本级决算数'!$A:$B,2,0)</f>
        <v>300</v>
      </c>
      <c r="K426" s="193">
        <f ca="1" t="shared" si="40"/>
        <v>1.28</v>
      </c>
      <c r="L426" s="193" t="e">
        <f ca="1" t="shared" si="41"/>
        <v>#DIV/0!</v>
      </c>
      <c r="M426" s="193">
        <f t="shared" si="42"/>
        <v>1</v>
      </c>
      <c r="N426" s="146">
        <f ca="1" t="shared" si="38"/>
        <v>0.282</v>
      </c>
      <c r="O426" s="194" t="str">
        <f ca="1" t="shared" si="39"/>
        <v>是</v>
      </c>
      <c r="P426" s="194" t="str">
        <f t="shared" si="43"/>
        <v>是</v>
      </c>
    </row>
    <row r="427" s="175" customFormat="1" ht="18.95" customHeight="1" spans="1:16">
      <c r="A427" s="185" t="s">
        <v>165</v>
      </c>
      <c r="B427" s="186" t="s">
        <v>165</v>
      </c>
      <c r="C427" s="186" t="s">
        <v>864</v>
      </c>
      <c r="D427" s="187" t="s">
        <v>866</v>
      </c>
      <c r="E427" s="186" t="s">
        <v>176</v>
      </c>
      <c r="F427" s="60" t="s">
        <v>865</v>
      </c>
      <c r="G427" s="38">
        <v>0</v>
      </c>
      <c r="H427" s="38" t="str">
        <f>IFERROR(VLOOKUP(D427,#REF!,4,0),"0")</f>
        <v>0</v>
      </c>
      <c r="I427" s="38"/>
      <c r="J427" s="38">
        <f>VLOOKUP(F427,'数据-省本级决算数'!$A:$B,2,0)</f>
        <v>0</v>
      </c>
      <c r="K427" s="193"/>
      <c r="L427" s="193" t="e">
        <f t="shared" si="41"/>
        <v>#DIV/0!</v>
      </c>
      <c r="M427" s="193">
        <f t="shared" si="42"/>
        <v>0</v>
      </c>
      <c r="N427" s="148" t="str">
        <f t="shared" si="38"/>
        <v/>
      </c>
      <c r="O427" s="194" t="str">
        <f t="shared" si="39"/>
        <v>否</v>
      </c>
      <c r="P427" s="194" t="str">
        <f t="shared" si="43"/>
        <v>是</v>
      </c>
    </row>
    <row r="428" s="175" customFormat="1" ht="18.95" customHeight="1" spans="1:16">
      <c r="A428" s="185" t="s">
        <v>165</v>
      </c>
      <c r="B428" s="186" t="s">
        <v>165</v>
      </c>
      <c r="C428" s="186" t="s">
        <v>864</v>
      </c>
      <c r="D428" s="187" t="s">
        <v>868</v>
      </c>
      <c r="E428" s="186" t="s">
        <v>176</v>
      </c>
      <c r="F428" s="60" t="s">
        <v>867</v>
      </c>
      <c r="G428" s="38">
        <v>234</v>
      </c>
      <c r="H428" s="38" t="str">
        <f>IFERROR(VLOOKUP(D428,#REF!,4,0),"0")</f>
        <v>0</v>
      </c>
      <c r="I428" s="38"/>
      <c r="J428" s="38">
        <f>VLOOKUP(F428,'数据-省本级决算数'!$A:$B,2,0)</f>
        <v>0</v>
      </c>
      <c r="K428" s="193">
        <f t="shared" si="40"/>
        <v>0</v>
      </c>
      <c r="L428" s="193" t="e">
        <f t="shared" si="41"/>
        <v>#DIV/0!</v>
      </c>
      <c r="M428" s="193">
        <f t="shared" si="42"/>
        <v>0</v>
      </c>
      <c r="N428" s="148">
        <f t="shared" si="38"/>
        <v>-1</v>
      </c>
      <c r="O428" s="194" t="str">
        <f t="shared" si="39"/>
        <v>是</v>
      </c>
      <c r="P428" s="194" t="str">
        <f t="shared" si="43"/>
        <v>是</v>
      </c>
    </row>
    <row r="429" s="175" customFormat="1" ht="18.95" customHeight="1" spans="1:16">
      <c r="A429" s="185" t="s">
        <v>165</v>
      </c>
      <c r="B429" s="186" t="s">
        <v>165</v>
      </c>
      <c r="C429" s="186" t="s">
        <v>864</v>
      </c>
      <c r="D429" s="187" t="s">
        <v>870</v>
      </c>
      <c r="E429" s="186" t="s">
        <v>176</v>
      </c>
      <c r="F429" s="60" t="s">
        <v>869</v>
      </c>
      <c r="G429" s="38">
        <v>0</v>
      </c>
      <c r="H429" s="38" t="str">
        <f>IFERROR(VLOOKUP(D429,#REF!,4,0),"0")</f>
        <v>0</v>
      </c>
      <c r="I429" s="38"/>
      <c r="J429" s="38">
        <f>VLOOKUP(F429,'数据-省本级决算数'!$A:$B,2,0)</f>
        <v>0</v>
      </c>
      <c r="K429" s="193"/>
      <c r="L429" s="193"/>
      <c r="M429" s="193">
        <f t="shared" si="42"/>
        <v>0</v>
      </c>
      <c r="N429" s="148" t="str">
        <f t="shared" si="38"/>
        <v/>
      </c>
      <c r="O429" s="194" t="str">
        <f t="shared" si="39"/>
        <v>否</v>
      </c>
      <c r="P429" s="194" t="str">
        <f t="shared" si="43"/>
        <v>是</v>
      </c>
    </row>
    <row r="430" s="175" customFormat="1" ht="18.95" customHeight="1" spans="1:16">
      <c r="A430" s="185" t="s">
        <v>165</v>
      </c>
      <c r="B430" s="186"/>
      <c r="C430" s="186" t="s">
        <v>864</v>
      </c>
      <c r="D430" s="187" t="s">
        <v>872</v>
      </c>
      <c r="E430" s="186" t="s">
        <v>176</v>
      </c>
      <c r="F430" s="60" t="s">
        <v>871</v>
      </c>
      <c r="G430" s="38">
        <v>0</v>
      </c>
      <c r="H430" s="38" t="str">
        <f>IFERROR(VLOOKUP(D430,#REF!,4,0),"0")</f>
        <v>0</v>
      </c>
      <c r="I430" s="38"/>
      <c r="J430" s="38">
        <f>VLOOKUP(F430,'数据-省本级决算数'!$A:$B,2,0)</f>
        <v>300</v>
      </c>
      <c r="K430" s="193"/>
      <c r="L430" s="193"/>
      <c r="M430" s="193">
        <f t="shared" si="42"/>
        <v>0</v>
      </c>
      <c r="N430" s="148" t="str">
        <f t="shared" si="38"/>
        <v/>
      </c>
      <c r="O430" s="194" t="str">
        <f t="shared" si="39"/>
        <v>是</v>
      </c>
      <c r="P430" s="194" t="str">
        <f t="shared" si="43"/>
        <v>是</v>
      </c>
    </row>
    <row r="431" s="175" customFormat="1" ht="18.95" customHeight="1" spans="1:16">
      <c r="A431" s="185"/>
      <c r="B431" s="186" t="s">
        <v>165</v>
      </c>
      <c r="C431" s="186" t="s">
        <v>864</v>
      </c>
      <c r="D431" s="187" t="s">
        <v>874</v>
      </c>
      <c r="E431" s="186" t="s">
        <v>176</v>
      </c>
      <c r="F431" s="60" t="s">
        <v>873</v>
      </c>
      <c r="G431" s="38">
        <v>0</v>
      </c>
      <c r="H431" s="38" t="str">
        <f>IFERROR(VLOOKUP(D431,#REF!,4,0),"0")</f>
        <v>0</v>
      </c>
      <c r="I431" s="38"/>
      <c r="J431" s="38">
        <f>VLOOKUP(F431,'数据-省本级决算数'!$A:$B,2,0)</f>
        <v>0</v>
      </c>
      <c r="K431" s="193"/>
      <c r="L431" s="193"/>
      <c r="M431" s="193">
        <f t="shared" si="42"/>
        <v>0</v>
      </c>
      <c r="N431" s="148" t="str">
        <f t="shared" si="38"/>
        <v/>
      </c>
      <c r="O431" s="194" t="str">
        <f t="shared" si="39"/>
        <v>否</v>
      </c>
      <c r="P431" s="194" t="str">
        <f t="shared" si="43"/>
        <v>是</v>
      </c>
    </row>
    <row r="432" s="175" customFormat="1" ht="18.95" customHeight="1" spans="1:16">
      <c r="A432" s="185" t="s">
        <v>165</v>
      </c>
      <c r="B432" s="186"/>
      <c r="C432" s="186" t="s">
        <v>864</v>
      </c>
      <c r="D432" s="187" t="s">
        <v>876</v>
      </c>
      <c r="E432" s="186" t="s">
        <v>176</v>
      </c>
      <c r="F432" s="60" t="s">
        <v>875</v>
      </c>
      <c r="G432" s="38">
        <v>0</v>
      </c>
      <c r="H432" s="38" t="str">
        <f>IFERROR(VLOOKUP(D432,#REF!,4,0),"0")</f>
        <v>0</v>
      </c>
      <c r="I432" s="38"/>
      <c r="J432" s="38">
        <f>VLOOKUP(F432,'数据-省本级决算数'!$A:$B,2,0)</f>
        <v>0</v>
      </c>
      <c r="K432" s="193"/>
      <c r="L432" s="193"/>
      <c r="M432" s="193">
        <f t="shared" si="42"/>
        <v>0</v>
      </c>
      <c r="N432" s="148" t="str">
        <f t="shared" si="38"/>
        <v/>
      </c>
      <c r="O432" s="194" t="str">
        <f t="shared" si="39"/>
        <v>否</v>
      </c>
      <c r="P432" s="194" t="str">
        <f t="shared" si="43"/>
        <v>是</v>
      </c>
    </row>
    <row r="433" s="175" customFormat="1" ht="18.95" customHeight="1" spans="1:16">
      <c r="A433" s="185" t="s">
        <v>165</v>
      </c>
      <c r="B433" s="690" t="s">
        <v>775</v>
      </c>
      <c r="C433" s="186"/>
      <c r="D433" s="187" t="s">
        <v>878</v>
      </c>
      <c r="E433" s="186" t="s">
        <v>176</v>
      </c>
      <c r="F433" s="60" t="s">
        <v>877</v>
      </c>
      <c r="G433" s="188">
        <v>1766</v>
      </c>
      <c r="H433" s="38" t="str">
        <f>IFERROR(VLOOKUP(D433,#REF!,4,0),"0")</f>
        <v>0</v>
      </c>
      <c r="I433" s="38">
        <f>IFERROR(VLOOKUP(F433,'数据-省本级调整数'!$A:$B,2,0),0)</f>
        <v>96202</v>
      </c>
      <c r="J433" s="38">
        <f>VLOOKUP(F433,'数据-省本级决算数'!$A:$B,2,0)</f>
        <v>807</v>
      </c>
      <c r="K433" s="193">
        <f t="shared" si="40"/>
        <v>0.46</v>
      </c>
      <c r="L433" s="193" t="e">
        <f t="shared" si="41"/>
        <v>#DIV/0!</v>
      </c>
      <c r="M433" s="193">
        <f t="shared" si="42"/>
        <v>0.01</v>
      </c>
      <c r="N433" s="146">
        <f t="shared" si="38"/>
        <v>-0.543</v>
      </c>
      <c r="O433" s="194" t="str">
        <f t="shared" si="39"/>
        <v>是</v>
      </c>
      <c r="P433" s="194" t="str">
        <f t="shared" si="43"/>
        <v>是</v>
      </c>
    </row>
    <row r="434" s="175" customFormat="1" ht="18.95" customHeight="1" spans="1:16">
      <c r="A434" s="185" t="s">
        <v>164</v>
      </c>
      <c r="B434" s="186" t="s">
        <v>165</v>
      </c>
      <c r="C434" s="186"/>
      <c r="D434" s="187" t="s">
        <v>880</v>
      </c>
      <c r="E434" s="186"/>
      <c r="F434" s="61" t="s">
        <v>879</v>
      </c>
      <c r="G434" s="188">
        <f ca="1">SUMIF($B435:$B$1300,$D434,$G435:$G$1300)</f>
        <v>148242</v>
      </c>
      <c r="H434" s="188">
        <f ca="1">SUMIF($B435:$B$1300,$D434,$H435:$H$1300)</f>
        <v>0</v>
      </c>
      <c r="I434" s="188">
        <f>SUMIF($B435:$B$1300,$D434,$I435:$I$1300)</f>
        <v>180516</v>
      </c>
      <c r="J434" s="38">
        <f>VLOOKUP(F434,'数据-省本级决算数'!$A:$B,2,0)</f>
        <v>173439</v>
      </c>
      <c r="K434" s="193">
        <f ca="1" t="shared" si="40"/>
        <v>1.17</v>
      </c>
      <c r="L434" s="193" t="e">
        <f ca="1" t="shared" si="41"/>
        <v>#DIV/0!</v>
      </c>
      <c r="M434" s="193">
        <f t="shared" si="42"/>
        <v>0.96</v>
      </c>
      <c r="N434" s="146">
        <f ca="1" t="shared" si="38"/>
        <v>0.17</v>
      </c>
      <c r="O434" s="194" t="str">
        <f ca="1" t="shared" si="39"/>
        <v>是</v>
      </c>
      <c r="P434" s="194" t="str">
        <f t="shared" si="43"/>
        <v>是</v>
      </c>
    </row>
    <row r="435" s="175" customFormat="1" ht="18.95" customHeight="1" spans="1:16">
      <c r="A435" s="185" t="s">
        <v>165</v>
      </c>
      <c r="B435" s="690" t="s">
        <v>880</v>
      </c>
      <c r="C435" s="186"/>
      <c r="D435" s="187" t="s">
        <v>882</v>
      </c>
      <c r="E435" s="186"/>
      <c r="F435" s="35" t="s">
        <v>881</v>
      </c>
      <c r="G435" s="188">
        <f ca="1">SUMIF($C434:$C1656,$D435,$G434:$G1655)</f>
        <v>1568</v>
      </c>
      <c r="H435" s="38">
        <f ca="1">SUMIF($C434:$C1655,$D435,$H434:$H1654)</f>
        <v>0</v>
      </c>
      <c r="I435" s="38">
        <f>IFERROR(VLOOKUP(F435,'数据-省本级调整数'!$A:$B,2,0),0)</f>
        <v>1844</v>
      </c>
      <c r="J435" s="38">
        <f>VLOOKUP(F435,'数据-省本级决算数'!$A:$B,2,0)</f>
        <v>1843</v>
      </c>
      <c r="K435" s="193">
        <f ca="1" t="shared" si="40"/>
        <v>1.18</v>
      </c>
      <c r="L435" s="193" t="e">
        <f ca="1" t="shared" si="41"/>
        <v>#DIV/0!</v>
      </c>
      <c r="M435" s="193">
        <f t="shared" si="42"/>
        <v>1</v>
      </c>
      <c r="N435" s="146">
        <f ca="1" t="shared" si="38"/>
        <v>0.175</v>
      </c>
      <c r="O435" s="194" t="str">
        <f ca="1" t="shared" si="39"/>
        <v>是</v>
      </c>
      <c r="P435" s="194" t="str">
        <f t="shared" si="43"/>
        <v>是</v>
      </c>
    </row>
    <row r="436" s="175" customFormat="1" ht="18.95" customHeight="1" spans="1:16">
      <c r="A436" s="185" t="s">
        <v>165</v>
      </c>
      <c r="B436" s="186" t="s">
        <v>165</v>
      </c>
      <c r="C436" s="186" t="s">
        <v>882</v>
      </c>
      <c r="D436" s="187" t="s">
        <v>883</v>
      </c>
      <c r="E436" s="186" t="s">
        <v>176</v>
      </c>
      <c r="F436" s="60" t="s">
        <v>170</v>
      </c>
      <c r="G436" s="38">
        <v>1065</v>
      </c>
      <c r="H436" s="38" t="str">
        <f>IFERROR(VLOOKUP(D436,#REF!,4,0),"0")</f>
        <v>0</v>
      </c>
      <c r="I436" s="38"/>
      <c r="J436" s="38">
        <f>VLOOKUP(F436,'数据-省本级决算数'!$A:$B,2,0)</f>
        <v>4776</v>
      </c>
      <c r="K436" s="193">
        <f t="shared" si="40"/>
        <v>4.48</v>
      </c>
      <c r="L436" s="193" t="e">
        <f t="shared" si="41"/>
        <v>#DIV/0!</v>
      </c>
      <c r="M436" s="193">
        <f t="shared" si="42"/>
        <v>0</v>
      </c>
      <c r="N436" s="148">
        <f t="shared" si="38"/>
        <v>3.485</v>
      </c>
      <c r="O436" s="194" t="str">
        <f t="shared" si="39"/>
        <v>是</v>
      </c>
      <c r="P436" s="194" t="str">
        <f t="shared" si="43"/>
        <v>是</v>
      </c>
    </row>
    <row r="437" s="175" customFormat="1" ht="18.95" customHeight="1" spans="1:16">
      <c r="A437" s="185" t="s">
        <v>165</v>
      </c>
      <c r="B437" s="186"/>
      <c r="C437" s="186" t="s">
        <v>882</v>
      </c>
      <c r="D437" s="187" t="s">
        <v>884</v>
      </c>
      <c r="E437" s="186" t="s">
        <v>176</v>
      </c>
      <c r="F437" s="60" t="s">
        <v>172</v>
      </c>
      <c r="G437" s="38">
        <v>0</v>
      </c>
      <c r="H437" s="38" t="str">
        <f>IFERROR(VLOOKUP(D437,#REF!,4,0),"0")</f>
        <v>0</v>
      </c>
      <c r="I437" s="38"/>
      <c r="J437" s="38">
        <f>VLOOKUP(F437,'数据-省本级决算数'!$A:$B,2,0)</f>
        <v>590</v>
      </c>
      <c r="K437" s="193"/>
      <c r="L437" s="193"/>
      <c r="M437" s="193">
        <f t="shared" si="42"/>
        <v>0</v>
      </c>
      <c r="N437" s="148" t="str">
        <f t="shared" si="38"/>
        <v/>
      </c>
      <c r="O437" s="194" t="str">
        <f t="shared" si="39"/>
        <v>是</v>
      </c>
      <c r="P437" s="194" t="str">
        <f t="shared" si="43"/>
        <v>是</v>
      </c>
    </row>
    <row r="438" s="175" customFormat="1" ht="18.95" customHeight="1" spans="1:16">
      <c r="A438" s="185" t="s">
        <v>165</v>
      </c>
      <c r="B438" s="186" t="s">
        <v>165</v>
      </c>
      <c r="C438" s="186" t="s">
        <v>882</v>
      </c>
      <c r="D438" s="187" t="s">
        <v>885</v>
      </c>
      <c r="E438" s="186" t="s">
        <v>176</v>
      </c>
      <c r="F438" s="35" t="s">
        <v>174</v>
      </c>
      <c r="G438" s="38">
        <v>233</v>
      </c>
      <c r="H438" s="38" t="str">
        <f>IFERROR(VLOOKUP(D438,#REF!,4,0),"0")</f>
        <v>0</v>
      </c>
      <c r="I438" s="38"/>
      <c r="J438" s="38">
        <f>VLOOKUP(F438,'数据-省本级决算数'!$A:$B,2,0)</f>
        <v>713</v>
      </c>
      <c r="K438" s="193">
        <f t="shared" si="40"/>
        <v>3.06</v>
      </c>
      <c r="L438" s="193" t="e">
        <f t="shared" si="41"/>
        <v>#DIV/0!</v>
      </c>
      <c r="M438" s="193">
        <f t="shared" si="42"/>
        <v>0</v>
      </c>
      <c r="N438" s="148">
        <f t="shared" si="38"/>
        <v>2.06</v>
      </c>
      <c r="O438" s="194" t="str">
        <f t="shared" si="39"/>
        <v>是</v>
      </c>
      <c r="P438" s="194" t="str">
        <f t="shared" si="43"/>
        <v>是</v>
      </c>
    </row>
    <row r="439" s="175" customFormat="1" ht="18.95" customHeight="1" spans="1:16">
      <c r="A439" s="185" t="s">
        <v>165</v>
      </c>
      <c r="B439" s="186" t="s">
        <v>165</v>
      </c>
      <c r="C439" s="186" t="s">
        <v>882</v>
      </c>
      <c r="D439" s="187" t="s">
        <v>887</v>
      </c>
      <c r="E439" s="186" t="s">
        <v>176</v>
      </c>
      <c r="F439" s="60" t="s">
        <v>886</v>
      </c>
      <c r="G439" s="38">
        <v>270</v>
      </c>
      <c r="H439" s="38" t="str">
        <f>IFERROR(VLOOKUP(D439,#REF!,4,0),"0")</f>
        <v>0</v>
      </c>
      <c r="I439" s="38"/>
      <c r="J439" s="38">
        <f>VLOOKUP(F439,'数据-省本级决算数'!$A:$B,2,0)</f>
        <v>193</v>
      </c>
      <c r="K439" s="193">
        <f t="shared" si="40"/>
        <v>0.71</v>
      </c>
      <c r="L439" s="193" t="e">
        <f t="shared" si="41"/>
        <v>#DIV/0!</v>
      </c>
      <c r="M439" s="193">
        <f t="shared" si="42"/>
        <v>0</v>
      </c>
      <c r="N439" s="148">
        <f t="shared" si="38"/>
        <v>-0.285</v>
      </c>
      <c r="O439" s="194" t="str">
        <f t="shared" si="39"/>
        <v>是</v>
      </c>
      <c r="P439" s="194" t="str">
        <f t="shared" si="43"/>
        <v>是</v>
      </c>
    </row>
    <row r="440" s="175" customFormat="1" ht="18.95" customHeight="1" spans="1:16">
      <c r="A440" s="185" t="s">
        <v>165</v>
      </c>
      <c r="B440" s="690" t="s">
        <v>880</v>
      </c>
      <c r="C440" s="186"/>
      <c r="D440" s="187" t="s">
        <v>889</v>
      </c>
      <c r="E440" s="186"/>
      <c r="F440" s="35" t="s">
        <v>888</v>
      </c>
      <c r="G440" s="188">
        <f ca="1">SUMIF($C439:$C1661,$D440,$G439:$G1660)</f>
        <v>13303</v>
      </c>
      <c r="H440" s="38">
        <f ca="1">SUMIF($C439:$C1660,$D440,$H439:$H1659)</f>
        <v>0</v>
      </c>
      <c r="I440" s="38">
        <f>IFERROR(VLOOKUP(F440,'数据-省本级调整数'!$A:$B,2,0),0)</f>
        <v>10879</v>
      </c>
      <c r="J440" s="38">
        <f>VLOOKUP(F440,'数据-省本级决算数'!$A:$B,2,0)</f>
        <v>10867</v>
      </c>
      <c r="K440" s="193">
        <f ca="1" t="shared" si="40"/>
        <v>0.82</v>
      </c>
      <c r="L440" s="193" t="e">
        <f ca="1" t="shared" si="41"/>
        <v>#DIV/0!</v>
      </c>
      <c r="M440" s="193">
        <f t="shared" si="42"/>
        <v>1</v>
      </c>
      <c r="N440" s="146">
        <f ca="1" t="shared" ref="N440:N503" si="44">IF(ISERROR(J440/G440-1),"",J440/G440-1)</f>
        <v>-0.183</v>
      </c>
      <c r="O440" s="194" t="str">
        <f ca="1" t="shared" si="39"/>
        <v>是</v>
      </c>
      <c r="P440" s="194" t="str">
        <f t="shared" si="43"/>
        <v>是</v>
      </c>
    </row>
    <row r="441" s="175" customFormat="1" ht="18.95" customHeight="1" spans="1:16">
      <c r="A441" s="185" t="s">
        <v>165</v>
      </c>
      <c r="B441" s="186" t="s">
        <v>165</v>
      </c>
      <c r="C441" s="186" t="s">
        <v>889</v>
      </c>
      <c r="D441" s="187" t="s">
        <v>891</v>
      </c>
      <c r="E441" s="186" t="s">
        <v>176</v>
      </c>
      <c r="F441" s="60" t="s">
        <v>890</v>
      </c>
      <c r="G441" s="38">
        <v>0</v>
      </c>
      <c r="H441" s="38" t="str">
        <f>IFERROR(VLOOKUP(D441,#REF!,4,0),"0")</f>
        <v>0</v>
      </c>
      <c r="I441" s="38"/>
      <c r="J441" s="38">
        <f>VLOOKUP(F441,'数据-省本级决算数'!$A:$B,2,0)</f>
        <v>0</v>
      </c>
      <c r="K441" s="193"/>
      <c r="L441" s="193"/>
      <c r="M441" s="193">
        <f t="shared" si="42"/>
        <v>0</v>
      </c>
      <c r="N441" s="148" t="str">
        <f t="shared" si="44"/>
        <v/>
      </c>
      <c r="O441" s="194" t="str">
        <f t="shared" si="39"/>
        <v>否</v>
      </c>
      <c r="P441" s="194" t="str">
        <f t="shared" si="43"/>
        <v>是</v>
      </c>
    </row>
    <row r="442" s="175" customFormat="1" ht="18.95" customHeight="1" spans="1:16">
      <c r="A442" s="185" t="s">
        <v>165</v>
      </c>
      <c r="B442" s="186" t="s">
        <v>165</v>
      </c>
      <c r="C442" s="186" t="s">
        <v>889</v>
      </c>
      <c r="D442" s="187" t="s">
        <v>893</v>
      </c>
      <c r="E442" s="186" t="s">
        <v>176</v>
      </c>
      <c r="F442" s="60" t="s">
        <v>892</v>
      </c>
      <c r="G442" s="38">
        <v>0</v>
      </c>
      <c r="H442" s="38" t="str">
        <f>IFERROR(VLOOKUP(D442,#REF!,4,0),"0")</f>
        <v>0</v>
      </c>
      <c r="I442" s="38"/>
      <c r="J442" s="38">
        <f>VLOOKUP(F442,'数据-省本级决算数'!$A:$B,2,0)</f>
        <v>0</v>
      </c>
      <c r="K442" s="193"/>
      <c r="L442" s="193"/>
      <c r="M442" s="193">
        <f t="shared" si="42"/>
        <v>0</v>
      </c>
      <c r="N442" s="148" t="str">
        <f t="shared" si="44"/>
        <v/>
      </c>
      <c r="O442" s="194" t="str">
        <f t="shared" si="39"/>
        <v>否</v>
      </c>
      <c r="P442" s="194" t="str">
        <f t="shared" si="43"/>
        <v>是</v>
      </c>
    </row>
    <row r="443" s="175" customFormat="1" ht="18.95" customHeight="1" spans="1:16">
      <c r="A443" s="185" t="s">
        <v>165</v>
      </c>
      <c r="B443" s="186" t="s">
        <v>165</v>
      </c>
      <c r="C443" s="186" t="s">
        <v>889</v>
      </c>
      <c r="D443" s="187" t="s">
        <v>895</v>
      </c>
      <c r="E443" s="186" t="s">
        <v>176</v>
      </c>
      <c r="F443" s="60" t="s">
        <v>894</v>
      </c>
      <c r="G443" s="38">
        <v>0</v>
      </c>
      <c r="H443" s="38" t="str">
        <f>IFERROR(VLOOKUP(D443,#REF!,4,0),"0")</f>
        <v>0</v>
      </c>
      <c r="I443" s="38"/>
      <c r="J443" s="38">
        <f>VLOOKUP(F443,'数据-省本级决算数'!$A:$B,2,0)</f>
        <v>0</v>
      </c>
      <c r="K443" s="193"/>
      <c r="L443" s="193"/>
      <c r="M443" s="193">
        <f t="shared" si="42"/>
        <v>0</v>
      </c>
      <c r="N443" s="148" t="str">
        <f t="shared" si="44"/>
        <v/>
      </c>
      <c r="O443" s="194" t="str">
        <f t="shared" si="39"/>
        <v>否</v>
      </c>
      <c r="P443" s="194" t="str">
        <f t="shared" si="43"/>
        <v>是</v>
      </c>
    </row>
    <row r="444" s="175" customFormat="1" ht="18.95" customHeight="1" spans="1:16">
      <c r="A444" s="185" t="s">
        <v>165</v>
      </c>
      <c r="B444" s="186" t="s">
        <v>165</v>
      </c>
      <c r="C444" s="186" t="s">
        <v>889</v>
      </c>
      <c r="D444" s="187" t="s">
        <v>897</v>
      </c>
      <c r="E444" s="186" t="s">
        <v>176</v>
      </c>
      <c r="F444" s="60" t="s">
        <v>896</v>
      </c>
      <c r="G444" s="38">
        <v>5831</v>
      </c>
      <c r="H444" s="38" t="str">
        <f>IFERROR(VLOOKUP(D444,#REF!,4,0),"0")</f>
        <v>0</v>
      </c>
      <c r="I444" s="38"/>
      <c r="J444" s="38">
        <f>VLOOKUP(F444,'数据-省本级决算数'!$A:$B,2,0)</f>
        <v>3219</v>
      </c>
      <c r="K444" s="193">
        <f t="shared" si="40"/>
        <v>0.55</v>
      </c>
      <c r="L444" s="193" t="e">
        <f t="shared" si="41"/>
        <v>#DIV/0!</v>
      </c>
      <c r="M444" s="193">
        <f t="shared" si="42"/>
        <v>0</v>
      </c>
      <c r="N444" s="148">
        <f t="shared" si="44"/>
        <v>-0.448</v>
      </c>
      <c r="O444" s="194" t="str">
        <f t="shared" si="39"/>
        <v>是</v>
      </c>
      <c r="P444" s="194" t="str">
        <f t="shared" si="43"/>
        <v>是</v>
      </c>
    </row>
    <row r="445" s="175" customFormat="1" ht="18.95" customHeight="1" spans="1:16">
      <c r="A445" s="185" t="s">
        <v>165</v>
      </c>
      <c r="B445" s="186" t="s">
        <v>165</v>
      </c>
      <c r="C445" s="186" t="s">
        <v>889</v>
      </c>
      <c r="D445" s="187" t="s">
        <v>899</v>
      </c>
      <c r="E445" s="186" t="s">
        <v>176</v>
      </c>
      <c r="F445" s="60" t="s">
        <v>898</v>
      </c>
      <c r="G445" s="38">
        <v>0</v>
      </c>
      <c r="H445" s="38" t="str">
        <f>IFERROR(VLOOKUP(D445,#REF!,4,0),"0")</f>
        <v>0</v>
      </c>
      <c r="I445" s="38"/>
      <c r="J445" s="38">
        <f>VLOOKUP(F445,'数据-省本级决算数'!$A:$B,2,0)</f>
        <v>0</v>
      </c>
      <c r="K445" s="193"/>
      <c r="L445" s="193"/>
      <c r="M445" s="193">
        <f t="shared" si="42"/>
        <v>0</v>
      </c>
      <c r="N445" s="148" t="str">
        <f t="shared" si="44"/>
        <v/>
      </c>
      <c r="O445" s="194" t="str">
        <f t="shared" si="39"/>
        <v>否</v>
      </c>
      <c r="P445" s="194" t="str">
        <f t="shared" si="43"/>
        <v>是</v>
      </c>
    </row>
    <row r="446" s="175" customFormat="1" ht="18.95" customHeight="1" spans="1:16">
      <c r="A446" s="185" t="s">
        <v>165</v>
      </c>
      <c r="B446" s="186"/>
      <c r="C446" s="186" t="s">
        <v>889</v>
      </c>
      <c r="D446" s="187" t="s">
        <v>901</v>
      </c>
      <c r="E446" s="186" t="s">
        <v>176</v>
      </c>
      <c r="F446" s="60" t="s">
        <v>900</v>
      </c>
      <c r="G446" s="38">
        <v>3972</v>
      </c>
      <c r="H446" s="38" t="str">
        <f>IFERROR(VLOOKUP(D446,#REF!,4,0),"0")</f>
        <v>0</v>
      </c>
      <c r="I446" s="38"/>
      <c r="J446" s="38">
        <f>VLOOKUP(F446,'数据-省本级决算数'!$A:$B,2,0)</f>
        <v>4018</v>
      </c>
      <c r="K446" s="193">
        <f t="shared" si="40"/>
        <v>1.01</v>
      </c>
      <c r="L446" s="193" t="e">
        <f t="shared" si="41"/>
        <v>#DIV/0!</v>
      </c>
      <c r="M446" s="193">
        <f t="shared" si="42"/>
        <v>0</v>
      </c>
      <c r="N446" s="148">
        <f t="shared" si="44"/>
        <v>0.012</v>
      </c>
      <c r="O446" s="194" t="str">
        <f t="shared" si="39"/>
        <v>是</v>
      </c>
      <c r="P446" s="194" t="str">
        <f t="shared" si="43"/>
        <v>是</v>
      </c>
    </row>
    <row r="447" s="175" customFormat="1" ht="18.95" customHeight="1" spans="1:16">
      <c r="A447" s="185" t="s">
        <v>165</v>
      </c>
      <c r="B447" s="186" t="s">
        <v>165</v>
      </c>
      <c r="C447" s="186" t="s">
        <v>889</v>
      </c>
      <c r="D447" s="187" t="s">
        <v>903</v>
      </c>
      <c r="E447" s="186" t="s">
        <v>176</v>
      </c>
      <c r="F447" s="60" t="s">
        <v>902</v>
      </c>
      <c r="G447" s="38">
        <v>0</v>
      </c>
      <c r="H447" s="38" t="str">
        <f>IFERROR(VLOOKUP(D447,#REF!,4,0),"0")</f>
        <v>0</v>
      </c>
      <c r="I447" s="38"/>
      <c r="J447" s="38">
        <f>VLOOKUP(F447,'数据-省本级决算数'!$A:$B,2,0)</f>
        <v>0</v>
      </c>
      <c r="K447" s="193"/>
      <c r="L447" s="193"/>
      <c r="M447" s="193">
        <f t="shared" si="42"/>
        <v>0</v>
      </c>
      <c r="N447" s="148" t="str">
        <f t="shared" si="44"/>
        <v/>
      </c>
      <c r="O447" s="194" t="str">
        <f t="shared" si="39"/>
        <v>否</v>
      </c>
      <c r="P447" s="194" t="str">
        <f t="shared" si="43"/>
        <v>是</v>
      </c>
    </row>
    <row r="448" s="175" customFormat="1" ht="18.95" customHeight="1" spans="1:16">
      <c r="A448" s="185" t="s">
        <v>165</v>
      </c>
      <c r="B448" s="186" t="s">
        <v>165</v>
      </c>
      <c r="C448" s="186" t="s">
        <v>889</v>
      </c>
      <c r="D448" s="187" t="s">
        <v>905</v>
      </c>
      <c r="E448" s="186" t="s">
        <v>176</v>
      </c>
      <c r="F448" s="60" t="s">
        <v>904</v>
      </c>
      <c r="G448" s="38">
        <v>3500</v>
      </c>
      <c r="H448" s="38" t="str">
        <f>IFERROR(VLOOKUP(D448,#REF!,4,0),"0")</f>
        <v>0</v>
      </c>
      <c r="I448" s="38"/>
      <c r="J448" s="38">
        <f>VLOOKUP(F448,'数据-省本级决算数'!$A:$B,2,0)</f>
        <v>3630</v>
      </c>
      <c r="K448" s="193">
        <f t="shared" si="40"/>
        <v>1.04</v>
      </c>
      <c r="L448" s="193" t="e">
        <f t="shared" si="41"/>
        <v>#DIV/0!</v>
      </c>
      <c r="M448" s="193">
        <f t="shared" si="42"/>
        <v>0</v>
      </c>
      <c r="N448" s="148">
        <f t="shared" si="44"/>
        <v>0.037</v>
      </c>
      <c r="O448" s="194" t="str">
        <f t="shared" si="39"/>
        <v>是</v>
      </c>
      <c r="P448" s="194" t="str">
        <f t="shared" si="43"/>
        <v>是</v>
      </c>
    </row>
    <row r="449" s="175" customFormat="1" ht="18.95" customHeight="1" spans="1:16">
      <c r="A449" s="185" t="s">
        <v>165</v>
      </c>
      <c r="B449" s="690" t="s">
        <v>880</v>
      </c>
      <c r="C449" s="186"/>
      <c r="D449" s="187" t="s">
        <v>907</v>
      </c>
      <c r="E449" s="186"/>
      <c r="F449" s="39" t="s">
        <v>906</v>
      </c>
      <c r="G449" s="188">
        <f ca="1">SUMIF($C448:$C1670,$D449,$G448:$G1669)</f>
        <v>30386</v>
      </c>
      <c r="H449" s="38">
        <f ca="1">SUMIF($C448:$C1669,$D449,$H448:$H1668)</f>
        <v>0</v>
      </c>
      <c r="I449" s="38">
        <f>IFERROR(VLOOKUP(F449,'数据-省本级调整数'!$A:$B,2,0),0)</f>
        <v>31917</v>
      </c>
      <c r="J449" s="38">
        <f>VLOOKUP(F449,'数据-省本级决算数'!$A:$B,2,0)</f>
        <v>31112</v>
      </c>
      <c r="K449" s="193">
        <f ca="1" t="shared" si="40"/>
        <v>1.02</v>
      </c>
      <c r="L449" s="193" t="e">
        <f ca="1" t="shared" si="41"/>
        <v>#DIV/0!</v>
      </c>
      <c r="M449" s="193">
        <f t="shared" si="42"/>
        <v>0.97</v>
      </c>
      <c r="N449" s="146">
        <f ca="1" t="shared" si="44"/>
        <v>0.024</v>
      </c>
      <c r="O449" s="194" t="str">
        <f ca="1" t="shared" si="39"/>
        <v>是</v>
      </c>
      <c r="P449" s="194" t="str">
        <f t="shared" si="43"/>
        <v>是</v>
      </c>
    </row>
    <row r="450" s="175" customFormat="1" ht="18.95" customHeight="1" spans="1:16">
      <c r="A450" s="185" t="s">
        <v>165</v>
      </c>
      <c r="B450" s="186" t="s">
        <v>165</v>
      </c>
      <c r="C450" s="186" t="s">
        <v>907</v>
      </c>
      <c r="D450" s="187" t="s">
        <v>908</v>
      </c>
      <c r="E450" s="186" t="s">
        <v>176</v>
      </c>
      <c r="F450" s="60" t="s">
        <v>890</v>
      </c>
      <c r="G450" s="38">
        <v>15618</v>
      </c>
      <c r="H450" s="38" t="str">
        <f>IFERROR(VLOOKUP(D450,#REF!,4,0),"0")</f>
        <v>0</v>
      </c>
      <c r="I450" s="38"/>
      <c r="J450" s="38">
        <f>VLOOKUP(F450,'数据-省本级决算数'!$A:$B,2,0)</f>
        <v>0</v>
      </c>
      <c r="K450" s="193">
        <f t="shared" si="40"/>
        <v>0</v>
      </c>
      <c r="L450" s="193" t="e">
        <f t="shared" si="41"/>
        <v>#DIV/0!</v>
      </c>
      <c r="M450" s="193">
        <f t="shared" si="42"/>
        <v>0</v>
      </c>
      <c r="N450" s="148">
        <f t="shared" si="44"/>
        <v>-1</v>
      </c>
      <c r="O450" s="194" t="str">
        <f t="shared" si="39"/>
        <v>是</v>
      </c>
      <c r="P450" s="194" t="str">
        <f t="shared" si="43"/>
        <v>是</v>
      </c>
    </row>
    <row r="451" s="175" customFormat="1" ht="18.95" customHeight="1" spans="1:16">
      <c r="A451" s="185" t="s">
        <v>165</v>
      </c>
      <c r="B451" s="186" t="s">
        <v>165</v>
      </c>
      <c r="C451" s="186" t="s">
        <v>907</v>
      </c>
      <c r="D451" s="187" t="s">
        <v>910</v>
      </c>
      <c r="E451" s="186" t="s">
        <v>176</v>
      </c>
      <c r="F451" s="60" t="s">
        <v>909</v>
      </c>
      <c r="G451" s="38">
        <v>11068</v>
      </c>
      <c r="H451" s="38" t="str">
        <f>IFERROR(VLOOKUP(D451,#REF!,4,0),"0")</f>
        <v>0</v>
      </c>
      <c r="I451" s="38"/>
      <c r="J451" s="38">
        <f>VLOOKUP(F451,'数据-省本级决算数'!$A:$B,2,0)</f>
        <v>8721</v>
      </c>
      <c r="K451" s="193">
        <f t="shared" si="40"/>
        <v>0.79</v>
      </c>
      <c r="L451" s="193" t="e">
        <f t="shared" si="41"/>
        <v>#DIV/0!</v>
      </c>
      <c r="M451" s="193">
        <f t="shared" si="42"/>
        <v>0</v>
      </c>
      <c r="N451" s="148">
        <f t="shared" si="44"/>
        <v>-0.212</v>
      </c>
      <c r="O451" s="194" t="str">
        <f t="shared" si="39"/>
        <v>是</v>
      </c>
      <c r="P451" s="194" t="str">
        <f t="shared" si="43"/>
        <v>是</v>
      </c>
    </row>
    <row r="452" s="175" customFormat="1" ht="18.95" customHeight="1" spans="1:16">
      <c r="A452" s="185" t="s">
        <v>165</v>
      </c>
      <c r="B452" s="186"/>
      <c r="C452" s="186" t="s">
        <v>907</v>
      </c>
      <c r="D452" s="187" t="s">
        <v>912</v>
      </c>
      <c r="E452" s="186" t="s">
        <v>176</v>
      </c>
      <c r="F452" s="60" t="s">
        <v>911</v>
      </c>
      <c r="G452" s="38">
        <v>3700</v>
      </c>
      <c r="H452" s="38" t="str">
        <f>IFERROR(VLOOKUP(D452,#REF!,4,0),"0")</f>
        <v>0</v>
      </c>
      <c r="I452" s="38"/>
      <c r="J452" s="38">
        <f>VLOOKUP(F452,'数据-省本级决算数'!$A:$B,2,0)</f>
        <v>5732</v>
      </c>
      <c r="K452" s="193">
        <f t="shared" si="40"/>
        <v>1.55</v>
      </c>
      <c r="L452" s="193"/>
      <c r="M452" s="193">
        <f t="shared" si="42"/>
        <v>0</v>
      </c>
      <c r="N452" s="148">
        <f t="shared" si="44"/>
        <v>0.549</v>
      </c>
      <c r="O452" s="194" t="str">
        <f t="shared" ref="O452:O515" si="45">IF(F452&lt;&gt;"",IF(SUM(G452:J452)&lt;&gt;0,"是","否"),"空")</f>
        <v>是</v>
      </c>
      <c r="P452" s="194" t="str">
        <f t="shared" si="43"/>
        <v>是</v>
      </c>
    </row>
    <row r="453" s="175" customFormat="1" ht="18.95" customHeight="1" spans="1:16">
      <c r="A453" s="185" t="s">
        <v>165</v>
      </c>
      <c r="B453" s="186" t="s">
        <v>165</v>
      </c>
      <c r="C453" s="186" t="s">
        <v>907</v>
      </c>
      <c r="D453" s="187" t="s">
        <v>914</v>
      </c>
      <c r="E453" s="186" t="s">
        <v>176</v>
      </c>
      <c r="F453" s="60" t="s">
        <v>913</v>
      </c>
      <c r="G453" s="38">
        <v>0</v>
      </c>
      <c r="H453" s="38" t="str">
        <f>IFERROR(VLOOKUP(D453,#REF!,4,0),"0")</f>
        <v>0</v>
      </c>
      <c r="I453" s="38"/>
      <c r="J453" s="38">
        <f>VLOOKUP(F453,'数据-省本级决算数'!$A:$B,2,0)</f>
        <v>0</v>
      </c>
      <c r="K453" s="193"/>
      <c r="L453" s="193"/>
      <c r="M453" s="193">
        <f t="shared" ref="M453:M516" si="46">IFERROR(J453/I453,0)</f>
        <v>0</v>
      </c>
      <c r="N453" s="148" t="str">
        <f t="shared" si="44"/>
        <v/>
      </c>
      <c r="O453" s="194" t="str">
        <f t="shared" si="45"/>
        <v>否</v>
      </c>
      <c r="P453" s="194" t="str">
        <f t="shared" ref="P453:P516" si="47">IF(C453&lt;&gt;"",IF(OR(LEFT(D453,3)="205",LEFT(D453,3)="206",LEFT(D453,3)="207",LEFT(D453,3)="208",LEFT(D453,3)="210",LEFT(D453,3)="213"),"是","否"),"是")</f>
        <v>是</v>
      </c>
    </row>
    <row r="454" s="175" customFormat="1" ht="18.95" customHeight="1" spans="1:16">
      <c r="A454" s="185" t="s">
        <v>165</v>
      </c>
      <c r="B454" s="186" t="s">
        <v>165</v>
      </c>
      <c r="C454" s="186" t="s">
        <v>907</v>
      </c>
      <c r="D454" s="187" t="s">
        <v>916</v>
      </c>
      <c r="E454" s="186" t="s">
        <v>176</v>
      </c>
      <c r="F454" s="60" t="s">
        <v>915</v>
      </c>
      <c r="G454" s="38">
        <v>0</v>
      </c>
      <c r="H454" s="38" t="str">
        <f>IFERROR(VLOOKUP(D454,#REF!,4,0),"0")</f>
        <v>0</v>
      </c>
      <c r="I454" s="38"/>
      <c r="J454" s="38">
        <f>VLOOKUP(F454,'数据-省本级决算数'!$A:$B,2,0)</f>
        <v>-10</v>
      </c>
      <c r="K454" s="193"/>
      <c r="L454" s="193"/>
      <c r="M454" s="193">
        <f t="shared" si="46"/>
        <v>0</v>
      </c>
      <c r="N454" s="148" t="str">
        <f t="shared" si="44"/>
        <v/>
      </c>
      <c r="O454" s="194" t="str">
        <f t="shared" si="45"/>
        <v>是</v>
      </c>
      <c r="P454" s="194" t="str">
        <f t="shared" si="47"/>
        <v>是</v>
      </c>
    </row>
    <row r="455" s="175" customFormat="1" ht="18.95" customHeight="1" spans="1:16">
      <c r="A455" s="185" t="s">
        <v>165</v>
      </c>
      <c r="B455" s="690" t="s">
        <v>880</v>
      </c>
      <c r="C455" s="186"/>
      <c r="D455" s="187" t="s">
        <v>918</v>
      </c>
      <c r="E455" s="186"/>
      <c r="F455" s="60" t="s">
        <v>917</v>
      </c>
      <c r="G455" s="188">
        <f ca="1">SUMIF($C454:$C1676,$D455,$G454:$G1675)</f>
        <v>37487</v>
      </c>
      <c r="H455" s="38">
        <f ca="1">SUMIF($C454:$C1675,$D455,$H454:$H1674)</f>
        <v>0</v>
      </c>
      <c r="I455" s="38">
        <f>IFERROR(VLOOKUP(F455,'数据-省本级调整数'!$A:$B,2,0),0)</f>
        <v>31510</v>
      </c>
      <c r="J455" s="38">
        <f>VLOOKUP(F455,'数据-省本级决算数'!$A:$B,2,0)</f>
        <v>30504</v>
      </c>
      <c r="K455" s="193">
        <f ca="1" t="shared" ref="K455:K516" si="48">J455/G455</f>
        <v>0.81</v>
      </c>
      <c r="L455" s="193" t="e">
        <f ca="1" t="shared" ref="L455:L515" si="49">J455/H455</f>
        <v>#DIV/0!</v>
      </c>
      <c r="M455" s="193">
        <f t="shared" si="46"/>
        <v>0.97</v>
      </c>
      <c r="N455" s="146">
        <f ca="1" t="shared" si="44"/>
        <v>-0.186</v>
      </c>
      <c r="O455" s="194" t="str">
        <f ca="1" t="shared" si="45"/>
        <v>是</v>
      </c>
      <c r="P455" s="194" t="str">
        <f t="shared" si="47"/>
        <v>是</v>
      </c>
    </row>
    <row r="456" s="175" customFormat="1" ht="18.95" customHeight="1" spans="1:16">
      <c r="A456" s="185" t="s">
        <v>165</v>
      </c>
      <c r="B456" s="186" t="s">
        <v>165</v>
      </c>
      <c r="C456" s="186" t="s">
        <v>918</v>
      </c>
      <c r="D456" s="187" t="s">
        <v>919</v>
      </c>
      <c r="E456" s="186" t="s">
        <v>176</v>
      </c>
      <c r="F456" s="60" t="s">
        <v>890</v>
      </c>
      <c r="G456" s="38">
        <v>2082</v>
      </c>
      <c r="H456" s="38" t="str">
        <f>IFERROR(VLOOKUP(D456,#REF!,4,0),"0")</f>
        <v>0</v>
      </c>
      <c r="I456" s="38"/>
      <c r="J456" s="38">
        <f>VLOOKUP(F456,'数据-省本级决算数'!$A:$B,2,0)</f>
        <v>0</v>
      </c>
      <c r="K456" s="193">
        <f t="shared" si="48"/>
        <v>0</v>
      </c>
      <c r="L456" s="193" t="e">
        <f t="shared" si="49"/>
        <v>#DIV/0!</v>
      </c>
      <c r="M456" s="193">
        <f t="shared" si="46"/>
        <v>0</v>
      </c>
      <c r="N456" s="148">
        <f t="shared" si="44"/>
        <v>-1</v>
      </c>
      <c r="O456" s="194" t="str">
        <f t="shared" si="45"/>
        <v>是</v>
      </c>
      <c r="P456" s="194" t="str">
        <f t="shared" si="47"/>
        <v>是</v>
      </c>
    </row>
    <row r="457" s="175" customFormat="1" ht="18.95" customHeight="1" spans="1:16">
      <c r="A457" s="185" t="s">
        <v>165</v>
      </c>
      <c r="B457" s="186" t="s">
        <v>165</v>
      </c>
      <c r="C457" s="186" t="s">
        <v>918</v>
      </c>
      <c r="D457" s="187" t="s">
        <v>921</v>
      </c>
      <c r="E457" s="186" t="s">
        <v>176</v>
      </c>
      <c r="F457" s="60" t="s">
        <v>920</v>
      </c>
      <c r="G457" s="38">
        <v>21680</v>
      </c>
      <c r="H457" s="38" t="str">
        <f>IFERROR(VLOOKUP(D457,#REF!,4,0),"0")</f>
        <v>0</v>
      </c>
      <c r="I457" s="38"/>
      <c r="J457" s="38">
        <f>VLOOKUP(F457,'数据-省本级决算数'!$A:$B,2,0)</f>
        <v>18192</v>
      </c>
      <c r="K457" s="193">
        <f t="shared" si="48"/>
        <v>0.84</v>
      </c>
      <c r="L457" s="193" t="e">
        <f t="shared" si="49"/>
        <v>#DIV/0!</v>
      </c>
      <c r="M457" s="193">
        <f t="shared" si="46"/>
        <v>0</v>
      </c>
      <c r="N457" s="148">
        <f t="shared" si="44"/>
        <v>-0.161</v>
      </c>
      <c r="O457" s="194" t="str">
        <f t="shared" si="45"/>
        <v>是</v>
      </c>
      <c r="P457" s="194" t="str">
        <f t="shared" si="47"/>
        <v>是</v>
      </c>
    </row>
    <row r="458" s="175" customFormat="1" ht="18.95" customHeight="1" spans="1:16">
      <c r="A458" s="185" t="s">
        <v>165</v>
      </c>
      <c r="B458" s="186"/>
      <c r="C458" s="186" t="s">
        <v>918</v>
      </c>
      <c r="D458" s="187" t="s">
        <v>923</v>
      </c>
      <c r="E458" s="186" t="s">
        <v>176</v>
      </c>
      <c r="F458" s="60" t="s">
        <v>922</v>
      </c>
      <c r="G458" s="38">
        <v>9105</v>
      </c>
      <c r="H458" s="38" t="str">
        <f>IFERROR(VLOOKUP(D458,#REF!,4,0),"0")</f>
        <v>0</v>
      </c>
      <c r="I458" s="38"/>
      <c r="J458" s="38">
        <f>VLOOKUP(F458,'数据-省本级决算数'!$A:$B,2,0)</f>
        <v>3599</v>
      </c>
      <c r="K458" s="193">
        <f t="shared" si="48"/>
        <v>0.4</v>
      </c>
      <c r="L458" s="193" t="e">
        <f t="shared" si="49"/>
        <v>#DIV/0!</v>
      </c>
      <c r="M458" s="193">
        <f t="shared" si="46"/>
        <v>0</v>
      </c>
      <c r="N458" s="148">
        <f t="shared" si="44"/>
        <v>-0.605</v>
      </c>
      <c r="O458" s="194" t="str">
        <f t="shared" si="45"/>
        <v>是</v>
      </c>
      <c r="P458" s="194" t="str">
        <f t="shared" si="47"/>
        <v>是</v>
      </c>
    </row>
    <row r="459" s="175" customFormat="1" ht="18.95" customHeight="1" spans="1:16">
      <c r="A459" s="185" t="s">
        <v>165</v>
      </c>
      <c r="B459" s="186" t="s">
        <v>165</v>
      </c>
      <c r="C459" s="186" t="s">
        <v>918</v>
      </c>
      <c r="D459" s="187" t="s">
        <v>925</v>
      </c>
      <c r="E459" s="186" t="s">
        <v>176</v>
      </c>
      <c r="F459" s="60" t="s">
        <v>924</v>
      </c>
      <c r="G459" s="38">
        <v>300</v>
      </c>
      <c r="H459" s="38" t="str">
        <f>IFERROR(VLOOKUP(D459,#REF!,4,0),"0")</f>
        <v>0</v>
      </c>
      <c r="I459" s="38"/>
      <c r="J459" s="38">
        <f>VLOOKUP(F459,'数据-省本级决算数'!$A:$B,2,0)</f>
        <v>1500</v>
      </c>
      <c r="K459" s="193">
        <f t="shared" si="48"/>
        <v>5</v>
      </c>
      <c r="L459" s="193" t="e">
        <f t="shared" si="49"/>
        <v>#DIV/0!</v>
      </c>
      <c r="M459" s="193">
        <f t="shared" si="46"/>
        <v>0</v>
      </c>
      <c r="N459" s="148">
        <f t="shared" si="44"/>
        <v>4</v>
      </c>
      <c r="O459" s="194" t="str">
        <f t="shared" si="45"/>
        <v>是</v>
      </c>
      <c r="P459" s="194" t="str">
        <f t="shared" si="47"/>
        <v>是</v>
      </c>
    </row>
    <row r="460" s="175" customFormat="1" ht="18.95" customHeight="1" spans="1:16">
      <c r="A460" s="185" t="s">
        <v>165</v>
      </c>
      <c r="B460" s="186" t="s">
        <v>165</v>
      </c>
      <c r="C460" s="186" t="s">
        <v>918</v>
      </c>
      <c r="D460" s="187" t="s">
        <v>927</v>
      </c>
      <c r="E460" s="186" t="s">
        <v>176</v>
      </c>
      <c r="F460" s="60" t="s">
        <v>926</v>
      </c>
      <c r="G460" s="38">
        <v>4320</v>
      </c>
      <c r="H460" s="38" t="str">
        <f>IFERROR(VLOOKUP(D460,#REF!,4,0),"0")</f>
        <v>0</v>
      </c>
      <c r="I460" s="38"/>
      <c r="J460" s="38">
        <f>VLOOKUP(F460,'数据-省本级决算数'!$A:$B,2,0)</f>
        <v>4899</v>
      </c>
      <c r="K460" s="193">
        <f t="shared" si="48"/>
        <v>1.13</v>
      </c>
      <c r="L460" s="193" t="e">
        <f t="shared" si="49"/>
        <v>#DIV/0!</v>
      </c>
      <c r="M460" s="193">
        <f t="shared" si="46"/>
        <v>0</v>
      </c>
      <c r="N460" s="148">
        <f t="shared" si="44"/>
        <v>0.134</v>
      </c>
      <c r="O460" s="194" t="str">
        <f t="shared" si="45"/>
        <v>是</v>
      </c>
      <c r="P460" s="194" t="str">
        <f t="shared" si="47"/>
        <v>是</v>
      </c>
    </row>
    <row r="461" s="175" customFormat="1" ht="18.95" customHeight="1" spans="1:16">
      <c r="A461" s="185" t="s">
        <v>165</v>
      </c>
      <c r="B461" s="690" t="s">
        <v>880</v>
      </c>
      <c r="C461" s="186"/>
      <c r="D461" s="187" t="s">
        <v>929</v>
      </c>
      <c r="E461" s="186"/>
      <c r="F461" s="60" t="s">
        <v>928</v>
      </c>
      <c r="G461" s="188">
        <f ca="1">SUMIF($C460:$C1682,$D461,$G460:$G1681)</f>
        <v>14609</v>
      </c>
      <c r="H461" s="38">
        <f ca="1">SUMIF($C460:$C1681,$D461,$H460:$H1680)</f>
        <v>0</v>
      </c>
      <c r="I461" s="38">
        <f>IFERROR(VLOOKUP(F461,'数据-省本级调整数'!$A:$B,2,0),0)</f>
        <v>12979</v>
      </c>
      <c r="J461" s="38">
        <f>VLOOKUP(F461,'数据-省本级决算数'!$A:$B,2,0)</f>
        <v>9770</v>
      </c>
      <c r="K461" s="193">
        <f ca="1" t="shared" si="48"/>
        <v>0.67</v>
      </c>
      <c r="L461" s="193" t="e">
        <f ca="1" t="shared" si="49"/>
        <v>#DIV/0!</v>
      </c>
      <c r="M461" s="193">
        <f t="shared" si="46"/>
        <v>0.75</v>
      </c>
      <c r="N461" s="146">
        <f ca="1" t="shared" si="44"/>
        <v>-0.331</v>
      </c>
      <c r="O461" s="194" t="str">
        <f ca="1" t="shared" si="45"/>
        <v>是</v>
      </c>
      <c r="P461" s="194" t="str">
        <f t="shared" si="47"/>
        <v>是</v>
      </c>
    </row>
    <row r="462" s="175" customFormat="1" ht="18.95" customHeight="1" spans="1:16">
      <c r="A462" s="185" t="s">
        <v>165</v>
      </c>
      <c r="B462" s="186" t="s">
        <v>165</v>
      </c>
      <c r="C462" s="186" t="s">
        <v>929</v>
      </c>
      <c r="D462" s="187" t="s">
        <v>930</v>
      </c>
      <c r="E462" s="186" t="s">
        <v>176</v>
      </c>
      <c r="F462" s="60" t="s">
        <v>890</v>
      </c>
      <c r="G462" s="38">
        <v>1107</v>
      </c>
      <c r="H462" s="38" t="str">
        <f>IFERROR(VLOOKUP(D462,#REF!,4,0),"0")</f>
        <v>0</v>
      </c>
      <c r="I462" s="38"/>
      <c r="J462" s="38">
        <f>VLOOKUP(F462,'数据-省本级决算数'!$A:$B,2,0)</f>
        <v>0</v>
      </c>
      <c r="K462" s="193">
        <f t="shared" si="48"/>
        <v>0</v>
      </c>
      <c r="L462" s="193" t="e">
        <f t="shared" si="49"/>
        <v>#DIV/0!</v>
      </c>
      <c r="M462" s="193">
        <f t="shared" si="46"/>
        <v>0</v>
      </c>
      <c r="N462" s="148">
        <f t="shared" si="44"/>
        <v>-1</v>
      </c>
      <c r="O462" s="194" t="str">
        <f t="shared" si="45"/>
        <v>是</v>
      </c>
      <c r="P462" s="194" t="str">
        <f t="shared" si="47"/>
        <v>是</v>
      </c>
    </row>
    <row r="463" s="175" customFormat="1" ht="18.95" customHeight="1" spans="1:16">
      <c r="A463" s="185" t="s">
        <v>165</v>
      </c>
      <c r="B463" s="186"/>
      <c r="C463" s="186" t="s">
        <v>929</v>
      </c>
      <c r="D463" s="187" t="s">
        <v>932</v>
      </c>
      <c r="E463" s="186" t="s">
        <v>176</v>
      </c>
      <c r="F463" s="60" t="s">
        <v>931</v>
      </c>
      <c r="G463" s="38">
        <v>20</v>
      </c>
      <c r="H463" s="38" t="str">
        <f>IFERROR(VLOOKUP(D463,#REF!,4,0),"0")</f>
        <v>0</v>
      </c>
      <c r="I463" s="38"/>
      <c r="J463" s="38">
        <f>VLOOKUP(F463,'数据-省本级决算数'!$A:$B,2,0)</f>
        <v>80</v>
      </c>
      <c r="K463" s="193">
        <f t="shared" si="48"/>
        <v>4</v>
      </c>
      <c r="L463" s="193" t="e">
        <f t="shared" si="49"/>
        <v>#DIV/0!</v>
      </c>
      <c r="M463" s="193">
        <f t="shared" si="46"/>
        <v>0</v>
      </c>
      <c r="N463" s="148">
        <f t="shared" si="44"/>
        <v>3</v>
      </c>
      <c r="O463" s="194" t="str">
        <f t="shared" si="45"/>
        <v>是</v>
      </c>
      <c r="P463" s="194" t="str">
        <f t="shared" si="47"/>
        <v>是</v>
      </c>
    </row>
    <row r="464" s="175" customFormat="1" ht="18.95" customHeight="1" spans="1:16">
      <c r="A464" s="185" t="s">
        <v>165</v>
      </c>
      <c r="B464" s="186" t="s">
        <v>165</v>
      </c>
      <c r="C464" s="186" t="s">
        <v>929</v>
      </c>
      <c r="D464" s="187" t="s">
        <v>934</v>
      </c>
      <c r="E464" s="186" t="s">
        <v>176</v>
      </c>
      <c r="F464" s="60" t="s">
        <v>933</v>
      </c>
      <c r="G464" s="38">
        <v>8180</v>
      </c>
      <c r="H464" s="38" t="str">
        <f>IFERROR(VLOOKUP(D464,#REF!,4,0),"0")</f>
        <v>0</v>
      </c>
      <c r="I464" s="38"/>
      <c r="J464" s="38">
        <f>VLOOKUP(F464,'数据-省本级决算数'!$A:$B,2,0)</f>
        <v>6442</v>
      </c>
      <c r="K464" s="193">
        <f t="shared" si="48"/>
        <v>0.79</v>
      </c>
      <c r="L464" s="193" t="e">
        <f t="shared" si="49"/>
        <v>#DIV/0!</v>
      </c>
      <c r="M464" s="193">
        <f t="shared" si="46"/>
        <v>0</v>
      </c>
      <c r="N464" s="148">
        <f t="shared" si="44"/>
        <v>-0.212</v>
      </c>
      <c r="O464" s="194" t="str">
        <f t="shared" si="45"/>
        <v>是</v>
      </c>
      <c r="P464" s="194" t="str">
        <f t="shared" si="47"/>
        <v>是</v>
      </c>
    </row>
    <row r="465" s="175" customFormat="1" ht="18.95" customHeight="1" spans="1:16">
      <c r="A465" s="185" t="s">
        <v>165</v>
      </c>
      <c r="B465" s="186" t="s">
        <v>165</v>
      </c>
      <c r="C465" s="186" t="s">
        <v>929</v>
      </c>
      <c r="D465" s="187" t="s">
        <v>936</v>
      </c>
      <c r="E465" s="186" t="s">
        <v>176</v>
      </c>
      <c r="F465" s="60" t="s">
        <v>935</v>
      </c>
      <c r="G465" s="38">
        <v>5302</v>
      </c>
      <c r="H465" s="38" t="str">
        <f>IFERROR(VLOOKUP(D465,#REF!,4,0),"0")</f>
        <v>0</v>
      </c>
      <c r="I465" s="38"/>
      <c r="J465" s="38">
        <f>VLOOKUP(F465,'数据-省本级决算数'!$A:$B,2,0)</f>
        <v>2036</v>
      </c>
      <c r="K465" s="193">
        <f t="shared" si="48"/>
        <v>0.38</v>
      </c>
      <c r="L465" s="193" t="e">
        <f t="shared" si="49"/>
        <v>#DIV/0!</v>
      </c>
      <c r="M465" s="193">
        <f t="shared" si="46"/>
        <v>0</v>
      </c>
      <c r="N465" s="148">
        <f t="shared" si="44"/>
        <v>-0.616</v>
      </c>
      <c r="O465" s="194" t="str">
        <f t="shared" si="45"/>
        <v>是</v>
      </c>
      <c r="P465" s="194" t="str">
        <f t="shared" si="47"/>
        <v>是</v>
      </c>
    </row>
    <row r="466" s="175" customFormat="1" ht="18.95" customHeight="1" spans="1:16">
      <c r="A466" s="185" t="s">
        <v>165</v>
      </c>
      <c r="B466" s="690" t="s">
        <v>880</v>
      </c>
      <c r="C466" s="186"/>
      <c r="D466" s="187" t="s">
        <v>938</v>
      </c>
      <c r="E466" s="186"/>
      <c r="F466" s="60" t="s">
        <v>937</v>
      </c>
      <c r="G466" s="188">
        <f ca="1">SUMIF($C465:$C1687,$D466,$G465:$G1686)</f>
        <v>6679</v>
      </c>
      <c r="H466" s="38">
        <f ca="1">SUMIF($C465:$C1686,$D466,$H465:$H1685)</f>
        <v>0</v>
      </c>
      <c r="I466" s="38">
        <f>IFERROR(VLOOKUP(F466,'数据-省本级调整数'!$A:$B,2,0),0)</f>
        <v>5690</v>
      </c>
      <c r="J466" s="38">
        <f>VLOOKUP(F466,'数据-省本级决算数'!$A:$B,2,0)</f>
        <v>5102</v>
      </c>
      <c r="K466" s="193">
        <f ca="1" t="shared" si="48"/>
        <v>0.76</v>
      </c>
      <c r="L466" s="193" t="e">
        <f ca="1" t="shared" si="49"/>
        <v>#DIV/0!</v>
      </c>
      <c r="M466" s="193">
        <f t="shared" si="46"/>
        <v>0.9</v>
      </c>
      <c r="N466" s="146">
        <f ca="1" t="shared" si="44"/>
        <v>-0.236</v>
      </c>
      <c r="O466" s="194" t="str">
        <f ca="1" t="shared" si="45"/>
        <v>是</v>
      </c>
      <c r="P466" s="194" t="str">
        <f t="shared" si="47"/>
        <v>是</v>
      </c>
    </row>
    <row r="467" s="175" customFormat="1" ht="18.95" customHeight="1" spans="1:16">
      <c r="A467" s="185" t="s">
        <v>165</v>
      </c>
      <c r="B467" s="186" t="s">
        <v>165</v>
      </c>
      <c r="C467" s="186" t="s">
        <v>938</v>
      </c>
      <c r="D467" s="187" t="s">
        <v>940</v>
      </c>
      <c r="E467" s="186" t="s">
        <v>176</v>
      </c>
      <c r="F467" s="60" t="s">
        <v>939</v>
      </c>
      <c r="G467" s="38">
        <v>2528</v>
      </c>
      <c r="H467" s="38" t="str">
        <f>IFERROR(VLOOKUP(D467,#REF!,4,0),"0")</f>
        <v>0</v>
      </c>
      <c r="I467" s="38"/>
      <c r="J467" s="38">
        <f>VLOOKUP(F467,'数据-省本级决算数'!$A:$B,2,0)</f>
        <v>2703</v>
      </c>
      <c r="K467" s="193">
        <f t="shared" si="48"/>
        <v>1.07</v>
      </c>
      <c r="L467" s="193" t="e">
        <f t="shared" si="49"/>
        <v>#DIV/0!</v>
      </c>
      <c r="M467" s="193">
        <f t="shared" si="46"/>
        <v>0</v>
      </c>
      <c r="N467" s="148">
        <f t="shared" si="44"/>
        <v>0.069</v>
      </c>
      <c r="O467" s="194" t="str">
        <f t="shared" si="45"/>
        <v>是</v>
      </c>
      <c r="P467" s="194" t="str">
        <f t="shared" si="47"/>
        <v>是</v>
      </c>
    </row>
    <row r="468" s="175" customFormat="1" ht="18.95" customHeight="1" spans="1:16">
      <c r="A468" s="185" t="s">
        <v>165</v>
      </c>
      <c r="B468" s="186"/>
      <c r="C468" s="186" t="s">
        <v>938</v>
      </c>
      <c r="D468" s="187" t="s">
        <v>942</v>
      </c>
      <c r="E468" s="186" t="s">
        <v>176</v>
      </c>
      <c r="F468" s="60" t="s">
        <v>941</v>
      </c>
      <c r="G468" s="38">
        <v>2205</v>
      </c>
      <c r="H468" s="38" t="str">
        <f>IFERROR(VLOOKUP(D468,#REF!,4,0),"0")</f>
        <v>0</v>
      </c>
      <c r="I468" s="38"/>
      <c r="J468" s="38">
        <f>VLOOKUP(F468,'数据-省本级决算数'!$A:$B,2,0)</f>
        <v>498</v>
      </c>
      <c r="K468" s="193">
        <f t="shared" si="48"/>
        <v>0.23</v>
      </c>
      <c r="L468" s="193" t="e">
        <f t="shared" si="49"/>
        <v>#DIV/0!</v>
      </c>
      <c r="M468" s="193">
        <f t="shared" si="46"/>
        <v>0</v>
      </c>
      <c r="N468" s="148">
        <f t="shared" si="44"/>
        <v>-0.774</v>
      </c>
      <c r="O468" s="194" t="str">
        <f t="shared" si="45"/>
        <v>是</v>
      </c>
      <c r="P468" s="194" t="str">
        <f t="shared" si="47"/>
        <v>是</v>
      </c>
    </row>
    <row r="469" s="175" customFormat="1" ht="18.95" customHeight="1" spans="1:16">
      <c r="A469" s="185" t="s">
        <v>165</v>
      </c>
      <c r="B469" s="186" t="s">
        <v>165</v>
      </c>
      <c r="C469" s="186" t="s">
        <v>938</v>
      </c>
      <c r="D469" s="187" t="s">
        <v>944</v>
      </c>
      <c r="E469" s="186" t="s">
        <v>176</v>
      </c>
      <c r="F469" s="60" t="s">
        <v>943</v>
      </c>
      <c r="G469" s="38">
        <v>0</v>
      </c>
      <c r="H469" s="38" t="str">
        <f>IFERROR(VLOOKUP(D469,#REF!,4,0),"0")</f>
        <v>0</v>
      </c>
      <c r="I469" s="38"/>
      <c r="J469" s="38">
        <f>VLOOKUP(F469,'数据-省本级决算数'!$A:$B,2,0)</f>
        <v>0</v>
      </c>
      <c r="K469" s="193"/>
      <c r="L469" s="193"/>
      <c r="M469" s="193">
        <f t="shared" si="46"/>
        <v>0</v>
      </c>
      <c r="N469" s="148" t="str">
        <f t="shared" si="44"/>
        <v/>
      </c>
      <c r="O469" s="194" t="str">
        <f t="shared" si="45"/>
        <v>否</v>
      </c>
      <c r="P469" s="194" t="str">
        <f t="shared" si="47"/>
        <v>是</v>
      </c>
    </row>
    <row r="470" s="175" customFormat="1" ht="18.95" customHeight="1" spans="1:16">
      <c r="A470" s="185" t="s">
        <v>165</v>
      </c>
      <c r="B470" s="186" t="s">
        <v>165</v>
      </c>
      <c r="C470" s="186" t="s">
        <v>938</v>
      </c>
      <c r="D470" s="187" t="s">
        <v>946</v>
      </c>
      <c r="E470" s="186" t="s">
        <v>176</v>
      </c>
      <c r="F470" s="60" t="s">
        <v>945</v>
      </c>
      <c r="G470" s="38">
        <v>1946</v>
      </c>
      <c r="H470" s="38" t="str">
        <f>IFERROR(VLOOKUP(D470,#REF!,4,0),"0")</f>
        <v>0</v>
      </c>
      <c r="I470" s="38"/>
      <c r="J470" s="38">
        <f>VLOOKUP(F470,'数据-省本级决算数'!$A:$B,2,0)</f>
        <v>1901</v>
      </c>
      <c r="K470" s="193">
        <f t="shared" si="48"/>
        <v>0.98</v>
      </c>
      <c r="L470" s="193" t="e">
        <f t="shared" si="49"/>
        <v>#DIV/0!</v>
      </c>
      <c r="M470" s="193">
        <f t="shared" si="46"/>
        <v>0</v>
      </c>
      <c r="N470" s="148">
        <f t="shared" si="44"/>
        <v>-0.023</v>
      </c>
      <c r="O470" s="194" t="str">
        <f t="shared" si="45"/>
        <v>是</v>
      </c>
      <c r="P470" s="194" t="str">
        <f t="shared" si="47"/>
        <v>是</v>
      </c>
    </row>
    <row r="471" s="175" customFormat="1" ht="18.95" customHeight="1" spans="1:16">
      <c r="A471" s="185" t="s">
        <v>165</v>
      </c>
      <c r="B471" s="690" t="s">
        <v>880</v>
      </c>
      <c r="C471" s="186"/>
      <c r="D471" s="187" t="s">
        <v>948</v>
      </c>
      <c r="E471" s="186"/>
      <c r="F471" s="60" t="s">
        <v>947</v>
      </c>
      <c r="G471" s="188">
        <f ca="1">SUMIF($C470:$C1692,$D471,$G470:$G1691)</f>
        <v>5363</v>
      </c>
      <c r="H471" s="38">
        <f ca="1">SUMIF($C470:$C1691,$D471,$H470:$H1690)</f>
        <v>0</v>
      </c>
      <c r="I471" s="38">
        <f>IFERROR(VLOOKUP(F471,'数据-省本级调整数'!$A:$B,2,0),0)</f>
        <v>5723</v>
      </c>
      <c r="J471" s="38">
        <f>VLOOKUP(F471,'数据-省本级决算数'!$A:$B,2,0)</f>
        <v>5488</v>
      </c>
      <c r="K471" s="193">
        <f ca="1" t="shared" si="48"/>
        <v>1.02</v>
      </c>
      <c r="L471" s="193" t="e">
        <f ca="1" t="shared" si="49"/>
        <v>#DIV/0!</v>
      </c>
      <c r="M471" s="193">
        <f t="shared" si="46"/>
        <v>0.96</v>
      </c>
      <c r="N471" s="146">
        <f ca="1" t="shared" si="44"/>
        <v>0.023</v>
      </c>
      <c r="O471" s="194" t="str">
        <f ca="1" t="shared" si="45"/>
        <v>是</v>
      </c>
      <c r="P471" s="194" t="str">
        <f t="shared" si="47"/>
        <v>是</v>
      </c>
    </row>
    <row r="472" s="175" customFormat="1" ht="18.95" customHeight="1" spans="1:16">
      <c r="A472" s="185" t="s">
        <v>165</v>
      </c>
      <c r="B472" s="186" t="s">
        <v>165</v>
      </c>
      <c r="C472" s="186" t="s">
        <v>948</v>
      </c>
      <c r="D472" s="187" t="s">
        <v>949</v>
      </c>
      <c r="E472" s="186" t="s">
        <v>176</v>
      </c>
      <c r="F472" s="60" t="s">
        <v>890</v>
      </c>
      <c r="G472" s="38">
        <v>1122</v>
      </c>
      <c r="H472" s="38" t="str">
        <f>IFERROR(VLOOKUP(D472,#REF!,4,0),"0")</f>
        <v>0</v>
      </c>
      <c r="I472" s="38"/>
      <c r="J472" s="38">
        <f>VLOOKUP(F472,'数据-省本级决算数'!$A:$B,2,0)</f>
        <v>0</v>
      </c>
      <c r="K472" s="193">
        <f t="shared" si="48"/>
        <v>0</v>
      </c>
      <c r="L472" s="193" t="e">
        <f t="shared" si="49"/>
        <v>#DIV/0!</v>
      </c>
      <c r="M472" s="193">
        <f t="shared" si="46"/>
        <v>0</v>
      </c>
      <c r="N472" s="148">
        <f t="shared" si="44"/>
        <v>-1</v>
      </c>
      <c r="O472" s="194" t="str">
        <f t="shared" si="45"/>
        <v>是</v>
      </c>
      <c r="P472" s="194" t="str">
        <f t="shared" si="47"/>
        <v>是</v>
      </c>
    </row>
    <row r="473" s="175" customFormat="1" ht="18.95" customHeight="1" spans="1:16">
      <c r="A473" s="185" t="s">
        <v>165</v>
      </c>
      <c r="B473" s="186" t="s">
        <v>165</v>
      </c>
      <c r="C473" s="186" t="s">
        <v>948</v>
      </c>
      <c r="D473" s="187" t="s">
        <v>951</v>
      </c>
      <c r="E473" s="186" t="s">
        <v>176</v>
      </c>
      <c r="F473" s="60" t="s">
        <v>950</v>
      </c>
      <c r="G473" s="38">
        <v>3327</v>
      </c>
      <c r="H473" s="38" t="str">
        <f>IFERROR(VLOOKUP(D473,#REF!,4,0),"0")</f>
        <v>0</v>
      </c>
      <c r="I473" s="38"/>
      <c r="J473" s="38">
        <f>VLOOKUP(F473,'数据-省本级决算数'!$A:$B,2,0)</f>
        <v>3968</v>
      </c>
      <c r="K473" s="193">
        <f t="shared" si="48"/>
        <v>1.19</v>
      </c>
      <c r="L473" s="193" t="e">
        <f t="shared" si="49"/>
        <v>#DIV/0!</v>
      </c>
      <c r="M473" s="193">
        <f t="shared" si="46"/>
        <v>0</v>
      </c>
      <c r="N473" s="148">
        <f t="shared" si="44"/>
        <v>0.193</v>
      </c>
      <c r="O473" s="194" t="str">
        <f t="shared" si="45"/>
        <v>是</v>
      </c>
      <c r="P473" s="194" t="str">
        <f t="shared" si="47"/>
        <v>是</v>
      </c>
    </row>
    <row r="474" s="175" customFormat="1" ht="18.95" customHeight="1" spans="1:16">
      <c r="A474" s="185" t="s">
        <v>165</v>
      </c>
      <c r="B474" s="186" t="s">
        <v>165</v>
      </c>
      <c r="C474" s="186" t="s">
        <v>948</v>
      </c>
      <c r="D474" s="187" t="s">
        <v>953</v>
      </c>
      <c r="E474" s="186" t="s">
        <v>176</v>
      </c>
      <c r="F474" s="60" t="s">
        <v>952</v>
      </c>
      <c r="G474" s="38">
        <v>0</v>
      </c>
      <c r="H474" s="38" t="str">
        <f>IFERROR(VLOOKUP(D474,#REF!,4,0),"0")</f>
        <v>0</v>
      </c>
      <c r="I474" s="38"/>
      <c r="J474" s="38">
        <f>VLOOKUP(F474,'数据-省本级决算数'!$A:$B,2,0)</f>
        <v>0</v>
      </c>
      <c r="K474" s="193"/>
      <c r="L474" s="193"/>
      <c r="M474" s="193">
        <f t="shared" si="46"/>
        <v>0</v>
      </c>
      <c r="N474" s="148" t="str">
        <f t="shared" si="44"/>
        <v/>
      </c>
      <c r="O474" s="194" t="str">
        <f t="shared" si="45"/>
        <v>否</v>
      </c>
      <c r="P474" s="194" t="str">
        <f t="shared" si="47"/>
        <v>是</v>
      </c>
    </row>
    <row r="475" s="175" customFormat="1" ht="18.95" customHeight="1" spans="1:16">
      <c r="A475" s="185" t="s">
        <v>165</v>
      </c>
      <c r="B475" s="186"/>
      <c r="C475" s="186" t="s">
        <v>948</v>
      </c>
      <c r="D475" s="187" t="s">
        <v>955</v>
      </c>
      <c r="E475" s="186" t="s">
        <v>176</v>
      </c>
      <c r="F475" s="60" t="s">
        <v>954</v>
      </c>
      <c r="G475" s="38">
        <v>100</v>
      </c>
      <c r="H475" s="38" t="str">
        <f>IFERROR(VLOOKUP(D475,#REF!,4,0),"0")</f>
        <v>0</v>
      </c>
      <c r="I475" s="38"/>
      <c r="J475" s="38">
        <f>VLOOKUP(F475,'数据-省本级决算数'!$A:$B,2,0)</f>
        <v>100</v>
      </c>
      <c r="K475" s="193">
        <f t="shared" si="48"/>
        <v>1</v>
      </c>
      <c r="L475" s="193" t="e">
        <f t="shared" si="49"/>
        <v>#DIV/0!</v>
      </c>
      <c r="M475" s="193">
        <f t="shared" si="46"/>
        <v>0</v>
      </c>
      <c r="N475" s="148">
        <f t="shared" si="44"/>
        <v>0</v>
      </c>
      <c r="O475" s="194" t="str">
        <f t="shared" si="45"/>
        <v>是</v>
      </c>
      <c r="P475" s="194" t="str">
        <f t="shared" si="47"/>
        <v>是</v>
      </c>
    </row>
    <row r="476" s="175" customFormat="1" ht="18.95" customHeight="1" spans="1:16">
      <c r="A476" s="185" t="s">
        <v>165</v>
      </c>
      <c r="B476" s="186" t="s">
        <v>165</v>
      </c>
      <c r="C476" s="186" t="s">
        <v>948</v>
      </c>
      <c r="D476" s="187" t="s">
        <v>957</v>
      </c>
      <c r="E476" s="186" t="s">
        <v>176</v>
      </c>
      <c r="F476" s="60" t="s">
        <v>956</v>
      </c>
      <c r="G476" s="38">
        <v>0</v>
      </c>
      <c r="H476" s="38" t="str">
        <f>IFERROR(VLOOKUP(D476,#REF!,4,0),"0")</f>
        <v>0</v>
      </c>
      <c r="I476" s="38"/>
      <c r="J476" s="38">
        <f>VLOOKUP(F476,'数据-省本级决算数'!$A:$B,2,0)</f>
        <v>150</v>
      </c>
      <c r="K476" s="193"/>
      <c r="L476" s="193" t="e">
        <f t="shared" si="49"/>
        <v>#DIV/0!</v>
      </c>
      <c r="M476" s="193">
        <f t="shared" si="46"/>
        <v>0</v>
      </c>
      <c r="N476" s="148" t="str">
        <f t="shared" si="44"/>
        <v/>
      </c>
      <c r="O476" s="194" t="str">
        <f t="shared" si="45"/>
        <v>是</v>
      </c>
      <c r="P476" s="194" t="str">
        <f t="shared" si="47"/>
        <v>是</v>
      </c>
    </row>
    <row r="477" s="175" customFormat="1" ht="18.95" customHeight="1" spans="1:16">
      <c r="A477" s="185" t="s">
        <v>165</v>
      </c>
      <c r="B477" s="186" t="s">
        <v>165</v>
      </c>
      <c r="C477" s="186" t="s">
        <v>948</v>
      </c>
      <c r="D477" s="187" t="s">
        <v>959</v>
      </c>
      <c r="E477" s="186" t="s">
        <v>176</v>
      </c>
      <c r="F477" s="60" t="s">
        <v>958</v>
      </c>
      <c r="G477" s="38">
        <v>814</v>
      </c>
      <c r="H477" s="38" t="str">
        <f>IFERROR(VLOOKUP(D477,#REF!,4,0),"0")</f>
        <v>0</v>
      </c>
      <c r="I477" s="38"/>
      <c r="J477" s="38">
        <f>VLOOKUP(F477,'数据-省本级决算数'!$A:$B,2,0)</f>
        <v>0</v>
      </c>
      <c r="K477" s="193">
        <f t="shared" si="48"/>
        <v>0</v>
      </c>
      <c r="L477" s="193"/>
      <c r="M477" s="193">
        <f t="shared" si="46"/>
        <v>0</v>
      </c>
      <c r="N477" s="148">
        <f t="shared" si="44"/>
        <v>-1</v>
      </c>
      <c r="O477" s="194" t="str">
        <f t="shared" si="45"/>
        <v>是</v>
      </c>
      <c r="P477" s="194" t="str">
        <f t="shared" si="47"/>
        <v>是</v>
      </c>
    </row>
    <row r="478" s="175" customFormat="1" ht="18.95" customHeight="1" spans="1:16">
      <c r="A478" s="185" t="s">
        <v>165</v>
      </c>
      <c r="B478" s="690" t="s">
        <v>880</v>
      </c>
      <c r="C478" s="186"/>
      <c r="D478" s="187" t="s">
        <v>961</v>
      </c>
      <c r="E478" s="186"/>
      <c r="F478" s="60" t="s">
        <v>960</v>
      </c>
      <c r="G478" s="188">
        <f ca="1">SUMIF($C477:$C1699,$D478,$G477:$G1698)</f>
        <v>1612</v>
      </c>
      <c r="H478" s="38">
        <f ca="1">SUMIF($C477:$C1698,$D478,$H477:$H1697)</f>
        <v>0</v>
      </c>
      <c r="I478" s="38">
        <f>IFERROR(VLOOKUP(F478,'数据-省本级调整数'!$A:$B,2,0),0)</f>
        <v>2941</v>
      </c>
      <c r="J478" s="38">
        <f>VLOOKUP(F478,'数据-省本级决算数'!$A:$B,2,0)</f>
        <v>2664</v>
      </c>
      <c r="K478" s="193">
        <f ca="1" t="shared" si="48"/>
        <v>1.65</v>
      </c>
      <c r="L478" s="193" t="e">
        <f ca="1" t="shared" si="49"/>
        <v>#DIV/0!</v>
      </c>
      <c r="M478" s="193">
        <f t="shared" si="46"/>
        <v>0.91</v>
      </c>
      <c r="N478" s="146">
        <f ca="1" t="shared" si="44"/>
        <v>0.653</v>
      </c>
      <c r="O478" s="194" t="str">
        <f ca="1" t="shared" si="45"/>
        <v>是</v>
      </c>
      <c r="P478" s="194" t="str">
        <f t="shared" si="47"/>
        <v>是</v>
      </c>
    </row>
    <row r="479" s="175" customFormat="1" ht="18.95" customHeight="1" spans="1:16">
      <c r="A479" s="185" t="s">
        <v>165</v>
      </c>
      <c r="B479" s="186"/>
      <c r="C479" s="690" t="s">
        <v>961</v>
      </c>
      <c r="D479" s="187" t="s">
        <v>963</v>
      </c>
      <c r="E479" s="186" t="s">
        <v>176</v>
      </c>
      <c r="F479" s="60" t="s">
        <v>962</v>
      </c>
      <c r="G479" s="38">
        <v>201</v>
      </c>
      <c r="H479" s="38" t="str">
        <f>IFERROR(VLOOKUP(D479,#REF!,4,0),"0")</f>
        <v>0</v>
      </c>
      <c r="I479" s="38"/>
      <c r="J479" s="38">
        <f>VLOOKUP(F479,'数据-省本级决算数'!$A:$B,2,0)</f>
        <v>1849</v>
      </c>
      <c r="K479" s="193">
        <f t="shared" si="48"/>
        <v>9.2</v>
      </c>
      <c r="L479" s="193" t="e">
        <f t="shared" si="49"/>
        <v>#DIV/0!</v>
      </c>
      <c r="M479" s="193">
        <f t="shared" si="46"/>
        <v>0</v>
      </c>
      <c r="N479" s="148">
        <f t="shared" si="44"/>
        <v>8.199</v>
      </c>
      <c r="O479" s="194" t="str">
        <f t="shared" si="45"/>
        <v>是</v>
      </c>
      <c r="P479" s="194" t="str">
        <f t="shared" si="47"/>
        <v>是</v>
      </c>
    </row>
    <row r="480" s="175" customFormat="1" ht="18.95" customHeight="1" spans="1:16">
      <c r="A480" s="185" t="s">
        <v>165</v>
      </c>
      <c r="B480" s="186"/>
      <c r="C480" s="690" t="s">
        <v>961</v>
      </c>
      <c r="D480" s="187" t="s">
        <v>965</v>
      </c>
      <c r="E480" s="186" t="s">
        <v>176</v>
      </c>
      <c r="F480" s="60" t="s">
        <v>964</v>
      </c>
      <c r="G480" s="38">
        <v>0</v>
      </c>
      <c r="H480" s="38" t="str">
        <f>IFERROR(VLOOKUP(D480,#REF!,4,0),"0")</f>
        <v>0</v>
      </c>
      <c r="I480" s="38"/>
      <c r="J480" s="38">
        <f>VLOOKUP(F480,'数据-省本级决算数'!$A:$B,2,0)</f>
        <v>0</v>
      </c>
      <c r="K480" s="193"/>
      <c r="L480" s="193"/>
      <c r="M480" s="193">
        <f t="shared" si="46"/>
        <v>0</v>
      </c>
      <c r="N480" s="148" t="str">
        <f t="shared" si="44"/>
        <v/>
      </c>
      <c r="O480" s="194" t="str">
        <f t="shared" si="45"/>
        <v>否</v>
      </c>
      <c r="P480" s="194" t="str">
        <f t="shared" si="47"/>
        <v>是</v>
      </c>
    </row>
    <row r="481" s="175" customFormat="1" ht="18.95" customHeight="1" spans="1:16">
      <c r="A481" s="185" t="s">
        <v>165</v>
      </c>
      <c r="B481" s="186" t="s">
        <v>165</v>
      </c>
      <c r="C481" s="690" t="s">
        <v>961</v>
      </c>
      <c r="D481" s="187" t="s">
        <v>967</v>
      </c>
      <c r="E481" s="186" t="s">
        <v>176</v>
      </c>
      <c r="F481" s="60" t="s">
        <v>966</v>
      </c>
      <c r="G481" s="38">
        <v>1411</v>
      </c>
      <c r="H481" s="38" t="str">
        <f>IFERROR(VLOOKUP(D481,#REF!,4,0),"0")</f>
        <v>0</v>
      </c>
      <c r="I481" s="38"/>
      <c r="J481" s="38">
        <f>VLOOKUP(F481,'数据-省本级决算数'!$A:$B,2,0)</f>
        <v>815</v>
      </c>
      <c r="K481" s="193">
        <f t="shared" si="48"/>
        <v>0.58</v>
      </c>
      <c r="L481" s="193" t="e">
        <f t="shared" si="49"/>
        <v>#DIV/0!</v>
      </c>
      <c r="M481" s="193">
        <f t="shared" si="46"/>
        <v>0</v>
      </c>
      <c r="N481" s="148">
        <f t="shared" si="44"/>
        <v>-0.422</v>
      </c>
      <c r="O481" s="194" t="str">
        <f t="shared" si="45"/>
        <v>是</v>
      </c>
      <c r="P481" s="194" t="str">
        <f t="shared" si="47"/>
        <v>是</v>
      </c>
    </row>
    <row r="482" s="175" customFormat="1" ht="18.95" customHeight="1" spans="1:16">
      <c r="A482" s="185" t="s">
        <v>165</v>
      </c>
      <c r="B482" s="690" t="s">
        <v>880</v>
      </c>
      <c r="C482" s="186"/>
      <c r="D482" s="187" t="s">
        <v>969</v>
      </c>
      <c r="E482" s="186" t="s">
        <v>176</v>
      </c>
      <c r="F482" s="60" t="s">
        <v>968</v>
      </c>
      <c r="G482" s="188">
        <v>1370</v>
      </c>
      <c r="H482" s="38" t="str">
        <f>IFERROR(VLOOKUP(D482,#REF!,4,0),"0")</f>
        <v>0</v>
      </c>
      <c r="I482" s="38">
        <f>IFERROR(VLOOKUP(F482,'数据-省本级调整数'!$A:$B,2,0),0)</f>
        <v>1932</v>
      </c>
      <c r="J482" s="38">
        <f>VLOOKUP(F482,'数据-省本级决算数'!$A:$B,2,0)</f>
        <v>1653</v>
      </c>
      <c r="K482" s="193">
        <f t="shared" si="48"/>
        <v>1.21</v>
      </c>
      <c r="L482" s="193" t="e">
        <f t="shared" si="49"/>
        <v>#DIV/0!</v>
      </c>
      <c r="M482" s="193">
        <f t="shared" si="46"/>
        <v>0.86</v>
      </c>
      <c r="N482" s="146">
        <f t="shared" si="44"/>
        <v>0.207</v>
      </c>
      <c r="O482" s="194" t="str">
        <f t="shared" si="45"/>
        <v>是</v>
      </c>
      <c r="P482" s="194" t="str">
        <f t="shared" si="47"/>
        <v>是</v>
      </c>
    </row>
    <row r="483" s="175" customFormat="1" ht="18.95" customHeight="1" spans="1:16">
      <c r="A483" s="185" t="s">
        <v>165</v>
      </c>
      <c r="B483" s="690" t="s">
        <v>880</v>
      </c>
      <c r="C483" s="186"/>
      <c r="D483" s="187" t="s">
        <v>971</v>
      </c>
      <c r="E483" s="186"/>
      <c r="F483" s="60" t="s">
        <v>970</v>
      </c>
      <c r="G483" s="188">
        <f ca="1">SUMIF($C482:$C1704,$D483,$G482:$G1703)</f>
        <v>35865</v>
      </c>
      <c r="H483" s="38">
        <f ca="1">SUMIF($C482:$C1703,$D483,$H482:$H1702)</f>
        <v>0</v>
      </c>
      <c r="I483" s="38">
        <f>IFERROR(VLOOKUP(F483,'数据-省本级调整数'!$A:$B,2,0),0)</f>
        <v>75101</v>
      </c>
      <c r="J483" s="38">
        <f>VLOOKUP(F483,'数据-省本级决算数'!$A:$B,2,0)</f>
        <v>74436</v>
      </c>
      <c r="K483" s="193">
        <f ca="1" t="shared" si="48"/>
        <v>2.08</v>
      </c>
      <c r="L483" s="193" t="e">
        <f ca="1" t="shared" si="49"/>
        <v>#DIV/0!</v>
      </c>
      <c r="M483" s="193">
        <f t="shared" si="46"/>
        <v>0.99</v>
      </c>
      <c r="N483" s="146">
        <f ca="1" t="shared" si="44"/>
        <v>1.075</v>
      </c>
      <c r="O483" s="194" t="str">
        <f ca="1" t="shared" si="45"/>
        <v>是</v>
      </c>
      <c r="P483" s="194" t="str">
        <f t="shared" si="47"/>
        <v>是</v>
      </c>
    </row>
    <row r="484" s="175" customFormat="1" ht="18.95" customHeight="1" spans="1:16">
      <c r="A484" s="185" t="s">
        <v>165</v>
      </c>
      <c r="B484" s="186" t="s">
        <v>165</v>
      </c>
      <c r="C484" s="186" t="s">
        <v>971</v>
      </c>
      <c r="D484" s="187" t="s">
        <v>973</v>
      </c>
      <c r="E484" s="186" t="s">
        <v>176</v>
      </c>
      <c r="F484" s="60" t="s">
        <v>972</v>
      </c>
      <c r="G484" s="38">
        <v>2339</v>
      </c>
      <c r="H484" s="38" t="str">
        <f>IFERROR(VLOOKUP(D484,#REF!,4,0),"0")</f>
        <v>0</v>
      </c>
      <c r="I484" s="38"/>
      <c r="J484" s="38">
        <f>VLOOKUP(F484,'数据-省本级决算数'!$A:$B,2,0)</f>
        <v>1771</v>
      </c>
      <c r="K484" s="193">
        <f t="shared" si="48"/>
        <v>0.76</v>
      </c>
      <c r="L484" s="193" t="e">
        <f t="shared" si="49"/>
        <v>#DIV/0!</v>
      </c>
      <c r="M484" s="193">
        <f t="shared" si="46"/>
        <v>0</v>
      </c>
      <c r="N484" s="148">
        <f t="shared" si="44"/>
        <v>-0.243</v>
      </c>
      <c r="O484" s="194" t="str">
        <f t="shared" si="45"/>
        <v>是</v>
      </c>
      <c r="P484" s="194" t="str">
        <f t="shared" si="47"/>
        <v>是</v>
      </c>
    </row>
    <row r="485" s="175" customFormat="1" ht="18.95" customHeight="1" spans="1:16">
      <c r="A485" s="185"/>
      <c r="B485" s="186" t="s">
        <v>165</v>
      </c>
      <c r="C485" s="186" t="s">
        <v>971</v>
      </c>
      <c r="D485" s="187" t="s">
        <v>975</v>
      </c>
      <c r="E485" s="186" t="s">
        <v>176</v>
      </c>
      <c r="F485" s="60" t="s">
        <v>974</v>
      </c>
      <c r="G485" s="38">
        <v>0</v>
      </c>
      <c r="H485" s="38" t="str">
        <f>IFERROR(VLOOKUP(D485,#REF!,4,0),"0")</f>
        <v>0</v>
      </c>
      <c r="I485" s="38"/>
      <c r="J485" s="38">
        <f>VLOOKUP(F485,'数据-省本级决算数'!$A:$B,2,0)</f>
        <v>0</v>
      </c>
      <c r="K485" s="193"/>
      <c r="L485" s="193"/>
      <c r="M485" s="193">
        <f t="shared" si="46"/>
        <v>0</v>
      </c>
      <c r="N485" s="148" t="str">
        <f t="shared" si="44"/>
        <v/>
      </c>
      <c r="O485" s="194" t="str">
        <f t="shared" si="45"/>
        <v>否</v>
      </c>
      <c r="P485" s="194" t="str">
        <f t="shared" si="47"/>
        <v>是</v>
      </c>
    </row>
    <row r="486" s="175" customFormat="1" ht="18.95" customHeight="1" spans="1:16">
      <c r="A486" s="185" t="s">
        <v>165</v>
      </c>
      <c r="B486" s="186"/>
      <c r="C486" s="186" t="s">
        <v>971</v>
      </c>
      <c r="D486" s="187" t="s">
        <v>977</v>
      </c>
      <c r="E486" s="186" t="s">
        <v>176</v>
      </c>
      <c r="F486" s="60" t="s">
        <v>976</v>
      </c>
      <c r="G486" s="38">
        <v>1200</v>
      </c>
      <c r="H486" s="38" t="str">
        <f>IFERROR(VLOOKUP(D486,#REF!,4,0),"0")</f>
        <v>0</v>
      </c>
      <c r="I486" s="38"/>
      <c r="J486" s="38">
        <f>VLOOKUP(F486,'数据-省本级决算数'!$A:$B,2,0)</f>
        <v>9143</v>
      </c>
      <c r="K486" s="193">
        <f t="shared" si="48"/>
        <v>7.62</v>
      </c>
      <c r="L486" s="193" t="e">
        <f t="shared" si="49"/>
        <v>#DIV/0!</v>
      </c>
      <c r="M486" s="193">
        <f t="shared" si="46"/>
        <v>0</v>
      </c>
      <c r="N486" s="148">
        <f t="shared" si="44"/>
        <v>6.619</v>
      </c>
      <c r="O486" s="194" t="str">
        <f t="shared" si="45"/>
        <v>是</v>
      </c>
      <c r="P486" s="194" t="str">
        <f t="shared" si="47"/>
        <v>是</v>
      </c>
    </row>
    <row r="487" s="175" customFormat="1" ht="18.95" customHeight="1" spans="1:16">
      <c r="A487" s="185" t="s">
        <v>165</v>
      </c>
      <c r="B487" s="186" t="s">
        <v>165</v>
      </c>
      <c r="C487" s="186" t="s">
        <v>971</v>
      </c>
      <c r="D487" s="187" t="s">
        <v>979</v>
      </c>
      <c r="E487" s="186" t="s">
        <v>176</v>
      </c>
      <c r="F487" s="60" t="s">
        <v>978</v>
      </c>
      <c r="G487" s="38">
        <v>32326</v>
      </c>
      <c r="H487" s="38" t="str">
        <f>IFERROR(VLOOKUP(D487,#REF!,4,0),"0")</f>
        <v>0</v>
      </c>
      <c r="I487" s="38"/>
      <c r="J487" s="38">
        <f>VLOOKUP(F487,'数据-省本级决算数'!$A:$B,2,0)</f>
        <v>63522</v>
      </c>
      <c r="K487" s="193">
        <f t="shared" si="48"/>
        <v>1.97</v>
      </c>
      <c r="L487" s="193" t="e">
        <f t="shared" si="49"/>
        <v>#DIV/0!</v>
      </c>
      <c r="M487" s="193">
        <f t="shared" si="46"/>
        <v>0</v>
      </c>
      <c r="N487" s="148">
        <f t="shared" si="44"/>
        <v>0.965</v>
      </c>
      <c r="O487" s="194" t="str">
        <f t="shared" si="45"/>
        <v>是</v>
      </c>
      <c r="P487" s="194" t="str">
        <f t="shared" si="47"/>
        <v>是</v>
      </c>
    </row>
    <row r="488" s="175" customFormat="1" ht="18.95" customHeight="1" spans="1:16">
      <c r="A488" s="185" t="s">
        <v>164</v>
      </c>
      <c r="B488" s="186" t="s">
        <v>165</v>
      </c>
      <c r="C488" s="186"/>
      <c r="D488" s="187" t="s">
        <v>981</v>
      </c>
      <c r="E488" s="186"/>
      <c r="F488" s="61" t="s">
        <v>980</v>
      </c>
      <c r="G488" s="188">
        <f ca="1">SUMIF($B489:$B$1300,$D488,$G489:$G$1300)</f>
        <v>104498</v>
      </c>
      <c r="H488" s="188">
        <f ca="1">SUMIF($B489:$B$1300,$D488,$H489:$H$1300)</f>
        <v>0</v>
      </c>
      <c r="I488" s="188">
        <f>SUMIF($B489:$B$1300,$D488,$I489:$I$1300)</f>
        <v>168394</v>
      </c>
      <c r="J488" s="38">
        <f>VLOOKUP(F488,'数据-省本级决算数'!$A:$B,2,0)</f>
        <v>89185</v>
      </c>
      <c r="K488" s="193">
        <f ca="1" t="shared" si="48"/>
        <v>0.85</v>
      </c>
      <c r="L488" s="193" t="e">
        <f ca="1" t="shared" si="49"/>
        <v>#DIV/0!</v>
      </c>
      <c r="M488" s="193">
        <f t="shared" si="46"/>
        <v>0.53</v>
      </c>
      <c r="N488" s="146">
        <f ca="1" t="shared" si="44"/>
        <v>-0.147</v>
      </c>
      <c r="O488" s="194" t="str">
        <f ca="1" t="shared" si="45"/>
        <v>是</v>
      </c>
      <c r="P488" s="194" t="str">
        <f t="shared" si="47"/>
        <v>是</v>
      </c>
    </row>
    <row r="489" s="175" customFormat="1" ht="18.95" customHeight="1" spans="1:16">
      <c r="A489" s="185" t="s">
        <v>165</v>
      </c>
      <c r="B489" s="690" t="s">
        <v>981</v>
      </c>
      <c r="C489" s="186"/>
      <c r="D489" s="187" t="s">
        <v>983</v>
      </c>
      <c r="E489" s="186"/>
      <c r="F489" s="60" t="s">
        <v>982</v>
      </c>
      <c r="G489" s="188">
        <f ca="1">SUMIF($C488:$C1710,$D489,$G488:$G1709)</f>
        <v>30982</v>
      </c>
      <c r="H489" s="38">
        <f ca="1">SUMIF($C488:$C1709,$D489,$H488:$H1708)</f>
        <v>0</v>
      </c>
      <c r="I489" s="38">
        <f>IFERROR(VLOOKUP(F489,'数据-省本级调整数'!$A:$B,2,0),0)</f>
        <v>33413</v>
      </c>
      <c r="J489" s="38">
        <f>VLOOKUP(F489,'数据-省本级决算数'!$A:$B,2,0)</f>
        <v>29213</v>
      </c>
      <c r="K489" s="193">
        <f ca="1" t="shared" si="48"/>
        <v>0.94</v>
      </c>
      <c r="L489" s="193" t="e">
        <f ca="1" t="shared" si="49"/>
        <v>#DIV/0!</v>
      </c>
      <c r="M489" s="193">
        <f t="shared" si="46"/>
        <v>0.87</v>
      </c>
      <c r="N489" s="146">
        <f ca="1" t="shared" si="44"/>
        <v>-0.057</v>
      </c>
      <c r="O489" s="194" t="str">
        <f ca="1" t="shared" si="45"/>
        <v>是</v>
      </c>
      <c r="P489" s="194" t="str">
        <f t="shared" si="47"/>
        <v>是</v>
      </c>
    </row>
    <row r="490" s="175" customFormat="1" ht="18.95" customHeight="1" spans="1:16">
      <c r="A490" s="185" t="s">
        <v>165</v>
      </c>
      <c r="B490" s="186" t="s">
        <v>165</v>
      </c>
      <c r="C490" s="186" t="s">
        <v>983</v>
      </c>
      <c r="D490" s="187" t="s">
        <v>984</v>
      </c>
      <c r="E490" s="186" t="s">
        <v>176</v>
      </c>
      <c r="F490" s="60" t="s">
        <v>170</v>
      </c>
      <c r="G490" s="38">
        <v>1150</v>
      </c>
      <c r="H490" s="38" t="str">
        <f>IFERROR(VLOOKUP(D490,#REF!,4,0),"0")</f>
        <v>0</v>
      </c>
      <c r="I490" s="38"/>
      <c r="J490" s="38">
        <f>VLOOKUP(F490,'数据-省本级决算数'!$A:$B,2,0)</f>
        <v>4776</v>
      </c>
      <c r="K490" s="193">
        <f t="shared" si="48"/>
        <v>4.15</v>
      </c>
      <c r="L490" s="193" t="e">
        <f t="shared" si="49"/>
        <v>#DIV/0!</v>
      </c>
      <c r="M490" s="193">
        <f t="shared" si="46"/>
        <v>0</v>
      </c>
      <c r="N490" s="148">
        <f t="shared" si="44"/>
        <v>3.153</v>
      </c>
      <c r="O490" s="194" t="str">
        <f t="shared" si="45"/>
        <v>是</v>
      </c>
      <c r="P490" s="194" t="str">
        <f t="shared" si="47"/>
        <v>是</v>
      </c>
    </row>
    <row r="491" s="175" customFormat="1" ht="18.95" customHeight="1" spans="1:16">
      <c r="A491" s="185" t="s">
        <v>165</v>
      </c>
      <c r="B491" s="186" t="s">
        <v>165</v>
      </c>
      <c r="C491" s="186" t="s">
        <v>983</v>
      </c>
      <c r="D491" s="187" t="s">
        <v>985</v>
      </c>
      <c r="E491" s="186" t="s">
        <v>176</v>
      </c>
      <c r="F491" s="60" t="s">
        <v>172</v>
      </c>
      <c r="G491" s="38">
        <v>0</v>
      </c>
      <c r="H491" s="38" t="str">
        <f>IFERROR(VLOOKUP(D491,#REF!,4,0),"0")</f>
        <v>0</v>
      </c>
      <c r="I491" s="38"/>
      <c r="J491" s="38">
        <f>VLOOKUP(F491,'数据-省本级决算数'!$A:$B,2,0)</f>
        <v>590</v>
      </c>
      <c r="K491" s="193"/>
      <c r="L491" s="193" t="e">
        <f t="shared" si="49"/>
        <v>#DIV/0!</v>
      </c>
      <c r="M491" s="193">
        <f t="shared" si="46"/>
        <v>0</v>
      </c>
      <c r="N491" s="148" t="str">
        <f t="shared" si="44"/>
        <v/>
      </c>
      <c r="O491" s="194" t="str">
        <f t="shared" si="45"/>
        <v>是</v>
      </c>
      <c r="P491" s="194" t="str">
        <f t="shared" si="47"/>
        <v>是</v>
      </c>
    </row>
    <row r="492" s="175" customFormat="1" ht="18.95" customHeight="1" spans="1:16">
      <c r="A492" s="185" t="s">
        <v>165</v>
      </c>
      <c r="B492" s="186" t="s">
        <v>165</v>
      </c>
      <c r="C492" s="186" t="s">
        <v>983</v>
      </c>
      <c r="D492" s="187" t="s">
        <v>986</v>
      </c>
      <c r="E492" s="186" t="s">
        <v>176</v>
      </c>
      <c r="F492" s="60" t="s">
        <v>174</v>
      </c>
      <c r="G492" s="38">
        <v>112</v>
      </c>
      <c r="H492" s="38" t="str">
        <f>IFERROR(VLOOKUP(D492,#REF!,4,0),"0")</f>
        <v>0</v>
      </c>
      <c r="I492" s="38"/>
      <c r="J492" s="38">
        <f>VLOOKUP(F492,'数据-省本级决算数'!$A:$B,2,0)</f>
        <v>713</v>
      </c>
      <c r="K492" s="193">
        <f t="shared" si="48"/>
        <v>6.37</v>
      </c>
      <c r="L492" s="193" t="e">
        <f t="shared" si="49"/>
        <v>#DIV/0!</v>
      </c>
      <c r="M492" s="193">
        <f t="shared" si="46"/>
        <v>0</v>
      </c>
      <c r="N492" s="148">
        <f t="shared" si="44"/>
        <v>5.366</v>
      </c>
      <c r="O492" s="194" t="str">
        <f t="shared" si="45"/>
        <v>是</v>
      </c>
      <c r="P492" s="194" t="str">
        <f t="shared" si="47"/>
        <v>是</v>
      </c>
    </row>
    <row r="493" s="175" customFormat="1" ht="18.95" customHeight="1" spans="1:16">
      <c r="A493" s="185" t="s">
        <v>165</v>
      </c>
      <c r="B493" s="186" t="s">
        <v>165</v>
      </c>
      <c r="C493" s="186" t="s">
        <v>983</v>
      </c>
      <c r="D493" s="187" t="s">
        <v>988</v>
      </c>
      <c r="E493" s="186" t="s">
        <v>176</v>
      </c>
      <c r="F493" s="60" t="s">
        <v>987</v>
      </c>
      <c r="G493" s="38">
        <v>2373</v>
      </c>
      <c r="H493" s="38" t="str">
        <f>IFERROR(VLOOKUP(D493,#REF!,4,0),"0")</f>
        <v>0</v>
      </c>
      <c r="I493" s="38"/>
      <c r="J493" s="38">
        <f>VLOOKUP(F493,'数据-省本级决算数'!$A:$B,2,0)</f>
        <v>2782</v>
      </c>
      <c r="K493" s="193">
        <f t="shared" si="48"/>
        <v>1.17</v>
      </c>
      <c r="L493" s="193" t="e">
        <f t="shared" si="49"/>
        <v>#DIV/0!</v>
      </c>
      <c r="M493" s="193">
        <f t="shared" si="46"/>
        <v>0</v>
      </c>
      <c r="N493" s="148">
        <f t="shared" si="44"/>
        <v>0.172</v>
      </c>
      <c r="O493" s="194" t="str">
        <f t="shared" si="45"/>
        <v>是</v>
      </c>
      <c r="P493" s="194" t="str">
        <f t="shared" si="47"/>
        <v>是</v>
      </c>
    </row>
    <row r="494" s="175" customFormat="1" ht="18.95" customHeight="1" spans="1:16">
      <c r="A494" s="185" t="s">
        <v>165</v>
      </c>
      <c r="B494" s="186" t="s">
        <v>165</v>
      </c>
      <c r="C494" s="186" t="s">
        <v>983</v>
      </c>
      <c r="D494" s="187" t="s">
        <v>990</v>
      </c>
      <c r="E494" s="186" t="s">
        <v>176</v>
      </c>
      <c r="F494" s="60" t="s">
        <v>989</v>
      </c>
      <c r="G494" s="38">
        <v>100</v>
      </c>
      <c r="H494" s="38" t="str">
        <f>IFERROR(VLOOKUP(D494,#REF!,4,0),"0")</f>
        <v>0</v>
      </c>
      <c r="I494" s="38"/>
      <c r="J494" s="38">
        <f>VLOOKUP(F494,'数据-省本级决算数'!$A:$B,2,0)</f>
        <v>290</v>
      </c>
      <c r="K494" s="193">
        <f t="shared" si="48"/>
        <v>2.9</v>
      </c>
      <c r="L494" s="193" t="e">
        <f t="shared" si="49"/>
        <v>#DIV/0!</v>
      </c>
      <c r="M494" s="193">
        <f t="shared" si="46"/>
        <v>0</v>
      </c>
      <c r="N494" s="148">
        <f t="shared" si="44"/>
        <v>1.9</v>
      </c>
      <c r="O494" s="194" t="str">
        <f t="shared" si="45"/>
        <v>是</v>
      </c>
      <c r="P494" s="194" t="str">
        <f t="shared" si="47"/>
        <v>是</v>
      </c>
    </row>
    <row r="495" s="175" customFormat="1" ht="18.95" customHeight="1" spans="1:16">
      <c r="A495" s="185" t="s">
        <v>165</v>
      </c>
      <c r="B495" s="186" t="s">
        <v>165</v>
      </c>
      <c r="C495" s="186" t="s">
        <v>983</v>
      </c>
      <c r="D495" s="187" t="s">
        <v>992</v>
      </c>
      <c r="E495" s="186" t="s">
        <v>176</v>
      </c>
      <c r="F495" s="60" t="s">
        <v>991</v>
      </c>
      <c r="G495" s="38">
        <v>0</v>
      </c>
      <c r="H495" s="38" t="str">
        <f>IFERROR(VLOOKUP(D495,#REF!,4,0),"0")</f>
        <v>0</v>
      </c>
      <c r="I495" s="38"/>
      <c r="J495" s="38">
        <f>VLOOKUP(F495,'数据-省本级决算数'!$A:$B,2,0)</f>
        <v>0</v>
      </c>
      <c r="K495" s="193"/>
      <c r="L495" s="193"/>
      <c r="M495" s="193">
        <f t="shared" si="46"/>
        <v>0</v>
      </c>
      <c r="N495" s="148" t="str">
        <f t="shared" si="44"/>
        <v/>
      </c>
      <c r="O495" s="194" t="str">
        <f t="shared" si="45"/>
        <v>否</v>
      </c>
      <c r="P495" s="194" t="str">
        <f t="shared" si="47"/>
        <v>是</v>
      </c>
    </row>
    <row r="496" s="175" customFormat="1" ht="18.95" customHeight="1" spans="1:16">
      <c r="A496" s="185" t="s">
        <v>165</v>
      </c>
      <c r="B496" s="186" t="s">
        <v>165</v>
      </c>
      <c r="C496" s="186" t="s">
        <v>983</v>
      </c>
      <c r="D496" s="187" t="s">
        <v>994</v>
      </c>
      <c r="E496" s="186" t="s">
        <v>176</v>
      </c>
      <c r="F496" s="60" t="s">
        <v>993</v>
      </c>
      <c r="G496" s="38">
        <v>7025</v>
      </c>
      <c r="H496" s="38" t="str">
        <f>IFERROR(VLOOKUP(D496,#REF!,4,0),"0")</f>
        <v>0</v>
      </c>
      <c r="I496" s="38"/>
      <c r="J496" s="38">
        <f>VLOOKUP(F496,'数据-省本级决算数'!$A:$B,2,0)</f>
        <v>6707</v>
      </c>
      <c r="K496" s="193">
        <f t="shared" si="48"/>
        <v>0.95</v>
      </c>
      <c r="L496" s="193" t="e">
        <f t="shared" si="49"/>
        <v>#DIV/0!</v>
      </c>
      <c r="M496" s="193">
        <f t="shared" si="46"/>
        <v>0</v>
      </c>
      <c r="N496" s="148">
        <f t="shared" si="44"/>
        <v>-0.045</v>
      </c>
      <c r="O496" s="194" t="str">
        <f t="shared" si="45"/>
        <v>是</v>
      </c>
      <c r="P496" s="194" t="str">
        <f t="shared" si="47"/>
        <v>是</v>
      </c>
    </row>
    <row r="497" s="175" customFormat="1" ht="18.95" customHeight="1" spans="1:16">
      <c r="A497" s="185" t="s">
        <v>165</v>
      </c>
      <c r="B497" s="186" t="s">
        <v>165</v>
      </c>
      <c r="C497" s="186" t="s">
        <v>983</v>
      </c>
      <c r="D497" s="187" t="s">
        <v>996</v>
      </c>
      <c r="E497" s="186" t="s">
        <v>176</v>
      </c>
      <c r="F497" s="60" t="s">
        <v>995</v>
      </c>
      <c r="G497" s="38">
        <v>2872</v>
      </c>
      <c r="H497" s="38" t="str">
        <f>IFERROR(VLOOKUP(D497,#REF!,4,0),"0")</f>
        <v>0</v>
      </c>
      <c r="I497" s="38"/>
      <c r="J497" s="38">
        <f>VLOOKUP(F497,'数据-省本级决算数'!$A:$B,2,0)</f>
        <v>1167</v>
      </c>
      <c r="K497" s="193">
        <f t="shared" si="48"/>
        <v>0.41</v>
      </c>
      <c r="L497" s="193" t="e">
        <f t="shared" si="49"/>
        <v>#DIV/0!</v>
      </c>
      <c r="M497" s="193">
        <f t="shared" si="46"/>
        <v>0</v>
      </c>
      <c r="N497" s="148">
        <f t="shared" si="44"/>
        <v>-0.594</v>
      </c>
      <c r="O497" s="194" t="str">
        <f t="shared" si="45"/>
        <v>是</v>
      </c>
      <c r="P497" s="194" t="str">
        <f t="shared" si="47"/>
        <v>是</v>
      </c>
    </row>
    <row r="498" s="175" customFormat="1" ht="18.95" customHeight="1" spans="1:16">
      <c r="A498" s="185" t="s">
        <v>165</v>
      </c>
      <c r="B498" s="186" t="s">
        <v>165</v>
      </c>
      <c r="C498" s="186" t="s">
        <v>983</v>
      </c>
      <c r="D498" s="187" t="s">
        <v>998</v>
      </c>
      <c r="E498" s="186" t="s">
        <v>176</v>
      </c>
      <c r="F498" s="60" t="s">
        <v>997</v>
      </c>
      <c r="G498" s="38">
        <v>2665</v>
      </c>
      <c r="H498" s="38" t="str">
        <f>IFERROR(VLOOKUP(D498,#REF!,4,0),"0")</f>
        <v>0</v>
      </c>
      <c r="I498" s="38"/>
      <c r="J498" s="38">
        <f>VLOOKUP(F498,'数据-省本级决算数'!$A:$B,2,0)</f>
        <v>2029</v>
      </c>
      <c r="K498" s="193">
        <f t="shared" si="48"/>
        <v>0.76</v>
      </c>
      <c r="L498" s="193" t="e">
        <f t="shared" si="49"/>
        <v>#DIV/0!</v>
      </c>
      <c r="M498" s="193">
        <f t="shared" si="46"/>
        <v>0</v>
      </c>
      <c r="N498" s="148">
        <f t="shared" si="44"/>
        <v>-0.239</v>
      </c>
      <c r="O498" s="194" t="str">
        <f t="shared" si="45"/>
        <v>是</v>
      </c>
      <c r="P498" s="194" t="str">
        <f t="shared" si="47"/>
        <v>是</v>
      </c>
    </row>
    <row r="499" s="175" customFormat="1" ht="18.95" customHeight="1" spans="1:16">
      <c r="A499" s="185" t="s">
        <v>165</v>
      </c>
      <c r="B499" s="186" t="s">
        <v>165</v>
      </c>
      <c r="C499" s="186" t="s">
        <v>983</v>
      </c>
      <c r="D499" s="187" t="s">
        <v>1000</v>
      </c>
      <c r="E499" s="186" t="s">
        <v>176</v>
      </c>
      <c r="F499" s="60" t="s">
        <v>999</v>
      </c>
      <c r="G499" s="38">
        <v>383</v>
      </c>
      <c r="H499" s="38" t="str">
        <f>IFERROR(VLOOKUP(D499,#REF!,4,0),"0")</f>
        <v>0</v>
      </c>
      <c r="I499" s="38"/>
      <c r="J499" s="38">
        <f>VLOOKUP(F499,'数据-省本级决算数'!$A:$B,2,0)</f>
        <v>300</v>
      </c>
      <c r="K499" s="193">
        <f t="shared" si="48"/>
        <v>0.78</v>
      </c>
      <c r="L499" s="193" t="e">
        <f t="shared" si="49"/>
        <v>#DIV/0!</v>
      </c>
      <c r="M499" s="193">
        <f t="shared" si="46"/>
        <v>0</v>
      </c>
      <c r="N499" s="148">
        <f t="shared" si="44"/>
        <v>-0.217</v>
      </c>
      <c r="O499" s="194" t="str">
        <f t="shared" si="45"/>
        <v>是</v>
      </c>
      <c r="P499" s="194" t="str">
        <f t="shared" si="47"/>
        <v>是</v>
      </c>
    </row>
    <row r="500" s="175" customFormat="1" ht="18.95" customHeight="1" spans="1:16">
      <c r="A500" s="185" t="s">
        <v>165</v>
      </c>
      <c r="B500" s="186"/>
      <c r="C500" s="186" t="s">
        <v>983</v>
      </c>
      <c r="D500" s="187" t="s">
        <v>1002</v>
      </c>
      <c r="E500" s="186" t="s">
        <v>176</v>
      </c>
      <c r="F500" s="60" t="s">
        <v>1001</v>
      </c>
      <c r="G500" s="38">
        <v>10876</v>
      </c>
      <c r="H500" s="38" t="str">
        <f>IFERROR(VLOOKUP(D500,#REF!,4,0),"0")</f>
        <v>0</v>
      </c>
      <c r="I500" s="38"/>
      <c r="J500" s="38">
        <f>VLOOKUP(F500,'数据-省本级决算数'!$A:$B,2,0)</f>
        <v>3799</v>
      </c>
      <c r="K500" s="193">
        <f t="shared" si="48"/>
        <v>0.35</v>
      </c>
      <c r="L500" s="193" t="e">
        <f t="shared" si="49"/>
        <v>#DIV/0!</v>
      </c>
      <c r="M500" s="193">
        <f t="shared" si="46"/>
        <v>0</v>
      </c>
      <c r="N500" s="148">
        <f t="shared" si="44"/>
        <v>-0.651</v>
      </c>
      <c r="O500" s="194" t="str">
        <f t="shared" si="45"/>
        <v>是</v>
      </c>
      <c r="P500" s="194" t="str">
        <f t="shared" si="47"/>
        <v>是</v>
      </c>
    </row>
    <row r="501" s="175" customFormat="1" ht="18.95" customHeight="1" spans="1:16">
      <c r="A501" s="185" t="s">
        <v>165</v>
      </c>
      <c r="B501" s="186" t="s">
        <v>165</v>
      </c>
      <c r="C501" s="186" t="s">
        <v>983</v>
      </c>
      <c r="D501" s="187" t="s">
        <v>1004</v>
      </c>
      <c r="E501" s="186" t="s">
        <v>176</v>
      </c>
      <c r="F501" s="60" t="s">
        <v>1003</v>
      </c>
      <c r="G501" s="38">
        <v>100</v>
      </c>
      <c r="H501" s="38" t="str">
        <f>IFERROR(VLOOKUP(D501,#REF!,4,0),"0")</f>
        <v>0</v>
      </c>
      <c r="I501" s="38"/>
      <c r="J501" s="38">
        <f>VLOOKUP(F501,'数据-省本级决算数'!$A:$B,2,0)</f>
        <v>100</v>
      </c>
      <c r="K501" s="193">
        <f t="shared" si="48"/>
        <v>1</v>
      </c>
      <c r="L501" s="193" t="e">
        <f t="shared" si="49"/>
        <v>#DIV/0!</v>
      </c>
      <c r="M501" s="193">
        <f t="shared" si="46"/>
        <v>0</v>
      </c>
      <c r="N501" s="148">
        <f t="shared" si="44"/>
        <v>0</v>
      </c>
      <c r="O501" s="194" t="str">
        <f t="shared" si="45"/>
        <v>是</v>
      </c>
      <c r="P501" s="194" t="str">
        <f t="shared" si="47"/>
        <v>是</v>
      </c>
    </row>
    <row r="502" s="175" customFormat="1" ht="18.95" customHeight="1" spans="1:16">
      <c r="A502" s="185" t="s">
        <v>165</v>
      </c>
      <c r="B502" s="186" t="s">
        <v>165</v>
      </c>
      <c r="C502" s="186" t="s">
        <v>983</v>
      </c>
      <c r="D502" s="187" t="s">
        <v>1006</v>
      </c>
      <c r="E502" s="186" t="s">
        <v>176</v>
      </c>
      <c r="F502" s="60" t="s">
        <v>1005</v>
      </c>
      <c r="G502" s="38">
        <v>3326</v>
      </c>
      <c r="H502" s="38" t="str">
        <f>IFERROR(VLOOKUP(D502,#REF!,4,0),"0")</f>
        <v>0</v>
      </c>
      <c r="I502" s="38"/>
      <c r="J502" s="38">
        <f>VLOOKUP(F502,'数据-省本级决算数'!$A:$B,2,0)</f>
        <v>10340</v>
      </c>
      <c r="K502" s="193">
        <f t="shared" si="48"/>
        <v>3.11</v>
      </c>
      <c r="L502" s="193" t="e">
        <f t="shared" si="49"/>
        <v>#DIV/0!</v>
      </c>
      <c r="M502" s="193">
        <f t="shared" si="46"/>
        <v>0</v>
      </c>
      <c r="N502" s="148">
        <f t="shared" si="44"/>
        <v>2.109</v>
      </c>
      <c r="O502" s="194" t="str">
        <f t="shared" si="45"/>
        <v>是</v>
      </c>
      <c r="P502" s="194" t="str">
        <f t="shared" si="47"/>
        <v>是</v>
      </c>
    </row>
    <row r="503" s="175" customFormat="1" ht="18.95" customHeight="1" spans="1:16">
      <c r="A503" s="185" t="s">
        <v>165</v>
      </c>
      <c r="B503" s="690" t="s">
        <v>981</v>
      </c>
      <c r="C503" s="186"/>
      <c r="D503" s="187" t="s">
        <v>1008</v>
      </c>
      <c r="E503" s="186"/>
      <c r="F503" s="39" t="s">
        <v>1007</v>
      </c>
      <c r="G503" s="188">
        <f ca="1">SUMIF($C502:$C1724,$D503,$G502:$G1723)</f>
        <v>6235</v>
      </c>
      <c r="H503" s="38">
        <f ca="1">SUMIF($C502:$C1723,$D503,$H502:$H1722)</f>
        <v>0</v>
      </c>
      <c r="I503" s="38">
        <f>IFERROR(VLOOKUP(F503,'数据-省本级调整数'!$A:$B,2,0),0)</f>
        <v>8496</v>
      </c>
      <c r="J503" s="38">
        <f>VLOOKUP(F503,'数据-省本级决算数'!$A:$B,2,0)</f>
        <v>4375</v>
      </c>
      <c r="K503" s="193">
        <f ca="1" t="shared" si="48"/>
        <v>0.7</v>
      </c>
      <c r="L503" s="193" t="e">
        <f ca="1" t="shared" si="49"/>
        <v>#DIV/0!</v>
      </c>
      <c r="M503" s="193">
        <f t="shared" si="46"/>
        <v>0.51</v>
      </c>
      <c r="N503" s="146">
        <f ca="1" t="shared" si="44"/>
        <v>-0.298</v>
      </c>
      <c r="O503" s="194" t="str">
        <f ca="1" t="shared" si="45"/>
        <v>是</v>
      </c>
      <c r="P503" s="194" t="str">
        <f t="shared" si="47"/>
        <v>是</v>
      </c>
    </row>
    <row r="504" s="175" customFormat="1" ht="18.95" customHeight="1" spans="1:16">
      <c r="A504" s="185" t="s">
        <v>165</v>
      </c>
      <c r="B504" s="186" t="s">
        <v>165</v>
      </c>
      <c r="C504" s="186" t="s">
        <v>1008</v>
      </c>
      <c r="D504" s="187" t="s">
        <v>1009</v>
      </c>
      <c r="E504" s="186" t="s">
        <v>176</v>
      </c>
      <c r="F504" s="60" t="s">
        <v>170</v>
      </c>
      <c r="G504" s="38">
        <v>0</v>
      </c>
      <c r="H504" s="38" t="str">
        <f>IFERROR(VLOOKUP(D504,#REF!,4,0),"0")</f>
        <v>0</v>
      </c>
      <c r="I504" s="38"/>
      <c r="J504" s="38">
        <f>VLOOKUP(F504,'数据-省本级决算数'!$A:$B,2,0)</f>
        <v>4776</v>
      </c>
      <c r="K504" s="193"/>
      <c r="L504" s="193"/>
      <c r="M504" s="193">
        <f t="shared" si="46"/>
        <v>0</v>
      </c>
      <c r="N504" s="148" t="str">
        <f t="shared" ref="N504:N567" si="50">IF(ISERROR(J504/G504-1),"",J504/G504-1)</f>
        <v/>
      </c>
      <c r="O504" s="194" t="str">
        <f t="shared" si="45"/>
        <v>是</v>
      </c>
      <c r="P504" s="194" t="str">
        <f t="shared" si="47"/>
        <v>是</v>
      </c>
    </row>
    <row r="505" s="175" customFormat="1" ht="18.95" customHeight="1" spans="1:16">
      <c r="A505" s="185" t="s">
        <v>165</v>
      </c>
      <c r="B505" s="186" t="s">
        <v>165</v>
      </c>
      <c r="C505" s="186" t="s">
        <v>1008</v>
      </c>
      <c r="D505" s="187" t="s">
        <v>1010</v>
      </c>
      <c r="E505" s="186" t="s">
        <v>176</v>
      </c>
      <c r="F505" s="60" t="s">
        <v>172</v>
      </c>
      <c r="G505" s="38">
        <v>0</v>
      </c>
      <c r="H505" s="38" t="str">
        <f>IFERROR(VLOOKUP(D505,#REF!,4,0),"0")</f>
        <v>0</v>
      </c>
      <c r="I505" s="38"/>
      <c r="J505" s="38">
        <f>VLOOKUP(F505,'数据-省本级决算数'!$A:$B,2,0)</f>
        <v>590</v>
      </c>
      <c r="K505" s="193"/>
      <c r="L505" s="193"/>
      <c r="M505" s="193">
        <f t="shared" si="46"/>
        <v>0</v>
      </c>
      <c r="N505" s="148" t="str">
        <f t="shared" si="50"/>
        <v/>
      </c>
      <c r="O505" s="194" t="str">
        <f t="shared" si="45"/>
        <v>是</v>
      </c>
      <c r="P505" s="194" t="str">
        <f t="shared" si="47"/>
        <v>是</v>
      </c>
    </row>
    <row r="506" s="175" customFormat="1" ht="18.95" customHeight="1" spans="1:16">
      <c r="A506" s="185" t="s">
        <v>165</v>
      </c>
      <c r="B506" s="186" t="s">
        <v>165</v>
      </c>
      <c r="C506" s="186" t="s">
        <v>1008</v>
      </c>
      <c r="D506" s="187" t="s">
        <v>1011</v>
      </c>
      <c r="E506" s="186" t="s">
        <v>176</v>
      </c>
      <c r="F506" s="60" t="s">
        <v>174</v>
      </c>
      <c r="G506" s="38">
        <v>0</v>
      </c>
      <c r="H506" s="38" t="str">
        <f>IFERROR(VLOOKUP(D506,#REF!,4,0),"0")</f>
        <v>0</v>
      </c>
      <c r="I506" s="38"/>
      <c r="J506" s="38">
        <f>VLOOKUP(F506,'数据-省本级决算数'!$A:$B,2,0)</f>
        <v>713</v>
      </c>
      <c r="K506" s="193"/>
      <c r="L506" s="193"/>
      <c r="M506" s="193">
        <f t="shared" si="46"/>
        <v>0</v>
      </c>
      <c r="N506" s="148" t="str">
        <f t="shared" si="50"/>
        <v/>
      </c>
      <c r="O506" s="194" t="str">
        <f t="shared" si="45"/>
        <v>是</v>
      </c>
      <c r="P506" s="194" t="str">
        <f t="shared" si="47"/>
        <v>是</v>
      </c>
    </row>
    <row r="507" s="175" customFormat="1" ht="18.95" customHeight="1" spans="1:16">
      <c r="A507" s="185" t="s">
        <v>165</v>
      </c>
      <c r="B507" s="186" t="s">
        <v>165</v>
      </c>
      <c r="C507" s="186" t="s">
        <v>1008</v>
      </c>
      <c r="D507" s="187" t="s">
        <v>1013</v>
      </c>
      <c r="E507" s="186" t="s">
        <v>176</v>
      </c>
      <c r="F507" s="60" t="s">
        <v>1012</v>
      </c>
      <c r="G507" s="38">
        <v>2908</v>
      </c>
      <c r="H507" s="38" t="str">
        <f>IFERROR(VLOOKUP(D507,#REF!,4,0),"0")</f>
        <v>0</v>
      </c>
      <c r="I507" s="38"/>
      <c r="J507" s="38">
        <f>VLOOKUP(F507,'数据-省本级决算数'!$A:$B,2,0)</f>
        <v>1369</v>
      </c>
      <c r="K507" s="193">
        <f t="shared" si="48"/>
        <v>0.47</v>
      </c>
      <c r="L507" s="193" t="e">
        <f t="shared" si="49"/>
        <v>#DIV/0!</v>
      </c>
      <c r="M507" s="193">
        <f t="shared" si="46"/>
        <v>0</v>
      </c>
      <c r="N507" s="148">
        <f t="shared" si="50"/>
        <v>-0.529</v>
      </c>
      <c r="O507" s="194" t="str">
        <f t="shared" si="45"/>
        <v>是</v>
      </c>
      <c r="P507" s="194" t="str">
        <f t="shared" si="47"/>
        <v>是</v>
      </c>
    </row>
    <row r="508" s="175" customFormat="1" ht="18.95" customHeight="1" spans="1:16">
      <c r="A508" s="185" t="s">
        <v>165</v>
      </c>
      <c r="B508" s="186"/>
      <c r="C508" s="186" t="s">
        <v>1008</v>
      </c>
      <c r="D508" s="187" t="s">
        <v>1015</v>
      </c>
      <c r="E508" s="186" t="s">
        <v>176</v>
      </c>
      <c r="F508" s="60" t="s">
        <v>1014</v>
      </c>
      <c r="G508" s="38">
        <v>3196</v>
      </c>
      <c r="H508" s="38" t="str">
        <f>IFERROR(VLOOKUP(D508,#REF!,4,0),"0")</f>
        <v>0</v>
      </c>
      <c r="I508" s="38"/>
      <c r="J508" s="38">
        <f>VLOOKUP(F508,'数据-省本级决算数'!$A:$B,2,0)</f>
        <v>2795</v>
      </c>
      <c r="K508" s="193">
        <f t="shared" si="48"/>
        <v>0.87</v>
      </c>
      <c r="L508" s="193" t="e">
        <f t="shared" si="49"/>
        <v>#DIV/0!</v>
      </c>
      <c r="M508" s="193">
        <f t="shared" si="46"/>
        <v>0</v>
      </c>
      <c r="N508" s="148">
        <f t="shared" si="50"/>
        <v>-0.125</v>
      </c>
      <c r="O508" s="194" t="str">
        <f t="shared" si="45"/>
        <v>是</v>
      </c>
      <c r="P508" s="194" t="str">
        <f t="shared" si="47"/>
        <v>是</v>
      </c>
    </row>
    <row r="509" s="175" customFormat="1" ht="18.95" customHeight="1" spans="1:16">
      <c r="A509" s="185" t="s">
        <v>165</v>
      </c>
      <c r="B509" s="186" t="s">
        <v>165</v>
      </c>
      <c r="C509" s="186" t="s">
        <v>1008</v>
      </c>
      <c r="D509" s="187" t="s">
        <v>1017</v>
      </c>
      <c r="E509" s="186" t="s">
        <v>176</v>
      </c>
      <c r="F509" s="60" t="s">
        <v>1016</v>
      </c>
      <c r="G509" s="38">
        <v>0</v>
      </c>
      <c r="H509" s="38" t="str">
        <f>IFERROR(VLOOKUP(D509,#REF!,4,0),"0")</f>
        <v>0</v>
      </c>
      <c r="I509" s="38"/>
      <c r="J509" s="38">
        <f>VLOOKUP(F509,'数据-省本级决算数'!$A:$B,2,0)</f>
        <v>0</v>
      </c>
      <c r="K509" s="193"/>
      <c r="L509" s="193"/>
      <c r="M509" s="193">
        <f t="shared" si="46"/>
        <v>0</v>
      </c>
      <c r="N509" s="148" t="str">
        <f t="shared" si="50"/>
        <v/>
      </c>
      <c r="O509" s="194" t="str">
        <f t="shared" si="45"/>
        <v>否</v>
      </c>
      <c r="P509" s="194" t="str">
        <f t="shared" si="47"/>
        <v>是</v>
      </c>
    </row>
    <row r="510" s="175" customFormat="1" ht="18.95" customHeight="1" spans="1:16">
      <c r="A510" s="185" t="s">
        <v>165</v>
      </c>
      <c r="B510" s="186" t="s">
        <v>165</v>
      </c>
      <c r="C510" s="186" t="s">
        <v>1008</v>
      </c>
      <c r="D510" s="187" t="s">
        <v>1019</v>
      </c>
      <c r="E510" s="186" t="s">
        <v>176</v>
      </c>
      <c r="F510" s="60" t="s">
        <v>1018</v>
      </c>
      <c r="G510" s="38">
        <v>131</v>
      </c>
      <c r="H510" s="38" t="str">
        <f>IFERROR(VLOOKUP(D510,#REF!,4,0),"0")</f>
        <v>0</v>
      </c>
      <c r="I510" s="38"/>
      <c r="J510" s="38">
        <f>VLOOKUP(F510,'数据-省本级决算数'!$A:$B,2,0)</f>
        <v>211</v>
      </c>
      <c r="K510" s="193">
        <f t="shared" si="48"/>
        <v>1.61</v>
      </c>
      <c r="L510" s="193" t="e">
        <f t="shared" si="49"/>
        <v>#DIV/0!</v>
      </c>
      <c r="M510" s="193">
        <f t="shared" si="46"/>
        <v>0</v>
      </c>
      <c r="N510" s="148">
        <f t="shared" si="50"/>
        <v>0.611</v>
      </c>
      <c r="O510" s="194" t="str">
        <f t="shared" si="45"/>
        <v>是</v>
      </c>
      <c r="P510" s="194" t="str">
        <f t="shared" si="47"/>
        <v>是</v>
      </c>
    </row>
    <row r="511" s="175" customFormat="1" ht="18.95" customHeight="1" spans="1:16">
      <c r="A511" s="185" t="s">
        <v>165</v>
      </c>
      <c r="B511" s="690" t="s">
        <v>981</v>
      </c>
      <c r="C511" s="186"/>
      <c r="D511" s="187" t="s">
        <v>1021</v>
      </c>
      <c r="E511" s="186"/>
      <c r="F511" s="60" t="s">
        <v>1020</v>
      </c>
      <c r="G511" s="188">
        <f ca="1">SUMIF($C510:$C1732,$D511,$G510:$G1731)</f>
        <v>11649</v>
      </c>
      <c r="H511" s="38">
        <f ca="1">SUMIF($C510:$C1731,$D511,$H510:$H1730)</f>
        <v>0</v>
      </c>
      <c r="I511" s="38">
        <f>IFERROR(VLOOKUP(F511,'数据-省本级调整数'!$A:$B,2,0),0)</f>
        <v>9278</v>
      </c>
      <c r="J511" s="38">
        <f>VLOOKUP(F511,'数据-省本级决算数'!$A:$B,2,0)</f>
        <v>8943</v>
      </c>
      <c r="K511" s="193">
        <f ca="1" t="shared" si="48"/>
        <v>0.77</v>
      </c>
      <c r="L511" s="193" t="e">
        <f ca="1" t="shared" si="49"/>
        <v>#DIV/0!</v>
      </c>
      <c r="M511" s="193">
        <f t="shared" si="46"/>
        <v>0.96</v>
      </c>
      <c r="N511" s="146">
        <f ca="1" t="shared" si="50"/>
        <v>-0.232</v>
      </c>
      <c r="O511" s="194" t="str">
        <f ca="1" t="shared" si="45"/>
        <v>是</v>
      </c>
      <c r="P511" s="194" t="str">
        <f t="shared" si="47"/>
        <v>是</v>
      </c>
    </row>
    <row r="512" s="175" customFormat="1" ht="18.95" customHeight="1" spans="1:16">
      <c r="A512" s="185" t="s">
        <v>165</v>
      </c>
      <c r="B512" s="186" t="s">
        <v>165</v>
      </c>
      <c r="C512" s="186" t="s">
        <v>1021</v>
      </c>
      <c r="D512" s="187" t="s">
        <v>1022</v>
      </c>
      <c r="E512" s="186" t="s">
        <v>176</v>
      </c>
      <c r="F512" s="60" t="s">
        <v>170</v>
      </c>
      <c r="G512" s="38">
        <v>553</v>
      </c>
      <c r="H512" s="38" t="str">
        <f>IFERROR(VLOOKUP(D512,#REF!,4,0),"0")</f>
        <v>0</v>
      </c>
      <c r="I512" s="38"/>
      <c r="J512" s="38">
        <f>VLOOKUP(F512,'数据-省本级决算数'!$A:$B,2,0)</f>
        <v>4776</v>
      </c>
      <c r="K512" s="193">
        <f t="shared" si="48"/>
        <v>8.64</v>
      </c>
      <c r="L512" s="193" t="e">
        <f t="shared" si="49"/>
        <v>#DIV/0!</v>
      </c>
      <c r="M512" s="193">
        <f t="shared" si="46"/>
        <v>0</v>
      </c>
      <c r="N512" s="148">
        <f t="shared" si="50"/>
        <v>7.637</v>
      </c>
      <c r="O512" s="194" t="str">
        <f t="shared" si="45"/>
        <v>是</v>
      </c>
      <c r="P512" s="194" t="str">
        <f t="shared" si="47"/>
        <v>是</v>
      </c>
    </row>
    <row r="513" s="175" customFormat="1" ht="18.95" customHeight="1" spans="1:16">
      <c r="A513" s="185" t="s">
        <v>165</v>
      </c>
      <c r="B513" s="186" t="s">
        <v>165</v>
      </c>
      <c r="C513" s="186" t="s">
        <v>1021</v>
      </c>
      <c r="D513" s="187" t="s">
        <v>1023</v>
      </c>
      <c r="E513" s="186" t="s">
        <v>176</v>
      </c>
      <c r="F513" s="60" t="s">
        <v>172</v>
      </c>
      <c r="G513" s="38">
        <v>0</v>
      </c>
      <c r="H513" s="38" t="str">
        <f>IFERROR(VLOOKUP(D513,#REF!,4,0),"0")</f>
        <v>0</v>
      </c>
      <c r="I513" s="38"/>
      <c r="J513" s="38">
        <f>VLOOKUP(F513,'数据-省本级决算数'!$A:$B,2,0)</f>
        <v>590</v>
      </c>
      <c r="K513" s="193"/>
      <c r="L513" s="193"/>
      <c r="M513" s="193">
        <f t="shared" si="46"/>
        <v>0</v>
      </c>
      <c r="N513" s="148" t="str">
        <f t="shared" si="50"/>
        <v/>
      </c>
      <c r="O513" s="194" t="str">
        <f t="shared" si="45"/>
        <v>是</v>
      </c>
      <c r="P513" s="194" t="str">
        <f t="shared" si="47"/>
        <v>是</v>
      </c>
    </row>
    <row r="514" s="175" customFormat="1" ht="18.95" customHeight="1" spans="1:16">
      <c r="A514" s="185" t="s">
        <v>165</v>
      </c>
      <c r="B514" s="186" t="s">
        <v>165</v>
      </c>
      <c r="C514" s="186" t="s">
        <v>1021</v>
      </c>
      <c r="D514" s="187" t="s">
        <v>1024</v>
      </c>
      <c r="E514" s="186" t="s">
        <v>176</v>
      </c>
      <c r="F514" s="60" t="s">
        <v>174</v>
      </c>
      <c r="G514" s="38">
        <v>289</v>
      </c>
      <c r="H514" s="38" t="str">
        <f>IFERROR(VLOOKUP(D514,#REF!,4,0),"0")</f>
        <v>0</v>
      </c>
      <c r="I514" s="38"/>
      <c r="J514" s="38">
        <f>VLOOKUP(F514,'数据-省本级决算数'!$A:$B,2,0)</f>
        <v>713</v>
      </c>
      <c r="K514" s="193">
        <f t="shared" si="48"/>
        <v>2.47</v>
      </c>
      <c r="L514" s="193" t="e">
        <f t="shared" si="49"/>
        <v>#DIV/0!</v>
      </c>
      <c r="M514" s="193">
        <f t="shared" si="46"/>
        <v>0</v>
      </c>
      <c r="N514" s="148">
        <f t="shared" si="50"/>
        <v>1.467</v>
      </c>
      <c r="O514" s="194" t="str">
        <f t="shared" si="45"/>
        <v>是</v>
      </c>
      <c r="P514" s="194" t="str">
        <f t="shared" si="47"/>
        <v>是</v>
      </c>
    </row>
    <row r="515" s="175" customFormat="1" ht="18.95" customHeight="1" spans="1:16">
      <c r="A515" s="185" t="s">
        <v>165</v>
      </c>
      <c r="B515" s="186" t="s">
        <v>165</v>
      </c>
      <c r="C515" s="186" t="s">
        <v>1021</v>
      </c>
      <c r="D515" s="187" t="s">
        <v>1026</v>
      </c>
      <c r="E515" s="186" t="s">
        <v>176</v>
      </c>
      <c r="F515" s="60" t="s">
        <v>1025</v>
      </c>
      <c r="G515" s="38">
        <v>580</v>
      </c>
      <c r="H515" s="38" t="str">
        <f>IFERROR(VLOOKUP(D515,#REF!,4,0),"0")</f>
        <v>0</v>
      </c>
      <c r="I515" s="38"/>
      <c r="J515" s="38">
        <f>VLOOKUP(F515,'数据-省本级决算数'!$A:$B,2,0)</f>
        <v>620</v>
      </c>
      <c r="K515" s="193">
        <f t="shared" si="48"/>
        <v>1.07</v>
      </c>
      <c r="L515" s="193" t="e">
        <f t="shared" si="49"/>
        <v>#DIV/0!</v>
      </c>
      <c r="M515" s="193">
        <f t="shared" si="46"/>
        <v>0</v>
      </c>
      <c r="N515" s="148">
        <f t="shared" si="50"/>
        <v>0.069</v>
      </c>
      <c r="O515" s="194" t="str">
        <f t="shared" si="45"/>
        <v>是</v>
      </c>
      <c r="P515" s="194" t="str">
        <f t="shared" si="47"/>
        <v>是</v>
      </c>
    </row>
    <row r="516" s="175" customFormat="1" ht="18.95" customHeight="1" spans="1:16">
      <c r="A516" s="185" t="s">
        <v>165</v>
      </c>
      <c r="B516" s="186" t="s">
        <v>165</v>
      </c>
      <c r="C516" s="186" t="s">
        <v>1021</v>
      </c>
      <c r="D516" s="187" t="s">
        <v>1028</v>
      </c>
      <c r="E516" s="186" t="s">
        <v>176</v>
      </c>
      <c r="F516" s="60" t="s">
        <v>1027</v>
      </c>
      <c r="G516" s="38">
        <v>900</v>
      </c>
      <c r="H516" s="38" t="str">
        <f>IFERROR(VLOOKUP(D516,#REF!,4,0),"0")</f>
        <v>0</v>
      </c>
      <c r="I516" s="38"/>
      <c r="J516" s="38">
        <f>VLOOKUP(F516,'数据-省本级决算数'!$A:$B,2,0)</f>
        <v>0</v>
      </c>
      <c r="K516" s="193">
        <f t="shared" si="48"/>
        <v>0</v>
      </c>
      <c r="L516" s="193"/>
      <c r="M516" s="193">
        <f t="shared" si="46"/>
        <v>0</v>
      </c>
      <c r="N516" s="148">
        <f t="shared" si="50"/>
        <v>-1</v>
      </c>
      <c r="O516" s="194" t="str">
        <f t="shared" ref="O516:O579" si="51">IF(F516&lt;&gt;"",IF(SUM(G516:J516)&lt;&gt;0,"是","否"),"空")</f>
        <v>是</v>
      </c>
      <c r="P516" s="194" t="str">
        <f t="shared" si="47"/>
        <v>是</v>
      </c>
    </row>
    <row r="517" s="175" customFormat="1" ht="18.95" customHeight="1" spans="1:16">
      <c r="A517" s="185" t="s">
        <v>165</v>
      </c>
      <c r="B517" s="186" t="s">
        <v>165</v>
      </c>
      <c r="C517" s="186" t="s">
        <v>1021</v>
      </c>
      <c r="D517" s="187" t="s">
        <v>1030</v>
      </c>
      <c r="E517" s="186" t="s">
        <v>176</v>
      </c>
      <c r="F517" s="60" t="s">
        <v>1029</v>
      </c>
      <c r="G517" s="38">
        <v>6696</v>
      </c>
      <c r="H517" s="38" t="str">
        <f>IFERROR(VLOOKUP(D517,#REF!,4,0),"0")</f>
        <v>0</v>
      </c>
      <c r="I517" s="38"/>
      <c r="J517" s="38">
        <f>VLOOKUP(F517,'数据-省本级决算数'!$A:$B,2,0)</f>
        <v>7648</v>
      </c>
      <c r="K517" s="193">
        <f t="shared" ref="K517:K580" si="52">J517/G517</f>
        <v>1.14</v>
      </c>
      <c r="L517" s="193" t="e">
        <f t="shared" ref="L517:L580" si="53">J517/H517</f>
        <v>#DIV/0!</v>
      </c>
      <c r="M517" s="193">
        <f t="shared" ref="M517:M580" si="54">IFERROR(J517/I517,0)</f>
        <v>0</v>
      </c>
      <c r="N517" s="148">
        <f t="shared" si="50"/>
        <v>0.142</v>
      </c>
      <c r="O517" s="194" t="str">
        <f t="shared" si="51"/>
        <v>是</v>
      </c>
      <c r="P517" s="194" t="str">
        <f t="shared" ref="P517:P580" si="55">IF(C517&lt;&gt;"",IF(OR(LEFT(D517,3)="205",LEFT(D517,3)="206",LEFT(D517,3)="207",LEFT(D517,3)="208",LEFT(D517,3)="210",LEFT(D517,3)="213"),"是","否"),"是")</f>
        <v>是</v>
      </c>
    </row>
    <row r="518" s="175" customFormat="1" ht="18.95" customHeight="1" spans="1:16">
      <c r="A518" s="185" t="s">
        <v>165</v>
      </c>
      <c r="B518" s="186" t="s">
        <v>165</v>
      </c>
      <c r="C518" s="186" t="s">
        <v>1021</v>
      </c>
      <c r="D518" s="187" t="s">
        <v>1032</v>
      </c>
      <c r="E518" s="186" t="s">
        <v>176</v>
      </c>
      <c r="F518" s="60" t="s">
        <v>1031</v>
      </c>
      <c r="G518" s="38">
        <v>2224</v>
      </c>
      <c r="H518" s="38" t="str">
        <f>IFERROR(VLOOKUP(D518,#REF!,4,0),"0")</f>
        <v>0</v>
      </c>
      <c r="I518" s="38"/>
      <c r="J518" s="38">
        <f>VLOOKUP(F518,'数据-省本级决算数'!$A:$B,2,0)</f>
        <v>-607</v>
      </c>
      <c r="K518" s="193">
        <f t="shared" si="52"/>
        <v>-0.27</v>
      </c>
      <c r="L518" s="193" t="e">
        <f t="shared" si="53"/>
        <v>#DIV/0!</v>
      </c>
      <c r="M518" s="193">
        <f t="shared" si="54"/>
        <v>0</v>
      </c>
      <c r="N518" s="148">
        <f t="shared" si="50"/>
        <v>-1.273</v>
      </c>
      <c r="O518" s="194" t="str">
        <f t="shared" si="51"/>
        <v>是</v>
      </c>
      <c r="P518" s="194" t="str">
        <f t="shared" si="55"/>
        <v>是</v>
      </c>
    </row>
    <row r="519" s="175" customFormat="1" ht="18.95" customHeight="1" spans="1:16">
      <c r="A519" s="185" t="s">
        <v>165</v>
      </c>
      <c r="B519" s="186"/>
      <c r="C519" s="186" t="s">
        <v>1021</v>
      </c>
      <c r="D519" s="187" t="s">
        <v>1034</v>
      </c>
      <c r="E519" s="186" t="s">
        <v>176</v>
      </c>
      <c r="F519" s="60" t="s">
        <v>1033</v>
      </c>
      <c r="G519" s="38">
        <v>311</v>
      </c>
      <c r="H519" s="38" t="str">
        <f>IFERROR(VLOOKUP(D519,#REF!,4,0),"0")</f>
        <v>0</v>
      </c>
      <c r="I519" s="38"/>
      <c r="J519" s="38">
        <f>VLOOKUP(F519,'数据-省本级决算数'!$A:$B,2,0)</f>
        <v>335</v>
      </c>
      <c r="K519" s="193">
        <f t="shared" si="52"/>
        <v>1.08</v>
      </c>
      <c r="L519" s="193" t="e">
        <f t="shared" si="53"/>
        <v>#DIV/0!</v>
      </c>
      <c r="M519" s="193">
        <f t="shared" si="54"/>
        <v>0</v>
      </c>
      <c r="N519" s="148">
        <f t="shared" si="50"/>
        <v>0.077</v>
      </c>
      <c r="O519" s="194" t="str">
        <f t="shared" si="51"/>
        <v>是</v>
      </c>
      <c r="P519" s="194" t="str">
        <f t="shared" si="55"/>
        <v>是</v>
      </c>
    </row>
    <row r="520" s="175" customFormat="1" ht="18.95" customHeight="1" spans="1:16">
      <c r="A520" s="185" t="s">
        <v>165</v>
      </c>
      <c r="B520" s="186" t="s">
        <v>165</v>
      </c>
      <c r="C520" s="186" t="s">
        <v>1021</v>
      </c>
      <c r="D520" s="187" t="s">
        <v>1036</v>
      </c>
      <c r="E520" s="186" t="s">
        <v>176</v>
      </c>
      <c r="F520" s="60" t="s">
        <v>1035</v>
      </c>
      <c r="G520" s="38">
        <v>30</v>
      </c>
      <c r="H520" s="38" t="str">
        <f>IFERROR(VLOOKUP(D520,#REF!,4,0),"0")</f>
        <v>0</v>
      </c>
      <c r="I520" s="38"/>
      <c r="J520" s="38">
        <f>VLOOKUP(F520,'数据-省本级决算数'!$A:$B,2,0)</f>
        <v>33</v>
      </c>
      <c r="K520" s="193">
        <f t="shared" si="52"/>
        <v>1.1</v>
      </c>
      <c r="L520" s="193" t="e">
        <f t="shared" si="53"/>
        <v>#DIV/0!</v>
      </c>
      <c r="M520" s="193">
        <f t="shared" si="54"/>
        <v>0</v>
      </c>
      <c r="N520" s="148">
        <f t="shared" si="50"/>
        <v>0.1</v>
      </c>
      <c r="O520" s="194" t="str">
        <f t="shared" si="51"/>
        <v>是</v>
      </c>
      <c r="P520" s="194" t="str">
        <f t="shared" si="55"/>
        <v>是</v>
      </c>
    </row>
    <row r="521" s="175" customFormat="1" ht="18.95" customHeight="1" spans="1:16">
      <c r="A521" s="185" t="s">
        <v>165</v>
      </c>
      <c r="B521" s="186" t="s">
        <v>165</v>
      </c>
      <c r="C521" s="186" t="s">
        <v>1021</v>
      </c>
      <c r="D521" s="187" t="s">
        <v>1038</v>
      </c>
      <c r="E521" s="186" t="s">
        <v>176</v>
      </c>
      <c r="F521" s="60" t="s">
        <v>1037</v>
      </c>
      <c r="G521" s="38">
        <v>66</v>
      </c>
      <c r="H521" s="38" t="str">
        <f>IFERROR(VLOOKUP(D521,#REF!,4,0),"0")</f>
        <v>0</v>
      </c>
      <c r="I521" s="38"/>
      <c r="J521" s="38">
        <f>VLOOKUP(F521,'数据-省本级决算数'!$A:$B,2,0)</f>
        <v>-61</v>
      </c>
      <c r="K521" s="193">
        <f t="shared" si="52"/>
        <v>-0.92</v>
      </c>
      <c r="L521" s="193" t="e">
        <f t="shared" si="53"/>
        <v>#DIV/0!</v>
      </c>
      <c r="M521" s="193">
        <f t="shared" si="54"/>
        <v>0</v>
      </c>
      <c r="N521" s="148">
        <f t="shared" si="50"/>
        <v>-1.924</v>
      </c>
      <c r="O521" s="194" t="str">
        <f t="shared" si="51"/>
        <v>是</v>
      </c>
      <c r="P521" s="194" t="str">
        <f t="shared" si="55"/>
        <v>是</v>
      </c>
    </row>
    <row r="522" s="175" customFormat="1" ht="18.95" customHeight="1" spans="1:16">
      <c r="A522" s="185" t="s">
        <v>165</v>
      </c>
      <c r="B522" s="690" t="s">
        <v>981</v>
      </c>
      <c r="C522" s="186"/>
      <c r="D522" s="187" t="s">
        <v>1040</v>
      </c>
      <c r="E522" s="186"/>
      <c r="F522" s="60" t="s">
        <v>1039</v>
      </c>
      <c r="G522" s="188">
        <f ca="1">SUMIF($C521:$C1743,$D522,$G521:$G1742)</f>
        <v>30010</v>
      </c>
      <c r="H522" s="38">
        <f ca="1">SUMIF($C521:$C1742,$D522,$H521:$H1741)</f>
        <v>0</v>
      </c>
      <c r="I522" s="38">
        <f>IFERROR(VLOOKUP(F522,'数据-省本级调整数'!$A:$B,2,0),0)</f>
        <v>87383</v>
      </c>
      <c r="J522" s="38">
        <f>VLOOKUP(F522,'数据-省本级决算数'!$A:$B,2,0)</f>
        <v>20720</v>
      </c>
      <c r="K522" s="193">
        <f ca="1" t="shared" si="52"/>
        <v>0.69</v>
      </c>
      <c r="L522" s="193" t="e">
        <f ca="1" t="shared" si="53"/>
        <v>#DIV/0!</v>
      </c>
      <c r="M522" s="193">
        <f t="shared" si="54"/>
        <v>0.24</v>
      </c>
      <c r="N522" s="146">
        <f ca="1" t="shared" si="50"/>
        <v>-0.31</v>
      </c>
      <c r="O522" s="194" t="str">
        <f ca="1" t="shared" si="51"/>
        <v>是</v>
      </c>
      <c r="P522" s="194" t="str">
        <f t="shared" si="55"/>
        <v>是</v>
      </c>
    </row>
    <row r="523" s="175" customFormat="1" ht="18.95" customHeight="1" spans="1:16">
      <c r="A523" s="185" t="s">
        <v>165</v>
      </c>
      <c r="B523" s="186" t="s">
        <v>165</v>
      </c>
      <c r="C523" s="186" t="s">
        <v>1040</v>
      </c>
      <c r="D523" s="187" t="s">
        <v>1041</v>
      </c>
      <c r="E523" s="186" t="s">
        <v>176</v>
      </c>
      <c r="F523" s="60" t="s">
        <v>170</v>
      </c>
      <c r="G523" s="38">
        <v>757</v>
      </c>
      <c r="H523" s="38" t="str">
        <f>IFERROR(VLOOKUP(D523,#REF!,4,0),"0")</f>
        <v>0</v>
      </c>
      <c r="I523" s="38"/>
      <c r="J523" s="38">
        <f>VLOOKUP(F523,'数据-省本级决算数'!$A:$B,2,0)</f>
        <v>4776</v>
      </c>
      <c r="K523" s="193">
        <f t="shared" si="52"/>
        <v>6.31</v>
      </c>
      <c r="L523" s="193" t="e">
        <f t="shared" si="53"/>
        <v>#DIV/0!</v>
      </c>
      <c r="M523" s="193">
        <f t="shared" si="54"/>
        <v>0</v>
      </c>
      <c r="N523" s="148">
        <f t="shared" si="50"/>
        <v>5.309</v>
      </c>
      <c r="O523" s="194" t="str">
        <f t="shared" si="51"/>
        <v>是</v>
      </c>
      <c r="P523" s="194" t="str">
        <f t="shared" si="55"/>
        <v>是</v>
      </c>
    </row>
    <row r="524" s="175" customFormat="1" ht="18.95" customHeight="1" spans="1:16">
      <c r="A524" s="185" t="s">
        <v>165</v>
      </c>
      <c r="B524" s="186" t="s">
        <v>165</v>
      </c>
      <c r="C524" s="186" t="s">
        <v>1040</v>
      </c>
      <c r="D524" s="187" t="s">
        <v>1042</v>
      </c>
      <c r="E524" s="186" t="s">
        <v>176</v>
      </c>
      <c r="F524" s="60" t="s">
        <v>172</v>
      </c>
      <c r="G524" s="38">
        <v>0</v>
      </c>
      <c r="H524" s="38" t="str">
        <f>IFERROR(VLOOKUP(D524,#REF!,4,0),"0")</f>
        <v>0</v>
      </c>
      <c r="I524" s="38"/>
      <c r="J524" s="38">
        <f>VLOOKUP(F524,'数据-省本级决算数'!$A:$B,2,0)</f>
        <v>590</v>
      </c>
      <c r="K524" s="193"/>
      <c r="L524" s="193"/>
      <c r="M524" s="193">
        <f t="shared" si="54"/>
        <v>0</v>
      </c>
      <c r="N524" s="148" t="str">
        <f t="shared" si="50"/>
        <v/>
      </c>
      <c r="O524" s="194" t="str">
        <f t="shared" si="51"/>
        <v>是</v>
      </c>
      <c r="P524" s="194" t="str">
        <f t="shared" si="55"/>
        <v>是</v>
      </c>
    </row>
    <row r="525" s="175" customFormat="1" ht="18.95" customHeight="1" spans="1:16">
      <c r="A525" s="185" t="s">
        <v>165</v>
      </c>
      <c r="B525" s="186" t="s">
        <v>165</v>
      </c>
      <c r="C525" s="186" t="s">
        <v>1040</v>
      </c>
      <c r="D525" s="187" t="s">
        <v>1043</v>
      </c>
      <c r="E525" s="186" t="s">
        <v>176</v>
      </c>
      <c r="F525" s="60" t="s">
        <v>174</v>
      </c>
      <c r="G525" s="38">
        <v>0</v>
      </c>
      <c r="H525" s="38" t="str">
        <f>IFERROR(VLOOKUP(D525,#REF!,4,0),"0")</f>
        <v>0</v>
      </c>
      <c r="I525" s="38"/>
      <c r="J525" s="38">
        <f>VLOOKUP(F525,'数据-省本级决算数'!$A:$B,2,0)</f>
        <v>713</v>
      </c>
      <c r="K525" s="193"/>
      <c r="L525" s="193"/>
      <c r="M525" s="193">
        <f t="shared" si="54"/>
        <v>0</v>
      </c>
      <c r="N525" s="148" t="str">
        <f t="shared" si="50"/>
        <v/>
      </c>
      <c r="O525" s="194" t="str">
        <f t="shared" si="51"/>
        <v>是</v>
      </c>
      <c r="P525" s="194" t="str">
        <f t="shared" si="55"/>
        <v>是</v>
      </c>
    </row>
    <row r="526" s="175" customFormat="1" ht="18.95" customHeight="1" spans="1:16">
      <c r="A526" s="185" t="s">
        <v>165</v>
      </c>
      <c r="B526" s="186" t="s">
        <v>165</v>
      </c>
      <c r="C526" s="186" t="s">
        <v>1040</v>
      </c>
      <c r="D526" s="187" t="s">
        <v>1045</v>
      </c>
      <c r="E526" s="186" t="s">
        <v>176</v>
      </c>
      <c r="F526" s="60" t="s">
        <v>1044</v>
      </c>
      <c r="G526" s="38">
        <v>4038</v>
      </c>
      <c r="H526" s="38" t="str">
        <f>IFERROR(VLOOKUP(D526,#REF!,4,0),"0")</f>
        <v>0</v>
      </c>
      <c r="I526" s="38"/>
      <c r="J526" s="38">
        <f>VLOOKUP(F526,'数据-省本级决算数'!$A:$B,2,0)</f>
        <v>4913</v>
      </c>
      <c r="K526" s="193">
        <f t="shared" si="52"/>
        <v>1.22</v>
      </c>
      <c r="L526" s="193" t="e">
        <f t="shared" si="53"/>
        <v>#DIV/0!</v>
      </c>
      <c r="M526" s="193">
        <f t="shared" si="54"/>
        <v>0</v>
      </c>
      <c r="N526" s="148">
        <f t="shared" si="50"/>
        <v>0.217</v>
      </c>
      <c r="O526" s="194" t="str">
        <f t="shared" si="51"/>
        <v>是</v>
      </c>
      <c r="P526" s="194" t="str">
        <f t="shared" si="55"/>
        <v>是</v>
      </c>
    </row>
    <row r="527" s="175" customFormat="1" ht="18.95" customHeight="1" spans="1:16">
      <c r="A527" s="185" t="s">
        <v>165</v>
      </c>
      <c r="B527" s="186" t="s">
        <v>165</v>
      </c>
      <c r="C527" s="186" t="s">
        <v>1040</v>
      </c>
      <c r="D527" s="187" t="s">
        <v>1047</v>
      </c>
      <c r="E527" s="186" t="s">
        <v>176</v>
      </c>
      <c r="F527" s="60" t="s">
        <v>1046</v>
      </c>
      <c r="G527" s="38">
        <v>768</v>
      </c>
      <c r="H527" s="38" t="str">
        <f>IFERROR(VLOOKUP(D527,#REF!,4,0),"0")</f>
        <v>0</v>
      </c>
      <c r="I527" s="38"/>
      <c r="J527" s="38">
        <f>VLOOKUP(F527,'数据-省本级决算数'!$A:$B,2,0)</f>
        <v>1127</v>
      </c>
      <c r="K527" s="193">
        <f t="shared" si="52"/>
        <v>1.47</v>
      </c>
      <c r="L527" s="193" t="e">
        <f t="shared" si="53"/>
        <v>#DIV/0!</v>
      </c>
      <c r="M527" s="193">
        <f t="shared" si="54"/>
        <v>0</v>
      </c>
      <c r="N527" s="148">
        <f t="shared" si="50"/>
        <v>0.467</v>
      </c>
      <c r="O527" s="194" t="str">
        <f t="shared" si="51"/>
        <v>是</v>
      </c>
      <c r="P527" s="194" t="str">
        <f t="shared" si="55"/>
        <v>是</v>
      </c>
    </row>
    <row r="528" s="175" customFormat="1" ht="18.95" customHeight="1" spans="1:16">
      <c r="A528" s="185" t="s">
        <v>165</v>
      </c>
      <c r="B528" s="186"/>
      <c r="C528" s="186" t="s">
        <v>1040</v>
      </c>
      <c r="D528" s="187" t="s">
        <v>1049</v>
      </c>
      <c r="E528" s="186" t="s">
        <v>176</v>
      </c>
      <c r="F528" s="60" t="s">
        <v>1048</v>
      </c>
      <c r="G528" s="38">
        <v>1549</v>
      </c>
      <c r="H528" s="38" t="str">
        <f>IFERROR(VLOOKUP(D528,#REF!,4,0),"0")</f>
        <v>0</v>
      </c>
      <c r="I528" s="38"/>
      <c r="J528" s="38">
        <f>VLOOKUP(F528,'数据-省本级决算数'!$A:$B,2,0)</f>
        <v>73</v>
      </c>
      <c r="K528" s="193">
        <f t="shared" si="52"/>
        <v>0.05</v>
      </c>
      <c r="L528" s="193" t="e">
        <f t="shared" si="53"/>
        <v>#DIV/0!</v>
      </c>
      <c r="M528" s="193">
        <f t="shared" si="54"/>
        <v>0</v>
      </c>
      <c r="N528" s="148">
        <f t="shared" si="50"/>
        <v>-0.953</v>
      </c>
      <c r="O528" s="194" t="str">
        <f t="shared" si="51"/>
        <v>是</v>
      </c>
      <c r="P528" s="194" t="str">
        <f t="shared" si="55"/>
        <v>是</v>
      </c>
    </row>
    <row r="529" s="175" customFormat="1" ht="18.95" customHeight="1" spans="1:16">
      <c r="A529" s="185" t="s">
        <v>165</v>
      </c>
      <c r="B529" s="186" t="s">
        <v>165</v>
      </c>
      <c r="C529" s="186" t="s">
        <v>1040</v>
      </c>
      <c r="D529" s="187" t="s">
        <v>1051</v>
      </c>
      <c r="E529" s="186" t="s">
        <v>176</v>
      </c>
      <c r="F529" s="60" t="s">
        <v>1050</v>
      </c>
      <c r="G529" s="38">
        <v>22898</v>
      </c>
      <c r="H529" s="38" t="str">
        <f>IFERROR(VLOOKUP(D529,#REF!,4,0),"0")</f>
        <v>0</v>
      </c>
      <c r="I529" s="38"/>
      <c r="J529" s="38">
        <f>VLOOKUP(F529,'数据-省本级决算数'!$A:$B,2,0)</f>
        <v>13691</v>
      </c>
      <c r="K529" s="193">
        <f t="shared" si="52"/>
        <v>0.6</v>
      </c>
      <c r="L529" s="193" t="e">
        <f t="shared" si="53"/>
        <v>#DIV/0!</v>
      </c>
      <c r="M529" s="193">
        <f t="shared" si="54"/>
        <v>0</v>
      </c>
      <c r="N529" s="148">
        <f t="shared" si="50"/>
        <v>-0.402</v>
      </c>
      <c r="O529" s="194" t="str">
        <f t="shared" si="51"/>
        <v>是</v>
      </c>
      <c r="P529" s="194" t="str">
        <f t="shared" si="55"/>
        <v>是</v>
      </c>
    </row>
    <row r="530" s="175" customFormat="1" ht="18.95" customHeight="1" spans="1:16">
      <c r="A530" s="185" t="s">
        <v>165</v>
      </c>
      <c r="B530" s="690" t="s">
        <v>981</v>
      </c>
      <c r="C530" s="186"/>
      <c r="D530" s="187" t="s">
        <v>1053</v>
      </c>
      <c r="E530" s="186"/>
      <c r="F530" s="60" t="s">
        <v>1052</v>
      </c>
      <c r="G530" s="188">
        <f ca="1">SUMIF($C529:$C1751,$D530,$G529:$G1750)</f>
        <v>8470</v>
      </c>
      <c r="H530" s="38">
        <f ca="1">SUMIF($C529:$C1750,$D530,$H529:$H1749)</f>
        <v>0</v>
      </c>
      <c r="I530" s="38">
        <f>IFERROR(VLOOKUP(F530,'数据-省本级调整数'!$A:$B,2,0),0)</f>
        <v>5353</v>
      </c>
      <c r="J530" s="38">
        <f>VLOOKUP(F530,'数据-省本级决算数'!$A:$B,2,0)</f>
        <v>5353</v>
      </c>
      <c r="K530" s="193">
        <f ca="1" t="shared" si="52"/>
        <v>0.63</v>
      </c>
      <c r="L530" s="193" t="e">
        <f ca="1" t="shared" si="53"/>
        <v>#DIV/0!</v>
      </c>
      <c r="M530" s="193">
        <f t="shared" si="54"/>
        <v>1</v>
      </c>
      <c r="N530" s="146">
        <f ca="1" t="shared" si="50"/>
        <v>-0.368</v>
      </c>
      <c r="O530" s="194" t="str">
        <f ca="1" t="shared" si="51"/>
        <v>是</v>
      </c>
      <c r="P530" s="194" t="str">
        <f t="shared" si="55"/>
        <v>是</v>
      </c>
    </row>
    <row r="531" s="175" customFormat="1" ht="18.95" customHeight="1" spans="1:16">
      <c r="A531" s="185" t="s">
        <v>165</v>
      </c>
      <c r="B531" s="186" t="s">
        <v>165</v>
      </c>
      <c r="C531" s="186" t="s">
        <v>1053</v>
      </c>
      <c r="D531" s="187" t="s">
        <v>1054</v>
      </c>
      <c r="E531" s="186" t="s">
        <v>176</v>
      </c>
      <c r="F531" s="60" t="s">
        <v>170</v>
      </c>
      <c r="G531" s="38">
        <v>714</v>
      </c>
      <c r="H531" s="38" t="str">
        <f>IFERROR(VLOOKUP(D531,#REF!,4,0),"0")</f>
        <v>0</v>
      </c>
      <c r="I531" s="38"/>
      <c r="J531" s="38">
        <f>VLOOKUP(F531,'数据-省本级决算数'!$A:$B,2,0)</f>
        <v>4776</v>
      </c>
      <c r="K531" s="193">
        <f t="shared" si="52"/>
        <v>6.69</v>
      </c>
      <c r="L531" s="193" t="e">
        <f t="shared" si="53"/>
        <v>#DIV/0!</v>
      </c>
      <c r="M531" s="193">
        <f t="shared" si="54"/>
        <v>0</v>
      </c>
      <c r="N531" s="148">
        <f t="shared" si="50"/>
        <v>5.689</v>
      </c>
      <c r="O531" s="194" t="str">
        <f t="shared" si="51"/>
        <v>是</v>
      </c>
      <c r="P531" s="194" t="str">
        <f t="shared" si="55"/>
        <v>是</v>
      </c>
    </row>
    <row r="532" s="175" customFormat="1" ht="18.95" customHeight="1" spans="1:16">
      <c r="A532" s="185" t="s">
        <v>165</v>
      </c>
      <c r="B532" s="186" t="s">
        <v>165</v>
      </c>
      <c r="C532" s="186" t="s">
        <v>1053</v>
      </c>
      <c r="D532" s="187" t="s">
        <v>1055</v>
      </c>
      <c r="E532" s="186" t="s">
        <v>176</v>
      </c>
      <c r="F532" s="60" t="s">
        <v>172</v>
      </c>
      <c r="G532" s="38">
        <v>160</v>
      </c>
      <c r="H532" s="38" t="str">
        <f>IFERROR(VLOOKUP(D532,#REF!,4,0),"0")</f>
        <v>0</v>
      </c>
      <c r="I532" s="38"/>
      <c r="J532" s="38">
        <f>VLOOKUP(F532,'数据-省本级决算数'!$A:$B,2,0)</f>
        <v>590</v>
      </c>
      <c r="K532" s="193">
        <f t="shared" si="52"/>
        <v>3.69</v>
      </c>
      <c r="L532" s="193" t="e">
        <f t="shared" si="53"/>
        <v>#DIV/0!</v>
      </c>
      <c r="M532" s="193">
        <f t="shared" si="54"/>
        <v>0</v>
      </c>
      <c r="N532" s="148">
        <f t="shared" si="50"/>
        <v>2.688</v>
      </c>
      <c r="O532" s="194" t="str">
        <f t="shared" si="51"/>
        <v>是</v>
      </c>
      <c r="P532" s="194" t="str">
        <f t="shared" si="55"/>
        <v>是</v>
      </c>
    </row>
    <row r="533" s="175" customFormat="1" ht="18.95" customHeight="1" spans="1:16">
      <c r="A533" s="185" t="s">
        <v>165</v>
      </c>
      <c r="B533" s="186" t="s">
        <v>165</v>
      </c>
      <c r="C533" s="186" t="s">
        <v>1053</v>
      </c>
      <c r="D533" s="187" t="s">
        <v>1056</v>
      </c>
      <c r="E533" s="186" t="s">
        <v>176</v>
      </c>
      <c r="F533" s="60" t="s">
        <v>174</v>
      </c>
      <c r="G533" s="38">
        <v>50</v>
      </c>
      <c r="H533" s="38" t="str">
        <f>IFERROR(VLOOKUP(D533,#REF!,4,0),"0")</f>
        <v>0</v>
      </c>
      <c r="I533" s="38"/>
      <c r="J533" s="38">
        <f>VLOOKUP(F533,'数据-省本级决算数'!$A:$B,2,0)</f>
        <v>713</v>
      </c>
      <c r="K533" s="193">
        <f t="shared" si="52"/>
        <v>14.26</v>
      </c>
      <c r="L533" s="193" t="e">
        <f t="shared" si="53"/>
        <v>#DIV/0!</v>
      </c>
      <c r="M533" s="193">
        <f t="shared" si="54"/>
        <v>0</v>
      </c>
      <c r="N533" s="148">
        <f t="shared" si="50"/>
        <v>13.26</v>
      </c>
      <c r="O533" s="194" t="str">
        <f t="shared" si="51"/>
        <v>是</v>
      </c>
      <c r="P533" s="194" t="str">
        <f t="shared" si="55"/>
        <v>是</v>
      </c>
    </row>
    <row r="534" s="175" customFormat="1" ht="18.95" customHeight="1" spans="1:16">
      <c r="A534" s="185" t="s">
        <v>165</v>
      </c>
      <c r="B534" s="186" t="s">
        <v>165</v>
      </c>
      <c r="C534" s="186" t="s">
        <v>1053</v>
      </c>
      <c r="D534" s="187" t="s">
        <v>1058</v>
      </c>
      <c r="E534" s="186" t="s">
        <v>176</v>
      </c>
      <c r="F534" s="60" t="s">
        <v>1057</v>
      </c>
      <c r="G534" s="38">
        <v>0</v>
      </c>
      <c r="H534" s="38" t="str">
        <f>IFERROR(VLOOKUP(D534,#REF!,4,0),"0")</f>
        <v>0</v>
      </c>
      <c r="I534" s="38"/>
      <c r="J534" s="38">
        <f>VLOOKUP(F534,'数据-省本级决算数'!$A:$B,2,0)</f>
        <v>0</v>
      </c>
      <c r="K534" s="193"/>
      <c r="L534" s="193"/>
      <c r="M534" s="193">
        <f t="shared" si="54"/>
        <v>0</v>
      </c>
      <c r="N534" s="148" t="str">
        <f t="shared" si="50"/>
        <v/>
      </c>
      <c r="O534" s="194" t="str">
        <f t="shared" si="51"/>
        <v>否</v>
      </c>
      <c r="P534" s="194" t="str">
        <f t="shared" si="55"/>
        <v>是</v>
      </c>
    </row>
    <row r="535" s="175" customFormat="1" ht="18.95" customHeight="1" spans="1:16">
      <c r="A535" s="185" t="s">
        <v>165</v>
      </c>
      <c r="B535" s="186" t="s">
        <v>165</v>
      </c>
      <c r="C535" s="186" t="s">
        <v>1053</v>
      </c>
      <c r="D535" s="187" t="s">
        <v>1060</v>
      </c>
      <c r="E535" s="186" t="s">
        <v>176</v>
      </c>
      <c r="F535" s="60" t="s">
        <v>1059</v>
      </c>
      <c r="G535" s="38">
        <v>6090</v>
      </c>
      <c r="H535" s="38" t="str">
        <f>IFERROR(VLOOKUP(D535,#REF!,4,0),"0")</f>
        <v>0</v>
      </c>
      <c r="I535" s="38"/>
      <c r="J535" s="38">
        <f>VLOOKUP(F535,'数据-省本级决算数'!$A:$B,2,0)</f>
        <v>4131</v>
      </c>
      <c r="K535" s="193">
        <f t="shared" si="52"/>
        <v>0.68</v>
      </c>
      <c r="L535" s="193" t="e">
        <f t="shared" si="53"/>
        <v>#DIV/0!</v>
      </c>
      <c r="M535" s="193">
        <f t="shared" si="54"/>
        <v>0</v>
      </c>
      <c r="N535" s="148">
        <f t="shared" si="50"/>
        <v>-0.322</v>
      </c>
      <c r="O535" s="194" t="str">
        <f t="shared" si="51"/>
        <v>是</v>
      </c>
      <c r="P535" s="194" t="str">
        <f t="shared" si="55"/>
        <v>是</v>
      </c>
    </row>
    <row r="536" s="175" customFormat="1" ht="18.95" customHeight="1" spans="1:16">
      <c r="A536" s="185" t="s">
        <v>165</v>
      </c>
      <c r="B536" s="186"/>
      <c r="C536" s="186" t="s">
        <v>1053</v>
      </c>
      <c r="D536" s="187" t="s">
        <v>1062</v>
      </c>
      <c r="E536" s="186" t="s">
        <v>176</v>
      </c>
      <c r="F536" s="60" t="s">
        <v>1061</v>
      </c>
      <c r="G536" s="38">
        <v>100</v>
      </c>
      <c r="H536" s="38" t="str">
        <f>IFERROR(VLOOKUP(D536,#REF!,4,0),"0")</f>
        <v>0</v>
      </c>
      <c r="I536" s="38"/>
      <c r="J536" s="38">
        <f>VLOOKUP(F536,'数据-省本级决算数'!$A:$B,2,0)</f>
        <v>57</v>
      </c>
      <c r="K536" s="193">
        <f t="shared" si="52"/>
        <v>0.57</v>
      </c>
      <c r="L536" s="193" t="e">
        <f t="shared" si="53"/>
        <v>#DIV/0!</v>
      </c>
      <c r="M536" s="193">
        <f t="shared" si="54"/>
        <v>0</v>
      </c>
      <c r="N536" s="148">
        <f t="shared" si="50"/>
        <v>-0.43</v>
      </c>
      <c r="O536" s="194" t="str">
        <f t="shared" si="51"/>
        <v>是</v>
      </c>
      <c r="P536" s="194" t="str">
        <f t="shared" si="55"/>
        <v>是</v>
      </c>
    </row>
    <row r="537" s="175" customFormat="1" ht="18.95" customHeight="1" spans="1:16">
      <c r="A537" s="185" t="s">
        <v>165</v>
      </c>
      <c r="B537" s="186" t="s">
        <v>165</v>
      </c>
      <c r="C537" s="186" t="s">
        <v>1053</v>
      </c>
      <c r="D537" s="187" t="s">
        <v>1064</v>
      </c>
      <c r="E537" s="186" t="s">
        <v>176</v>
      </c>
      <c r="F537" s="60" t="s">
        <v>1063</v>
      </c>
      <c r="G537" s="38">
        <v>140</v>
      </c>
      <c r="H537" s="38" t="str">
        <f>IFERROR(VLOOKUP(D537,#REF!,4,0),"0")</f>
        <v>0</v>
      </c>
      <c r="I537" s="38"/>
      <c r="J537" s="38">
        <f>VLOOKUP(F537,'数据-省本级决算数'!$A:$B,2,0)</f>
        <v>59</v>
      </c>
      <c r="K537" s="193">
        <f t="shared" si="52"/>
        <v>0.42</v>
      </c>
      <c r="L537" s="193" t="e">
        <f t="shared" si="53"/>
        <v>#DIV/0!</v>
      </c>
      <c r="M537" s="193">
        <f t="shared" si="54"/>
        <v>0</v>
      </c>
      <c r="N537" s="148">
        <f t="shared" si="50"/>
        <v>-0.579</v>
      </c>
      <c r="O537" s="194" t="str">
        <f t="shared" si="51"/>
        <v>是</v>
      </c>
      <c r="P537" s="194" t="str">
        <f t="shared" si="55"/>
        <v>是</v>
      </c>
    </row>
    <row r="538" s="175" customFormat="1" ht="18.95" customHeight="1" spans="1:16">
      <c r="A538" s="185" t="s">
        <v>165</v>
      </c>
      <c r="B538" s="186" t="s">
        <v>165</v>
      </c>
      <c r="C538" s="186" t="s">
        <v>1053</v>
      </c>
      <c r="D538" s="187" t="s">
        <v>1066</v>
      </c>
      <c r="E538" s="186" t="s">
        <v>176</v>
      </c>
      <c r="F538" s="60" t="s">
        <v>1065</v>
      </c>
      <c r="G538" s="38">
        <v>1216</v>
      </c>
      <c r="H538" s="38" t="str">
        <f>IFERROR(VLOOKUP(D538,#REF!,4,0),"0")</f>
        <v>0</v>
      </c>
      <c r="I538" s="38"/>
      <c r="J538" s="38">
        <f>VLOOKUP(F538,'数据-省本级决算数'!$A:$B,2,0)</f>
        <v>140</v>
      </c>
      <c r="K538" s="193">
        <f t="shared" si="52"/>
        <v>0.12</v>
      </c>
      <c r="L538" s="193" t="e">
        <f t="shared" si="53"/>
        <v>#DIV/0!</v>
      </c>
      <c r="M538" s="193">
        <f t="shared" si="54"/>
        <v>0</v>
      </c>
      <c r="N538" s="148">
        <f t="shared" si="50"/>
        <v>-0.885</v>
      </c>
      <c r="O538" s="194" t="str">
        <f t="shared" si="51"/>
        <v>是</v>
      </c>
      <c r="P538" s="194" t="str">
        <f t="shared" si="55"/>
        <v>是</v>
      </c>
    </row>
    <row r="539" s="175" customFormat="1" ht="18.95" customHeight="1" spans="1:16">
      <c r="A539" s="185"/>
      <c r="B539" s="690" t="s">
        <v>981</v>
      </c>
      <c r="C539" s="186" t="s">
        <v>165</v>
      </c>
      <c r="D539" s="187" t="s">
        <v>1068</v>
      </c>
      <c r="E539" s="186" t="s">
        <v>165</v>
      </c>
      <c r="F539" s="60" t="s">
        <v>1067</v>
      </c>
      <c r="G539" s="188">
        <f ca="1">SUMIF($C538:$C1760,$D539,$G538:$G1759)</f>
        <v>17152</v>
      </c>
      <c r="H539" s="38">
        <f ca="1">SUMIF($C538:$C1759,$D539,$H538:$H1758)</f>
        <v>0</v>
      </c>
      <c r="I539" s="38">
        <f>IFERROR(VLOOKUP(F539,'数据-省本级调整数'!$A:$B,2,0),0)</f>
        <v>24471</v>
      </c>
      <c r="J539" s="38">
        <f>VLOOKUP(F539,'数据-省本级决算数'!$A:$B,2,0)</f>
        <v>20581</v>
      </c>
      <c r="K539" s="193">
        <f ca="1" t="shared" si="52"/>
        <v>1.2</v>
      </c>
      <c r="L539" s="193" t="e">
        <f ca="1" t="shared" si="53"/>
        <v>#DIV/0!</v>
      </c>
      <c r="M539" s="193">
        <f t="shared" si="54"/>
        <v>0.84</v>
      </c>
      <c r="N539" s="146">
        <f ca="1" t="shared" si="50"/>
        <v>0.2</v>
      </c>
      <c r="O539" s="194" t="str">
        <f ca="1" t="shared" si="51"/>
        <v>是</v>
      </c>
      <c r="P539" s="194" t="str">
        <f t="shared" si="55"/>
        <v>是</v>
      </c>
    </row>
    <row r="540" s="175" customFormat="1" ht="18.95" customHeight="1" spans="1:16">
      <c r="A540" s="185" t="s">
        <v>165</v>
      </c>
      <c r="B540" s="186"/>
      <c r="C540" s="690" t="s">
        <v>1068</v>
      </c>
      <c r="D540" s="187" t="s">
        <v>1070</v>
      </c>
      <c r="E540" s="186" t="s">
        <v>176</v>
      </c>
      <c r="F540" s="60" t="s">
        <v>1069</v>
      </c>
      <c r="G540" s="38">
        <v>3656</v>
      </c>
      <c r="H540" s="38" t="str">
        <f>IFERROR(VLOOKUP(D540,#REF!,4,0),"0")</f>
        <v>0</v>
      </c>
      <c r="I540" s="38"/>
      <c r="J540" s="38">
        <f>VLOOKUP(F540,'数据-省本级决算数'!$A:$B,2,0)</f>
        <v>3656</v>
      </c>
      <c r="K540" s="193">
        <f t="shared" si="52"/>
        <v>1</v>
      </c>
      <c r="L540" s="193" t="e">
        <f t="shared" si="53"/>
        <v>#DIV/0!</v>
      </c>
      <c r="M540" s="193">
        <f t="shared" si="54"/>
        <v>0</v>
      </c>
      <c r="N540" s="148">
        <f t="shared" si="50"/>
        <v>0</v>
      </c>
      <c r="O540" s="194" t="str">
        <f t="shared" si="51"/>
        <v>是</v>
      </c>
      <c r="P540" s="194" t="str">
        <f t="shared" si="55"/>
        <v>是</v>
      </c>
    </row>
    <row r="541" s="175" customFormat="1" ht="18.95" customHeight="1" spans="1:16">
      <c r="A541" s="185" t="s">
        <v>165</v>
      </c>
      <c r="B541" s="186" t="s">
        <v>165</v>
      </c>
      <c r="C541" s="690" t="s">
        <v>1068</v>
      </c>
      <c r="D541" s="187" t="s">
        <v>1072</v>
      </c>
      <c r="E541" s="186" t="s">
        <v>176</v>
      </c>
      <c r="F541" s="60" t="s">
        <v>1071</v>
      </c>
      <c r="G541" s="38">
        <v>0</v>
      </c>
      <c r="H541" s="38" t="str">
        <f>IFERROR(VLOOKUP(D541,#REF!,4,0),"0")</f>
        <v>0</v>
      </c>
      <c r="I541" s="38"/>
      <c r="J541" s="38">
        <f>VLOOKUP(F541,'数据-省本级决算数'!$A:$B,2,0)</f>
        <v>15570</v>
      </c>
      <c r="K541" s="193"/>
      <c r="L541" s="193" t="e">
        <f t="shared" si="53"/>
        <v>#DIV/0!</v>
      </c>
      <c r="M541" s="193">
        <f t="shared" si="54"/>
        <v>0</v>
      </c>
      <c r="N541" s="148" t="str">
        <f t="shared" si="50"/>
        <v/>
      </c>
      <c r="O541" s="194" t="str">
        <f t="shared" si="51"/>
        <v>是</v>
      </c>
      <c r="P541" s="194" t="str">
        <f t="shared" si="55"/>
        <v>是</v>
      </c>
    </row>
    <row r="542" s="175" customFormat="1" ht="18.95" customHeight="1" spans="1:16">
      <c r="A542" s="185" t="s">
        <v>165</v>
      </c>
      <c r="B542" s="186" t="s">
        <v>165</v>
      </c>
      <c r="C542" s="690" t="s">
        <v>1068</v>
      </c>
      <c r="D542" s="187" t="s">
        <v>1074</v>
      </c>
      <c r="E542" s="186" t="s">
        <v>176</v>
      </c>
      <c r="F542" s="60" t="s">
        <v>1073</v>
      </c>
      <c r="G542" s="38">
        <v>13496</v>
      </c>
      <c r="H542" s="38" t="str">
        <f>IFERROR(VLOOKUP(D542,#REF!,4,0),"0")</f>
        <v>0</v>
      </c>
      <c r="I542" s="38"/>
      <c r="J542" s="38">
        <f>VLOOKUP(F542,'数据-省本级决算数'!$A:$B,2,0)</f>
        <v>1355</v>
      </c>
      <c r="K542" s="193">
        <f t="shared" si="52"/>
        <v>0.1</v>
      </c>
      <c r="L542" s="193" t="e">
        <f t="shared" si="53"/>
        <v>#DIV/0!</v>
      </c>
      <c r="M542" s="193">
        <f t="shared" si="54"/>
        <v>0</v>
      </c>
      <c r="N542" s="148">
        <f t="shared" si="50"/>
        <v>-0.9</v>
      </c>
      <c r="O542" s="194" t="str">
        <f t="shared" si="51"/>
        <v>是</v>
      </c>
      <c r="P542" s="194" t="str">
        <f t="shared" si="55"/>
        <v>是</v>
      </c>
    </row>
    <row r="543" s="175" customFormat="1" ht="18.95" customHeight="1" spans="1:16">
      <c r="A543" s="185" t="s">
        <v>164</v>
      </c>
      <c r="B543" s="186" t="s">
        <v>165</v>
      </c>
      <c r="C543" s="186"/>
      <c r="D543" s="187" t="s">
        <v>1076</v>
      </c>
      <c r="E543" s="186"/>
      <c r="F543" s="61" t="s">
        <v>1075</v>
      </c>
      <c r="G543" s="188">
        <f ca="1">SUMIF($B544:$B$1300,$D543,$G544:$G$1300)</f>
        <v>939523</v>
      </c>
      <c r="H543" s="188">
        <f ca="1">SUMIF($B544:$B$1300,$D543,$H544:$H$1300)</f>
        <v>0</v>
      </c>
      <c r="I543" s="188">
        <f>SUMIF($B544:$B$1300,$D543,$I544:$I$1300)</f>
        <v>1201399</v>
      </c>
      <c r="J543" s="38">
        <f>VLOOKUP(F543,'数据-省本级决算数'!$A:$B,2,0)</f>
        <v>1187282</v>
      </c>
      <c r="K543" s="193">
        <f ca="1" t="shared" si="52"/>
        <v>1.26</v>
      </c>
      <c r="L543" s="193" t="e">
        <f ca="1" t="shared" si="53"/>
        <v>#DIV/0!</v>
      </c>
      <c r="M543" s="193">
        <f t="shared" si="54"/>
        <v>0.99</v>
      </c>
      <c r="N543" s="146">
        <f ca="1" t="shared" si="50"/>
        <v>0.264</v>
      </c>
      <c r="O543" s="194" t="str">
        <f ca="1" t="shared" si="51"/>
        <v>是</v>
      </c>
      <c r="P543" s="194" t="str">
        <f t="shared" si="55"/>
        <v>是</v>
      </c>
    </row>
    <row r="544" s="175" customFormat="1" ht="18.95" customHeight="1" spans="1:16">
      <c r="A544" s="185" t="s">
        <v>165</v>
      </c>
      <c r="B544" s="690" t="s">
        <v>1076</v>
      </c>
      <c r="C544" s="186"/>
      <c r="D544" s="187" t="s">
        <v>1078</v>
      </c>
      <c r="E544" s="186"/>
      <c r="F544" s="60" t="s">
        <v>1077</v>
      </c>
      <c r="G544" s="188">
        <f ca="1">SUMIF($C543:$C1765,$D544,$G543:$G1764)</f>
        <v>7536</v>
      </c>
      <c r="H544" s="38">
        <f ca="1">SUMIF($C543:$C1764,$D544,$H543:$H1763)</f>
        <v>0</v>
      </c>
      <c r="I544" s="38">
        <f>IFERROR(VLOOKUP(F544,'数据-省本级调整数'!$A:$B,2,0),0)</f>
        <v>8604</v>
      </c>
      <c r="J544" s="38">
        <f>VLOOKUP(F544,'数据-省本级决算数'!$A:$B,2,0)</f>
        <v>8342</v>
      </c>
      <c r="K544" s="193">
        <f ca="1" t="shared" si="52"/>
        <v>1.11</v>
      </c>
      <c r="L544" s="193" t="e">
        <f ca="1" t="shared" si="53"/>
        <v>#DIV/0!</v>
      </c>
      <c r="M544" s="193">
        <f t="shared" si="54"/>
        <v>0.97</v>
      </c>
      <c r="N544" s="146">
        <f ca="1" t="shared" si="50"/>
        <v>0.107</v>
      </c>
      <c r="O544" s="194" t="str">
        <f ca="1" t="shared" si="51"/>
        <v>是</v>
      </c>
      <c r="P544" s="194" t="str">
        <f t="shared" si="55"/>
        <v>是</v>
      </c>
    </row>
    <row r="545" s="175" customFormat="1" ht="18.95" customHeight="1" spans="1:16">
      <c r="A545" s="185" t="s">
        <v>165</v>
      </c>
      <c r="B545" s="186" t="s">
        <v>165</v>
      </c>
      <c r="C545" s="186" t="s">
        <v>1078</v>
      </c>
      <c r="D545" s="187" t="s">
        <v>1079</v>
      </c>
      <c r="E545" s="186" t="s">
        <v>176</v>
      </c>
      <c r="F545" s="60" t="s">
        <v>170</v>
      </c>
      <c r="G545" s="38">
        <v>1247</v>
      </c>
      <c r="H545" s="38" t="str">
        <f>IFERROR(VLOOKUP(D545,#REF!,4,0),"0")</f>
        <v>0</v>
      </c>
      <c r="I545" s="38"/>
      <c r="J545" s="38">
        <f>VLOOKUP(F545,'数据-省本级决算数'!$A:$B,2,0)</f>
        <v>4776</v>
      </c>
      <c r="K545" s="193">
        <f t="shared" si="52"/>
        <v>3.83</v>
      </c>
      <c r="L545" s="193" t="e">
        <f t="shared" si="53"/>
        <v>#DIV/0!</v>
      </c>
      <c r="M545" s="193">
        <f t="shared" si="54"/>
        <v>0</v>
      </c>
      <c r="N545" s="148">
        <f t="shared" si="50"/>
        <v>2.83</v>
      </c>
      <c r="O545" s="194" t="str">
        <f t="shared" si="51"/>
        <v>是</v>
      </c>
      <c r="P545" s="194" t="str">
        <f t="shared" si="55"/>
        <v>是</v>
      </c>
    </row>
    <row r="546" s="175" customFormat="1" ht="18.95" customHeight="1" spans="1:16">
      <c r="A546" s="185" t="s">
        <v>165</v>
      </c>
      <c r="B546" s="186" t="s">
        <v>165</v>
      </c>
      <c r="C546" s="186" t="s">
        <v>1078</v>
      </c>
      <c r="D546" s="187" t="s">
        <v>1080</v>
      </c>
      <c r="E546" s="186" t="s">
        <v>176</v>
      </c>
      <c r="F546" s="60" t="s">
        <v>172</v>
      </c>
      <c r="G546" s="38">
        <v>0</v>
      </c>
      <c r="H546" s="38" t="str">
        <f>IFERROR(VLOOKUP(D546,#REF!,4,0),"0")</f>
        <v>0</v>
      </c>
      <c r="I546" s="38"/>
      <c r="J546" s="38">
        <f>VLOOKUP(F546,'数据-省本级决算数'!$A:$B,2,0)</f>
        <v>590</v>
      </c>
      <c r="K546" s="193"/>
      <c r="L546" s="193" t="e">
        <f t="shared" si="53"/>
        <v>#DIV/0!</v>
      </c>
      <c r="M546" s="193">
        <f t="shared" si="54"/>
        <v>0</v>
      </c>
      <c r="N546" s="148" t="str">
        <f t="shared" si="50"/>
        <v/>
      </c>
      <c r="O546" s="194" t="str">
        <f t="shared" si="51"/>
        <v>是</v>
      </c>
      <c r="P546" s="194" t="str">
        <f t="shared" si="55"/>
        <v>是</v>
      </c>
    </row>
    <row r="547" s="175" customFormat="1" ht="18.95" customHeight="1" spans="1:16">
      <c r="A547" s="185" t="s">
        <v>165</v>
      </c>
      <c r="B547" s="186" t="s">
        <v>165</v>
      </c>
      <c r="C547" s="186" t="s">
        <v>1078</v>
      </c>
      <c r="D547" s="187" t="s">
        <v>1081</v>
      </c>
      <c r="E547" s="186" t="s">
        <v>176</v>
      </c>
      <c r="F547" s="62" t="s">
        <v>174</v>
      </c>
      <c r="G547" s="38">
        <v>370</v>
      </c>
      <c r="H547" s="38" t="str">
        <f>IFERROR(VLOOKUP(D547,#REF!,4,0),"0")</f>
        <v>0</v>
      </c>
      <c r="I547" s="38"/>
      <c r="J547" s="38">
        <f>VLOOKUP(F547,'数据-省本级决算数'!$A:$B,2,0)</f>
        <v>713</v>
      </c>
      <c r="K547" s="193">
        <f t="shared" si="52"/>
        <v>1.93</v>
      </c>
      <c r="L547" s="193" t="e">
        <f t="shared" si="53"/>
        <v>#DIV/0!</v>
      </c>
      <c r="M547" s="193">
        <f t="shared" si="54"/>
        <v>0</v>
      </c>
      <c r="N547" s="148">
        <f t="shared" si="50"/>
        <v>0.927</v>
      </c>
      <c r="O547" s="194" t="str">
        <f t="shared" si="51"/>
        <v>是</v>
      </c>
      <c r="P547" s="194" t="str">
        <f t="shared" si="55"/>
        <v>是</v>
      </c>
    </row>
    <row r="548" s="175" customFormat="1" ht="18.95" customHeight="1" spans="1:16">
      <c r="A548" s="185" t="s">
        <v>165</v>
      </c>
      <c r="B548" s="186" t="s">
        <v>165</v>
      </c>
      <c r="C548" s="186" t="s">
        <v>1078</v>
      </c>
      <c r="D548" s="187" t="s">
        <v>1083</v>
      </c>
      <c r="E548" s="186" t="s">
        <v>176</v>
      </c>
      <c r="F548" s="62" t="s">
        <v>1082</v>
      </c>
      <c r="G548" s="38">
        <v>155</v>
      </c>
      <c r="H548" s="38" t="str">
        <f>IFERROR(VLOOKUP(D548,#REF!,4,0),"0")</f>
        <v>0</v>
      </c>
      <c r="I548" s="38"/>
      <c r="J548" s="38">
        <f>VLOOKUP(F548,'数据-省本级决算数'!$A:$B,2,0)</f>
        <v>0</v>
      </c>
      <c r="K548" s="193">
        <f t="shared" si="52"/>
        <v>0</v>
      </c>
      <c r="L548" s="193"/>
      <c r="M548" s="193">
        <f t="shared" si="54"/>
        <v>0</v>
      </c>
      <c r="N548" s="148">
        <f t="shared" si="50"/>
        <v>-1</v>
      </c>
      <c r="O548" s="194" t="str">
        <f t="shared" si="51"/>
        <v>是</v>
      </c>
      <c r="P548" s="194" t="str">
        <f t="shared" si="55"/>
        <v>是</v>
      </c>
    </row>
    <row r="549" s="175" customFormat="1" ht="18.95" customHeight="1" spans="1:16">
      <c r="A549" s="185" t="s">
        <v>165</v>
      </c>
      <c r="B549" s="186" t="s">
        <v>165</v>
      </c>
      <c r="C549" s="186" t="s">
        <v>1078</v>
      </c>
      <c r="D549" s="187" t="s">
        <v>1085</v>
      </c>
      <c r="E549" s="186" t="s">
        <v>176</v>
      </c>
      <c r="F549" s="62" t="s">
        <v>1084</v>
      </c>
      <c r="G549" s="38">
        <v>100</v>
      </c>
      <c r="H549" s="38" t="str">
        <f>IFERROR(VLOOKUP(D549,#REF!,4,0),"0")</f>
        <v>0</v>
      </c>
      <c r="I549" s="38"/>
      <c r="J549" s="38">
        <f>VLOOKUP(F549,'数据-省本级决算数'!$A:$B,2,0)</f>
        <v>100</v>
      </c>
      <c r="K549" s="193">
        <f t="shared" si="52"/>
        <v>1</v>
      </c>
      <c r="L549" s="193" t="e">
        <f t="shared" si="53"/>
        <v>#DIV/0!</v>
      </c>
      <c r="M549" s="193">
        <f t="shared" si="54"/>
        <v>0</v>
      </c>
      <c r="N549" s="148">
        <f t="shared" si="50"/>
        <v>0</v>
      </c>
      <c r="O549" s="194" t="str">
        <f t="shared" si="51"/>
        <v>是</v>
      </c>
      <c r="P549" s="194" t="str">
        <f t="shared" si="55"/>
        <v>是</v>
      </c>
    </row>
    <row r="550" s="175" customFormat="1" ht="18.95" customHeight="1" spans="1:16">
      <c r="A550" s="185" t="s">
        <v>165</v>
      </c>
      <c r="B550" s="186" t="s">
        <v>165</v>
      </c>
      <c r="C550" s="186" t="s">
        <v>1078</v>
      </c>
      <c r="D550" s="187" t="s">
        <v>1087</v>
      </c>
      <c r="E550" s="186" t="s">
        <v>176</v>
      </c>
      <c r="F550" s="62" t="s">
        <v>1086</v>
      </c>
      <c r="G550" s="38">
        <v>21</v>
      </c>
      <c r="H550" s="38" t="str">
        <f>IFERROR(VLOOKUP(D550,#REF!,4,0),"0")</f>
        <v>0</v>
      </c>
      <c r="I550" s="38"/>
      <c r="J550" s="38">
        <f>VLOOKUP(F550,'数据-省本级决算数'!$A:$B,2,0)</f>
        <v>53</v>
      </c>
      <c r="K550" s="193">
        <f t="shared" si="52"/>
        <v>2.52</v>
      </c>
      <c r="L550" s="193" t="e">
        <f t="shared" si="53"/>
        <v>#DIV/0!</v>
      </c>
      <c r="M550" s="193">
        <f t="shared" si="54"/>
        <v>0</v>
      </c>
      <c r="N550" s="148">
        <f t="shared" si="50"/>
        <v>1.524</v>
      </c>
      <c r="O550" s="194" t="str">
        <f t="shared" si="51"/>
        <v>是</v>
      </c>
      <c r="P550" s="194" t="str">
        <f t="shared" si="55"/>
        <v>是</v>
      </c>
    </row>
    <row r="551" s="175" customFormat="1" ht="18.95" customHeight="1" spans="1:16">
      <c r="A551" s="185" t="s">
        <v>165</v>
      </c>
      <c r="B551" s="186" t="s">
        <v>165</v>
      </c>
      <c r="C551" s="186" t="s">
        <v>1078</v>
      </c>
      <c r="D551" s="187" t="s">
        <v>1089</v>
      </c>
      <c r="E551" s="186" t="s">
        <v>176</v>
      </c>
      <c r="F551" s="62" t="s">
        <v>1088</v>
      </c>
      <c r="G551" s="38">
        <v>1806</v>
      </c>
      <c r="H551" s="38" t="str">
        <f>IFERROR(VLOOKUP(D551,#REF!,4,0),"0")</f>
        <v>0</v>
      </c>
      <c r="I551" s="38"/>
      <c r="J551" s="38">
        <f>VLOOKUP(F551,'数据-省本级决算数'!$A:$B,2,0)</f>
        <v>2309</v>
      </c>
      <c r="K551" s="193">
        <f t="shared" si="52"/>
        <v>1.28</v>
      </c>
      <c r="L551" s="193" t="e">
        <f t="shared" si="53"/>
        <v>#DIV/0!</v>
      </c>
      <c r="M551" s="193">
        <f t="shared" si="54"/>
        <v>0</v>
      </c>
      <c r="N551" s="148">
        <f t="shared" si="50"/>
        <v>0.279</v>
      </c>
      <c r="O551" s="194" t="str">
        <f t="shared" si="51"/>
        <v>是</v>
      </c>
      <c r="P551" s="194" t="str">
        <f t="shared" si="55"/>
        <v>是</v>
      </c>
    </row>
    <row r="552" s="175" customFormat="1" ht="18.95" customHeight="1" spans="1:16">
      <c r="A552" s="185" t="s">
        <v>165</v>
      </c>
      <c r="B552" s="186" t="s">
        <v>165</v>
      </c>
      <c r="C552" s="186" t="s">
        <v>1078</v>
      </c>
      <c r="D552" s="689" t="s">
        <v>1090</v>
      </c>
      <c r="E552" s="186" t="s">
        <v>176</v>
      </c>
      <c r="F552" s="62" t="s">
        <v>276</v>
      </c>
      <c r="G552" s="38">
        <v>2013</v>
      </c>
      <c r="H552" s="38" t="str">
        <f>IFERROR(VLOOKUP(D552,#REF!,4,0),"0")</f>
        <v>0</v>
      </c>
      <c r="I552" s="38"/>
      <c r="J552" s="38">
        <f>VLOOKUP(F552,'数据-省本级决算数'!$A:$B,2,0)</f>
        <v>869</v>
      </c>
      <c r="K552" s="193">
        <f t="shared" si="52"/>
        <v>0.43</v>
      </c>
      <c r="L552" s="193" t="e">
        <f t="shared" si="53"/>
        <v>#DIV/0!</v>
      </c>
      <c r="M552" s="193">
        <f t="shared" si="54"/>
        <v>0</v>
      </c>
      <c r="N552" s="148">
        <f t="shared" si="50"/>
        <v>-0.568</v>
      </c>
      <c r="O552" s="194" t="str">
        <f t="shared" si="51"/>
        <v>是</v>
      </c>
      <c r="P552" s="194" t="str">
        <f t="shared" si="55"/>
        <v>是</v>
      </c>
    </row>
    <row r="553" s="175" customFormat="1" ht="18.95" customHeight="1" spans="1:16">
      <c r="A553" s="185" t="s">
        <v>165</v>
      </c>
      <c r="B553" s="186" t="s">
        <v>165</v>
      </c>
      <c r="C553" s="186" t="s">
        <v>1078</v>
      </c>
      <c r="D553" s="187" t="s">
        <v>1092</v>
      </c>
      <c r="E553" s="186" t="s">
        <v>176</v>
      </c>
      <c r="F553" s="62" t="s">
        <v>1091</v>
      </c>
      <c r="G553" s="38">
        <v>1081</v>
      </c>
      <c r="H553" s="38" t="str">
        <f>IFERROR(VLOOKUP(D553,#REF!,4,0),"0")</f>
        <v>0</v>
      </c>
      <c r="I553" s="38"/>
      <c r="J553" s="38">
        <f>VLOOKUP(F553,'数据-省本级决算数'!$A:$B,2,0)</f>
        <v>555</v>
      </c>
      <c r="K553" s="193">
        <f t="shared" si="52"/>
        <v>0.51</v>
      </c>
      <c r="L553" s="193" t="e">
        <f t="shared" si="53"/>
        <v>#DIV/0!</v>
      </c>
      <c r="M553" s="193">
        <f t="shared" si="54"/>
        <v>0</v>
      </c>
      <c r="N553" s="148">
        <f t="shared" si="50"/>
        <v>-0.487</v>
      </c>
      <c r="O553" s="194" t="str">
        <f t="shared" si="51"/>
        <v>是</v>
      </c>
      <c r="P553" s="194" t="str">
        <f t="shared" si="55"/>
        <v>是</v>
      </c>
    </row>
    <row r="554" s="175" customFormat="1" ht="18.95" customHeight="1" spans="1:16">
      <c r="A554" s="185" t="s">
        <v>165</v>
      </c>
      <c r="B554" s="186"/>
      <c r="C554" s="186" t="s">
        <v>1078</v>
      </c>
      <c r="D554" s="187" t="s">
        <v>1094</v>
      </c>
      <c r="E554" s="186" t="s">
        <v>176</v>
      </c>
      <c r="F554" s="62" t="s">
        <v>1093</v>
      </c>
      <c r="G554" s="38">
        <v>0</v>
      </c>
      <c r="H554" s="38" t="str">
        <f>IFERROR(VLOOKUP(D554,#REF!,4,0),"0")</f>
        <v>0</v>
      </c>
      <c r="I554" s="38"/>
      <c r="J554" s="38">
        <f>VLOOKUP(F554,'数据-省本级决算数'!$A:$B,2,0)</f>
        <v>0</v>
      </c>
      <c r="K554" s="193"/>
      <c r="L554" s="193"/>
      <c r="M554" s="193">
        <f t="shared" si="54"/>
        <v>0</v>
      </c>
      <c r="N554" s="148" t="str">
        <f t="shared" si="50"/>
        <v/>
      </c>
      <c r="O554" s="194" t="str">
        <f t="shared" si="51"/>
        <v>否</v>
      </c>
      <c r="P554" s="194" t="str">
        <f t="shared" si="55"/>
        <v>是</v>
      </c>
    </row>
    <row r="555" s="175" customFormat="1" ht="18.95" customHeight="1" spans="1:16">
      <c r="A555" s="185" t="s">
        <v>165</v>
      </c>
      <c r="B555" s="186" t="s">
        <v>165</v>
      </c>
      <c r="C555" s="186" t="s">
        <v>1078</v>
      </c>
      <c r="D555" s="187" t="s">
        <v>1096</v>
      </c>
      <c r="E555" s="186" t="s">
        <v>176</v>
      </c>
      <c r="F555" s="60" t="s">
        <v>1095</v>
      </c>
      <c r="G555" s="38">
        <v>186</v>
      </c>
      <c r="H555" s="38" t="str">
        <f>IFERROR(VLOOKUP(D555,#REF!,4,0),"0")</f>
        <v>0</v>
      </c>
      <c r="I555" s="38"/>
      <c r="J555" s="38">
        <f>VLOOKUP(F555,'数据-省本级决算数'!$A:$B,2,0)</f>
        <v>169</v>
      </c>
      <c r="K555" s="193">
        <f t="shared" si="52"/>
        <v>0.91</v>
      </c>
      <c r="L555" s="193" t="e">
        <f t="shared" si="53"/>
        <v>#DIV/0!</v>
      </c>
      <c r="M555" s="193">
        <f t="shared" si="54"/>
        <v>0</v>
      </c>
      <c r="N555" s="148">
        <f t="shared" si="50"/>
        <v>-0.091</v>
      </c>
      <c r="O555" s="194" t="str">
        <f t="shared" si="51"/>
        <v>是</v>
      </c>
      <c r="P555" s="194" t="str">
        <f t="shared" si="55"/>
        <v>是</v>
      </c>
    </row>
    <row r="556" s="175" customFormat="1" ht="18.95" customHeight="1" spans="1:16">
      <c r="A556" s="185" t="s">
        <v>165</v>
      </c>
      <c r="B556" s="186" t="s">
        <v>165</v>
      </c>
      <c r="C556" s="186" t="s">
        <v>1078</v>
      </c>
      <c r="D556" s="187" t="s">
        <v>1098</v>
      </c>
      <c r="E556" s="186" t="s">
        <v>176</v>
      </c>
      <c r="F556" s="60" t="s">
        <v>1097</v>
      </c>
      <c r="G556" s="38">
        <v>80</v>
      </c>
      <c r="H556" s="38" t="str">
        <f>IFERROR(VLOOKUP(D556,#REF!,4,0),"0")</f>
        <v>0</v>
      </c>
      <c r="I556" s="38"/>
      <c r="J556" s="38">
        <f>VLOOKUP(F556,'数据-省本级决算数'!$A:$B,2,0)</f>
        <v>115</v>
      </c>
      <c r="K556" s="193">
        <f t="shared" si="52"/>
        <v>1.44</v>
      </c>
      <c r="L556" s="193"/>
      <c r="M556" s="193">
        <f t="shared" si="54"/>
        <v>0</v>
      </c>
      <c r="N556" s="148">
        <f t="shared" si="50"/>
        <v>0.438</v>
      </c>
      <c r="O556" s="194" t="str">
        <f t="shared" si="51"/>
        <v>是</v>
      </c>
      <c r="P556" s="194" t="str">
        <f t="shared" si="55"/>
        <v>是</v>
      </c>
    </row>
    <row r="557" s="175" customFormat="1" ht="18.95" customHeight="1" spans="1:16">
      <c r="A557" s="185" t="s">
        <v>165</v>
      </c>
      <c r="B557" s="186" t="s">
        <v>165</v>
      </c>
      <c r="C557" s="186" t="s">
        <v>1078</v>
      </c>
      <c r="D557" s="187" t="s">
        <v>1100</v>
      </c>
      <c r="E557" s="186" t="s">
        <v>176</v>
      </c>
      <c r="F557" s="39" t="s">
        <v>1099</v>
      </c>
      <c r="G557" s="38">
        <v>477</v>
      </c>
      <c r="H557" s="38" t="str">
        <f>IFERROR(VLOOKUP(D557,#REF!,4,0),"0")</f>
        <v>0</v>
      </c>
      <c r="I557" s="38"/>
      <c r="J557" s="38">
        <f>VLOOKUP(F557,'数据-省本级决算数'!$A:$B,2,0)</f>
        <v>1934</v>
      </c>
      <c r="K557" s="193">
        <f t="shared" si="52"/>
        <v>4.05</v>
      </c>
      <c r="L557" s="193" t="e">
        <f t="shared" si="53"/>
        <v>#DIV/0!</v>
      </c>
      <c r="M557" s="193">
        <f t="shared" si="54"/>
        <v>0</v>
      </c>
      <c r="N557" s="148">
        <f t="shared" si="50"/>
        <v>3.055</v>
      </c>
      <c r="O557" s="194" t="str">
        <f t="shared" si="51"/>
        <v>是</v>
      </c>
      <c r="P557" s="194" t="str">
        <f t="shared" si="55"/>
        <v>是</v>
      </c>
    </row>
    <row r="558" s="175" customFormat="1" ht="18.95" customHeight="1" spans="1:16">
      <c r="A558" s="185" t="s">
        <v>165</v>
      </c>
      <c r="B558" s="690" t="s">
        <v>1076</v>
      </c>
      <c r="C558" s="186"/>
      <c r="D558" s="187" t="s">
        <v>1102</v>
      </c>
      <c r="E558" s="186"/>
      <c r="F558" s="60" t="s">
        <v>1101</v>
      </c>
      <c r="G558" s="188">
        <f ca="1">SUMIF($C557:$C1779,$D558,$G557:$G1778)</f>
        <v>14265</v>
      </c>
      <c r="H558" s="38">
        <f ca="1">SUMIF($C557:$C1778,$D558,$H557:$H1777)</f>
        <v>0</v>
      </c>
      <c r="I558" s="38">
        <f>IFERROR(VLOOKUP(F558,'数据-省本级调整数'!$A:$B,2,0),0)</f>
        <v>13663</v>
      </c>
      <c r="J558" s="38">
        <f>VLOOKUP(F558,'数据-省本级决算数'!$A:$B,2,0)</f>
        <v>13372</v>
      </c>
      <c r="K558" s="193">
        <f ca="1" t="shared" si="52"/>
        <v>0.94</v>
      </c>
      <c r="L558" s="193" t="e">
        <f ca="1" t="shared" si="53"/>
        <v>#DIV/0!</v>
      </c>
      <c r="M558" s="193">
        <f t="shared" si="54"/>
        <v>0.98</v>
      </c>
      <c r="N558" s="146">
        <f ca="1" t="shared" si="50"/>
        <v>-0.063</v>
      </c>
      <c r="O558" s="194" t="str">
        <f ca="1" t="shared" si="51"/>
        <v>是</v>
      </c>
      <c r="P558" s="194" t="str">
        <f t="shared" si="55"/>
        <v>是</v>
      </c>
    </row>
    <row r="559" s="175" customFormat="1" ht="18.95" customHeight="1" spans="1:16">
      <c r="A559" s="185" t="s">
        <v>165</v>
      </c>
      <c r="B559" s="186" t="s">
        <v>165</v>
      </c>
      <c r="C559" s="186" t="s">
        <v>1102</v>
      </c>
      <c r="D559" s="187" t="s">
        <v>1103</v>
      </c>
      <c r="E559" s="186" t="s">
        <v>176</v>
      </c>
      <c r="F559" s="35" t="s">
        <v>170</v>
      </c>
      <c r="G559" s="38">
        <v>1665</v>
      </c>
      <c r="H559" s="38" t="str">
        <f>IFERROR(VLOOKUP(D559,#REF!,4,0),"0")</f>
        <v>0</v>
      </c>
      <c r="I559" s="38"/>
      <c r="J559" s="38">
        <f>VLOOKUP(F559,'数据-省本级决算数'!$A:$B,2,0)</f>
        <v>4776</v>
      </c>
      <c r="K559" s="193">
        <f t="shared" si="52"/>
        <v>2.87</v>
      </c>
      <c r="L559" s="193" t="e">
        <f t="shared" si="53"/>
        <v>#DIV/0!</v>
      </c>
      <c r="M559" s="193">
        <f t="shared" si="54"/>
        <v>0</v>
      </c>
      <c r="N559" s="148">
        <f t="shared" si="50"/>
        <v>1.868</v>
      </c>
      <c r="O559" s="194" t="str">
        <f t="shared" si="51"/>
        <v>是</v>
      </c>
      <c r="P559" s="194" t="str">
        <f t="shared" si="55"/>
        <v>是</v>
      </c>
    </row>
    <row r="560" s="175" customFormat="1" ht="18.95" customHeight="1" spans="1:16">
      <c r="A560" s="185" t="s">
        <v>165</v>
      </c>
      <c r="B560" s="186" t="s">
        <v>165</v>
      </c>
      <c r="C560" s="186" t="s">
        <v>1102</v>
      </c>
      <c r="D560" s="187" t="s">
        <v>1104</v>
      </c>
      <c r="E560" s="186" t="s">
        <v>176</v>
      </c>
      <c r="F560" s="60" t="s">
        <v>172</v>
      </c>
      <c r="G560" s="38">
        <v>0</v>
      </c>
      <c r="H560" s="38" t="str">
        <f>IFERROR(VLOOKUP(D560,#REF!,4,0),"0")</f>
        <v>0</v>
      </c>
      <c r="I560" s="38"/>
      <c r="J560" s="38">
        <f>VLOOKUP(F560,'数据-省本级决算数'!$A:$B,2,0)</f>
        <v>590</v>
      </c>
      <c r="K560" s="193"/>
      <c r="L560" s="193"/>
      <c r="M560" s="193">
        <f t="shared" si="54"/>
        <v>0</v>
      </c>
      <c r="N560" s="148" t="str">
        <f t="shared" si="50"/>
        <v/>
      </c>
      <c r="O560" s="194" t="str">
        <f t="shared" si="51"/>
        <v>是</v>
      </c>
      <c r="P560" s="194" t="str">
        <f t="shared" si="55"/>
        <v>是</v>
      </c>
    </row>
    <row r="561" s="175" customFormat="1" ht="18.95" customHeight="1" spans="1:16">
      <c r="A561" s="185" t="s">
        <v>165</v>
      </c>
      <c r="B561" s="186" t="s">
        <v>165</v>
      </c>
      <c r="C561" s="186" t="s">
        <v>1102</v>
      </c>
      <c r="D561" s="187" t="s">
        <v>1105</v>
      </c>
      <c r="E561" s="186" t="s">
        <v>176</v>
      </c>
      <c r="F561" s="60" t="s">
        <v>174</v>
      </c>
      <c r="G561" s="38">
        <v>188</v>
      </c>
      <c r="H561" s="38" t="str">
        <f>IFERROR(VLOOKUP(D561,#REF!,4,0),"0")</f>
        <v>0</v>
      </c>
      <c r="I561" s="38"/>
      <c r="J561" s="38">
        <f>VLOOKUP(F561,'数据-省本级决算数'!$A:$B,2,0)</f>
        <v>713</v>
      </c>
      <c r="K561" s="193">
        <f t="shared" si="52"/>
        <v>3.79</v>
      </c>
      <c r="L561" s="193" t="e">
        <f t="shared" si="53"/>
        <v>#DIV/0!</v>
      </c>
      <c r="M561" s="193">
        <f t="shared" si="54"/>
        <v>0</v>
      </c>
      <c r="N561" s="148">
        <f t="shared" si="50"/>
        <v>2.793</v>
      </c>
      <c r="O561" s="194" t="str">
        <f t="shared" si="51"/>
        <v>是</v>
      </c>
      <c r="P561" s="194" t="str">
        <f t="shared" si="55"/>
        <v>是</v>
      </c>
    </row>
    <row r="562" s="175" customFormat="1" ht="18.95" customHeight="1" spans="1:16">
      <c r="A562" s="185" t="s">
        <v>165</v>
      </c>
      <c r="B562" s="186" t="s">
        <v>165</v>
      </c>
      <c r="C562" s="186" t="s">
        <v>1102</v>
      </c>
      <c r="D562" s="187" t="s">
        <v>1107</v>
      </c>
      <c r="E562" s="186" t="s">
        <v>176</v>
      </c>
      <c r="F562" s="60" t="s">
        <v>1106</v>
      </c>
      <c r="G562" s="38">
        <v>532</v>
      </c>
      <c r="H562" s="38" t="str">
        <f>IFERROR(VLOOKUP(D562,#REF!,4,0),"0")</f>
        <v>0</v>
      </c>
      <c r="I562" s="38"/>
      <c r="J562" s="38">
        <f>VLOOKUP(F562,'数据-省本级决算数'!$A:$B,2,0)</f>
        <v>1349</v>
      </c>
      <c r="K562" s="193">
        <f t="shared" si="52"/>
        <v>2.54</v>
      </c>
      <c r="L562" s="193" t="e">
        <f t="shared" si="53"/>
        <v>#DIV/0!</v>
      </c>
      <c r="M562" s="193">
        <f t="shared" si="54"/>
        <v>0</v>
      </c>
      <c r="N562" s="148">
        <f t="shared" si="50"/>
        <v>1.536</v>
      </c>
      <c r="O562" s="194" t="str">
        <f t="shared" si="51"/>
        <v>是</v>
      </c>
      <c r="P562" s="194" t="str">
        <f t="shared" si="55"/>
        <v>是</v>
      </c>
    </row>
    <row r="563" s="175" customFormat="1" ht="18.95" customHeight="1" spans="1:16">
      <c r="A563" s="185" t="s">
        <v>165</v>
      </c>
      <c r="B563" s="186" t="s">
        <v>165</v>
      </c>
      <c r="C563" s="186" t="s">
        <v>1102</v>
      </c>
      <c r="D563" s="187" t="s">
        <v>1109</v>
      </c>
      <c r="E563" s="186" t="s">
        <v>176</v>
      </c>
      <c r="F563" s="60" t="s">
        <v>1108</v>
      </c>
      <c r="G563" s="38">
        <v>6175</v>
      </c>
      <c r="H563" s="38" t="str">
        <f>IFERROR(VLOOKUP(D563,#REF!,4,0),"0")</f>
        <v>0</v>
      </c>
      <c r="I563" s="38"/>
      <c r="J563" s="38">
        <f>VLOOKUP(F563,'数据-省本级决算数'!$A:$B,2,0)</f>
        <v>4377</v>
      </c>
      <c r="K563" s="193">
        <f t="shared" si="52"/>
        <v>0.71</v>
      </c>
      <c r="L563" s="193" t="e">
        <f t="shared" si="53"/>
        <v>#DIV/0!</v>
      </c>
      <c r="M563" s="193">
        <f t="shared" si="54"/>
        <v>0</v>
      </c>
      <c r="N563" s="148">
        <f t="shared" si="50"/>
        <v>-0.291</v>
      </c>
      <c r="O563" s="194" t="str">
        <f t="shared" si="51"/>
        <v>是</v>
      </c>
      <c r="P563" s="194" t="str">
        <f t="shared" si="55"/>
        <v>是</v>
      </c>
    </row>
    <row r="564" s="175" customFormat="1" ht="18.95" customHeight="1" spans="1:16">
      <c r="A564" s="185" t="s">
        <v>165</v>
      </c>
      <c r="B564" s="186" t="s">
        <v>165</v>
      </c>
      <c r="C564" s="186" t="s">
        <v>1102</v>
      </c>
      <c r="D564" s="187" t="s">
        <v>1111</v>
      </c>
      <c r="E564" s="186" t="s">
        <v>176</v>
      </c>
      <c r="F564" s="60" t="s">
        <v>1110</v>
      </c>
      <c r="G564" s="38">
        <v>102</v>
      </c>
      <c r="H564" s="38" t="str">
        <f>IFERROR(VLOOKUP(D564,#REF!,4,0),"0")</f>
        <v>0</v>
      </c>
      <c r="I564" s="38"/>
      <c r="J564" s="38">
        <f>VLOOKUP(F564,'数据-省本级决算数'!$A:$B,2,0)</f>
        <v>0</v>
      </c>
      <c r="K564" s="193">
        <f t="shared" si="52"/>
        <v>0</v>
      </c>
      <c r="L564" s="193"/>
      <c r="M564" s="193">
        <f t="shared" si="54"/>
        <v>0</v>
      </c>
      <c r="N564" s="148">
        <f t="shared" si="50"/>
        <v>-1</v>
      </c>
      <c r="O564" s="194" t="str">
        <f t="shared" si="51"/>
        <v>是</v>
      </c>
      <c r="P564" s="194" t="str">
        <f t="shared" si="55"/>
        <v>是</v>
      </c>
    </row>
    <row r="565" s="175" customFormat="1" ht="18.95" customHeight="1" spans="1:16">
      <c r="A565" s="185" t="s">
        <v>165</v>
      </c>
      <c r="B565" s="186"/>
      <c r="C565" s="186" t="s">
        <v>1102</v>
      </c>
      <c r="D565" s="187" t="s">
        <v>1113</v>
      </c>
      <c r="E565" s="186" t="s">
        <v>176</v>
      </c>
      <c r="F565" s="60" t="s">
        <v>1112</v>
      </c>
      <c r="G565" s="38">
        <v>99</v>
      </c>
      <c r="H565" s="38" t="str">
        <f>IFERROR(VLOOKUP(D565,#REF!,4,0),"0")</f>
        <v>0</v>
      </c>
      <c r="I565" s="38"/>
      <c r="J565" s="38">
        <f>VLOOKUP(F565,'数据-省本级决算数'!$A:$B,2,0)</f>
        <v>3239</v>
      </c>
      <c r="K565" s="193">
        <f t="shared" si="52"/>
        <v>32.72</v>
      </c>
      <c r="L565" s="193" t="e">
        <f t="shared" si="53"/>
        <v>#DIV/0!</v>
      </c>
      <c r="M565" s="193">
        <f t="shared" si="54"/>
        <v>0</v>
      </c>
      <c r="N565" s="148">
        <f t="shared" si="50"/>
        <v>31.717</v>
      </c>
      <c r="O565" s="194" t="str">
        <f t="shared" si="51"/>
        <v>是</v>
      </c>
      <c r="P565" s="194" t="str">
        <f t="shared" si="55"/>
        <v>是</v>
      </c>
    </row>
    <row r="566" s="175" customFormat="1" ht="18.95" customHeight="1" spans="1:16">
      <c r="A566" s="185" t="s">
        <v>165</v>
      </c>
      <c r="B566" s="186" t="s">
        <v>165</v>
      </c>
      <c r="C566" s="186" t="s">
        <v>1102</v>
      </c>
      <c r="D566" s="187" t="s">
        <v>1115</v>
      </c>
      <c r="E566" s="186" t="s">
        <v>176</v>
      </c>
      <c r="F566" s="60" t="s">
        <v>1114</v>
      </c>
      <c r="G566" s="38">
        <v>66</v>
      </c>
      <c r="H566" s="38" t="str">
        <f>IFERROR(VLOOKUP(D566,#REF!,4,0),"0")</f>
        <v>0</v>
      </c>
      <c r="I566" s="38"/>
      <c r="J566" s="38">
        <f>VLOOKUP(F566,'数据-省本级决算数'!$A:$B,2,0)</f>
        <v>93</v>
      </c>
      <c r="K566" s="193">
        <f t="shared" si="52"/>
        <v>1.41</v>
      </c>
      <c r="L566" s="193" t="e">
        <f t="shared" si="53"/>
        <v>#DIV/0!</v>
      </c>
      <c r="M566" s="193">
        <f t="shared" si="54"/>
        <v>0</v>
      </c>
      <c r="N566" s="148">
        <f t="shared" si="50"/>
        <v>0.409</v>
      </c>
      <c r="O566" s="194" t="str">
        <f t="shared" si="51"/>
        <v>是</v>
      </c>
      <c r="P566" s="194" t="str">
        <f t="shared" si="55"/>
        <v>是</v>
      </c>
    </row>
    <row r="567" s="175" customFormat="1" ht="18.95" customHeight="1" spans="1:16">
      <c r="A567" s="185" t="s">
        <v>165</v>
      </c>
      <c r="B567" s="186" t="s">
        <v>165</v>
      </c>
      <c r="C567" s="186" t="s">
        <v>1102</v>
      </c>
      <c r="D567" s="187" t="s">
        <v>1117</v>
      </c>
      <c r="E567" s="186" t="s">
        <v>176</v>
      </c>
      <c r="F567" s="60" t="s">
        <v>1116</v>
      </c>
      <c r="G567" s="38">
        <v>29</v>
      </c>
      <c r="H567" s="38" t="str">
        <f>IFERROR(VLOOKUP(D567,#REF!,4,0),"0")</f>
        <v>0</v>
      </c>
      <c r="I567" s="38"/>
      <c r="J567" s="38">
        <f>VLOOKUP(F567,'数据-省本级决算数'!$A:$B,2,0)</f>
        <v>33</v>
      </c>
      <c r="K567" s="193">
        <f t="shared" si="52"/>
        <v>1.14</v>
      </c>
      <c r="L567" s="193" t="e">
        <f t="shared" si="53"/>
        <v>#DIV/0!</v>
      </c>
      <c r="M567" s="193">
        <f t="shared" si="54"/>
        <v>0</v>
      </c>
      <c r="N567" s="148">
        <f t="shared" si="50"/>
        <v>0.138</v>
      </c>
      <c r="O567" s="194" t="str">
        <f t="shared" si="51"/>
        <v>是</v>
      </c>
      <c r="P567" s="194" t="str">
        <f t="shared" si="55"/>
        <v>是</v>
      </c>
    </row>
    <row r="568" s="175" customFormat="1" ht="18.95" customHeight="1" spans="1:16">
      <c r="A568" s="185" t="s">
        <v>165</v>
      </c>
      <c r="B568" s="186" t="s">
        <v>165</v>
      </c>
      <c r="C568" s="186" t="s">
        <v>1102</v>
      </c>
      <c r="D568" s="187" t="s">
        <v>1119</v>
      </c>
      <c r="E568" s="186" t="s">
        <v>176</v>
      </c>
      <c r="F568" s="60" t="s">
        <v>1118</v>
      </c>
      <c r="G568" s="38">
        <v>5409</v>
      </c>
      <c r="H568" s="38" t="str">
        <f>IFERROR(VLOOKUP(D568,#REF!,4,0),"0")</f>
        <v>0</v>
      </c>
      <c r="I568" s="38"/>
      <c r="J568" s="38">
        <f>VLOOKUP(F568,'数据-省本级决算数'!$A:$B,2,0)</f>
        <v>2173</v>
      </c>
      <c r="K568" s="193">
        <f t="shared" si="52"/>
        <v>0.4</v>
      </c>
      <c r="L568" s="193" t="e">
        <f t="shared" si="53"/>
        <v>#DIV/0!</v>
      </c>
      <c r="M568" s="193">
        <f t="shared" si="54"/>
        <v>0</v>
      </c>
      <c r="N568" s="148">
        <f t="shared" ref="N568:N631" si="56">IF(ISERROR(J568/G568-1),"",J568/G568-1)</f>
        <v>-0.598</v>
      </c>
      <c r="O568" s="194" t="str">
        <f t="shared" si="51"/>
        <v>是</v>
      </c>
      <c r="P568" s="194" t="str">
        <f t="shared" si="55"/>
        <v>是</v>
      </c>
    </row>
    <row r="569" s="175" customFormat="1" ht="18.95" customHeight="1" spans="1:16">
      <c r="A569" s="185" t="s">
        <v>165</v>
      </c>
      <c r="B569" s="690" t="s">
        <v>1076</v>
      </c>
      <c r="C569" s="186"/>
      <c r="D569" s="187" t="s">
        <v>1121</v>
      </c>
      <c r="E569" s="186"/>
      <c r="F569" s="60" t="s">
        <v>1120</v>
      </c>
      <c r="G569" s="188">
        <f ca="1">SUMIF($C568:$C1790,$D569,$G568:$G1789)</f>
        <v>444334</v>
      </c>
      <c r="H569" s="38">
        <f ca="1">SUMIF($C568:$C1789,$D569,$H568:$H1788)</f>
        <v>0</v>
      </c>
      <c r="I569" s="38">
        <f>IFERROR(VLOOKUP(F569,'数据-省本级调整数'!$A:$B,2,0),0)</f>
        <v>692401</v>
      </c>
      <c r="J569" s="38">
        <f>VLOOKUP(F569,'数据-省本级决算数'!$A:$B,2,0)</f>
        <v>692401</v>
      </c>
      <c r="K569" s="193">
        <f ca="1" t="shared" si="52"/>
        <v>1.56</v>
      </c>
      <c r="L569" s="193" t="e">
        <f ca="1" t="shared" si="53"/>
        <v>#DIV/0!</v>
      </c>
      <c r="M569" s="193">
        <f t="shared" si="54"/>
        <v>1</v>
      </c>
      <c r="N569" s="146">
        <f ca="1" t="shared" si="56"/>
        <v>0.558</v>
      </c>
      <c r="O569" s="194" t="str">
        <f ca="1" t="shared" si="51"/>
        <v>是</v>
      </c>
      <c r="P569" s="194" t="str">
        <f t="shared" si="55"/>
        <v>是</v>
      </c>
    </row>
    <row r="570" s="175" customFormat="1" ht="18.95" customHeight="1" spans="1:16">
      <c r="A570" s="185" t="s">
        <v>165</v>
      </c>
      <c r="B570" s="186" t="s">
        <v>165</v>
      </c>
      <c r="C570" s="186" t="s">
        <v>1121</v>
      </c>
      <c r="D570" s="187" t="s">
        <v>1123</v>
      </c>
      <c r="E570" s="186" t="s">
        <v>176</v>
      </c>
      <c r="F570" s="60" t="s">
        <v>1122</v>
      </c>
      <c r="G570" s="38">
        <v>444334</v>
      </c>
      <c r="H570" s="38" t="str">
        <f>IFERROR(VLOOKUP(D570,#REF!,4,0),"0")</f>
        <v>0</v>
      </c>
      <c r="I570" s="38"/>
      <c r="J570" s="38">
        <f>VLOOKUP(F570,'数据-省本级决算数'!$A:$B,2,0)</f>
        <v>692401</v>
      </c>
      <c r="K570" s="193">
        <f t="shared" si="52"/>
        <v>1.56</v>
      </c>
      <c r="L570" s="193" t="e">
        <f t="shared" si="53"/>
        <v>#DIV/0!</v>
      </c>
      <c r="M570" s="193">
        <f t="shared" si="54"/>
        <v>0</v>
      </c>
      <c r="N570" s="148">
        <f t="shared" si="56"/>
        <v>0.558</v>
      </c>
      <c r="O570" s="194" t="str">
        <f t="shared" si="51"/>
        <v>是</v>
      </c>
      <c r="P570" s="194" t="str">
        <f t="shared" si="55"/>
        <v>是</v>
      </c>
    </row>
    <row r="571" s="175" customFormat="1" ht="18.95" customHeight="1" spans="1:16">
      <c r="A571" s="185" t="s">
        <v>165</v>
      </c>
      <c r="B571" s="186" t="s">
        <v>165</v>
      </c>
      <c r="C571" s="186" t="s">
        <v>1121</v>
      </c>
      <c r="D571" s="187" t="s">
        <v>1125</v>
      </c>
      <c r="E571" s="186" t="s">
        <v>176</v>
      </c>
      <c r="F571" s="60" t="s">
        <v>1124</v>
      </c>
      <c r="G571" s="38">
        <v>0</v>
      </c>
      <c r="H571" s="38" t="str">
        <f>IFERROR(VLOOKUP(D571,#REF!,4,0),"0")</f>
        <v>0</v>
      </c>
      <c r="I571" s="38"/>
      <c r="J571" s="38">
        <f>VLOOKUP(F571,'数据-省本级决算数'!$A:$B,2,0)</f>
        <v>0</v>
      </c>
      <c r="K571" s="193"/>
      <c r="L571" s="193"/>
      <c r="M571" s="193">
        <f t="shared" si="54"/>
        <v>0</v>
      </c>
      <c r="N571" s="148" t="str">
        <f t="shared" si="56"/>
        <v/>
      </c>
      <c r="O571" s="194" t="str">
        <f t="shared" si="51"/>
        <v>否</v>
      </c>
      <c r="P571" s="194" t="str">
        <f t="shared" si="55"/>
        <v>是</v>
      </c>
    </row>
    <row r="572" s="175" customFormat="1" ht="18.95" customHeight="1" spans="1:16">
      <c r="A572" s="185" t="s">
        <v>165</v>
      </c>
      <c r="B572" s="186" t="s">
        <v>165</v>
      </c>
      <c r="C572" s="186" t="s">
        <v>1121</v>
      </c>
      <c r="D572" s="689" t="s">
        <v>1127</v>
      </c>
      <c r="E572" s="186" t="s">
        <v>176</v>
      </c>
      <c r="F572" s="60" t="s">
        <v>1126</v>
      </c>
      <c r="G572" s="38">
        <v>0</v>
      </c>
      <c r="H572" s="38" t="str">
        <f>IFERROR(VLOOKUP(D572,#REF!,4,0),"0")</f>
        <v>0</v>
      </c>
      <c r="I572" s="38"/>
      <c r="J572" s="38">
        <f>VLOOKUP(F572,'数据-省本级决算数'!$A:$B,2,0)</f>
        <v>0</v>
      </c>
      <c r="K572" s="193"/>
      <c r="L572" s="193"/>
      <c r="M572" s="193">
        <f t="shared" si="54"/>
        <v>0</v>
      </c>
      <c r="N572" s="148" t="str">
        <f t="shared" si="56"/>
        <v/>
      </c>
      <c r="O572" s="194" t="str">
        <f t="shared" si="51"/>
        <v>否</v>
      </c>
      <c r="P572" s="194" t="str">
        <f t="shared" si="55"/>
        <v>是</v>
      </c>
    </row>
    <row r="573" s="175" customFormat="1" ht="18.95" customHeight="1" spans="1:16">
      <c r="A573" s="185" t="s">
        <v>165</v>
      </c>
      <c r="B573" s="186" t="s">
        <v>165</v>
      </c>
      <c r="C573" s="186" t="s">
        <v>1121</v>
      </c>
      <c r="D573" s="187" t="s">
        <v>1129</v>
      </c>
      <c r="E573" s="186" t="s">
        <v>176</v>
      </c>
      <c r="F573" s="60" t="s">
        <v>1128</v>
      </c>
      <c r="G573" s="38">
        <v>0</v>
      </c>
      <c r="H573" s="38" t="str">
        <f>IFERROR(VLOOKUP(D573,#REF!,4,0),"0")</f>
        <v>0</v>
      </c>
      <c r="I573" s="38"/>
      <c r="J573" s="38">
        <f>VLOOKUP(F573,'数据-省本级决算数'!$A:$B,2,0)</f>
        <v>0</v>
      </c>
      <c r="K573" s="193"/>
      <c r="L573" s="193"/>
      <c r="M573" s="193">
        <f t="shared" si="54"/>
        <v>0</v>
      </c>
      <c r="N573" s="148" t="str">
        <f t="shared" si="56"/>
        <v/>
      </c>
      <c r="O573" s="194" t="str">
        <f t="shared" si="51"/>
        <v>否</v>
      </c>
      <c r="P573" s="194" t="str">
        <f t="shared" si="55"/>
        <v>是</v>
      </c>
    </row>
    <row r="574" s="175" customFormat="1" ht="18.95" customHeight="1" spans="1:16">
      <c r="A574" s="185" t="s">
        <v>165</v>
      </c>
      <c r="B574" s="186"/>
      <c r="C574" s="186" t="s">
        <v>1121</v>
      </c>
      <c r="D574" s="187" t="s">
        <v>1131</v>
      </c>
      <c r="E574" s="186" t="s">
        <v>176</v>
      </c>
      <c r="F574" s="60" t="s">
        <v>1130</v>
      </c>
      <c r="G574" s="38">
        <v>0</v>
      </c>
      <c r="H574" s="38" t="str">
        <f>IFERROR(VLOOKUP(D574,#REF!,4,0),"0")</f>
        <v>0</v>
      </c>
      <c r="I574" s="38"/>
      <c r="J574" s="38">
        <f>VLOOKUP(F574,'数据-省本级决算数'!$A:$B,2,0)</f>
        <v>0</v>
      </c>
      <c r="K574" s="193"/>
      <c r="L574" s="193"/>
      <c r="M574" s="193">
        <f t="shared" si="54"/>
        <v>0</v>
      </c>
      <c r="N574" s="148" t="str">
        <f t="shared" si="56"/>
        <v/>
      </c>
      <c r="O574" s="194" t="str">
        <f t="shared" si="51"/>
        <v>否</v>
      </c>
      <c r="P574" s="194" t="str">
        <f t="shared" si="55"/>
        <v>是</v>
      </c>
    </row>
    <row r="575" s="175" customFormat="1" ht="18.95" customHeight="1" spans="1:16">
      <c r="A575" s="185" t="s">
        <v>165</v>
      </c>
      <c r="B575" s="186" t="s">
        <v>165</v>
      </c>
      <c r="C575" s="186" t="s">
        <v>1121</v>
      </c>
      <c r="D575" s="187" t="s">
        <v>1133</v>
      </c>
      <c r="E575" s="186" t="s">
        <v>176</v>
      </c>
      <c r="F575" s="60" t="s">
        <v>3278</v>
      </c>
      <c r="G575" s="38">
        <v>0</v>
      </c>
      <c r="H575" s="38" t="str">
        <f>IFERROR(VLOOKUP(D575,#REF!,4,0),"0")</f>
        <v>0</v>
      </c>
      <c r="I575" s="38"/>
      <c r="J575" s="38">
        <f>VLOOKUP(F575,'数据-省本级决算数'!$A:$B,2,0)</f>
        <v>0</v>
      </c>
      <c r="K575" s="193"/>
      <c r="L575" s="193" t="e">
        <f t="shared" si="53"/>
        <v>#DIV/0!</v>
      </c>
      <c r="M575" s="193">
        <f t="shared" si="54"/>
        <v>0</v>
      </c>
      <c r="N575" s="148" t="str">
        <f t="shared" si="56"/>
        <v/>
      </c>
      <c r="O575" s="194" t="str">
        <f t="shared" si="51"/>
        <v>否</v>
      </c>
      <c r="P575" s="194" t="str">
        <f t="shared" si="55"/>
        <v>是</v>
      </c>
    </row>
    <row r="576" s="175" customFormat="1" ht="18.95" customHeight="1" spans="1:16">
      <c r="A576" s="185" t="s">
        <v>165</v>
      </c>
      <c r="B576" s="186" t="s">
        <v>165</v>
      </c>
      <c r="C576" s="186" t="s">
        <v>1121</v>
      </c>
      <c r="D576" s="187" t="s">
        <v>1135</v>
      </c>
      <c r="E576" s="186" t="s">
        <v>176</v>
      </c>
      <c r="F576" s="60" t="s">
        <v>1134</v>
      </c>
      <c r="G576" s="38">
        <v>0</v>
      </c>
      <c r="H576" s="38" t="str">
        <f>IFERROR(VLOOKUP(D576,#REF!,4,0),"0")</f>
        <v>0</v>
      </c>
      <c r="I576" s="38"/>
      <c r="J576" s="38">
        <f>VLOOKUP(F576,'数据-省本级决算数'!$A:$B,2,0)</f>
        <v>0</v>
      </c>
      <c r="K576" s="193"/>
      <c r="L576" s="193"/>
      <c r="M576" s="193">
        <f t="shared" si="54"/>
        <v>0</v>
      </c>
      <c r="N576" s="148" t="str">
        <f t="shared" si="56"/>
        <v/>
      </c>
      <c r="O576" s="194" t="str">
        <f t="shared" si="51"/>
        <v>否</v>
      </c>
      <c r="P576" s="194" t="str">
        <f t="shared" si="55"/>
        <v>是</v>
      </c>
    </row>
    <row r="577" s="175" customFormat="1" ht="18.95" customHeight="1" spans="1:16">
      <c r="A577" s="185" t="s">
        <v>165</v>
      </c>
      <c r="B577" s="690" t="s">
        <v>1076</v>
      </c>
      <c r="C577" s="186"/>
      <c r="D577" s="187" t="s">
        <v>1137</v>
      </c>
      <c r="E577" s="186"/>
      <c r="F577" s="60" t="s">
        <v>1136</v>
      </c>
      <c r="G577" s="188">
        <f ca="1">SUMIF($C576:$C1798,$D577,$G576:$G1797)</f>
        <v>405058</v>
      </c>
      <c r="H577" s="38">
        <f ca="1">SUMIF($C576:$C1797,$D577,$H576:$H1796)</f>
        <v>0</v>
      </c>
      <c r="I577" s="38">
        <f>IFERROR(VLOOKUP(F577,'数据-省本级调整数'!$A:$B,2,0),0)</f>
        <v>426171</v>
      </c>
      <c r="J577" s="38">
        <f>VLOOKUP(F577,'数据-省本级决算数'!$A:$B,2,0)</f>
        <v>422335</v>
      </c>
      <c r="K577" s="193">
        <f ca="1" t="shared" si="52"/>
        <v>1.04</v>
      </c>
      <c r="L577" s="193" t="e">
        <f ca="1" t="shared" si="53"/>
        <v>#DIV/0!</v>
      </c>
      <c r="M577" s="193">
        <f t="shared" si="54"/>
        <v>0.99</v>
      </c>
      <c r="N577" s="146">
        <f ca="1" t="shared" si="56"/>
        <v>0.043</v>
      </c>
      <c r="O577" s="194" t="str">
        <f ca="1" t="shared" si="51"/>
        <v>是</v>
      </c>
      <c r="P577" s="194" t="str">
        <f t="shared" si="55"/>
        <v>是</v>
      </c>
    </row>
    <row r="578" s="175" customFormat="1" ht="18.95" customHeight="1" spans="1:16">
      <c r="A578" s="185" t="s">
        <v>165</v>
      </c>
      <c r="B578" s="186" t="s">
        <v>165</v>
      </c>
      <c r="C578" s="186" t="s">
        <v>1137</v>
      </c>
      <c r="D578" s="187" t="s">
        <v>1139</v>
      </c>
      <c r="E578" s="186" t="s">
        <v>176</v>
      </c>
      <c r="F578" s="60" t="s">
        <v>1138</v>
      </c>
      <c r="G578" s="38">
        <v>95066</v>
      </c>
      <c r="H578" s="38" t="str">
        <f>IFERROR(VLOOKUP(D578,#REF!,4,0),"0")</f>
        <v>0</v>
      </c>
      <c r="I578" s="38"/>
      <c r="J578" s="38">
        <f>VLOOKUP(F578,'数据-省本级决算数'!$A:$B,2,0)</f>
        <v>101609</v>
      </c>
      <c r="K578" s="193">
        <f t="shared" si="52"/>
        <v>1.07</v>
      </c>
      <c r="L578" s="193" t="e">
        <f t="shared" si="53"/>
        <v>#DIV/0!</v>
      </c>
      <c r="M578" s="193">
        <f t="shared" si="54"/>
        <v>0</v>
      </c>
      <c r="N578" s="148">
        <f t="shared" si="56"/>
        <v>0.069</v>
      </c>
      <c r="O578" s="194" t="str">
        <f t="shared" si="51"/>
        <v>是</v>
      </c>
      <c r="P578" s="194" t="str">
        <f t="shared" si="55"/>
        <v>是</v>
      </c>
    </row>
    <row r="579" s="175" customFormat="1" ht="18.95" customHeight="1" spans="1:16">
      <c r="A579" s="185" t="s">
        <v>165</v>
      </c>
      <c r="B579" s="186"/>
      <c r="C579" s="186" t="s">
        <v>1137</v>
      </c>
      <c r="D579" s="187" t="s">
        <v>1141</v>
      </c>
      <c r="E579" s="186" t="s">
        <v>176</v>
      </c>
      <c r="F579" s="60" t="s">
        <v>1140</v>
      </c>
      <c r="G579" s="38">
        <v>268875</v>
      </c>
      <c r="H579" s="38" t="str">
        <f>IFERROR(VLOOKUP(D579,#REF!,4,0),"0")</f>
        <v>0</v>
      </c>
      <c r="I579" s="38"/>
      <c r="J579" s="38">
        <f>VLOOKUP(F579,'数据-省本级决算数'!$A:$B,2,0)</f>
        <v>296700</v>
      </c>
      <c r="K579" s="193">
        <f t="shared" si="52"/>
        <v>1.1</v>
      </c>
      <c r="L579" s="193" t="e">
        <f t="shared" si="53"/>
        <v>#DIV/0!</v>
      </c>
      <c r="M579" s="193">
        <f t="shared" si="54"/>
        <v>0</v>
      </c>
      <c r="N579" s="148">
        <f t="shared" si="56"/>
        <v>0.103</v>
      </c>
      <c r="O579" s="194" t="str">
        <f t="shared" si="51"/>
        <v>是</v>
      </c>
      <c r="P579" s="194" t="str">
        <f t="shared" si="55"/>
        <v>是</v>
      </c>
    </row>
    <row r="580" s="175" customFormat="1" ht="18.95" customHeight="1" spans="1:16">
      <c r="A580" s="185" t="s">
        <v>165</v>
      </c>
      <c r="B580" s="186" t="s">
        <v>165</v>
      </c>
      <c r="C580" s="186" t="s">
        <v>1137</v>
      </c>
      <c r="D580" s="187" t="s">
        <v>1143</v>
      </c>
      <c r="E580" s="186" t="s">
        <v>176</v>
      </c>
      <c r="F580" s="60" t="s">
        <v>1142</v>
      </c>
      <c r="G580" s="38">
        <v>2023</v>
      </c>
      <c r="H580" s="38" t="str">
        <f>IFERROR(VLOOKUP(D580,#REF!,4,0),"0")</f>
        <v>0</v>
      </c>
      <c r="I580" s="38"/>
      <c r="J580" s="38">
        <f>VLOOKUP(F580,'数据-省本级决算数'!$A:$B,2,0)</f>
        <v>1809</v>
      </c>
      <c r="K580" s="193">
        <f t="shared" si="52"/>
        <v>0.89</v>
      </c>
      <c r="L580" s="193" t="e">
        <f t="shared" si="53"/>
        <v>#DIV/0!</v>
      </c>
      <c r="M580" s="193">
        <f t="shared" si="54"/>
        <v>0</v>
      </c>
      <c r="N580" s="148">
        <f t="shared" si="56"/>
        <v>-0.106</v>
      </c>
      <c r="O580" s="194" t="str">
        <f t="shared" ref="O580:O643" si="57">IF(F580&lt;&gt;"",IF(SUM(G580:J580)&lt;&gt;0,"是","否"),"空")</f>
        <v>是</v>
      </c>
      <c r="P580" s="194" t="str">
        <f t="shared" si="55"/>
        <v>是</v>
      </c>
    </row>
    <row r="581" s="175" customFormat="1" ht="18.95" customHeight="1" spans="1:16">
      <c r="A581" s="185" t="s">
        <v>165</v>
      </c>
      <c r="B581" s="186" t="s">
        <v>165</v>
      </c>
      <c r="C581" s="186" t="s">
        <v>1137</v>
      </c>
      <c r="D581" s="187" t="s">
        <v>1145</v>
      </c>
      <c r="E581" s="186" t="s">
        <v>176</v>
      </c>
      <c r="F581" s="60" t="s">
        <v>1144</v>
      </c>
      <c r="G581" s="38">
        <v>0</v>
      </c>
      <c r="H581" s="38" t="str">
        <f>IFERROR(VLOOKUP(D581,#REF!,4,0),"0")</f>
        <v>0</v>
      </c>
      <c r="I581" s="38"/>
      <c r="J581" s="38">
        <f>VLOOKUP(F581,'数据-省本级决算数'!$A:$B,2,0)</f>
        <v>0</v>
      </c>
      <c r="K581" s="193"/>
      <c r="L581" s="193"/>
      <c r="M581" s="193">
        <f t="shared" ref="M581:M644" si="58">IFERROR(J581/I581,0)</f>
        <v>0</v>
      </c>
      <c r="N581" s="148" t="str">
        <f t="shared" si="56"/>
        <v/>
      </c>
      <c r="O581" s="194" t="str">
        <f t="shared" si="57"/>
        <v>否</v>
      </c>
      <c r="P581" s="194" t="str">
        <f t="shared" ref="P581:P644" si="59">IF(C581&lt;&gt;"",IF(OR(LEFT(D581,3)="205",LEFT(D581,3)="206",LEFT(D581,3)="207",LEFT(D581,3)="208",LEFT(D581,3)="210",LEFT(D581,3)="213"),"是","否"),"是")</f>
        <v>是</v>
      </c>
    </row>
    <row r="582" s="175" customFormat="1" ht="18.95" customHeight="1" spans="1:16">
      <c r="A582" s="185" t="s">
        <v>165</v>
      </c>
      <c r="B582" s="186" t="s">
        <v>165</v>
      </c>
      <c r="C582" s="186" t="s">
        <v>1137</v>
      </c>
      <c r="D582" s="187" t="s">
        <v>1147</v>
      </c>
      <c r="E582" s="186" t="s">
        <v>176</v>
      </c>
      <c r="F582" s="60" t="s">
        <v>1146</v>
      </c>
      <c r="G582" s="38">
        <v>39094</v>
      </c>
      <c r="H582" s="38" t="str">
        <f>IFERROR(VLOOKUP(D582,#REF!,4,0),"0")</f>
        <v>0</v>
      </c>
      <c r="I582" s="38"/>
      <c r="J582" s="38">
        <f>VLOOKUP(F582,'数据-省本级决算数'!$A:$B,2,0)</f>
        <v>22217</v>
      </c>
      <c r="K582" s="193">
        <f t="shared" ref="K582:K643" si="60">J582/G582</f>
        <v>0.57</v>
      </c>
      <c r="L582" s="193" t="e">
        <f t="shared" ref="L582:L643" si="61">J582/H582</f>
        <v>#DIV/0!</v>
      </c>
      <c r="M582" s="193">
        <f t="shared" si="58"/>
        <v>0</v>
      </c>
      <c r="N582" s="148">
        <f t="shared" si="56"/>
        <v>-0.432</v>
      </c>
      <c r="O582" s="194" t="str">
        <f t="shared" si="57"/>
        <v>是</v>
      </c>
      <c r="P582" s="194" t="str">
        <f t="shared" si="59"/>
        <v>是</v>
      </c>
    </row>
    <row r="583" s="175" customFormat="1" ht="18.95" customHeight="1" spans="1:16">
      <c r="A583" s="185" t="s">
        <v>165</v>
      </c>
      <c r="B583" s="186" t="s">
        <v>1076</v>
      </c>
      <c r="C583" s="186" t="s">
        <v>165</v>
      </c>
      <c r="D583" s="187" t="s">
        <v>1149</v>
      </c>
      <c r="E583" s="186" t="s">
        <v>165</v>
      </c>
      <c r="F583" s="60" t="s">
        <v>1148</v>
      </c>
      <c r="G583" s="188">
        <f ca="1">SUMIF($C582:$C1804,$D583,$G582:$G1803)</f>
        <v>0</v>
      </c>
      <c r="H583" s="38">
        <f ca="1">SUMIF($C582:$C1803,$D583,$H582:$H1802)</f>
        <v>0</v>
      </c>
      <c r="I583" s="38">
        <f>IFERROR(VLOOKUP(F583,'数据-省本级调整数'!$A:$B,2,0),0)</f>
        <v>0</v>
      </c>
      <c r="J583" s="38">
        <f>VLOOKUP(F583,'数据-省本级决算数'!$A:$B,2,0)</f>
        <v>0</v>
      </c>
      <c r="K583" s="193"/>
      <c r="L583" s="193"/>
      <c r="M583" s="193">
        <f t="shared" si="58"/>
        <v>0</v>
      </c>
      <c r="N583" s="146" t="str">
        <f ca="1" t="shared" si="56"/>
        <v/>
      </c>
      <c r="O583" s="194" t="str">
        <f ca="1" t="shared" si="57"/>
        <v>否</v>
      </c>
      <c r="P583" s="194" t="str">
        <f t="shared" si="59"/>
        <v>是</v>
      </c>
    </row>
    <row r="584" s="175" customFormat="1" ht="18.95" customHeight="1" spans="1:16">
      <c r="A584" s="185" t="s">
        <v>165</v>
      </c>
      <c r="B584" s="186" t="s">
        <v>165</v>
      </c>
      <c r="C584" s="690" t="s">
        <v>1149</v>
      </c>
      <c r="D584" s="187" t="s">
        <v>1151</v>
      </c>
      <c r="E584" s="186" t="s">
        <v>176</v>
      </c>
      <c r="F584" s="60" t="s">
        <v>1150</v>
      </c>
      <c r="G584" s="38">
        <v>0</v>
      </c>
      <c r="H584" s="38" t="str">
        <f>IFERROR(VLOOKUP(D584,#REF!,4,0),"0")</f>
        <v>0</v>
      </c>
      <c r="I584" s="38"/>
      <c r="J584" s="38">
        <f>VLOOKUP(F584,'数据-省本级决算数'!$A:$B,2,0)</f>
        <v>0</v>
      </c>
      <c r="K584" s="193"/>
      <c r="L584" s="193"/>
      <c r="M584" s="193">
        <f t="shared" si="58"/>
        <v>0</v>
      </c>
      <c r="N584" s="148" t="str">
        <f t="shared" si="56"/>
        <v/>
      </c>
      <c r="O584" s="194" t="str">
        <f t="shared" si="57"/>
        <v>否</v>
      </c>
      <c r="P584" s="194" t="str">
        <f t="shared" si="59"/>
        <v>是</v>
      </c>
    </row>
    <row r="585" s="175" customFormat="1" ht="18.95" customHeight="1" spans="1:16">
      <c r="A585" s="185" t="s">
        <v>165</v>
      </c>
      <c r="B585" s="186" t="s">
        <v>165</v>
      </c>
      <c r="C585" s="690" t="s">
        <v>1149</v>
      </c>
      <c r="D585" s="187" t="s">
        <v>1153</v>
      </c>
      <c r="E585" s="186" t="s">
        <v>176</v>
      </c>
      <c r="F585" s="60" t="s">
        <v>1152</v>
      </c>
      <c r="G585" s="38">
        <v>0</v>
      </c>
      <c r="H585" s="38" t="str">
        <f>IFERROR(VLOOKUP(D585,#REF!,4,0),"0")</f>
        <v>0</v>
      </c>
      <c r="I585" s="38"/>
      <c r="J585" s="38">
        <f>VLOOKUP(F585,'数据-省本级决算数'!$A:$B,2,0)</f>
        <v>0</v>
      </c>
      <c r="K585" s="193"/>
      <c r="L585" s="193"/>
      <c r="M585" s="193">
        <f t="shared" si="58"/>
        <v>0</v>
      </c>
      <c r="N585" s="148" t="str">
        <f t="shared" si="56"/>
        <v/>
      </c>
      <c r="O585" s="194" t="str">
        <f t="shared" si="57"/>
        <v>否</v>
      </c>
      <c r="P585" s="194" t="str">
        <f t="shared" si="59"/>
        <v>是</v>
      </c>
    </row>
    <row r="586" s="175" customFormat="1" ht="18.95" customHeight="1" spans="1:16">
      <c r="A586" s="185" t="s">
        <v>165</v>
      </c>
      <c r="B586" s="186" t="s">
        <v>165</v>
      </c>
      <c r="C586" s="690" t="s">
        <v>1149</v>
      </c>
      <c r="D586" s="187" t="s">
        <v>1155</v>
      </c>
      <c r="E586" s="186" t="s">
        <v>176</v>
      </c>
      <c r="F586" s="60" t="s">
        <v>1154</v>
      </c>
      <c r="G586" s="38">
        <v>0</v>
      </c>
      <c r="H586" s="38" t="str">
        <f>IFERROR(VLOOKUP(D586,#REF!,4,0),"0")</f>
        <v>0</v>
      </c>
      <c r="I586" s="38"/>
      <c r="J586" s="38">
        <f>VLOOKUP(F586,'数据-省本级决算数'!$A:$B,2,0)</f>
        <v>0</v>
      </c>
      <c r="K586" s="193"/>
      <c r="L586" s="193"/>
      <c r="M586" s="193">
        <f t="shared" si="58"/>
        <v>0</v>
      </c>
      <c r="N586" s="148" t="str">
        <f t="shared" si="56"/>
        <v/>
      </c>
      <c r="O586" s="194" t="str">
        <f t="shared" si="57"/>
        <v>否</v>
      </c>
      <c r="P586" s="194" t="str">
        <f t="shared" si="59"/>
        <v>是</v>
      </c>
    </row>
    <row r="587" s="175" customFormat="1" ht="18.95" customHeight="1" spans="1:16">
      <c r="A587" s="185" t="s">
        <v>165</v>
      </c>
      <c r="B587" s="690" t="s">
        <v>1076</v>
      </c>
      <c r="C587" s="186"/>
      <c r="D587" s="187" t="s">
        <v>1157</v>
      </c>
      <c r="E587" s="186"/>
      <c r="F587" s="60" t="s">
        <v>1156</v>
      </c>
      <c r="G587" s="188">
        <f ca="1">SUMIF($C586:$C1808,$D587,$G586:$G1807)</f>
        <v>20000</v>
      </c>
      <c r="H587" s="38">
        <f ca="1">SUMIF($C586:$C1807,$D587,$H586:$H1806)</f>
        <v>0</v>
      </c>
      <c r="I587" s="38">
        <f>IFERROR(VLOOKUP(F587,'数据-省本级调整数'!$A:$B,2,0),0)</f>
        <v>30351</v>
      </c>
      <c r="J587" s="38">
        <f>VLOOKUP(F587,'数据-省本级决算数'!$A:$B,2,0)</f>
        <v>29867</v>
      </c>
      <c r="K587" s="193">
        <f ca="1" t="shared" si="60"/>
        <v>1.49</v>
      </c>
      <c r="L587" s="193" t="e">
        <f ca="1" t="shared" si="61"/>
        <v>#DIV/0!</v>
      </c>
      <c r="M587" s="193">
        <f t="shared" si="58"/>
        <v>0.98</v>
      </c>
      <c r="N587" s="146">
        <f ca="1" t="shared" si="56"/>
        <v>0.493</v>
      </c>
      <c r="O587" s="194" t="str">
        <f ca="1" t="shared" si="57"/>
        <v>是</v>
      </c>
      <c r="P587" s="194" t="str">
        <f t="shared" si="59"/>
        <v>是</v>
      </c>
    </row>
    <row r="588" s="175" customFormat="1" ht="18.95" customHeight="1" spans="1:16">
      <c r="A588" s="185" t="s">
        <v>165</v>
      </c>
      <c r="B588" s="186" t="s">
        <v>165</v>
      </c>
      <c r="C588" s="186" t="s">
        <v>1157</v>
      </c>
      <c r="D588" s="187" t="s">
        <v>1159</v>
      </c>
      <c r="E588" s="186" t="s">
        <v>176</v>
      </c>
      <c r="F588" s="60" t="s">
        <v>1158</v>
      </c>
      <c r="G588" s="38">
        <v>0</v>
      </c>
      <c r="H588" s="38" t="str">
        <f>IFERROR(VLOOKUP(D588,#REF!,4,0),"0")</f>
        <v>0</v>
      </c>
      <c r="I588" s="38"/>
      <c r="J588" s="38">
        <f>VLOOKUP(F588,'数据-省本级决算数'!$A:$B,2,0)</f>
        <v>0</v>
      </c>
      <c r="K588" s="193"/>
      <c r="L588" s="193"/>
      <c r="M588" s="193">
        <f t="shared" si="58"/>
        <v>0</v>
      </c>
      <c r="N588" s="148" t="str">
        <f t="shared" si="56"/>
        <v/>
      </c>
      <c r="O588" s="194" t="str">
        <f t="shared" si="57"/>
        <v>否</v>
      </c>
      <c r="P588" s="194" t="str">
        <f t="shared" si="59"/>
        <v>是</v>
      </c>
    </row>
    <row r="589" s="175" customFormat="1" ht="18.95" customHeight="1" spans="1:16">
      <c r="A589" s="185" t="s">
        <v>165</v>
      </c>
      <c r="B589" s="186" t="s">
        <v>165</v>
      </c>
      <c r="C589" s="186" t="s">
        <v>1157</v>
      </c>
      <c r="D589" s="187" t="s">
        <v>1161</v>
      </c>
      <c r="E589" s="186" t="s">
        <v>176</v>
      </c>
      <c r="F589" s="60" t="s">
        <v>1160</v>
      </c>
      <c r="G589" s="38">
        <v>0</v>
      </c>
      <c r="H589" s="38" t="str">
        <f>IFERROR(VLOOKUP(D589,#REF!,4,0),"0")</f>
        <v>0</v>
      </c>
      <c r="I589" s="38"/>
      <c r="J589" s="38">
        <f>VLOOKUP(F589,'数据-省本级决算数'!$A:$B,2,0)</f>
        <v>0</v>
      </c>
      <c r="K589" s="193"/>
      <c r="L589" s="193"/>
      <c r="M589" s="193">
        <f t="shared" si="58"/>
        <v>0</v>
      </c>
      <c r="N589" s="148" t="str">
        <f t="shared" si="56"/>
        <v/>
      </c>
      <c r="O589" s="194" t="str">
        <f t="shared" si="57"/>
        <v>否</v>
      </c>
      <c r="P589" s="194" t="str">
        <f t="shared" si="59"/>
        <v>是</v>
      </c>
    </row>
    <row r="590" s="175" customFormat="1" ht="18.95" customHeight="1" spans="1:16">
      <c r="A590" s="185" t="s">
        <v>165</v>
      </c>
      <c r="B590" s="186" t="s">
        <v>165</v>
      </c>
      <c r="C590" s="186" t="s">
        <v>1157</v>
      </c>
      <c r="D590" s="187" t="s">
        <v>1163</v>
      </c>
      <c r="E590" s="186" t="s">
        <v>176</v>
      </c>
      <c r="F590" s="60" t="s">
        <v>1162</v>
      </c>
      <c r="G590" s="38">
        <v>0</v>
      </c>
      <c r="H590" s="38" t="str">
        <f>IFERROR(VLOOKUP(D590,#REF!,4,0),"0")</f>
        <v>0</v>
      </c>
      <c r="I590" s="38"/>
      <c r="J590" s="38">
        <f>VLOOKUP(F590,'数据-省本级决算数'!$A:$B,2,0)</f>
        <v>0</v>
      </c>
      <c r="K590" s="193"/>
      <c r="L590" s="193"/>
      <c r="M590" s="193">
        <f t="shared" si="58"/>
        <v>0</v>
      </c>
      <c r="N590" s="148" t="str">
        <f t="shared" si="56"/>
        <v/>
      </c>
      <c r="O590" s="194" t="str">
        <f t="shared" si="57"/>
        <v>否</v>
      </c>
      <c r="P590" s="194" t="str">
        <f t="shared" si="59"/>
        <v>是</v>
      </c>
    </row>
    <row r="591" s="175" customFormat="1" ht="18.95" customHeight="1" spans="1:16">
      <c r="A591" s="185" t="s">
        <v>165</v>
      </c>
      <c r="B591" s="186" t="s">
        <v>165</v>
      </c>
      <c r="C591" s="186" t="s">
        <v>1157</v>
      </c>
      <c r="D591" s="187" t="s">
        <v>1165</v>
      </c>
      <c r="E591" s="186" t="s">
        <v>176</v>
      </c>
      <c r="F591" s="39" t="s">
        <v>1164</v>
      </c>
      <c r="G591" s="38">
        <v>0</v>
      </c>
      <c r="H591" s="38" t="str">
        <f>IFERROR(VLOOKUP(D591,#REF!,4,0),"0")</f>
        <v>0</v>
      </c>
      <c r="I591" s="38"/>
      <c r="J591" s="38">
        <f>VLOOKUP(F591,'数据-省本级决算数'!$A:$B,2,0)</f>
        <v>0</v>
      </c>
      <c r="K591" s="193"/>
      <c r="L591" s="193"/>
      <c r="M591" s="193">
        <f t="shared" si="58"/>
        <v>0</v>
      </c>
      <c r="N591" s="148" t="str">
        <f t="shared" si="56"/>
        <v/>
      </c>
      <c r="O591" s="194" t="str">
        <f t="shared" si="57"/>
        <v>否</v>
      </c>
      <c r="P591" s="194" t="str">
        <f t="shared" si="59"/>
        <v>是</v>
      </c>
    </row>
    <row r="592" s="175" customFormat="1" ht="18.95" customHeight="1" spans="1:16">
      <c r="A592" s="185" t="s">
        <v>165</v>
      </c>
      <c r="B592" s="186" t="s">
        <v>165</v>
      </c>
      <c r="C592" s="186" t="s">
        <v>1157</v>
      </c>
      <c r="D592" s="187" t="s">
        <v>1167</v>
      </c>
      <c r="E592" s="186" t="s">
        <v>176</v>
      </c>
      <c r="F592" s="60" t="s">
        <v>1166</v>
      </c>
      <c r="G592" s="38">
        <v>0</v>
      </c>
      <c r="H592" s="38" t="str">
        <f>IFERROR(VLOOKUP(D592,#REF!,4,0),"0")</f>
        <v>0</v>
      </c>
      <c r="I592" s="38"/>
      <c r="J592" s="38">
        <f>VLOOKUP(F592,'数据-省本级决算数'!$A:$B,2,0)</f>
        <v>0</v>
      </c>
      <c r="K592" s="193"/>
      <c r="L592" s="193"/>
      <c r="M592" s="193">
        <f t="shared" si="58"/>
        <v>0</v>
      </c>
      <c r="N592" s="148" t="str">
        <f t="shared" si="56"/>
        <v/>
      </c>
      <c r="O592" s="194" t="str">
        <f t="shared" si="57"/>
        <v>否</v>
      </c>
      <c r="P592" s="194" t="str">
        <f t="shared" si="59"/>
        <v>是</v>
      </c>
    </row>
    <row r="593" s="175" customFormat="1" ht="18.95" customHeight="1" spans="1:16">
      <c r="A593" s="185" t="s">
        <v>165</v>
      </c>
      <c r="B593" s="186" t="s">
        <v>165</v>
      </c>
      <c r="C593" s="186" t="s">
        <v>1157</v>
      </c>
      <c r="D593" s="187" t="s">
        <v>1169</v>
      </c>
      <c r="E593" s="186" t="s">
        <v>176</v>
      </c>
      <c r="F593" s="39" t="s">
        <v>1168</v>
      </c>
      <c r="G593" s="38">
        <v>524</v>
      </c>
      <c r="H593" s="38" t="str">
        <f>IFERROR(VLOOKUP(D593,#REF!,4,0),"0")</f>
        <v>0</v>
      </c>
      <c r="I593" s="38"/>
      <c r="J593" s="38">
        <f>VLOOKUP(F593,'数据-省本级决算数'!$A:$B,2,0)</f>
        <v>4695</v>
      </c>
      <c r="K593" s="193">
        <f t="shared" si="60"/>
        <v>8.96</v>
      </c>
      <c r="L593" s="193" t="e">
        <f t="shared" si="61"/>
        <v>#DIV/0!</v>
      </c>
      <c r="M593" s="193">
        <f t="shared" si="58"/>
        <v>0</v>
      </c>
      <c r="N593" s="148">
        <f t="shared" si="56"/>
        <v>7.96</v>
      </c>
      <c r="O593" s="194" t="str">
        <f t="shared" si="57"/>
        <v>是</v>
      </c>
      <c r="P593" s="194" t="str">
        <f t="shared" si="59"/>
        <v>是</v>
      </c>
    </row>
    <row r="594" s="175" customFormat="1" ht="18.95" customHeight="1" spans="1:16">
      <c r="A594" s="185" t="s">
        <v>165</v>
      </c>
      <c r="B594" s="186" t="s">
        <v>165</v>
      </c>
      <c r="C594" s="186" t="s">
        <v>1157</v>
      </c>
      <c r="D594" s="689" t="s">
        <v>1171</v>
      </c>
      <c r="E594" s="186" t="s">
        <v>176</v>
      </c>
      <c r="F594" s="60" t="s">
        <v>1170</v>
      </c>
      <c r="G594" s="38">
        <v>0</v>
      </c>
      <c r="H594" s="38" t="str">
        <f>IFERROR(VLOOKUP(D594,#REF!,4,0),"0")</f>
        <v>0</v>
      </c>
      <c r="I594" s="38"/>
      <c r="J594" s="38">
        <f>VLOOKUP(F594,'数据-省本级决算数'!$A:$B,2,0)</f>
        <v>0</v>
      </c>
      <c r="K594" s="193"/>
      <c r="L594" s="193"/>
      <c r="M594" s="193">
        <f t="shared" si="58"/>
        <v>0</v>
      </c>
      <c r="N594" s="148" t="str">
        <f t="shared" si="56"/>
        <v/>
      </c>
      <c r="O594" s="194" t="str">
        <f t="shared" si="57"/>
        <v>否</v>
      </c>
      <c r="P594" s="194" t="str">
        <f t="shared" si="59"/>
        <v>是</v>
      </c>
    </row>
    <row r="595" s="175" customFormat="1" ht="18.95" customHeight="1" spans="1:16">
      <c r="A595" s="185" t="s">
        <v>165</v>
      </c>
      <c r="B595" s="186" t="s">
        <v>165</v>
      </c>
      <c r="C595" s="186" t="s">
        <v>1157</v>
      </c>
      <c r="D595" s="187" t="s">
        <v>1173</v>
      </c>
      <c r="E595" s="186" t="s">
        <v>176</v>
      </c>
      <c r="F595" s="60" t="s">
        <v>1172</v>
      </c>
      <c r="G595" s="38">
        <v>0</v>
      </c>
      <c r="H595" s="38" t="str">
        <f>IFERROR(VLOOKUP(D595,#REF!,4,0),"0")</f>
        <v>0</v>
      </c>
      <c r="I595" s="38"/>
      <c r="J595" s="38">
        <f>VLOOKUP(F595,'数据-省本级决算数'!$A:$B,2,0)</f>
        <v>0</v>
      </c>
      <c r="K595" s="193"/>
      <c r="L595" s="193"/>
      <c r="M595" s="193">
        <f t="shared" si="58"/>
        <v>0</v>
      </c>
      <c r="N595" s="148" t="str">
        <f t="shared" si="56"/>
        <v/>
      </c>
      <c r="O595" s="194" t="str">
        <f t="shared" si="57"/>
        <v>否</v>
      </c>
      <c r="P595" s="194" t="str">
        <f t="shared" si="59"/>
        <v>是</v>
      </c>
    </row>
    <row r="596" s="175" customFormat="1" ht="18.95" customHeight="1" spans="1:16">
      <c r="A596" s="185" t="s">
        <v>165</v>
      </c>
      <c r="B596" s="186"/>
      <c r="C596" s="186" t="s">
        <v>1157</v>
      </c>
      <c r="D596" s="187" t="s">
        <v>1175</v>
      </c>
      <c r="E596" s="186" t="s">
        <v>176</v>
      </c>
      <c r="F596" s="60" t="s">
        <v>1174</v>
      </c>
      <c r="G596" s="38">
        <v>0</v>
      </c>
      <c r="H596" s="38" t="str">
        <f>IFERROR(VLOOKUP(D596,#REF!,4,0),"0")</f>
        <v>0</v>
      </c>
      <c r="I596" s="38"/>
      <c r="J596" s="38">
        <f>VLOOKUP(F596,'数据-省本级决算数'!$A:$B,2,0)</f>
        <v>0</v>
      </c>
      <c r="K596" s="193"/>
      <c r="L596" s="193"/>
      <c r="M596" s="193">
        <f t="shared" si="58"/>
        <v>0</v>
      </c>
      <c r="N596" s="148" t="str">
        <f t="shared" si="56"/>
        <v/>
      </c>
      <c r="O596" s="194" t="str">
        <f t="shared" si="57"/>
        <v>否</v>
      </c>
      <c r="P596" s="194" t="str">
        <f t="shared" si="59"/>
        <v>是</v>
      </c>
    </row>
    <row r="597" s="175" customFormat="1" ht="18.95" customHeight="1" spans="1:16">
      <c r="A597" s="185" t="s">
        <v>165</v>
      </c>
      <c r="B597" s="186" t="s">
        <v>165</v>
      </c>
      <c r="C597" s="186" t="s">
        <v>1157</v>
      </c>
      <c r="D597" s="187" t="s">
        <v>1177</v>
      </c>
      <c r="E597" s="186" t="s">
        <v>176</v>
      </c>
      <c r="F597" s="60" t="s">
        <v>1176</v>
      </c>
      <c r="G597" s="38">
        <v>476</v>
      </c>
      <c r="H597" s="38" t="str">
        <f>IFERROR(VLOOKUP(D597,#REF!,4,0),"0")</f>
        <v>0</v>
      </c>
      <c r="I597" s="38"/>
      <c r="J597" s="38">
        <f>VLOOKUP(F597,'数据-省本级决算数'!$A:$B,2,0)</f>
        <v>222</v>
      </c>
      <c r="K597" s="193">
        <f t="shared" si="60"/>
        <v>0.47</v>
      </c>
      <c r="L597" s="193" t="e">
        <f t="shared" si="61"/>
        <v>#DIV/0!</v>
      </c>
      <c r="M597" s="193">
        <f t="shared" si="58"/>
        <v>0</v>
      </c>
      <c r="N597" s="148">
        <f t="shared" si="56"/>
        <v>-0.534</v>
      </c>
      <c r="O597" s="194" t="str">
        <f t="shared" si="57"/>
        <v>是</v>
      </c>
      <c r="P597" s="194" t="str">
        <f t="shared" si="59"/>
        <v>是</v>
      </c>
    </row>
    <row r="598" s="175" customFormat="1" ht="18.95" customHeight="1" spans="1:16">
      <c r="A598" s="185" t="s">
        <v>165</v>
      </c>
      <c r="B598" s="186" t="s">
        <v>165</v>
      </c>
      <c r="C598" s="186" t="s">
        <v>1157</v>
      </c>
      <c r="D598" s="187" t="s">
        <v>1179</v>
      </c>
      <c r="E598" s="186" t="s">
        <v>176</v>
      </c>
      <c r="F598" s="60" t="s">
        <v>1178</v>
      </c>
      <c r="G598" s="38">
        <v>800</v>
      </c>
      <c r="H598" s="38" t="str">
        <f>IFERROR(VLOOKUP(D598,#REF!,4,0),"0")</f>
        <v>0</v>
      </c>
      <c r="I598" s="38"/>
      <c r="J598" s="38">
        <f>VLOOKUP(F598,'数据-省本级决算数'!$A:$B,2,0)</f>
        <v>2250</v>
      </c>
      <c r="K598" s="193">
        <f t="shared" si="60"/>
        <v>2.81</v>
      </c>
      <c r="L598" s="193" t="e">
        <f t="shared" si="61"/>
        <v>#DIV/0!</v>
      </c>
      <c r="M598" s="193">
        <f t="shared" si="58"/>
        <v>0</v>
      </c>
      <c r="N598" s="148">
        <f t="shared" si="56"/>
        <v>1.813</v>
      </c>
      <c r="O598" s="194" t="str">
        <f t="shared" si="57"/>
        <v>是</v>
      </c>
      <c r="P598" s="194" t="str">
        <f t="shared" si="59"/>
        <v>是</v>
      </c>
    </row>
    <row r="599" s="175" customFormat="1" ht="18.95" customHeight="1" spans="1:16">
      <c r="A599" s="185" t="s">
        <v>165</v>
      </c>
      <c r="B599" s="186" t="s">
        <v>165</v>
      </c>
      <c r="C599" s="186" t="s">
        <v>1157</v>
      </c>
      <c r="D599" s="187" t="s">
        <v>1181</v>
      </c>
      <c r="E599" s="186" t="s">
        <v>176</v>
      </c>
      <c r="F599" s="60" t="s">
        <v>1180</v>
      </c>
      <c r="G599" s="38">
        <v>0</v>
      </c>
      <c r="H599" s="38" t="str">
        <f>IFERROR(VLOOKUP(D599,#REF!,4,0),"0")</f>
        <v>0</v>
      </c>
      <c r="I599" s="38"/>
      <c r="J599" s="38">
        <f>VLOOKUP(F599,'数据-省本级决算数'!$A:$B,2,0)</f>
        <v>0</v>
      </c>
      <c r="K599" s="193"/>
      <c r="L599" s="193"/>
      <c r="M599" s="193">
        <f t="shared" si="58"/>
        <v>0</v>
      </c>
      <c r="N599" s="148" t="str">
        <f t="shared" si="56"/>
        <v/>
      </c>
      <c r="O599" s="194" t="str">
        <f t="shared" si="57"/>
        <v>否</v>
      </c>
      <c r="P599" s="194" t="str">
        <f t="shared" si="59"/>
        <v>是</v>
      </c>
    </row>
    <row r="600" s="175" customFormat="1" ht="18.95" customHeight="1" spans="1:16">
      <c r="A600" s="185" t="s">
        <v>165</v>
      </c>
      <c r="B600" s="186" t="s">
        <v>165</v>
      </c>
      <c r="C600" s="186" t="s">
        <v>1157</v>
      </c>
      <c r="D600" s="187" t="s">
        <v>1183</v>
      </c>
      <c r="E600" s="186" t="s">
        <v>176</v>
      </c>
      <c r="F600" s="60" t="s">
        <v>1182</v>
      </c>
      <c r="G600" s="38">
        <v>18200</v>
      </c>
      <c r="H600" s="38" t="str">
        <f>IFERROR(VLOOKUP(D600,#REF!,4,0),"0")</f>
        <v>0</v>
      </c>
      <c r="I600" s="38"/>
      <c r="J600" s="38">
        <f>VLOOKUP(F600,'数据-省本级决算数'!$A:$B,2,0)</f>
        <v>22700</v>
      </c>
      <c r="K600" s="193">
        <f t="shared" si="60"/>
        <v>1.25</v>
      </c>
      <c r="L600" s="193" t="e">
        <f t="shared" si="61"/>
        <v>#DIV/0!</v>
      </c>
      <c r="M600" s="193">
        <f t="shared" si="58"/>
        <v>0</v>
      </c>
      <c r="N600" s="148">
        <f t="shared" si="56"/>
        <v>0.247</v>
      </c>
      <c r="O600" s="194" t="str">
        <f t="shared" si="57"/>
        <v>是</v>
      </c>
      <c r="P600" s="194" t="str">
        <f t="shared" si="59"/>
        <v>是</v>
      </c>
    </row>
    <row r="601" s="175" customFormat="1" ht="18.95" customHeight="1" spans="1:16">
      <c r="A601" s="185" t="s">
        <v>165</v>
      </c>
      <c r="B601" s="690" t="s">
        <v>1076</v>
      </c>
      <c r="C601" s="186"/>
      <c r="D601" s="187" t="s">
        <v>1185</v>
      </c>
      <c r="E601" s="186"/>
      <c r="F601" s="60" t="s">
        <v>1184</v>
      </c>
      <c r="G601" s="188">
        <f ca="1">SUMIF($C600:$C1822,$D601,$G600:$G1821)</f>
        <v>3351</v>
      </c>
      <c r="H601" s="38">
        <f ca="1">SUMIF($C600:$C1821,$D601,$H600:$H1820)</f>
        <v>0</v>
      </c>
      <c r="I601" s="38">
        <f>IFERROR(VLOOKUP(F601,'数据-省本级调整数'!$A:$B,2,0),0)</f>
        <v>1183</v>
      </c>
      <c r="J601" s="38">
        <f>VLOOKUP(F601,'数据-省本级决算数'!$A:$B,2,0)</f>
        <v>1183</v>
      </c>
      <c r="K601" s="193">
        <f ca="1" t="shared" si="60"/>
        <v>0.35</v>
      </c>
      <c r="L601" s="193" t="e">
        <f ca="1" t="shared" si="61"/>
        <v>#DIV/0!</v>
      </c>
      <c r="M601" s="193">
        <f t="shared" si="58"/>
        <v>1</v>
      </c>
      <c r="N601" s="146">
        <f ca="1" t="shared" si="56"/>
        <v>-0.647</v>
      </c>
      <c r="O601" s="194" t="str">
        <f ca="1" t="shared" si="57"/>
        <v>是</v>
      </c>
      <c r="P601" s="194" t="str">
        <f t="shared" si="59"/>
        <v>是</v>
      </c>
    </row>
    <row r="602" s="175" customFormat="1" ht="18.95" customHeight="1" spans="1:16">
      <c r="A602" s="185" t="s">
        <v>165</v>
      </c>
      <c r="B602" s="186" t="s">
        <v>165</v>
      </c>
      <c r="C602" s="186" t="s">
        <v>1185</v>
      </c>
      <c r="D602" s="689" t="s">
        <v>1187</v>
      </c>
      <c r="E602" s="186" t="s">
        <v>176</v>
      </c>
      <c r="F602" s="60" t="s">
        <v>1186</v>
      </c>
      <c r="G602" s="38">
        <v>78</v>
      </c>
      <c r="H602" s="38" t="str">
        <f>IFERROR(VLOOKUP(D602,#REF!,4,0),"0")</f>
        <v>0</v>
      </c>
      <c r="I602" s="38"/>
      <c r="J602" s="38">
        <f>VLOOKUP(F602,'数据-省本级决算数'!$A:$B,2,0)</f>
        <v>25</v>
      </c>
      <c r="K602" s="193">
        <f t="shared" si="60"/>
        <v>0.32</v>
      </c>
      <c r="L602" s="193" t="e">
        <f t="shared" si="61"/>
        <v>#DIV/0!</v>
      </c>
      <c r="M602" s="193">
        <f t="shared" si="58"/>
        <v>0</v>
      </c>
      <c r="N602" s="148">
        <f t="shared" si="56"/>
        <v>-0.679</v>
      </c>
      <c r="O602" s="194" t="str">
        <f t="shared" si="57"/>
        <v>是</v>
      </c>
      <c r="P602" s="194" t="str">
        <f t="shared" si="59"/>
        <v>是</v>
      </c>
    </row>
    <row r="603" s="175" customFormat="1" ht="18.95" customHeight="1" spans="1:16">
      <c r="A603" s="185" t="s">
        <v>165</v>
      </c>
      <c r="B603" s="186" t="s">
        <v>165</v>
      </c>
      <c r="C603" s="186" t="s">
        <v>1185</v>
      </c>
      <c r="D603" s="187" t="s">
        <v>1189</v>
      </c>
      <c r="E603" s="186" t="s">
        <v>176</v>
      </c>
      <c r="F603" s="60" t="s">
        <v>1188</v>
      </c>
      <c r="G603" s="38">
        <v>373</v>
      </c>
      <c r="H603" s="38" t="str">
        <f>IFERROR(VLOOKUP(D603,#REF!,4,0),"0")</f>
        <v>0</v>
      </c>
      <c r="I603" s="38"/>
      <c r="J603" s="38">
        <f>VLOOKUP(F603,'数据-省本级决算数'!$A:$B,2,0)</f>
        <v>419</v>
      </c>
      <c r="K603" s="193">
        <f t="shared" si="60"/>
        <v>1.12</v>
      </c>
      <c r="L603" s="193" t="e">
        <f t="shared" si="61"/>
        <v>#DIV/0!</v>
      </c>
      <c r="M603" s="193">
        <f t="shared" si="58"/>
        <v>0</v>
      </c>
      <c r="N603" s="148">
        <f t="shared" si="56"/>
        <v>0.123</v>
      </c>
      <c r="O603" s="194" t="str">
        <f t="shared" si="57"/>
        <v>是</v>
      </c>
      <c r="P603" s="194" t="str">
        <f t="shared" si="59"/>
        <v>是</v>
      </c>
    </row>
    <row r="604" s="175" customFormat="1" ht="18.95" customHeight="1" spans="1:16">
      <c r="A604" s="185" t="s">
        <v>165</v>
      </c>
      <c r="B604" s="186"/>
      <c r="C604" s="186" t="s">
        <v>1185</v>
      </c>
      <c r="D604" s="187" t="s">
        <v>1191</v>
      </c>
      <c r="E604" s="186" t="s">
        <v>176</v>
      </c>
      <c r="F604" s="60" t="s">
        <v>1190</v>
      </c>
      <c r="G604" s="38">
        <v>0</v>
      </c>
      <c r="H604" s="38" t="str">
        <f>IFERROR(VLOOKUP(D604,#REF!,4,0),"0")</f>
        <v>0</v>
      </c>
      <c r="I604" s="38"/>
      <c r="J604" s="38">
        <f>VLOOKUP(F604,'数据-省本级决算数'!$A:$B,2,0)</f>
        <v>0</v>
      </c>
      <c r="K604" s="193"/>
      <c r="L604" s="193"/>
      <c r="M604" s="193">
        <f t="shared" si="58"/>
        <v>0</v>
      </c>
      <c r="N604" s="148" t="str">
        <f t="shared" si="56"/>
        <v/>
      </c>
      <c r="O604" s="194" t="str">
        <f t="shared" si="57"/>
        <v>否</v>
      </c>
      <c r="P604" s="194" t="str">
        <f t="shared" si="59"/>
        <v>是</v>
      </c>
    </row>
    <row r="605" s="175" customFormat="1" ht="18.95" customHeight="1" spans="1:16">
      <c r="A605" s="185" t="s">
        <v>165</v>
      </c>
      <c r="B605" s="186" t="s">
        <v>165</v>
      </c>
      <c r="C605" s="186" t="s">
        <v>1185</v>
      </c>
      <c r="D605" s="187" t="s">
        <v>1193</v>
      </c>
      <c r="E605" s="186" t="s">
        <v>176</v>
      </c>
      <c r="F605" s="60" t="s">
        <v>1192</v>
      </c>
      <c r="G605" s="38">
        <v>2803</v>
      </c>
      <c r="H605" s="38" t="str">
        <f>IFERROR(VLOOKUP(D605,#REF!,4,0),"0")</f>
        <v>0</v>
      </c>
      <c r="I605" s="38"/>
      <c r="J605" s="38">
        <f>VLOOKUP(F605,'数据-省本级决算数'!$A:$B,2,0)</f>
        <v>640</v>
      </c>
      <c r="K605" s="193">
        <f t="shared" si="60"/>
        <v>0.23</v>
      </c>
      <c r="L605" s="193" t="e">
        <f t="shared" si="61"/>
        <v>#DIV/0!</v>
      </c>
      <c r="M605" s="193">
        <f t="shared" si="58"/>
        <v>0</v>
      </c>
      <c r="N605" s="148">
        <f t="shared" si="56"/>
        <v>-0.772</v>
      </c>
      <c r="O605" s="194" t="str">
        <f t="shared" si="57"/>
        <v>是</v>
      </c>
      <c r="P605" s="194" t="str">
        <f t="shared" si="59"/>
        <v>是</v>
      </c>
    </row>
    <row r="606" s="175" customFormat="1" ht="18.95" customHeight="1" spans="1:16">
      <c r="A606" s="185" t="s">
        <v>165</v>
      </c>
      <c r="B606" s="186" t="s">
        <v>165</v>
      </c>
      <c r="C606" s="186" t="s">
        <v>1185</v>
      </c>
      <c r="D606" s="187" t="s">
        <v>1195</v>
      </c>
      <c r="E606" s="186" t="s">
        <v>176</v>
      </c>
      <c r="F606" s="60" t="s">
        <v>1194</v>
      </c>
      <c r="G606" s="38">
        <v>0</v>
      </c>
      <c r="H606" s="38" t="str">
        <f>IFERROR(VLOOKUP(D606,#REF!,4,0),"0")</f>
        <v>0</v>
      </c>
      <c r="I606" s="38"/>
      <c r="J606" s="38">
        <f>VLOOKUP(F606,'数据-省本级决算数'!$A:$B,2,0)</f>
        <v>0</v>
      </c>
      <c r="K606" s="193"/>
      <c r="L606" s="193"/>
      <c r="M606" s="193">
        <f t="shared" si="58"/>
        <v>0</v>
      </c>
      <c r="N606" s="148" t="str">
        <f t="shared" si="56"/>
        <v/>
      </c>
      <c r="O606" s="194" t="str">
        <f t="shared" si="57"/>
        <v>否</v>
      </c>
      <c r="P606" s="194" t="str">
        <f t="shared" si="59"/>
        <v>是</v>
      </c>
    </row>
    <row r="607" s="175" customFormat="1" ht="18.95" customHeight="1" spans="1:16">
      <c r="A607" s="185" t="s">
        <v>165</v>
      </c>
      <c r="B607" s="186" t="s">
        <v>165</v>
      </c>
      <c r="C607" s="186" t="s">
        <v>1185</v>
      </c>
      <c r="D607" s="187" t="s">
        <v>1197</v>
      </c>
      <c r="E607" s="186" t="s">
        <v>176</v>
      </c>
      <c r="F607" s="60" t="s">
        <v>1196</v>
      </c>
      <c r="G607" s="38">
        <v>0</v>
      </c>
      <c r="H607" s="38" t="str">
        <f>IFERROR(VLOOKUP(D607,#REF!,4,0),"0")</f>
        <v>0</v>
      </c>
      <c r="I607" s="38"/>
      <c r="J607" s="38">
        <f>VLOOKUP(F607,'数据-省本级决算数'!$A:$B,2,0)</f>
        <v>0</v>
      </c>
      <c r="K607" s="193"/>
      <c r="L607" s="193"/>
      <c r="M607" s="193">
        <f t="shared" si="58"/>
        <v>0</v>
      </c>
      <c r="N607" s="148" t="str">
        <f t="shared" si="56"/>
        <v/>
      </c>
      <c r="O607" s="194" t="str">
        <f t="shared" si="57"/>
        <v>否</v>
      </c>
      <c r="P607" s="194" t="str">
        <f t="shared" si="59"/>
        <v>是</v>
      </c>
    </row>
    <row r="608" s="175" customFormat="1" ht="18.95" customHeight="1" spans="1:16">
      <c r="A608" s="185" t="s">
        <v>165</v>
      </c>
      <c r="B608" s="186" t="s">
        <v>165</v>
      </c>
      <c r="C608" s="186" t="s">
        <v>1185</v>
      </c>
      <c r="D608" s="689" t="s">
        <v>1199</v>
      </c>
      <c r="E608" s="186" t="s">
        <v>176</v>
      </c>
      <c r="F608" s="60" t="s">
        <v>1198</v>
      </c>
      <c r="G608" s="38">
        <v>97</v>
      </c>
      <c r="H608" s="38" t="str">
        <f>IFERROR(VLOOKUP(D608,#REF!,4,0),"0")</f>
        <v>0</v>
      </c>
      <c r="I608" s="38"/>
      <c r="J608" s="38">
        <f>VLOOKUP(F608,'数据-省本级决算数'!$A:$B,2,0)</f>
        <v>99</v>
      </c>
      <c r="K608" s="193">
        <f t="shared" si="60"/>
        <v>1.02</v>
      </c>
      <c r="L608" s="193" t="e">
        <f t="shared" si="61"/>
        <v>#DIV/0!</v>
      </c>
      <c r="M608" s="193">
        <f t="shared" si="58"/>
        <v>0</v>
      </c>
      <c r="N608" s="148">
        <f t="shared" si="56"/>
        <v>0.021</v>
      </c>
      <c r="O608" s="194" t="str">
        <f t="shared" si="57"/>
        <v>是</v>
      </c>
      <c r="P608" s="194" t="str">
        <f t="shared" si="59"/>
        <v>是</v>
      </c>
    </row>
    <row r="609" s="175" customFormat="1" ht="18.95" customHeight="1" spans="1:16">
      <c r="A609" s="185" t="s">
        <v>165</v>
      </c>
      <c r="B609" s="690" t="s">
        <v>1076</v>
      </c>
      <c r="C609" s="186"/>
      <c r="D609" s="187" t="s">
        <v>1201</v>
      </c>
      <c r="E609" s="186"/>
      <c r="F609" s="60" t="s">
        <v>1200</v>
      </c>
      <c r="G609" s="188">
        <f ca="1">SUMIF($C608:$C1830,$D609,$G608:$G1829)</f>
        <v>576</v>
      </c>
      <c r="H609" s="38">
        <f ca="1">SUMIF($C608:$C1829,$D609,$H608:$H1828)</f>
        <v>0</v>
      </c>
      <c r="I609" s="38">
        <f>IFERROR(VLOOKUP(F609,'数据-省本级调整数'!$A:$B,2,0),0)</f>
        <v>139</v>
      </c>
      <c r="J609" s="38">
        <f>VLOOKUP(F609,'数据-省本级决算数'!$A:$B,2,0)</f>
        <v>139</v>
      </c>
      <c r="K609" s="193">
        <f ca="1" t="shared" si="60"/>
        <v>0.24</v>
      </c>
      <c r="L609" s="193" t="e">
        <f ca="1" t="shared" si="61"/>
        <v>#DIV/0!</v>
      </c>
      <c r="M609" s="193">
        <f t="shared" si="58"/>
        <v>1</v>
      </c>
      <c r="N609" s="146">
        <f ca="1" t="shared" si="56"/>
        <v>-0.759</v>
      </c>
      <c r="O609" s="194" t="str">
        <f ca="1" t="shared" si="57"/>
        <v>是</v>
      </c>
      <c r="P609" s="194" t="str">
        <f t="shared" si="59"/>
        <v>是</v>
      </c>
    </row>
    <row r="610" s="175" customFormat="1" ht="18.95" customHeight="1" spans="1:16">
      <c r="A610" s="185" t="s">
        <v>165</v>
      </c>
      <c r="B610" s="186"/>
      <c r="C610" s="690" t="s">
        <v>1201</v>
      </c>
      <c r="D610" s="187" t="s">
        <v>1203</v>
      </c>
      <c r="E610" s="186" t="s">
        <v>176</v>
      </c>
      <c r="F610" s="60" t="s">
        <v>1202</v>
      </c>
      <c r="G610" s="38">
        <v>0</v>
      </c>
      <c r="H610" s="38" t="str">
        <f>IFERROR(VLOOKUP(D610,#REF!,4,0),"0")</f>
        <v>0</v>
      </c>
      <c r="I610" s="38"/>
      <c r="J610" s="38">
        <f>VLOOKUP(F610,'数据-省本级决算数'!$A:$B,2,0)</f>
        <v>-1</v>
      </c>
      <c r="K610" s="193"/>
      <c r="L610" s="193" t="e">
        <f t="shared" si="61"/>
        <v>#DIV/0!</v>
      </c>
      <c r="M610" s="193">
        <f t="shared" si="58"/>
        <v>0</v>
      </c>
      <c r="N610" s="148" t="str">
        <f t="shared" si="56"/>
        <v/>
      </c>
      <c r="O610" s="194" t="str">
        <f t="shared" si="57"/>
        <v>是</v>
      </c>
      <c r="P610" s="194" t="str">
        <f t="shared" si="59"/>
        <v>是</v>
      </c>
    </row>
    <row r="611" s="175" customFormat="1" ht="18.95" customHeight="1" spans="1:16">
      <c r="A611" s="185" t="s">
        <v>165</v>
      </c>
      <c r="B611" s="186" t="s">
        <v>165</v>
      </c>
      <c r="C611" s="690" t="s">
        <v>1201</v>
      </c>
      <c r="D611" s="187" t="s">
        <v>1205</v>
      </c>
      <c r="E611" s="186" t="s">
        <v>176</v>
      </c>
      <c r="F611" s="60" t="s">
        <v>1204</v>
      </c>
      <c r="G611" s="38">
        <v>285</v>
      </c>
      <c r="H611" s="38" t="str">
        <f>IFERROR(VLOOKUP(D611,#REF!,4,0),"0")</f>
        <v>0</v>
      </c>
      <c r="I611" s="38"/>
      <c r="J611" s="38">
        <f>VLOOKUP(F611,'数据-省本级决算数'!$A:$B,2,0)</f>
        <v>-117</v>
      </c>
      <c r="K611" s="193">
        <f t="shared" si="60"/>
        <v>-0.41</v>
      </c>
      <c r="L611" s="193" t="e">
        <f t="shared" si="61"/>
        <v>#DIV/0!</v>
      </c>
      <c r="M611" s="193">
        <f t="shared" si="58"/>
        <v>0</v>
      </c>
      <c r="N611" s="148">
        <f t="shared" si="56"/>
        <v>-1.411</v>
      </c>
      <c r="O611" s="194" t="str">
        <f t="shared" si="57"/>
        <v>是</v>
      </c>
      <c r="P611" s="194" t="str">
        <f t="shared" si="59"/>
        <v>是</v>
      </c>
    </row>
    <row r="612" s="175" customFormat="1" ht="18.95" customHeight="1" spans="1:16">
      <c r="A612" s="185" t="s">
        <v>165</v>
      </c>
      <c r="B612" s="186" t="s">
        <v>165</v>
      </c>
      <c r="C612" s="690" t="s">
        <v>1201</v>
      </c>
      <c r="D612" s="187" t="s">
        <v>1207</v>
      </c>
      <c r="E612" s="186" t="s">
        <v>176</v>
      </c>
      <c r="F612" s="60" t="s">
        <v>1206</v>
      </c>
      <c r="G612" s="38">
        <v>229</v>
      </c>
      <c r="H612" s="38" t="str">
        <f>IFERROR(VLOOKUP(D612,#REF!,4,0),"0")</f>
        <v>0</v>
      </c>
      <c r="I612" s="38"/>
      <c r="J612" s="38">
        <f>VLOOKUP(F612,'数据-省本级决算数'!$A:$B,2,0)</f>
        <v>232</v>
      </c>
      <c r="K612" s="193">
        <f t="shared" si="60"/>
        <v>1.01</v>
      </c>
      <c r="L612" s="193" t="e">
        <f t="shared" si="61"/>
        <v>#DIV/0!</v>
      </c>
      <c r="M612" s="193">
        <f t="shared" si="58"/>
        <v>0</v>
      </c>
      <c r="N612" s="148">
        <f t="shared" si="56"/>
        <v>0.013</v>
      </c>
      <c r="O612" s="194" t="str">
        <f t="shared" si="57"/>
        <v>是</v>
      </c>
      <c r="P612" s="194" t="str">
        <f t="shared" si="59"/>
        <v>是</v>
      </c>
    </row>
    <row r="613" s="175" customFormat="1" ht="18.95" customHeight="1" spans="1:16">
      <c r="A613" s="185" t="s">
        <v>165</v>
      </c>
      <c r="B613" s="186" t="s">
        <v>165</v>
      </c>
      <c r="C613" s="690" t="s">
        <v>1201</v>
      </c>
      <c r="D613" s="187" t="s">
        <v>1209</v>
      </c>
      <c r="E613" s="186" t="s">
        <v>176</v>
      </c>
      <c r="F613" s="60" t="s">
        <v>1208</v>
      </c>
      <c r="G613" s="38">
        <v>28</v>
      </c>
      <c r="H613" s="38" t="str">
        <f>IFERROR(VLOOKUP(D613,#REF!,4,0),"0")</f>
        <v>0</v>
      </c>
      <c r="I613" s="38"/>
      <c r="J613" s="38">
        <f>VLOOKUP(F613,'数据-省本级决算数'!$A:$B,2,0)</f>
        <v>25</v>
      </c>
      <c r="K613" s="193">
        <f t="shared" si="60"/>
        <v>0.89</v>
      </c>
      <c r="L613" s="193"/>
      <c r="M613" s="193">
        <f t="shared" si="58"/>
        <v>0</v>
      </c>
      <c r="N613" s="148">
        <f t="shared" si="56"/>
        <v>-0.107</v>
      </c>
      <c r="O613" s="194" t="str">
        <f t="shared" si="57"/>
        <v>是</v>
      </c>
      <c r="P613" s="194" t="str">
        <f t="shared" si="59"/>
        <v>是</v>
      </c>
    </row>
    <row r="614" s="175" customFormat="1" ht="18.95" customHeight="1" spans="1:16">
      <c r="A614" s="185" t="s">
        <v>165</v>
      </c>
      <c r="B614" s="186" t="s">
        <v>165</v>
      </c>
      <c r="C614" s="690" t="s">
        <v>1201</v>
      </c>
      <c r="D614" s="187" t="s">
        <v>1211</v>
      </c>
      <c r="E614" s="186" t="s">
        <v>176</v>
      </c>
      <c r="F614" s="62" t="s">
        <v>1210</v>
      </c>
      <c r="G614" s="38">
        <v>34</v>
      </c>
      <c r="H614" s="38" t="str">
        <f>IFERROR(VLOOKUP(D614,#REF!,4,0),"0")</f>
        <v>0</v>
      </c>
      <c r="I614" s="38"/>
      <c r="J614" s="38">
        <f>VLOOKUP(F614,'数据-省本级决算数'!$A:$B,2,0)</f>
        <v>0</v>
      </c>
      <c r="K614" s="193">
        <f t="shared" si="60"/>
        <v>0</v>
      </c>
      <c r="L614" s="193" t="e">
        <f t="shared" si="61"/>
        <v>#DIV/0!</v>
      </c>
      <c r="M614" s="193">
        <f t="shared" si="58"/>
        <v>0</v>
      </c>
      <c r="N614" s="148">
        <f t="shared" si="56"/>
        <v>-1</v>
      </c>
      <c r="O614" s="194" t="str">
        <f t="shared" si="57"/>
        <v>是</v>
      </c>
      <c r="P614" s="194" t="str">
        <f t="shared" si="59"/>
        <v>是</v>
      </c>
    </row>
    <row r="615" s="175" customFormat="1" ht="18.95" customHeight="1" spans="1:16">
      <c r="A615" s="185" t="s">
        <v>165</v>
      </c>
      <c r="B615" s="690" t="s">
        <v>1076</v>
      </c>
      <c r="C615" s="186"/>
      <c r="D615" s="187" t="s">
        <v>1213</v>
      </c>
      <c r="E615" s="186"/>
      <c r="F615" s="60" t="s">
        <v>1212</v>
      </c>
      <c r="G615" s="188">
        <f ca="1">SUMIF($C614:$C1836,$D615,$G614:$G1835)</f>
        <v>309</v>
      </c>
      <c r="H615" s="38">
        <f ca="1">SUMIF($C614:$C1835,$D615,$H614:$H1834)</f>
        <v>0</v>
      </c>
      <c r="I615" s="38">
        <f>IFERROR(VLOOKUP(F615,'数据-省本级调整数'!$A:$B,2,0),0)</f>
        <v>201</v>
      </c>
      <c r="J615" s="38">
        <f>VLOOKUP(F615,'数据-省本级决算数'!$A:$B,2,0)</f>
        <v>201</v>
      </c>
      <c r="K615" s="193">
        <f ca="1" t="shared" si="60"/>
        <v>0.65</v>
      </c>
      <c r="L615" s="193" t="e">
        <f ca="1" t="shared" si="61"/>
        <v>#DIV/0!</v>
      </c>
      <c r="M615" s="193">
        <f t="shared" si="58"/>
        <v>1</v>
      </c>
      <c r="N615" s="146">
        <f ca="1" t="shared" si="56"/>
        <v>-0.35</v>
      </c>
      <c r="O615" s="194" t="str">
        <f ca="1" t="shared" si="57"/>
        <v>是</v>
      </c>
      <c r="P615" s="194" t="str">
        <f t="shared" si="59"/>
        <v>是</v>
      </c>
    </row>
    <row r="616" s="175" customFormat="1" ht="18.95" customHeight="1" spans="1:16">
      <c r="A616" s="185" t="s">
        <v>165</v>
      </c>
      <c r="B616" s="186" t="s">
        <v>165</v>
      </c>
      <c r="C616" s="186" t="s">
        <v>1213</v>
      </c>
      <c r="D616" s="187" t="s">
        <v>1215</v>
      </c>
      <c r="E616" s="186" t="s">
        <v>176</v>
      </c>
      <c r="F616" s="39" t="s">
        <v>1214</v>
      </c>
      <c r="G616" s="38">
        <v>0</v>
      </c>
      <c r="H616" s="38" t="str">
        <f>IFERROR(VLOOKUP(D616,#REF!,4,0),"0")</f>
        <v>0</v>
      </c>
      <c r="I616" s="38"/>
      <c r="J616" s="38">
        <f>VLOOKUP(F616,'数据-省本级决算数'!$A:$B,2,0)</f>
        <v>0</v>
      </c>
      <c r="K616" s="193"/>
      <c r="L616" s="193" t="e">
        <f t="shared" si="61"/>
        <v>#DIV/0!</v>
      </c>
      <c r="M616" s="193">
        <f t="shared" si="58"/>
        <v>0</v>
      </c>
      <c r="N616" s="148" t="str">
        <f t="shared" si="56"/>
        <v/>
      </c>
      <c r="O616" s="194" t="str">
        <f t="shared" si="57"/>
        <v>否</v>
      </c>
      <c r="P616" s="194" t="str">
        <f t="shared" si="59"/>
        <v>是</v>
      </c>
    </row>
    <row r="617" s="175" customFormat="1" ht="18.95" customHeight="1" spans="1:16">
      <c r="A617" s="185" t="s">
        <v>165</v>
      </c>
      <c r="B617" s="186"/>
      <c r="C617" s="186" t="s">
        <v>1213</v>
      </c>
      <c r="D617" s="187" t="s">
        <v>1217</v>
      </c>
      <c r="E617" s="186" t="s">
        <v>176</v>
      </c>
      <c r="F617" s="60" t="s">
        <v>1216</v>
      </c>
      <c r="G617" s="38">
        <v>0</v>
      </c>
      <c r="H617" s="38" t="str">
        <f>IFERROR(VLOOKUP(D617,#REF!,4,0),"0")</f>
        <v>0</v>
      </c>
      <c r="I617" s="38"/>
      <c r="J617" s="38">
        <f>VLOOKUP(F617,'数据-省本级决算数'!$A:$B,2,0)</f>
        <v>0</v>
      </c>
      <c r="K617" s="193"/>
      <c r="L617" s="193"/>
      <c r="M617" s="193">
        <f t="shared" si="58"/>
        <v>0</v>
      </c>
      <c r="N617" s="148" t="str">
        <f t="shared" si="56"/>
        <v/>
      </c>
      <c r="O617" s="194" t="str">
        <f t="shared" si="57"/>
        <v>否</v>
      </c>
      <c r="P617" s="194" t="str">
        <f t="shared" si="59"/>
        <v>是</v>
      </c>
    </row>
    <row r="618" s="175" customFormat="1" ht="18.95" customHeight="1" spans="1:16">
      <c r="A618" s="185" t="s">
        <v>165</v>
      </c>
      <c r="B618" s="186" t="s">
        <v>165</v>
      </c>
      <c r="C618" s="186" t="s">
        <v>1213</v>
      </c>
      <c r="D618" s="187" t="s">
        <v>1219</v>
      </c>
      <c r="E618" s="186" t="s">
        <v>176</v>
      </c>
      <c r="F618" s="60" t="s">
        <v>1218</v>
      </c>
      <c r="G618" s="38">
        <v>0</v>
      </c>
      <c r="H618" s="38" t="str">
        <f>IFERROR(VLOOKUP(D618,#REF!,4,0),"0")</f>
        <v>0</v>
      </c>
      <c r="I618" s="38"/>
      <c r="J618" s="38">
        <f>VLOOKUP(F618,'数据-省本级决算数'!$A:$B,2,0)</f>
        <v>0</v>
      </c>
      <c r="K618" s="193"/>
      <c r="L618" s="193"/>
      <c r="M618" s="193">
        <f t="shared" si="58"/>
        <v>0</v>
      </c>
      <c r="N618" s="148" t="str">
        <f t="shared" si="56"/>
        <v/>
      </c>
      <c r="O618" s="194" t="str">
        <f t="shared" si="57"/>
        <v>否</v>
      </c>
      <c r="P618" s="194" t="str">
        <f t="shared" si="59"/>
        <v>是</v>
      </c>
    </row>
    <row r="619" s="175" customFormat="1" ht="18.95" customHeight="1" spans="1:16">
      <c r="A619" s="185" t="s">
        <v>165</v>
      </c>
      <c r="B619" s="186" t="s">
        <v>165</v>
      </c>
      <c r="C619" s="186" t="s">
        <v>1213</v>
      </c>
      <c r="D619" s="187" t="s">
        <v>1221</v>
      </c>
      <c r="E619" s="186" t="s">
        <v>176</v>
      </c>
      <c r="F619" s="60" t="s">
        <v>1220</v>
      </c>
      <c r="G619" s="38">
        <v>97</v>
      </c>
      <c r="H619" s="38" t="str">
        <f>IFERROR(VLOOKUP(D619,#REF!,4,0),"0")</f>
        <v>0</v>
      </c>
      <c r="I619" s="38"/>
      <c r="J619" s="38">
        <f>VLOOKUP(F619,'数据-省本级决算数'!$A:$B,2,0)</f>
        <v>-12</v>
      </c>
      <c r="K619" s="193">
        <f t="shared" si="60"/>
        <v>-0.12</v>
      </c>
      <c r="L619" s="193" t="e">
        <f t="shared" si="61"/>
        <v>#DIV/0!</v>
      </c>
      <c r="M619" s="193">
        <f t="shared" si="58"/>
        <v>0</v>
      </c>
      <c r="N619" s="148">
        <f t="shared" si="56"/>
        <v>-1.124</v>
      </c>
      <c r="O619" s="194" t="str">
        <f t="shared" si="57"/>
        <v>是</v>
      </c>
      <c r="P619" s="194" t="str">
        <f t="shared" si="59"/>
        <v>是</v>
      </c>
    </row>
    <row r="620" s="175" customFormat="1" ht="18.95" customHeight="1" spans="1:16">
      <c r="A620" s="185" t="s">
        <v>165</v>
      </c>
      <c r="B620" s="186" t="s">
        <v>165</v>
      </c>
      <c r="C620" s="186" t="s">
        <v>1213</v>
      </c>
      <c r="D620" s="187" t="s">
        <v>1223</v>
      </c>
      <c r="E620" s="186" t="s">
        <v>176</v>
      </c>
      <c r="F620" s="60" t="s">
        <v>1222</v>
      </c>
      <c r="G620" s="38">
        <v>212</v>
      </c>
      <c r="H620" s="38" t="str">
        <f>IFERROR(VLOOKUP(D620,#REF!,4,0),"0")</f>
        <v>0</v>
      </c>
      <c r="I620" s="38"/>
      <c r="J620" s="38">
        <f>VLOOKUP(F620,'数据-省本级决算数'!$A:$B,2,0)</f>
        <v>213</v>
      </c>
      <c r="K620" s="193">
        <f t="shared" si="60"/>
        <v>1</v>
      </c>
      <c r="L620" s="193" t="e">
        <f t="shared" si="61"/>
        <v>#DIV/0!</v>
      </c>
      <c r="M620" s="193">
        <f t="shared" si="58"/>
        <v>0</v>
      </c>
      <c r="N620" s="148">
        <f t="shared" si="56"/>
        <v>0.005</v>
      </c>
      <c r="O620" s="194" t="str">
        <f t="shared" si="57"/>
        <v>是</v>
      </c>
      <c r="P620" s="194" t="str">
        <f t="shared" si="59"/>
        <v>是</v>
      </c>
    </row>
    <row r="621" s="175" customFormat="1" ht="18.95" customHeight="1" spans="1:16">
      <c r="A621" s="185" t="s">
        <v>165</v>
      </c>
      <c r="B621" s="186" t="s">
        <v>165</v>
      </c>
      <c r="C621" s="186" t="s">
        <v>1213</v>
      </c>
      <c r="D621" s="187" t="s">
        <v>1225</v>
      </c>
      <c r="E621" s="186" t="s">
        <v>176</v>
      </c>
      <c r="F621" s="60" t="s">
        <v>1224</v>
      </c>
      <c r="G621" s="38">
        <v>0</v>
      </c>
      <c r="H621" s="38" t="str">
        <f>IFERROR(VLOOKUP(D621,#REF!,4,0),"0")</f>
        <v>0</v>
      </c>
      <c r="I621" s="38"/>
      <c r="J621" s="38">
        <f>VLOOKUP(F621,'数据-省本级决算数'!$A:$B,2,0)</f>
        <v>0</v>
      </c>
      <c r="K621" s="193"/>
      <c r="L621" s="193"/>
      <c r="M621" s="193">
        <f t="shared" si="58"/>
        <v>0</v>
      </c>
      <c r="N621" s="148" t="str">
        <f t="shared" si="56"/>
        <v/>
      </c>
      <c r="O621" s="194" t="str">
        <f t="shared" si="57"/>
        <v>否</v>
      </c>
      <c r="P621" s="194" t="str">
        <f t="shared" si="59"/>
        <v>是</v>
      </c>
    </row>
    <row r="622" s="175" customFormat="1" ht="18.95" customHeight="1" spans="1:16">
      <c r="A622" s="185" t="s">
        <v>165</v>
      </c>
      <c r="B622" s="690" t="s">
        <v>1076</v>
      </c>
      <c r="C622" s="186"/>
      <c r="D622" s="187" t="s">
        <v>1227</v>
      </c>
      <c r="E622" s="186"/>
      <c r="F622" s="60" t="s">
        <v>1226</v>
      </c>
      <c r="G622" s="188">
        <f ca="1">SUMIF($C621:$C1843,$D622,$G621:$G1842)</f>
        <v>4086</v>
      </c>
      <c r="H622" s="38">
        <f ca="1">SUMIF($C621:$C1842,$D622,$H621:$H1841)</f>
        <v>0</v>
      </c>
      <c r="I622" s="38">
        <f>IFERROR(VLOOKUP(F622,'数据-省本级调整数'!$A:$B,2,0),0)</f>
        <v>11571</v>
      </c>
      <c r="J622" s="38">
        <f>VLOOKUP(F622,'数据-省本级决算数'!$A:$B,2,0)</f>
        <v>8391</v>
      </c>
      <c r="K622" s="193">
        <f ca="1" t="shared" si="60"/>
        <v>2.05</v>
      </c>
      <c r="L622" s="193" t="e">
        <f ca="1" t="shared" si="61"/>
        <v>#DIV/0!</v>
      </c>
      <c r="M622" s="193">
        <f t="shared" si="58"/>
        <v>0.73</v>
      </c>
      <c r="N622" s="146">
        <f ca="1" t="shared" si="56"/>
        <v>1.054</v>
      </c>
      <c r="O622" s="194" t="str">
        <f ca="1" t="shared" si="57"/>
        <v>是</v>
      </c>
      <c r="P622" s="194" t="str">
        <f t="shared" si="59"/>
        <v>是</v>
      </c>
    </row>
    <row r="623" s="175" customFormat="1" ht="18.95" customHeight="1" spans="1:16">
      <c r="A623" s="185" t="s">
        <v>165</v>
      </c>
      <c r="B623" s="186" t="s">
        <v>165</v>
      </c>
      <c r="C623" s="186" t="s">
        <v>1227</v>
      </c>
      <c r="D623" s="187" t="s">
        <v>1228</v>
      </c>
      <c r="E623" s="186" t="s">
        <v>176</v>
      </c>
      <c r="F623" s="60" t="s">
        <v>170</v>
      </c>
      <c r="G623" s="38">
        <v>582</v>
      </c>
      <c r="H623" s="38" t="str">
        <f>IFERROR(VLOOKUP(D623,#REF!,4,0),"0")</f>
        <v>0</v>
      </c>
      <c r="I623" s="38"/>
      <c r="J623" s="38">
        <f>VLOOKUP(F623,'数据-省本级决算数'!$A:$B,2,0)</f>
        <v>4776</v>
      </c>
      <c r="K623" s="193">
        <f t="shared" si="60"/>
        <v>8.21</v>
      </c>
      <c r="L623" s="193" t="e">
        <f t="shared" si="61"/>
        <v>#DIV/0!</v>
      </c>
      <c r="M623" s="193">
        <f t="shared" si="58"/>
        <v>0</v>
      </c>
      <c r="N623" s="148">
        <f t="shared" si="56"/>
        <v>7.206</v>
      </c>
      <c r="O623" s="194" t="str">
        <f t="shared" si="57"/>
        <v>是</v>
      </c>
      <c r="P623" s="194" t="str">
        <f t="shared" si="59"/>
        <v>是</v>
      </c>
    </row>
    <row r="624" s="175" customFormat="1" ht="18.95" customHeight="1" spans="1:16">
      <c r="A624" s="185" t="s">
        <v>165</v>
      </c>
      <c r="B624" s="186" t="s">
        <v>165</v>
      </c>
      <c r="C624" s="186" t="s">
        <v>1227</v>
      </c>
      <c r="D624" s="187" t="s">
        <v>1229</v>
      </c>
      <c r="E624" s="186" t="s">
        <v>176</v>
      </c>
      <c r="F624" s="60" t="s">
        <v>172</v>
      </c>
      <c r="G624" s="38">
        <v>0</v>
      </c>
      <c r="H624" s="38" t="str">
        <f>IFERROR(VLOOKUP(D624,#REF!,4,0),"0")</f>
        <v>0</v>
      </c>
      <c r="I624" s="38"/>
      <c r="J624" s="38">
        <f>VLOOKUP(F624,'数据-省本级决算数'!$A:$B,2,0)</f>
        <v>590</v>
      </c>
      <c r="K624" s="193"/>
      <c r="L624" s="193"/>
      <c r="M624" s="193">
        <f t="shared" si="58"/>
        <v>0</v>
      </c>
      <c r="N624" s="148" t="str">
        <f t="shared" si="56"/>
        <v/>
      </c>
      <c r="O624" s="194" t="str">
        <f t="shared" si="57"/>
        <v>是</v>
      </c>
      <c r="P624" s="194" t="str">
        <f t="shared" si="59"/>
        <v>是</v>
      </c>
    </row>
    <row r="625" s="175" customFormat="1" ht="18.95" customHeight="1" spans="1:16">
      <c r="A625" s="185" t="s">
        <v>165</v>
      </c>
      <c r="B625" s="186"/>
      <c r="C625" s="186" t="s">
        <v>1227</v>
      </c>
      <c r="D625" s="187" t="s">
        <v>1230</v>
      </c>
      <c r="E625" s="186" t="s">
        <v>176</v>
      </c>
      <c r="F625" s="60" t="s">
        <v>174</v>
      </c>
      <c r="G625" s="38">
        <v>0</v>
      </c>
      <c r="H625" s="38" t="str">
        <f>IFERROR(VLOOKUP(D625,#REF!,4,0),"0")</f>
        <v>0</v>
      </c>
      <c r="I625" s="38"/>
      <c r="J625" s="38">
        <f>VLOOKUP(F625,'数据-省本级决算数'!$A:$B,2,0)</f>
        <v>713</v>
      </c>
      <c r="K625" s="193"/>
      <c r="L625" s="193"/>
      <c r="M625" s="193">
        <f t="shared" si="58"/>
        <v>0</v>
      </c>
      <c r="N625" s="148" t="str">
        <f t="shared" si="56"/>
        <v/>
      </c>
      <c r="O625" s="194" t="str">
        <f t="shared" si="57"/>
        <v>是</v>
      </c>
      <c r="P625" s="194" t="str">
        <f t="shared" si="59"/>
        <v>是</v>
      </c>
    </row>
    <row r="626" s="175" customFormat="1" ht="18.95" customHeight="1" spans="1:16">
      <c r="A626" s="185" t="s">
        <v>165</v>
      </c>
      <c r="B626" s="186" t="s">
        <v>165</v>
      </c>
      <c r="C626" s="186" t="s">
        <v>1227</v>
      </c>
      <c r="D626" s="689" t="s">
        <v>1232</v>
      </c>
      <c r="E626" s="186" t="s">
        <v>176</v>
      </c>
      <c r="F626" s="60" t="s">
        <v>1231</v>
      </c>
      <c r="G626" s="38">
        <v>1967</v>
      </c>
      <c r="H626" s="38" t="str">
        <f>IFERROR(VLOOKUP(D626,#REF!,4,0),"0")</f>
        <v>0</v>
      </c>
      <c r="I626" s="38"/>
      <c r="J626" s="38">
        <f>VLOOKUP(F626,'数据-省本级决算数'!$A:$B,2,0)</f>
        <v>1881</v>
      </c>
      <c r="K626" s="193">
        <f t="shared" si="60"/>
        <v>0.96</v>
      </c>
      <c r="L626" s="193" t="e">
        <f t="shared" si="61"/>
        <v>#DIV/0!</v>
      </c>
      <c r="M626" s="193">
        <f t="shared" si="58"/>
        <v>0</v>
      </c>
      <c r="N626" s="148">
        <f t="shared" si="56"/>
        <v>-0.044</v>
      </c>
      <c r="O626" s="194" t="str">
        <f t="shared" si="57"/>
        <v>是</v>
      </c>
      <c r="P626" s="194" t="str">
        <f t="shared" si="59"/>
        <v>是</v>
      </c>
    </row>
    <row r="627" s="175" customFormat="1" ht="18.95" customHeight="1" spans="1:16">
      <c r="A627" s="185" t="s">
        <v>165</v>
      </c>
      <c r="B627" s="186" t="s">
        <v>165</v>
      </c>
      <c r="C627" s="186" t="s">
        <v>1227</v>
      </c>
      <c r="D627" s="689" t="s">
        <v>1234</v>
      </c>
      <c r="E627" s="186" t="s">
        <v>176</v>
      </c>
      <c r="F627" s="62" t="s">
        <v>1233</v>
      </c>
      <c r="G627" s="38">
        <v>338</v>
      </c>
      <c r="H627" s="38" t="str">
        <f>IFERROR(VLOOKUP(D627,#REF!,4,0),"0")</f>
        <v>0</v>
      </c>
      <c r="I627" s="38"/>
      <c r="J627" s="38">
        <f>VLOOKUP(F627,'数据-省本级决算数'!$A:$B,2,0)</f>
        <v>2175</v>
      </c>
      <c r="K627" s="193">
        <f t="shared" si="60"/>
        <v>6.43</v>
      </c>
      <c r="L627" s="193" t="e">
        <f t="shared" si="61"/>
        <v>#DIV/0!</v>
      </c>
      <c r="M627" s="193">
        <f t="shared" si="58"/>
        <v>0</v>
      </c>
      <c r="N627" s="148">
        <f t="shared" si="56"/>
        <v>5.435</v>
      </c>
      <c r="O627" s="194" t="str">
        <f t="shared" si="57"/>
        <v>是</v>
      </c>
      <c r="P627" s="194" t="str">
        <f t="shared" si="59"/>
        <v>是</v>
      </c>
    </row>
    <row r="628" s="175" customFormat="1" ht="18.95" customHeight="1" spans="1:16">
      <c r="A628" s="185" t="s">
        <v>165</v>
      </c>
      <c r="B628" s="186"/>
      <c r="C628" s="186" t="s">
        <v>1227</v>
      </c>
      <c r="D628" s="187" t="s">
        <v>1236</v>
      </c>
      <c r="E628" s="186" t="s">
        <v>176</v>
      </c>
      <c r="F628" s="60" t="s">
        <v>1235</v>
      </c>
      <c r="G628" s="38">
        <v>290</v>
      </c>
      <c r="H628" s="38" t="str">
        <f>IFERROR(VLOOKUP(D628,#REF!,4,0),"0")</f>
        <v>0</v>
      </c>
      <c r="I628" s="38"/>
      <c r="J628" s="38">
        <f>VLOOKUP(F628,'数据-省本级决算数'!$A:$B,2,0)</f>
        <v>2723</v>
      </c>
      <c r="K628" s="193">
        <f t="shared" si="60"/>
        <v>9.39</v>
      </c>
      <c r="L628" s="193" t="e">
        <f t="shared" si="61"/>
        <v>#DIV/0!</v>
      </c>
      <c r="M628" s="193">
        <f t="shared" si="58"/>
        <v>0</v>
      </c>
      <c r="N628" s="148">
        <f t="shared" si="56"/>
        <v>8.39</v>
      </c>
      <c r="O628" s="194" t="str">
        <f t="shared" si="57"/>
        <v>是</v>
      </c>
      <c r="P628" s="194" t="str">
        <f t="shared" si="59"/>
        <v>是</v>
      </c>
    </row>
    <row r="629" s="175" customFormat="1" ht="18.95" customHeight="1" spans="1:16">
      <c r="A629" s="185" t="s">
        <v>165</v>
      </c>
      <c r="B629" s="186" t="s">
        <v>165</v>
      </c>
      <c r="C629" s="186" t="s">
        <v>1227</v>
      </c>
      <c r="D629" s="689" t="s">
        <v>1238</v>
      </c>
      <c r="E629" s="186" t="s">
        <v>176</v>
      </c>
      <c r="F629" s="60" t="s">
        <v>1237</v>
      </c>
      <c r="G629" s="38">
        <v>909</v>
      </c>
      <c r="H629" s="38" t="str">
        <f>IFERROR(VLOOKUP(D629,#REF!,4,0),"0")</f>
        <v>0</v>
      </c>
      <c r="I629" s="38"/>
      <c r="J629" s="38">
        <f>VLOOKUP(F629,'数据-省本级决算数'!$A:$B,2,0)</f>
        <v>903</v>
      </c>
      <c r="K629" s="193">
        <f t="shared" si="60"/>
        <v>0.99</v>
      </c>
      <c r="L629" s="193" t="e">
        <f t="shared" si="61"/>
        <v>#DIV/0!</v>
      </c>
      <c r="M629" s="193">
        <f t="shared" si="58"/>
        <v>0</v>
      </c>
      <c r="N629" s="148">
        <f t="shared" si="56"/>
        <v>-0.007</v>
      </c>
      <c r="O629" s="194" t="str">
        <f t="shared" si="57"/>
        <v>是</v>
      </c>
      <c r="P629" s="194" t="str">
        <f t="shared" si="59"/>
        <v>是</v>
      </c>
    </row>
    <row r="630" s="175" customFormat="1" ht="18.95" customHeight="1" spans="1:16">
      <c r="A630" s="185" t="s">
        <v>165</v>
      </c>
      <c r="B630" s="690" t="s">
        <v>1076</v>
      </c>
      <c r="C630" s="186"/>
      <c r="D630" s="689" t="s">
        <v>1240</v>
      </c>
      <c r="E630" s="186"/>
      <c r="F630" s="60" t="s">
        <v>1239</v>
      </c>
      <c r="G630" s="188">
        <f ca="1">SUMIF($C629:$C1851,$D630,$G629:$G1850)</f>
        <v>25982</v>
      </c>
      <c r="H630" s="38">
        <f ca="1">SUMIF($C629:$C1850,$D630,$H629:$H1849)</f>
        <v>0</v>
      </c>
      <c r="I630" s="38">
        <f>IFERROR(VLOOKUP(F630,'数据-省本级调整数'!$A:$B,2,0),0)</f>
        <v>3067</v>
      </c>
      <c r="J630" s="38">
        <f>VLOOKUP(F630,'数据-省本级决算数'!$A:$B,2,0)</f>
        <v>514</v>
      </c>
      <c r="K630" s="193">
        <f ca="1" t="shared" si="60"/>
        <v>0.02</v>
      </c>
      <c r="L630" s="193" t="e">
        <f ca="1" t="shared" si="61"/>
        <v>#DIV/0!</v>
      </c>
      <c r="M630" s="193">
        <f t="shared" si="58"/>
        <v>0.17</v>
      </c>
      <c r="N630" s="146">
        <f ca="1" t="shared" si="56"/>
        <v>-0.98</v>
      </c>
      <c r="O630" s="194" t="str">
        <f ca="1" t="shared" si="57"/>
        <v>是</v>
      </c>
      <c r="P630" s="194" t="str">
        <f t="shared" si="59"/>
        <v>是</v>
      </c>
    </row>
    <row r="631" s="175" customFormat="1" ht="18.95" customHeight="1" spans="1:16">
      <c r="A631" s="185" t="s">
        <v>165</v>
      </c>
      <c r="B631" s="186"/>
      <c r="C631" s="690" t="s">
        <v>1240</v>
      </c>
      <c r="D631" s="689" t="s">
        <v>1242</v>
      </c>
      <c r="E631" s="186" t="s">
        <v>176</v>
      </c>
      <c r="F631" s="60" t="s">
        <v>1241</v>
      </c>
      <c r="G631" s="38">
        <v>24882</v>
      </c>
      <c r="H631" s="38" t="str">
        <f>IFERROR(VLOOKUP(D631,#REF!,4,0),"0")</f>
        <v>0</v>
      </c>
      <c r="I631" s="38"/>
      <c r="J631" s="38">
        <f>VLOOKUP(F631,'数据-省本级决算数'!$A:$B,2,0)</f>
        <v>334</v>
      </c>
      <c r="K631" s="193">
        <f t="shared" si="60"/>
        <v>0.01</v>
      </c>
      <c r="L631" s="193"/>
      <c r="M631" s="193">
        <f t="shared" si="58"/>
        <v>0</v>
      </c>
      <c r="N631" s="148">
        <f t="shared" si="56"/>
        <v>-0.987</v>
      </c>
      <c r="O631" s="194" t="str">
        <f t="shared" si="57"/>
        <v>是</v>
      </c>
      <c r="P631" s="194" t="str">
        <f t="shared" si="59"/>
        <v>是</v>
      </c>
    </row>
    <row r="632" s="175" customFormat="1" ht="18.95" customHeight="1" spans="1:16">
      <c r="A632" s="185" t="s">
        <v>165</v>
      </c>
      <c r="B632" s="186" t="s">
        <v>165</v>
      </c>
      <c r="C632" s="690" t="s">
        <v>1240</v>
      </c>
      <c r="D632" s="689" t="s">
        <v>1244</v>
      </c>
      <c r="E632" s="186" t="s">
        <v>176</v>
      </c>
      <c r="F632" s="60" t="s">
        <v>1243</v>
      </c>
      <c r="G632" s="38">
        <v>0</v>
      </c>
      <c r="H632" s="38" t="str">
        <f>IFERROR(VLOOKUP(D632,#REF!,4,0),"0")</f>
        <v>0</v>
      </c>
      <c r="I632" s="38"/>
      <c r="J632" s="38">
        <f>VLOOKUP(F632,'数据-省本级决算数'!$A:$B,2,0)</f>
        <v>0</v>
      </c>
      <c r="K632" s="193"/>
      <c r="L632" s="193" t="e">
        <f t="shared" si="61"/>
        <v>#DIV/0!</v>
      </c>
      <c r="M632" s="193">
        <f t="shared" si="58"/>
        <v>0</v>
      </c>
      <c r="N632" s="148" t="str">
        <f t="shared" ref="N632:N695" si="62">IF(ISERROR(J632/G632-1),"",J632/G632-1)</f>
        <v/>
      </c>
      <c r="O632" s="194" t="str">
        <f t="shared" si="57"/>
        <v>否</v>
      </c>
      <c r="P632" s="194" t="str">
        <f t="shared" si="59"/>
        <v>是</v>
      </c>
    </row>
    <row r="633" s="175" customFormat="1" ht="18.95" customHeight="1" spans="1:16">
      <c r="A633" s="185" t="s">
        <v>165</v>
      </c>
      <c r="B633" s="186" t="s">
        <v>165</v>
      </c>
      <c r="C633" s="690" t="s">
        <v>1240</v>
      </c>
      <c r="D633" s="689" t="s">
        <v>1246</v>
      </c>
      <c r="E633" s="186" t="s">
        <v>176</v>
      </c>
      <c r="F633" s="60" t="s">
        <v>1245</v>
      </c>
      <c r="G633" s="38">
        <v>0</v>
      </c>
      <c r="H633" s="38" t="str">
        <f>IFERROR(VLOOKUP(D633,#REF!,4,0),"0")</f>
        <v>0</v>
      </c>
      <c r="I633" s="38"/>
      <c r="J633" s="38">
        <f>VLOOKUP(F633,'数据-省本级决算数'!$A:$B,2,0)</f>
        <v>180</v>
      </c>
      <c r="K633" s="193"/>
      <c r="L633" s="193"/>
      <c r="M633" s="193">
        <f t="shared" si="58"/>
        <v>0</v>
      </c>
      <c r="N633" s="148" t="str">
        <f t="shared" si="62"/>
        <v/>
      </c>
      <c r="O633" s="194" t="str">
        <f t="shared" si="57"/>
        <v>是</v>
      </c>
      <c r="P633" s="194" t="str">
        <f t="shared" si="59"/>
        <v>是</v>
      </c>
    </row>
    <row r="634" s="175" customFormat="1" ht="18.95" customHeight="1" spans="1:16">
      <c r="A634" s="185" t="s">
        <v>165</v>
      </c>
      <c r="B634" s="186" t="s">
        <v>165</v>
      </c>
      <c r="C634" s="690" t="s">
        <v>1240</v>
      </c>
      <c r="D634" s="689" t="s">
        <v>1248</v>
      </c>
      <c r="E634" s="186" t="s">
        <v>176</v>
      </c>
      <c r="F634" s="60" t="s">
        <v>1247</v>
      </c>
      <c r="G634" s="38">
        <v>1100</v>
      </c>
      <c r="H634" s="38" t="str">
        <f>IFERROR(VLOOKUP(D634,#REF!,4,0),"0")</f>
        <v>0</v>
      </c>
      <c r="I634" s="38"/>
      <c r="J634" s="38">
        <f>VLOOKUP(F634,'数据-省本级决算数'!$A:$B,2,0)</f>
        <v>0</v>
      </c>
      <c r="K634" s="193">
        <f t="shared" si="60"/>
        <v>0</v>
      </c>
      <c r="L634" s="193"/>
      <c r="M634" s="193">
        <f t="shared" si="58"/>
        <v>0</v>
      </c>
      <c r="N634" s="148">
        <f t="shared" si="62"/>
        <v>-1</v>
      </c>
      <c r="O634" s="194" t="str">
        <f t="shared" si="57"/>
        <v>是</v>
      </c>
      <c r="P634" s="194" t="str">
        <f t="shared" si="59"/>
        <v>是</v>
      </c>
    </row>
    <row r="635" s="175" customFormat="1" ht="18.95" customHeight="1" spans="1:16">
      <c r="A635" s="185" t="s">
        <v>165</v>
      </c>
      <c r="B635" s="690" t="s">
        <v>1076</v>
      </c>
      <c r="C635" s="186"/>
      <c r="D635" s="689" t="s">
        <v>1250</v>
      </c>
      <c r="E635" s="186"/>
      <c r="F635" s="60" t="s">
        <v>1249</v>
      </c>
      <c r="G635" s="188">
        <f ca="1">SUMIF($C634:$C1856,$D635,$G634:$G1855)</f>
        <v>1419</v>
      </c>
      <c r="H635" s="38">
        <f ca="1">SUMIF($C634:$C1855,$D635,$H634:$H1854)</f>
        <v>0</v>
      </c>
      <c r="I635" s="38">
        <f>IFERROR(VLOOKUP(F635,'数据-省本级调整数'!$A:$B,2,0),0)</f>
        <v>1373</v>
      </c>
      <c r="J635" s="38">
        <f>VLOOKUP(F635,'数据-省本级决算数'!$A:$B,2,0)</f>
        <v>1358</v>
      </c>
      <c r="K635" s="193">
        <f ca="1" t="shared" si="60"/>
        <v>0.96</v>
      </c>
      <c r="L635" s="193" t="e">
        <f ca="1" t="shared" si="61"/>
        <v>#DIV/0!</v>
      </c>
      <c r="M635" s="193">
        <f t="shared" si="58"/>
        <v>0.99</v>
      </c>
      <c r="N635" s="146">
        <f ca="1" t="shared" si="62"/>
        <v>-0.043</v>
      </c>
      <c r="O635" s="194" t="str">
        <f ca="1" t="shared" si="57"/>
        <v>是</v>
      </c>
      <c r="P635" s="194" t="str">
        <f t="shared" si="59"/>
        <v>是</v>
      </c>
    </row>
    <row r="636" s="175" customFormat="1" ht="18.95" customHeight="1" spans="1:16">
      <c r="A636" s="185" t="s">
        <v>165</v>
      </c>
      <c r="B636" s="186" t="s">
        <v>165</v>
      </c>
      <c r="C636" s="690" t="s">
        <v>1250</v>
      </c>
      <c r="D636" s="689" t="s">
        <v>1251</v>
      </c>
      <c r="E636" s="186" t="s">
        <v>176</v>
      </c>
      <c r="F636" s="60" t="s">
        <v>170</v>
      </c>
      <c r="G636" s="38">
        <v>375</v>
      </c>
      <c r="H636" s="38" t="str">
        <f>IFERROR(VLOOKUP(D636,#REF!,4,0),"0")</f>
        <v>0</v>
      </c>
      <c r="I636" s="38"/>
      <c r="J636" s="38">
        <f>VLOOKUP(F636,'数据-省本级决算数'!$A:$B,2,0)</f>
        <v>4776</v>
      </c>
      <c r="K636" s="193">
        <f t="shared" si="60"/>
        <v>12.74</v>
      </c>
      <c r="L636" s="193" t="e">
        <f t="shared" si="61"/>
        <v>#DIV/0!</v>
      </c>
      <c r="M636" s="193">
        <f t="shared" si="58"/>
        <v>0</v>
      </c>
      <c r="N636" s="148">
        <f t="shared" si="62"/>
        <v>11.736</v>
      </c>
      <c r="O636" s="194" t="str">
        <f t="shared" si="57"/>
        <v>是</v>
      </c>
      <c r="P636" s="194" t="str">
        <f t="shared" si="59"/>
        <v>是</v>
      </c>
    </row>
    <row r="637" s="175" customFormat="1" ht="18.95" customHeight="1" spans="1:16">
      <c r="A637" s="185" t="s">
        <v>165</v>
      </c>
      <c r="B637" s="186" t="s">
        <v>165</v>
      </c>
      <c r="C637" s="690" t="s">
        <v>1250</v>
      </c>
      <c r="D637" s="689" t="s">
        <v>1252</v>
      </c>
      <c r="E637" s="186" t="s">
        <v>176</v>
      </c>
      <c r="F637" s="60" t="s">
        <v>172</v>
      </c>
      <c r="G637" s="38">
        <v>220</v>
      </c>
      <c r="H637" s="38" t="str">
        <f>IFERROR(VLOOKUP(D637,#REF!,4,0),"0")</f>
        <v>0</v>
      </c>
      <c r="I637" s="38"/>
      <c r="J637" s="38">
        <f>VLOOKUP(F637,'数据-省本级决算数'!$A:$B,2,0)</f>
        <v>590</v>
      </c>
      <c r="K637" s="193">
        <f t="shared" si="60"/>
        <v>2.68</v>
      </c>
      <c r="L637" s="193"/>
      <c r="M637" s="193">
        <f t="shared" si="58"/>
        <v>0</v>
      </c>
      <c r="N637" s="148">
        <f t="shared" si="62"/>
        <v>1.682</v>
      </c>
      <c r="O637" s="194" t="str">
        <f t="shared" si="57"/>
        <v>是</v>
      </c>
      <c r="P637" s="194" t="str">
        <f t="shared" si="59"/>
        <v>是</v>
      </c>
    </row>
    <row r="638" s="175" customFormat="1" ht="18.95" customHeight="1" spans="1:16">
      <c r="A638" s="185" t="s">
        <v>165</v>
      </c>
      <c r="B638" s="186"/>
      <c r="C638" s="690" t="s">
        <v>1250</v>
      </c>
      <c r="D638" s="187" t="s">
        <v>1253</v>
      </c>
      <c r="E638" s="186" t="s">
        <v>176</v>
      </c>
      <c r="F638" s="60" t="s">
        <v>174</v>
      </c>
      <c r="G638" s="38">
        <v>0</v>
      </c>
      <c r="H638" s="38" t="str">
        <f>IFERROR(VLOOKUP(D638,#REF!,4,0),"0")</f>
        <v>0</v>
      </c>
      <c r="I638" s="38"/>
      <c r="J638" s="38">
        <f>VLOOKUP(F638,'数据-省本级决算数'!$A:$B,2,0)</f>
        <v>713</v>
      </c>
      <c r="K638" s="193"/>
      <c r="L638" s="193"/>
      <c r="M638" s="193">
        <f t="shared" si="58"/>
        <v>0</v>
      </c>
      <c r="N638" s="148" t="str">
        <f t="shared" si="62"/>
        <v/>
      </c>
      <c r="O638" s="194" t="str">
        <f t="shared" si="57"/>
        <v>是</v>
      </c>
      <c r="P638" s="194" t="str">
        <f t="shared" si="59"/>
        <v>是</v>
      </c>
    </row>
    <row r="639" s="175" customFormat="1" ht="18.95" customHeight="1" spans="1:16">
      <c r="A639" s="185" t="s">
        <v>165</v>
      </c>
      <c r="B639" s="186" t="s">
        <v>165</v>
      </c>
      <c r="C639" s="690" t="s">
        <v>1250</v>
      </c>
      <c r="D639" s="187" t="s">
        <v>1255</v>
      </c>
      <c r="E639" s="186" t="s">
        <v>176</v>
      </c>
      <c r="F639" s="60" t="s">
        <v>1254</v>
      </c>
      <c r="G639" s="38">
        <v>824</v>
      </c>
      <c r="H639" s="38" t="str">
        <f>IFERROR(VLOOKUP(D639,#REF!,4,0),"0")</f>
        <v>0</v>
      </c>
      <c r="I639" s="38"/>
      <c r="J639" s="38">
        <f>VLOOKUP(F639,'数据-省本级决算数'!$A:$B,2,0)</f>
        <v>892</v>
      </c>
      <c r="K639" s="193">
        <f t="shared" si="60"/>
        <v>1.08</v>
      </c>
      <c r="L639" s="193" t="e">
        <f t="shared" si="61"/>
        <v>#DIV/0!</v>
      </c>
      <c r="M639" s="193">
        <f t="shared" si="58"/>
        <v>0</v>
      </c>
      <c r="N639" s="148">
        <f t="shared" si="62"/>
        <v>0.083</v>
      </c>
      <c r="O639" s="194" t="str">
        <f t="shared" si="57"/>
        <v>是</v>
      </c>
      <c r="P639" s="194" t="str">
        <f t="shared" si="59"/>
        <v>是</v>
      </c>
    </row>
    <row r="640" s="175" customFormat="1" ht="18.95" customHeight="1" spans="1:16">
      <c r="A640" s="185" t="s">
        <v>165</v>
      </c>
      <c r="B640" s="690" t="s">
        <v>1076</v>
      </c>
      <c r="C640" s="186"/>
      <c r="D640" s="689" t="s">
        <v>1257</v>
      </c>
      <c r="E640" s="186"/>
      <c r="F640" s="60" t="s">
        <v>1256</v>
      </c>
      <c r="G640" s="188">
        <f ca="1">SUMIF($C639:$C1861,$D640,$G639:$G1860)</f>
        <v>0</v>
      </c>
      <c r="H640" s="38">
        <f ca="1">SUMIF($C639:$C1860,$D640,$H639:$H1859)</f>
        <v>0</v>
      </c>
      <c r="I640" s="38">
        <f>IFERROR(VLOOKUP(F640,'数据-省本级调整数'!$A:$B,2,0),0)</f>
        <v>0</v>
      </c>
      <c r="J640" s="38">
        <f>VLOOKUP(F640,'数据-省本级决算数'!$A:$B,2,0)</f>
        <v>0</v>
      </c>
      <c r="K640" s="193"/>
      <c r="L640" s="193" t="e">
        <f ca="1" t="shared" si="61"/>
        <v>#DIV/0!</v>
      </c>
      <c r="M640" s="193">
        <f t="shared" si="58"/>
        <v>0</v>
      </c>
      <c r="N640" s="146" t="str">
        <f ca="1" t="shared" si="62"/>
        <v/>
      </c>
      <c r="O640" s="194" t="str">
        <f ca="1" t="shared" si="57"/>
        <v>否</v>
      </c>
      <c r="P640" s="194" t="str">
        <f t="shared" si="59"/>
        <v>是</v>
      </c>
    </row>
    <row r="641" s="175" customFormat="1" ht="18.95" customHeight="1" spans="1:16">
      <c r="A641" s="185" t="s">
        <v>165</v>
      </c>
      <c r="B641" s="186"/>
      <c r="C641" s="690" t="s">
        <v>1257</v>
      </c>
      <c r="D641" s="689" t="s">
        <v>1259</v>
      </c>
      <c r="E641" s="186" t="s">
        <v>176</v>
      </c>
      <c r="F641" s="60" t="s">
        <v>1258</v>
      </c>
      <c r="G641" s="38">
        <v>0</v>
      </c>
      <c r="H641" s="38" t="str">
        <f>IFERROR(VLOOKUP(D641,#REF!,4,0),"0")</f>
        <v>0</v>
      </c>
      <c r="I641" s="38"/>
      <c r="J641" s="38">
        <f>VLOOKUP(F641,'数据-省本级决算数'!$A:$B,2,0)</f>
        <v>0</v>
      </c>
      <c r="K641" s="193"/>
      <c r="L641" s="193" t="e">
        <f t="shared" si="61"/>
        <v>#DIV/0!</v>
      </c>
      <c r="M641" s="193">
        <f t="shared" si="58"/>
        <v>0</v>
      </c>
      <c r="N641" s="148" t="str">
        <f t="shared" si="62"/>
        <v/>
      </c>
      <c r="O641" s="194" t="str">
        <f t="shared" si="57"/>
        <v>否</v>
      </c>
      <c r="P641" s="194" t="str">
        <f t="shared" si="59"/>
        <v>是</v>
      </c>
    </row>
    <row r="642" s="175" customFormat="1" ht="18.95" customHeight="1" spans="1:16">
      <c r="A642" s="185" t="s">
        <v>165</v>
      </c>
      <c r="B642" s="186" t="s">
        <v>165</v>
      </c>
      <c r="C642" s="690" t="s">
        <v>1257</v>
      </c>
      <c r="D642" s="689" t="s">
        <v>1261</v>
      </c>
      <c r="E642" s="186" t="s">
        <v>176</v>
      </c>
      <c r="F642" s="60" t="s">
        <v>1260</v>
      </c>
      <c r="G642" s="38">
        <v>0</v>
      </c>
      <c r="H642" s="38" t="str">
        <f>IFERROR(VLOOKUP(D642,#REF!,4,0),"0")</f>
        <v>0</v>
      </c>
      <c r="I642" s="38"/>
      <c r="J642" s="38">
        <f>VLOOKUP(F642,'数据-省本级决算数'!$A:$B,2,0)</f>
        <v>0</v>
      </c>
      <c r="K642" s="193"/>
      <c r="L642" s="193" t="e">
        <f t="shared" si="61"/>
        <v>#DIV/0!</v>
      </c>
      <c r="M642" s="193">
        <f t="shared" si="58"/>
        <v>0</v>
      </c>
      <c r="N642" s="148" t="str">
        <f t="shared" si="62"/>
        <v/>
      </c>
      <c r="O642" s="194" t="str">
        <f t="shared" si="57"/>
        <v>否</v>
      </c>
      <c r="P642" s="194" t="str">
        <f t="shared" si="59"/>
        <v>是</v>
      </c>
    </row>
    <row r="643" s="175" customFormat="1" ht="18.95" customHeight="1" spans="1:16">
      <c r="A643" s="185" t="s">
        <v>165</v>
      </c>
      <c r="B643" s="690" t="s">
        <v>1076</v>
      </c>
      <c r="C643" s="186"/>
      <c r="D643" s="689" t="s">
        <v>1263</v>
      </c>
      <c r="E643" s="186"/>
      <c r="F643" s="60" t="s">
        <v>1262</v>
      </c>
      <c r="G643" s="188">
        <f ca="1">SUMIF($C642:$C1864,$D643,$G642:$G1863)</f>
        <v>59</v>
      </c>
      <c r="H643" s="38">
        <f ca="1">SUMIF($C642:$C1863,$D643,$H642:$H1862)</f>
        <v>0</v>
      </c>
      <c r="I643" s="38">
        <f>IFERROR(VLOOKUP(F643,'数据-省本级调整数'!$A:$B,2,0),0)</f>
        <v>44</v>
      </c>
      <c r="J643" s="38">
        <f>VLOOKUP(F643,'数据-省本级决算数'!$A:$B,2,0)</f>
        <v>44</v>
      </c>
      <c r="K643" s="193">
        <f ca="1" t="shared" si="60"/>
        <v>0.75</v>
      </c>
      <c r="L643" s="193" t="e">
        <f ca="1" t="shared" si="61"/>
        <v>#DIV/0!</v>
      </c>
      <c r="M643" s="193">
        <f t="shared" si="58"/>
        <v>1</v>
      </c>
      <c r="N643" s="146">
        <f ca="1" t="shared" si="62"/>
        <v>-0.254</v>
      </c>
      <c r="O643" s="194" t="str">
        <f ca="1" t="shared" si="57"/>
        <v>是</v>
      </c>
      <c r="P643" s="194" t="str">
        <f t="shared" si="59"/>
        <v>是</v>
      </c>
    </row>
    <row r="644" s="175" customFormat="1" ht="18.95" customHeight="1" spans="1:16">
      <c r="A644" s="185" t="s">
        <v>165</v>
      </c>
      <c r="B644" s="186"/>
      <c r="C644" s="690" t="s">
        <v>1263</v>
      </c>
      <c r="D644" s="689" t="s">
        <v>1265</v>
      </c>
      <c r="E644" s="186" t="s">
        <v>176</v>
      </c>
      <c r="F644" s="60" t="s">
        <v>1264</v>
      </c>
      <c r="G644" s="38">
        <v>0</v>
      </c>
      <c r="H644" s="38" t="str">
        <f>IFERROR(VLOOKUP(D644,#REF!,4,0),"0")</f>
        <v>0</v>
      </c>
      <c r="I644" s="38"/>
      <c r="J644" s="38">
        <f>VLOOKUP(F644,'数据-省本级决算数'!$A:$B,2,0)</f>
        <v>0</v>
      </c>
      <c r="K644" s="193"/>
      <c r="L644" s="193"/>
      <c r="M644" s="193">
        <f t="shared" si="58"/>
        <v>0</v>
      </c>
      <c r="N644" s="148" t="str">
        <f t="shared" si="62"/>
        <v/>
      </c>
      <c r="O644" s="194" t="str">
        <f t="shared" ref="O644:O707" si="63">IF(F644&lt;&gt;"",IF(SUM(G644:J644)&lt;&gt;0,"是","否"),"空")</f>
        <v>否</v>
      </c>
      <c r="P644" s="194" t="str">
        <f t="shared" si="59"/>
        <v>是</v>
      </c>
    </row>
    <row r="645" s="175" customFormat="1" ht="18.95" customHeight="1" spans="1:16">
      <c r="A645" s="185"/>
      <c r="B645" s="186" t="s">
        <v>165</v>
      </c>
      <c r="C645" s="690" t="s">
        <v>1263</v>
      </c>
      <c r="D645" s="689" t="s">
        <v>1267</v>
      </c>
      <c r="E645" s="186" t="s">
        <v>176</v>
      </c>
      <c r="F645" s="60" t="s">
        <v>1266</v>
      </c>
      <c r="G645" s="38">
        <v>59</v>
      </c>
      <c r="H645" s="38" t="str">
        <f>IFERROR(VLOOKUP(D645,#REF!,4,0),"0")</f>
        <v>0</v>
      </c>
      <c r="I645" s="38"/>
      <c r="J645" s="38">
        <f>VLOOKUP(F645,'数据-省本级决算数'!$A:$B,2,0)</f>
        <v>44</v>
      </c>
      <c r="K645" s="193">
        <f t="shared" ref="K645:K708" si="64">J645/G645</f>
        <v>0.75</v>
      </c>
      <c r="L645" s="193" t="e">
        <f t="shared" ref="L645:L708" si="65">J645/H645</f>
        <v>#DIV/0!</v>
      </c>
      <c r="M645" s="193">
        <f t="shared" ref="M645:M708" si="66">IFERROR(J645/I645,0)</f>
        <v>0</v>
      </c>
      <c r="N645" s="148">
        <f t="shared" si="62"/>
        <v>-0.254</v>
      </c>
      <c r="O645" s="194" t="str">
        <f t="shared" si="63"/>
        <v>是</v>
      </c>
      <c r="P645" s="194" t="str">
        <f t="shared" ref="P645:P708" si="67">IF(C645&lt;&gt;"",IF(OR(LEFT(D645,3)="205",LEFT(D645,3)="206",LEFT(D645,3)="207",LEFT(D645,3)="208",LEFT(D645,3)="210",LEFT(D645,3)="213"),"是","否"),"是")</f>
        <v>是</v>
      </c>
    </row>
    <row r="646" s="175" customFormat="1" ht="18.95" customHeight="1" spans="1:16">
      <c r="A646" s="185" t="s">
        <v>165</v>
      </c>
      <c r="B646" s="690" t="s">
        <v>1076</v>
      </c>
      <c r="C646" s="186" t="s">
        <v>165</v>
      </c>
      <c r="D646" s="689" t="s">
        <v>1269</v>
      </c>
      <c r="E646" s="186" t="s">
        <v>165</v>
      </c>
      <c r="F646" s="60" t="s">
        <v>1268</v>
      </c>
      <c r="G646" s="188">
        <f ca="1">SUMIF($C645:$C1867,$D646,$G645:$G1866)</f>
        <v>0</v>
      </c>
      <c r="H646" s="38">
        <f ca="1">SUMIF($C645:$C1866,$D646,$H645:$H1865)</f>
        <v>0</v>
      </c>
      <c r="I646" s="38">
        <f>IFERROR(VLOOKUP(F646,'数据-省本级调整数'!$A:$B,2,0),0)</f>
        <v>0</v>
      </c>
      <c r="J646" s="38">
        <f>VLOOKUP(F646,'数据-省本级决算数'!$A:$B,2,0)</f>
        <v>0</v>
      </c>
      <c r="K646" s="193"/>
      <c r="L646" s="193"/>
      <c r="M646" s="193">
        <f t="shared" si="66"/>
        <v>0</v>
      </c>
      <c r="N646" s="146" t="str">
        <f ca="1" t="shared" si="62"/>
        <v/>
      </c>
      <c r="O646" s="194" t="str">
        <f ca="1" t="shared" si="63"/>
        <v>否</v>
      </c>
      <c r="P646" s="194" t="str">
        <f t="shared" si="67"/>
        <v>是</v>
      </c>
    </row>
    <row r="647" s="175" customFormat="1" ht="18.95" customHeight="1" spans="1:16">
      <c r="A647" s="185" t="s">
        <v>165</v>
      </c>
      <c r="B647" s="186" t="s">
        <v>165</v>
      </c>
      <c r="C647" s="690" t="s">
        <v>1269</v>
      </c>
      <c r="D647" s="689" t="s">
        <v>1271</v>
      </c>
      <c r="E647" s="186" t="s">
        <v>176</v>
      </c>
      <c r="F647" s="60" t="s">
        <v>1270</v>
      </c>
      <c r="G647" s="38">
        <v>0</v>
      </c>
      <c r="H647" s="38" t="str">
        <f>IFERROR(VLOOKUP(D647,#REF!,4,0),"0")</f>
        <v>0</v>
      </c>
      <c r="I647" s="38"/>
      <c r="J647" s="38">
        <f>VLOOKUP(F647,'数据-省本级决算数'!$A:$B,2,0)</f>
        <v>0</v>
      </c>
      <c r="K647" s="193"/>
      <c r="L647" s="193"/>
      <c r="M647" s="193">
        <f t="shared" si="66"/>
        <v>0</v>
      </c>
      <c r="N647" s="148" t="str">
        <f t="shared" si="62"/>
        <v/>
      </c>
      <c r="O647" s="194" t="str">
        <f t="shared" si="63"/>
        <v>否</v>
      </c>
      <c r="P647" s="194" t="str">
        <f t="shared" si="67"/>
        <v>是</v>
      </c>
    </row>
    <row r="648" s="175" customFormat="1" ht="18.95" customHeight="1" spans="1:16">
      <c r="A648" s="185" t="s">
        <v>165</v>
      </c>
      <c r="B648" s="186" t="s">
        <v>165</v>
      </c>
      <c r="C648" s="690" t="s">
        <v>1269</v>
      </c>
      <c r="D648" s="689" t="s">
        <v>1273</v>
      </c>
      <c r="E648" s="186" t="s">
        <v>176</v>
      </c>
      <c r="F648" s="60" t="s">
        <v>1272</v>
      </c>
      <c r="G648" s="38">
        <v>0</v>
      </c>
      <c r="H648" s="38" t="str">
        <f>IFERROR(VLOOKUP(D648,#REF!,4,0),"0")</f>
        <v>0</v>
      </c>
      <c r="I648" s="38"/>
      <c r="J648" s="38">
        <f>VLOOKUP(F648,'数据-省本级决算数'!$A:$B,2,0)</f>
        <v>0</v>
      </c>
      <c r="K648" s="193"/>
      <c r="L648" s="193"/>
      <c r="M648" s="193">
        <f t="shared" si="66"/>
        <v>0</v>
      </c>
      <c r="N648" s="148" t="str">
        <f t="shared" si="62"/>
        <v/>
      </c>
      <c r="O648" s="194" t="str">
        <f t="shared" si="63"/>
        <v>否</v>
      </c>
      <c r="P648" s="194" t="str">
        <f t="shared" si="67"/>
        <v>是</v>
      </c>
    </row>
    <row r="649" s="175" customFormat="1" ht="18.95" customHeight="1" spans="1:16">
      <c r="A649" s="185" t="s">
        <v>165</v>
      </c>
      <c r="B649" s="690" t="s">
        <v>1076</v>
      </c>
      <c r="C649" s="186"/>
      <c r="D649" s="689" t="s">
        <v>1275</v>
      </c>
      <c r="E649" s="186"/>
      <c r="F649" s="60" t="s">
        <v>1274</v>
      </c>
      <c r="G649" s="188">
        <f ca="1">SUMIF($C648:$C1870,$D649,$G648:$G1869)</f>
        <v>5000</v>
      </c>
      <c r="H649" s="38">
        <f ca="1">SUMIF($C648:$C1869,$D649,$H648:$H1868)</f>
        <v>0</v>
      </c>
      <c r="I649" s="38">
        <f>IFERROR(VLOOKUP(F649,'数据-省本级调整数'!$A:$B,2,0),0)</f>
        <v>3000</v>
      </c>
      <c r="J649" s="38">
        <f>VLOOKUP(F649,'数据-省本级决算数'!$A:$B,2,0)</f>
        <v>3000</v>
      </c>
      <c r="K649" s="193">
        <f ca="1" t="shared" si="64"/>
        <v>0.6</v>
      </c>
      <c r="L649" s="193" t="e">
        <f ca="1" t="shared" si="65"/>
        <v>#DIV/0!</v>
      </c>
      <c r="M649" s="193">
        <f t="shared" si="66"/>
        <v>1</v>
      </c>
      <c r="N649" s="146">
        <f ca="1" t="shared" si="62"/>
        <v>-0.4</v>
      </c>
      <c r="O649" s="194" t="str">
        <f ca="1" t="shared" si="63"/>
        <v>是</v>
      </c>
      <c r="P649" s="194" t="str">
        <f t="shared" si="67"/>
        <v>是</v>
      </c>
    </row>
    <row r="650" s="175" customFormat="1" ht="18.95" customHeight="1" spans="1:16">
      <c r="A650" s="185"/>
      <c r="B650" s="186" t="s">
        <v>165</v>
      </c>
      <c r="C650" s="690" t="s">
        <v>1275</v>
      </c>
      <c r="D650" s="39">
        <v>2082401</v>
      </c>
      <c r="E650" s="186" t="s">
        <v>176</v>
      </c>
      <c r="F650" s="60" t="s">
        <v>1276</v>
      </c>
      <c r="G650" s="38">
        <v>5000</v>
      </c>
      <c r="H650" s="38" t="str">
        <f>IFERROR(VLOOKUP(D650,#REF!,4,0),"0")</f>
        <v>0</v>
      </c>
      <c r="I650" s="38"/>
      <c r="J650" s="38">
        <f>VLOOKUP(F650,'数据-省本级决算数'!$A:$B,2,0)</f>
        <v>3000</v>
      </c>
      <c r="K650" s="193">
        <f t="shared" si="64"/>
        <v>0.6</v>
      </c>
      <c r="L650" s="193" t="e">
        <f t="shared" si="65"/>
        <v>#DIV/0!</v>
      </c>
      <c r="M650" s="193">
        <f t="shared" si="66"/>
        <v>0</v>
      </c>
      <c r="N650" s="148">
        <f t="shared" si="62"/>
        <v>-0.4</v>
      </c>
      <c r="O650" s="194" t="str">
        <f t="shared" si="63"/>
        <v>是</v>
      </c>
      <c r="P650" s="194" t="str">
        <f t="shared" si="67"/>
        <v>是</v>
      </c>
    </row>
    <row r="651" s="175" customFormat="1" ht="18.95" customHeight="1" spans="1:16">
      <c r="A651" s="185"/>
      <c r="B651" s="186"/>
      <c r="C651" s="690" t="s">
        <v>1275</v>
      </c>
      <c r="D651" s="689" t="s">
        <v>1278</v>
      </c>
      <c r="E651" s="186" t="s">
        <v>176</v>
      </c>
      <c r="F651" s="60" t="s">
        <v>1277</v>
      </c>
      <c r="G651" s="38">
        <v>0</v>
      </c>
      <c r="H651" s="38" t="str">
        <f>IFERROR(VLOOKUP(D651,#REF!,4,0),"0")</f>
        <v>0</v>
      </c>
      <c r="I651" s="38"/>
      <c r="J651" s="38">
        <f>VLOOKUP(F651,'数据-省本级决算数'!$A:$B,2,0)</f>
        <v>0</v>
      </c>
      <c r="K651" s="193"/>
      <c r="L651" s="193"/>
      <c r="M651" s="193">
        <f t="shared" si="66"/>
        <v>0</v>
      </c>
      <c r="N651" s="148" t="str">
        <f t="shared" si="62"/>
        <v/>
      </c>
      <c r="O651" s="194" t="str">
        <f t="shared" si="63"/>
        <v>否</v>
      </c>
      <c r="P651" s="194" t="str">
        <f t="shared" si="67"/>
        <v>是</v>
      </c>
    </row>
    <row r="652" s="175" customFormat="1" ht="18.95" customHeight="1" spans="1:16">
      <c r="A652" s="185" t="s">
        <v>165</v>
      </c>
      <c r="B652" s="690" t="s">
        <v>1076</v>
      </c>
      <c r="C652" s="186"/>
      <c r="D652" s="689" t="s">
        <v>1280</v>
      </c>
      <c r="E652" s="186"/>
      <c r="F652" s="60" t="s">
        <v>1279</v>
      </c>
      <c r="G652" s="188">
        <f ca="1">SUMIF($C651:$C1873,$D652,$G651:$G1872)</f>
        <v>0</v>
      </c>
      <c r="H652" s="38">
        <f ca="1">SUMIF($C651:$C1872,$D652,$H651:$H1871)</f>
        <v>0</v>
      </c>
      <c r="I652" s="38">
        <f>IFERROR(VLOOKUP(F652,'数据-省本级调整数'!$A:$B,2,0),0)</f>
        <v>0</v>
      </c>
      <c r="J652" s="38">
        <f>VLOOKUP(F652,'数据-省本级决算数'!$A:$B,2,0)</f>
        <v>0</v>
      </c>
      <c r="K652" s="193"/>
      <c r="L652" s="193" t="e">
        <f ca="1" t="shared" si="65"/>
        <v>#DIV/0!</v>
      </c>
      <c r="M652" s="193">
        <f t="shared" si="66"/>
        <v>0</v>
      </c>
      <c r="N652" s="146" t="str">
        <f ca="1" t="shared" si="62"/>
        <v/>
      </c>
      <c r="O652" s="194" t="str">
        <f ca="1" t="shared" si="63"/>
        <v>否</v>
      </c>
      <c r="P652" s="194" t="str">
        <f t="shared" si="67"/>
        <v>是</v>
      </c>
    </row>
    <row r="653" s="175" customFormat="1" ht="18.95" customHeight="1" spans="1:16">
      <c r="A653" s="185" t="s">
        <v>165</v>
      </c>
      <c r="B653" s="186" t="s">
        <v>165</v>
      </c>
      <c r="C653" s="690" t="s">
        <v>1280</v>
      </c>
      <c r="D653" s="689" t="s">
        <v>1282</v>
      </c>
      <c r="E653" s="186" t="s">
        <v>176</v>
      </c>
      <c r="F653" s="60" t="s">
        <v>1281</v>
      </c>
      <c r="G653" s="38">
        <v>0</v>
      </c>
      <c r="H653" s="38" t="str">
        <f>IFERROR(VLOOKUP(D653,#REF!,4,0),"0")</f>
        <v>0</v>
      </c>
      <c r="I653" s="38"/>
      <c r="J653" s="38">
        <f>VLOOKUP(F653,'数据-省本级决算数'!$A:$B,2,0)</f>
        <v>0</v>
      </c>
      <c r="K653" s="193"/>
      <c r="L653" s="193"/>
      <c r="M653" s="193">
        <f t="shared" si="66"/>
        <v>0</v>
      </c>
      <c r="N653" s="148" t="str">
        <f t="shared" si="62"/>
        <v/>
      </c>
      <c r="O653" s="194" t="str">
        <f t="shared" si="63"/>
        <v>否</v>
      </c>
      <c r="P653" s="194" t="str">
        <f t="shared" si="67"/>
        <v>是</v>
      </c>
    </row>
    <row r="654" s="175" customFormat="1" ht="18.95" customHeight="1" spans="1:16">
      <c r="A654" s="185" t="s">
        <v>165</v>
      </c>
      <c r="B654" s="186" t="s">
        <v>165</v>
      </c>
      <c r="C654" s="690" t="s">
        <v>1280</v>
      </c>
      <c r="D654" s="689" t="s">
        <v>1284</v>
      </c>
      <c r="E654" s="186" t="s">
        <v>176</v>
      </c>
      <c r="F654" s="60" t="s">
        <v>1283</v>
      </c>
      <c r="G654" s="38">
        <v>0</v>
      </c>
      <c r="H654" s="38" t="str">
        <f>IFERROR(VLOOKUP(D654,#REF!,4,0),"0")</f>
        <v>0</v>
      </c>
      <c r="I654" s="38"/>
      <c r="J654" s="38">
        <f>VLOOKUP(F654,'数据-省本级决算数'!$A:$B,2,0)</f>
        <v>0</v>
      </c>
      <c r="K654" s="193"/>
      <c r="L654" s="193" t="e">
        <f t="shared" si="65"/>
        <v>#DIV/0!</v>
      </c>
      <c r="M654" s="193">
        <f t="shared" si="66"/>
        <v>0</v>
      </c>
      <c r="N654" s="148" t="str">
        <f t="shared" si="62"/>
        <v/>
      </c>
      <c r="O654" s="194" t="str">
        <f t="shared" si="63"/>
        <v>否</v>
      </c>
      <c r="P654" s="194" t="str">
        <f t="shared" si="67"/>
        <v>是</v>
      </c>
    </row>
    <row r="655" s="175" customFormat="1" ht="18.95" customHeight="1" spans="1:16">
      <c r="A655" s="185" t="s">
        <v>165</v>
      </c>
      <c r="B655" s="690" t="s">
        <v>1076</v>
      </c>
      <c r="C655" s="186"/>
      <c r="D655" s="689" t="s">
        <v>1286</v>
      </c>
      <c r="E655" s="198"/>
      <c r="F655" s="60" t="s">
        <v>1285</v>
      </c>
      <c r="G655" s="188">
        <f ca="1">SUMIF($C654:$C1876,$D655,$G654:$G1875)</f>
        <v>7548</v>
      </c>
      <c r="H655" s="38">
        <f ca="1">SUMIF($C654:$C1875,$D655,$H654:$H1874)</f>
        <v>0</v>
      </c>
      <c r="I655" s="38">
        <f>IFERROR(VLOOKUP(F655,'数据-省本级调整数'!$A:$B,2,0),0)</f>
        <v>9631</v>
      </c>
      <c r="J655" s="38">
        <f>VLOOKUP(F655,'数据-省本级决算数'!$A:$B,2,0)</f>
        <v>6135</v>
      </c>
      <c r="K655" s="193">
        <f ca="1" t="shared" si="64"/>
        <v>0.81</v>
      </c>
      <c r="L655" s="193" t="e">
        <f ca="1" t="shared" si="65"/>
        <v>#DIV/0!</v>
      </c>
      <c r="M655" s="193">
        <f t="shared" si="66"/>
        <v>0.64</v>
      </c>
      <c r="N655" s="146">
        <f ca="1" t="shared" si="62"/>
        <v>-0.187</v>
      </c>
      <c r="O655" s="194" t="str">
        <f ca="1" t="shared" si="63"/>
        <v>是</v>
      </c>
      <c r="P655" s="194" t="str">
        <f t="shared" si="67"/>
        <v>是</v>
      </c>
    </row>
    <row r="656" s="175" customFormat="1" ht="18.95" customHeight="1" spans="1:16">
      <c r="A656" s="185" t="s">
        <v>165</v>
      </c>
      <c r="B656" s="186"/>
      <c r="C656" s="690" t="s">
        <v>1286</v>
      </c>
      <c r="D656" s="689" t="s">
        <v>1288</v>
      </c>
      <c r="E656" s="186" t="s">
        <v>176</v>
      </c>
      <c r="F656" s="60" t="s">
        <v>1287</v>
      </c>
      <c r="G656" s="38">
        <v>7548</v>
      </c>
      <c r="H656" s="38" t="str">
        <f>IFERROR(VLOOKUP(D656,#REF!,4,0),"0")</f>
        <v>0</v>
      </c>
      <c r="I656" s="38"/>
      <c r="J656" s="38">
        <f>VLOOKUP(F656,'数据-省本级决算数'!$A:$B,2,0)</f>
        <v>6135</v>
      </c>
      <c r="K656" s="193">
        <f t="shared" si="64"/>
        <v>0.81</v>
      </c>
      <c r="L656" s="193" t="e">
        <f t="shared" si="65"/>
        <v>#DIV/0!</v>
      </c>
      <c r="M656" s="193">
        <f t="shared" si="66"/>
        <v>0</v>
      </c>
      <c r="N656" s="148">
        <f t="shared" si="62"/>
        <v>-0.187</v>
      </c>
      <c r="O656" s="194" t="str">
        <f t="shared" si="63"/>
        <v>是</v>
      </c>
      <c r="P656" s="194" t="str">
        <f t="shared" si="67"/>
        <v>是</v>
      </c>
    </row>
    <row r="657" s="175" customFormat="1" spans="1:16">
      <c r="A657" s="185" t="s">
        <v>164</v>
      </c>
      <c r="B657" s="186" t="s">
        <v>165</v>
      </c>
      <c r="C657" s="186"/>
      <c r="D657" s="187" t="s">
        <v>1290</v>
      </c>
      <c r="E657" s="186"/>
      <c r="F657" s="61" t="s">
        <v>1289</v>
      </c>
      <c r="G657" s="188">
        <f ca="1">SUMIF($B658:$B$1300,$D657,$G658:$G$1300)</f>
        <v>279551</v>
      </c>
      <c r="H657" s="188">
        <f ca="1">SUMIF($B658:$B$1300,$D657,$H658:$H$1300)</f>
        <v>0</v>
      </c>
      <c r="I657" s="188">
        <f>SUMIF($B658:$B$1300,$D657,$I658:$I$1300)</f>
        <v>400095</v>
      </c>
      <c r="J657" s="38">
        <f>VLOOKUP(F657,'数据-省本级决算数'!$A:$B,2,0)</f>
        <v>351019</v>
      </c>
      <c r="K657" s="193">
        <f ca="1" t="shared" si="64"/>
        <v>1.26</v>
      </c>
      <c r="L657" s="193" t="e">
        <f ca="1" t="shared" si="65"/>
        <v>#DIV/0!</v>
      </c>
      <c r="M657" s="193">
        <f t="shared" si="66"/>
        <v>0.88</v>
      </c>
      <c r="N657" s="146">
        <f ca="1" t="shared" si="62"/>
        <v>0.256</v>
      </c>
      <c r="O657" s="194" t="str">
        <f ca="1" t="shared" si="63"/>
        <v>是</v>
      </c>
      <c r="P657" s="194" t="str">
        <f t="shared" si="67"/>
        <v>是</v>
      </c>
    </row>
    <row r="658" s="175" customFormat="1" spans="1:16">
      <c r="A658" s="185" t="s">
        <v>165</v>
      </c>
      <c r="B658" s="186" t="s">
        <v>1290</v>
      </c>
      <c r="C658" s="186" t="s">
        <v>165</v>
      </c>
      <c r="D658" s="187" t="s">
        <v>1292</v>
      </c>
      <c r="E658" s="186" t="s">
        <v>165</v>
      </c>
      <c r="F658" s="60" t="s">
        <v>1291</v>
      </c>
      <c r="G658" s="188">
        <f ca="1">SUMIF($C657:$C1879,$D658,$G657:$G1878)</f>
        <v>1457</v>
      </c>
      <c r="H658" s="38">
        <f ca="1">SUMIF($C657:$C1878,$D658,$H657:$H1877)</f>
        <v>0</v>
      </c>
      <c r="I658" s="38">
        <f>IFERROR(VLOOKUP(F658,'数据-省本级调整数'!$A:$B,2,0),0)</f>
        <v>2534</v>
      </c>
      <c r="J658" s="38">
        <f>VLOOKUP(F658,'数据-省本级决算数'!$A:$B,2,0)</f>
        <v>2534</v>
      </c>
      <c r="K658" s="193">
        <f ca="1" t="shared" si="64"/>
        <v>1.74</v>
      </c>
      <c r="L658" s="193" t="e">
        <f ca="1" t="shared" si="65"/>
        <v>#DIV/0!</v>
      </c>
      <c r="M658" s="193">
        <f t="shared" si="66"/>
        <v>1</v>
      </c>
      <c r="N658" s="146">
        <f ca="1" t="shared" si="62"/>
        <v>0.739</v>
      </c>
      <c r="O658" s="194" t="str">
        <f ca="1" t="shared" si="63"/>
        <v>是</v>
      </c>
      <c r="P658" s="194" t="str">
        <f t="shared" si="67"/>
        <v>是</v>
      </c>
    </row>
    <row r="659" s="175" customFormat="1" spans="1:16">
      <c r="A659" s="185" t="s">
        <v>165</v>
      </c>
      <c r="B659" s="186" t="s">
        <v>165</v>
      </c>
      <c r="C659" s="690" t="s">
        <v>1292</v>
      </c>
      <c r="D659" s="187" t="s">
        <v>1293</v>
      </c>
      <c r="E659" s="186" t="s">
        <v>176</v>
      </c>
      <c r="F659" s="60" t="s">
        <v>170</v>
      </c>
      <c r="G659" s="38">
        <v>1261</v>
      </c>
      <c r="H659" s="38" t="str">
        <f>IFERROR(VLOOKUP(D659,#REF!,4,0),"0")</f>
        <v>0</v>
      </c>
      <c r="I659" s="38"/>
      <c r="J659" s="38">
        <f>VLOOKUP(F659,'数据-省本级决算数'!$A:$B,2,0)</f>
        <v>4776</v>
      </c>
      <c r="K659" s="193">
        <f t="shared" si="64"/>
        <v>3.79</v>
      </c>
      <c r="L659" s="193" t="e">
        <f t="shared" si="65"/>
        <v>#DIV/0!</v>
      </c>
      <c r="M659" s="193">
        <f t="shared" si="66"/>
        <v>0</v>
      </c>
      <c r="N659" s="148">
        <f t="shared" si="62"/>
        <v>2.787</v>
      </c>
      <c r="O659" s="194" t="str">
        <f t="shared" si="63"/>
        <v>是</v>
      </c>
      <c r="P659" s="194" t="str">
        <f t="shared" si="67"/>
        <v>是</v>
      </c>
    </row>
    <row r="660" s="175" customFormat="1" spans="1:16">
      <c r="A660" s="185" t="s">
        <v>165</v>
      </c>
      <c r="B660" s="186" t="s">
        <v>165</v>
      </c>
      <c r="C660" s="690" t="s">
        <v>1292</v>
      </c>
      <c r="D660" s="187" t="s">
        <v>1294</v>
      </c>
      <c r="E660" s="186" t="s">
        <v>176</v>
      </c>
      <c r="F660" s="60" t="s">
        <v>172</v>
      </c>
      <c r="G660" s="38">
        <v>78</v>
      </c>
      <c r="H660" s="38" t="str">
        <f>IFERROR(VLOOKUP(D660,#REF!,4,0),"0")</f>
        <v>0</v>
      </c>
      <c r="I660" s="38"/>
      <c r="J660" s="38">
        <f>VLOOKUP(F660,'数据-省本级决算数'!$A:$B,2,0)</f>
        <v>590</v>
      </c>
      <c r="K660" s="193">
        <f t="shared" si="64"/>
        <v>7.56</v>
      </c>
      <c r="L660" s="193" t="e">
        <f t="shared" si="65"/>
        <v>#DIV/0!</v>
      </c>
      <c r="M660" s="193">
        <f t="shared" si="66"/>
        <v>0</v>
      </c>
      <c r="N660" s="148">
        <f t="shared" si="62"/>
        <v>6.564</v>
      </c>
      <c r="O660" s="194" t="str">
        <f t="shared" si="63"/>
        <v>是</v>
      </c>
      <c r="P660" s="194" t="str">
        <f t="shared" si="67"/>
        <v>是</v>
      </c>
    </row>
    <row r="661" s="175" customFormat="1" spans="1:16">
      <c r="A661" s="185" t="s">
        <v>165</v>
      </c>
      <c r="B661" s="186" t="s">
        <v>165</v>
      </c>
      <c r="C661" s="690" t="s">
        <v>1292</v>
      </c>
      <c r="D661" s="187" t="s">
        <v>1295</v>
      </c>
      <c r="E661" s="186" t="s">
        <v>176</v>
      </c>
      <c r="F661" s="60" t="s">
        <v>174</v>
      </c>
      <c r="G661" s="38">
        <v>118</v>
      </c>
      <c r="H661" s="38" t="str">
        <f>IFERROR(VLOOKUP(D661,#REF!,4,0),"0")</f>
        <v>0</v>
      </c>
      <c r="I661" s="38"/>
      <c r="J661" s="38">
        <f>VLOOKUP(F661,'数据-省本级决算数'!$A:$B,2,0)</f>
        <v>713</v>
      </c>
      <c r="K661" s="193">
        <f t="shared" si="64"/>
        <v>6.04</v>
      </c>
      <c r="L661" s="193" t="e">
        <f t="shared" si="65"/>
        <v>#DIV/0!</v>
      </c>
      <c r="M661" s="193">
        <f t="shared" si="66"/>
        <v>0</v>
      </c>
      <c r="N661" s="148">
        <f t="shared" si="62"/>
        <v>5.042</v>
      </c>
      <c r="O661" s="194" t="str">
        <f t="shared" si="63"/>
        <v>是</v>
      </c>
      <c r="P661" s="194" t="str">
        <f t="shared" si="67"/>
        <v>是</v>
      </c>
    </row>
    <row r="662" s="175" customFormat="1" spans="1:16">
      <c r="A662" s="185" t="s">
        <v>165</v>
      </c>
      <c r="B662" s="186" t="s">
        <v>165</v>
      </c>
      <c r="C662" s="690" t="s">
        <v>1292</v>
      </c>
      <c r="D662" s="187" t="s">
        <v>1297</v>
      </c>
      <c r="E662" s="186" t="s">
        <v>176</v>
      </c>
      <c r="F662" s="60" t="s">
        <v>1296</v>
      </c>
      <c r="G662" s="38">
        <v>0</v>
      </c>
      <c r="H662" s="38" t="str">
        <f>IFERROR(VLOOKUP(D662,#REF!,4,0),"0")</f>
        <v>0</v>
      </c>
      <c r="I662" s="38"/>
      <c r="J662" s="38">
        <f>VLOOKUP(F662,'数据-省本级决算数'!$A:$B,2,0)</f>
        <v>0</v>
      </c>
      <c r="K662" s="193"/>
      <c r="L662" s="193"/>
      <c r="M662" s="193">
        <f t="shared" si="66"/>
        <v>0</v>
      </c>
      <c r="N662" s="148" t="str">
        <f t="shared" si="62"/>
        <v/>
      </c>
      <c r="O662" s="194" t="str">
        <f t="shared" si="63"/>
        <v>否</v>
      </c>
      <c r="P662" s="194" t="str">
        <f t="shared" si="67"/>
        <v>是</v>
      </c>
    </row>
    <row r="663" s="175" customFormat="1" spans="1:16">
      <c r="A663" s="185" t="s">
        <v>165</v>
      </c>
      <c r="B663" s="690" t="s">
        <v>1290</v>
      </c>
      <c r="C663" s="186"/>
      <c r="D663" s="187" t="s">
        <v>1299</v>
      </c>
      <c r="E663" s="186"/>
      <c r="F663" s="60" t="s">
        <v>1298</v>
      </c>
      <c r="G663" s="188">
        <f ca="1">SUMIF($C662:$C1884,$D663,$G662:$G1883)</f>
        <v>82368</v>
      </c>
      <c r="H663" s="38">
        <f ca="1">SUMIF($C662:$C1883,$D663,$H662:$H1882)</f>
        <v>0</v>
      </c>
      <c r="I663" s="38">
        <f>IFERROR(VLOOKUP(F663,'数据-省本级调整数'!$A:$B,2,0),0)</f>
        <v>117959</v>
      </c>
      <c r="J663" s="38">
        <f>VLOOKUP(F663,'数据-省本级决算数'!$A:$B,2,0)</f>
        <v>106567</v>
      </c>
      <c r="K663" s="193">
        <f ca="1" t="shared" si="64"/>
        <v>1.29</v>
      </c>
      <c r="L663" s="193" t="e">
        <f ca="1" t="shared" si="65"/>
        <v>#DIV/0!</v>
      </c>
      <c r="M663" s="193">
        <f t="shared" si="66"/>
        <v>0.9</v>
      </c>
      <c r="N663" s="146">
        <f ca="1" t="shared" si="62"/>
        <v>0.294</v>
      </c>
      <c r="O663" s="194" t="str">
        <f ca="1" t="shared" si="63"/>
        <v>是</v>
      </c>
      <c r="P663" s="194" t="str">
        <f t="shared" si="67"/>
        <v>是</v>
      </c>
    </row>
    <row r="664" s="175" customFormat="1" spans="1:16">
      <c r="A664" s="185" t="s">
        <v>165</v>
      </c>
      <c r="B664" s="186" t="s">
        <v>165</v>
      </c>
      <c r="C664" s="690" t="s">
        <v>1299</v>
      </c>
      <c r="D664" s="187" t="s">
        <v>1301</v>
      </c>
      <c r="E664" s="186" t="s">
        <v>176</v>
      </c>
      <c r="F664" s="60" t="s">
        <v>1300</v>
      </c>
      <c r="G664" s="38">
        <v>69885</v>
      </c>
      <c r="H664" s="38" t="str">
        <f>IFERROR(VLOOKUP(D664,#REF!,4,0),"0")</f>
        <v>0</v>
      </c>
      <c r="I664" s="38"/>
      <c r="J664" s="38">
        <f>VLOOKUP(F664,'数据-省本级决算数'!$A:$B,2,0)</f>
        <v>83123</v>
      </c>
      <c r="K664" s="193">
        <f t="shared" si="64"/>
        <v>1.19</v>
      </c>
      <c r="L664" s="193" t="e">
        <f t="shared" si="65"/>
        <v>#DIV/0!</v>
      </c>
      <c r="M664" s="193">
        <f t="shared" si="66"/>
        <v>0</v>
      </c>
      <c r="N664" s="148">
        <f t="shared" si="62"/>
        <v>0.189</v>
      </c>
      <c r="O664" s="194" t="str">
        <f t="shared" si="63"/>
        <v>是</v>
      </c>
      <c r="P664" s="194" t="str">
        <f t="shared" si="67"/>
        <v>是</v>
      </c>
    </row>
    <row r="665" s="175" customFormat="1" spans="1:16">
      <c r="A665" s="185" t="s">
        <v>165</v>
      </c>
      <c r="B665" s="186" t="s">
        <v>165</v>
      </c>
      <c r="C665" s="690" t="s">
        <v>1299</v>
      </c>
      <c r="D665" s="187" t="s">
        <v>1303</v>
      </c>
      <c r="E665" s="186" t="s">
        <v>176</v>
      </c>
      <c r="F665" s="60" t="s">
        <v>1302</v>
      </c>
      <c r="G665" s="38">
        <v>2166</v>
      </c>
      <c r="H665" s="38" t="str">
        <f>IFERROR(VLOOKUP(D665,#REF!,4,0),"0")</f>
        <v>0</v>
      </c>
      <c r="I665" s="38"/>
      <c r="J665" s="38">
        <f>VLOOKUP(F665,'数据-省本级决算数'!$A:$B,2,0)</f>
        <v>7115</v>
      </c>
      <c r="K665" s="193">
        <f t="shared" si="64"/>
        <v>3.28</v>
      </c>
      <c r="L665" s="193" t="e">
        <f t="shared" si="65"/>
        <v>#DIV/0!</v>
      </c>
      <c r="M665" s="193">
        <f t="shared" si="66"/>
        <v>0</v>
      </c>
      <c r="N665" s="148">
        <f t="shared" si="62"/>
        <v>2.285</v>
      </c>
      <c r="O665" s="194" t="str">
        <f t="shared" si="63"/>
        <v>是</v>
      </c>
      <c r="P665" s="194" t="str">
        <f t="shared" si="67"/>
        <v>是</v>
      </c>
    </row>
    <row r="666" s="175" customFormat="1" spans="1:16">
      <c r="A666" s="185" t="s">
        <v>165</v>
      </c>
      <c r="B666" s="186" t="s">
        <v>165</v>
      </c>
      <c r="C666" s="690" t="s">
        <v>1299</v>
      </c>
      <c r="D666" s="187" t="s">
        <v>1305</v>
      </c>
      <c r="E666" s="186" t="s">
        <v>176</v>
      </c>
      <c r="F666" s="60" t="s">
        <v>1304</v>
      </c>
      <c r="G666" s="38">
        <v>3415</v>
      </c>
      <c r="H666" s="38" t="str">
        <f>IFERROR(VLOOKUP(D666,#REF!,4,0),"0")</f>
        <v>0</v>
      </c>
      <c r="I666" s="38"/>
      <c r="J666" s="38">
        <f>VLOOKUP(F666,'数据-省本级决算数'!$A:$B,2,0)</f>
        <v>3461</v>
      </c>
      <c r="K666" s="193">
        <f t="shared" si="64"/>
        <v>1.01</v>
      </c>
      <c r="L666" s="193" t="e">
        <f t="shared" si="65"/>
        <v>#DIV/0!</v>
      </c>
      <c r="M666" s="193">
        <f t="shared" si="66"/>
        <v>0</v>
      </c>
      <c r="N666" s="148">
        <f t="shared" si="62"/>
        <v>0.013</v>
      </c>
      <c r="O666" s="194" t="str">
        <f t="shared" si="63"/>
        <v>是</v>
      </c>
      <c r="P666" s="194" t="str">
        <f t="shared" si="67"/>
        <v>是</v>
      </c>
    </row>
    <row r="667" s="175" customFormat="1" spans="1:16">
      <c r="A667" s="185" t="s">
        <v>165</v>
      </c>
      <c r="B667" s="186" t="s">
        <v>165</v>
      </c>
      <c r="C667" s="690" t="s">
        <v>1299</v>
      </c>
      <c r="D667" s="187" t="s">
        <v>1307</v>
      </c>
      <c r="E667" s="186" t="s">
        <v>176</v>
      </c>
      <c r="F667" s="60" t="s">
        <v>1306</v>
      </c>
      <c r="G667" s="38">
        <v>0</v>
      </c>
      <c r="H667" s="38" t="str">
        <f>IFERROR(VLOOKUP(D667,#REF!,4,0),"0")</f>
        <v>0</v>
      </c>
      <c r="I667" s="38"/>
      <c r="J667" s="38">
        <f>VLOOKUP(F667,'数据-省本级决算数'!$A:$B,2,0)</f>
        <v>0</v>
      </c>
      <c r="K667" s="193"/>
      <c r="L667" s="193"/>
      <c r="M667" s="193">
        <f t="shared" si="66"/>
        <v>0</v>
      </c>
      <c r="N667" s="148" t="str">
        <f t="shared" si="62"/>
        <v/>
      </c>
      <c r="O667" s="194" t="str">
        <f t="shared" si="63"/>
        <v>否</v>
      </c>
      <c r="P667" s="194" t="str">
        <f t="shared" si="67"/>
        <v>是</v>
      </c>
    </row>
    <row r="668" s="175" customFormat="1" spans="1:16">
      <c r="A668" s="185" t="s">
        <v>165</v>
      </c>
      <c r="B668" s="186" t="s">
        <v>165</v>
      </c>
      <c r="C668" s="690" t="s">
        <v>1299</v>
      </c>
      <c r="D668" s="187" t="s">
        <v>1309</v>
      </c>
      <c r="E668" s="186" t="s">
        <v>176</v>
      </c>
      <c r="F668" s="60" t="s">
        <v>1308</v>
      </c>
      <c r="G668" s="38">
        <v>0</v>
      </c>
      <c r="H668" s="38" t="str">
        <f>IFERROR(VLOOKUP(D668,#REF!,4,0),"0")</f>
        <v>0</v>
      </c>
      <c r="I668" s="38"/>
      <c r="J668" s="38">
        <f>VLOOKUP(F668,'数据-省本级决算数'!$A:$B,2,0)</f>
        <v>0</v>
      </c>
      <c r="K668" s="193"/>
      <c r="L668" s="193"/>
      <c r="M668" s="193">
        <f t="shared" si="66"/>
        <v>0</v>
      </c>
      <c r="N668" s="148" t="str">
        <f t="shared" si="62"/>
        <v/>
      </c>
      <c r="O668" s="194" t="str">
        <f t="shared" si="63"/>
        <v>否</v>
      </c>
      <c r="P668" s="194" t="str">
        <f t="shared" si="67"/>
        <v>是</v>
      </c>
    </row>
    <row r="669" s="175" customFormat="1" spans="1:16">
      <c r="A669" s="185" t="s">
        <v>165</v>
      </c>
      <c r="B669" s="186" t="s">
        <v>165</v>
      </c>
      <c r="C669" s="690" t="s">
        <v>1299</v>
      </c>
      <c r="D669" s="187" t="s">
        <v>1311</v>
      </c>
      <c r="E669" s="186" t="s">
        <v>176</v>
      </c>
      <c r="F669" s="60" t="s">
        <v>1310</v>
      </c>
      <c r="G669" s="38">
        <v>0</v>
      </c>
      <c r="H669" s="38" t="str">
        <f>IFERROR(VLOOKUP(D669,#REF!,4,0),"0")</f>
        <v>0</v>
      </c>
      <c r="I669" s="38"/>
      <c r="J669" s="38">
        <f>VLOOKUP(F669,'数据-省本级决算数'!$A:$B,2,0)</f>
        <v>0</v>
      </c>
      <c r="K669" s="193"/>
      <c r="L669" s="193"/>
      <c r="M669" s="193">
        <f t="shared" si="66"/>
        <v>0</v>
      </c>
      <c r="N669" s="148" t="str">
        <f t="shared" si="62"/>
        <v/>
      </c>
      <c r="O669" s="194" t="str">
        <f t="shared" si="63"/>
        <v>否</v>
      </c>
      <c r="P669" s="194" t="str">
        <f t="shared" si="67"/>
        <v>是</v>
      </c>
    </row>
    <row r="670" s="175" customFormat="1" spans="1:16">
      <c r="A670" s="185" t="s">
        <v>165</v>
      </c>
      <c r="B670" s="186" t="s">
        <v>165</v>
      </c>
      <c r="C670" s="690" t="s">
        <v>1299</v>
      </c>
      <c r="D670" s="187" t="s">
        <v>1313</v>
      </c>
      <c r="E670" s="186" t="s">
        <v>176</v>
      </c>
      <c r="F670" s="60" t="s">
        <v>1312</v>
      </c>
      <c r="G670" s="38">
        <v>0</v>
      </c>
      <c r="H670" s="38" t="str">
        <f>IFERROR(VLOOKUP(D670,#REF!,4,0),"0")</f>
        <v>0</v>
      </c>
      <c r="I670" s="38"/>
      <c r="J670" s="38">
        <f>VLOOKUP(F670,'数据-省本级决算数'!$A:$B,2,0)</f>
        <v>8</v>
      </c>
      <c r="K670" s="193"/>
      <c r="L670" s="193"/>
      <c r="M670" s="193">
        <f t="shared" si="66"/>
        <v>0</v>
      </c>
      <c r="N670" s="148" t="str">
        <f t="shared" si="62"/>
        <v/>
      </c>
      <c r="O670" s="194" t="str">
        <f t="shared" si="63"/>
        <v>是</v>
      </c>
      <c r="P670" s="194" t="str">
        <f t="shared" si="67"/>
        <v>是</v>
      </c>
    </row>
    <row r="671" s="175" customFormat="1" spans="1:16">
      <c r="A671" s="185" t="s">
        <v>165</v>
      </c>
      <c r="B671" s="186"/>
      <c r="C671" s="690" t="s">
        <v>1299</v>
      </c>
      <c r="D671" s="187" t="s">
        <v>1315</v>
      </c>
      <c r="E671" s="186" t="s">
        <v>176</v>
      </c>
      <c r="F671" s="62" t="s">
        <v>1314</v>
      </c>
      <c r="G671" s="38">
        <v>3023</v>
      </c>
      <c r="H671" s="38" t="str">
        <f>IFERROR(VLOOKUP(D671,#REF!,4,0),"0")</f>
        <v>0</v>
      </c>
      <c r="I671" s="38"/>
      <c r="J671" s="38">
        <f>VLOOKUP(F671,'数据-省本级决算数'!$A:$B,2,0)</f>
        <v>9731</v>
      </c>
      <c r="K671" s="193">
        <f t="shared" si="64"/>
        <v>3.22</v>
      </c>
      <c r="L671" s="193" t="e">
        <f t="shared" si="65"/>
        <v>#DIV/0!</v>
      </c>
      <c r="M671" s="193">
        <f t="shared" si="66"/>
        <v>0</v>
      </c>
      <c r="N671" s="148">
        <f t="shared" si="62"/>
        <v>2.219</v>
      </c>
      <c r="O671" s="194" t="str">
        <f t="shared" si="63"/>
        <v>是</v>
      </c>
      <c r="P671" s="194" t="str">
        <f t="shared" si="67"/>
        <v>是</v>
      </c>
    </row>
    <row r="672" s="175" customFormat="1" spans="1:16">
      <c r="A672" s="185" t="s">
        <v>165</v>
      </c>
      <c r="B672" s="186" t="s">
        <v>165</v>
      </c>
      <c r="C672" s="690" t="s">
        <v>1299</v>
      </c>
      <c r="D672" s="187" t="s">
        <v>1317</v>
      </c>
      <c r="E672" s="186" t="s">
        <v>176</v>
      </c>
      <c r="F672" s="60" t="s">
        <v>1316</v>
      </c>
      <c r="G672" s="38">
        <v>0</v>
      </c>
      <c r="H672" s="38" t="str">
        <f>IFERROR(VLOOKUP(D672,#REF!,4,0),"0")</f>
        <v>0</v>
      </c>
      <c r="I672" s="38"/>
      <c r="J672" s="38">
        <f>VLOOKUP(F672,'数据-省本级决算数'!$A:$B,2,0)</f>
        <v>0</v>
      </c>
      <c r="K672" s="193"/>
      <c r="L672" s="193"/>
      <c r="M672" s="193">
        <f t="shared" si="66"/>
        <v>0</v>
      </c>
      <c r="N672" s="148" t="str">
        <f t="shared" si="62"/>
        <v/>
      </c>
      <c r="O672" s="194" t="str">
        <f t="shared" si="63"/>
        <v>否</v>
      </c>
      <c r="P672" s="194" t="str">
        <f t="shared" si="67"/>
        <v>是</v>
      </c>
    </row>
    <row r="673" s="175" customFormat="1" spans="1:16">
      <c r="A673" s="185" t="s">
        <v>165</v>
      </c>
      <c r="B673" s="186" t="s">
        <v>165</v>
      </c>
      <c r="C673" s="690" t="s">
        <v>1299</v>
      </c>
      <c r="D673" s="187" t="s">
        <v>1319</v>
      </c>
      <c r="E673" s="186" t="s">
        <v>176</v>
      </c>
      <c r="F673" s="39" t="s">
        <v>1318</v>
      </c>
      <c r="G673" s="38">
        <v>1557</v>
      </c>
      <c r="H673" s="38" t="str">
        <f>IFERROR(VLOOKUP(D673,#REF!,4,0),"0")</f>
        <v>0</v>
      </c>
      <c r="I673" s="38"/>
      <c r="J673" s="38">
        <f>VLOOKUP(F673,'数据-省本级决算数'!$A:$B,2,0)</f>
        <v>475</v>
      </c>
      <c r="K673" s="193">
        <f t="shared" si="64"/>
        <v>0.31</v>
      </c>
      <c r="L673" s="193" t="e">
        <f t="shared" si="65"/>
        <v>#DIV/0!</v>
      </c>
      <c r="M673" s="193">
        <f t="shared" si="66"/>
        <v>0</v>
      </c>
      <c r="N673" s="148">
        <f t="shared" si="62"/>
        <v>-0.695</v>
      </c>
      <c r="O673" s="194" t="str">
        <f t="shared" si="63"/>
        <v>是</v>
      </c>
      <c r="P673" s="194" t="str">
        <f t="shared" si="67"/>
        <v>是</v>
      </c>
    </row>
    <row r="674" s="175" customFormat="1" spans="1:16">
      <c r="A674" s="185" t="s">
        <v>165</v>
      </c>
      <c r="B674" s="186" t="s">
        <v>165</v>
      </c>
      <c r="C674" s="690" t="s">
        <v>1299</v>
      </c>
      <c r="D674" s="187" t="s">
        <v>1321</v>
      </c>
      <c r="E674" s="186" t="s">
        <v>176</v>
      </c>
      <c r="F674" s="60" t="s">
        <v>1320</v>
      </c>
      <c r="G674" s="38">
        <v>0</v>
      </c>
      <c r="H674" s="38" t="str">
        <f>IFERROR(VLOOKUP(D674,#REF!,4,0),"0")</f>
        <v>0</v>
      </c>
      <c r="I674" s="38"/>
      <c r="J674" s="38">
        <f>VLOOKUP(F674,'数据-省本级决算数'!$A:$B,2,0)</f>
        <v>0</v>
      </c>
      <c r="K674" s="193"/>
      <c r="L674" s="193"/>
      <c r="M674" s="193">
        <f t="shared" si="66"/>
        <v>0</v>
      </c>
      <c r="N674" s="148" t="str">
        <f t="shared" si="62"/>
        <v/>
      </c>
      <c r="O674" s="194" t="str">
        <f t="shared" si="63"/>
        <v>否</v>
      </c>
      <c r="P674" s="194" t="str">
        <f t="shared" si="67"/>
        <v>是</v>
      </c>
    </row>
    <row r="675" s="175" customFormat="1" spans="1:16">
      <c r="A675" s="185" t="s">
        <v>165</v>
      </c>
      <c r="B675" s="186"/>
      <c r="C675" s="690" t="s">
        <v>1299</v>
      </c>
      <c r="D675" s="187" t="s">
        <v>1323</v>
      </c>
      <c r="E675" s="186" t="s">
        <v>176</v>
      </c>
      <c r="F675" s="60" t="s">
        <v>1322</v>
      </c>
      <c r="G675" s="38">
        <v>2322</v>
      </c>
      <c r="H675" s="38" t="str">
        <f>IFERROR(VLOOKUP(D675,#REF!,4,0),"0")</f>
        <v>0</v>
      </c>
      <c r="I675" s="38"/>
      <c r="J675" s="38">
        <f>VLOOKUP(F675,'数据-省本级决算数'!$A:$B,2,0)</f>
        <v>2654</v>
      </c>
      <c r="K675" s="193">
        <f t="shared" si="64"/>
        <v>1.14</v>
      </c>
      <c r="L675" s="193" t="e">
        <f t="shared" si="65"/>
        <v>#DIV/0!</v>
      </c>
      <c r="M675" s="193">
        <f t="shared" si="66"/>
        <v>0</v>
      </c>
      <c r="N675" s="148">
        <f t="shared" si="62"/>
        <v>0.143</v>
      </c>
      <c r="O675" s="194" t="str">
        <f t="shared" si="63"/>
        <v>是</v>
      </c>
      <c r="P675" s="194" t="str">
        <f t="shared" si="67"/>
        <v>是</v>
      </c>
    </row>
    <row r="676" s="175" customFormat="1" spans="1:16">
      <c r="A676" s="185" t="s">
        <v>165</v>
      </c>
      <c r="B676" s="690" t="s">
        <v>1290</v>
      </c>
      <c r="C676" s="186"/>
      <c r="D676" s="187" t="s">
        <v>1325</v>
      </c>
      <c r="E676" s="186"/>
      <c r="F676" s="60" t="s">
        <v>1324</v>
      </c>
      <c r="G676" s="188">
        <f ca="1">SUMIF($C675:$C1897,$D676,$G675:$G1896)</f>
        <v>5</v>
      </c>
      <c r="H676" s="38">
        <f ca="1">SUMIF($C675:$C1896,$D676,$H675:$H1895)</f>
        <v>0</v>
      </c>
      <c r="I676" s="38">
        <f>IFERROR(VLOOKUP(F676,'数据-省本级调整数'!$A:$B,2,0),0)</f>
        <v>806</v>
      </c>
      <c r="J676" s="38">
        <f>VLOOKUP(F676,'数据-省本级决算数'!$A:$B,2,0)</f>
        <v>-7050</v>
      </c>
      <c r="K676" s="193">
        <f ca="1" t="shared" si="64"/>
        <v>-1410</v>
      </c>
      <c r="L676" s="193" t="e">
        <f ca="1" t="shared" si="65"/>
        <v>#DIV/0!</v>
      </c>
      <c r="M676" s="193">
        <f t="shared" si="66"/>
        <v>-8.75</v>
      </c>
      <c r="N676" s="146">
        <f ca="1" t="shared" si="62"/>
        <v>-1411</v>
      </c>
      <c r="O676" s="194" t="str">
        <f ca="1" t="shared" si="63"/>
        <v>是</v>
      </c>
      <c r="P676" s="194" t="str">
        <f t="shared" si="67"/>
        <v>是</v>
      </c>
    </row>
    <row r="677" s="175" customFormat="1" spans="1:16">
      <c r="A677" s="185" t="s">
        <v>165</v>
      </c>
      <c r="B677" s="186" t="s">
        <v>165</v>
      </c>
      <c r="C677" s="690" t="s">
        <v>1325</v>
      </c>
      <c r="D677" s="187" t="s">
        <v>1327</v>
      </c>
      <c r="E677" s="186" t="s">
        <v>176</v>
      </c>
      <c r="F677" s="60" t="s">
        <v>1326</v>
      </c>
      <c r="G677" s="38">
        <v>5</v>
      </c>
      <c r="H677" s="38" t="str">
        <f>IFERROR(VLOOKUP(D677,#REF!,4,0),"0")</f>
        <v>0</v>
      </c>
      <c r="I677" s="38"/>
      <c r="J677" s="38">
        <f>VLOOKUP(F677,'数据-省本级决算数'!$A:$B,2,0)</f>
        <v>0</v>
      </c>
      <c r="K677" s="193">
        <f t="shared" si="64"/>
        <v>0</v>
      </c>
      <c r="L677" s="193"/>
      <c r="M677" s="193">
        <f t="shared" si="66"/>
        <v>0</v>
      </c>
      <c r="N677" s="148">
        <f t="shared" si="62"/>
        <v>-1</v>
      </c>
      <c r="O677" s="194" t="str">
        <f t="shared" si="63"/>
        <v>是</v>
      </c>
      <c r="P677" s="194" t="str">
        <f t="shared" si="67"/>
        <v>是</v>
      </c>
    </row>
    <row r="678" s="175" customFormat="1" spans="1:16">
      <c r="A678" s="185" t="s">
        <v>165</v>
      </c>
      <c r="B678" s="186" t="s">
        <v>165</v>
      </c>
      <c r="C678" s="690" t="s">
        <v>1325</v>
      </c>
      <c r="D678" s="187" t="s">
        <v>1329</v>
      </c>
      <c r="E678" s="186" t="s">
        <v>176</v>
      </c>
      <c r="F678" s="60" t="s">
        <v>1328</v>
      </c>
      <c r="G678" s="38">
        <v>0</v>
      </c>
      <c r="H678" s="38" t="str">
        <f>IFERROR(VLOOKUP(D678,#REF!,4,0),"0")</f>
        <v>0</v>
      </c>
      <c r="I678" s="38"/>
      <c r="J678" s="38">
        <f>VLOOKUP(F678,'数据-省本级决算数'!$A:$B,2,0)</f>
        <v>0</v>
      </c>
      <c r="K678" s="193"/>
      <c r="L678" s="193" t="e">
        <f t="shared" si="65"/>
        <v>#DIV/0!</v>
      </c>
      <c r="M678" s="193">
        <f t="shared" si="66"/>
        <v>0</v>
      </c>
      <c r="N678" s="148" t="str">
        <f t="shared" si="62"/>
        <v/>
      </c>
      <c r="O678" s="194" t="str">
        <f t="shared" si="63"/>
        <v>否</v>
      </c>
      <c r="P678" s="194" t="str">
        <f t="shared" si="67"/>
        <v>是</v>
      </c>
    </row>
    <row r="679" s="175" customFormat="1" spans="1:16">
      <c r="A679" s="185" t="s">
        <v>165</v>
      </c>
      <c r="B679" s="186" t="s">
        <v>165</v>
      </c>
      <c r="C679" s="690" t="s">
        <v>1325</v>
      </c>
      <c r="D679" s="187" t="s">
        <v>1331</v>
      </c>
      <c r="E679" s="186" t="s">
        <v>176</v>
      </c>
      <c r="F679" s="60" t="s">
        <v>1330</v>
      </c>
      <c r="G679" s="38">
        <v>0</v>
      </c>
      <c r="H679" s="38" t="str">
        <f>IFERROR(VLOOKUP(D679,#REF!,4,0),"0")</f>
        <v>0</v>
      </c>
      <c r="I679" s="38"/>
      <c r="J679" s="38">
        <f>VLOOKUP(F679,'数据-省本级决算数'!$A:$B,2,0)</f>
        <v>-7050</v>
      </c>
      <c r="K679" s="193"/>
      <c r="L679" s="193" t="e">
        <f t="shared" si="65"/>
        <v>#DIV/0!</v>
      </c>
      <c r="M679" s="193">
        <f t="shared" si="66"/>
        <v>0</v>
      </c>
      <c r="N679" s="148" t="str">
        <f t="shared" si="62"/>
        <v/>
      </c>
      <c r="O679" s="194" t="str">
        <f t="shared" si="63"/>
        <v>是</v>
      </c>
      <c r="P679" s="194" t="str">
        <f t="shared" si="67"/>
        <v>是</v>
      </c>
    </row>
    <row r="680" s="175" customFormat="1" spans="1:16">
      <c r="A680" s="185" t="s">
        <v>165</v>
      </c>
      <c r="B680" s="690" t="s">
        <v>1290</v>
      </c>
      <c r="C680" s="186"/>
      <c r="D680" s="187" t="s">
        <v>1333</v>
      </c>
      <c r="E680" s="186"/>
      <c r="F680" s="60" t="s">
        <v>1332</v>
      </c>
      <c r="G680" s="188">
        <f ca="1">SUMIF($C679:$C1901,$D680,$G679:$G1900)</f>
        <v>31789</v>
      </c>
      <c r="H680" s="38">
        <f ca="1">SUMIF($C679:$C1900,$D680,$H679:$H1899)</f>
        <v>0</v>
      </c>
      <c r="I680" s="38">
        <f>IFERROR(VLOOKUP(F680,'数据-省本级调整数'!$A:$B,2,0),0)</f>
        <v>91523</v>
      </c>
      <c r="J680" s="38">
        <f>VLOOKUP(F680,'数据-省本级决算数'!$A:$B,2,0)</f>
        <v>68910</v>
      </c>
      <c r="K680" s="193">
        <f ca="1" t="shared" si="64"/>
        <v>2.17</v>
      </c>
      <c r="L680" s="193" t="e">
        <f ca="1" t="shared" si="65"/>
        <v>#DIV/0!</v>
      </c>
      <c r="M680" s="193">
        <f t="shared" si="66"/>
        <v>0.75</v>
      </c>
      <c r="N680" s="146">
        <f ca="1" t="shared" si="62"/>
        <v>1.168</v>
      </c>
      <c r="O680" s="194" t="str">
        <f ca="1" t="shared" si="63"/>
        <v>是</v>
      </c>
      <c r="P680" s="194" t="str">
        <f t="shared" si="67"/>
        <v>是</v>
      </c>
    </row>
    <row r="681" s="175" customFormat="1" spans="1:16">
      <c r="A681" s="185" t="s">
        <v>165</v>
      </c>
      <c r="B681" s="186" t="s">
        <v>165</v>
      </c>
      <c r="C681" s="186" t="s">
        <v>1333</v>
      </c>
      <c r="D681" s="187" t="s">
        <v>1335</v>
      </c>
      <c r="E681" s="186" t="s">
        <v>176</v>
      </c>
      <c r="F681" s="60" t="s">
        <v>1334</v>
      </c>
      <c r="G681" s="38">
        <v>8175</v>
      </c>
      <c r="H681" s="38" t="str">
        <f>IFERROR(VLOOKUP(D681,#REF!,4,0),"0")</f>
        <v>0</v>
      </c>
      <c r="I681" s="38"/>
      <c r="J681" s="38">
        <f>VLOOKUP(F681,'数据-省本级决算数'!$A:$B,2,0)</f>
        <v>7258</v>
      </c>
      <c r="K681" s="193">
        <f t="shared" si="64"/>
        <v>0.89</v>
      </c>
      <c r="L681" s="193" t="e">
        <f t="shared" si="65"/>
        <v>#DIV/0!</v>
      </c>
      <c r="M681" s="193">
        <f t="shared" si="66"/>
        <v>0</v>
      </c>
      <c r="N681" s="148">
        <f t="shared" si="62"/>
        <v>-0.112</v>
      </c>
      <c r="O681" s="194" t="str">
        <f t="shared" si="63"/>
        <v>是</v>
      </c>
      <c r="P681" s="194" t="str">
        <f t="shared" si="67"/>
        <v>是</v>
      </c>
    </row>
    <row r="682" s="175" customFormat="1" spans="1:16">
      <c r="A682" s="185" t="s">
        <v>165</v>
      </c>
      <c r="B682" s="186" t="s">
        <v>165</v>
      </c>
      <c r="C682" s="186" t="s">
        <v>1333</v>
      </c>
      <c r="D682" s="187" t="s">
        <v>1337</v>
      </c>
      <c r="E682" s="186" t="s">
        <v>176</v>
      </c>
      <c r="F682" s="60" t="s">
        <v>1336</v>
      </c>
      <c r="G682" s="38">
        <v>701</v>
      </c>
      <c r="H682" s="38" t="str">
        <f>IFERROR(VLOOKUP(D682,#REF!,4,0),"0")</f>
        <v>0</v>
      </c>
      <c r="I682" s="38"/>
      <c r="J682" s="38">
        <f>VLOOKUP(F682,'数据-省本级决算数'!$A:$B,2,0)</f>
        <v>666</v>
      </c>
      <c r="K682" s="193">
        <f t="shared" si="64"/>
        <v>0.95</v>
      </c>
      <c r="L682" s="193" t="e">
        <f t="shared" si="65"/>
        <v>#DIV/0!</v>
      </c>
      <c r="M682" s="193">
        <f t="shared" si="66"/>
        <v>0</v>
      </c>
      <c r="N682" s="148">
        <f t="shared" si="62"/>
        <v>-0.05</v>
      </c>
      <c r="O682" s="194" t="str">
        <f t="shared" si="63"/>
        <v>是</v>
      </c>
      <c r="P682" s="194" t="str">
        <f t="shared" si="67"/>
        <v>是</v>
      </c>
    </row>
    <row r="683" s="175" customFormat="1" spans="1:16">
      <c r="A683" s="185" t="s">
        <v>165</v>
      </c>
      <c r="B683" s="186" t="s">
        <v>165</v>
      </c>
      <c r="C683" s="186" t="s">
        <v>1333</v>
      </c>
      <c r="D683" s="187" t="s">
        <v>1339</v>
      </c>
      <c r="E683" s="186" t="s">
        <v>176</v>
      </c>
      <c r="F683" s="60" t="s">
        <v>1338</v>
      </c>
      <c r="G683" s="38">
        <v>935</v>
      </c>
      <c r="H683" s="38" t="str">
        <f>IFERROR(VLOOKUP(D683,#REF!,4,0),"0")</f>
        <v>0</v>
      </c>
      <c r="I683" s="38"/>
      <c r="J683" s="38">
        <f>VLOOKUP(F683,'数据-省本级决算数'!$A:$B,2,0)</f>
        <v>1559</v>
      </c>
      <c r="K683" s="193">
        <f t="shared" si="64"/>
        <v>1.67</v>
      </c>
      <c r="L683" s="193" t="e">
        <f t="shared" si="65"/>
        <v>#DIV/0!</v>
      </c>
      <c r="M683" s="193">
        <f t="shared" si="66"/>
        <v>0</v>
      </c>
      <c r="N683" s="148">
        <f t="shared" si="62"/>
        <v>0.667</v>
      </c>
      <c r="O683" s="194" t="str">
        <f t="shared" si="63"/>
        <v>是</v>
      </c>
      <c r="P683" s="194" t="str">
        <f t="shared" si="67"/>
        <v>是</v>
      </c>
    </row>
    <row r="684" s="175" customFormat="1" spans="1:16">
      <c r="A684" s="185" t="s">
        <v>165</v>
      </c>
      <c r="B684" s="186" t="s">
        <v>165</v>
      </c>
      <c r="C684" s="186" t="s">
        <v>1333</v>
      </c>
      <c r="D684" s="187" t="s">
        <v>1341</v>
      </c>
      <c r="E684" s="186" t="s">
        <v>176</v>
      </c>
      <c r="F684" s="60" t="s">
        <v>1340</v>
      </c>
      <c r="G684" s="38">
        <v>0</v>
      </c>
      <c r="H684" s="38" t="str">
        <f>IFERROR(VLOOKUP(D684,#REF!,4,0),"0")</f>
        <v>0</v>
      </c>
      <c r="I684" s="38"/>
      <c r="J684" s="38">
        <f>VLOOKUP(F684,'数据-省本级决算数'!$A:$B,2,0)</f>
        <v>0</v>
      </c>
      <c r="K684" s="193"/>
      <c r="L684" s="193"/>
      <c r="M684" s="193">
        <f t="shared" si="66"/>
        <v>0</v>
      </c>
      <c r="N684" s="148" t="str">
        <f t="shared" si="62"/>
        <v/>
      </c>
      <c r="O684" s="194" t="str">
        <f t="shared" si="63"/>
        <v>否</v>
      </c>
      <c r="P684" s="194" t="str">
        <f t="shared" si="67"/>
        <v>是</v>
      </c>
    </row>
    <row r="685" s="175" customFormat="1" spans="1:16">
      <c r="A685" s="185" t="s">
        <v>165</v>
      </c>
      <c r="B685" s="186" t="s">
        <v>165</v>
      </c>
      <c r="C685" s="186" t="s">
        <v>1333</v>
      </c>
      <c r="D685" s="187" t="s">
        <v>1343</v>
      </c>
      <c r="E685" s="186" t="s">
        <v>176</v>
      </c>
      <c r="F685" s="60" t="s">
        <v>1342</v>
      </c>
      <c r="G685" s="38">
        <v>4432</v>
      </c>
      <c r="H685" s="38" t="str">
        <f>IFERROR(VLOOKUP(D685,#REF!,4,0),"0")</f>
        <v>0</v>
      </c>
      <c r="I685" s="38"/>
      <c r="J685" s="38">
        <f>VLOOKUP(F685,'数据-省本级决算数'!$A:$B,2,0)</f>
        <v>708</v>
      </c>
      <c r="K685" s="193">
        <f t="shared" si="64"/>
        <v>0.16</v>
      </c>
      <c r="L685" s="193" t="e">
        <f t="shared" si="65"/>
        <v>#DIV/0!</v>
      </c>
      <c r="M685" s="193">
        <f t="shared" si="66"/>
        <v>0</v>
      </c>
      <c r="N685" s="148">
        <f t="shared" si="62"/>
        <v>-0.84</v>
      </c>
      <c r="O685" s="194" t="str">
        <f t="shared" si="63"/>
        <v>是</v>
      </c>
      <c r="P685" s="194" t="str">
        <f t="shared" si="67"/>
        <v>是</v>
      </c>
    </row>
    <row r="686" s="175" customFormat="1" spans="1:16">
      <c r="A686" s="185" t="s">
        <v>165</v>
      </c>
      <c r="B686" s="186" t="s">
        <v>165</v>
      </c>
      <c r="C686" s="186" t="s">
        <v>1333</v>
      </c>
      <c r="D686" s="187" t="s">
        <v>1345</v>
      </c>
      <c r="E686" s="186" t="s">
        <v>176</v>
      </c>
      <c r="F686" s="60" t="s">
        <v>1344</v>
      </c>
      <c r="G686" s="38">
        <v>0</v>
      </c>
      <c r="H686" s="38" t="str">
        <f>IFERROR(VLOOKUP(D686,#REF!,4,0),"0")</f>
        <v>0</v>
      </c>
      <c r="I686" s="38"/>
      <c r="J686" s="38">
        <f>VLOOKUP(F686,'数据-省本级决算数'!$A:$B,2,0)</f>
        <v>0</v>
      </c>
      <c r="K686" s="193"/>
      <c r="L686" s="193"/>
      <c r="M686" s="193">
        <f t="shared" si="66"/>
        <v>0</v>
      </c>
      <c r="N686" s="148" t="str">
        <f t="shared" si="62"/>
        <v/>
      </c>
      <c r="O686" s="194" t="str">
        <f t="shared" si="63"/>
        <v>否</v>
      </c>
      <c r="P686" s="194" t="str">
        <f t="shared" si="67"/>
        <v>是</v>
      </c>
    </row>
    <row r="687" s="175" customFormat="1" spans="1:16">
      <c r="A687" s="185" t="s">
        <v>165</v>
      </c>
      <c r="B687" s="186"/>
      <c r="C687" s="186" t="s">
        <v>1333</v>
      </c>
      <c r="D687" s="187" t="s">
        <v>1347</v>
      </c>
      <c r="E687" s="186" t="s">
        <v>176</v>
      </c>
      <c r="F687" s="60" t="s">
        <v>1346</v>
      </c>
      <c r="G687" s="38">
        <v>0</v>
      </c>
      <c r="H687" s="38" t="str">
        <f>IFERROR(VLOOKUP(D687,#REF!,4,0),"0")</f>
        <v>0</v>
      </c>
      <c r="I687" s="38"/>
      <c r="J687" s="38">
        <f>VLOOKUP(F687,'数据-省本级决算数'!$A:$B,2,0)</f>
        <v>0</v>
      </c>
      <c r="K687" s="193"/>
      <c r="L687" s="193"/>
      <c r="M687" s="193">
        <f t="shared" si="66"/>
        <v>0</v>
      </c>
      <c r="N687" s="148" t="str">
        <f t="shared" si="62"/>
        <v/>
      </c>
      <c r="O687" s="194" t="str">
        <f t="shared" si="63"/>
        <v>否</v>
      </c>
      <c r="P687" s="194" t="str">
        <f t="shared" si="67"/>
        <v>是</v>
      </c>
    </row>
    <row r="688" s="175" customFormat="1" spans="1:16">
      <c r="A688" s="185" t="s">
        <v>165</v>
      </c>
      <c r="B688" s="186" t="s">
        <v>165</v>
      </c>
      <c r="C688" s="186" t="s">
        <v>1333</v>
      </c>
      <c r="D688" s="187" t="s">
        <v>1349</v>
      </c>
      <c r="E688" s="186" t="s">
        <v>176</v>
      </c>
      <c r="F688" s="60" t="s">
        <v>1348</v>
      </c>
      <c r="G688" s="38">
        <v>82</v>
      </c>
      <c r="H688" s="38" t="str">
        <f>IFERROR(VLOOKUP(D688,#REF!,4,0),"0")</f>
        <v>0</v>
      </c>
      <c r="I688" s="38"/>
      <c r="J688" s="38">
        <f>VLOOKUP(F688,'数据-省本级决算数'!$A:$B,2,0)</f>
        <v>0</v>
      </c>
      <c r="K688" s="193">
        <f t="shared" si="64"/>
        <v>0</v>
      </c>
      <c r="L688" s="193" t="e">
        <f t="shared" si="65"/>
        <v>#DIV/0!</v>
      </c>
      <c r="M688" s="193">
        <f t="shared" si="66"/>
        <v>0</v>
      </c>
      <c r="N688" s="148">
        <f t="shared" si="62"/>
        <v>-1</v>
      </c>
      <c r="O688" s="194" t="str">
        <f t="shared" si="63"/>
        <v>是</v>
      </c>
      <c r="P688" s="194" t="str">
        <f t="shared" si="67"/>
        <v>是</v>
      </c>
    </row>
    <row r="689" s="175" customFormat="1" spans="1:16">
      <c r="A689" s="185" t="s">
        <v>165</v>
      </c>
      <c r="B689" s="186" t="s">
        <v>165</v>
      </c>
      <c r="C689" s="186" t="s">
        <v>1333</v>
      </c>
      <c r="D689" s="187" t="s">
        <v>1351</v>
      </c>
      <c r="E689" s="186" t="s">
        <v>176</v>
      </c>
      <c r="F689" s="60" t="s">
        <v>1350</v>
      </c>
      <c r="G689" s="38">
        <v>17100</v>
      </c>
      <c r="H689" s="38" t="str">
        <f>IFERROR(VLOOKUP(D689,#REF!,4,0),"0")</f>
        <v>0</v>
      </c>
      <c r="I689" s="38"/>
      <c r="J689" s="38">
        <f>VLOOKUP(F689,'数据-省本级决算数'!$A:$B,2,0)</f>
        <v>58480</v>
      </c>
      <c r="K689" s="193">
        <f t="shared" si="64"/>
        <v>3.42</v>
      </c>
      <c r="L689" s="193" t="e">
        <f t="shared" si="65"/>
        <v>#DIV/0!</v>
      </c>
      <c r="M689" s="193">
        <f t="shared" si="66"/>
        <v>0</v>
      </c>
      <c r="N689" s="148">
        <f t="shared" si="62"/>
        <v>2.42</v>
      </c>
      <c r="O689" s="194" t="str">
        <f t="shared" si="63"/>
        <v>是</v>
      </c>
      <c r="P689" s="194" t="str">
        <f t="shared" si="67"/>
        <v>是</v>
      </c>
    </row>
    <row r="690" s="175" customFormat="1" spans="1:16">
      <c r="A690" s="185" t="s">
        <v>165</v>
      </c>
      <c r="B690" s="186" t="s">
        <v>165</v>
      </c>
      <c r="C690" s="186" t="s">
        <v>1333</v>
      </c>
      <c r="D690" s="187" t="s">
        <v>1353</v>
      </c>
      <c r="E690" s="186" t="s">
        <v>176</v>
      </c>
      <c r="F690" s="60" t="s">
        <v>1352</v>
      </c>
      <c r="G690" s="38">
        <v>220</v>
      </c>
      <c r="H690" s="38" t="str">
        <f>IFERROR(VLOOKUP(D690,#REF!,4,0),"0")</f>
        <v>0</v>
      </c>
      <c r="I690" s="38"/>
      <c r="J690" s="38">
        <f>VLOOKUP(F690,'数据-省本级决算数'!$A:$B,2,0)</f>
        <v>239</v>
      </c>
      <c r="K690" s="193">
        <f t="shared" si="64"/>
        <v>1.09</v>
      </c>
      <c r="L690" s="193" t="e">
        <f t="shared" si="65"/>
        <v>#DIV/0!</v>
      </c>
      <c r="M690" s="193">
        <f t="shared" si="66"/>
        <v>0</v>
      </c>
      <c r="N690" s="148">
        <f t="shared" si="62"/>
        <v>0.086</v>
      </c>
      <c r="O690" s="194" t="str">
        <f t="shared" si="63"/>
        <v>是</v>
      </c>
      <c r="P690" s="194" t="str">
        <f t="shared" si="67"/>
        <v>是</v>
      </c>
    </row>
    <row r="691" s="175" customFormat="1" spans="1:16">
      <c r="A691" s="185" t="s">
        <v>165</v>
      </c>
      <c r="B691" s="186" t="s">
        <v>165</v>
      </c>
      <c r="C691" s="186" t="s">
        <v>1333</v>
      </c>
      <c r="D691" s="187" t="s">
        <v>1355</v>
      </c>
      <c r="E691" s="186" t="s">
        <v>176</v>
      </c>
      <c r="F691" s="60" t="s">
        <v>1354</v>
      </c>
      <c r="G691" s="38">
        <v>144</v>
      </c>
      <c r="H691" s="38" t="str">
        <f>IFERROR(VLOOKUP(D691,#REF!,4,0),"0")</f>
        <v>0</v>
      </c>
      <c r="I691" s="38"/>
      <c r="J691" s="38">
        <f>VLOOKUP(F691,'数据-省本级决算数'!$A:$B,2,0)</f>
        <v>0</v>
      </c>
      <c r="K691" s="193">
        <f t="shared" si="64"/>
        <v>0</v>
      </c>
      <c r="L691" s="193" t="e">
        <f t="shared" si="65"/>
        <v>#DIV/0!</v>
      </c>
      <c r="M691" s="193">
        <f t="shared" si="66"/>
        <v>0</v>
      </c>
      <c r="N691" s="148">
        <f t="shared" si="62"/>
        <v>-1</v>
      </c>
      <c r="O691" s="194" t="str">
        <f t="shared" si="63"/>
        <v>是</v>
      </c>
      <c r="P691" s="194" t="str">
        <f t="shared" si="67"/>
        <v>是</v>
      </c>
    </row>
    <row r="692" s="175" customFormat="1" spans="1:16">
      <c r="A692" s="185" t="s">
        <v>165</v>
      </c>
      <c r="B692" s="690" t="s">
        <v>1290</v>
      </c>
      <c r="C692" s="186"/>
      <c r="D692" s="187" t="s">
        <v>1357</v>
      </c>
      <c r="E692" s="186"/>
      <c r="F692" s="60" t="s">
        <v>1356</v>
      </c>
      <c r="G692" s="188">
        <f ca="1">SUMIF($C691:$C1913,$D692,$G691:$G1912)</f>
        <v>116506</v>
      </c>
      <c r="H692" s="38">
        <f ca="1">SUMIF($C691:$C1912,$D692,$H691:$H1911)</f>
        <v>0</v>
      </c>
      <c r="I692" s="38">
        <f>IFERROR(VLOOKUP(F692,'数据-省本级调整数'!$A:$B,2,0),0)</f>
        <v>138516</v>
      </c>
      <c r="J692" s="38">
        <f>VLOOKUP(F692,'数据-省本级决算数'!$A:$B,2,0)</f>
        <v>137862</v>
      </c>
      <c r="K692" s="193">
        <f ca="1" t="shared" si="64"/>
        <v>1.18</v>
      </c>
      <c r="L692" s="193" t="e">
        <f ca="1" t="shared" si="65"/>
        <v>#DIV/0!</v>
      </c>
      <c r="M692" s="193">
        <f t="shared" si="66"/>
        <v>1</v>
      </c>
      <c r="N692" s="146">
        <f ca="1" t="shared" si="62"/>
        <v>0.183</v>
      </c>
      <c r="O692" s="194" t="str">
        <f ca="1" t="shared" si="63"/>
        <v>是</v>
      </c>
      <c r="P692" s="194" t="str">
        <f t="shared" si="67"/>
        <v>是</v>
      </c>
    </row>
    <row r="693" s="175" customFormat="1" spans="1:16">
      <c r="A693" s="185" t="s">
        <v>165</v>
      </c>
      <c r="B693" s="186" t="s">
        <v>165</v>
      </c>
      <c r="C693" s="186" t="s">
        <v>1357</v>
      </c>
      <c r="D693" s="187" t="s">
        <v>1359</v>
      </c>
      <c r="E693" s="186" t="s">
        <v>176</v>
      </c>
      <c r="F693" s="60" t="s">
        <v>1358</v>
      </c>
      <c r="G693" s="38">
        <v>28864</v>
      </c>
      <c r="H693" s="38" t="str">
        <f>IFERROR(VLOOKUP(D693,#REF!,4,0),"0")</f>
        <v>0</v>
      </c>
      <c r="I693" s="38"/>
      <c r="J693" s="38">
        <f>VLOOKUP(F693,'数据-省本级决算数'!$A:$B,2,0)</f>
        <v>31940</v>
      </c>
      <c r="K693" s="193">
        <f t="shared" si="64"/>
        <v>1.11</v>
      </c>
      <c r="L693" s="193" t="e">
        <f t="shared" si="65"/>
        <v>#DIV/0!</v>
      </c>
      <c r="M693" s="193">
        <f t="shared" si="66"/>
        <v>0</v>
      </c>
      <c r="N693" s="148">
        <f t="shared" si="62"/>
        <v>0.107</v>
      </c>
      <c r="O693" s="194" t="str">
        <f t="shared" si="63"/>
        <v>是</v>
      </c>
      <c r="P693" s="194" t="str">
        <f t="shared" si="67"/>
        <v>是</v>
      </c>
    </row>
    <row r="694" s="175" customFormat="1" spans="1:16">
      <c r="A694" s="185" t="s">
        <v>165</v>
      </c>
      <c r="B694" s="186" t="s">
        <v>165</v>
      </c>
      <c r="C694" s="186" t="s">
        <v>1357</v>
      </c>
      <c r="D694" s="187" t="s">
        <v>1361</v>
      </c>
      <c r="E694" s="186" t="s">
        <v>176</v>
      </c>
      <c r="F694" s="60" t="s">
        <v>1360</v>
      </c>
      <c r="G694" s="38">
        <v>24165</v>
      </c>
      <c r="H694" s="38" t="str">
        <f>IFERROR(VLOOKUP(D694,#REF!,4,0),"0")</f>
        <v>0</v>
      </c>
      <c r="I694" s="38"/>
      <c r="J694" s="38">
        <f>VLOOKUP(F694,'数据-省本级决算数'!$A:$B,2,0)</f>
        <v>28207</v>
      </c>
      <c r="K694" s="193">
        <f t="shared" si="64"/>
        <v>1.17</v>
      </c>
      <c r="L694" s="193" t="e">
        <f t="shared" si="65"/>
        <v>#DIV/0!</v>
      </c>
      <c r="M694" s="193">
        <f t="shared" si="66"/>
        <v>0</v>
      </c>
      <c r="N694" s="148">
        <f t="shared" si="62"/>
        <v>0.167</v>
      </c>
      <c r="O694" s="194" t="str">
        <f t="shared" si="63"/>
        <v>是</v>
      </c>
      <c r="P694" s="194" t="str">
        <f t="shared" si="67"/>
        <v>是</v>
      </c>
    </row>
    <row r="695" s="175" customFormat="1" spans="1:16">
      <c r="A695" s="185" t="s">
        <v>165</v>
      </c>
      <c r="B695" s="186" t="s">
        <v>165</v>
      </c>
      <c r="C695" s="186" t="s">
        <v>1357</v>
      </c>
      <c r="D695" s="187" t="s">
        <v>1363</v>
      </c>
      <c r="E695" s="186" t="s">
        <v>176</v>
      </c>
      <c r="F695" s="60" t="s">
        <v>1362</v>
      </c>
      <c r="G695" s="38">
        <v>29204</v>
      </c>
      <c r="H695" s="38" t="str">
        <f>IFERROR(VLOOKUP(D695,#REF!,4,0),"0")</f>
        <v>0</v>
      </c>
      <c r="I695" s="38"/>
      <c r="J695" s="38">
        <f>VLOOKUP(F695,'数据-省本级决算数'!$A:$B,2,0)</f>
        <v>31107</v>
      </c>
      <c r="K695" s="193">
        <f t="shared" si="64"/>
        <v>1.07</v>
      </c>
      <c r="L695" s="193" t="e">
        <f t="shared" si="65"/>
        <v>#DIV/0!</v>
      </c>
      <c r="M695" s="193">
        <f t="shared" si="66"/>
        <v>0</v>
      </c>
      <c r="N695" s="148">
        <f t="shared" si="62"/>
        <v>0.065</v>
      </c>
      <c r="O695" s="194" t="str">
        <f t="shared" si="63"/>
        <v>是</v>
      </c>
      <c r="P695" s="194" t="str">
        <f t="shared" si="67"/>
        <v>是</v>
      </c>
    </row>
    <row r="696" s="175" customFormat="1" spans="1:16">
      <c r="A696" s="185" t="s">
        <v>165</v>
      </c>
      <c r="B696" s="186" t="s">
        <v>165</v>
      </c>
      <c r="C696" s="186" t="s">
        <v>1357</v>
      </c>
      <c r="D696" s="187" t="s">
        <v>1365</v>
      </c>
      <c r="E696" s="186" t="s">
        <v>176</v>
      </c>
      <c r="F696" s="60" t="s">
        <v>1364</v>
      </c>
      <c r="G696" s="38">
        <v>368</v>
      </c>
      <c r="H696" s="38" t="str">
        <f>IFERROR(VLOOKUP(D696,#REF!,4,0),"0")</f>
        <v>0</v>
      </c>
      <c r="I696" s="38"/>
      <c r="J696" s="38">
        <f>VLOOKUP(F696,'数据-省本级决算数'!$A:$B,2,0)</f>
        <v>209</v>
      </c>
      <c r="K696" s="193">
        <f t="shared" si="64"/>
        <v>0.57</v>
      </c>
      <c r="L696" s="193"/>
      <c r="M696" s="193">
        <f t="shared" si="66"/>
        <v>0</v>
      </c>
      <c r="N696" s="148">
        <f t="shared" ref="N696:N759" si="68">IF(ISERROR(J696/G696-1),"",J696/G696-1)</f>
        <v>-0.432</v>
      </c>
      <c r="O696" s="194" t="str">
        <f t="shared" si="63"/>
        <v>是</v>
      </c>
      <c r="P696" s="194" t="str">
        <f t="shared" si="67"/>
        <v>是</v>
      </c>
    </row>
    <row r="697" s="175" customFormat="1" spans="1:16">
      <c r="A697" s="185" t="s">
        <v>165</v>
      </c>
      <c r="B697" s="186"/>
      <c r="C697" s="186" t="s">
        <v>1357</v>
      </c>
      <c r="D697" s="187" t="s">
        <v>1367</v>
      </c>
      <c r="E697" s="186" t="s">
        <v>176</v>
      </c>
      <c r="F697" s="60" t="s">
        <v>1366</v>
      </c>
      <c r="G697" s="38">
        <v>80</v>
      </c>
      <c r="H697" s="38" t="str">
        <f>IFERROR(VLOOKUP(D697,#REF!,4,0),"0")</f>
        <v>0</v>
      </c>
      <c r="I697" s="38"/>
      <c r="J697" s="38">
        <f>VLOOKUP(F697,'数据-省本级决算数'!$A:$B,2,0)</f>
        <v>20</v>
      </c>
      <c r="K697" s="193">
        <f t="shared" si="64"/>
        <v>0.25</v>
      </c>
      <c r="L697" s="193" t="e">
        <f t="shared" si="65"/>
        <v>#DIV/0!</v>
      </c>
      <c r="M697" s="193">
        <f t="shared" si="66"/>
        <v>0</v>
      </c>
      <c r="N697" s="148">
        <f t="shared" si="68"/>
        <v>-0.75</v>
      </c>
      <c r="O697" s="194" t="str">
        <f t="shared" si="63"/>
        <v>是</v>
      </c>
      <c r="P697" s="194" t="str">
        <f t="shared" si="67"/>
        <v>是</v>
      </c>
    </row>
    <row r="698" s="175" customFormat="1" spans="1:16">
      <c r="A698" s="185" t="s">
        <v>165</v>
      </c>
      <c r="B698" s="186" t="s">
        <v>165</v>
      </c>
      <c r="C698" s="186" t="s">
        <v>1357</v>
      </c>
      <c r="D698" s="187" t="s">
        <v>1369</v>
      </c>
      <c r="E698" s="186" t="s">
        <v>176</v>
      </c>
      <c r="F698" s="60" t="s">
        <v>1368</v>
      </c>
      <c r="G698" s="38">
        <v>9273</v>
      </c>
      <c r="H698" s="38" t="str">
        <f>IFERROR(VLOOKUP(D698,#REF!,4,0),"0")</f>
        <v>0</v>
      </c>
      <c r="I698" s="38"/>
      <c r="J698" s="38">
        <f>VLOOKUP(F698,'数据-省本级决算数'!$A:$B,2,0)</f>
        <v>16854</v>
      </c>
      <c r="K698" s="193">
        <f t="shared" si="64"/>
        <v>1.82</v>
      </c>
      <c r="L698" s="193" t="e">
        <f t="shared" si="65"/>
        <v>#DIV/0!</v>
      </c>
      <c r="M698" s="193">
        <f t="shared" si="66"/>
        <v>0</v>
      </c>
      <c r="N698" s="148">
        <f t="shared" si="68"/>
        <v>0.818</v>
      </c>
      <c r="O698" s="194" t="str">
        <f t="shared" si="63"/>
        <v>是</v>
      </c>
      <c r="P698" s="194" t="str">
        <f t="shared" si="67"/>
        <v>是</v>
      </c>
    </row>
    <row r="699" s="175" customFormat="1" spans="1:16">
      <c r="A699" s="185" t="s">
        <v>165</v>
      </c>
      <c r="B699" s="186" t="s">
        <v>165</v>
      </c>
      <c r="C699" s="186" t="s">
        <v>1357</v>
      </c>
      <c r="D699" s="187" t="s">
        <v>1371</v>
      </c>
      <c r="E699" s="186" t="s">
        <v>176</v>
      </c>
      <c r="F699" s="60" t="s">
        <v>1370</v>
      </c>
      <c r="G699" s="38">
        <v>0</v>
      </c>
      <c r="H699" s="38" t="str">
        <f>IFERROR(VLOOKUP(D699,#REF!,4,0),"0")</f>
        <v>0</v>
      </c>
      <c r="I699" s="38"/>
      <c r="J699" s="38">
        <f>VLOOKUP(F699,'数据-省本级决算数'!$A:$B,2,0)</f>
        <v>600</v>
      </c>
      <c r="K699" s="193"/>
      <c r="L699" s="193" t="e">
        <f t="shared" si="65"/>
        <v>#DIV/0!</v>
      </c>
      <c r="M699" s="193">
        <f t="shared" si="66"/>
        <v>0</v>
      </c>
      <c r="N699" s="148" t="str">
        <f t="shared" si="68"/>
        <v/>
      </c>
      <c r="O699" s="194" t="str">
        <f t="shared" si="63"/>
        <v>是</v>
      </c>
      <c r="P699" s="194" t="str">
        <f t="shared" si="67"/>
        <v>是</v>
      </c>
    </row>
    <row r="700" s="175" customFormat="1" spans="1:16">
      <c r="A700" s="185" t="s">
        <v>165</v>
      </c>
      <c r="B700" s="186"/>
      <c r="C700" s="186" t="s">
        <v>1357</v>
      </c>
      <c r="D700" s="187" t="s">
        <v>1373</v>
      </c>
      <c r="E700" s="186" t="s">
        <v>176</v>
      </c>
      <c r="F700" s="60" t="s">
        <v>1372</v>
      </c>
      <c r="G700" s="38">
        <v>684</v>
      </c>
      <c r="H700" s="38" t="str">
        <f>IFERROR(VLOOKUP(D700,#REF!,4,0),"0")</f>
        <v>0</v>
      </c>
      <c r="I700" s="38"/>
      <c r="J700" s="38">
        <f>VLOOKUP(F700,'数据-省本级决算数'!$A:$B,2,0)</f>
        <v>180</v>
      </c>
      <c r="K700" s="193">
        <f t="shared" si="64"/>
        <v>0.26</v>
      </c>
      <c r="L700" s="193"/>
      <c r="M700" s="193">
        <f t="shared" si="66"/>
        <v>0</v>
      </c>
      <c r="N700" s="148">
        <f t="shared" si="68"/>
        <v>-0.737</v>
      </c>
      <c r="O700" s="194" t="str">
        <f t="shared" si="63"/>
        <v>是</v>
      </c>
      <c r="P700" s="194" t="str">
        <f t="shared" si="67"/>
        <v>是</v>
      </c>
    </row>
    <row r="701" s="175" customFormat="1" spans="1:16">
      <c r="A701" s="185" t="s">
        <v>165</v>
      </c>
      <c r="B701" s="186" t="s">
        <v>165</v>
      </c>
      <c r="C701" s="186" t="s">
        <v>1357</v>
      </c>
      <c r="D701" s="187" t="s">
        <v>1375</v>
      </c>
      <c r="E701" s="186" t="s">
        <v>176</v>
      </c>
      <c r="F701" s="60" t="s">
        <v>1374</v>
      </c>
      <c r="G701" s="38">
        <v>23868</v>
      </c>
      <c r="H701" s="38" t="str">
        <f>IFERROR(VLOOKUP(D701,#REF!,4,0),"0")</f>
        <v>0</v>
      </c>
      <c r="I701" s="38"/>
      <c r="J701" s="38">
        <f>VLOOKUP(F701,'数据-省本级决算数'!$A:$B,2,0)</f>
        <v>28745</v>
      </c>
      <c r="K701" s="193">
        <f t="shared" si="64"/>
        <v>1.2</v>
      </c>
      <c r="L701" s="193" t="e">
        <f t="shared" si="65"/>
        <v>#DIV/0!</v>
      </c>
      <c r="M701" s="193">
        <f t="shared" si="66"/>
        <v>0</v>
      </c>
      <c r="N701" s="148">
        <f t="shared" si="68"/>
        <v>0.204</v>
      </c>
      <c r="O701" s="194" t="str">
        <f t="shared" si="63"/>
        <v>是</v>
      </c>
      <c r="P701" s="194" t="str">
        <f t="shared" si="67"/>
        <v>是</v>
      </c>
    </row>
    <row r="702" s="175" customFormat="1" ht="18.95" customHeight="1" spans="1:16">
      <c r="A702" s="185" t="s">
        <v>165</v>
      </c>
      <c r="B702" s="690" t="s">
        <v>1290</v>
      </c>
      <c r="C702" s="186"/>
      <c r="D702" s="187" t="s">
        <v>1377</v>
      </c>
      <c r="E702" s="186"/>
      <c r="F702" s="60" t="s">
        <v>1376</v>
      </c>
      <c r="G702" s="188">
        <f ca="1">SUMIF($C701:$C1923,$D702,$G701:$G1922)</f>
        <v>1119</v>
      </c>
      <c r="H702" s="38">
        <f ca="1">SUMIF($C701:$C1922,$D702,$H701:$H1921)</f>
        <v>0</v>
      </c>
      <c r="I702" s="38">
        <f>IFERROR(VLOOKUP(F702,'数据-省本级调整数'!$A:$B,2,0),0)</f>
        <v>4489</v>
      </c>
      <c r="J702" s="38">
        <f>VLOOKUP(F702,'数据-省本级决算数'!$A:$B,2,0)</f>
        <v>1721</v>
      </c>
      <c r="K702" s="193">
        <f ca="1" t="shared" si="64"/>
        <v>1.54</v>
      </c>
      <c r="L702" s="193" t="e">
        <f ca="1" t="shared" si="65"/>
        <v>#DIV/0!</v>
      </c>
      <c r="M702" s="193">
        <f t="shared" si="66"/>
        <v>0.38</v>
      </c>
      <c r="N702" s="146">
        <f ca="1" t="shared" si="68"/>
        <v>0.538</v>
      </c>
      <c r="O702" s="194" t="str">
        <f ca="1" t="shared" si="63"/>
        <v>是</v>
      </c>
      <c r="P702" s="194" t="str">
        <f t="shared" si="67"/>
        <v>是</v>
      </c>
    </row>
    <row r="703" s="175" customFormat="1" ht="18.95" customHeight="1" spans="1:16">
      <c r="A703" s="185" t="s">
        <v>165</v>
      </c>
      <c r="B703" s="186" t="s">
        <v>165</v>
      </c>
      <c r="C703" s="690" t="s">
        <v>1377</v>
      </c>
      <c r="D703" s="187" t="s">
        <v>1379</v>
      </c>
      <c r="E703" s="186" t="s">
        <v>176</v>
      </c>
      <c r="F703" s="60" t="s">
        <v>1378</v>
      </c>
      <c r="G703" s="38">
        <v>1119</v>
      </c>
      <c r="H703" s="38" t="str">
        <f>IFERROR(VLOOKUP(D703,#REF!,4,0),"0")</f>
        <v>0</v>
      </c>
      <c r="I703" s="38"/>
      <c r="J703" s="38">
        <f>VLOOKUP(F703,'数据-省本级决算数'!$A:$B,2,0)</f>
        <v>1721</v>
      </c>
      <c r="K703" s="193">
        <f t="shared" si="64"/>
        <v>1.54</v>
      </c>
      <c r="L703" s="193" t="e">
        <f t="shared" si="65"/>
        <v>#DIV/0!</v>
      </c>
      <c r="M703" s="193">
        <f t="shared" si="66"/>
        <v>0</v>
      </c>
      <c r="N703" s="148">
        <f t="shared" si="68"/>
        <v>0.538</v>
      </c>
      <c r="O703" s="194" t="str">
        <f t="shared" si="63"/>
        <v>是</v>
      </c>
      <c r="P703" s="194" t="str">
        <f t="shared" si="67"/>
        <v>是</v>
      </c>
    </row>
    <row r="704" s="175" customFormat="1" ht="18.95" customHeight="1" spans="1:16">
      <c r="A704" s="185" t="s">
        <v>165</v>
      </c>
      <c r="B704" s="186" t="s">
        <v>165</v>
      </c>
      <c r="C704" s="690" t="s">
        <v>1377</v>
      </c>
      <c r="D704" s="689" t="s">
        <v>1381</v>
      </c>
      <c r="E704" s="186" t="s">
        <v>176</v>
      </c>
      <c r="F704" s="60" t="s">
        <v>1380</v>
      </c>
      <c r="G704" s="38">
        <v>0</v>
      </c>
      <c r="H704" s="38" t="str">
        <f>IFERROR(VLOOKUP(D704,#REF!,4,0),"0")</f>
        <v>0</v>
      </c>
      <c r="I704" s="38"/>
      <c r="J704" s="38">
        <f>VLOOKUP(F704,'数据-省本级决算数'!$A:$B,2,0)</f>
        <v>0</v>
      </c>
      <c r="K704" s="193"/>
      <c r="L704" s="193"/>
      <c r="M704" s="193">
        <f t="shared" si="66"/>
        <v>0</v>
      </c>
      <c r="N704" s="148" t="str">
        <f t="shared" si="68"/>
        <v/>
      </c>
      <c r="O704" s="194" t="str">
        <f t="shared" si="63"/>
        <v>否</v>
      </c>
      <c r="P704" s="194" t="str">
        <f t="shared" si="67"/>
        <v>是</v>
      </c>
    </row>
    <row r="705" s="175" customFormat="1" ht="18.95" customHeight="1" spans="1:16">
      <c r="A705" s="185" t="s">
        <v>165</v>
      </c>
      <c r="B705" s="690" t="s">
        <v>1290</v>
      </c>
      <c r="C705" s="186"/>
      <c r="D705" s="689" t="s">
        <v>1383</v>
      </c>
      <c r="E705" s="186"/>
      <c r="F705" s="60" t="s">
        <v>1382</v>
      </c>
      <c r="G705" s="188">
        <f ca="1">SUMIF($C704:$C1926,$D705,$G704:$G1925)</f>
        <v>23619</v>
      </c>
      <c r="H705" s="38">
        <f ca="1">SUMIF($C704:$C1925,$D705,$H704:$H1924)</f>
        <v>0</v>
      </c>
      <c r="I705" s="38">
        <f>IFERROR(VLOOKUP(F705,'数据-省本级调整数'!$A:$B,2,0),0)</f>
        <v>26145</v>
      </c>
      <c r="J705" s="38">
        <f>VLOOKUP(F705,'数据-省本级决算数'!$A:$B,2,0)</f>
        <v>22756</v>
      </c>
      <c r="K705" s="193">
        <f ca="1" t="shared" si="64"/>
        <v>0.96</v>
      </c>
      <c r="L705" s="193" t="e">
        <f ca="1" t="shared" si="65"/>
        <v>#DIV/0!</v>
      </c>
      <c r="M705" s="193">
        <f t="shared" si="66"/>
        <v>0.87</v>
      </c>
      <c r="N705" s="146">
        <f ca="1" t="shared" si="68"/>
        <v>-0.037</v>
      </c>
      <c r="O705" s="194" t="str">
        <f ca="1" t="shared" si="63"/>
        <v>是</v>
      </c>
      <c r="P705" s="194" t="str">
        <f t="shared" si="67"/>
        <v>是</v>
      </c>
    </row>
    <row r="706" s="175" customFormat="1" ht="18.95" customHeight="1" spans="1:16">
      <c r="A706" s="185" t="s">
        <v>165</v>
      </c>
      <c r="B706" s="186" t="s">
        <v>165</v>
      </c>
      <c r="C706" s="690" t="s">
        <v>1383</v>
      </c>
      <c r="D706" s="689" t="s">
        <v>1385</v>
      </c>
      <c r="E706" s="186" t="s">
        <v>176</v>
      </c>
      <c r="F706" s="60" t="s">
        <v>1384</v>
      </c>
      <c r="G706" s="38">
        <v>0</v>
      </c>
      <c r="H706" s="38" t="str">
        <f>IFERROR(VLOOKUP(D706,#REF!,4,0),"0")</f>
        <v>0</v>
      </c>
      <c r="I706" s="38"/>
      <c r="J706" s="38">
        <f>VLOOKUP(F706,'数据-省本级决算数'!$A:$B,2,0)</f>
        <v>293</v>
      </c>
      <c r="K706" s="193"/>
      <c r="L706" s="193" t="e">
        <f t="shared" si="65"/>
        <v>#DIV/0!</v>
      </c>
      <c r="M706" s="193">
        <f t="shared" si="66"/>
        <v>0</v>
      </c>
      <c r="N706" s="148" t="str">
        <f t="shared" si="68"/>
        <v/>
      </c>
      <c r="O706" s="194" t="str">
        <f t="shared" si="63"/>
        <v>是</v>
      </c>
      <c r="P706" s="194" t="str">
        <f t="shared" si="67"/>
        <v>是</v>
      </c>
    </row>
    <row r="707" s="175" customFormat="1" ht="18.95" customHeight="1" spans="1:16">
      <c r="A707" s="185" t="s">
        <v>165</v>
      </c>
      <c r="B707" s="186" t="s">
        <v>165</v>
      </c>
      <c r="C707" s="690" t="s">
        <v>1383</v>
      </c>
      <c r="D707" s="689" t="s">
        <v>1387</v>
      </c>
      <c r="E707" s="186" t="s">
        <v>176</v>
      </c>
      <c r="F707" s="60" t="s">
        <v>1386</v>
      </c>
      <c r="G707" s="38">
        <v>0</v>
      </c>
      <c r="H707" s="38" t="str">
        <f>IFERROR(VLOOKUP(D707,#REF!,4,0),"0")</f>
        <v>0</v>
      </c>
      <c r="I707" s="38"/>
      <c r="J707" s="38">
        <f>VLOOKUP(F707,'数据-省本级决算数'!$A:$B,2,0)</f>
        <v>464</v>
      </c>
      <c r="K707" s="193"/>
      <c r="L707" s="193" t="e">
        <f t="shared" si="65"/>
        <v>#DIV/0!</v>
      </c>
      <c r="M707" s="193">
        <f t="shared" si="66"/>
        <v>0</v>
      </c>
      <c r="N707" s="148" t="str">
        <f t="shared" si="68"/>
        <v/>
      </c>
      <c r="O707" s="194" t="str">
        <f t="shared" si="63"/>
        <v>是</v>
      </c>
      <c r="P707" s="194" t="str">
        <f t="shared" si="67"/>
        <v>是</v>
      </c>
    </row>
    <row r="708" s="175" customFormat="1" ht="18.95" customHeight="1" spans="1:16">
      <c r="A708" s="185" t="s">
        <v>165</v>
      </c>
      <c r="B708" s="186" t="s">
        <v>165</v>
      </c>
      <c r="C708" s="690" t="s">
        <v>1383</v>
      </c>
      <c r="D708" s="689" t="s">
        <v>1389</v>
      </c>
      <c r="E708" s="186" t="s">
        <v>176</v>
      </c>
      <c r="F708" s="60" t="s">
        <v>1388</v>
      </c>
      <c r="G708" s="38">
        <v>23619</v>
      </c>
      <c r="H708" s="38" t="str">
        <f>IFERROR(VLOOKUP(D708,#REF!,4,0),"0")</f>
        <v>0</v>
      </c>
      <c r="I708" s="38"/>
      <c r="J708" s="38">
        <f>VLOOKUP(F708,'数据-省本级决算数'!$A:$B,2,0)</f>
        <v>21999</v>
      </c>
      <c r="K708" s="193">
        <f t="shared" si="64"/>
        <v>0.93</v>
      </c>
      <c r="L708" s="193" t="e">
        <f t="shared" si="65"/>
        <v>#DIV/0!</v>
      </c>
      <c r="M708" s="193">
        <f t="shared" si="66"/>
        <v>0</v>
      </c>
      <c r="N708" s="148">
        <f t="shared" si="68"/>
        <v>-0.069</v>
      </c>
      <c r="O708" s="194" t="str">
        <f t="shared" ref="O708:O771" si="69">IF(F708&lt;&gt;"",IF(SUM(G708:J708)&lt;&gt;0,"是","否"),"空")</f>
        <v>是</v>
      </c>
      <c r="P708" s="194" t="str">
        <f t="shared" si="67"/>
        <v>是</v>
      </c>
    </row>
    <row r="709" s="175" customFormat="1" ht="18.95" customHeight="1" spans="1:16">
      <c r="A709" s="185" t="s">
        <v>165</v>
      </c>
      <c r="B709" s="690" t="s">
        <v>1290</v>
      </c>
      <c r="C709" s="186"/>
      <c r="D709" s="689" t="s">
        <v>1391</v>
      </c>
      <c r="E709" s="186"/>
      <c r="F709" s="60" t="s">
        <v>1390</v>
      </c>
      <c r="G709" s="188">
        <f ca="1">SUMIF($C708:$C1930,$D709,$G708:$G1929)</f>
        <v>14633</v>
      </c>
      <c r="H709" s="38">
        <f ca="1">SUMIF($C708:$C1929,$D709,$H708:$H1928)</f>
        <v>0</v>
      </c>
      <c r="I709" s="38">
        <f>IFERROR(VLOOKUP(F709,'数据-省本级调整数'!$A:$B,2,0),0)</f>
        <v>9260</v>
      </c>
      <c r="J709" s="38">
        <f>VLOOKUP(F709,'数据-省本级决算数'!$A:$B,2,0)</f>
        <v>8856</v>
      </c>
      <c r="K709" s="193">
        <f ca="1" t="shared" ref="K709:K772" si="70">J709/G709</f>
        <v>0.61</v>
      </c>
      <c r="L709" s="193" t="e">
        <f ca="1" t="shared" ref="L709:L772" si="71">J709/H709</f>
        <v>#DIV/0!</v>
      </c>
      <c r="M709" s="193">
        <f t="shared" ref="M709:M772" si="72">IFERROR(J709/I709,0)</f>
        <v>0.96</v>
      </c>
      <c r="N709" s="146">
        <f ca="1" t="shared" si="68"/>
        <v>-0.395</v>
      </c>
      <c r="O709" s="194" t="str">
        <f ca="1" t="shared" si="69"/>
        <v>是</v>
      </c>
      <c r="P709" s="194" t="str">
        <f t="shared" ref="P709:P772" si="73">IF(C709&lt;&gt;"",IF(OR(LEFT(D709,3)="205",LEFT(D709,3)="206",LEFT(D709,3)="207",LEFT(D709,3)="208",LEFT(D709,3)="210",LEFT(D709,3)="213"),"是","否"),"是")</f>
        <v>是</v>
      </c>
    </row>
    <row r="710" s="175" customFormat="1" ht="18.95" customHeight="1" spans="1:16">
      <c r="A710" s="185" t="s">
        <v>165</v>
      </c>
      <c r="B710" s="186" t="s">
        <v>165</v>
      </c>
      <c r="C710" s="186" t="s">
        <v>1391</v>
      </c>
      <c r="D710" s="689" t="s">
        <v>1392</v>
      </c>
      <c r="E710" s="186" t="s">
        <v>176</v>
      </c>
      <c r="F710" s="60" t="s">
        <v>170</v>
      </c>
      <c r="G710" s="38">
        <v>2116</v>
      </c>
      <c r="H710" s="38" t="str">
        <f>IFERROR(VLOOKUP(D710,#REF!,4,0),"0")</f>
        <v>0</v>
      </c>
      <c r="I710" s="38"/>
      <c r="J710" s="38">
        <f>VLOOKUP(F710,'数据-省本级决算数'!$A:$B,2,0)</f>
        <v>4776</v>
      </c>
      <c r="K710" s="193">
        <f t="shared" si="70"/>
        <v>2.26</v>
      </c>
      <c r="L710" s="193" t="e">
        <f t="shared" si="71"/>
        <v>#DIV/0!</v>
      </c>
      <c r="M710" s="193">
        <f t="shared" si="72"/>
        <v>0</v>
      </c>
      <c r="N710" s="148">
        <f t="shared" si="68"/>
        <v>1.257</v>
      </c>
      <c r="O710" s="194" t="str">
        <f t="shared" si="69"/>
        <v>是</v>
      </c>
      <c r="P710" s="194" t="str">
        <f t="shared" si="73"/>
        <v>是</v>
      </c>
    </row>
    <row r="711" s="175" customFormat="1" ht="18.95" customHeight="1" spans="1:16">
      <c r="A711" s="185" t="s">
        <v>165</v>
      </c>
      <c r="B711" s="186"/>
      <c r="C711" s="186" t="s">
        <v>1391</v>
      </c>
      <c r="D711" s="689" t="s">
        <v>1393</v>
      </c>
      <c r="E711" s="186" t="s">
        <v>176</v>
      </c>
      <c r="F711" s="60" t="s">
        <v>172</v>
      </c>
      <c r="G711" s="38">
        <v>0</v>
      </c>
      <c r="H711" s="38" t="str">
        <f>IFERROR(VLOOKUP(D711,#REF!,4,0),"0")</f>
        <v>0</v>
      </c>
      <c r="I711" s="38"/>
      <c r="J711" s="38">
        <f>VLOOKUP(F711,'数据-省本级决算数'!$A:$B,2,0)</f>
        <v>590</v>
      </c>
      <c r="K711" s="193"/>
      <c r="L711" s="193"/>
      <c r="M711" s="193">
        <f t="shared" si="72"/>
        <v>0</v>
      </c>
      <c r="N711" s="148" t="str">
        <f t="shared" si="68"/>
        <v/>
      </c>
      <c r="O711" s="194" t="str">
        <f t="shared" si="69"/>
        <v>是</v>
      </c>
      <c r="P711" s="194" t="str">
        <f t="shared" si="73"/>
        <v>是</v>
      </c>
    </row>
    <row r="712" s="175" customFormat="1" ht="18.95" customHeight="1" spans="1:16">
      <c r="A712" s="185"/>
      <c r="B712" s="186" t="s">
        <v>165</v>
      </c>
      <c r="C712" s="186" t="s">
        <v>1391</v>
      </c>
      <c r="D712" s="689" t="s">
        <v>1394</v>
      </c>
      <c r="E712" s="186" t="s">
        <v>176</v>
      </c>
      <c r="F712" s="60" t="s">
        <v>174</v>
      </c>
      <c r="G712" s="38">
        <v>73</v>
      </c>
      <c r="H712" s="38" t="str">
        <f>IFERROR(VLOOKUP(D712,#REF!,4,0),"0")</f>
        <v>0</v>
      </c>
      <c r="I712" s="38"/>
      <c r="J712" s="38">
        <f>VLOOKUP(F712,'数据-省本级决算数'!$A:$B,2,0)</f>
        <v>713</v>
      </c>
      <c r="K712" s="193">
        <f t="shared" si="70"/>
        <v>9.77</v>
      </c>
      <c r="L712" s="193" t="e">
        <f t="shared" si="71"/>
        <v>#DIV/0!</v>
      </c>
      <c r="M712" s="193">
        <f t="shared" si="72"/>
        <v>0</v>
      </c>
      <c r="N712" s="148">
        <f t="shared" si="68"/>
        <v>8.767</v>
      </c>
      <c r="O712" s="194" t="str">
        <f t="shared" si="69"/>
        <v>是</v>
      </c>
      <c r="P712" s="194" t="str">
        <f t="shared" si="73"/>
        <v>是</v>
      </c>
    </row>
    <row r="713" s="175" customFormat="1" ht="18.95" customHeight="1" spans="1:16">
      <c r="A713" s="185" t="s">
        <v>165</v>
      </c>
      <c r="B713" s="186"/>
      <c r="C713" s="186" t="s">
        <v>1391</v>
      </c>
      <c r="D713" s="689" t="s">
        <v>1396</v>
      </c>
      <c r="E713" s="186" t="s">
        <v>176</v>
      </c>
      <c r="F713" s="62" t="s">
        <v>1395</v>
      </c>
      <c r="G713" s="38">
        <v>1298</v>
      </c>
      <c r="H713" s="38" t="str">
        <f>IFERROR(VLOOKUP(D713,#REF!,4,0),"0")</f>
        <v>0</v>
      </c>
      <c r="I713" s="38"/>
      <c r="J713" s="38">
        <f>VLOOKUP(F713,'数据-省本级决算数'!$A:$B,2,0)</f>
        <v>793</v>
      </c>
      <c r="K713" s="193">
        <f t="shared" si="70"/>
        <v>0.61</v>
      </c>
      <c r="L713" s="193" t="e">
        <f t="shared" si="71"/>
        <v>#DIV/0!</v>
      </c>
      <c r="M713" s="193">
        <f t="shared" si="72"/>
        <v>0</v>
      </c>
      <c r="N713" s="148">
        <f t="shared" si="68"/>
        <v>-0.389</v>
      </c>
      <c r="O713" s="194" t="str">
        <f t="shared" si="69"/>
        <v>是</v>
      </c>
      <c r="P713" s="194" t="str">
        <f t="shared" si="73"/>
        <v>是</v>
      </c>
    </row>
    <row r="714" s="175" customFormat="1" ht="18.95" customHeight="1" spans="1:16">
      <c r="A714" s="185" t="s">
        <v>165</v>
      </c>
      <c r="B714" s="186" t="s">
        <v>165</v>
      </c>
      <c r="C714" s="186" t="s">
        <v>1391</v>
      </c>
      <c r="D714" s="689" t="s">
        <v>1398</v>
      </c>
      <c r="E714" s="186" t="s">
        <v>176</v>
      </c>
      <c r="F714" s="62" t="s">
        <v>1397</v>
      </c>
      <c r="G714" s="38">
        <v>82</v>
      </c>
      <c r="H714" s="38" t="str">
        <f>IFERROR(VLOOKUP(D714,#REF!,4,0),"0")</f>
        <v>0</v>
      </c>
      <c r="I714" s="38"/>
      <c r="J714" s="38">
        <f>VLOOKUP(F714,'数据-省本级决算数'!$A:$B,2,0)</f>
        <v>49</v>
      </c>
      <c r="K714" s="193">
        <f t="shared" si="70"/>
        <v>0.6</v>
      </c>
      <c r="L714" s="193" t="e">
        <f t="shared" si="71"/>
        <v>#DIV/0!</v>
      </c>
      <c r="M714" s="193">
        <f t="shared" si="72"/>
        <v>0</v>
      </c>
      <c r="N714" s="148">
        <f t="shared" si="68"/>
        <v>-0.402</v>
      </c>
      <c r="O714" s="194" t="str">
        <f t="shared" si="69"/>
        <v>是</v>
      </c>
      <c r="P714" s="194" t="str">
        <f t="shared" si="73"/>
        <v>是</v>
      </c>
    </row>
    <row r="715" s="175" customFormat="1" ht="18.95" customHeight="1" spans="1:16">
      <c r="A715" s="185" t="s">
        <v>165</v>
      </c>
      <c r="B715" s="186"/>
      <c r="C715" s="186" t="s">
        <v>1391</v>
      </c>
      <c r="D715" s="689" t="s">
        <v>1400</v>
      </c>
      <c r="E715" s="186" t="s">
        <v>176</v>
      </c>
      <c r="F715" s="39" t="s">
        <v>1399</v>
      </c>
      <c r="G715" s="38">
        <v>782</v>
      </c>
      <c r="H715" s="38" t="str">
        <f>IFERROR(VLOOKUP(D715,#REF!,4,0),"0")</f>
        <v>0</v>
      </c>
      <c r="I715" s="38"/>
      <c r="J715" s="38">
        <f>VLOOKUP(F715,'数据-省本级决算数'!$A:$B,2,0)</f>
        <v>1160</v>
      </c>
      <c r="K715" s="193">
        <f t="shared" si="70"/>
        <v>1.48</v>
      </c>
      <c r="L715" s="193" t="e">
        <f t="shared" si="71"/>
        <v>#DIV/0!</v>
      </c>
      <c r="M715" s="193">
        <f t="shared" si="72"/>
        <v>0</v>
      </c>
      <c r="N715" s="148">
        <f t="shared" si="68"/>
        <v>0.483</v>
      </c>
      <c r="O715" s="194" t="str">
        <f t="shared" si="69"/>
        <v>是</v>
      </c>
      <c r="P715" s="194" t="str">
        <f t="shared" si="73"/>
        <v>是</v>
      </c>
    </row>
    <row r="716" s="175" customFormat="1" ht="18.95" customHeight="1" spans="1:16">
      <c r="A716" s="185"/>
      <c r="B716" s="186"/>
      <c r="C716" s="186" t="s">
        <v>1391</v>
      </c>
      <c r="D716" s="689" t="s">
        <v>1402</v>
      </c>
      <c r="E716" s="186" t="s">
        <v>176</v>
      </c>
      <c r="F716" s="39" t="s">
        <v>1401</v>
      </c>
      <c r="G716" s="38">
        <v>6445</v>
      </c>
      <c r="H716" s="38" t="str">
        <f>IFERROR(VLOOKUP(D716,#REF!,4,0),"0")</f>
        <v>0</v>
      </c>
      <c r="I716" s="38"/>
      <c r="J716" s="38">
        <f>VLOOKUP(F716,'数据-省本级决算数'!$A:$B,2,0)</f>
        <v>2108</v>
      </c>
      <c r="K716" s="193">
        <f t="shared" si="70"/>
        <v>0.33</v>
      </c>
      <c r="L716" s="193" t="e">
        <f t="shared" si="71"/>
        <v>#DIV/0!</v>
      </c>
      <c r="M716" s="193">
        <f t="shared" si="72"/>
        <v>0</v>
      </c>
      <c r="N716" s="148">
        <f t="shared" si="68"/>
        <v>-0.673</v>
      </c>
      <c r="O716" s="194" t="str">
        <f t="shared" si="69"/>
        <v>是</v>
      </c>
      <c r="P716" s="194" t="str">
        <f t="shared" si="73"/>
        <v>是</v>
      </c>
    </row>
    <row r="717" s="175" customFormat="1" ht="18.95" customHeight="1" spans="1:16">
      <c r="A717" s="185"/>
      <c r="B717" s="186"/>
      <c r="C717" s="186" t="s">
        <v>1391</v>
      </c>
      <c r="D717" s="689" t="s">
        <v>1403</v>
      </c>
      <c r="E717" s="186" t="s">
        <v>176</v>
      </c>
      <c r="F717" s="62" t="s">
        <v>189</v>
      </c>
      <c r="G717" s="38">
        <v>1216</v>
      </c>
      <c r="H717" s="38" t="str">
        <f>IFERROR(VLOOKUP(D717,#REF!,4,0),"0")</f>
        <v>0</v>
      </c>
      <c r="I717" s="38"/>
      <c r="J717" s="38">
        <f>VLOOKUP(F717,'数据-省本级决算数'!$A:$B,2,0)</f>
        <v>103</v>
      </c>
      <c r="K717" s="193">
        <f t="shared" si="70"/>
        <v>0.08</v>
      </c>
      <c r="L717" s="193" t="e">
        <f t="shared" si="71"/>
        <v>#DIV/0!</v>
      </c>
      <c r="M717" s="193">
        <f t="shared" si="72"/>
        <v>0</v>
      </c>
      <c r="N717" s="148">
        <f t="shared" si="68"/>
        <v>-0.915</v>
      </c>
      <c r="O717" s="194" t="str">
        <f t="shared" si="69"/>
        <v>是</v>
      </c>
      <c r="P717" s="194" t="str">
        <f t="shared" si="73"/>
        <v>是</v>
      </c>
    </row>
    <row r="718" s="175" customFormat="1" ht="18.95" customHeight="1" spans="1:16">
      <c r="A718" s="185"/>
      <c r="B718" s="186"/>
      <c r="C718" s="186" t="s">
        <v>1391</v>
      </c>
      <c r="D718" s="689" t="s">
        <v>1405</v>
      </c>
      <c r="E718" s="186" t="s">
        <v>176</v>
      </c>
      <c r="F718" s="60" t="s">
        <v>1404</v>
      </c>
      <c r="G718" s="38">
        <v>2621</v>
      </c>
      <c r="H718" s="38" t="str">
        <f>IFERROR(VLOOKUP(D718,#REF!,4,0),"0")</f>
        <v>0</v>
      </c>
      <c r="I718" s="38"/>
      <c r="J718" s="38">
        <f>VLOOKUP(F718,'数据-省本级决算数'!$A:$B,2,0)</f>
        <v>678</v>
      </c>
      <c r="K718" s="193">
        <f t="shared" si="70"/>
        <v>0.26</v>
      </c>
      <c r="L718" s="193" t="e">
        <f t="shared" si="71"/>
        <v>#DIV/0!</v>
      </c>
      <c r="M718" s="193">
        <f t="shared" si="72"/>
        <v>0</v>
      </c>
      <c r="N718" s="148">
        <f t="shared" si="68"/>
        <v>-0.741</v>
      </c>
      <c r="O718" s="194" t="str">
        <f t="shared" si="69"/>
        <v>是</v>
      </c>
      <c r="P718" s="194" t="str">
        <f t="shared" si="73"/>
        <v>是</v>
      </c>
    </row>
    <row r="719" s="175" customFormat="1" ht="18.95" customHeight="1" spans="1:16">
      <c r="A719" s="185"/>
      <c r="B719" s="690" t="s">
        <v>1290</v>
      </c>
      <c r="C719" s="186"/>
      <c r="D719" s="39">
        <v>21099</v>
      </c>
      <c r="E719" s="186"/>
      <c r="F719" s="60" t="s">
        <v>1406</v>
      </c>
      <c r="G719" s="188">
        <f ca="1">SUMIF($C718:$C1940,$D719,$G718:$G1939)</f>
        <v>8055</v>
      </c>
      <c r="H719" s="38">
        <f ca="1">SUMIF($C718:$C1939,$D719,$H718:$H1938)</f>
        <v>0</v>
      </c>
      <c r="I719" s="38">
        <f>IFERROR(VLOOKUP(F719,'数据-省本级调整数'!$A:$B,2,0),0)</f>
        <v>8863</v>
      </c>
      <c r="J719" s="38">
        <f>IFERROR(VLOOKUP(F719,'数据-省本级决算数'!$A:$B,2,0),0)</f>
        <v>0</v>
      </c>
      <c r="K719" s="193">
        <f ca="1" t="shared" si="70"/>
        <v>0</v>
      </c>
      <c r="L719" s="193" t="e">
        <f ca="1" t="shared" si="71"/>
        <v>#DIV/0!</v>
      </c>
      <c r="M719" s="193">
        <f t="shared" si="72"/>
        <v>0</v>
      </c>
      <c r="N719" s="146">
        <f ca="1" t="shared" si="68"/>
        <v>-1</v>
      </c>
      <c r="O719" s="194" t="str">
        <f ca="1" t="shared" si="69"/>
        <v>是</v>
      </c>
      <c r="P719" s="194" t="str">
        <f t="shared" si="73"/>
        <v>是</v>
      </c>
    </row>
    <row r="720" s="175" customFormat="1" ht="18.95" customHeight="1" spans="1:16">
      <c r="A720" s="185"/>
      <c r="B720" s="186"/>
      <c r="C720" s="39">
        <v>21099</v>
      </c>
      <c r="D720" s="39">
        <v>2109901</v>
      </c>
      <c r="E720" s="186" t="s">
        <v>176</v>
      </c>
      <c r="F720" s="60" t="s">
        <v>1407</v>
      </c>
      <c r="G720" s="38">
        <v>8055</v>
      </c>
      <c r="H720" s="38" t="str">
        <f>IFERROR(VLOOKUP(D720,#REF!,4,0),"0")</f>
        <v>0</v>
      </c>
      <c r="I720" s="38"/>
      <c r="J720" s="38">
        <f>VLOOKUP(F720,'数据-省本级决算数'!$A:$B,2,0)</f>
        <v>8863</v>
      </c>
      <c r="K720" s="193">
        <f t="shared" si="70"/>
        <v>1.1</v>
      </c>
      <c r="L720" s="193" t="e">
        <f t="shared" si="71"/>
        <v>#DIV/0!</v>
      </c>
      <c r="M720" s="193">
        <f t="shared" si="72"/>
        <v>0</v>
      </c>
      <c r="N720" s="148">
        <f t="shared" si="68"/>
        <v>0.1</v>
      </c>
      <c r="O720" s="194" t="str">
        <f t="shared" si="69"/>
        <v>是</v>
      </c>
      <c r="P720" s="194" t="str">
        <f t="shared" si="73"/>
        <v>是</v>
      </c>
    </row>
    <row r="721" s="175" customFormat="1" ht="18.95" customHeight="1" spans="1:16">
      <c r="A721" s="185" t="s">
        <v>164</v>
      </c>
      <c r="B721" s="186" t="s">
        <v>165</v>
      </c>
      <c r="C721" s="186"/>
      <c r="D721" s="187" t="s">
        <v>1409</v>
      </c>
      <c r="E721" s="186"/>
      <c r="F721" s="61" t="s">
        <v>1408</v>
      </c>
      <c r="G721" s="188">
        <f ca="1">SUMIF($B722:$B$1300,$D721,$G722:$G$1300)</f>
        <v>51557</v>
      </c>
      <c r="H721" s="188">
        <f ca="1">SUMIF($B722:$B$1300,$D721,$H722:$H$1300)</f>
        <v>0</v>
      </c>
      <c r="I721" s="188">
        <f>SUMIF($B722:$B$1300,$D721,$I722:$I$1300)</f>
        <v>41981</v>
      </c>
      <c r="J721" s="38">
        <f>VLOOKUP(F721,'数据-省本级决算数'!$A:$B,2,0)</f>
        <v>30012</v>
      </c>
      <c r="K721" s="193">
        <f ca="1" t="shared" si="70"/>
        <v>0.58</v>
      </c>
      <c r="L721" s="193" t="e">
        <f ca="1" t="shared" si="71"/>
        <v>#DIV/0!</v>
      </c>
      <c r="M721" s="193">
        <f t="shared" si="72"/>
        <v>0.71</v>
      </c>
      <c r="N721" s="146">
        <f ca="1" t="shared" si="68"/>
        <v>-0.418</v>
      </c>
      <c r="O721" s="194" t="str">
        <f ca="1" t="shared" si="69"/>
        <v>是</v>
      </c>
      <c r="P721" s="194" t="str">
        <f t="shared" si="73"/>
        <v>是</v>
      </c>
    </row>
    <row r="722" s="175" customFormat="1" ht="18.95" customHeight="1" spans="1:16">
      <c r="A722" s="185" t="s">
        <v>165</v>
      </c>
      <c r="B722" s="690" t="s">
        <v>1409</v>
      </c>
      <c r="C722" s="186"/>
      <c r="D722" s="187" t="s">
        <v>1411</v>
      </c>
      <c r="E722" s="186"/>
      <c r="F722" s="60" t="s">
        <v>1410</v>
      </c>
      <c r="G722" s="38">
        <f ca="1">SUMIF($C721:$C1943,$D722,$G721:$G1942)</f>
        <v>8088</v>
      </c>
      <c r="H722" s="38">
        <f ca="1">SUMIF($C721:$C1942,$D722,$H721:$H1941)</f>
        <v>0</v>
      </c>
      <c r="I722" s="38">
        <f>IFERROR(VLOOKUP(F722,'数据-省本级调整数'!$A:$B,2,0),0)</f>
        <v>11593</v>
      </c>
      <c r="J722" s="38">
        <f>VLOOKUP(F722,'数据-省本级决算数'!$A:$B,2,0)</f>
        <v>7317</v>
      </c>
      <c r="K722" s="193">
        <f ca="1" t="shared" si="70"/>
        <v>0.9</v>
      </c>
      <c r="L722" s="193" t="e">
        <f ca="1" t="shared" si="71"/>
        <v>#DIV/0!</v>
      </c>
      <c r="M722" s="193">
        <f t="shared" si="72"/>
        <v>0.63</v>
      </c>
      <c r="N722" s="148">
        <f ca="1" t="shared" si="68"/>
        <v>-0.095</v>
      </c>
      <c r="O722" s="194" t="str">
        <f ca="1" t="shared" si="69"/>
        <v>是</v>
      </c>
      <c r="P722" s="194" t="str">
        <f t="shared" si="73"/>
        <v>是</v>
      </c>
    </row>
    <row r="723" s="175" customFormat="1" ht="18.95" customHeight="1" spans="1:16">
      <c r="A723" s="185" t="s">
        <v>165</v>
      </c>
      <c r="B723" s="186" t="s">
        <v>165</v>
      </c>
      <c r="C723" s="186" t="s">
        <v>1411</v>
      </c>
      <c r="D723" s="187" t="s">
        <v>1412</v>
      </c>
      <c r="E723" s="186" t="s">
        <v>176</v>
      </c>
      <c r="F723" s="60" t="s">
        <v>170</v>
      </c>
      <c r="G723" s="38">
        <v>1498</v>
      </c>
      <c r="H723" s="38" t="str">
        <f>IFERROR(VLOOKUP(D723,#REF!,4,0),"0")</f>
        <v>0</v>
      </c>
      <c r="I723" s="38"/>
      <c r="J723" s="38">
        <f>VLOOKUP(F723,'数据-省本级决算数'!$A:$B,2,0)</f>
        <v>4776</v>
      </c>
      <c r="K723" s="193">
        <f t="shared" si="70"/>
        <v>3.19</v>
      </c>
      <c r="L723" s="193" t="e">
        <f t="shared" si="71"/>
        <v>#DIV/0!</v>
      </c>
      <c r="M723" s="193">
        <f t="shared" si="72"/>
        <v>0</v>
      </c>
      <c r="N723" s="148">
        <f t="shared" si="68"/>
        <v>2.188</v>
      </c>
      <c r="O723" s="194" t="str">
        <f t="shared" si="69"/>
        <v>是</v>
      </c>
      <c r="P723" s="194" t="str">
        <f t="shared" si="73"/>
        <v>否</v>
      </c>
    </row>
    <row r="724" s="175" customFormat="1" ht="18.95" customHeight="1" spans="1:16">
      <c r="A724" s="185" t="s">
        <v>165</v>
      </c>
      <c r="B724" s="186" t="s">
        <v>165</v>
      </c>
      <c r="C724" s="186" t="s">
        <v>1411</v>
      </c>
      <c r="D724" s="187" t="s">
        <v>1413</v>
      </c>
      <c r="E724" s="186" t="s">
        <v>176</v>
      </c>
      <c r="F724" s="60" t="s">
        <v>172</v>
      </c>
      <c r="G724" s="38">
        <v>50</v>
      </c>
      <c r="H724" s="38" t="str">
        <f>IFERROR(VLOOKUP(D724,#REF!,4,0),"0")</f>
        <v>0</v>
      </c>
      <c r="I724" s="38"/>
      <c r="J724" s="38">
        <f>VLOOKUP(F724,'数据-省本级决算数'!$A:$B,2,0)</f>
        <v>590</v>
      </c>
      <c r="K724" s="193">
        <f t="shared" si="70"/>
        <v>11.8</v>
      </c>
      <c r="L724" s="193"/>
      <c r="M724" s="193">
        <f t="shared" si="72"/>
        <v>0</v>
      </c>
      <c r="N724" s="148">
        <f t="shared" si="68"/>
        <v>10.8</v>
      </c>
      <c r="O724" s="194" t="str">
        <f t="shared" si="69"/>
        <v>是</v>
      </c>
      <c r="P724" s="194" t="str">
        <f t="shared" si="73"/>
        <v>否</v>
      </c>
    </row>
    <row r="725" s="175" customFormat="1" ht="18.95" customHeight="1" spans="1:16">
      <c r="A725" s="185" t="s">
        <v>165</v>
      </c>
      <c r="B725" s="186" t="s">
        <v>165</v>
      </c>
      <c r="C725" s="186" t="s">
        <v>1411</v>
      </c>
      <c r="D725" s="187" t="s">
        <v>1414</v>
      </c>
      <c r="E725" s="186" t="s">
        <v>176</v>
      </c>
      <c r="F725" s="60" t="s">
        <v>174</v>
      </c>
      <c r="G725" s="38">
        <v>68</v>
      </c>
      <c r="H725" s="38" t="str">
        <f>IFERROR(VLOOKUP(D725,#REF!,4,0),"0")</f>
        <v>0</v>
      </c>
      <c r="I725" s="38"/>
      <c r="J725" s="38">
        <f>VLOOKUP(F725,'数据-省本级决算数'!$A:$B,2,0)</f>
        <v>713</v>
      </c>
      <c r="K725" s="193">
        <f t="shared" si="70"/>
        <v>10.49</v>
      </c>
      <c r="L725" s="193" t="e">
        <f t="shared" si="71"/>
        <v>#DIV/0!</v>
      </c>
      <c r="M725" s="193">
        <f t="shared" si="72"/>
        <v>0</v>
      </c>
      <c r="N725" s="148">
        <f t="shared" si="68"/>
        <v>9.485</v>
      </c>
      <c r="O725" s="194" t="str">
        <f t="shared" si="69"/>
        <v>是</v>
      </c>
      <c r="P725" s="194" t="str">
        <f t="shared" si="73"/>
        <v>否</v>
      </c>
    </row>
    <row r="726" s="175" customFormat="1" ht="18.95" customHeight="1" spans="1:16">
      <c r="A726" s="185" t="s">
        <v>165</v>
      </c>
      <c r="B726" s="186" t="s">
        <v>165</v>
      </c>
      <c r="C726" s="186" t="s">
        <v>1411</v>
      </c>
      <c r="D726" s="187" t="s">
        <v>1416</v>
      </c>
      <c r="E726" s="186" t="s">
        <v>176</v>
      </c>
      <c r="F726" s="60" t="s">
        <v>1415</v>
      </c>
      <c r="G726" s="38">
        <v>108</v>
      </c>
      <c r="H726" s="38" t="str">
        <f>IFERROR(VLOOKUP(D726,#REF!,4,0),"0")</f>
        <v>0</v>
      </c>
      <c r="I726" s="38"/>
      <c r="J726" s="38">
        <f>VLOOKUP(F726,'数据-省本级决算数'!$A:$B,2,0)</f>
        <v>476</v>
      </c>
      <c r="K726" s="193">
        <f t="shared" si="70"/>
        <v>4.41</v>
      </c>
      <c r="L726" s="193" t="e">
        <f t="shared" si="71"/>
        <v>#DIV/0!</v>
      </c>
      <c r="M726" s="193">
        <f t="shared" si="72"/>
        <v>0</v>
      </c>
      <c r="N726" s="148">
        <f t="shared" si="68"/>
        <v>3.407</v>
      </c>
      <c r="O726" s="194" t="str">
        <f t="shared" si="69"/>
        <v>是</v>
      </c>
      <c r="P726" s="194" t="str">
        <f t="shared" si="73"/>
        <v>否</v>
      </c>
    </row>
    <row r="727" s="175" customFormat="1" ht="18.95" customHeight="1" spans="1:16">
      <c r="A727" s="185" t="s">
        <v>165</v>
      </c>
      <c r="B727" s="186"/>
      <c r="C727" s="186" t="s">
        <v>1411</v>
      </c>
      <c r="D727" s="187" t="s">
        <v>1418</v>
      </c>
      <c r="E727" s="186" t="s">
        <v>176</v>
      </c>
      <c r="F727" s="60" t="s">
        <v>1417</v>
      </c>
      <c r="G727" s="38">
        <v>0</v>
      </c>
      <c r="H727" s="38" t="str">
        <f>IFERROR(VLOOKUP(D727,#REF!,4,0),"0")</f>
        <v>0</v>
      </c>
      <c r="I727" s="38"/>
      <c r="J727" s="38">
        <f>VLOOKUP(F727,'数据-省本级决算数'!$A:$B,2,0)</f>
        <v>0</v>
      </c>
      <c r="K727" s="193"/>
      <c r="L727" s="193"/>
      <c r="M727" s="193">
        <f t="shared" si="72"/>
        <v>0</v>
      </c>
      <c r="N727" s="148" t="str">
        <f t="shared" si="68"/>
        <v/>
      </c>
      <c r="O727" s="194" t="str">
        <f t="shared" si="69"/>
        <v>否</v>
      </c>
      <c r="P727" s="194" t="str">
        <f t="shared" si="73"/>
        <v>否</v>
      </c>
    </row>
    <row r="728" s="175" customFormat="1" ht="18.95" customHeight="1" spans="1:16">
      <c r="A728" s="185" t="s">
        <v>165</v>
      </c>
      <c r="B728" s="186" t="s">
        <v>165</v>
      </c>
      <c r="C728" s="186" t="s">
        <v>1411</v>
      </c>
      <c r="D728" s="187" t="s">
        <v>1420</v>
      </c>
      <c r="E728" s="186" t="s">
        <v>176</v>
      </c>
      <c r="F728" s="60" t="s">
        <v>1419</v>
      </c>
      <c r="G728" s="38">
        <v>54</v>
      </c>
      <c r="H728" s="38" t="str">
        <f>IFERROR(VLOOKUP(D728,#REF!,4,0),"0")</f>
        <v>0</v>
      </c>
      <c r="I728" s="38"/>
      <c r="J728" s="38">
        <f>VLOOKUP(F728,'数据-省本级决算数'!$A:$B,2,0)</f>
        <v>248</v>
      </c>
      <c r="K728" s="193">
        <f t="shared" si="70"/>
        <v>4.59</v>
      </c>
      <c r="L728" s="193" t="e">
        <f t="shared" si="71"/>
        <v>#DIV/0!</v>
      </c>
      <c r="M728" s="193">
        <f t="shared" si="72"/>
        <v>0</v>
      </c>
      <c r="N728" s="148">
        <f t="shared" si="68"/>
        <v>3.593</v>
      </c>
      <c r="O728" s="194" t="str">
        <f t="shared" si="69"/>
        <v>是</v>
      </c>
      <c r="P728" s="194" t="str">
        <f t="shared" si="73"/>
        <v>否</v>
      </c>
    </row>
    <row r="729" s="175" customFormat="1" ht="18.95" customHeight="1" spans="1:16">
      <c r="A729" s="185" t="s">
        <v>165</v>
      </c>
      <c r="B729" s="186" t="s">
        <v>165</v>
      </c>
      <c r="C729" s="186" t="s">
        <v>1411</v>
      </c>
      <c r="D729" s="187" t="s">
        <v>1422</v>
      </c>
      <c r="E729" s="186" t="s">
        <v>176</v>
      </c>
      <c r="F729" s="60" t="s">
        <v>1421</v>
      </c>
      <c r="G729" s="38">
        <v>0</v>
      </c>
      <c r="H729" s="38" t="str">
        <f>IFERROR(VLOOKUP(D729,#REF!,4,0),"0")</f>
        <v>0</v>
      </c>
      <c r="I729" s="38"/>
      <c r="J729" s="38">
        <f>VLOOKUP(F729,'数据-省本级决算数'!$A:$B,2,0)</f>
        <v>0</v>
      </c>
      <c r="K729" s="193"/>
      <c r="L729" s="193"/>
      <c r="M729" s="193">
        <f t="shared" si="72"/>
        <v>0</v>
      </c>
      <c r="N729" s="148" t="str">
        <f t="shared" si="68"/>
        <v/>
      </c>
      <c r="O729" s="194" t="str">
        <f t="shared" si="69"/>
        <v>否</v>
      </c>
      <c r="P729" s="194" t="str">
        <f t="shared" si="73"/>
        <v>否</v>
      </c>
    </row>
    <row r="730" s="175" customFormat="1" ht="18.95" customHeight="1" spans="1:16">
      <c r="A730" s="185" t="s">
        <v>165</v>
      </c>
      <c r="B730" s="186" t="s">
        <v>165</v>
      </c>
      <c r="C730" s="186" t="s">
        <v>1411</v>
      </c>
      <c r="D730" s="187" t="s">
        <v>1424</v>
      </c>
      <c r="E730" s="186" t="s">
        <v>176</v>
      </c>
      <c r="F730" s="60" t="s">
        <v>1423</v>
      </c>
      <c r="G730" s="38">
        <v>6310</v>
      </c>
      <c r="H730" s="38" t="str">
        <f>IFERROR(VLOOKUP(D730,#REF!,4,0),"0")</f>
        <v>0</v>
      </c>
      <c r="I730" s="38"/>
      <c r="J730" s="38">
        <f>VLOOKUP(F730,'数据-省本级决算数'!$A:$B,2,0)</f>
        <v>4648</v>
      </c>
      <c r="K730" s="193">
        <f t="shared" si="70"/>
        <v>0.74</v>
      </c>
      <c r="L730" s="193" t="e">
        <f t="shared" si="71"/>
        <v>#DIV/0!</v>
      </c>
      <c r="M730" s="193">
        <f t="shared" si="72"/>
        <v>0</v>
      </c>
      <c r="N730" s="148">
        <f t="shared" si="68"/>
        <v>-0.263</v>
      </c>
      <c r="O730" s="194" t="str">
        <f t="shared" si="69"/>
        <v>是</v>
      </c>
      <c r="P730" s="194" t="str">
        <f t="shared" si="73"/>
        <v>否</v>
      </c>
    </row>
    <row r="731" s="175" customFormat="1" ht="18.95" customHeight="1" spans="1:16">
      <c r="A731" s="185" t="s">
        <v>165</v>
      </c>
      <c r="B731" s="186" t="s">
        <v>1409</v>
      </c>
      <c r="C731" s="186" t="s">
        <v>165</v>
      </c>
      <c r="D731" s="187" t="s">
        <v>1426</v>
      </c>
      <c r="E731" s="186"/>
      <c r="F731" s="60" t="s">
        <v>1425</v>
      </c>
      <c r="G731" s="38">
        <f ca="1">SUMIF($C730:$C1952,$D731,$G730:$G1951)</f>
        <v>414</v>
      </c>
      <c r="H731" s="38">
        <f ca="1">SUMIF($C730:$C1951,$D731,$H730:$H1950)</f>
        <v>0</v>
      </c>
      <c r="I731" s="38">
        <f>IFERROR(VLOOKUP(F731,'数据-省本级调整数'!$A:$B,2,0),0)</f>
        <v>1397</v>
      </c>
      <c r="J731" s="38">
        <f>VLOOKUP(F731,'数据-省本级决算数'!$A:$B,2,0)</f>
        <v>1307</v>
      </c>
      <c r="K731" s="193">
        <f ca="1" t="shared" si="70"/>
        <v>3.16</v>
      </c>
      <c r="L731" s="193" t="e">
        <f ca="1" t="shared" si="71"/>
        <v>#DIV/0!</v>
      </c>
      <c r="M731" s="193">
        <f t="shared" si="72"/>
        <v>0.94</v>
      </c>
      <c r="N731" s="148">
        <f ca="1" t="shared" si="68"/>
        <v>2.157</v>
      </c>
      <c r="O731" s="194" t="str">
        <f ca="1" t="shared" si="69"/>
        <v>是</v>
      </c>
      <c r="P731" s="194" t="str">
        <f t="shared" si="73"/>
        <v>是</v>
      </c>
    </row>
    <row r="732" s="175" customFormat="1" ht="18.95" customHeight="1" spans="1:16">
      <c r="A732" s="185" t="s">
        <v>165</v>
      </c>
      <c r="B732" s="186" t="s">
        <v>165</v>
      </c>
      <c r="C732" s="690" t="s">
        <v>1426</v>
      </c>
      <c r="D732" s="187" t="s">
        <v>1428</v>
      </c>
      <c r="E732" s="186" t="s">
        <v>176</v>
      </c>
      <c r="F732" s="39" t="s">
        <v>1427</v>
      </c>
      <c r="G732" s="38">
        <v>0</v>
      </c>
      <c r="H732" s="38" t="str">
        <f>IFERROR(VLOOKUP(D732,#REF!,4,0),"0")</f>
        <v>0</v>
      </c>
      <c r="I732" s="38"/>
      <c r="J732" s="38">
        <f>VLOOKUP(F732,'数据-省本级决算数'!$A:$B,2,0)</f>
        <v>0</v>
      </c>
      <c r="K732" s="193"/>
      <c r="L732" s="193"/>
      <c r="M732" s="193">
        <f t="shared" si="72"/>
        <v>0</v>
      </c>
      <c r="N732" s="148" t="str">
        <f t="shared" si="68"/>
        <v/>
      </c>
      <c r="O732" s="194" t="str">
        <f t="shared" si="69"/>
        <v>否</v>
      </c>
      <c r="P732" s="194" t="str">
        <f t="shared" si="73"/>
        <v>否</v>
      </c>
    </row>
    <row r="733" s="175" customFormat="1" ht="18.95" customHeight="1" spans="1:16">
      <c r="A733" s="185" t="s">
        <v>165</v>
      </c>
      <c r="B733" s="186" t="s">
        <v>165</v>
      </c>
      <c r="C733" s="690" t="s">
        <v>1426</v>
      </c>
      <c r="D733" s="187" t="s">
        <v>1430</v>
      </c>
      <c r="E733" s="186" t="s">
        <v>176</v>
      </c>
      <c r="F733" s="60" t="s">
        <v>1429</v>
      </c>
      <c r="G733" s="38">
        <v>414</v>
      </c>
      <c r="H733" s="38" t="str">
        <f>IFERROR(VLOOKUP(D733,#REF!,4,0),"0")</f>
        <v>0</v>
      </c>
      <c r="I733" s="38"/>
      <c r="J733" s="38">
        <f>VLOOKUP(F733,'数据-省本级决算数'!$A:$B,2,0)</f>
        <v>429</v>
      </c>
      <c r="K733" s="193">
        <f t="shared" si="70"/>
        <v>1.04</v>
      </c>
      <c r="L733" s="193" t="e">
        <f t="shared" si="71"/>
        <v>#DIV/0!</v>
      </c>
      <c r="M733" s="193">
        <f t="shared" si="72"/>
        <v>0</v>
      </c>
      <c r="N733" s="148">
        <f t="shared" si="68"/>
        <v>0.036</v>
      </c>
      <c r="O733" s="194" t="str">
        <f t="shared" si="69"/>
        <v>是</v>
      </c>
      <c r="P733" s="194" t="str">
        <f t="shared" si="73"/>
        <v>否</v>
      </c>
    </row>
    <row r="734" s="175" customFormat="1" ht="18.95" customHeight="1" spans="1:16">
      <c r="A734" s="185" t="s">
        <v>165</v>
      </c>
      <c r="B734" s="186" t="s">
        <v>165</v>
      </c>
      <c r="C734" s="690" t="s">
        <v>1426</v>
      </c>
      <c r="D734" s="187" t="s">
        <v>1432</v>
      </c>
      <c r="E734" s="186" t="s">
        <v>176</v>
      </c>
      <c r="F734" s="60" t="s">
        <v>1431</v>
      </c>
      <c r="G734" s="38">
        <v>0</v>
      </c>
      <c r="H734" s="38" t="str">
        <f>IFERROR(VLOOKUP(D734,#REF!,4,0),"0")</f>
        <v>0</v>
      </c>
      <c r="I734" s="38"/>
      <c r="J734" s="38">
        <f>VLOOKUP(F734,'数据-省本级决算数'!$A:$B,2,0)</f>
        <v>878</v>
      </c>
      <c r="K734" s="193"/>
      <c r="L734" s="193"/>
      <c r="M734" s="193">
        <f t="shared" si="72"/>
        <v>0</v>
      </c>
      <c r="N734" s="148" t="str">
        <f t="shared" si="68"/>
        <v/>
      </c>
      <c r="O734" s="194" t="str">
        <f t="shared" si="69"/>
        <v>是</v>
      </c>
      <c r="P734" s="194" t="str">
        <f t="shared" si="73"/>
        <v>否</v>
      </c>
    </row>
    <row r="735" s="175" customFormat="1" ht="18.95" customHeight="1" spans="1:16">
      <c r="A735" s="185" t="s">
        <v>165</v>
      </c>
      <c r="B735" s="690" t="s">
        <v>1409</v>
      </c>
      <c r="C735" s="186"/>
      <c r="D735" s="187" t="s">
        <v>1434</v>
      </c>
      <c r="E735" s="186"/>
      <c r="F735" s="60" t="s">
        <v>1433</v>
      </c>
      <c r="G735" s="38">
        <f ca="1">SUMIF($C734:$C1956,$D735,$G734:$G1955)</f>
        <v>4771</v>
      </c>
      <c r="H735" s="38">
        <f ca="1">SUMIF($C734:$C1955,$D735,$H734:$H1954)</f>
        <v>0</v>
      </c>
      <c r="I735" s="38">
        <f>IFERROR(VLOOKUP(F735,'数据-省本级调整数'!$A:$B,2,0),0)</f>
        <v>1582</v>
      </c>
      <c r="J735" s="38">
        <f>VLOOKUP(F735,'数据-省本级决算数'!$A:$B,2,0)</f>
        <v>541</v>
      </c>
      <c r="K735" s="193">
        <f ca="1" t="shared" si="70"/>
        <v>0.11</v>
      </c>
      <c r="L735" s="193" t="e">
        <f ca="1" t="shared" si="71"/>
        <v>#DIV/0!</v>
      </c>
      <c r="M735" s="193">
        <f t="shared" si="72"/>
        <v>0.34</v>
      </c>
      <c r="N735" s="148">
        <f ca="1" t="shared" si="68"/>
        <v>-0.887</v>
      </c>
      <c r="O735" s="194" t="str">
        <f ca="1" t="shared" si="69"/>
        <v>是</v>
      </c>
      <c r="P735" s="194" t="str">
        <f t="shared" si="73"/>
        <v>是</v>
      </c>
    </row>
    <row r="736" s="175" customFormat="1" ht="18.95" customHeight="1" spans="1:16">
      <c r="A736" s="185" t="s">
        <v>165</v>
      </c>
      <c r="B736" s="186" t="s">
        <v>165</v>
      </c>
      <c r="C736" s="690" t="s">
        <v>1434</v>
      </c>
      <c r="D736" s="187" t="s">
        <v>1436</v>
      </c>
      <c r="E736" s="186" t="s">
        <v>176</v>
      </c>
      <c r="F736" s="60" t="s">
        <v>1435</v>
      </c>
      <c r="G736" s="38">
        <v>0</v>
      </c>
      <c r="H736" s="38" t="str">
        <f>IFERROR(VLOOKUP(D736,#REF!,4,0),"0")</f>
        <v>0</v>
      </c>
      <c r="I736" s="38"/>
      <c r="J736" s="38">
        <f>VLOOKUP(F736,'数据-省本级决算数'!$A:$B,2,0)</f>
        <v>0</v>
      </c>
      <c r="K736" s="193"/>
      <c r="L736" s="193"/>
      <c r="M736" s="193">
        <f t="shared" si="72"/>
        <v>0</v>
      </c>
      <c r="N736" s="148" t="str">
        <f t="shared" si="68"/>
        <v/>
      </c>
      <c r="O736" s="194" t="str">
        <f t="shared" si="69"/>
        <v>否</v>
      </c>
      <c r="P736" s="194" t="str">
        <f t="shared" si="73"/>
        <v>否</v>
      </c>
    </row>
    <row r="737" s="175" customFormat="1" ht="18.95" customHeight="1" spans="1:16">
      <c r="A737" s="185" t="s">
        <v>165</v>
      </c>
      <c r="B737" s="186" t="s">
        <v>165</v>
      </c>
      <c r="C737" s="690" t="s">
        <v>1434</v>
      </c>
      <c r="D737" s="187" t="s">
        <v>1438</v>
      </c>
      <c r="E737" s="186" t="s">
        <v>176</v>
      </c>
      <c r="F737" s="60" t="s">
        <v>1437</v>
      </c>
      <c r="G737" s="38">
        <v>257</v>
      </c>
      <c r="H737" s="38" t="str">
        <f>IFERROR(VLOOKUP(D737,#REF!,4,0),"0")</f>
        <v>0</v>
      </c>
      <c r="I737" s="38"/>
      <c r="J737" s="38">
        <f>VLOOKUP(F737,'数据-省本级决算数'!$A:$B,2,0)</f>
        <v>-1009</v>
      </c>
      <c r="K737" s="193">
        <f t="shared" si="70"/>
        <v>-3.93</v>
      </c>
      <c r="L737" s="193" t="e">
        <f t="shared" si="71"/>
        <v>#DIV/0!</v>
      </c>
      <c r="M737" s="193">
        <f t="shared" si="72"/>
        <v>0</v>
      </c>
      <c r="N737" s="148">
        <f t="shared" si="68"/>
        <v>-4.926</v>
      </c>
      <c r="O737" s="194" t="str">
        <f t="shared" si="69"/>
        <v>是</v>
      </c>
      <c r="P737" s="194" t="str">
        <f t="shared" si="73"/>
        <v>否</v>
      </c>
    </row>
    <row r="738" s="175" customFormat="1" ht="18.95" customHeight="1" spans="1:16">
      <c r="A738" s="185" t="s">
        <v>165</v>
      </c>
      <c r="B738" s="186" t="s">
        <v>165</v>
      </c>
      <c r="C738" s="690" t="s">
        <v>1434</v>
      </c>
      <c r="D738" s="187" t="s">
        <v>1440</v>
      </c>
      <c r="E738" s="186" t="s">
        <v>176</v>
      </c>
      <c r="F738" s="60" t="s">
        <v>1439</v>
      </c>
      <c r="G738" s="38">
        <v>0</v>
      </c>
      <c r="H738" s="38" t="str">
        <f>IFERROR(VLOOKUP(D738,#REF!,4,0),"0")</f>
        <v>0</v>
      </c>
      <c r="I738" s="38"/>
      <c r="J738" s="38">
        <f>VLOOKUP(F738,'数据-省本级决算数'!$A:$B,2,0)</f>
        <v>0</v>
      </c>
      <c r="K738" s="193"/>
      <c r="L738" s="193"/>
      <c r="M738" s="193">
        <f t="shared" si="72"/>
        <v>0</v>
      </c>
      <c r="N738" s="148" t="str">
        <f t="shared" si="68"/>
        <v/>
      </c>
      <c r="O738" s="194" t="str">
        <f t="shared" si="69"/>
        <v>否</v>
      </c>
      <c r="P738" s="194" t="str">
        <f t="shared" si="73"/>
        <v>否</v>
      </c>
    </row>
    <row r="739" s="175" customFormat="1" ht="18.95" customHeight="1" spans="1:16">
      <c r="A739" s="185" t="s">
        <v>165</v>
      </c>
      <c r="B739" s="186" t="s">
        <v>165</v>
      </c>
      <c r="C739" s="690" t="s">
        <v>1434</v>
      </c>
      <c r="D739" s="187" t="s">
        <v>1442</v>
      </c>
      <c r="E739" s="186" t="s">
        <v>176</v>
      </c>
      <c r="F739" s="60" t="s">
        <v>1441</v>
      </c>
      <c r="G739" s="38">
        <v>76</v>
      </c>
      <c r="H739" s="38" t="str">
        <f>IFERROR(VLOOKUP(D739,#REF!,4,0),"0")</f>
        <v>0</v>
      </c>
      <c r="I739" s="38"/>
      <c r="J739" s="38">
        <f>VLOOKUP(F739,'数据-省本级决算数'!$A:$B,2,0)</f>
        <v>96</v>
      </c>
      <c r="K739" s="193">
        <f t="shared" si="70"/>
        <v>1.26</v>
      </c>
      <c r="L739" s="193" t="e">
        <f t="shared" si="71"/>
        <v>#DIV/0!</v>
      </c>
      <c r="M739" s="193">
        <f t="shared" si="72"/>
        <v>0</v>
      </c>
      <c r="N739" s="148">
        <f t="shared" si="68"/>
        <v>0.263</v>
      </c>
      <c r="O739" s="194" t="str">
        <f t="shared" si="69"/>
        <v>是</v>
      </c>
      <c r="P739" s="194" t="str">
        <f t="shared" si="73"/>
        <v>否</v>
      </c>
    </row>
    <row r="740" s="175" customFormat="1" ht="18.95" customHeight="1" spans="1:16">
      <c r="A740" s="185" t="s">
        <v>165</v>
      </c>
      <c r="B740" s="186"/>
      <c r="C740" s="690" t="s">
        <v>1434</v>
      </c>
      <c r="D740" s="187" t="s">
        <v>1444</v>
      </c>
      <c r="E740" s="186" t="s">
        <v>176</v>
      </c>
      <c r="F740" s="60" t="s">
        <v>1443</v>
      </c>
      <c r="G740" s="38">
        <v>0</v>
      </c>
      <c r="H740" s="38" t="str">
        <f>IFERROR(VLOOKUP(D740,#REF!,4,0),"0")</f>
        <v>0</v>
      </c>
      <c r="I740" s="38"/>
      <c r="J740" s="38">
        <f>VLOOKUP(F740,'数据-省本级决算数'!$A:$B,2,0)</f>
        <v>0</v>
      </c>
      <c r="K740" s="193"/>
      <c r="L740" s="193" t="e">
        <f t="shared" si="71"/>
        <v>#DIV/0!</v>
      </c>
      <c r="M740" s="193">
        <f t="shared" si="72"/>
        <v>0</v>
      </c>
      <c r="N740" s="148" t="str">
        <f t="shared" si="68"/>
        <v/>
      </c>
      <c r="O740" s="194" t="str">
        <f t="shared" si="69"/>
        <v>否</v>
      </c>
      <c r="P740" s="194" t="str">
        <f t="shared" si="73"/>
        <v>否</v>
      </c>
    </row>
    <row r="741" s="175" customFormat="1" ht="18.95" customHeight="1" spans="1:16">
      <c r="A741" s="185" t="s">
        <v>165</v>
      </c>
      <c r="B741" s="186" t="s">
        <v>165</v>
      </c>
      <c r="C741" s="690" t="s">
        <v>1434</v>
      </c>
      <c r="D741" s="187" t="s">
        <v>1446</v>
      </c>
      <c r="E741" s="186" t="s">
        <v>176</v>
      </c>
      <c r="F741" s="60" t="s">
        <v>1445</v>
      </c>
      <c r="G741" s="38">
        <v>0</v>
      </c>
      <c r="H741" s="38" t="str">
        <f>IFERROR(VLOOKUP(D741,#REF!,4,0),"0")</f>
        <v>0</v>
      </c>
      <c r="I741" s="38"/>
      <c r="J741" s="38">
        <f>VLOOKUP(F741,'数据-省本级决算数'!$A:$B,2,0)</f>
        <v>0</v>
      </c>
      <c r="K741" s="193"/>
      <c r="L741" s="193"/>
      <c r="M741" s="193">
        <f t="shared" si="72"/>
        <v>0</v>
      </c>
      <c r="N741" s="148" t="str">
        <f t="shared" si="68"/>
        <v/>
      </c>
      <c r="O741" s="194" t="str">
        <f t="shared" si="69"/>
        <v>否</v>
      </c>
      <c r="P741" s="194" t="str">
        <f t="shared" si="73"/>
        <v>否</v>
      </c>
    </row>
    <row r="742" s="175" customFormat="1" ht="18.95" customHeight="1" spans="1:16">
      <c r="A742" s="185" t="s">
        <v>165</v>
      </c>
      <c r="B742" s="186" t="s">
        <v>165</v>
      </c>
      <c r="C742" s="690" t="s">
        <v>1434</v>
      </c>
      <c r="D742" s="187" t="s">
        <v>1448</v>
      </c>
      <c r="E742" s="186" t="s">
        <v>176</v>
      </c>
      <c r="F742" s="60" t="s">
        <v>1447</v>
      </c>
      <c r="G742" s="38">
        <v>3662</v>
      </c>
      <c r="H742" s="38" t="str">
        <f>IFERROR(VLOOKUP(D742,#REF!,4,0),"0")</f>
        <v>0</v>
      </c>
      <c r="I742" s="38"/>
      <c r="J742" s="38">
        <f>VLOOKUP(F742,'数据-省本级决算数'!$A:$B,2,0)</f>
        <v>1345</v>
      </c>
      <c r="K742" s="193">
        <f t="shared" si="70"/>
        <v>0.37</v>
      </c>
      <c r="L742" s="193" t="e">
        <f t="shared" si="71"/>
        <v>#DIV/0!</v>
      </c>
      <c r="M742" s="193">
        <f t="shared" si="72"/>
        <v>0</v>
      </c>
      <c r="N742" s="148">
        <f t="shared" si="68"/>
        <v>-0.633</v>
      </c>
      <c r="O742" s="194" t="str">
        <f t="shared" si="69"/>
        <v>是</v>
      </c>
      <c r="P742" s="194" t="str">
        <f t="shared" si="73"/>
        <v>否</v>
      </c>
    </row>
    <row r="743" s="175" customFormat="1" ht="18.95" customHeight="1" spans="1:16">
      <c r="A743" s="185" t="s">
        <v>165</v>
      </c>
      <c r="B743" s="186" t="s">
        <v>165</v>
      </c>
      <c r="C743" s="690" t="s">
        <v>1434</v>
      </c>
      <c r="D743" s="187" t="s">
        <v>1450</v>
      </c>
      <c r="E743" s="186" t="s">
        <v>176</v>
      </c>
      <c r="F743" s="60" t="s">
        <v>1449</v>
      </c>
      <c r="G743" s="38">
        <v>776</v>
      </c>
      <c r="H743" s="38" t="str">
        <f>IFERROR(VLOOKUP(D743,#REF!,4,0),"0")</f>
        <v>0</v>
      </c>
      <c r="I743" s="38"/>
      <c r="J743" s="38">
        <f>VLOOKUP(F743,'数据-省本级决算数'!$A:$B,2,0)</f>
        <v>109</v>
      </c>
      <c r="K743" s="193">
        <f t="shared" si="70"/>
        <v>0.14</v>
      </c>
      <c r="L743" s="193" t="e">
        <f t="shared" si="71"/>
        <v>#DIV/0!</v>
      </c>
      <c r="M743" s="193">
        <f t="shared" si="72"/>
        <v>0</v>
      </c>
      <c r="N743" s="148">
        <f t="shared" si="68"/>
        <v>-0.86</v>
      </c>
      <c r="O743" s="194" t="str">
        <f t="shared" si="69"/>
        <v>是</v>
      </c>
      <c r="P743" s="194" t="str">
        <f t="shared" si="73"/>
        <v>否</v>
      </c>
    </row>
    <row r="744" s="175" customFormat="1" ht="18.95" customHeight="1" spans="1:16">
      <c r="A744" s="185" t="s">
        <v>165</v>
      </c>
      <c r="B744" s="690" t="s">
        <v>1409</v>
      </c>
      <c r="C744" s="186"/>
      <c r="D744" s="187" t="s">
        <v>1452</v>
      </c>
      <c r="E744" s="186"/>
      <c r="F744" s="60" t="s">
        <v>1451</v>
      </c>
      <c r="G744" s="38">
        <f ca="1">SUMIF($C743:$C1965,$D744,$G743:$G1964)</f>
        <v>2287</v>
      </c>
      <c r="H744" s="38">
        <f ca="1">SUMIF($C743:$C1964,$D744,$H743:$H1963)</f>
        <v>0</v>
      </c>
      <c r="I744" s="38">
        <f>IFERROR(VLOOKUP(F744,'数据-省本级调整数'!$A:$B,2,0),0)</f>
        <v>1609</v>
      </c>
      <c r="J744" s="38">
        <f>VLOOKUP(F744,'数据-省本级决算数'!$A:$B,2,0)</f>
        <v>95</v>
      </c>
      <c r="K744" s="193">
        <f ca="1" t="shared" si="70"/>
        <v>0.04</v>
      </c>
      <c r="L744" s="193" t="e">
        <f ca="1" t="shared" si="71"/>
        <v>#DIV/0!</v>
      </c>
      <c r="M744" s="193">
        <f t="shared" si="72"/>
        <v>0.06</v>
      </c>
      <c r="N744" s="148">
        <f ca="1" t="shared" si="68"/>
        <v>-0.958</v>
      </c>
      <c r="O744" s="194" t="str">
        <f ca="1" t="shared" si="69"/>
        <v>是</v>
      </c>
      <c r="P744" s="194" t="str">
        <f t="shared" si="73"/>
        <v>是</v>
      </c>
    </row>
    <row r="745" s="175" customFormat="1" ht="18.95" customHeight="1" spans="1:16">
      <c r="A745" s="185" t="s">
        <v>165</v>
      </c>
      <c r="B745" s="186" t="s">
        <v>165</v>
      </c>
      <c r="C745" s="186" t="s">
        <v>1452</v>
      </c>
      <c r="D745" s="689" t="s">
        <v>1454</v>
      </c>
      <c r="E745" s="186" t="s">
        <v>176</v>
      </c>
      <c r="F745" s="60" t="s">
        <v>1453</v>
      </c>
      <c r="G745" s="38">
        <v>303</v>
      </c>
      <c r="H745" s="38" t="str">
        <f>IFERROR(VLOOKUP(D745,#REF!,4,0),"0")</f>
        <v>0</v>
      </c>
      <c r="I745" s="38"/>
      <c r="J745" s="38">
        <f>VLOOKUP(F745,'数据-省本级决算数'!$A:$B,2,0)</f>
        <v>261</v>
      </c>
      <c r="K745" s="193">
        <f t="shared" si="70"/>
        <v>0.86</v>
      </c>
      <c r="L745" s="193" t="e">
        <f t="shared" si="71"/>
        <v>#DIV/0!</v>
      </c>
      <c r="M745" s="193">
        <f t="shared" si="72"/>
        <v>0</v>
      </c>
      <c r="N745" s="148">
        <f t="shared" si="68"/>
        <v>-0.139</v>
      </c>
      <c r="O745" s="194" t="str">
        <f t="shared" si="69"/>
        <v>是</v>
      </c>
      <c r="P745" s="194" t="str">
        <f t="shared" si="73"/>
        <v>否</v>
      </c>
    </row>
    <row r="746" s="175" customFormat="1" ht="18.95" customHeight="1" spans="1:16">
      <c r="A746" s="185" t="s">
        <v>165</v>
      </c>
      <c r="B746" s="186" t="s">
        <v>165</v>
      </c>
      <c r="C746" s="186" t="s">
        <v>1452</v>
      </c>
      <c r="D746" s="187" t="s">
        <v>1456</v>
      </c>
      <c r="E746" s="186" t="s">
        <v>176</v>
      </c>
      <c r="F746" s="60" t="s">
        <v>1455</v>
      </c>
      <c r="G746" s="38">
        <v>0</v>
      </c>
      <c r="H746" s="38" t="str">
        <f>IFERROR(VLOOKUP(D746,#REF!,4,0),"0")</f>
        <v>0</v>
      </c>
      <c r="I746" s="38"/>
      <c r="J746" s="38">
        <f>VLOOKUP(F746,'数据-省本级决算数'!$A:$B,2,0)</f>
        <v>34</v>
      </c>
      <c r="K746" s="193"/>
      <c r="L746" s="193" t="e">
        <f t="shared" si="71"/>
        <v>#DIV/0!</v>
      </c>
      <c r="M746" s="193">
        <f t="shared" si="72"/>
        <v>0</v>
      </c>
      <c r="N746" s="148" t="str">
        <f t="shared" si="68"/>
        <v/>
      </c>
      <c r="O746" s="194" t="str">
        <f t="shared" si="69"/>
        <v>是</v>
      </c>
      <c r="P746" s="194" t="str">
        <f t="shared" si="73"/>
        <v>否</v>
      </c>
    </row>
    <row r="747" s="175" customFormat="1" ht="18.95" customHeight="1" spans="1:16">
      <c r="A747" s="185" t="s">
        <v>165</v>
      </c>
      <c r="B747" s="186"/>
      <c r="C747" s="186" t="s">
        <v>1452</v>
      </c>
      <c r="D747" s="187" t="s">
        <v>1458</v>
      </c>
      <c r="E747" s="186" t="s">
        <v>176</v>
      </c>
      <c r="F747" s="60" t="s">
        <v>1457</v>
      </c>
      <c r="G747" s="38">
        <v>374</v>
      </c>
      <c r="H747" s="38" t="str">
        <f>IFERROR(VLOOKUP(D747,#REF!,4,0),"0")</f>
        <v>0</v>
      </c>
      <c r="I747" s="38"/>
      <c r="J747" s="38">
        <f>VLOOKUP(F747,'数据-省本级决算数'!$A:$B,2,0)</f>
        <v>0</v>
      </c>
      <c r="K747" s="193">
        <f t="shared" si="70"/>
        <v>0</v>
      </c>
      <c r="L747" s="193" t="e">
        <f t="shared" si="71"/>
        <v>#DIV/0!</v>
      </c>
      <c r="M747" s="193">
        <f t="shared" si="72"/>
        <v>0</v>
      </c>
      <c r="N747" s="148">
        <f t="shared" si="68"/>
        <v>-1</v>
      </c>
      <c r="O747" s="194" t="str">
        <f t="shared" si="69"/>
        <v>是</v>
      </c>
      <c r="P747" s="194" t="str">
        <f t="shared" si="73"/>
        <v>否</v>
      </c>
    </row>
    <row r="748" s="175" customFormat="1" ht="18.95" customHeight="1" spans="1:16">
      <c r="A748" s="185" t="s">
        <v>165</v>
      </c>
      <c r="B748" s="186" t="s">
        <v>165</v>
      </c>
      <c r="C748" s="186" t="s">
        <v>1452</v>
      </c>
      <c r="D748" s="187" t="s">
        <v>1460</v>
      </c>
      <c r="E748" s="186" t="s">
        <v>176</v>
      </c>
      <c r="F748" s="60" t="s">
        <v>1459</v>
      </c>
      <c r="G748" s="38">
        <v>1170</v>
      </c>
      <c r="H748" s="38" t="str">
        <f>IFERROR(VLOOKUP(D748,#REF!,4,0),"0")</f>
        <v>0</v>
      </c>
      <c r="I748" s="38"/>
      <c r="J748" s="38">
        <f>VLOOKUP(F748,'数据-省本级决算数'!$A:$B,2,0)</f>
        <v>-200</v>
      </c>
      <c r="K748" s="193">
        <f t="shared" si="70"/>
        <v>-0.17</v>
      </c>
      <c r="L748" s="193" t="e">
        <f t="shared" si="71"/>
        <v>#DIV/0!</v>
      </c>
      <c r="M748" s="193">
        <f t="shared" si="72"/>
        <v>0</v>
      </c>
      <c r="N748" s="148">
        <f t="shared" si="68"/>
        <v>-1.171</v>
      </c>
      <c r="O748" s="194" t="str">
        <f t="shared" si="69"/>
        <v>是</v>
      </c>
      <c r="P748" s="194" t="str">
        <f t="shared" si="73"/>
        <v>否</v>
      </c>
    </row>
    <row r="749" s="175" customFormat="1" ht="18.95" customHeight="1" spans="1:16">
      <c r="A749" s="185" t="s">
        <v>165</v>
      </c>
      <c r="B749" s="186" t="s">
        <v>165</v>
      </c>
      <c r="C749" s="186" t="s">
        <v>1452</v>
      </c>
      <c r="D749" s="187" t="s">
        <v>1462</v>
      </c>
      <c r="E749" s="186" t="s">
        <v>176</v>
      </c>
      <c r="F749" s="60" t="s">
        <v>1461</v>
      </c>
      <c r="G749" s="38">
        <v>440</v>
      </c>
      <c r="H749" s="38" t="str">
        <f>IFERROR(VLOOKUP(D749,#REF!,4,0),"0")</f>
        <v>0</v>
      </c>
      <c r="I749" s="38"/>
      <c r="J749" s="38">
        <f>VLOOKUP(F749,'数据-省本级决算数'!$A:$B,2,0)</f>
        <v>0</v>
      </c>
      <c r="K749" s="193">
        <f t="shared" si="70"/>
        <v>0</v>
      </c>
      <c r="L749" s="193"/>
      <c r="M749" s="193">
        <f t="shared" si="72"/>
        <v>0</v>
      </c>
      <c r="N749" s="148">
        <f t="shared" si="68"/>
        <v>-1</v>
      </c>
      <c r="O749" s="194" t="str">
        <f t="shared" si="69"/>
        <v>是</v>
      </c>
      <c r="P749" s="194" t="str">
        <f t="shared" si="73"/>
        <v>否</v>
      </c>
    </row>
    <row r="750" s="175" customFormat="1" ht="18.95" customHeight="1" spans="1:16">
      <c r="A750" s="185" t="s">
        <v>165</v>
      </c>
      <c r="B750" s="690" t="s">
        <v>1409</v>
      </c>
      <c r="C750" s="186"/>
      <c r="D750" s="187" t="s">
        <v>1464</v>
      </c>
      <c r="E750" s="186"/>
      <c r="F750" s="60" t="s">
        <v>1463</v>
      </c>
      <c r="G750" s="38">
        <f ca="1">SUMIF($C749:$C1971,$D750,$G749:$G1970)</f>
        <v>5422</v>
      </c>
      <c r="H750" s="38">
        <f ca="1">SUMIF($C749:$C1970,$D750,$H749:$H1969)</f>
        <v>0</v>
      </c>
      <c r="I750" s="38">
        <f>IFERROR(VLOOKUP(F750,'数据-省本级调整数'!$A:$B,2,0),0)</f>
        <v>2612</v>
      </c>
      <c r="J750" s="38">
        <f>VLOOKUP(F750,'数据-省本级决算数'!$A:$B,2,0)</f>
        <v>2612</v>
      </c>
      <c r="K750" s="193">
        <f ca="1" t="shared" si="70"/>
        <v>0.48</v>
      </c>
      <c r="L750" s="193" t="e">
        <f ca="1" t="shared" si="71"/>
        <v>#DIV/0!</v>
      </c>
      <c r="M750" s="193">
        <f t="shared" si="72"/>
        <v>1</v>
      </c>
      <c r="N750" s="148">
        <f ca="1" t="shared" si="68"/>
        <v>-0.518</v>
      </c>
      <c r="O750" s="194" t="str">
        <f ca="1" t="shared" si="69"/>
        <v>是</v>
      </c>
      <c r="P750" s="194" t="str">
        <f t="shared" si="73"/>
        <v>是</v>
      </c>
    </row>
    <row r="751" s="175" customFormat="1" ht="18.95" customHeight="1" spans="1:16">
      <c r="A751" s="185" t="s">
        <v>165</v>
      </c>
      <c r="B751" s="186" t="s">
        <v>165</v>
      </c>
      <c r="C751" s="186" t="s">
        <v>1464</v>
      </c>
      <c r="D751" s="187" t="s">
        <v>1466</v>
      </c>
      <c r="E751" s="186" t="s">
        <v>176</v>
      </c>
      <c r="F751" s="60" t="s">
        <v>1465</v>
      </c>
      <c r="G751" s="38">
        <v>1651</v>
      </c>
      <c r="H751" s="38" t="str">
        <f>IFERROR(VLOOKUP(D751,#REF!,4,0),"0")</f>
        <v>0</v>
      </c>
      <c r="I751" s="38"/>
      <c r="J751" s="38">
        <f>VLOOKUP(F751,'数据-省本级决算数'!$A:$B,2,0)</f>
        <v>1776</v>
      </c>
      <c r="K751" s="193">
        <f t="shared" si="70"/>
        <v>1.08</v>
      </c>
      <c r="L751" s="193" t="e">
        <f t="shared" si="71"/>
        <v>#DIV/0!</v>
      </c>
      <c r="M751" s="193">
        <f t="shared" si="72"/>
        <v>0</v>
      </c>
      <c r="N751" s="148">
        <f t="shared" si="68"/>
        <v>0.076</v>
      </c>
      <c r="O751" s="194" t="str">
        <f t="shared" si="69"/>
        <v>是</v>
      </c>
      <c r="P751" s="194" t="str">
        <f t="shared" si="73"/>
        <v>否</v>
      </c>
    </row>
    <row r="752" s="175" customFormat="1" ht="18.95" customHeight="1" spans="1:16">
      <c r="A752" s="185"/>
      <c r="B752" s="186" t="s">
        <v>165</v>
      </c>
      <c r="C752" s="186" t="s">
        <v>1464</v>
      </c>
      <c r="D752" s="187" t="s">
        <v>1468</v>
      </c>
      <c r="E752" s="186" t="s">
        <v>176</v>
      </c>
      <c r="F752" s="60" t="s">
        <v>1467</v>
      </c>
      <c r="G752" s="38">
        <v>1869</v>
      </c>
      <c r="H752" s="38" t="str">
        <f>IFERROR(VLOOKUP(D752,#REF!,4,0),"0")</f>
        <v>0</v>
      </c>
      <c r="I752" s="38"/>
      <c r="J752" s="38">
        <f>VLOOKUP(F752,'数据-省本级决算数'!$A:$B,2,0)</f>
        <v>110</v>
      </c>
      <c r="K752" s="193">
        <f t="shared" si="70"/>
        <v>0.06</v>
      </c>
      <c r="L752" s="193"/>
      <c r="M752" s="193">
        <f t="shared" si="72"/>
        <v>0</v>
      </c>
      <c r="N752" s="148">
        <f t="shared" si="68"/>
        <v>-0.941</v>
      </c>
      <c r="O752" s="194" t="str">
        <f t="shared" si="69"/>
        <v>是</v>
      </c>
      <c r="P752" s="194" t="str">
        <f t="shared" si="73"/>
        <v>否</v>
      </c>
    </row>
    <row r="753" s="175" customFormat="1" ht="18.95" customHeight="1" spans="1:16">
      <c r="A753" s="185" t="s">
        <v>165</v>
      </c>
      <c r="B753" s="186" t="s">
        <v>165</v>
      </c>
      <c r="C753" s="186" t="s">
        <v>1464</v>
      </c>
      <c r="D753" s="187" t="s">
        <v>1470</v>
      </c>
      <c r="E753" s="186" t="s">
        <v>176</v>
      </c>
      <c r="F753" s="60" t="s">
        <v>1469</v>
      </c>
      <c r="G753" s="38">
        <v>1902</v>
      </c>
      <c r="H753" s="38" t="str">
        <f>IFERROR(VLOOKUP(D753,#REF!,4,0),"0")</f>
        <v>0</v>
      </c>
      <c r="I753" s="38"/>
      <c r="J753" s="38">
        <f>VLOOKUP(F753,'数据-省本级决算数'!$A:$B,2,0)</f>
        <v>726</v>
      </c>
      <c r="K753" s="193">
        <f t="shared" si="70"/>
        <v>0.38</v>
      </c>
      <c r="L753" s="193"/>
      <c r="M753" s="193">
        <f t="shared" si="72"/>
        <v>0</v>
      </c>
      <c r="N753" s="148">
        <f t="shared" si="68"/>
        <v>-0.618</v>
      </c>
      <c r="O753" s="194" t="str">
        <f t="shared" si="69"/>
        <v>是</v>
      </c>
      <c r="P753" s="194" t="str">
        <f t="shared" si="73"/>
        <v>否</v>
      </c>
    </row>
    <row r="754" s="175" customFormat="1" ht="18.95" customHeight="1" spans="1:16">
      <c r="A754" s="185" t="s">
        <v>165</v>
      </c>
      <c r="B754" s="186"/>
      <c r="C754" s="186" t="s">
        <v>1464</v>
      </c>
      <c r="D754" s="187" t="s">
        <v>1472</v>
      </c>
      <c r="E754" s="186" t="s">
        <v>176</v>
      </c>
      <c r="F754" s="60" t="s">
        <v>1471</v>
      </c>
      <c r="G754" s="38">
        <v>0</v>
      </c>
      <c r="H754" s="38" t="str">
        <f>IFERROR(VLOOKUP(D754,#REF!,4,0),"0")</f>
        <v>0</v>
      </c>
      <c r="I754" s="38"/>
      <c r="J754" s="38">
        <f>VLOOKUP(F754,'数据-省本级决算数'!$A:$B,2,0)</f>
        <v>0</v>
      </c>
      <c r="K754" s="193"/>
      <c r="L754" s="193"/>
      <c r="M754" s="193">
        <f t="shared" si="72"/>
        <v>0</v>
      </c>
      <c r="N754" s="148" t="str">
        <f t="shared" si="68"/>
        <v/>
      </c>
      <c r="O754" s="194" t="str">
        <f t="shared" si="69"/>
        <v>否</v>
      </c>
      <c r="P754" s="194" t="str">
        <f t="shared" si="73"/>
        <v>否</v>
      </c>
    </row>
    <row r="755" s="175" customFormat="1" ht="18.95" customHeight="1" spans="1:16">
      <c r="A755" s="185" t="s">
        <v>165</v>
      </c>
      <c r="B755" s="186" t="s">
        <v>165</v>
      </c>
      <c r="C755" s="186" t="s">
        <v>1464</v>
      </c>
      <c r="D755" s="187" t="s">
        <v>1474</v>
      </c>
      <c r="E755" s="186" t="s">
        <v>176</v>
      </c>
      <c r="F755" s="60" t="s">
        <v>1473</v>
      </c>
      <c r="G755" s="38">
        <v>0</v>
      </c>
      <c r="H755" s="38" t="str">
        <f>IFERROR(VLOOKUP(D755,#REF!,4,0),"0")</f>
        <v>0</v>
      </c>
      <c r="I755" s="38"/>
      <c r="J755" s="38">
        <f>VLOOKUP(F755,'数据-省本级决算数'!$A:$B,2,0)</f>
        <v>0</v>
      </c>
      <c r="K755" s="193"/>
      <c r="L755" s="193"/>
      <c r="M755" s="193">
        <f t="shared" si="72"/>
        <v>0</v>
      </c>
      <c r="N755" s="148" t="str">
        <f t="shared" si="68"/>
        <v/>
      </c>
      <c r="O755" s="194" t="str">
        <f t="shared" si="69"/>
        <v>否</v>
      </c>
      <c r="P755" s="194" t="str">
        <f t="shared" si="73"/>
        <v>否</v>
      </c>
    </row>
    <row r="756" s="175" customFormat="1" ht="18.95" customHeight="1" spans="1:16">
      <c r="A756" s="185" t="s">
        <v>165</v>
      </c>
      <c r="B756" s="690" t="s">
        <v>1409</v>
      </c>
      <c r="C756" s="186"/>
      <c r="D756" s="187" t="s">
        <v>1476</v>
      </c>
      <c r="E756" s="186"/>
      <c r="F756" s="60" t="s">
        <v>1475</v>
      </c>
      <c r="G756" s="38">
        <f ca="1">SUMIF($C755:$C1977,$D756,$G755:$G1976)</f>
        <v>53</v>
      </c>
      <c r="H756" s="38">
        <f ca="1">SUMIF($C755:$C1976,$D756,$H755:$H1975)</f>
        <v>0</v>
      </c>
      <c r="I756" s="38">
        <f>IFERROR(VLOOKUP(F756,'数据-省本级调整数'!$A:$B,2,0),0)</f>
        <v>140</v>
      </c>
      <c r="J756" s="38">
        <f>VLOOKUP(F756,'数据-省本级决算数'!$A:$B,2,0)</f>
        <v>140</v>
      </c>
      <c r="K756" s="193">
        <f ca="1" t="shared" si="70"/>
        <v>2.64</v>
      </c>
      <c r="L756" s="193" t="e">
        <f ca="1" t="shared" si="71"/>
        <v>#DIV/0!</v>
      </c>
      <c r="M756" s="193">
        <f t="shared" si="72"/>
        <v>1</v>
      </c>
      <c r="N756" s="148">
        <f ca="1" t="shared" si="68"/>
        <v>1.642</v>
      </c>
      <c r="O756" s="194" t="str">
        <f ca="1" t="shared" si="69"/>
        <v>是</v>
      </c>
      <c r="P756" s="194" t="str">
        <f t="shared" si="73"/>
        <v>是</v>
      </c>
    </row>
    <row r="757" s="175" customFormat="1" ht="18.95" customHeight="1" spans="1:16">
      <c r="A757" s="185" t="s">
        <v>165</v>
      </c>
      <c r="B757" s="186" t="s">
        <v>165</v>
      </c>
      <c r="C757" s="186" t="s">
        <v>1476</v>
      </c>
      <c r="D757" s="187" t="s">
        <v>1478</v>
      </c>
      <c r="E757" s="186" t="s">
        <v>176</v>
      </c>
      <c r="F757" s="60" t="s">
        <v>1477</v>
      </c>
      <c r="G757" s="38">
        <v>0</v>
      </c>
      <c r="H757" s="38" t="str">
        <f>IFERROR(VLOOKUP(D757,#REF!,4,0),"0")</f>
        <v>0</v>
      </c>
      <c r="I757" s="38"/>
      <c r="J757" s="38">
        <f>VLOOKUP(F757,'数据-省本级决算数'!$A:$B,2,0)</f>
        <v>0</v>
      </c>
      <c r="K757" s="193"/>
      <c r="L757" s="193"/>
      <c r="M757" s="193">
        <f t="shared" si="72"/>
        <v>0</v>
      </c>
      <c r="N757" s="148" t="str">
        <f t="shared" si="68"/>
        <v/>
      </c>
      <c r="O757" s="194" t="str">
        <f t="shared" si="69"/>
        <v>否</v>
      </c>
      <c r="P757" s="194" t="str">
        <f t="shared" si="73"/>
        <v>否</v>
      </c>
    </row>
    <row r="758" s="175" customFormat="1" ht="18.95" customHeight="1" spans="1:16">
      <c r="A758" s="185" t="s">
        <v>165</v>
      </c>
      <c r="B758" s="186" t="s">
        <v>165</v>
      </c>
      <c r="C758" s="186" t="s">
        <v>1476</v>
      </c>
      <c r="D758" s="187" t="s">
        <v>1480</v>
      </c>
      <c r="E758" s="186" t="s">
        <v>176</v>
      </c>
      <c r="F758" s="60" t="s">
        <v>1479</v>
      </c>
      <c r="G758" s="38">
        <v>0</v>
      </c>
      <c r="H758" s="38" t="str">
        <f>IFERROR(VLOOKUP(D758,#REF!,4,0),"0")</f>
        <v>0</v>
      </c>
      <c r="I758" s="38"/>
      <c r="J758" s="38">
        <f>VLOOKUP(F758,'数据-省本级决算数'!$A:$B,2,0)</f>
        <v>0</v>
      </c>
      <c r="K758" s="193"/>
      <c r="L758" s="193"/>
      <c r="M758" s="193">
        <f t="shared" si="72"/>
        <v>0</v>
      </c>
      <c r="N758" s="148" t="str">
        <f t="shared" si="68"/>
        <v/>
      </c>
      <c r="O758" s="194" t="str">
        <f t="shared" si="69"/>
        <v>否</v>
      </c>
      <c r="P758" s="194" t="str">
        <f t="shared" si="73"/>
        <v>否</v>
      </c>
    </row>
    <row r="759" s="175" customFormat="1" ht="18.95" customHeight="1" spans="1:16">
      <c r="A759" s="185" t="s">
        <v>165</v>
      </c>
      <c r="B759" s="186" t="s">
        <v>165</v>
      </c>
      <c r="C759" s="186" t="s">
        <v>1476</v>
      </c>
      <c r="D759" s="187" t="s">
        <v>1482</v>
      </c>
      <c r="E759" s="186" t="s">
        <v>176</v>
      </c>
      <c r="F759" s="60" t="s">
        <v>1481</v>
      </c>
      <c r="G759" s="38">
        <v>0</v>
      </c>
      <c r="H759" s="38" t="str">
        <f>IFERROR(VLOOKUP(D759,#REF!,4,0),"0")</f>
        <v>0</v>
      </c>
      <c r="I759" s="38"/>
      <c r="J759" s="38">
        <f>VLOOKUP(F759,'数据-省本级决算数'!$A:$B,2,0)</f>
        <v>0</v>
      </c>
      <c r="K759" s="193"/>
      <c r="L759" s="193"/>
      <c r="M759" s="193">
        <f t="shared" si="72"/>
        <v>0</v>
      </c>
      <c r="N759" s="148" t="str">
        <f t="shared" si="68"/>
        <v/>
      </c>
      <c r="O759" s="194" t="str">
        <f t="shared" si="69"/>
        <v>否</v>
      </c>
      <c r="P759" s="194" t="str">
        <f t="shared" si="73"/>
        <v>否</v>
      </c>
    </row>
    <row r="760" s="175" customFormat="1" ht="18.95" customHeight="1" spans="1:16">
      <c r="A760" s="185" t="s">
        <v>165</v>
      </c>
      <c r="B760" s="186" t="s">
        <v>165</v>
      </c>
      <c r="C760" s="186" t="s">
        <v>1476</v>
      </c>
      <c r="D760" s="187" t="s">
        <v>1484</v>
      </c>
      <c r="E760" s="186" t="s">
        <v>176</v>
      </c>
      <c r="F760" s="60" t="s">
        <v>1483</v>
      </c>
      <c r="G760" s="38">
        <v>0</v>
      </c>
      <c r="H760" s="38" t="str">
        <f>IFERROR(VLOOKUP(D760,#REF!,4,0),"0")</f>
        <v>0</v>
      </c>
      <c r="I760" s="38"/>
      <c r="J760" s="38">
        <f>VLOOKUP(F760,'数据-省本级决算数'!$A:$B,2,0)</f>
        <v>0</v>
      </c>
      <c r="K760" s="193"/>
      <c r="L760" s="193"/>
      <c r="M760" s="193">
        <f t="shared" si="72"/>
        <v>0</v>
      </c>
      <c r="N760" s="148" t="str">
        <f t="shared" ref="N760:N823" si="74">IF(ISERROR(J760/G760-1),"",J760/G760-1)</f>
        <v/>
      </c>
      <c r="O760" s="194" t="str">
        <f t="shared" si="69"/>
        <v>否</v>
      </c>
      <c r="P760" s="194" t="str">
        <f t="shared" si="73"/>
        <v>否</v>
      </c>
    </row>
    <row r="761" s="175" customFormat="1" ht="18.95" customHeight="1" spans="1:16">
      <c r="A761" s="185" t="s">
        <v>165</v>
      </c>
      <c r="B761" s="186"/>
      <c r="C761" s="186" t="s">
        <v>1476</v>
      </c>
      <c r="D761" s="187" t="s">
        <v>1486</v>
      </c>
      <c r="E761" s="186" t="s">
        <v>176</v>
      </c>
      <c r="F761" s="60" t="s">
        <v>1485</v>
      </c>
      <c r="G761" s="38">
        <v>53</v>
      </c>
      <c r="H761" s="38" t="str">
        <f>IFERROR(VLOOKUP(D761,#REF!,4,0),"0")</f>
        <v>0</v>
      </c>
      <c r="I761" s="38"/>
      <c r="J761" s="38">
        <f>VLOOKUP(F761,'数据-省本级决算数'!$A:$B,2,0)</f>
        <v>140</v>
      </c>
      <c r="K761" s="193">
        <f t="shared" si="70"/>
        <v>2.64</v>
      </c>
      <c r="L761" s="193" t="e">
        <f t="shared" si="71"/>
        <v>#DIV/0!</v>
      </c>
      <c r="M761" s="193">
        <f t="shared" si="72"/>
        <v>0</v>
      </c>
      <c r="N761" s="148">
        <f t="shared" si="74"/>
        <v>1.642</v>
      </c>
      <c r="O761" s="194" t="str">
        <f t="shared" si="69"/>
        <v>是</v>
      </c>
      <c r="P761" s="194" t="str">
        <f t="shared" si="73"/>
        <v>否</v>
      </c>
    </row>
    <row r="762" s="175" customFormat="1" ht="18.95" customHeight="1" spans="1:16">
      <c r="A762" s="185" t="s">
        <v>165</v>
      </c>
      <c r="B762" s="690" t="s">
        <v>1409</v>
      </c>
      <c r="C762" s="186"/>
      <c r="D762" s="187" t="s">
        <v>1488</v>
      </c>
      <c r="E762" s="186"/>
      <c r="F762" s="60" t="s">
        <v>1487</v>
      </c>
      <c r="G762" s="188">
        <f ca="1">SUMIF($C761:$C1983,$D762,$G761:$G1982)</f>
        <v>0</v>
      </c>
      <c r="H762" s="38">
        <f ca="1">SUMIF($C761:$C1982,$D762,$H761:$H1981)</f>
        <v>0</v>
      </c>
      <c r="I762" s="38">
        <f>IFERROR(VLOOKUP(F762,'数据-省本级调整数'!$A:$B,2,0),0)</f>
        <v>0</v>
      </c>
      <c r="J762" s="38">
        <f>VLOOKUP(F762,'数据-省本级决算数'!$A:$B,2,0)</f>
        <v>0</v>
      </c>
      <c r="K762" s="193"/>
      <c r="L762" s="193"/>
      <c r="M762" s="193">
        <f t="shared" si="72"/>
        <v>0</v>
      </c>
      <c r="N762" s="146" t="str">
        <f ca="1" t="shared" si="74"/>
        <v/>
      </c>
      <c r="O762" s="194" t="str">
        <f ca="1" t="shared" si="69"/>
        <v>否</v>
      </c>
      <c r="P762" s="194" t="str">
        <f t="shared" si="73"/>
        <v>是</v>
      </c>
    </row>
    <row r="763" s="175" customFormat="1" ht="18.95" customHeight="1" spans="1:16">
      <c r="A763" s="185" t="s">
        <v>165</v>
      </c>
      <c r="B763" s="186" t="s">
        <v>165</v>
      </c>
      <c r="C763" s="186" t="s">
        <v>1488</v>
      </c>
      <c r="D763" s="187" t="s">
        <v>1490</v>
      </c>
      <c r="E763" s="186" t="s">
        <v>176</v>
      </c>
      <c r="F763" s="60" t="s">
        <v>1489</v>
      </c>
      <c r="G763" s="38">
        <v>0</v>
      </c>
      <c r="H763" s="38" t="str">
        <f>IFERROR(VLOOKUP(D763,#REF!,4,0),"0")</f>
        <v>0</v>
      </c>
      <c r="I763" s="38"/>
      <c r="J763" s="38">
        <f>VLOOKUP(F763,'数据-省本级决算数'!$A:$B,2,0)</f>
        <v>0</v>
      </c>
      <c r="K763" s="193"/>
      <c r="L763" s="193"/>
      <c r="M763" s="193">
        <f t="shared" si="72"/>
        <v>0</v>
      </c>
      <c r="N763" s="148" t="str">
        <f t="shared" si="74"/>
        <v/>
      </c>
      <c r="O763" s="194" t="str">
        <f t="shared" si="69"/>
        <v>否</v>
      </c>
      <c r="P763" s="194" t="str">
        <f t="shared" si="73"/>
        <v>否</v>
      </c>
    </row>
    <row r="764" s="175" customFormat="1" ht="18.95" customHeight="1" spans="1:16">
      <c r="A764" s="185" t="s">
        <v>165</v>
      </c>
      <c r="B764" s="186" t="s">
        <v>165</v>
      </c>
      <c r="C764" s="186" t="s">
        <v>1488</v>
      </c>
      <c r="D764" s="187" t="s">
        <v>1492</v>
      </c>
      <c r="E764" s="186" t="s">
        <v>176</v>
      </c>
      <c r="F764" s="60" t="s">
        <v>1491</v>
      </c>
      <c r="G764" s="38">
        <v>0</v>
      </c>
      <c r="H764" s="38" t="str">
        <f>IFERROR(VLOOKUP(D764,#REF!,4,0),"0")</f>
        <v>0</v>
      </c>
      <c r="I764" s="38"/>
      <c r="J764" s="38">
        <f>VLOOKUP(F764,'数据-省本级决算数'!$A:$B,2,0)</f>
        <v>0</v>
      </c>
      <c r="K764" s="193"/>
      <c r="L764" s="193"/>
      <c r="M764" s="193">
        <f t="shared" si="72"/>
        <v>0</v>
      </c>
      <c r="N764" s="148" t="str">
        <f t="shared" si="74"/>
        <v/>
      </c>
      <c r="O764" s="194" t="str">
        <f t="shared" si="69"/>
        <v>否</v>
      </c>
      <c r="P764" s="194" t="str">
        <f t="shared" si="73"/>
        <v>否</v>
      </c>
    </row>
    <row r="765" s="175" customFormat="1" ht="18.95" customHeight="1" spans="1:16">
      <c r="A765" s="185" t="s">
        <v>165</v>
      </c>
      <c r="B765" s="690" t="s">
        <v>1409</v>
      </c>
      <c r="C765" s="186"/>
      <c r="D765" s="187" t="s">
        <v>1494</v>
      </c>
      <c r="E765" s="186"/>
      <c r="F765" s="60" t="s">
        <v>1493</v>
      </c>
      <c r="G765" s="188">
        <f ca="1">SUMIF($C764:$C1986,$D765,$G764:$G1985)</f>
        <v>0</v>
      </c>
      <c r="H765" s="38">
        <f ca="1">SUMIF($C764:$C1985,$D765,$H764:$H1984)</f>
        <v>0</v>
      </c>
      <c r="I765" s="38">
        <f>IFERROR(VLOOKUP(F765,'数据-省本级调整数'!$A:$B,2,0),0)</f>
        <v>0</v>
      </c>
      <c r="J765" s="38">
        <f>VLOOKUP(F765,'数据-省本级决算数'!$A:$B,2,0)</f>
        <v>0</v>
      </c>
      <c r="K765" s="193"/>
      <c r="L765" s="193"/>
      <c r="M765" s="193">
        <f t="shared" si="72"/>
        <v>0</v>
      </c>
      <c r="N765" s="146" t="str">
        <f ca="1" t="shared" si="74"/>
        <v/>
      </c>
      <c r="O765" s="194" t="str">
        <f ca="1" t="shared" si="69"/>
        <v>否</v>
      </c>
      <c r="P765" s="194" t="str">
        <f t="shared" si="73"/>
        <v>是</v>
      </c>
    </row>
    <row r="766" s="175" customFormat="1" ht="18.95" customHeight="1" spans="1:16">
      <c r="A766" s="185" t="s">
        <v>165</v>
      </c>
      <c r="B766" s="186" t="s">
        <v>165</v>
      </c>
      <c r="C766" s="690" t="s">
        <v>1494</v>
      </c>
      <c r="D766" s="187" t="s">
        <v>1496</v>
      </c>
      <c r="E766" s="186" t="s">
        <v>176</v>
      </c>
      <c r="F766" s="60" t="s">
        <v>1495</v>
      </c>
      <c r="G766" s="38">
        <v>0</v>
      </c>
      <c r="H766" s="38" t="str">
        <f>IFERROR(VLOOKUP(D766,#REF!,4,0),"0")</f>
        <v>0</v>
      </c>
      <c r="I766" s="38"/>
      <c r="J766" s="38">
        <f>VLOOKUP(F766,'数据-省本级决算数'!$A:$B,2,0)</f>
        <v>0</v>
      </c>
      <c r="K766" s="193"/>
      <c r="L766" s="193"/>
      <c r="M766" s="193">
        <f t="shared" si="72"/>
        <v>0</v>
      </c>
      <c r="N766" s="148" t="str">
        <f t="shared" si="74"/>
        <v/>
      </c>
      <c r="O766" s="194" t="str">
        <f t="shared" si="69"/>
        <v>否</v>
      </c>
      <c r="P766" s="194" t="str">
        <f t="shared" si="73"/>
        <v>否</v>
      </c>
    </row>
    <row r="767" s="175" customFormat="1" ht="18.95" customHeight="1" spans="1:16">
      <c r="A767" s="185" t="s">
        <v>165</v>
      </c>
      <c r="B767" s="186"/>
      <c r="C767" s="690" t="s">
        <v>1494</v>
      </c>
      <c r="D767" s="187" t="s">
        <v>1498</v>
      </c>
      <c r="E767" s="186" t="s">
        <v>176</v>
      </c>
      <c r="F767" s="60" t="s">
        <v>1497</v>
      </c>
      <c r="G767" s="38">
        <v>0</v>
      </c>
      <c r="H767" s="38" t="str">
        <f>IFERROR(VLOOKUP(D767,#REF!,4,0),"0")</f>
        <v>0</v>
      </c>
      <c r="I767" s="38"/>
      <c r="J767" s="38">
        <f>VLOOKUP(F767,'数据-省本级决算数'!$A:$B,2,0)</f>
        <v>0</v>
      </c>
      <c r="K767" s="193"/>
      <c r="L767" s="193"/>
      <c r="M767" s="193">
        <f t="shared" si="72"/>
        <v>0</v>
      </c>
      <c r="N767" s="148" t="str">
        <f t="shared" si="74"/>
        <v/>
      </c>
      <c r="O767" s="194" t="str">
        <f t="shared" si="69"/>
        <v>否</v>
      </c>
      <c r="P767" s="194" t="str">
        <f t="shared" si="73"/>
        <v>否</v>
      </c>
    </row>
    <row r="768" s="175" customFormat="1" ht="18.95" customHeight="1" spans="1:16">
      <c r="A768" s="185" t="s">
        <v>165</v>
      </c>
      <c r="B768" s="690" t="s">
        <v>1409</v>
      </c>
      <c r="C768" s="186"/>
      <c r="D768" s="187" t="s">
        <v>1500</v>
      </c>
      <c r="E768" s="186" t="s">
        <v>176</v>
      </c>
      <c r="F768" s="60" t="s">
        <v>1499</v>
      </c>
      <c r="G768" s="188">
        <v>0</v>
      </c>
      <c r="H768" s="38" t="str">
        <f>IFERROR(VLOOKUP(D768,#REF!,4,0),"0")</f>
        <v>0</v>
      </c>
      <c r="I768" s="38">
        <f>IFERROR(VLOOKUP(F768,'数据-省本级调整数'!$A:$B,2,0),0)</f>
        <v>0</v>
      </c>
      <c r="J768" s="38">
        <f>VLOOKUP(F768,'数据-省本级决算数'!$A:$B,2,0)</f>
        <v>0</v>
      </c>
      <c r="K768" s="193"/>
      <c r="L768" s="193"/>
      <c r="M768" s="193">
        <f t="shared" si="72"/>
        <v>0</v>
      </c>
      <c r="N768" s="146" t="str">
        <f t="shared" si="74"/>
        <v/>
      </c>
      <c r="O768" s="194" t="str">
        <f t="shared" si="69"/>
        <v>否</v>
      </c>
      <c r="P768" s="194" t="str">
        <f t="shared" si="73"/>
        <v>是</v>
      </c>
    </row>
    <row r="769" s="175" customFormat="1" ht="18.95" customHeight="1" spans="1:16">
      <c r="A769" s="185" t="s">
        <v>165</v>
      </c>
      <c r="B769" s="690" t="s">
        <v>1409</v>
      </c>
      <c r="C769" s="186"/>
      <c r="D769" s="187" t="s">
        <v>1502</v>
      </c>
      <c r="E769" s="186" t="s">
        <v>176</v>
      </c>
      <c r="F769" s="60" t="s">
        <v>1501</v>
      </c>
      <c r="G769" s="38">
        <v>3553</v>
      </c>
      <c r="H769" s="38" t="str">
        <f>IFERROR(VLOOKUP(D769,#REF!,4,0),"0")</f>
        <v>0</v>
      </c>
      <c r="I769" s="38">
        <f>IFERROR(VLOOKUP(F769,'数据-省本级调整数'!$A:$B,2,0),0)</f>
        <v>2833</v>
      </c>
      <c r="J769" s="38">
        <f>VLOOKUP(F769,'数据-省本级决算数'!$A:$B,2,0)</f>
        <v>734</v>
      </c>
      <c r="K769" s="193">
        <f t="shared" si="70"/>
        <v>0.21</v>
      </c>
      <c r="L769" s="193" t="e">
        <f t="shared" si="71"/>
        <v>#DIV/0!</v>
      </c>
      <c r="M769" s="193">
        <f t="shared" si="72"/>
        <v>0.26</v>
      </c>
      <c r="N769" s="148">
        <f t="shared" si="74"/>
        <v>-0.793</v>
      </c>
      <c r="O769" s="194" t="str">
        <f t="shared" si="69"/>
        <v>是</v>
      </c>
      <c r="P769" s="194" t="str">
        <f t="shared" si="73"/>
        <v>是</v>
      </c>
    </row>
    <row r="770" s="175" customFormat="1" ht="18.95" customHeight="1" spans="1:16">
      <c r="A770" s="185" t="s">
        <v>165</v>
      </c>
      <c r="B770" s="690" t="s">
        <v>1409</v>
      </c>
      <c r="C770" s="186"/>
      <c r="D770" s="187" t="s">
        <v>1504</v>
      </c>
      <c r="E770" s="186"/>
      <c r="F770" s="60" t="s">
        <v>1503</v>
      </c>
      <c r="G770" s="38">
        <f ca="1">SUMIF($C769:$C1991,$D770,$G769:$G1990)</f>
        <v>1863</v>
      </c>
      <c r="H770" s="38">
        <f ca="1">SUMIF($C769:$C1990,$D770,$H769:$H1989)</f>
        <v>0</v>
      </c>
      <c r="I770" s="38">
        <f>IFERROR(VLOOKUP(F770,'数据-省本级调整数'!$A:$B,2,0),0)</f>
        <v>3372</v>
      </c>
      <c r="J770" s="38">
        <f>VLOOKUP(F770,'数据-省本级决算数'!$A:$B,2,0)</f>
        <v>2254</v>
      </c>
      <c r="K770" s="193">
        <f ca="1" t="shared" si="70"/>
        <v>1.21</v>
      </c>
      <c r="L770" s="193" t="e">
        <f ca="1" t="shared" si="71"/>
        <v>#DIV/0!</v>
      </c>
      <c r="M770" s="193">
        <f t="shared" si="72"/>
        <v>0.67</v>
      </c>
      <c r="N770" s="148">
        <f ca="1" t="shared" si="74"/>
        <v>0.21</v>
      </c>
      <c r="O770" s="194" t="str">
        <f ca="1" t="shared" si="69"/>
        <v>是</v>
      </c>
      <c r="P770" s="194" t="str">
        <f t="shared" si="73"/>
        <v>是</v>
      </c>
    </row>
    <row r="771" s="175" customFormat="1" ht="18.95" customHeight="1" spans="1:16">
      <c r="A771" s="185" t="s">
        <v>165</v>
      </c>
      <c r="B771" s="186" t="s">
        <v>165</v>
      </c>
      <c r="C771" s="690" t="s">
        <v>1504</v>
      </c>
      <c r="D771" s="187" t="s">
        <v>1506</v>
      </c>
      <c r="E771" s="186" t="s">
        <v>176</v>
      </c>
      <c r="F771" s="60" t="s">
        <v>1505</v>
      </c>
      <c r="G771" s="38">
        <v>1372</v>
      </c>
      <c r="H771" s="38" t="str">
        <f>IFERROR(VLOOKUP(D771,#REF!,4,0),"0")</f>
        <v>0</v>
      </c>
      <c r="I771" s="38"/>
      <c r="J771" s="38">
        <f>VLOOKUP(F771,'数据-省本级决算数'!$A:$B,2,0)</f>
        <v>2272</v>
      </c>
      <c r="K771" s="193">
        <f t="shared" si="70"/>
        <v>1.66</v>
      </c>
      <c r="L771" s="193" t="e">
        <f t="shared" si="71"/>
        <v>#DIV/0!</v>
      </c>
      <c r="M771" s="193">
        <f t="shared" si="72"/>
        <v>0</v>
      </c>
      <c r="N771" s="148">
        <f t="shared" si="74"/>
        <v>0.656</v>
      </c>
      <c r="O771" s="194" t="str">
        <f t="shared" si="69"/>
        <v>是</v>
      </c>
      <c r="P771" s="194" t="str">
        <f t="shared" si="73"/>
        <v>否</v>
      </c>
    </row>
    <row r="772" s="175" customFormat="1" ht="18.95" customHeight="1" spans="1:16">
      <c r="A772" s="185" t="s">
        <v>165</v>
      </c>
      <c r="B772" s="186" t="s">
        <v>165</v>
      </c>
      <c r="C772" s="690" t="s">
        <v>1504</v>
      </c>
      <c r="D772" s="187" t="s">
        <v>1508</v>
      </c>
      <c r="E772" s="186" t="s">
        <v>176</v>
      </c>
      <c r="F772" s="60" t="s">
        <v>1507</v>
      </c>
      <c r="G772" s="38">
        <v>491</v>
      </c>
      <c r="H772" s="38" t="str">
        <f>IFERROR(VLOOKUP(D772,#REF!,4,0),"0")</f>
        <v>0</v>
      </c>
      <c r="I772" s="38"/>
      <c r="J772" s="38">
        <f>VLOOKUP(F772,'数据-省本级决算数'!$A:$B,2,0)</f>
        <v>-18</v>
      </c>
      <c r="K772" s="193">
        <f t="shared" si="70"/>
        <v>-0.04</v>
      </c>
      <c r="L772" s="193" t="e">
        <f t="shared" si="71"/>
        <v>#DIV/0!</v>
      </c>
      <c r="M772" s="193">
        <f t="shared" si="72"/>
        <v>0</v>
      </c>
      <c r="N772" s="148">
        <f t="shared" si="74"/>
        <v>-1.037</v>
      </c>
      <c r="O772" s="194" t="str">
        <f t="shared" ref="O772:O835" si="75">IF(F772&lt;&gt;"",IF(SUM(G772:J772)&lt;&gt;0,"是","否"),"空")</f>
        <v>是</v>
      </c>
      <c r="P772" s="194" t="str">
        <f t="shared" si="73"/>
        <v>否</v>
      </c>
    </row>
    <row r="773" s="175" customFormat="1" ht="18.95" customHeight="1" spans="1:16">
      <c r="A773" s="185" t="s">
        <v>165</v>
      </c>
      <c r="B773" s="186"/>
      <c r="C773" s="690" t="s">
        <v>1504</v>
      </c>
      <c r="D773" s="187" t="s">
        <v>1510</v>
      </c>
      <c r="E773" s="186" t="s">
        <v>176</v>
      </c>
      <c r="F773" s="60" t="s">
        <v>1509</v>
      </c>
      <c r="G773" s="38">
        <v>0</v>
      </c>
      <c r="H773" s="38" t="str">
        <f>IFERROR(VLOOKUP(D773,#REF!,4,0),"0")</f>
        <v>0</v>
      </c>
      <c r="I773" s="38"/>
      <c r="J773" s="38">
        <f>VLOOKUP(F773,'数据-省本级决算数'!$A:$B,2,0)</f>
        <v>0</v>
      </c>
      <c r="K773" s="193"/>
      <c r="L773" s="193" t="e">
        <f t="shared" ref="L773:L835" si="76">J773/H773</f>
        <v>#DIV/0!</v>
      </c>
      <c r="M773" s="193">
        <f t="shared" ref="M773:M836" si="77">IFERROR(J773/I773,0)</f>
        <v>0</v>
      </c>
      <c r="N773" s="148" t="str">
        <f t="shared" si="74"/>
        <v/>
      </c>
      <c r="O773" s="194" t="str">
        <f t="shared" si="75"/>
        <v>否</v>
      </c>
      <c r="P773" s="194" t="str">
        <f t="shared" ref="P773:P836" si="78">IF(C773&lt;&gt;"",IF(OR(LEFT(D773,3)="205",LEFT(D773,3)="206",LEFT(D773,3)="207",LEFT(D773,3)="208",LEFT(D773,3)="210",LEFT(D773,3)="213"),"是","否"),"是")</f>
        <v>否</v>
      </c>
    </row>
    <row r="774" s="175" customFormat="1" ht="18.95" customHeight="1" spans="1:16">
      <c r="A774" s="185" t="s">
        <v>165</v>
      </c>
      <c r="B774" s="186"/>
      <c r="C774" s="690" t="s">
        <v>1504</v>
      </c>
      <c r="D774" s="187" t="s">
        <v>1512</v>
      </c>
      <c r="E774" s="186" t="s">
        <v>176</v>
      </c>
      <c r="F774" s="60" t="s">
        <v>1511</v>
      </c>
      <c r="G774" s="38">
        <v>0</v>
      </c>
      <c r="H774" s="38" t="str">
        <f>IFERROR(VLOOKUP(D774,#REF!,4,0),"0")</f>
        <v>0</v>
      </c>
      <c r="I774" s="38"/>
      <c r="J774" s="38">
        <f>VLOOKUP(F774,'数据-省本级决算数'!$A:$B,2,0)</f>
        <v>0</v>
      </c>
      <c r="K774" s="193"/>
      <c r="L774" s="193"/>
      <c r="M774" s="193">
        <f t="shared" si="77"/>
        <v>0</v>
      </c>
      <c r="N774" s="148" t="str">
        <f t="shared" si="74"/>
        <v/>
      </c>
      <c r="O774" s="194" t="str">
        <f t="shared" si="75"/>
        <v>否</v>
      </c>
      <c r="P774" s="194" t="str">
        <f t="shared" si="78"/>
        <v>否</v>
      </c>
    </row>
    <row r="775" s="175" customFormat="1" ht="18.95" customHeight="1" spans="1:16">
      <c r="A775" s="185" t="s">
        <v>165</v>
      </c>
      <c r="B775" s="186"/>
      <c r="C775" s="690" t="s">
        <v>1504</v>
      </c>
      <c r="D775" s="187" t="s">
        <v>1514</v>
      </c>
      <c r="E775" s="186" t="s">
        <v>176</v>
      </c>
      <c r="F775" s="60" t="s">
        <v>1513</v>
      </c>
      <c r="G775" s="38">
        <v>0</v>
      </c>
      <c r="H775" s="38" t="str">
        <f>IFERROR(VLOOKUP(D775,#REF!,4,0),"0")</f>
        <v>0</v>
      </c>
      <c r="I775" s="38"/>
      <c r="J775" s="38">
        <f>VLOOKUP(F775,'数据-省本级决算数'!$A:$B,2,0)</f>
        <v>0</v>
      </c>
      <c r="K775" s="193"/>
      <c r="L775" s="193"/>
      <c r="M775" s="193">
        <f t="shared" si="77"/>
        <v>0</v>
      </c>
      <c r="N775" s="148" t="str">
        <f t="shared" si="74"/>
        <v/>
      </c>
      <c r="O775" s="194" t="str">
        <f t="shared" si="75"/>
        <v>否</v>
      </c>
      <c r="P775" s="194" t="str">
        <f t="shared" si="78"/>
        <v>否</v>
      </c>
    </row>
    <row r="776" s="175" customFormat="1" ht="18.95" customHeight="1" spans="1:16">
      <c r="A776" s="185" t="s">
        <v>165</v>
      </c>
      <c r="B776" s="690" t="s">
        <v>1409</v>
      </c>
      <c r="C776" s="186"/>
      <c r="D776" s="187" t="s">
        <v>1516</v>
      </c>
      <c r="E776" s="186" t="s">
        <v>176</v>
      </c>
      <c r="F776" s="60" t="s">
        <v>1515</v>
      </c>
      <c r="G776" s="38">
        <v>22061</v>
      </c>
      <c r="H776" s="38" t="str">
        <f>IFERROR(VLOOKUP(D776,#REF!,4,0),"0")</f>
        <v>0</v>
      </c>
      <c r="I776" s="38">
        <f>IFERROR(VLOOKUP(F776,'数据-省本级调整数'!$A:$B,2,0),0)</f>
        <v>14152</v>
      </c>
      <c r="J776" s="38">
        <f>VLOOKUP(F776,'数据-省本级决算数'!$A:$B,2,0)</f>
        <v>12609</v>
      </c>
      <c r="K776" s="193">
        <f t="shared" ref="K776:K835" si="79">J776/G776</f>
        <v>0.57</v>
      </c>
      <c r="L776" s="193" t="e">
        <f t="shared" si="76"/>
        <v>#DIV/0!</v>
      </c>
      <c r="M776" s="193">
        <f t="shared" si="77"/>
        <v>0.89</v>
      </c>
      <c r="N776" s="148">
        <f t="shared" si="74"/>
        <v>-0.428</v>
      </c>
      <c r="O776" s="194" t="str">
        <f t="shared" si="75"/>
        <v>是</v>
      </c>
      <c r="P776" s="194" t="str">
        <f t="shared" si="78"/>
        <v>是</v>
      </c>
    </row>
    <row r="777" s="175" customFormat="1" ht="18.95" customHeight="1" spans="1:16">
      <c r="A777" s="185" t="s">
        <v>165</v>
      </c>
      <c r="B777" s="690" t="s">
        <v>1409</v>
      </c>
      <c r="C777" s="186"/>
      <c r="D777" s="187" t="s">
        <v>1518</v>
      </c>
      <c r="E777" s="186" t="s">
        <v>176</v>
      </c>
      <c r="F777" s="60" t="s">
        <v>1517</v>
      </c>
      <c r="G777" s="188">
        <v>0</v>
      </c>
      <c r="H777" s="38" t="str">
        <f>IFERROR(VLOOKUP(D777,#REF!,4,0),"0")</f>
        <v>0</v>
      </c>
      <c r="I777" s="38">
        <f>IFERROR(VLOOKUP(F777,'数据-省本级调整数'!$A:$B,2,0),0)</f>
        <v>0</v>
      </c>
      <c r="J777" s="38">
        <f>VLOOKUP(F777,'数据-省本级决算数'!$A:$B,2,0)</f>
        <v>0</v>
      </c>
      <c r="K777" s="193"/>
      <c r="L777" s="193"/>
      <c r="M777" s="193">
        <f t="shared" si="77"/>
        <v>0</v>
      </c>
      <c r="N777" s="146" t="str">
        <f t="shared" si="74"/>
        <v/>
      </c>
      <c r="O777" s="194" t="str">
        <f t="shared" si="75"/>
        <v>否</v>
      </c>
      <c r="P777" s="194" t="str">
        <f t="shared" si="78"/>
        <v>是</v>
      </c>
    </row>
    <row r="778" s="175" customFormat="1" ht="18.95" customHeight="1" spans="1:16">
      <c r="A778" s="185" t="s">
        <v>165</v>
      </c>
      <c r="B778" s="690" t="s">
        <v>1409</v>
      </c>
      <c r="C778" s="186"/>
      <c r="D778" s="187" t="s">
        <v>1520</v>
      </c>
      <c r="E778" s="186"/>
      <c r="F778" s="60" t="s">
        <v>1519</v>
      </c>
      <c r="G778" s="38">
        <f ca="1">SUMIF($C777:$C1999,$D778,$G777:$G1998)</f>
        <v>3045</v>
      </c>
      <c r="H778" s="38">
        <f ca="1">SUMIF($C777:$C1998,$D778,$H777:$H1997)</f>
        <v>0</v>
      </c>
      <c r="I778" s="38">
        <f>IFERROR(VLOOKUP(F778,'数据-省本级调整数'!$A:$B,2,0),0)</f>
        <v>1757</v>
      </c>
      <c r="J778" s="38">
        <f>VLOOKUP(F778,'数据-省本级决算数'!$A:$B,2,0)</f>
        <v>1469</v>
      </c>
      <c r="K778" s="193">
        <f ca="1" t="shared" si="79"/>
        <v>0.48</v>
      </c>
      <c r="L778" s="193" t="e">
        <f ca="1" t="shared" si="76"/>
        <v>#DIV/0!</v>
      </c>
      <c r="M778" s="193">
        <f t="shared" si="77"/>
        <v>0.84</v>
      </c>
      <c r="N778" s="148">
        <f ca="1" t="shared" si="74"/>
        <v>-0.518</v>
      </c>
      <c r="O778" s="194" t="str">
        <f ca="1" t="shared" si="75"/>
        <v>是</v>
      </c>
      <c r="P778" s="194" t="str">
        <f t="shared" si="78"/>
        <v>是</v>
      </c>
    </row>
    <row r="779" s="175" customFormat="1" ht="18.95" customHeight="1" spans="1:16">
      <c r="A779" s="185" t="s">
        <v>165</v>
      </c>
      <c r="B779" s="186" t="s">
        <v>165</v>
      </c>
      <c r="C779" s="690" t="s">
        <v>1520</v>
      </c>
      <c r="D779" s="187" t="s">
        <v>1521</v>
      </c>
      <c r="E779" s="186" t="s">
        <v>176</v>
      </c>
      <c r="F779" s="60" t="s">
        <v>170</v>
      </c>
      <c r="G779" s="38">
        <v>0</v>
      </c>
      <c r="H779" s="38" t="str">
        <f>IFERROR(VLOOKUP(D779,#REF!,4,0),"0")</f>
        <v>0</v>
      </c>
      <c r="I779" s="38"/>
      <c r="J779" s="38">
        <f>VLOOKUP(F779,'数据-省本级决算数'!$A:$B,2,0)</f>
        <v>4776</v>
      </c>
      <c r="K779" s="193"/>
      <c r="L779" s="193"/>
      <c r="M779" s="193">
        <f t="shared" si="77"/>
        <v>0</v>
      </c>
      <c r="N779" s="148" t="str">
        <f t="shared" si="74"/>
        <v/>
      </c>
      <c r="O779" s="194" t="str">
        <f t="shared" si="75"/>
        <v>是</v>
      </c>
      <c r="P779" s="194" t="str">
        <f t="shared" si="78"/>
        <v>否</v>
      </c>
    </row>
    <row r="780" s="175" customFormat="1" ht="18.95" customHeight="1" spans="1:16">
      <c r="A780" s="185" t="s">
        <v>165</v>
      </c>
      <c r="B780" s="186" t="s">
        <v>165</v>
      </c>
      <c r="C780" s="690" t="s">
        <v>1520</v>
      </c>
      <c r="D780" s="187" t="s">
        <v>1522</v>
      </c>
      <c r="E780" s="186" t="s">
        <v>176</v>
      </c>
      <c r="F780" s="60" t="s">
        <v>172</v>
      </c>
      <c r="G780" s="38">
        <v>0</v>
      </c>
      <c r="H780" s="38" t="str">
        <f>IFERROR(VLOOKUP(D780,#REF!,4,0),"0")</f>
        <v>0</v>
      </c>
      <c r="I780" s="38"/>
      <c r="J780" s="38">
        <f>VLOOKUP(F780,'数据-省本级决算数'!$A:$B,2,0)</f>
        <v>590</v>
      </c>
      <c r="K780" s="193"/>
      <c r="L780" s="193"/>
      <c r="M780" s="193">
        <f t="shared" si="77"/>
        <v>0</v>
      </c>
      <c r="N780" s="148" t="str">
        <f t="shared" si="74"/>
        <v/>
      </c>
      <c r="O780" s="194" t="str">
        <f t="shared" si="75"/>
        <v>是</v>
      </c>
      <c r="P780" s="194" t="str">
        <f t="shared" si="78"/>
        <v>否</v>
      </c>
    </row>
    <row r="781" s="175" customFormat="1" ht="18.95" customHeight="1" spans="1:16">
      <c r="A781" s="185" t="s">
        <v>165</v>
      </c>
      <c r="B781" s="186"/>
      <c r="C781" s="690" t="s">
        <v>1520</v>
      </c>
      <c r="D781" s="187" t="s">
        <v>1523</v>
      </c>
      <c r="E781" s="186" t="s">
        <v>176</v>
      </c>
      <c r="F781" s="60" t="s">
        <v>174</v>
      </c>
      <c r="G781" s="38">
        <v>0</v>
      </c>
      <c r="H781" s="38" t="str">
        <f>IFERROR(VLOOKUP(D781,#REF!,4,0),"0")</f>
        <v>0</v>
      </c>
      <c r="I781" s="38"/>
      <c r="J781" s="38">
        <f>VLOOKUP(F781,'数据-省本级决算数'!$A:$B,2,0)</f>
        <v>713</v>
      </c>
      <c r="K781" s="193"/>
      <c r="L781" s="193"/>
      <c r="M781" s="193">
        <f t="shared" si="77"/>
        <v>0</v>
      </c>
      <c r="N781" s="148" t="str">
        <f t="shared" si="74"/>
        <v/>
      </c>
      <c r="O781" s="194" t="str">
        <f t="shared" si="75"/>
        <v>是</v>
      </c>
      <c r="P781" s="194" t="str">
        <f t="shared" si="78"/>
        <v>否</v>
      </c>
    </row>
    <row r="782" s="175" customFormat="1" ht="18.95" customHeight="1" spans="1:16">
      <c r="A782" s="185" t="s">
        <v>165</v>
      </c>
      <c r="B782" s="186"/>
      <c r="C782" s="690" t="s">
        <v>1520</v>
      </c>
      <c r="D782" s="187" t="s">
        <v>1525</v>
      </c>
      <c r="E782" s="186" t="s">
        <v>176</v>
      </c>
      <c r="F782" s="60" t="s">
        <v>1524</v>
      </c>
      <c r="G782" s="38">
        <v>0</v>
      </c>
      <c r="H782" s="38" t="str">
        <f>IFERROR(VLOOKUP(D782,#REF!,4,0),"0")</f>
        <v>0</v>
      </c>
      <c r="I782" s="38"/>
      <c r="J782" s="38">
        <f>VLOOKUP(F782,'数据-省本级决算数'!$A:$B,2,0)</f>
        <v>0</v>
      </c>
      <c r="K782" s="193"/>
      <c r="L782" s="193"/>
      <c r="M782" s="193">
        <f t="shared" si="77"/>
        <v>0</v>
      </c>
      <c r="N782" s="148" t="str">
        <f t="shared" si="74"/>
        <v/>
      </c>
      <c r="O782" s="194" t="str">
        <f t="shared" si="75"/>
        <v>否</v>
      </c>
      <c r="P782" s="194" t="str">
        <f t="shared" si="78"/>
        <v>否</v>
      </c>
    </row>
    <row r="783" s="175" customFormat="1" ht="18.95" customHeight="1" spans="1:16">
      <c r="A783" s="185" t="s">
        <v>165</v>
      </c>
      <c r="B783" s="186"/>
      <c r="C783" s="690" t="s">
        <v>1520</v>
      </c>
      <c r="D783" s="187" t="s">
        <v>1527</v>
      </c>
      <c r="E783" s="186" t="s">
        <v>176</v>
      </c>
      <c r="F783" s="60" t="s">
        <v>1526</v>
      </c>
      <c r="G783" s="38">
        <v>0</v>
      </c>
      <c r="H783" s="38" t="str">
        <f>IFERROR(VLOOKUP(D783,#REF!,4,0),"0")</f>
        <v>0</v>
      </c>
      <c r="I783" s="38"/>
      <c r="J783" s="38">
        <f>VLOOKUP(F783,'数据-省本级决算数'!$A:$B,2,0)</f>
        <v>0</v>
      </c>
      <c r="K783" s="193"/>
      <c r="L783" s="193"/>
      <c r="M783" s="193">
        <f t="shared" si="77"/>
        <v>0</v>
      </c>
      <c r="N783" s="148" t="str">
        <f t="shared" si="74"/>
        <v/>
      </c>
      <c r="O783" s="194" t="str">
        <f t="shared" si="75"/>
        <v>否</v>
      </c>
      <c r="P783" s="194" t="str">
        <f t="shared" si="78"/>
        <v>否</v>
      </c>
    </row>
    <row r="784" s="175" customFormat="1" ht="18.95" customHeight="1" spans="1:16">
      <c r="A784" s="185" t="s">
        <v>165</v>
      </c>
      <c r="B784" s="186" t="s">
        <v>165</v>
      </c>
      <c r="C784" s="690" t="s">
        <v>1520</v>
      </c>
      <c r="D784" s="187" t="s">
        <v>1529</v>
      </c>
      <c r="E784" s="186" t="s">
        <v>176</v>
      </c>
      <c r="F784" s="60" t="s">
        <v>1528</v>
      </c>
      <c r="G784" s="38">
        <v>0</v>
      </c>
      <c r="H784" s="38" t="str">
        <f>IFERROR(VLOOKUP(D784,#REF!,4,0),"0")</f>
        <v>0</v>
      </c>
      <c r="I784" s="38"/>
      <c r="J784" s="38">
        <f>VLOOKUP(F784,'数据-省本级决算数'!$A:$B,2,0)</f>
        <v>0</v>
      </c>
      <c r="K784" s="193"/>
      <c r="L784" s="193"/>
      <c r="M784" s="193">
        <f t="shared" si="77"/>
        <v>0</v>
      </c>
      <c r="N784" s="148" t="str">
        <f t="shared" si="74"/>
        <v/>
      </c>
      <c r="O784" s="194" t="str">
        <f t="shared" si="75"/>
        <v>否</v>
      </c>
      <c r="P784" s="194" t="str">
        <f t="shared" si="78"/>
        <v>否</v>
      </c>
    </row>
    <row r="785" s="175" customFormat="1" ht="18.95" customHeight="1" spans="1:16">
      <c r="A785" s="185" t="s">
        <v>165</v>
      </c>
      <c r="B785" s="186" t="s">
        <v>165</v>
      </c>
      <c r="C785" s="690" t="s">
        <v>1520</v>
      </c>
      <c r="D785" s="187" t="s">
        <v>1531</v>
      </c>
      <c r="E785" s="186" t="s">
        <v>176</v>
      </c>
      <c r="F785" s="60" t="s">
        <v>1530</v>
      </c>
      <c r="G785" s="38">
        <v>0</v>
      </c>
      <c r="H785" s="38" t="str">
        <f>IFERROR(VLOOKUP(D785,#REF!,4,0),"0")</f>
        <v>0</v>
      </c>
      <c r="I785" s="38"/>
      <c r="J785" s="38">
        <f>VLOOKUP(F785,'数据-省本级决算数'!$A:$B,2,0)</f>
        <v>18</v>
      </c>
      <c r="K785" s="193"/>
      <c r="L785" s="193" t="e">
        <f t="shared" si="76"/>
        <v>#DIV/0!</v>
      </c>
      <c r="M785" s="193">
        <f t="shared" si="77"/>
        <v>0</v>
      </c>
      <c r="N785" s="148" t="str">
        <f t="shared" si="74"/>
        <v/>
      </c>
      <c r="O785" s="194" t="str">
        <f t="shared" si="75"/>
        <v>是</v>
      </c>
      <c r="P785" s="194" t="str">
        <f t="shared" si="78"/>
        <v>否</v>
      </c>
    </row>
    <row r="786" s="175" customFormat="1" ht="18.95" customHeight="1" spans="1:16">
      <c r="A786" s="185" t="s">
        <v>165</v>
      </c>
      <c r="B786" s="186" t="s">
        <v>165</v>
      </c>
      <c r="C786" s="690" t="s">
        <v>1520</v>
      </c>
      <c r="D786" s="187" t="s">
        <v>1533</v>
      </c>
      <c r="E786" s="186" t="s">
        <v>176</v>
      </c>
      <c r="F786" s="60" t="s">
        <v>1532</v>
      </c>
      <c r="G786" s="38">
        <v>0</v>
      </c>
      <c r="H786" s="38" t="str">
        <f>IFERROR(VLOOKUP(D786,#REF!,4,0),"0")</f>
        <v>0</v>
      </c>
      <c r="I786" s="38"/>
      <c r="J786" s="38">
        <f>VLOOKUP(F786,'数据-省本级决算数'!$A:$B,2,0)</f>
        <v>0</v>
      </c>
      <c r="K786" s="193"/>
      <c r="L786" s="193"/>
      <c r="M786" s="193">
        <f t="shared" si="77"/>
        <v>0</v>
      </c>
      <c r="N786" s="148" t="str">
        <f t="shared" si="74"/>
        <v/>
      </c>
      <c r="O786" s="194" t="str">
        <f t="shared" si="75"/>
        <v>否</v>
      </c>
      <c r="P786" s="194" t="str">
        <f t="shared" si="78"/>
        <v>否</v>
      </c>
    </row>
    <row r="787" s="175" customFormat="1" ht="18.95" customHeight="1" spans="1:16">
      <c r="A787" s="185" t="s">
        <v>165</v>
      </c>
      <c r="B787" s="186" t="s">
        <v>165</v>
      </c>
      <c r="C787" s="690" t="s">
        <v>1520</v>
      </c>
      <c r="D787" s="187" t="s">
        <v>1535</v>
      </c>
      <c r="E787" s="186" t="s">
        <v>176</v>
      </c>
      <c r="F787" s="60" t="s">
        <v>1534</v>
      </c>
      <c r="G787" s="38">
        <v>0</v>
      </c>
      <c r="H787" s="38" t="str">
        <f>IFERROR(VLOOKUP(D787,#REF!,4,0),"0")</f>
        <v>0</v>
      </c>
      <c r="I787" s="38"/>
      <c r="J787" s="38">
        <f>VLOOKUP(F787,'数据-省本级决算数'!$A:$B,2,0)</f>
        <v>0</v>
      </c>
      <c r="K787" s="193"/>
      <c r="L787" s="193"/>
      <c r="M787" s="193">
        <f t="shared" si="77"/>
        <v>0</v>
      </c>
      <c r="N787" s="148" t="str">
        <f t="shared" si="74"/>
        <v/>
      </c>
      <c r="O787" s="194" t="str">
        <f t="shared" si="75"/>
        <v>否</v>
      </c>
      <c r="P787" s="194" t="str">
        <f t="shared" si="78"/>
        <v>否</v>
      </c>
    </row>
    <row r="788" s="175" customFormat="1" ht="18.95" customHeight="1" spans="1:16">
      <c r="A788" s="185" t="s">
        <v>165</v>
      </c>
      <c r="B788" s="186" t="s">
        <v>165</v>
      </c>
      <c r="C788" s="690" t="s">
        <v>1520</v>
      </c>
      <c r="D788" s="187" t="s">
        <v>1537</v>
      </c>
      <c r="E788" s="186" t="s">
        <v>176</v>
      </c>
      <c r="F788" s="60" t="s">
        <v>1536</v>
      </c>
      <c r="G788" s="38">
        <v>0</v>
      </c>
      <c r="H788" s="38" t="str">
        <f>IFERROR(VLOOKUP(D788,#REF!,4,0),"0")</f>
        <v>0</v>
      </c>
      <c r="I788" s="38"/>
      <c r="J788" s="38">
        <f>VLOOKUP(F788,'数据-省本级决算数'!$A:$B,2,0)</f>
        <v>0</v>
      </c>
      <c r="K788" s="193"/>
      <c r="L788" s="193"/>
      <c r="M788" s="193">
        <f t="shared" si="77"/>
        <v>0</v>
      </c>
      <c r="N788" s="148" t="str">
        <f t="shared" si="74"/>
        <v/>
      </c>
      <c r="O788" s="194" t="str">
        <f t="shared" si="75"/>
        <v>否</v>
      </c>
      <c r="P788" s="194" t="str">
        <f t="shared" si="78"/>
        <v>否</v>
      </c>
    </row>
    <row r="789" s="175" customFormat="1" ht="18.95" customHeight="1" spans="1:16">
      <c r="A789" s="185" t="s">
        <v>165</v>
      </c>
      <c r="B789" s="186" t="s">
        <v>165</v>
      </c>
      <c r="C789" s="690" t="s">
        <v>1520</v>
      </c>
      <c r="D789" s="187" t="s">
        <v>1538</v>
      </c>
      <c r="E789" s="186" t="s">
        <v>176</v>
      </c>
      <c r="F789" s="60" t="s">
        <v>276</v>
      </c>
      <c r="G789" s="38">
        <v>0</v>
      </c>
      <c r="H789" s="38" t="str">
        <f>IFERROR(VLOOKUP(D789,#REF!,4,0),"0")</f>
        <v>0</v>
      </c>
      <c r="I789" s="38"/>
      <c r="J789" s="38">
        <f>VLOOKUP(F789,'数据-省本级决算数'!$A:$B,2,0)</f>
        <v>869</v>
      </c>
      <c r="K789" s="193"/>
      <c r="L789" s="193"/>
      <c r="M789" s="193">
        <f t="shared" si="77"/>
        <v>0</v>
      </c>
      <c r="N789" s="148" t="str">
        <f t="shared" si="74"/>
        <v/>
      </c>
      <c r="O789" s="194" t="str">
        <f t="shared" si="75"/>
        <v>是</v>
      </c>
      <c r="P789" s="194" t="str">
        <f t="shared" si="78"/>
        <v>否</v>
      </c>
    </row>
    <row r="790" s="175" customFormat="1" ht="18.95" customHeight="1" spans="1:16">
      <c r="A790" s="185" t="s">
        <v>165</v>
      </c>
      <c r="B790" s="186" t="s">
        <v>165</v>
      </c>
      <c r="C790" s="690" t="s">
        <v>1520</v>
      </c>
      <c r="D790" s="187" t="s">
        <v>1540</v>
      </c>
      <c r="E790" s="186" t="s">
        <v>176</v>
      </c>
      <c r="F790" s="60" t="s">
        <v>1539</v>
      </c>
      <c r="G790" s="38">
        <v>0</v>
      </c>
      <c r="H790" s="38" t="str">
        <f>IFERROR(VLOOKUP(D790,#REF!,4,0),"0")</f>
        <v>0</v>
      </c>
      <c r="I790" s="38"/>
      <c r="J790" s="38">
        <f>VLOOKUP(F790,'数据-省本级决算数'!$A:$B,2,0)</f>
        <v>0</v>
      </c>
      <c r="K790" s="193"/>
      <c r="L790" s="193"/>
      <c r="M790" s="193">
        <f t="shared" si="77"/>
        <v>0</v>
      </c>
      <c r="N790" s="148" t="str">
        <f t="shared" si="74"/>
        <v/>
      </c>
      <c r="O790" s="194" t="str">
        <f t="shared" si="75"/>
        <v>否</v>
      </c>
      <c r="P790" s="194" t="str">
        <f t="shared" si="78"/>
        <v>否</v>
      </c>
    </row>
    <row r="791" s="175" customFormat="1" ht="18.95" customHeight="1" spans="1:16">
      <c r="A791" s="185" t="s">
        <v>165</v>
      </c>
      <c r="B791" s="186" t="s">
        <v>165</v>
      </c>
      <c r="C791" s="690" t="s">
        <v>1520</v>
      </c>
      <c r="D791" s="187" t="s">
        <v>1542</v>
      </c>
      <c r="E791" s="186" t="s">
        <v>176</v>
      </c>
      <c r="F791" s="60" t="s">
        <v>1541</v>
      </c>
      <c r="G791" s="38">
        <v>0</v>
      </c>
      <c r="H791" s="38" t="str">
        <f>IFERROR(VLOOKUP(D791,#REF!,4,0),"0")</f>
        <v>0</v>
      </c>
      <c r="I791" s="38"/>
      <c r="J791" s="38">
        <f>VLOOKUP(F791,'数据-省本级决算数'!$A:$B,2,0)</f>
        <v>0</v>
      </c>
      <c r="K791" s="193"/>
      <c r="L791" s="193"/>
      <c r="M791" s="193">
        <f t="shared" si="77"/>
        <v>0</v>
      </c>
      <c r="N791" s="148" t="str">
        <f t="shared" si="74"/>
        <v/>
      </c>
      <c r="O791" s="194" t="str">
        <f t="shared" si="75"/>
        <v>否</v>
      </c>
      <c r="P791" s="194" t="str">
        <f t="shared" si="78"/>
        <v>否</v>
      </c>
    </row>
    <row r="792" s="175" customFormat="1" ht="18.95" customHeight="1" spans="1:16">
      <c r="A792" s="185"/>
      <c r="B792" s="186"/>
      <c r="C792" s="690" t="s">
        <v>1520</v>
      </c>
      <c r="D792" s="39">
        <v>2111450</v>
      </c>
      <c r="E792" s="186" t="s">
        <v>176</v>
      </c>
      <c r="F792" s="60" t="s">
        <v>189</v>
      </c>
      <c r="G792" s="38">
        <v>0</v>
      </c>
      <c r="H792" s="38" t="str">
        <f>IFERROR(VLOOKUP(D792,#REF!,4,0),"0")</f>
        <v>0</v>
      </c>
      <c r="I792" s="38"/>
      <c r="J792" s="38">
        <f>VLOOKUP(F792,'数据-省本级决算数'!$A:$B,2,0)</f>
        <v>103</v>
      </c>
      <c r="K792" s="193"/>
      <c r="L792" s="193"/>
      <c r="M792" s="193">
        <f t="shared" si="77"/>
        <v>0</v>
      </c>
      <c r="N792" s="148" t="str">
        <f t="shared" si="74"/>
        <v/>
      </c>
      <c r="O792" s="194" t="str">
        <f t="shared" si="75"/>
        <v>是</v>
      </c>
      <c r="P792" s="194" t="str">
        <f t="shared" si="78"/>
        <v>否</v>
      </c>
    </row>
    <row r="793" s="175" customFormat="1" ht="18.95" customHeight="1" spans="1:16">
      <c r="A793" s="185"/>
      <c r="B793" s="186"/>
      <c r="C793" s="690" t="s">
        <v>1520</v>
      </c>
      <c r="D793" s="39">
        <v>2111499</v>
      </c>
      <c r="E793" s="186" t="s">
        <v>176</v>
      </c>
      <c r="F793" s="60" t="s">
        <v>1543</v>
      </c>
      <c r="G793" s="38">
        <v>3045</v>
      </c>
      <c r="H793" s="38" t="str">
        <f>IFERROR(VLOOKUP(D793,#REF!,4,0),"0")</f>
        <v>0</v>
      </c>
      <c r="I793" s="38"/>
      <c r="J793" s="38">
        <f>VLOOKUP(F793,'数据-省本级决算数'!$A:$B,2,0)</f>
        <v>0</v>
      </c>
      <c r="K793" s="193">
        <f t="shared" si="79"/>
        <v>0</v>
      </c>
      <c r="L793" s="193"/>
      <c r="M793" s="193">
        <f t="shared" si="77"/>
        <v>0</v>
      </c>
      <c r="N793" s="148">
        <f t="shared" si="74"/>
        <v>-1</v>
      </c>
      <c r="O793" s="194" t="str">
        <f t="shared" si="75"/>
        <v>是</v>
      </c>
      <c r="P793" s="194" t="str">
        <f t="shared" si="78"/>
        <v>否</v>
      </c>
    </row>
    <row r="794" s="175" customFormat="1" ht="18.95" customHeight="1" spans="1:16">
      <c r="A794" s="185"/>
      <c r="B794" s="690" t="s">
        <v>1409</v>
      </c>
      <c r="C794" s="186"/>
      <c r="D794" s="690" t="s">
        <v>1545</v>
      </c>
      <c r="E794" s="186"/>
      <c r="F794" s="60" t="s">
        <v>1544</v>
      </c>
      <c r="G794" s="188">
        <f ca="1">SUMIF($C793:$C2015,$D794,$G793:$G2014)</f>
        <v>0</v>
      </c>
      <c r="H794" s="38">
        <f ca="1">SUMIF($C793:$C2014,$D794,$H793:$H2013)</f>
        <v>0</v>
      </c>
      <c r="I794" s="38">
        <f>IFERROR(VLOOKUP(F794,'数据-省本级调整数'!$A:$B,2,0),0)</f>
        <v>0</v>
      </c>
      <c r="J794" s="38">
        <f>VLOOKUP(F794,'数据-省本级决算数'!$A:$B,2,0)</f>
        <v>0</v>
      </c>
      <c r="K794" s="193"/>
      <c r="L794" s="193"/>
      <c r="M794" s="193">
        <f t="shared" si="77"/>
        <v>0</v>
      </c>
      <c r="N794" s="146" t="str">
        <f ca="1" t="shared" si="74"/>
        <v/>
      </c>
      <c r="O794" s="194" t="str">
        <f ca="1" t="shared" si="75"/>
        <v>否</v>
      </c>
      <c r="P794" s="194" t="str">
        <f t="shared" si="78"/>
        <v>是</v>
      </c>
    </row>
    <row r="795" s="175" customFormat="1" ht="18.95" customHeight="1" spans="1:16">
      <c r="A795" s="185"/>
      <c r="B795" s="186"/>
      <c r="C795" s="690" t="s">
        <v>1545</v>
      </c>
      <c r="D795" s="689" t="s">
        <v>1547</v>
      </c>
      <c r="E795" s="186" t="s">
        <v>176</v>
      </c>
      <c r="F795" s="60" t="s">
        <v>1546</v>
      </c>
      <c r="G795" s="38">
        <v>0</v>
      </c>
      <c r="H795" s="38" t="str">
        <f>IFERROR(VLOOKUP(D795,#REF!,4,0),"0")</f>
        <v>0</v>
      </c>
      <c r="I795" s="38"/>
      <c r="J795" s="38">
        <f>VLOOKUP(F795,'数据-省本级决算数'!$A:$B,2,0)</f>
        <v>0</v>
      </c>
      <c r="K795" s="193"/>
      <c r="L795" s="193"/>
      <c r="M795" s="193">
        <f t="shared" si="77"/>
        <v>0</v>
      </c>
      <c r="N795" s="148" t="str">
        <f t="shared" si="74"/>
        <v/>
      </c>
      <c r="O795" s="194" t="str">
        <f t="shared" si="75"/>
        <v>否</v>
      </c>
      <c r="P795" s="194" t="str">
        <f t="shared" si="78"/>
        <v>否</v>
      </c>
    </row>
    <row r="796" s="175" customFormat="1" ht="18.95" customHeight="1" spans="1:16">
      <c r="A796" s="185"/>
      <c r="B796" s="186"/>
      <c r="C796" s="690" t="s">
        <v>1545</v>
      </c>
      <c r="D796" s="689" t="s">
        <v>1549</v>
      </c>
      <c r="E796" s="186" t="s">
        <v>176</v>
      </c>
      <c r="F796" s="60" t="s">
        <v>1548</v>
      </c>
      <c r="G796" s="38">
        <v>0</v>
      </c>
      <c r="H796" s="38" t="str">
        <f>IFERROR(VLOOKUP(D796,#REF!,4,0),"0")</f>
        <v>0</v>
      </c>
      <c r="I796" s="38"/>
      <c r="J796" s="38">
        <f>VLOOKUP(F796,'数据-省本级决算数'!$A:$B,2,0)</f>
        <v>0</v>
      </c>
      <c r="K796" s="193"/>
      <c r="L796" s="193"/>
      <c r="M796" s="193">
        <f t="shared" si="77"/>
        <v>0</v>
      </c>
      <c r="N796" s="148" t="str">
        <f t="shared" si="74"/>
        <v/>
      </c>
      <c r="O796" s="194" t="str">
        <f t="shared" si="75"/>
        <v>否</v>
      </c>
      <c r="P796" s="194" t="str">
        <f t="shared" si="78"/>
        <v>否</v>
      </c>
    </row>
    <row r="797" s="175" customFormat="1" ht="18.95" customHeight="1" spans="1:16">
      <c r="A797" s="185"/>
      <c r="B797" s="186"/>
      <c r="C797" s="690" t="s">
        <v>1545</v>
      </c>
      <c r="D797" s="689" t="s">
        <v>1551</v>
      </c>
      <c r="E797" s="186" t="s">
        <v>176</v>
      </c>
      <c r="F797" s="60" t="s">
        <v>1550</v>
      </c>
      <c r="G797" s="38">
        <v>0</v>
      </c>
      <c r="H797" s="38" t="str">
        <f>IFERROR(VLOOKUP(D797,#REF!,4,0),"0")</f>
        <v>0</v>
      </c>
      <c r="I797" s="38"/>
      <c r="J797" s="38">
        <f>VLOOKUP(F797,'数据-省本级决算数'!$A:$B,2,0)</f>
        <v>0</v>
      </c>
      <c r="K797" s="193"/>
      <c r="L797" s="193"/>
      <c r="M797" s="193">
        <f t="shared" si="77"/>
        <v>0</v>
      </c>
      <c r="N797" s="148" t="str">
        <f t="shared" si="74"/>
        <v/>
      </c>
      <c r="O797" s="194" t="str">
        <f t="shared" si="75"/>
        <v>否</v>
      </c>
      <c r="P797" s="194" t="str">
        <f t="shared" si="78"/>
        <v>否</v>
      </c>
    </row>
    <row r="798" s="175" customFormat="1" ht="18.95" customHeight="1" spans="1:16">
      <c r="A798" s="185"/>
      <c r="B798" s="186"/>
      <c r="C798" s="690" t="s">
        <v>1545</v>
      </c>
      <c r="D798" s="689" t="s">
        <v>1553</v>
      </c>
      <c r="E798" s="186" t="s">
        <v>176</v>
      </c>
      <c r="F798" s="60" t="s">
        <v>1552</v>
      </c>
      <c r="G798" s="38">
        <v>0</v>
      </c>
      <c r="H798" s="38" t="str">
        <f>IFERROR(VLOOKUP(D798,#REF!,4,0),"0")</f>
        <v>0</v>
      </c>
      <c r="I798" s="38"/>
      <c r="J798" s="38">
        <f>VLOOKUP(F798,'数据-省本级决算数'!$A:$B,2,0)</f>
        <v>0</v>
      </c>
      <c r="K798" s="193"/>
      <c r="L798" s="193"/>
      <c r="M798" s="193">
        <f t="shared" si="77"/>
        <v>0</v>
      </c>
      <c r="N798" s="148" t="str">
        <f t="shared" si="74"/>
        <v/>
      </c>
      <c r="O798" s="194" t="str">
        <f t="shared" si="75"/>
        <v>否</v>
      </c>
      <c r="P798" s="194" t="str">
        <f t="shared" si="78"/>
        <v>否</v>
      </c>
    </row>
    <row r="799" s="175" customFormat="1" ht="18.95" customHeight="1" spans="1:16">
      <c r="A799" s="185"/>
      <c r="B799" s="186"/>
      <c r="C799" s="690" t="s">
        <v>1545</v>
      </c>
      <c r="D799" s="689" t="s">
        <v>1555</v>
      </c>
      <c r="E799" s="186" t="s">
        <v>176</v>
      </c>
      <c r="F799" s="60" t="s">
        <v>1554</v>
      </c>
      <c r="G799" s="38">
        <v>0</v>
      </c>
      <c r="H799" s="38" t="str">
        <f>IFERROR(VLOOKUP(D799,#REF!,4,0),"0")</f>
        <v>0</v>
      </c>
      <c r="I799" s="38"/>
      <c r="J799" s="38">
        <f>VLOOKUP(F799,'数据-省本级决算数'!$A:$B,2,0)</f>
        <v>0</v>
      </c>
      <c r="K799" s="193"/>
      <c r="L799" s="193"/>
      <c r="M799" s="193">
        <f t="shared" si="77"/>
        <v>0</v>
      </c>
      <c r="N799" s="148" t="str">
        <f t="shared" si="74"/>
        <v/>
      </c>
      <c r="O799" s="194" t="str">
        <f t="shared" si="75"/>
        <v>否</v>
      </c>
      <c r="P799" s="194" t="str">
        <f t="shared" si="78"/>
        <v>否</v>
      </c>
    </row>
    <row r="800" s="175" customFormat="1" ht="18.95" customHeight="1" spans="1:16">
      <c r="A800" s="185" t="s">
        <v>165</v>
      </c>
      <c r="B800" s="690" t="s">
        <v>1409</v>
      </c>
      <c r="C800" s="186"/>
      <c r="D800" s="187" t="s">
        <v>1557</v>
      </c>
      <c r="E800" s="186" t="s">
        <v>176</v>
      </c>
      <c r="F800" s="60" t="s">
        <v>1556</v>
      </c>
      <c r="G800" s="38">
        <v>0</v>
      </c>
      <c r="H800" s="38" t="str">
        <f>IFERROR(VLOOKUP(D800,#REF!,4,0),"0")</f>
        <v>0</v>
      </c>
      <c r="I800" s="38">
        <f>IFERROR(VLOOKUP(F800,'数据-省本级调整数'!$A:$B,2,0),0)</f>
        <v>934</v>
      </c>
      <c r="J800" s="38">
        <f>VLOOKUP(F800,'数据-省本级决算数'!$A:$B,2,0)</f>
        <v>934</v>
      </c>
      <c r="K800" s="193"/>
      <c r="L800" s="193" t="e">
        <f t="shared" si="76"/>
        <v>#DIV/0!</v>
      </c>
      <c r="M800" s="193">
        <f t="shared" si="77"/>
        <v>1</v>
      </c>
      <c r="N800" s="148" t="str">
        <f t="shared" si="74"/>
        <v/>
      </c>
      <c r="O800" s="194" t="str">
        <f t="shared" si="75"/>
        <v>是</v>
      </c>
      <c r="P800" s="194" t="str">
        <f t="shared" si="78"/>
        <v>是</v>
      </c>
    </row>
    <row r="801" s="175" customFormat="1" ht="18.95" customHeight="1" spans="1:16">
      <c r="A801" s="185" t="s">
        <v>164</v>
      </c>
      <c r="B801" s="186" t="s">
        <v>165</v>
      </c>
      <c r="C801" s="186"/>
      <c r="D801" s="187" t="s">
        <v>1559</v>
      </c>
      <c r="E801" s="186"/>
      <c r="F801" s="61" t="s">
        <v>1558</v>
      </c>
      <c r="G801" s="188">
        <f ca="1">SUMIF($B802:$B$1300,$D801,$G802:$G$1300)</f>
        <v>22045</v>
      </c>
      <c r="H801" s="188">
        <f ca="1">SUMIF($B802:$B$1300,$D801,$H802:$H$1300)</f>
        <v>0</v>
      </c>
      <c r="I801" s="188">
        <f>SUMIF($B802:$B$1300,$D801,$I802:$I$1300)</f>
        <v>7682</v>
      </c>
      <c r="J801" s="38">
        <f>VLOOKUP(F801,'数据-省本级决算数'!$A:$B,2,0)</f>
        <v>6960</v>
      </c>
      <c r="K801" s="193">
        <f ca="1" t="shared" si="79"/>
        <v>0.32</v>
      </c>
      <c r="L801" s="193" t="e">
        <f ca="1" t="shared" si="76"/>
        <v>#DIV/0!</v>
      </c>
      <c r="M801" s="193">
        <f t="shared" si="77"/>
        <v>0.91</v>
      </c>
      <c r="N801" s="146">
        <f ca="1" t="shared" si="74"/>
        <v>-0.684</v>
      </c>
      <c r="O801" s="194" t="str">
        <f ca="1" t="shared" si="75"/>
        <v>是</v>
      </c>
      <c r="P801" s="194" t="str">
        <f t="shared" si="78"/>
        <v>是</v>
      </c>
    </row>
    <row r="802" s="175" customFormat="1" ht="18.95" customHeight="1" spans="1:16">
      <c r="A802" s="185" t="s">
        <v>165</v>
      </c>
      <c r="B802" s="690" t="s">
        <v>1559</v>
      </c>
      <c r="C802" s="186"/>
      <c r="D802" s="187" t="s">
        <v>1561</v>
      </c>
      <c r="E802" s="186"/>
      <c r="F802" s="60" t="s">
        <v>1560</v>
      </c>
      <c r="G802" s="38">
        <f ca="1">SUMIF($C801:$C2023,$D802,$G801:$G2022)</f>
        <v>2632</v>
      </c>
      <c r="H802" s="38">
        <f ca="1">SUMIF($C801:$C2022,$D802,$H801:$H2021)</f>
        <v>0</v>
      </c>
      <c r="I802" s="38">
        <f>IFERROR(VLOOKUP(F802,'数据-省本级调整数'!$A:$B,2,0),0)</f>
        <v>3205</v>
      </c>
      <c r="J802" s="38">
        <f>VLOOKUP(F802,'数据-省本级决算数'!$A:$B,2,0)</f>
        <v>2944</v>
      </c>
      <c r="K802" s="193">
        <f ca="1" t="shared" si="79"/>
        <v>1.12</v>
      </c>
      <c r="L802" s="193" t="e">
        <f ca="1" t="shared" si="76"/>
        <v>#DIV/0!</v>
      </c>
      <c r="M802" s="193">
        <f t="shared" si="77"/>
        <v>0.92</v>
      </c>
      <c r="N802" s="148">
        <f ca="1" t="shared" si="74"/>
        <v>0.119</v>
      </c>
      <c r="O802" s="194" t="str">
        <f ca="1" t="shared" si="75"/>
        <v>是</v>
      </c>
      <c r="P802" s="194" t="str">
        <f t="shared" si="78"/>
        <v>是</v>
      </c>
    </row>
    <row r="803" s="175" customFormat="1" ht="18.95" customHeight="1" spans="1:16">
      <c r="A803" s="185" t="s">
        <v>165</v>
      </c>
      <c r="B803" s="186" t="s">
        <v>165</v>
      </c>
      <c r="C803" s="690" t="s">
        <v>1561</v>
      </c>
      <c r="D803" s="187" t="s">
        <v>1562</v>
      </c>
      <c r="E803" s="186" t="s">
        <v>176</v>
      </c>
      <c r="F803" s="60" t="s">
        <v>170</v>
      </c>
      <c r="G803" s="38">
        <v>1744</v>
      </c>
      <c r="H803" s="38" t="str">
        <f>IFERROR(VLOOKUP(D803,#REF!,4,0),"0")</f>
        <v>0</v>
      </c>
      <c r="I803" s="38"/>
      <c r="J803" s="38">
        <f>VLOOKUP(F803,'数据-省本级决算数'!$A:$B,2,0)</f>
        <v>4776</v>
      </c>
      <c r="K803" s="193">
        <f t="shared" si="79"/>
        <v>2.74</v>
      </c>
      <c r="L803" s="193" t="e">
        <f t="shared" si="76"/>
        <v>#DIV/0!</v>
      </c>
      <c r="M803" s="193">
        <f t="shared" si="77"/>
        <v>0</v>
      </c>
      <c r="N803" s="148">
        <f t="shared" si="74"/>
        <v>1.739</v>
      </c>
      <c r="O803" s="194" t="str">
        <f t="shared" si="75"/>
        <v>是</v>
      </c>
      <c r="P803" s="194" t="str">
        <f t="shared" si="78"/>
        <v>否</v>
      </c>
    </row>
    <row r="804" s="175" customFormat="1" ht="18.95" customHeight="1" spans="1:16">
      <c r="A804" s="185"/>
      <c r="B804" s="186"/>
      <c r="C804" s="690" t="s">
        <v>1561</v>
      </c>
      <c r="D804" s="187" t="s">
        <v>1563</v>
      </c>
      <c r="E804" s="186" t="s">
        <v>176</v>
      </c>
      <c r="F804" s="60" t="s">
        <v>172</v>
      </c>
      <c r="G804" s="38">
        <v>0</v>
      </c>
      <c r="H804" s="38" t="str">
        <f>IFERROR(VLOOKUP(D804,#REF!,4,0),"0")</f>
        <v>0</v>
      </c>
      <c r="I804" s="38"/>
      <c r="J804" s="38">
        <f>VLOOKUP(F804,'数据-省本级决算数'!$A:$B,2,0)</f>
        <v>590</v>
      </c>
      <c r="K804" s="193"/>
      <c r="L804" s="193"/>
      <c r="M804" s="193">
        <f t="shared" si="77"/>
        <v>0</v>
      </c>
      <c r="N804" s="148" t="str">
        <f t="shared" si="74"/>
        <v/>
      </c>
      <c r="O804" s="194" t="str">
        <f t="shared" si="75"/>
        <v>是</v>
      </c>
      <c r="P804" s="194" t="str">
        <f t="shared" si="78"/>
        <v>否</v>
      </c>
    </row>
    <row r="805" s="175" customFormat="1" ht="18.95" customHeight="1" spans="1:16">
      <c r="A805" s="185"/>
      <c r="B805" s="186"/>
      <c r="C805" s="690" t="s">
        <v>1561</v>
      </c>
      <c r="D805" s="187" t="s">
        <v>1564</v>
      </c>
      <c r="E805" s="186" t="s">
        <v>176</v>
      </c>
      <c r="F805" s="39" t="s">
        <v>174</v>
      </c>
      <c r="G805" s="38">
        <v>98</v>
      </c>
      <c r="H805" s="38" t="str">
        <f>IFERROR(VLOOKUP(D805,#REF!,4,0),"0")</f>
        <v>0</v>
      </c>
      <c r="I805" s="38"/>
      <c r="J805" s="38">
        <f>VLOOKUP(F805,'数据-省本级决算数'!$A:$B,2,0)</f>
        <v>713</v>
      </c>
      <c r="K805" s="193">
        <f t="shared" si="79"/>
        <v>7.28</v>
      </c>
      <c r="L805" s="193" t="e">
        <f t="shared" si="76"/>
        <v>#DIV/0!</v>
      </c>
      <c r="M805" s="193">
        <f t="shared" si="77"/>
        <v>0</v>
      </c>
      <c r="N805" s="148">
        <f t="shared" si="74"/>
        <v>6.276</v>
      </c>
      <c r="O805" s="194" t="str">
        <f t="shared" si="75"/>
        <v>是</v>
      </c>
      <c r="P805" s="194" t="str">
        <f t="shared" si="78"/>
        <v>否</v>
      </c>
    </row>
    <row r="806" s="175" customFormat="1" ht="18.95" customHeight="1" spans="1:16">
      <c r="A806" s="185"/>
      <c r="B806" s="186"/>
      <c r="C806" s="690" t="s">
        <v>1561</v>
      </c>
      <c r="D806" s="187" t="s">
        <v>1566</v>
      </c>
      <c r="E806" s="186" t="s">
        <v>176</v>
      </c>
      <c r="F806" s="60" t="s">
        <v>1565</v>
      </c>
      <c r="G806" s="38">
        <v>45</v>
      </c>
      <c r="H806" s="38" t="str">
        <f>IFERROR(VLOOKUP(D806,#REF!,4,0),"0")</f>
        <v>0</v>
      </c>
      <c r="I806" s="38"/>
      <c r="J806" s="38">
        <f>VLOOKUP(F806,'数据-省本级决算数'!$A:$B,2,0)</f>
        <v>0</v>
      </c>
      <c r="K806" s="193">
        <f t="shared" si="79"/>
        <v>0</v>
      </c>
      <c r="L806" s="193" t="e">
        <f t="shared" si="76"/>
        <v>#DIV/0!</v>
      </c>
      <c r="M806" s="193">
        <f t="shared" si="77"/>
        <v>0</v>
      </c>
      <c r="N806" s="148">
        <f t="shared" si="74"/>
        <v>-1</v>
      </c>
      <c r="O806" s="194" t="str">
        <f t="shared" si="75"/>
        <v>是</v>
      </c>
      <c r="P806" s="194" t="str">
        <f t="shared" si="78"/>
        <v>否</v>
      </c>
    </row>
    <row r="807" s="175" customFormat="1" ht="18.95" customHeight="1" spans="1:16">
      <c r="A807" s="185"/>
      <c r="B807" s="186"/>
      <c r="C807" s="690" t="s">
        <v>1561</v>
      </c>
      <c r="D807" s="187" t="s">
        <v>1568</v>
      </c>
      <c r="E807" s="186" t="s">
        <v>176</v>
      </c>
      <c r="F807" s="60" t="s">
        <v>1567</v>
      </c>
      <c r="G807" s="38">
        <v>165</v>
      </c>
      <c r="H807" s="38" t="str">
        <f>IFERROR(VLOOKUP(D807,#REF!,4,0),"0")</f>
        <v>0</v>
      </c>
      <c r="I807" s="38"/>
      <c r="J807" s="38">
        <f>VLOOKUP(F807,'数据-省本级决算数'!$A:$B,2,0)</f>
        <v>178</v>
      </c>
      <c r="K807" s="193">
        <f t="shared" si="79"/>
        <v>1.08</v>
      </c>
      <c r="L807" s="193" t="e">
        <f t="shared" si="76"/>
        <v>#DIV/0!</v>
      </c>
      <c r="M807" s="193">
        <f t="shared" si="77"/>
        <v>0</v>
      </c>
      <c r="N807" s="148">
        <f t="shared" si="74"/>
        <v>0.079</v>
      </c>
      <c r="O807" s="194" t="str">
        <f t="shared" si="75"/>
        <v>是</v>
      </c>
      <c r="P807" s="194" t="str">
        <f t="shared" si="78"/>
        <v>否</v>
      </c>
    </row>
    <row r="808" s="175" customFormat="1" ht="18.95" customHeight="1" spans="1:16">
      <c r="A808" s="185" t="s">
        <v>165</v>
      </c>
      <c r="B808" s="186" t="s">
        <v>165</v>
      </c>
      <c r="C808" s="690" t="s">
        <v>1561</v>
      </c>
      <c r="D808" s="187" t="s">
        <v>1570</v>
      </c>
      <c r="E808" s="186" t="s">
        <v>176</v>
      </c>
      <c r="F808" s="60" t="s">
        <v>1569</v>
      </c>
      <c r="G808" s="38">
        <v>236</v>
      </c>
      <c r="H808" s="38" t="str">
        <f>IFERROR(VLOOKUP(D808,#REF!,4,0),"0")</f>
        <v>0</v>
      </c>
      <c r="I808" s="38"/>
      <c r="J808" s="38">
        <f>VLOOKUP(F808,'数据-省本级决算数'!$A:$B,2,0)</f>
        <v>264</v>
      </c>
      <c r="K808" s="193">
        <f t="shared" si="79"/>
        <v>1.12</v>
      </c>
      <c r="L808" s="193" t="e">
        <f t="shared" si="76"/>
        <v>#DIV/0!</v>
      </c>
      <c r="M808" s="193">
        <f t="shared" si="77"/>
        <v>0</v>
      </c>
      <c r="N808" s="148">
        <f t="shared" si="74"/>
        <v>0.119</v>
      </c>
      <c r="O808" s="194" t="str">
        <f t="shared" si="75"/>
        <v>是</v>
      </c>
      <c r="P808" s="194" t="str">
        <f t="shared" si="78"/>
        <v>否</v>
      </c>
    </row>
    <row r="809" s="175" customFormat="1" ht="18.95" customHeight="1" spans="1:16">
      <c r="A809" s="185" t="s">
        <v>165</v>
      </c>
      <c r="B809" s="186" t="s">
        <v>165</v>
      </c>
      <c r="C809" s="690" t="s">
        <v>1561</v>
      </c>
      <c r="D809" s="187" t="s">
        <v>1572</v>
      </c>
      <c r="E809" s="186" t="s">
        <v>176</v>
      </c>
      <c r="F809" s="60" t="s">
        <v>1571</v>
      </c>
      <c r="G809" s="38">
        <v>0</v>
      </c>
      <c r="H809" s="38" t="str">
        <f>IFERROR(VLOOKUP(D809,#REF!,4,0),"0")</f>
        <v>0</v>
      </c>
      <c r="I809" s="38"/>
      <c r="J809" s="38">
        <f>VLOOKUP(F809,'数据-省本级决算数'!$A:$B,2,0)</f>
        <v>0</v>
      </c>
      <c r="K809" s="193"/>
      <c r="L809" s="193"/>
      <c r="M809" s="193">
        <f t="shared" si="77"/>
        <v>0</v>
      </c>
      <c r="N809" s="148" t="str">
        <f t="shared" si="74"/>
        <v/>
      </c>
      <c r="O809" s="194" t="str">
        <f t="shared" si="75"/>
        <v>否</v>
      </c>
      <c r="P809" s="194" t="str">
        <f t="shared" si="78"/>
        <v>否</v>
      </c>
    </row>
    <row r="810" s="175" customFormat="1" ht="18.95" customHeight="1" spans="1:16">
      <c r="A810" s="185" t="s">
        <v>165</v>
      </c>
      <c r="B810" s="186" t="s">
        <v>165</v>
      </c>
      <c r="C810" s="690" t="s">
        <v>1561</v>
      </c>
      <c r="D810" s="187" t="s">
        <v>1574</v>
      </c>
      <c r="E810" s="186" t="s">
        <v>176</v>
      </c>
      <c r="F810" s="60" t="s">
        <v>1573</v>
      </c>
      <c r="G810" s="38">
        <v>0</v>
      </c>
      <c r="H810" s="38" t="str">
        <f>IFERROR(VLOOKUP(D810,#REF!,4,0),"0")</f>
        <v>0</v>
      </c>
      <c r="I810" s="38"/>
      <c r="J810" s="38">
        <f>VLOOKUP(F810,'数据-省本级决算数'!$A:$B,2,0)</f>
        <v>9</v>
      </c>
      <c r="K810" s="193"/>
      <c r="L810" s="193" t="e">
        <f t="shared" si="76"/>
        <v>#DIV/0!</v>
      </c>
      <c r="M810" s="193">
        <f t="shared" si="77"/>
        <v>0</v>
      </c>
      <c r="N810" s="148" t="str">
        <f t="shared" si="74"/>
        <v/>
      </c>
      <c r="O810" s="194" t="str">
        <f t="shared" si="75"/>
        <v>是</v>
      </c>
      <c r="P810" s="194" t="str">
        <f t="shared" si="78"/>
        <v>否</v>
      </c>
    </row>
    <row r="811" s="175" customFormat="1" ht="18.95" customHeight="1" spans="1:16">
      <c r="A811" s="185" t="s">
        <v>165</v>
      </c>
      <c r="B811" s="186" t="s">
        <v>165</v>
      </c>
      <c r="C811" s="690" t="s">
        <v>1561</v>
      </c>
      <c r="D811" s="187" t="s">
        <v>1576</v>
      </c>
      <c r="E811" s="186" t="s">
        <v>176</v>
      </c>
      <c r="F811" s="60" t="s">
        <v>1575</v>
      </c>
      <c r="G811" s="38">
        <v>39</v>
      </c>
      <c r="H811" s="38" t="str">
        <f>IFERROR(VLOOKUP(D811,#REF!,4,0),"0")</f>
        <v>0</v>
      </c>
      <c r="I811" s="38"/>
      <c r="J811" s="38">
        <f>VLOOKUP(F811,'数据-省本级决算数'!$A:$B,2,0)</f>
        <v>44</v>
      </c>
      <c r="K811" s="193">
        <f t="shared" si="79"/>
        <v>1.13</v>
      </c>
      <c r="L811" s="193" t="e">
        <f t="shared" si="76"/>
        <v>#DIV/0!</v>
      </c>
      <c r="M811" s="193">
        <f t="shared" si="77"/>
        <v>0</v>
      </c>
      <c r="N811" s="148">
        <f t="shared" si="74"/>
        <v>0.128</v>
      </c>
      <c r="O811" s="194" t="str">
        <f t="shared" si="75"/>
        <v>是</v>
      </c>
      <c r="P811" s="194" t="str">
        <f t="shared" si="78"/>
        <v>否</v>
      </c>
    </row>
    <row r="812" s="175" customFormat="1" ht="18.95" customHeight="1" spans="1:16">
      <c r="A812" s="185" t="s">
        <v>165</v>
      </c>
      <c r="B812" s="186" t="s">
        <v>165</v>
      </c>
      <c r="C812" s="690" t="s">
        <v>1561</v>
      </c>
      <c r="D812" s="187" t="s">
        <v>1578</v>
      </c>
      <c r="E812" s="186" t="s">
        <v>176</v>
      </c>
      <c r="F812" s="60" t="s">
        <v>1577</v>
      </c>
      <c r="G812" s="38">
        <v>0</v>
      </c>
      <c r="H812" s="38" t="str">
        <f>IFERROR(VLOOKUP(D812,#REF!,4,0),"0")</f>
        <v>0</v>
      </c>
      <c r="I812" s="38"/>
      <c r="J812" s="38">
        <f>VLOOKUP(F812,'数据-省本级决算数'!$A:$B,2,0)</f>
        <v>0</v>
      </c>
      <c r="K812" s="193"/>
      <c r="L812" s="193"/>
      <c r="M812" s="193">
        <f t="shared" si="77"/>
        <v>0</v>
      </c>
      <c r="N812" s="148" t="str">
        <f t="shared" si="74"/>
        <v/>
      </c>
      <c r="O812" s="194" t="str">
        <f t="shared" si="75"/>
        <v>否</v>
      </c>
      <c r="P812" s="194" t="str">
        <f t="shared" si="78"/>
        <v>否</v>
      </c>
    </row>
    <row r="813" s="175" customFormat="1" ht="18.95" customHeight="1" spans="1:16">
      <c r="A813" s="185" t="s">
        <v>165</v>
      </c>
      <c r="B813" s="186" t="s">
        <v>165</v>
      </c>
      <c r="C813" s="690" t="s">
        <v>1561</v>
      </c>
      <c r="D813" s="187" t="s">
        <v>1580</v>
      </c>
      <c r="E813" s="186" t="s">
        <v>176</v>
      </c>
      <c r="F813" s="60" t="s">
        <v>1579</v>
      </c>
      <c r="G813" s="38">
        <v>305</v>
      </c>
      <c r="H813" s="38" t="str">
        <f>IFERROR(VLOOKUP(D813,#REF!,4,0),"0")</f>
        <v>0</v>
      </c>
      <c r="I813" s="38"/>
      <c r="J813" s="38">
        <f>VLOOKUP(F813,'数据-省本级决算数'!$A:$B,2,0)</f>
        <v>117</v>
      </c>
      <c r="K813" s="193">
        <f t="shared" si="79"/>
        <v>0.38</v>
      </c>
      <c r="L813" s="193" t="e">
        <f t="shared" si="76"/>
        <v>#DIV/0!</v>
      </c>
      <c r="M813" s="193">
        <f t="shared" si="77"/>
        <v>0</v>
      </c>
      <c r="N813" s="148">
        <f t="shared" si="74"/>
        <v>-0.616</v>
      </c>
      <c r="O813" s="194" t="str">
        <f t="shared" si="75"/>
        <v>是</v>
      </c>
      <c r="P813" s="194" t="str">
        <f t="shared" si="78"/>
        <v>否</v>
      </c>
    </row>
    <row r="814" s="175" customFormat="1" ht="18.95" customHeight="1" spans="1:16">
      <c r="A814" s="185" t="s">
        <v>165</v>
      </c>
      <c r="B814" s="690" t="s">
        <v>1559</v>
      </c>
      <c r="C814" s="186"/>
      <c r="D814" s="187" t="s">
        <v>1582</v>
      </c>
      <c r="E814" s="186" t="s">
        <v>176</v>
      </c>
      <c r="F814" s="60" t="s">
        <v>1581</v>
      </c>
      <c r="G814" s="38">
        <v>1019</v>
      </c>
      <c r="H814" s="38" t="str">
        <f>IFERROR(VLOOKUP(D814,#REF!,4,0),"0")</f>
        <v>0</v>
      </c>
      <c r="I814" s="38">
        <f>IFERROR(VLOOKUP(F814,'数据-省本级调整数'!$A:$B,2,0),0)</f>
        <v>494</v>
      </c>
      <c r="J814" s="38">
        <f>VLOOKUP(F814,'数据-省本级决算数'!$A:$B,2,0)</f>
        <v>438</v>
      </c>
      <c r="K814" s="193">
        <f t="shared" si="79"/>
        <v>0.43</v>
      </c>
      <c r="L814" s="193" t="e">
        <f t="shared" si="76"/>
        <v>#DIV/0!</v>
      </c>
      <c r="M814" s="193">
        <f t="shared" si="77"/>
        <v>0.89</v>
      </c>
      <c r="N814" s="148">
        <f t="shared" si="74"/>
        <v>-0.57</v>
      </c>
      <c r="O814" s="194" t="str">
        <f t="shared" si="75"/>
        <v>是</v>
      </c>
      <c r="P814" s="194" t="str">
        <f t="shared" si="78"/>
        <v>是</v>
      </c>
    </row>
    <row r="815" s="175" customFormat="1" ht="18.95" customHeight="1" spans="1:16">
      <c r="A815" s="185" t="s">
        <v>165</v>
      </c>
      <c r="B815" s="690" t="s">
        <v>1559</v>
      </c>
      <c r="C815" s="186"/>
      <c r="D815" s="187" t="s">
        <v>1584</v>
      </c>
      <c r="E815" s="186"/>
      <c r="F815" s="60" t="s">
        <v>1583</v>
      </c>
      <c r="G815" s="38">
        <f ca="1">SUMIF($C814:$C2036,$D815,$G814:$G2035)</f>
        <v>316</v>
      </c>
      <c r="H815" s="38">
        <f ca="1">SUMIF($C814:$C2035,$D815,$H814:$H2034)</f>
        <v>0</v>
      </c>
      <c r="I815" s="38">
        <f>IFERROR(VLOOKUP(F815,'数据-省本级调整数'!$A:$B,2,0),0)</f>
        <v>185</v>
      </c>
      <c r="J815" s="38">
        <f>VLOOKUP(F815,'数据-省本级决算数'!$A:$B,2,0)</f>
        <v>185</v>
      </c>
      <c r="K815" s="193">
        <f ca="1" t="shared" si="79"/>
        <v>0.59</v>
      </c>
      <c r="L815" s="193" t="e">
        <f ca="1" t="shared" si="76"/>
        <v>#DIV/0!</v>
      </c>
      <c r="M815" s="193">
        <f t="shared" si="77"/>
        <v>1</v>
      </c>
      <c r="N815" s="148">
        <f ca="1" t="shared" si="74"/>
        <v>-0.415</v>
      </c>
      <c r="O815" s="194" t="str">
        <f ca="1" t="shared" si="75"/>
        <v>是</v>
      </c>
      <c r="P815" s="194" t="str">
        <f t="shared" si="78"/>
        <v>是</v>
      </c>
    </row>
    <row r="816" s="175" customFormat="1" ht="18.95" customHeight="1" spans="1:16">
      <c r="A816" s="185" t="s">
        <v>165</v>
      </c>
      <c r="B816" s="186" t="s">
        <v>165</v>
      </c>
      <c r="C816" s="690" t="s">
        <v>1584</v>
      </c>
      <c r="D816" s="187" t="s">
        <v>1586</v>
      </c>
      <c r="E816" s="186" t="s">
        <v>176</v>
      </c>
      <c r="F816" s="60" t="s">
        <v>1585</v>
      </c>
      <c r="G816" s="38">
        <v>170</v>
      </c>
      <c r="H816" s="38" t="str">
        <f>IFERROR(VLOOKUP(D816,#REF!,4,0),"0")</f>
        <v>0</v>
      </c>
      <c r="I816" s="38"/>
      <c r="J816" s="38">
        <f>VLOOKUP(F816,'数据-省本级决算数'!$A:$B,2,0)</f>
        <v>0</v>
      </c>
      <c r="K816" s="193">
        <f t="shared" si="79"/>
        <v>0</v>
      </c>
      <c r="L816" s="193" t="e">
        <f t="shared" si="76"/>
        <v>#DIV/0!</v>
      </c>
      <c r="M816" s="193">
        <f t="shared" si="77"/>
        <v>0</v>
      </c>
      <c r="N816" s="148">
        <f t="shared" si="74"/>
        <v>-1</v>
      </c>
      <c r="O816" s="194" t="str">
        <f t="shared" si="75"/>
        <v>是</v>
      </c>
      <c r="P816" s="194" t="str">
        <f t="shared" si="78"/>
        <v>否</v>
      </c>
    </row>
    <row r="817" s="175" customFormat="1" ht="18.95" customHeight="1" spans="1:16">
      <c r="A817" s="185" t="s">
        <v>165</v>
      </c>
      <c r="B817" s="186" t="s">
        <v>165</v>
      </c>
      <c r="C817" s="690" t="s">
        <v>1584</v>
      </c>
      <c r="D817" s="187" t="s">
        <v>1588</v>
      </c>
      <c r="E817" s="186" t="s">
        <v>176</v>
      </c>
      <c r="F817" s="60" t="s">
        <v>1587</v>
      </c>
      <c r="G817" s="38">
        <v>146</v>
      </c>
      <c r="H817" s="38" t="str">
        <f>IFERROR(VLOOKUP(D817,#REF!,4,0),"0")</f>
        <v>0</v>
      </c>
      <c r="I817" s="38"/>
      <c r="J817" s="38">
        <f>VLOOKUP(F817,'数据-省本级决算数'!$A:$B,2,0)</f>
        <v>185</v>
      </c>
      <c r="K817" s="193">
        <f t="shared" si="79"/>
        <v>1.27</v>
      </c>
      <c r="L817" s="193" t="e">
        <f t="shared" si="76"/>
        <v>#DIV/0!</v>
      </c>
      <c r="M817" s="193">
        <f t="shared" si="77"/>
        <v>0</v>
      </c>
      <c r="N817" s="148">
        <f t="shared" si="74"/>
        <v>0.267</v>
      </c>
      <c r="O817" s="194" t="str">
        <f t="shared" si="75"/>
        <v>是</v>
      </c>
      <c r="P817" s="194" t="str">
        <f t="shared" si="78"/>
        <v>否</v>
      </c>
    </row>
    <row r="818" s="175" customFormat="1" ht="18.95" customHeight="1" spans="1:16">
      <c r="A818" s="185" t="s">
        <v>165</v>
      </c>
      <c r="B818" s="690" t="s">
        <v>1559</v>
      </c>
      <c r="C818" s="186"/>
      <c r="D818" s="187" t="s">
        <v>1590</v>
      </c>
      <c r="E818" s="186" t="s">
        <v>176</v>
      </c>
      <c r="F818" s="60" t="s">
        <v>1589</v>
      </c>
      <c r="G818" s="188">
        <v>0</v>
      </c>
      <c r="H818" s="38" t="str">
        <f>IFERROR(VLOOKUP(D818,#REF!,4,0),"0")</f>
        <v>0</v>
      </c>
      <c r="I818" s="38">
        <f>IFERROR(VLOOKUP(F818,'数据-省本级调整数'!$A:$B,2,0),0)</f>
        <v>0</v>
      </c>
      <c r="J818" s="38">
        <f>VLOOKUP(F818,'数据-省本级决算数'!$A:$B,2,0)</f>
        <v>0</v>
      </c>
      <c r="K818" s="193"/>
      <c r="L818" s="193"/>
      <c r="M818" s="193">
        <f t="shared" si="77"/>
        <v>0</v>
      </c>
      <c r="N818" s="146" t="str">
        <f t="shared" si="74"/>
        <v/>
      </c>
      <c r="O818" s="194" t="str">
        <f t="shared" si="75"/>
        <v>否</v>
      </c>
      <c r="P818" s="194" t="str">
        <f t="shared" si="78"/>
        <v>是</v>
      </c>
    </row>
    <row r="819" s="175" customFormat="1" ht="18.95" customHeight="1" spans="1:16">
      <c r="A819" s="185" t="s">
        <v>165</v>
      </c>
      <c r="B819" s="186" t="s">
        <v>1559</v>
      </c>
      <c r="C819" s="186" t="s">
        <v>165</v>
      </c>
      <c r="D819" s="187" t="s">
        <v>1592</v>
      </c>
      <c r="E819" s="186" t="s">
        <v>176</v>
      </c>
      <c r="F819" s="60" t="s">
        <v>1591</v>
      </c>
      <c r="G819" s="38">
        <v>386</v>
      </c>
      <c r="H819" s="38" t="str">
        <f>IFERROR(VLOOKUP(D819,#REF!,4,0),"0")</f>
        <v>0</v>
      </c>
      <c r="I819" s="38">
        <f>IFERROR(VLOOKUP(F819,'数据-省本级调整数'!$A:$B,2,0),0)</f>
        <v>2857</v>
      </c>
      <c r="J819" s="38">
        <f>VLOOKUP(F819,'数据-省本级决算数'!$A:$B,2,0)</f>
        <v>2695</v>
      </c>
      <c r="K819" s="193">
        <f t="shared" si="79"/>
        <v>6.98</v>
      </c>
      <c r="L819" s="193" t="e">
        <f t="shared" si="76"/>
        <v>#DIV/0!</v>
      </c>
      <c r="M819" s="193">
        <f t="shared" si="77"/>
        <v>0.94</v>
      </c>
      <c r="N819" s="148">
        <f t="shared" si="74"/>
        <v>5.982</v>
      </c>
      <c r="O819" s="194" t="str">
        <f t="shared" si="75"/>
        <v>是</v>
      </c>
      <c r="P819" s="194" t="str">
        <f t="shared" si="78"/>
        <v>是</v>
      </c>
    </row>
    <row r="820" s="175" customFormat="1" ht="18.95" customHeight="1" spans="1:16">
      <c r="A820" s="185" t="s">
        <v>165</v>
      </c>
      <c r="B820" s="186" t="s">
        <v>1559</v>
      </c>
      <c r="C820" s="186" t="s">
        <v>165</v>
      </c>
      <c r="D820" s="187" t="s">
        <v>1594</v>
      </c>
      <c r="E820" s="186" t="s">
        <v>176</v>
      </c>
      <c r="F820" s="60" t="s">
        <v>1593</v>
      </c>
      <c r="G820" s="38">
        <v>17692</v>
      </c>
      <c r="H820" s="38" t="str">
        <f>IFERROR(VLOOKUP(D820,#REF!,4,0),"0")</f>
        <v>0</v>
      </c>
      <c r="I820" s="38">
        <f>IFERROR(VLOOKUP(F820,'数据-省本级调整数'!$A:$B,2,0),0)</f>
        <v>941</v>
      </c>
      <c r="J820" s="38">
        <f>VLOOKUP(F820,'数据-省本级决算数'!$A:$B,2,0)</f>
        <v>698</v>
      </c>
      <c r="K820" s="193">
        <f t="shared" si="79"/>
        <v>0.04</v>
      </c>
      <c r="L820" s="193" t="e">
        <f t="shared" si="76"/>
        <v>#DIV/0!</v>
      </c>
      <c r="M820" s="193">
        <f t="shared" si="77"/>
        <v>0.74</v>
      </c>
      <c r="N820" s="148">
        <f t="shared" si="74"/>
        <v>-0.961</v>
      </c>
      <c r="O820" s="194" t="str">
        <f t="shared" si="75"/>
        <v>是</v>
      </c>
      <c r="P820" s="194" t="str">
        <f t="shared" si="78"/>
        <v>是</v>
      </c>
    </row>
    <row r="821" s="175" customFormat="1" ht="18.95" customHeight="1" spans="1:16">
      <c r="A821" s="185" t="s">
        <v>164</v>
      </c>
      <c r="B821" s="186" t="s">
        <v>165</v>
      </c>
      <c r="C821" s="186"/>
      <c r="D821" s="187" t="s">
        <v>1596</v>
      </c>
      <c r="E821" s="186"/>
      <c r="F821" s="61" t="s">
        <v>1595</v>
      </c>
      <c r="G821" s="188">
        <f ca="1">SUMIF($B822:$B$1300,$D821,$G822:$G$1300)</f>
        <v>624941</v>
      </c>
      <c r="H821" s="188">
        <f ca="1">SUMIF($B822:$B$1300,$D821,$H822:$H$1300)</f>
        <v>0</v>
      </c>
      <c r="I821" s="188">
        <f>SUMIF($B822:$B$1300,$D821,$I822:$I$1300)</f>
        <v>1036701</v>
      </c>
      <c r="J821" s="38">
        <f>VLOOKUP(F821,'数据-省本级决算数'!$A:$B,2,0)</f>
        <v>780215</v>
      </c>
      <c r="K821" s="193">
        <f ca="1" t="shared" si="79"/>
        <v>1.25</v>
      </c>
      <c r="L821" s="193" t="e">
        <f ca="1" t="shared" si="76"/>
        <v>#DIV/0!</v>
      </c>
      <c r="M821" s="193">
        <f t="shared" si="77"/>
        <v>0.75</v>
      </c>
      <c r="N821" s="146">
        <f ca="1" t="shared" si="74"/>
        <v>0.248</v>
      </c>
      <c r="O821" s="194" t="str">
        <f ca="1" t="shared" si="75"/>
        <v>是</v>
      </c>
      <c r="P821" s="194" t="str">
        <f t="shared" si="78"/>
        <v>是</v>
      </c>
    </row>
    <row r="822" s="175" customFormat="1" ht="18.95" customHeight="1" spans="1:16">
      <c r="A822" s="185" t="s">
        <v>165</v>
      </c>
      <c r="B822" s="690" t="s">
        <v>1596</v>
      </c>
      <c r="C822" s="186"/>
      <c r="D822" s="187" t="s">
        <v>1598</v>
      </c>
      <c r="E822" s="186"/>
      <c r="F822" s="60" t="s">
        <v>1597</v>
      </c>
      <c r="G822" s="188">
        <f ca="1">SUMIF($C821:$C2043,$D822,$G821:$G2042)</f>
        <v>475984</v>
      </c>
      <c r="H822" s="38">
        <f ca="1">SUMIF($C821:$C2042,$D822,$H821:$H2041)</f>
        <v>0</v>
      </c>
      <c r="I822" s="38">
        <f>IFERROR(VLOOKUP(F822,'数据-省本级调整数'!$A:$B,2,0),0)</f>
        <v>617055</v>
      </c>
      <c r="J822" s="38">
        <f>VLOOKUP(F822,'数据-省本级决算数'!$A:$B,2,0)</f>
        <v>614793</v>
      </c>
      <c r="K822" s="193">
        <f ca="1" t="shared" si="79"/>
        <v>1.29</v>
      </c>
      <c r="L822" s="193" t="e">
        <f ca="1" t="shared" si="76"/>
        <v>#DIV/0!</v>
      </c>
      <c r="M822" s="193">
        <f t="shared" si="77"/>
        <v>1</v>
      </c>
      <c r="N822" s="146">
        <f ca="1" t="shared" si="74"/>
        <v>0.292</v>
      </c>
      <c r="O822" s="194" t="str">
        <f ca="1" t="shared" si="75"/>
        <v>是</v>
      </c>
      <c r="P822" s="194" t="str">
        <f t="shared" si="78"/>
        <v>是</v>
      </c>
    </row>
    <row r="823" s="175" customFormat="1" ht="18.95" customHeight="1" spans="1:16">
      <c r="A823" s="185" t="s">
        <v>165</v>
      </c>
      <c r="B823" s="186"/>
      <c r="C823" s="690" t="s">
        <v>1598</v>
      </c>
      <c r="D823" s="187" t="s">
        <v>1599</v>
      </c>
      <c r="E823" s="186" t="s">
        <v>176</v>
      </c>
      <c r="F823" s="60" t="s">
        <v>170</v>
      </c>
      <c r="G823" s="38">
        <v>2365</v>
      </c>
      <c r="H823" s="38" t="str">
        <f>IFERROR(VLOOKUP(D823,#REF!,4,0),"0")</f>
        <v>0</v>
      </c>
      <c r="I823" s="38"/>
      <c r="J823" s="38">
        <f>VLOOKUP(F823,'数据-省本级决算数'!$A:$B,2,0)</f>
        <v>4776</v>
      </c>
      <c r="K823" s="193">
        <f t="shared" si="79"/>
        <v>2.02</v>
      </c>
      <c r="L823" s="193" t="e">
        <f t="shared" si="76"/>
        <v>#DIV/0!</v>
      </c>
      <c r="M823" s="193">
        <f t="shared" si="77"/>
        <v>0</v>
      </c>
      <c r="N823" s="148">
        <f t="shared" si="74"/>
        <v>1.019</v>
      </c>
      <c r="O823" s="194" t="str">
        <f t="shared" si="75"/>
        <v>是</v>
      </c>
      <c r="P823" s="194" t="str">
        <f t="shared" si="78"/>
        <v>是</v>
      </c>
    </row>
    <row r="824" s="175" customFormat="1" ht="18.95" customHeight="1" spans="1:16">
      <c r="A824" s="185" t="s">
        <v>165</v>
      </c>
      <c r="B824" s="186"/>
      <c r="C824" s="690" t="s">
        <v>1598</v>
      </c>
      <c r="D824" s="187" t="s">
        <v>1600</v>
      </c>
      <c r="E824" s="186" t="s">
        <v>176</v>
      </c>
      <c r="F824" s="39" t="s">
        <v>172</v>
      </c>
      <c r="G824" s="38">
        <v>0</v>
      </c>
      <c r="H824" s="38" t="str">
        <f>IFERROR(VLOOKUP(D824,#REF!,4,0),"0")</f>
        <v>0</v>
      </c>
      <c r="I824" s="38"/>
      <c r="J824" s="38">
        <f>VLOOKUP(F824,'数据-省本级决算数'!$A:$B,2,0)</f>
        <v>590</v>
      </c>
      <c r="K824" s="193"/>
      <c r="L824" s="193"/>
      <c r="M824" s="193">
        <f t="shared" si="77"/>
        <v>0</v>
      </c>
      <c r="N824" s="148" t="str">
        <f t="shared" ref="N824:N887" si="80">IF(ISERROR(J824/G824-1),"",J824/G824-1)</f>
        <v/>
      </c>
      <c r="O824" s="194" t="str">
        <f t="shared" si="75"/>
        <v>是</v>
      </c>
      <c r="P824" s="194" t="str">
        <f t="shared" si="78"/>
        <v>是</v>
      </c>
    </row>
    <row r="825" s="175" customFormat="1" ht="18.95" customHeight="1" spans="1:16">
      <c r="A825" s="185" t="s">
        <v>165</v>
      </c>
      <c r="B825" s="186"/>
      <c r="C825" s="690" t="s">
        <v>1598</v>
      </c>
      <c r="D825" s="187" t="s">
        <v>1601</v>
      </c>
      <c r="E825" s="186" t="s">
        <v>176</v>
      </c>
      <c r="F825" s="39" t="s">
        <v>174</v>
      </c>
      <c r="G825" s="38">
        <v>6</v>
      </c>
      <c r="H825" s="38" t="str">
        <f>IFERROR(VLOOKUP(D825,#REF!,4,0),"0")</f>
        <v>0</v>
      </c>
      <c r="I825" s="38"/>
      <c r="J825" s="38">
        <f>VLOOKUP(F825,'数据-省本级决算数'!$A:$B,2,0)</f>
        <v>713</v>
      </c>
      <c r="K825" s="193">
        <f t="shared" si="79"/>
        <v>118.83</v>
      </c>
      <c r="L825" s="193" t="e">
        <f t="shared" si="76"/>
        <v>#DIV/0!</v>
      </c>
      <c r="M825" s="193">
        <f t="shared" si="77"/>
        <v>0</v>
      </c>
      <c r="N825" s="148">
        <f t="shared" si="80"/>
        <v>117.833</v>
      </c>
      <c r="O825" s="194" t="str">
        <f t="shared" si="75"/>
        <v>是</v>
      </c>
      <c r="P825" s="194" t="str">
        <f t="shared" si="78"/>
        <v>是</v>
      </c>
    </row>
    <row r="826" s="175" customFormat="1" ht="18.95" customHeight="1" spans="1:16">
      <c r="A826" s="185"/>
      <c r="B826" s="186"/>
      <c r="C826" s="690" t="s">
        <v>1598</v>
      </c>
      <c r="D826" s="187" t="s">
        <v>1602</v>
      </c>
      <c r="E826" s="186" t="s">
        <v>176</v>
      </c>
      <c r="F826" s="60" t="s">
        <v>189</v>
      </c>
      <c r="G826" s="38">
        <v>6286</v>
      </c>
      <c r="H826" s="38" t="str">
        <f>IFERROR(VLOOKUP(D826,#REF!,4,0),"0")</f>
        <v>0</v>
      </c>
      <c r="I826" s="38"/>
      <c r="J826" s="38">
        <f>VLOOKUP(F826,'数据-省本级决算数'!$A:$B,2,0)</f>
        <v>103</v>
      </c>
      <c r="K826" s="193">
        <f t="shared" si="79"/>
        <v>0.02</v>
      </c>
      <c r="L826" s="193" t="e">
        <f t="shared" si="76"/>
        <v>#DIV/0!</v>
      </c>
      <c r="M826" s="193">
        <f t="shared" si="77"/>
        <v>0</v>
      </c>
      <c r="N826" s="148">
        <f t="shared" si="80"/>
        <v>-0.984</v>
      </c>
      <c r="O826" s="194" t="str">
        <f t="shared" si="75"/>
        <v>是</v>
      </c>
      <c r="P826" s="194" t="str">
        <f t="shared" si="78"/>
        <v>是</v>
      </c>
    </row>
    <row r="827" s="175" customFormat="1" ht="18.95" customHeight="1" spans="1:16">
      <c r="A827" s="185"/>
      <c r="B827" s="186"/>
      <c r="C827" s="690" t="s">
        <v>1598</v>
      </c>
      <c r="D827" s="187" t="s">
        <v>1604</v>
      </c>
      <c r="E827" s="186" t="s">
        <v>176</v>
      </c>
      <c r="F827" s="60" t="s">
        <v>1603</v>
      </c>
      <c r="G827" s="38">
        <v>1345</v>
      </c>
      <c r="H827" s="38" t="str">
        <f>IFERROR(VLOOKUP(D827,#REF!,4,0),"0")</f>
        <v>0</v>
      </c>
      <c r="I827" s="38"/>
      <c r="J827" s="38">
        <f>VLOOKUP(F827,'数据-省本级决算数'!$A:$B,2,0)</f>
        <v>1506</v>
      </c>
      <c r="K827" s="193">
        <f t="shared" si="79"/>
        <v>1.12</v>
      </c>
      <c r="L827" s="193" t="e">
        <f t="shared" si="76"/>
        <v>#DIV/0!</v>
      </c>
      <c r="M827" s="193">
        <f t="shared" si="77"/>
        <v>0</v>
      </c>
      <c r="N827" s="148">
        <f t="shared" si="80"/>
        <v>0.12</v>
      </c>
      <c r="O827" s="194" t="str">
        <f t="shared" si="75"/>
        <v>是</v>
      </c>
      <c r="P827" s="194" t="str">
        <f t="shared" si="78"/>
        <v>是</v>
      </c>
    </row>
    <row r="828" s="175" customFormat="1" ht="18.95" customHeight="1" spans="1:16">
      <c r="A828" s="185" t="s">
        <v>165</v>
      </c>
      <c r="B828" s="186" t="s">
        <v>165</v>
      </c>
      <c r="C828" s="690" t="s">
        <v>1598</v>
      </c>
      <c r="D828" s="187" t="s">
        <v>1606</v>
      </c>
      <c r="E828" s="186" t="s">
        <v>176</v>
      </c>
      <c r="F828" s="60" t="s">
        <v>1605</v>
      </c>
      <c r="G828" s="38">
        <v>5256</v>
      </c>
      <c r="H828" s="38" t="str">
        <f>IFERROR(VLOOKUP(D828,#REF!,4,0),"0")</f>
        <v>0</v>
      </c>
      <c r="I828" s="38"/>
      <c r="J828" s="38">
        <f>VLOOKUP(F828,'数据-省本级决算数'!$A:$B,2,0)</f>
        <v>2790</v>
      </c>
      <c r="K828" s="193">
        <f t="shared" si="79"/>
        <v>0.53</v>
      </c>
      <c r="L828" s="193" t="e">
        <f t="shared" si="76"/>
        <v>#DIV/0!</v>
      </c>
      <c r="M828" s="193">
        <f t="shared" si="77"/>
        <v>0</v>
      </c>
      <c r="N828" s="148">
        <f t="shared" si="80"/>
        <v>-0.469</v>
      </c>
      <c r="O828" s="194" t="str">
        <f t="shared" si="75"/>
        <v>是</v>
      </c>
      <c r="P828" s="194" t="str">
        <f t="shared" si="78"/>
        <v>是</v>
      </c>
    </row>
    <row r="829" s="175" customFormat="1" ht="18.95" customHeight="1" spans="1:16">
      <c r="A829" s="185" t="s">
        <v>165</v>
      </c>
      <c r="B829" s="186" t="s">
        <v>165</v>
      </c>
      <c r="C829" s="690" t="s">
        <v>1598</v>
      </c>
      <c r="D829" s="187" t="s">
        <v>1608</v>
      </c>
      <c r="E829" s="186" t="s">
        <v>176</v>
      </c>
      <c r="F829" s="60" t="s">
        <v>1607</v>
      </c>
      <c r="G829" s="38">
        <v>27380</v>
      </c>
      <c r="H829" s="38" t="str">
        <f>IFERROR(VLOOKUP(D829,#REF!,4,0),"0")</f>
        <v>0</v>
      </c>
      <c r="I829" s="38"/>
      <c r="J829" s="38">
        <f>VLOOKUP(F829,'数据-省本级决算数'!$A:$B,2,0)</f>
        <v>30821</v>
      </c>
      <c r="K829" s="193">
        <f t="shared" si="79"/>
        <v>1.13</v>
      </c>
      <c r="L829" s="193" t="e">
        <f t="shared" si="76"/>
        <v>#DIV/0!</v>
      </c>
      <c r="M829" s="193">
        <f t="shared" si="77"/>
        <v>0</v>
      </c>
      <c r="N829" s="148">
        <f t="shared" si="80"/>
        <v>0.126</v>
      </c>
      <c r="O829" s="194" t="str">
        <f t="shared" si="75"/>
        <v>是</v>
      </c>
      <c r="P829" s="194" t="str">
        <f t="shared" si="78"/>
        <v>是</v>
      </c>
    </row>
    <row r="830" s="175" customFormat="1" ht="18.95" customHeight="1" spans="1:16">
      <c r="A830" s="185" t="s">
        <v>165</v>
      </c>
      <c r="B830" s="186" t="s">
        <v>165</v>
      </c>
      <c r="C830" s="690" t="s">
        <v>1598</v>
      </c>
      <c r="D830" s="187" t="s">
        <v>1610</v>
      </c>
      <c r="E830" s="186" t="s">
        <v>176</v>
      </c>
      <c r="F830" s="62" t="s">
        <v>1609</v>
      </c>
      <c r="G830" s="38">
        <v>929</v>
      </c>
      <c r="H830" s="38" t="str">
        <f>IFERROR(VLOOKUP(D830,#REF!,4,0),"0")</f>
        <v>0</v>
      </c>
      <c r="I830" s="38"/>
      <c r="J830" s="38">
        <f>VLOOKUP(F830,'数据-省本级决算数'!$A:$B,2,0)</f>
        <v>1288</v>
      </c>
      <c r="K830" s="193">
        <f t="shared" si="79"/>
        <v>1.39</v>
      </c>
      <c r="L830" s="193" t="e">
        <f t="shared" si="76"/>
        <v>#DIV/0!</v>
      </c>
      <c r="M830" s="193">
        <f t="shared" si="77"/>
        <v>0</v>
      </c>
      <c r="N830" s="148">
        <f t="shared" si="80"/>
        <v>0.386</v>
      </c>
      <c r="O830" s="194" t="str">
        <f t="shared" si="75"/>
        <v>是</v>
      </c>
      <c r="P830" s="194" t="str">
        <f t="shared" si="78"/>
        <v>是</v>
      </c>
    </row>
    <row r="831" s="175" customFormat="1" ht="18.95" customHeight="1" spans="1:16">
      <c r="A831" s="185" t="s">
        <v>165</v>
      </c>
      <c r="B831" s="186" t="s">
        <v>165</v>
      </c>
      <c r="C831" s="690" t="s">
        <v>1598</v>
      </c>
      <c r="D831" s="187" t="s">
        <v>1612</v>
      </c>
      <c r="E831" s="186" t="s">
        <v>176</v>
      </c>
      <c r="F831" s="62" t="s">
        <v>1611</v>
      </c>
      <c r="G831" s="38">
        <v>293</v>
      </c>
      <c r="H831" s="38" t="str">
        <f>IFERROR(VLOOKUP(D831,#REF!,4,0),"0")</f>
        <v>0</v>
      </c>
      <c r="I831" s="38"/>
      <c r="J831" s="38">
        <f>VLOOKUP(F831,'数据-省本级决算数'!$A:$B,2,0)</f>
        <v>0</v>
      </c>
      <c r="K831" s="193">
        <f t="shared" si="79"/>
        <v>0</v>
      </c>
      <c r="L831" s="193" t="e">
        <f t="shared" si="76"/>
        <v>#DIV/0!</v>
      </c>
      <c r="M831" s="193">
        <f t="shared" si="77"/>
        <v>0</v>
      </c>
      <c r="N831" s="148">
        <f t="shared" si="80"/>
        <v>-1</v>
      </c>
      <c r="O831" s="194" t="str">
        <f t="shared" si="75"/>
        <v>是</v>
      </c>
      <c r="P831" s="194" t="str">
        <f t="shared" si="78"/>
        <v>是</v>
      </c>
    </row>
    <row r="832" s="175" customFormat="1" ht="18.95" customHeight="1" spans="1:16">
      <c r="A832" s="185" t="s">
        <v>165</v>
      </c>
      <c r="B832" s="186" t="s">
        <v>165</v>
      </c>
      <c r="C832" s="690" t="s">
        <v>1598</v>
      </c>
      <c r="D832" s="187" t="s">
        <v>1614</v>
      </c>
      <c r="E832" s="186" t="s">
        <v>176</v>
      </c>
      <c r="F832" s="39" t="s">
        <v>1613</v>
      </c>
      <c r="G832" s="38">
        <v>358</v>
      </c>
      <c r="H832" s="38" t="str">
        <f>IFERROR(VLOOKUP(D832,#REF!,4,0),"0")</f>
        <v>0</v>
      </c>
      <c r="I832" s="38"/>
      <c r="J832" s="38">
        <f>VLOOKUP(F832,'数据-省本级决算数'!$A:$B,2,0)</f>
        <v>334</v>
      </c>
      <c r="K832" s="193">
        <f t="shared" si="79"/>
        <v>0.93</v>
      </c>
      <c r="L832" s="193" t="e">
        <f t="shared" si="76"/>
        <v>#DIV/0!</v>
      </c>
      <c r="M832" s="193">
        <f t="shared" si="77"/>
        <v>0</v>
      </c>
      <c r="N832" s="148">
        <f t="shared" si="80"/>
        <v>-0.067</v>
      </c>
      <c r="O832" s="194" t="str">
        <f t="shared" si="75"/>
        <v>是</v>
      </c>
      <c r="P832" s="194" t="str">
        <f t="shared" si="78"/>
        <v>是</v>
      </c>
    </row>
    <row r="833" s="175" customFormat="1" ht="18.95" customHeight="1" spans="1:16">
      <c r="A833" s="185" t="s">
        <v>165</v>
      </c>
      <c r="B833" s="186" t="s">
        <v>165</v>
      </c>
      <c r="C833" s="690" t="s">
        <v>1598</v>
      </c>
      <c r="D833" s="187" t="s">
        <v>1616</v>
      </c>
      <c r="E833" s="186" t="s">
        <v>176</v>
      </c>
      <c r="F833" s="60" t="s">
        <v>1615</v>
      </c>
      <c r="G833" s="38">
        <v>182</v>
      </c>
      <c r="H833" s="38" t="str">
        <f>IFERROR(VLOOKUP(D833,#REF!,4,0),"0")</f>
        <v>0</v>
      </c>
      <c r="I833" s="38"/>
      <c r="J833" s="38">
        <f>VLOOKUP(F833,'数据-省本级决算数'!$A:$B,2,0)</f>
        <v>51</v>
      </c>
      <c r="K833" s="193">
        <f t="shared" si="79"/>
        <v>0.28</v>
      </c>
      <c r="L833" s="193" t="e">
        <f t="shared" si="76"/>
        <v>#DIV/0!</v>
      </c>
      <c r="M833" s="193">
        <f t="shared" si="77"/>
        <v>0</v>
      </c>
      <c r="N833" s="148">
        <f t="shared" si="80"/>
        <v>-0.72</v>
      </c>
      <c r="O833" s="194" t="str">
        <f t="shared" si="75"/>
        <v>是</v>
      </c>
      <c r="P833" s="194" t="str">
        <f t="shared" si="78"/>
        <v>是</v>
      </c>
    </row>
    <row r="834" s="175" customFormat="1" ht="18.95" customHeight="1" spans="1:16">
      <c r="A834" s="185" t="s">
        <v>165</v>
      </c>
      <c r="B834" s="186" t="s">
        <v>165</v>
      </c>
      <c r="C834" s="690" t="s">
        <v>1598</v>
      </c>
      <c r="D834" s="187" t="s">
        <v>1618</v>
      </c>
      <c r="E834" s="186" t="s">
        <v>176</v>
      </c>
      <c r="F834" s="60" t="s">
        <v>1617</v>
      </c>
      <c r="G834" s="38">
        <v>0</v>
      </c>
      <c r="H834" s="38" t="str">
        <f>IFERROR(VLOOKUP(D834,#REF!,4,0),"0")</f>
        <v>0</v>
      </c>
      <c r="I834" s="38"/>
      <c r="J834" s="38">
        <f>VLOOKUP(F834,'数据-省本级决算数'!$A:$B,2,0)</f>
        <v>0</v>
      </c>
      <c r="K834" s="193"/>
      <c r="L834" s="193"/>
      <c r="M834" s="193">
        <f t="shared" si="77"/>
        <v>0</v>
      </c>
      <c r="N834" s="148" t="str">
        <f t="shared" si="80"/>
        <v/>
      </c>
      <c r="O834" s="194" t="str">
        <f t="shared" si="75"/>
        <v>否</v>
      </c>
      <c r="P834" s="194" t="str">
        <f t="shared" si="78"/>
        <v>是</v>
      </c>
    </row>
    <row r="835" s="175" customFormat="1" ht="18.95" customHeight="1" spans="1:16">
      <c r="A835" s="185" t="s">
        <v>165</v>
      </c>
      <c r="B835" s="186" t="s">
        <v>165</v>
      </c>
      <c r="C835" s="690" t="s">
        <v>1598</v>
      </c>
      <c r="D835" s="187" t="s">
        <v>1620</v>
      </c>
      <c r="E835" s="186" t="s">
        <v>176</v>
      </c>
      <c r="F835" s="60" t="s">
        <v>1619</v>
      </c>
      <c r="G835" s="38">
        <v>400</v>
      </c>
      <c r="H835" s="38" t="str">
        <f>IFERROR(VLOOKUP(D835,#REF!,4,0),"0")</f>
        <v>0</v>
      </c>
      <c r="I835" s="38"/>
      <c r="J835" s="38">
        <f>VLOOKUP(F835,'数据-省本级决算数'!$A:$B,2,0)</f>
        <v>450</v>
      </c>
      <c r="K835" s="193">
        <f t="shared" si="79"/>
        <v>1.13</v>
      </c>
      <c r="L835" s="193" t="e">
        <f t="shared" si="76"/>
        <v>#DIV/0!</v>
      </c>
      <c r="M835" s="193">
        <f t="shared" si="77"/>
        <v>0</v>
      </c>
      <c r="N835" s="148">
        <f t="shared" si="80"/>
        <v>0.125</v>
      </c>
      <c r="O835" s="194" t="str">
        <f t="shared" si="75"/>
        <v>是</v>
      </c>
      <c r="P835" s="194" t="str">
        <f t="shared" si="78"/>
        <v>是</v>
      </c>
    </row>
    <row r="836" s="175" customFormat="1" ht="18.95" customHeight="1" spans="1:16">
      <c r="A836" s="185" t="s">
        <v>165</v>
      </c>
      <c r="B836" s="186" t="s">
        <v>165</v>
      </c>
      <c r="C836" s="690" t="s">
        <v>1598</v>
      </c>
      <c r="D836" s="187" t="s">
        <v>1622</v>
      </c>
      <c r="E836" s="186" t="s">
        <v>176</v>
      </c>
      <c r="F836" s="62" t="s">
        <v>1621</v>
      </c>
      <c r="G836" s="38">
        <v>0</v>
      </c>
      <c r="H836" s="38" t="str">
        <f>IFERROR(VLOOKUP(D836,#REF!,4,0),"0")</f>
        <v>0</v>
      </c>
      <c r="I836" s="38"/>
      <c r="J836" s="38">
        <f>VLOOKUP(F836,'数据-省本级决算数'!$A:$B,2,0)</f>
        <v>0</v>
      </c>
      <c r="K836" s="193"/>
      <c r="L836" s="193"/>
      <c r="M836" s="193">
        <f t="shared" si="77"/>
        <v>0</v>
      </c>
      <c r="N836" s="148" t="str">
        <f t="shared" si="80"/>
        <v/>
      </c>
      <c r="O836" s="194" t="str">
        <f t="shared" ref="O836:O899" si="81">IF(F836&lt;&gt;"",IF(SUM(G836:J836)&lt;&gt;0,"是","否"),"空")</f>
        <v>否</v>
      </c>
      <c r="P836" s="194" t="str">
        <f t="shared" si="78"/>
        <v>是</v>
      </c>
    </row>
    <row r="837" s="175" customFormat="1" ht="18.95" customHeight="1" spans="1:16">
      <c r="A837" s="185" t="s">
        <v>165</v>
      </c>
      <c r="B837" s="186" t="s">
        <v>165</v>
      </c>
      <c r="C837" s="690" t="s">
        <v>1598</v>
      </c>
      <c r="D837" s="187" t="s">
        <v>1624</v>
      </c>
      <c r="E837" s="186" t="s">
        <v>176</v>
      </c>
      <c r="F837" s="62" t="s">
        <v>1623</v>
      </c>
      <c r="G837" s="38">
        <v>0</v>
      </c>
      <c r="H837" s="38" t="str">
        <f>IFERROR(VLOOKUP(D837,#REF!,4,0),"0")</f>
        <v>0</v>
      </c>
      <c r="I837" s="38"/>
      <c r="J837" s="38">
        <f>VLOOKUP(F837,'数据-省本级决算数'!$A:$B,2,0)</f>
        <v>0</v>
      </c>
      <c r="K837" s="193"/>
      <c r="L837" s="193"/>
      <c r="M837" s="193">
        <f t="shared" ref="M837:M900" si="82">IFERROR(J837/I837,0)</f>
        <v>0</v>
      </c>
      <c r="N837" s="148" t="str">
        <f t="shared" si="80"/>
        <v/>
      </c>
      <c r="O837" s="194" t="str">
        <f t="shared" si="81"/>
        <v>否</v>
      </c>
      <c r="P837" s="194" t="str">
        <f t="shared" ref="P837:P900" si="83">IF(C837&lt;&gt;"",IF(OR(LEFT(D837,3)="205",LEFT(D837,3)="206",LEFT(D837,3)="207",LEFT(D837,3)="208",LEFT(D837,3)="210",LEFT(D837,3)="213"),"是","否"),"是")</f>
        <v>是</v>
      </c>
    </row>
    <row r="838" s="175" customFormat="1" ht="18.95" customHeight="1" spans="1:16">
      <c r="A838" s="185" t="s">
        <v>165</v>
      </c>
      <c r="B838" s="186" t="s">
        <v>165</v>
      </c>
      <c r="C838" s="690" t="s">
        <v>1598</v>
      </c>
      <c r="D838" s="187" t="s">
        <v>1626</v>
      </c>
      <c r="E838" s="186" t="s">
        <v>176</v>
      </c>
      <c r="F838" s="60" t="s">
        <v>1625</v>
      </c>
      <c r="G838" s="38">
        <v>1452</v>
      </c>
      <c r="H838" s="38" t="str">
        <f>IFERROR(VLOOKUP(D838,#REF!,4,0),"0")</f>
        <v>0</v>
      </c>
      <c r="I838" s="38"/>
      <c r="J838" s="38">
        <f>VLOOKUP(F838,'数据-省本级决算数'!$A:$B,2,0)</f>
        <v>3896</v>
      </c>
      <c r="K838" s="193">
        <f t="shared" ref="K838:K896" si="84">J838/G838</f>
        <v>2.68</v>
      </c>
      <c r="L838" s="193" t="e">
        <f t="shared" ref="L838:L896" si="85">J838/H838</f>
        <v>#DIV/0!</v>
      </c>
      <c r="M838" s="193">
        <f t="shared" si="82"/>
        <v>0</v>
      </c>
      <c r="N838" s="148">
        <f t="shared" si="80"/>
        <v>1.683</v>
      </c>
      <c r="O838" s="194" t="str">
        <f t="shared" si="81"/>
        <v>是</v>
      </c>
      <c r="P838" s="194" t="str">
        <f t="shared" si="83"/>
        <v>是</v>
      </c>
    </row>
    <row r="839" s="175" customFormat="1" ht="18.95" customHeight="1" spans="1:16">
      <c r="A839" s="185" t="s">
        <v>165</v>
      </c>
      <c r="B839" s="186" t="s">
        <v>165</v>
      </c>
      <c r="C839" s="690" t="s">
        <v>1598</v>
      </c>
      <c r="D839" s="187" t="s">
        <v>1628</v>
      </c>
      <c r="E839" s="186" t="s">
        <v>176</v>
      </c>
      <c r="F839" s="60" t="s">
        <v>1627</v>
      </c>
      <c r="G839" s="38">
        <v>0</v>
      </c>
      <c r="H839" s="38" t="str">
        <f>IFERROR(VLOOKUP(D839,#REF!,4,0),"0")</f>
        <v>0</v>
      </c>
      <c r="I839" s="38"/>
      <c r="J839" s="38">
        <f>VLOOKUP(F839,'数据-省本级决算数'!$A:$B,2,0)</f>
        <v>0</v>
      </c>
      <c r="K839" s="193"/>
      <c r="L839" s="193" t="e">
        <f t="shared" si="85"/>
        <v>#DIV/0!</v>
      </c>
      <c r="M839" s="193">
        <f t="shared" si="82"/>
        <v>0</v>
      </c>
      <c r="N839" s="148" t="str">
        <f t="shared" si="80"/>
        <v/>
      </c>
      <c r="O839" s="194" t="str">
        <f t="shared" si="81"/>
        <v>否</v>
      </c>
      <c r="P839" s="194" t="str">
        <f t="shared" si="83"/>
        <v>是</v>
      </c>
    </row>
    <row r="840" s="175" customFormat="1" ht="18.95" customHeight="1" spans="1:16">
      <c r="A840" s="185" t="s">
        <v>165</v>
      </c>
      <c r="B840" s="186" t="s">
        <v>165</v>
      </c>
      <c r="C840" s="690" t="s">
        <v>1598</v>
      </c>
      <c r="D840" s="187" t="s">
        <v>1630</v>
      </c>
      <c r="E840" s="186" t="s">
        <v>176</v>
      </c>
      <c r="F840" s="60" t="s">
        <v>1629</v>
      </c>
      <c r="G840" s="38">
        <v>1493</v>
      </c>
      <c r="H840" s="38" t="str">
        <f>IFERROR(VLOOKUP(D840,#REF!,4,0),"0")</f>
        <v>0</v>
      </c>
      <c r="I840" s="38"/>
      <c r="J840" s="38">
        <f>VLOOKUP(F840,'数据-省本级决算数'!$A:$B,2,0)</f>
        <v>621</v>
      </c>
      <c r="K840" s="193">
        <f t="shared" si="84"/>
        <v>0.42</v>
      </c>
      <c r="L840" s="193" t="e">
        <f t="shared" si="85"/>
        <v>#DIV/0!</v>
      </c>
      <c r="M840" s="193">
        <f t="shared" si="82"/>
        <v>0</v>
      </c>
      <c r="N840" s="148">
        <f t="shared" si="80"/>
        <v>-0.584</v>
      </c>
      <c r="O840" s="194" t="str">
        <f t="shared" si="81"/>
        <v>是</v>
      </c>
      <c r="P840" s="194" t="str">
        <f t="shared" si="83"/>
        <v>是</v>
      </c>
    </row>
    <row r="841" s="175" customFormat="1" ht="18.95" customHeight="1" spans="1:16">
      <c r="A841" s="185" t="s">
        <v>165</v>
      </c>
      <c r="B841" s="186" t="s">
        <v>165</v>
      </c>
      <c r="C841" s="690" t="s">
        <v>1598</v>
      </c>
      <c r="D841" s="187" t="s">
        <v>1632</v>
      </c>
      <c r="E841" s="186" t="s">
        <v>176</v>
      </c>
      <c r="F841" s="60" t="s">
        <v>1631</v>
      </c>
      <c r="G841" s="38">
        <v>280</v>
      </c>
      <c r="H841" s="38" t="str">
        <f>IFERROR(VLOOKUP(D841,#REF!,4,0),"0")</f>
        <v>0</v>
      </c>
      <c r="I841" s="38"/>
      <c r="J841" s="38">
        <f>VLOOKUP(F841,'数据-省本级决算数'!$A:$B,2,0)</f>
        <v>989</v>
      </c>
      <c r="K841" s="193">
        <f t="shared" si="84"/>
        <v>3.53</v>
      </c>
      <c r="L841" s="193" t="e">
        <f t="shared" si="85"/>
        <v>#DIV/0!</v>
      </c>
      <c r="M841" s="193">
        <f t="shared" si="82"/>
        <v>0</v>
      </c>
      <c r="N841" s="148">
        <f t="shared" si="80"/>
        <v>2.532</v>
      </c>
      <c r="O841" s="194" t="str">
        <f t="shared" si="81"/>
        <v>是</v>
      </c>
      <c r="P841" s="194" t="str">
        <f t="shared" si="83"/>
        <v>是</v>
      </c>
    </row>
    <row r="842" s="175" customFormat="1" ht="18.95" customHeight="1" spans="1:16">
      <c r="A842" s="185" t="s">
        <v>165</v>
      </c>
      <c r="B842" s="186" t="s">
        <v>165</v>
      </c>
      <c r="C842" s="690" t="s">
        <v>1598</v>
      </c>
      <c r="D842" s="187" t="s">
        <v>1634</v>
      </c>
      <c r="E842" s="186" t="s">
        <v>176</v>
      </c>
      <c r="F842" s="62" t="s">
        <v>1633</v>
      </c>
      <c r="G842" s="38">
        <v>633</v>
      </c>
      <c r="H842" s="38" t="str">
        <f>IFERROR(VLOOKUP(D842,#REF!,4,0),"0")</f>
        <v>0</v>
      </c>
      <c r="I842" s="38"/>
      <c r="J842" s="38">
        <f>VLOOKUP(F842,'数据-省本级决算数'!$A:$B,2,0)</f>
        <v>614</v>
      </c>
      <c r="K842" s="193">
        <f t="shared" si="84"/>
        <v>0.97</v>
      </c>
      <c r="L842" s="193" t="e">
        <f t="shared" si="85"/>
        <v>#DIV/0!</v>
      </c>
      <c r="M842" s="193">
        <f t="shared" si="82"/>
        <v>0</v>
      </c>
      <c r="N842" s="148">
        <f t="shared" si="80"/>
        <v>-0.03</v>
      </c>
      <c r="O842" s="194" t="str">
        <f t="shared" si="81"/>
        <v>是</v>
      </c>
      <c r="P842" s="194" t="str">
        <f t="shared" si="83"/>
        <v>是</v>
      </c>
    </row>
    <row r="843" s="175" customFormat="1" ht="18.95" customHeight="1" spans="1:16">
      <c r="A843" s="185" t="s">
        <v>165</v>
      </c>
      <c r="B843" s="186" t="s">
        <v>165</v>
      </c>
      <c r="C843" s="690" t="s">
        <v>1598</v>
      </c>
      <c r="D843" s="187" t="s">
        <v>1636</v>
      </c>
      <c r="E843" s="186" t="s">
        <v>176</v>
      </c>
      <c r="F843" s="60" t="s">
        <v>1635</v>
      </c>
      <c r="G843" s="38">
        <v>0</v>
      </c>
      <c r="H843" s="38" t="str">
        <f>IFERROR(VLOOKUP(D843,#REF!,4,0),"0")</f>
        <v>0</v>
      </c>
      <c r="I843" s="38"/>
      <c r="J843" s="38">
        <f>VLOOKUP(F843,'数据-省本级决算数'!$A:$B,2,0)</f>
        <v>0</v>
      </c>
      <c r="K843" s="193"/>
      <c r="L843" s="193"/>
      <c r="M843" s="193">
        <f t="shared" si="82"/>
        <v>0</v>
      </c>
      <c r="N843" s="148" t="str">
        <f t="shared" si="80"/>
        <v/>
      </c>
      <c r="O843" s="194" t="str">
        <f t="shared" si="81"/>
        <v>否</v>
      </c>
      <c r="P843" s="194" t="str">
        <f t="shared" si="83"/>
        <v>是</v>
      </c>
    </row>
    <row r="844" s="175" customFormat="1" ht="18.95" customHeight="1" spans="1:16">
      <c r="A844" s="185" t="s">
        <v>165</v>
      </c>
      <c r="B844" s="186" t="s">
        <v>165</v>
      </c>
      <c r="C844" s="690" t="s">
        <v>1598</v>
      </c>
      <c r="D844" s="187" t="s">
        <v>1638</v>
      </c>
      <c r="E844" s="186" t="s">
        <v>176</v>
      </c>
      <c r="F844" s="62" t="s">
        <v>1637</v>
      </c>
      <c r="G844" s="38">
        <v>293</v>
      </c>
      <c r="H844" s="38" t="str">
        <f>IFERROR(VLOOKUP(D844,#REF!,4,0),"0")</f>
        <v>0</v>
      </c>
      <c r="I844" s="38"/>
      <c r="J844" s="38">
        <f>VLOOKUP(F844,'数据-省本级决算数'!$A:$B,2,0)</f>
        <v>100</v>
      </c>
      <c r="K844" s="193">
        <f t="shared" si="84"/>
        <v>0.34</v>
      </c>
      <c r="L844" s="193" t="e">
        <f t="shared" si="85"/>
        <v>#DIV/0!</v>
      </c>
      <c r="M844" s="193">
        <f t="shared" si="82"/>
        <v>0</v>
      </c>
      <c r="N844" s="148">
        <f t="shared" si="80"/>
        <v>-0.659</v>
      </c>
      <c r="O844" s="194" t="str">
        <f t="shared" si="81"/>
        <v>是</v>
      </c>
      <c r="P844" s="194" t="str">
        <f t="shared" si="83"/>
        <v>是</v>
      </c>
    </row>
    <row r="845" s="175" customFormat="1" ht="18.95" customHeight="1" spans="1:16">
      <c r="A845" s="185" t="s">
        <v>165</v>
      </c>
      <c r="B845" s="186" t="s">
        <v>165</v>
      </c>
      <c r="C845" s="690" t="s">
        <v>1598</v>
      </c>
      <c r="D845" s="187" t="s">
        <v>1640</v>
      </c>
      <c r="E845" s="186" t="s">
        <v>176</v>
      </c>
      <c r="F845" s="60" t="s">
        <v>1639</v>
      </c>
      <c r="G845" s="38">
        <v>0</v>
      </c>
      <c r="H845" s="38" t="str">
        <f>IFERROR(VLOOKUP(D845,#REF!,4,0),"0")</f>
        <v>0</v>
      </c>
      <c r="I845" s="38"/>
      <c r="J845" s="38">
        <f>VLOOKUP(F845,'数据-省本级决算数'!$A:$B,2,0)</f>
        <v>63300</v>
      </c>
      <c r="K845" s="193"/>
      <c r="L845" s="193"/>
      <c r="M845" s="193">
        <f t="shared" si="82"/>
        <v>0</v>
      </c>
      <c r="N845" s="148" t="str">
        <f t="shared" si="80"/>
        <v/>
      </c>
      <c r="O845" s="194" t="str">
        <f t="shared" si="81"/>
        <v>是</v>
      </c>
      <c r="P845" s="194" t="str">
        <f t="shared" si="83"/>
        <v>是</v>
      </c>
    </row>
    <row r="846" s="175" customFormat="1" ht="18.95" customHeight="1" spans="1:16">
      <c r="A846" s="185" t="s">
        <v>165</v>
      </c>
      <c r="B846" s="186" t="s">
        <v>165</v>
      </c>
      <c r="C846" s="690" t="s">
        <v>1598</v>
      </c>
      <c r="D846" s="187" t="s">
        <v>1642</v>
      </c>
      <c r="E846" s="186" t="s">
        <v>176</v>
      </c>
      <c r="F846" s="60" t="s">
        <v>1641</v>
      </c>
      <c r="G846" s="38">
        <v>416989</v>
      </c>
      <c r="H846" s="38" t="str">
        <f>IFERROR(VLOOKUP(D846,#REF!,4,0),"0")</f>
        <v>0</v>
      </c>
      <c r="I846" s="38"/>
      <c r="J846" s="38">
        <f>VLOOKUP(F846,'数据-省本级决算数'!$A:$B,2,0)</f>
        <v>492846</v>
      </c>
      <c r="K846" s="193">
        <f t="shared" si="84"/>
        <v>1.18</v>
      </c>
      <c r="L846" s="193"/>
      <c r="M846" s="193">
        <f t="shared" si="82"/>
        <v>0</v>
      </c>
      <c r="N846" s="148">
        <f t="shared" si="80"/>
        <v>0.182</v>
      </c>
      <c r="O846" s="194" t="str">
        <f t="shared" si="81"/>
        <v>是</v>
      </c>
      <c r="P846" s="194" t="str">
        <f t="shared" si="83"/>
        <v>是</v>
      </c>
    </row>
    <row r="847" s="175" customFormat="1" ht="18.95" customHeight="1" spans="1:16">
      <c r="A847" s="185" t="s">
        <v>165</v>
      </c>
      <c r="B847" s="186" t="s">
        <v>165</v>
      </c>
      <c r="C847" s="690" t="s">
        <v>1598</v>
      </c>
      <c r="D847" s="187" t="s">
        <v>1644</v>
      </c>
      <c r="E847" s="186" t="s">
        <v>176</v>
      </c>
      <c r="F847" s="62" t="s">
        <v>1643</v>
      </c>
      <c r="G847" s="38">
        <v>0</v>
      </c>
      <c r="H847" s="38" t="str">
        <f>IFERROR(VLOOKUP(D847,#REF!,4,0),"0")</f>
        <v>0</v>
      </c>
      <c r="I847" s="38"/>
      <c r="J847" s="38">
        <f>VLOOKUP(F847,'数据-省本级决算数'!$A:$B,2,0)</f>
        <v>0</v>
      </c>
      <c r="K847" s="193"/>
      <c r="L847" s="193"/>
      <c r="M847" s="193">
        <f t="shared" si="82"/>
        <v>0</v>
      </c>
      <c r="N847" s="148" t="str">
        <f t="shared" si="80"/>
        <v/>
      </c>
      <c r="O847" s="194" t="str">
        <f t="shared" si="81"/>
        <v>否</v>
      </c>
      <c r="P847" s="194" t="str">
        <f t="shared" si="83"/>
        <v>是</v>
      </c>
    </row>
    <row r="848" s="175" customFormat="1" ht="18.95" customHeight="1" spans="1:16">
      <c r="A848" s="185" t="s">
        <v>165</v>
      </c>
      <c r="B848" s="186" t="s">
        <v>165</v>
      </c>
      <c r="C848" s="690" t="s">
        <v>1598</v>
      </c>
      <c r="D848" s="187" t="s">
        <v>1646</v>
      </c>
      <c r="E848" s="186" t="s">
        <v>176</v>
      </c>
      <c r="F848" s="60" t="s">
        <v>1645</v>
      </c>
      <c r="G848" s="38">
        <v>176</v>
      </c>
      <c r="H848" s="38" t="str">
        <f>IFERROR(VLOOKUP(D848,#REF!,4,0),"0")</f>
        <v>0</v>
      </c>
      <c r="I848" s="38"/>
      <c r="J848" s="38">
        <f>VLOOKUP(F848,'数据-省本级决算数'!$A:$B,2,0)</f>
        <v>0</v>
      </c>
      <c r="K848" s="193">
        <f t="shared" si="84"/>
        <v>0</v>
      </c>
      <c r="L848" s="193"/>
      <c r="M848" s="193">
        <f t="shared" si="82"/>
        <v>0</v>
      </c>
      <c r="N848" s="148">
        <f t="shared" si="80"/>
        <v>-1</v>
      </c>
      <c r="O848" s="194" t="str">
        <f t="shared" si="81"/>
        <v>是</v>
      </c>
      <c r="P848" s="194" t="str">
        <f t="shared" si="83"/>
        <v>是</v>
      </c>
    </row>
    <row r="849" s="175" customFormat="1" ht="18.95" customHeight="1" spans="1:16">
      <c r="A849" s="185" t="s">
        <v>165</v>
      </c>
      <c r="B849" s="186" t="s">
        <v>165</v>
      </c>
      <c r="C849" s="690" t="s">
        <v>1598</v>
      </c>
      <c r="D849" s="187" t="s">
        <v>1648</v>
      </c>
      <c r="E849" s="186" t="s">
        <v>176</v>
      </c>
      <c r="F849" s="60" t="s">
        <v>1647</v>
      </c>
      <c r="G849" s="38">
        <v>0</v>
      </c>
      <c r="H849" s="38" t="str">
        <f>IFERROR(VLOOKUP(D849,#REF!,4,0),"0")</f>
        <v>0</v>
      </c>
      <c r="I849" s="38"/>
      <c r="J849" s="38">
        <f>VLOOKUP(F849,'数据-省本级决算数'!$A:$B,2,0)</f>
        <v>0</v>
      </c>
      <c r="K849" s="193"/>
      <c r="L849" s="193"/>
      <c r="M849" s="193">
        <f t="shared" si="82"/>
        <v>0</v>
      </c>
      <c r="N849" s="148" t="str">
        <f t="shared" si="80"/>
        <v/>
      </c>
      <c r="O849" s="194" t="str">
        <f t="shared" si="81"/>
        <v>否</v>
      </c>
      <c r="P849" s="194" t="str">
        <f t="shared" si="83"/>
        <v>是</v>
      </c>
    </row>
    <row r="850" s="175" customFormat="1" ht="18.95" customHeight="1" spans="1:16">
      <c r="A850" s="185" t="s">
        <v>165</v>
      </c>
      <c r="B850" s="186" t="s">
        <v>165</v>
      </c>
      <c r="C850" s="690" t="s">
        <v>1598</v>
      </c>
      <c r="D850" s="187" t="s">
        <v>1650</v>
      </c>
      <c r="E850" s="186" t="s">
        <v>176</v>
      </c>
      <c r="F850" s="60" t="s">
        <v>1649</v>
      </c>
      <c r="G850" s="38">
        <v>9868</v>
      </c>
      <c r="H850" s="38" t="str">
        <f>IFERROR(VLOOKUP(D850,#REF!,4,0),"0")</f>
        <v>0</v>
      </c>
      <c r="I850" s="38"/>
      <c r="J850" s="38">
        <f>VLOOKUP(F850,'数据-省本级决算数'!$A:$B,2,0)</f>
        <v>5106</v>
      </c>
      <c r="K850" s="193">
        <f t="shared" si="84"/>
        <v>0.52</v>
      </c>
      <c r="L850" s="193" t="e">
        <f t="shared" si="85"/>
        <v>#DIV/0!</v>
      </c>
      <c r="M850" s="193">
        <f t="shared" si="82"/>
        <v>0</v>
      </c>
      <c r="N850" s="148">
        <f t="shared" si="80"/>
        <v>-0.483</v>
      </c>
      <c r="O850" s="194" t="str">
        <f t="shared" si="81"/>
        <v>是</v>
      </c>
      <c r="P850" s="194" t="str">
        <f t="shared" si="83"/>
        <v>是</v>
      </c>
    </row>
    <row r="851" s="175" customFormat="1" ht="18.95" customHeight="1" spans="1:16">
      <c r="A851" s="185" t="s">
        <v>165</v>
      </c>
      <c r="B851" s="690" t="s">
        <v>1596</v>
      </c>
      <c r="C851" s="186"/>
      <c r="D851" s="187" t="s">
        <v>1652</v>
      </c>
      <c r="E851" s="186"/>
      <c r="F851" s="60" t="s">
        <v>1651</v>
      </c>
      <c r="G851" s="188">
        <f ca="1">SUMIF($C850:$C2072,$D851,$G850:$G2071)</f>
        <v>16883</v>
      </c>
      <c r="H851" s="38">
        <f ca="1">SUMIF($C850:$C2071,$D851,$H850:$H2070)</f>
        <v>0</v>
      </c>
      <c r="I851" s="38">
        <f>IFERROR(VLOOKUP(F851,'数据-省本级调整数'!$A:$B,2,0),0)</f>
        <v>93769</v>
      </c>
      <c r="J851" s="38">
        <f>VLOOKUP(F851,'数据-省本级决算数'!$A:$B,2,0)</f>
        <v>23675</v>
      </c>
      <c r="K851" s="193">
        <f ca="1" t="shared" si="84"/>
        <v>1.4</v>
      </c>
      <c r="L851" s="193" t="e">
        <f ca="1" t="shared" si="85"/>
        <v>#DIV/0!</v>
      </c>
      <c r="M851" s="193">
        <f t="shared" si="82"/>
        <v>0.25</v>
      </c>
      <c r="N851" s="146">
        <f ca="1" t="shared" si="80"/>
        <v>0.402</v>
      </c>
      <c r="O851" s="194" t="str">
        <f ca="1" t="shared" si="81"/>
        <v>是</v>
      </c>
      <c r="P851" s="194" t="str">
        <f t="shared" si="83"/>
        <v>是</v>
      </c>
    </row>
    <row r="852" s="175" customFormat="1" ht="18.95" customHeight="1" spans="1:16">
      <c r="A852" s="185" t="s">
        <v>165</v>
      </c>
      <c r="B852" s="186" t="s">
        <v>165</v>
      </c>
      <c r="C852" s="690" t="s">
        <v>1652</v>
      </c>
      <c r="D852" s="187" t="s">
        <v>1653</v>
      </c>
      <c r="E852" s="186" t="s">
        <v>176</v>
      </c>
      <c r="F852" s="62" t="s">
        <v>170</v>
      </c>
      <c r="G852" s="38">
        <v>3088</v>
      </c>
      <c r="H852" s="38" t="str">
        <f>IFERROR(VLOOKUP(D852,#REF!,4,0),"0")</f>
        <v>0</v>
      </c>
      <c r="I852" s="38"/>
      <c r="J852" s="38">
        <f>VLOOKUP(F852,'数据-省本级决算数'!$A:$B,2,0)</f>
        <v>4776</v>
      </c>
      <c r="K852" s="193">
        <f t="shared" si="84"/>
        <v>1.55</v>
      </c>
      <c r="L852" s="193" t="e">
        <f t="shared" si="85"/>
        <v>#DIV/0!</v>
      </c>
      <c r="M852" s="193">
        <f t="shared" si="82"/>
        <v>0</v>
      </c>
      <c r="N852" s="148">
        <f t="shared" si="80"/>
        <v>0.547</v>
      </c>
      <c r="O852" s="194" t="str">
        <f t="shared" si="81"/>
        <v>是</v>
      </c>
      <c r="P852" s="194" t="str">
        <f t="shared" si="83"/>
        <v>是</v>
      </c>
    </row>
    <row r="853" s="175" customFormat="1" ht="18.95" customHeight="1" spans="1:16">
      <c r="A853" s="185" t="s">
        <v>165</v>
      </c>
      <c r="B853" s="186" t="s">
        <v>165</v>
      </c>
      <c r="C853" s="690" t="s">
        <v>1652</v>
      </c>
      <c r="D853" s="187" t="s">
        <v>1654</v>
      </c>
      <c r="E853" s="186" t="s">
        <v>176</v>
      </c>
      <c r="F853" s="62" t="s">
        <v>172</v>
      </c>
      <c r="G853" s="38">
        <v>32</v>
      </c>
      <c r="H853" s="38" t="str">
        <f>IFERROR(VLOOKUP(D853,#REF!,4,0),"0")</f>
        <v>0</v>
      </c>
      <c r="I853" s="38"/>
      <c r="J853" s="38">
        <f>VLOOKUP(F853,'数据-省本级决算数'!$A:$B,2,0)</f>
        <v>590</v>
      </c>
      <c r="K853" s="193">
        <f t="shared" si="84"/>
        <v>18.44</v>
      </c>
      <c r="L853" s="193"/>
      <c r="M853" s="193">
        <f t="shared" si="82"/>
        <v>0</v>
      </c>
      <c r="N853" s="148">
        <f t="shared" si="80"/>
        <v>17.438</v>
      </c>
      <c r="O853" s="194" t="str">
        <f t="shared" si="81"/>
        <v>是</v>
      </c>
      <c r="P853" s="194" t="str">
        <f t="shared" si="83"/>
        <v>是</v>
      </c>
    </row>
    <row r="854" s="175" customFormat="1" ht="18.95" customHeight="1" spans="1:16">
      <c r="A854" s="185" t="s">
        <v>165</v>
      </c>
      <c r="B854" s="186" t="s">
        <v>165</v>
      </c>
      <c r="C854" s="690" t="s">
        <v>1652</v>
      </c>
      <c r="D854" s="187" t="s">
        <v>1655</v>
      </c>
      <c r="E854" s="186" t="s">
        <v>176</v>
      </c>
      <c r="F854" s="60" t="s">
        <v>174</v>
      </c>
      <c r="G854" s="38">
        <v>155</v>
      </c>
      <c r="H854" s="38" t="str">
        <f>IFERROR(VLOOKUP(D854,#REF!,4,0),"0")</f>
        <v>0</v>
      </c>
      <c r="I854" s="38"/>
      <c r="J854" s="38">
        <f>VLOOKUP(F854,'数据-省本级决算数'!$A:$B,2,0)</f>
        <v>713</v>
      </c>
      <c r="K854" s="193">
        <f t="shared" si="84"/>
        <v>4.6</v>
      </c>
      <c r="L854" s="193" t="e">
        <f t="shared" si="85"/>
        <v>#DIV/0!</v>
      </c>
      <c r="M854" s="193">
        <f t="shared" si="82"/>
        <v>0</v>
      </c>
      <c r="N854" s="148">
        <f t="shared" si="80"/>
        <v>3.6</v>
      </c>
      <c r="O854" s="194" t="str">
        <f t="shared" si="81"/>
        <v>是</v>
      </c>
      <c r="P854" s="194" t="str">
        <f t="shared" si="83"/>
        <v>是</v>
      </c>
    </row>
    <row r="855" s="175" customFormat="1" ht="18.95" customHeight="1" spans="1:16">
      <c r="A855" s="185" t="s">
        <v>165</v>
      </c>
      <c r="B855" s="186" t="s">
        <v>165</v>
      </c>
      <c r="C855" s="690" t="s">
        <v>1652</v>
      </c>
      <c r="D855" s="187" t="s">
        <v>1657</v>
      </c>
      <c r="E855" s="186" t="s">
        <v>176</v>
      </c>
      <c r="F855" s="60" t="s">
        <v>1656</v>
      </c>
      <c r="G855" s="38">
        <v>5310</v>
      </c>
      <c r="H855" s="38" t="str">
        <f>IFERROR(VLOOKUP(D855,#REF!,4,0),"0")</f>
        <v>0</v>
      </c>
      <c r="I855" s="38"/>
      <c r="J855" s="38">
        <f>VLOOKUP(F855,'数据-省本级决算数'!$A:$B,2,0)</f>
        <v>6266</v>
      </c>
      <c r="K855" s="193">
        <f t="shared" si="84"/>
        <v>1.18</v>
      </c>
      <c r="L855" s="193" t="e">
        <f t="shared" si="85"/>
        <v>#DIV/0!</v>
      </c>
      <c r="M855" s="193">
        <f t="shared" si="82"/>
        <v>0</v>
      </c>
      <c r="N855" s="148">
        <f t="shared" si="80"/>
        <v>0.18</v>
      </c>
      <c r="O855" s="194" t="str">
        <f t="shared" si="81"/>
        <v>是</v>
      </c>
      <c r="P855" s="194" t="str">
        <f t="shared" si="83"/>
        <v>是</v>
      </c>
    </row>
    <row r="856" s="175" customFormat="1" ht="18.95" customHeight="1" spans="1:16">
      <c r="A856" s="185" t="s">
        <v>165</v>
      </c>
      <c r="B856" s="186"/>
      <c r="C856" s="690" t="s">
        <v>1652</v>
      </c>
      <c r="D856" s="187" t="s">
        <v>1659</v>
      </c>
      <c r="E856" s="186" t="s">
        <v>176</v>
      </c>
      <c r="F856" s="60" t="s">
        <v>1658</v>
      </c>
      <c r="G856" s="38">
        <v>152</v>
      </c>
      <c r="H856" s="38" t="str">
        <f>IFERROR(VLOOKUP(D856,#REF!,4,0),"0")</f>
        <v>0</v>
      </c>
      <c r="I856" s="38"/>
      <c r="J856" s="38">
        <f>VLOOKUP(F856,'数据-省本级决算数'!$A:$B,2,0)</f>
        <v>0</v>
      </c>
      <c r="K856" s="193">
        <f t="shared" si="84"/>
        <v>0</v>
      </c>
      <c r="L856" s="193" t="e">
        <f t="shared" si="85"/>
        <v>#DIV/0!</v>
      </c>
      <c r="M856" s="193">
        <f t="shared" si="82"/>
        <v>0</v>
      </c>
      <c r="N856" s="148">
        <f t="shared" si="80"/>
        <v>-1</v>
      </c>
      <c r="O856" s="194" t="str">
        <f t="shared" si="81"/>
        <v>是</v>
      </c>
      <c r="P856" s="194" t="str">
        <f t="shared" si="83"/>
        <v>是</v>
      </c>
    </row>
    <row r="857" s="175" customFormat="1" ht="18.95" customHeight="1" spans="1:16">
      <c r="A857" s="185" t="s">
        <v>165</v>
      </c>
      <c r="B857" s="186" t="s">
        <v>165</v>
      </c>
      <c r="C857" s="690" t="s">
        <v>1652</v>
      </c>
      <c r="D857" s="187" t="s">
        <v>1661</v>
      </c>
      <c r="E857" s="186" t="s">
        <v>176</v>
      </c>
      <c r="F857" s="60" t="s">
        <v>1660</v>
      </c>
      <c r="G857" s="38">
        <v>830</v>
      </c>
      <c r="H857" s="38" t="str">
        <f>IFERROR(VLOOKUP(D857,#REF!,4,0),"0")</f>
        <v>0</v>
      </c>
      <c r="I857" s="38"/>
      <c r="J857" s="38">
        <f>VLOOKUP(F857,'数据-省本级决算数'!$A:$B,2,0)</f>
        <v>289</v>
      </c>
      <c r="K857" s="193">
        <f t="shared" si="84"/>
        <v>0.35</v>
      </c>
      <c r="L857" s="193" t="e">
        <f t="shared" si="85"/>
        <v>#DIV/0!</v>
      </c>
      <c r="M857" s="193">
        <f t="shared" si="82"/>
        <v>0</v>
      </c>
      <c r="N857" s="148">
        <f t="shared" si="80"/>
        <v>-0.652</v>
      </c>
      <c r="O857" s="194" t="str">
        <f t="shared" si="81"/>
        <v>是</v>
      </c>
      <c r="P857" s="194" t="str">
        <f t="shared" si="83"/>
        <v>是</v>
      </c>
    </row>
    <row r="858" s="175" customFormat="1" ht="18.95" customHeight="1" spans="1:16">
      <c r="A858" s="185" t="s">
        <v>165</v>
      </c>
      <c r="B858" s="186" t="s">
        <v>165</v>
      </c>
      <c r="C858" s="690" t="s">
        <v>1652</v>
      </c>
      <c r="D858" s="187" t="s">
        <v>1663</v>
      </c>
      <c r="E858" s="186" t="s">
        <v>176</v>
      </c>
      <c r="F858" s="60" t="s">
        <v>1662</v>
      </c>
      <c r="G858" s="38">
        <v>232</v>
      </c>
      <c r="H858" s="38" t="str">
        <f>IFERROR(VLOOKUP(D858,#REF!,4,0),"0")</f>
        <v>0</v>
      </c>
      <c r="I858" s="38"/>
      <c r="J858" s="38">
        <f>VLOOKUP(F858,'数据-省本级决算数'!$A:$B,2,0)</f>
        <v>4738</v>
      </c>
      <c r="K858" s="193">
        <f t="shared" si="84"/>
        <v>20.42</v>
      </c>
      <c r="L858" s="193" t="e">
        <f t="shared" si="85"/>
        <v>#DIV/0!</v>
      </c>
      <c r="M858" s="193">
        <f t="shared" si="82"/>
        <v>0</v>
      </c>
      <c r="N858" s="148">
        <f t="shared" si="80"/>
        <v>19.422</v>
      </c>
      <c r="O858" s="194" t="str">
        <f t="shared" si="81"/>
        <v>是</v>
      </c>
      <c r="P858" s="194" t="str">
        <f t="shared" si="83"/>
        <v>是</v>
      </c>
    </row>
    <row r="859" s="175" customFormat="1" ht="18.95" customHeight="1" spans="1:16">
      <c r="A859" s="185" t="s">
        <v>165</v>
      </c>
      <c r="B859" s="186" t="s">
        <v>165</v>
      </c>
      <c r="C859" s="690" t="s">
        <v>1652</v>
      </c>
      <c r="D859" s="187" t="s">
        <v>1665</v>
      </c>
      <c r="E859" s="186" t="s">
        <v>176</v>
      </c>
      <c r="F859" s="60" t="s">
        <v>1664</v>
      </c>
      <c r="G859" s="38">
        <v>100</v>
      </c>
      <c r="H859" s="38" t="str">
        <f>IFERROR(VLOOKUP(D859,#REF!,4,0),"0")</f>
        <v>0</v>
      </c>
      <c r="I859" s="38"/>
      <c r="J859" s="38">
        <f>VLOOKUP(F859,'数据-省本级决算数'!$A:$B,2,0)</f>
        <v>-169</v>
      </c>
      <c r="K859" s="193">
        <f t="shared" si="84"/>
        <v>-1.69</v>
      </c>
      <c r="L859" s="193"/>
      <c r="M859" s="193">
        <f t="shared" si="82"/>
        <v>0</v>
      </c>
      <c r="N859" s="148">
        <f t="shared" si="80"/>
        <v>-2.69</v>
      </c>
      <c r="O859" s="194" t="str">
        <f t="shared" si="81"/>
        <v>是</v>
      </c>
      <c r="P859" s="194" t="str">
        <f t="shared" si="83"/>
        <v>是</v>
      </c>
    </row>
    <row r="860" s="175" customFormat="1" ht="18.95" customHeight="1" spans="1:16">
      <c r="A860" s="185" t="s">
        <v>165</v>
      </c>
      <c r="B860" s="186" t="s">
        <v>165</v>
      </c>
      <c r="C860" s="690" t="s">
        <v>1652</v>
      </c>
      <c r="D860" s="187" t="s">
        <v>1667</v>
      </c>
      <c r="E860" s="186" t="s">
        <v>176</v>
      </c>
      <c r="F860" s="60" t="s">
        <v>1666</v>
      </c>
      <c r="G860" s="38">
        <v>161</v>
      </c>
      <c r="H860" s="38" t="str">
        <f>IFERROR(VLOOKUP(D860,#REF!,4,0),"0")</f>
        <v>0</v>
      </c>
      <c r="I860" s="38"/>
      <c r="J860" s="38">
        <f>VLOOKUP(F860,'数据-省本级决算数'!$A:$B,2,0)</f>
        <v>-184</v>
      </c>
      <c r="K860" s="193">
        <f t="shared" si="84"/>
        <v>-1.14</v>
      </c>
      <c r="L860" s="193" t="e">
        <f t="shared" si="85"/>
        <v>#DIV/0!</v>
      </c>
      <c r="M860" s="193">
        <f t="shared" si="82"/>
        <v>0</v>
      </c>
      <c r="N860" s="148">
        <f t="shared" si="80"/>
        <v>-2.143</v>
      </c>
      <c r="O860" s="194" t="str">
        <f t="shared" si="81"/>
        <v>是</v>
      </c>
      <c r="P860" s="194" t="str">
        <f t="shared" si="83"/>
        <v>是</v>
      </c>
    </row>
    <row r="861" s="175" customFormat="1" ht="18.95" customHeight="1" spans="1:16">
      <c r="A861" s="185" t="s">
        <v>165</v>
      </c>
      <c r="B861" s="186" t="s">
        <v>165</v>
      </c>
      <c r="C861" s="690" t="s">
        <v>1652</v>
      </c>
      <c r="D861" s="187" t="s">
        <v>1669</v>
      </c>
      <c r="E861" s="186" t="s">
        <v>176</v>
      </c>
      <c r="F861" s="60" t="s">
        <v>1668</v>
      </c>
      <c r="G861" s="38">
        <v>26</v>
      </c>
      <c r="H861" s="38" t="str">
        <f>IFERROR(VLOOKUP(D861,#REF!,4,0),"0")</f>
        <v>0</v>
      </c>
      <c r="I861" s="38"/>
      <c r="J861" s="38">
        <f>VLOOKUP(F861,'数据-省本级决算数'!$A:$B,2,0)</f>
        <v>0</v>
      </c>
      <c r="K861" s="193">
        <f t="shared" si="84"/>
        <v>0</v>
      </c>
      <c r="L861" s="193" t="e">
        <f t="shared" si="85"/>
        <v>#DIV/0!</v>
      </c>
      <c r="M861" s="193">
        <f t="shared" si="82"/>
        <v>0</v>
      </c>
      <c r="N861" s="148">
        <f t="shared" si="80"/>
        <v>-1</v>
      </c>
      <c r="O861" s="194" t="str">
        <f t="shared" si="81"/>
        <v>是</v>
      </c>
      <c r="P861" s="194" t="str">
        <f t="shared" si="83"/>
        <v>是</v>
      </c>
    </row>
    <row r="862" s="175" customFormat="1" ht="18.95" customHeight="1" spans="1:16">
      <c r="A862" s="185" t="s">
        <v>165</v>
      </c>
      <c r="B862" s="186" t="s">
        <v>165</v>
      </c>
      <c r="C862" s="690" t="s">
        <v>1652</v>
      </c>
      <c r="D862" s="187" t="s">
        <v>1671</v>
      </c>
      <c r="E862" s="186" t="s">
        <v>176</v>
      </c>
      <c r="F862" s="60" t="s">
        <v>1670</v>
      </c>
      <c r="G862" s="38">
        <v>372</v>
      </c>
      <c r="H862" s="38" t="str">
        <f>IFERROR(VLOOKUP(D862,#REF!,4,0),"0")</f>
        <v>0</v>
      </c>
      <c r="I862" s="38"/>
      <c r="J862" s="38">
        <f>VLOOKUP(F862,'数据-省本级决算数'!$A:$B,2,0)</f>
        <v>338</v>
      </c>
      <c r="K862" s="193">
        <f t="shared" si="84"/>
        <v>0.91</v>
      </c>
      <c r="L862" s="193" t="e">
        <f t="shared" si="85"/>
        <v>#DIV/0!</v>
      </c>
      <c r="M862" s="193">
        <f t="shared" si="82"/>
        <v>0</v>
      </c>
      <c r="N862" s="148">
        <f t="shared" si="80"/>
        <v>-0.091</v>
      </c>
      <c r="O862" s="194" t="str">
        <f t="shared" si="81"/>
        <v>是</v>
      </c>
      <c r="P862" s="194" t="str">
        <f t="shared" si="83"/>
        <v>是</v>
      </c>
    </row>
    <row r="863" s="175" customFormat="1" ht="18.95" customHeight="1" spans="1:16">
      <c r="A863" s="185" t="s">
        <v>165</v>
      </c>
      <c r="B863" s="186" t="s">
        <v>165</v>
      </c>
      <c r="C863" s="690" t="s">
        <v>1652</v>
      </c>
      <c r="D863" s="187" t="s">
        <v>1673</v>
      </c>
      <c r="E863" s="186" t="s">
        <v>176</v>
      </c>
      <c r="F863" s="60" t="s">
        <v>1672</v>
      </c>
      <c r="G863" s="38">
        <v>137</v>
      </c>
      <c r="H863" s="38" t="str">
        <f>IFERROR(VLOOKUP(D863,#REF!,4,0),"0")</f>
        <v>0</v>
      </c>
      <c r="I863" s="38"/>
      <c r="J863" s="38">
        <f>VLOOKUP(F863,'数据-省本级决算数'!$A:$B,2,0)</f>
        <v>97</v>
      </c>
      <c r="K863" s="193">
        <f t="shared" si="84"/>
        <v>0.71</v>
      </c>
      <c r="L863" s="193" t="e">
        <f t="shared" si="85"/>
        <v>#DIV/0!</v>
      </c>
      <c r="M863" s="193">
        <f t="shared" si="82"/>
        <v>0</v>
      </c>
      <c r="N863" s="148">
        <f t="shared" si="80"/>
        <v>-0.292</v>
      </c>
      <c r="O863" s="194" t="str">
        <f t="shared" si="81"/>
        <v>是</v>
      </c>
      <c r="P863" s="194" t="str">
        <f t="shared" si="83"/>
        <v>是</v>
      </c>
    </row>
    <row r="864" s="175" customFormat="1" ht="18.95" customHeight="1" spans="1:16">
      <c r="A864" s="185" t="s">
        <v>165</v>
      </c>
      <c r="B864" s="186" t="s">
        <v>165</v>
      </c>
      <c r="C864" s="690" t="s">
        <v>1652</v>
      </c>
      <c r="D864" s="187" t="s">
        <v>1675</v>
      </c>
      <c r="E864" s="186" t="s">
        <v>176</v>
      </c>
      <c r="F864" s="60" t="s">
        <v>1674</v>
      </c>
      <c r="G864" s="38">
        <v>1850</v>
      </c>
      <c r="H864" s="38" t="str">
        <f>IFERROR(VLOOKUP(D864,#REF!,4,0),"0")</f>
        <v>0</v>
      </c>
      <c r="I864" s="38"/>
      <c r="J864" s="38">
        <f>VLOOKUP(F864,'数据-省本级决算数'!$A:$B,2,0)</f>
        <v>1693</v>
      </c>
      <c r="K864" s="193">
        <f t="shared" si="84"/>
        <v>0.92</v>
      </c>
      <c r="L864" s="193" t="e">
        <f t="shared" si="85"/>
        <v>#DIV/0!</v>
      </c>
      <c r="M864" s="193">
        <f t="shared" si="82"/>
        <v>0</v>
      </c>
      <c r="N864" s="148">
        <f t="shared" si="80"/>
        <v>-0.085</v>
      </c>
      <c r="O864" s="194" t="str">
        <f t="shared" si="81"/>
        <v>是</v>
      </c>
      <c r="P864" s="194" t="str">
        <f t="shared" si="83"/>
        <v>是</v>
      </c>
    </row>
    <row r="865" s="175" customFormat="1" ht="18.95" customHeight="1" spans="1:16">
      <c r="A865" s="185" t="s">
        <v>165</v>
      </c>
      <c r="B865" s="186" t="s">
        <v>165</v>
      </c>
      <c r="C865" s="690" t="s">
        <v>1652</v>
      </c>
      <c r="D865" s="187" t="s">
        <v>1677</v>
      </c>
      <c r="E865" s="186" t="s">
        <v>176</v>
      </c>
      <c r="F865" s="60" t="s">
        <v>1676</v>
      </c>
      <c r="G865" s="38">
        <v>0</v>
      </c>
      <c r="H865" s="38" t="str">
        <f>IFERROR(VLOOKUP(D865,#REF!,4,0),"0")</f>
        <v>0</v>
      </c>
      <c r="I865" s="38"/>
      <c r="J865" s="38">
        <f>VLOOKUP(F865,'数据-省本级决算数'!$A:$B,2,0)</f>
        <v>0</v>
      </c>
      <c r="K865" s="193"/>
      <c r="L865" s="193"/>
      <c r="M865" s="193">
        <f t="shared" si="82"/>
        <v>0</v>
      </c>
      <c r="N865" s="148" t="str">
        <f t="shared" si="80"/>
        <v/>
      </c>
      <c r="O865" s="194" t="str">
        <f t="shared" si="81"/>
        <v>否</v>
      </c>
      <c r="P865" s="194" t="str">
        <f t="shared" si="83"/>
        <v>是</v>
      </c>
    </row>
    <row r="866" s="175" customFormat="1" ht="18.95" customHeight="1" spans="1:16">
      <c r="A866" s="185" t="s">
        <v>165</v>
      </c>
      <c r="B866" s="186" t="s">
        <v>165</v>
      </c>
      <c r="C866" s="690" t="s">
        <v>1652</v>
      </c>
      <c r="D866" s="187" t="s">
        <v>1679</v>
      </c>
      <c r="E866" s="186" t="s">
        <v>176</v>
      </c>
      <c r="F866" s="60" t="s">
        <v>1678</v>
      </c>
      <c r="G866" s="38">
        <v>14</v>
      </c>
      <c r="H866" s="38" t="str">
        <f>IFERROR(VLOOKUP(D866,#REF!,4,0),"0")</f>
        <v>0</v>
      </c>
      <c r="I866" s="38"/>
      <c r="J866" s="38">
        <f>VLOOKUP(F866,'数据-省本级决算数'!$A:$B,2,0)</f>
        <v>-25</v>
      </c>
      <c r="K866" s="193">
        <f t="shared" si="84"/>
        <v>-1.79</v>
      </c>
      <c r="L866" s="193"/>
      <c r="M866" s="193">
        <f t="shared" si="82"/>
        <v>0</v>
      </c>
      <c r="N866" s="148">
        <f t="shared" si="80"/>
        <v>-2.786</v>
      </c>
      <c r="O866" s="194" t="str">
        <f t="shared" si="81"/>
        <v>是</v>
      </c>
      <c r="P866" s="194" t="str">
        <f t="shared" si="83"/>
        <v>是</v>
      </c>
    </row>
    <row r="867" s="175" customFormat="1" ht="18.95" customHeight="1" spans="1:16">
      <c r="A867" s="185" t="s">
        <v>165</v>
      </c>
      <c r="B867" s="186" t="s">
        <v>165</v>
      </c>
      <c r="C867" s="690" t="s">
        <v>1652</v>
      </c>
      <c r="D867" s="187" t="s">
        <v>1681</v>
      </c>
      <c r="E867" s="186" t="s">
        <v>176</v>
      </c>
      <c r="F867" s="60" t="s">
        <v>1680</v>
      </c>
      <c r="G867" s="38">
        <v>0</v>
      </c>
      <c r="H867" s="38" t="str">
        <f>IFERROR(VLOOKUP(D867,#REF!,4,0),"0")</f>
        <v>0</v>
      </c>
      <c r="I867" s="38"/>
      <c r="J867" s="38">
        <f>VLOOKUP(F867,'数据-省本级决算数'!$A:$B,2,0)</f>
        <v>0</v>
      </c>
      <c r="K867" s="193"/>
      <c r="L867" s="193"/>
      <c r="M867" s="193">
        <f t="shared" si="82"/>
        <v>0</v>
      </c>
      <c r="N867" s="148" t="str">
        <f t="shared" si="80"/>
        <v/>
      </c>
      <c r="O867" s="194" t="str">
        <f t="shared" si="81"/>
        <v>否</v>
      </c>
      <c r="P867" s="194" t="str">
        <f t="shared" si="83"/>
        <v>是</v>
      </c>
    </row>
    <row r="868" s="175" customFormat="1" ht="18.95" customHeight="1" spans="1:16">
      <c r="A868" s="185" t="s">
        <v>165</v>
      </c>
      <c r="B868" s="186" t="s">
        <v>165</v>
      </c>
      <c r="C868" s="690" t="s">
        <v>1652</v>
      </c>
      <c r="D868" s="187" t="s">
        <v>1683</v>
      </c>
      <c r="E868" s="186" t="s">
        <v>176</v>
      </c>
      <c r="F868" s="60" t="s">
        <v>1682</v>
      </c>
      <c r="G868" s="38">
        <v>0</v>
      </c>
      <c r="H868" s="38" t="str">
        <f>IFERROR(VLOOKUP(D868,#REF!,4,0),"0")</f>
        <v>0</v>
      </c>
      <c r="I868" s="38"/>
      <c r="J868" s="38">
        <f>VLOOKUP(F868,'数据-省本级决算数'!$A:$B,2,0)</f>
        <v>0</v>
      </c>
      <c r="K868" s="193"/>
      <c r="L868" s="193"/>
      <c r="M868" s="193">
        <f t="shared" si="82"/>
        <v>0</v>
      </c>
      <c r="N868" s="148" t="str">
        <f t="shared" si="80"/>
        <v/>
      </c>
      <c r="O868" s="194" t="str">
        <f t="shared" si="81"/>
        <v>否</v>
      </c>
      <c r="P868" s="194" t="str">
        <f t="shared" si="83"/>
        <v>是</v>
      </c>
    </row>
    <row r="869" s="175" customFormat="1" ht="18.95" customHeight="1" spans="1:16">
      <c r="A869" s="185" t="s">
        <v>165</v>
      </c>
      <c r="B869" s="186" t="s">
        <v>165</v>
      </c>
      <c r="C869" s="690" t="s">
        <v>1652</v>
      </c>
      <c r="D869" s="187" t="s">
        <v>1685</v>
      </c>
      <c r="E869" s="186" t="s">
        <v>176</v>
      </c>
      <c r="F869" s="60" t="s">
        <v>1684</v>
      </c>
      <c r="G869" s="38">
        <v>0</v>
      </c>
      <c r="H869" s="38" t="str">
        <f>IFERROR(VLOOKUP(D869,#REF!,4,0),"0")</f>
        <v>0</v>
      </c>
      <c r="I869" s="38"/>
      <c r="J869" s="38">
        <f>VLOOKUP(F869,'数据-省本级决算数'!$A:$B,2,0)</f>
        <v>0</v>
      </c>
      <c r="K869" s="193"/>
      <c r="L869" s="193"/>
      <c r="M869" s="193">
        <f t="shared" si="82"/>
        <v>0</v>
      </c>
      <c r="N869" s="148" t="str">
        <f t="shared" si="80"/>
        <v/>
      </c>
      <c r="O869" s="194" t="str">
        <f t="shared" si="81"/>
        <v>否</v>
      </c>
      <c r="P869" s="194" t="str">
        <f t="shared" si="83"/>
        <v>是</v>
      </c>
    </row>
    <row r="870" s="175" customFormat="1" ht="18.95" customHeight="1" spans="1:16">
      <c r="A870" s="185" t="s">
        <v>165</v>
      </c>
      <c r="B870" s="186" t="s">
        <v>165</v>
      </c>
      <c r="C870" s="690" t="s">
        <v>1652</v>
      </c>
      <c r="D870" s="187" t="s">
        <v>1687</v>
      </c>
      <c r="E870" s="186" t="s">
        <v>176</v>
      </c>
      <c r="F870" s="60" t="s">
        <v>1686</v>
      </c>
      <c r="G870" s="38">
        <v>495</v>
      </c>
      <c r="H870" s="38" t="str">
        <f>IFERROR(VLOOKUP(D870,#REF!,4,0),"0")</f>
        <v>0</v>
      </c>
      <c r="I870" s="38"/>
      <c r="J870" s="38">
        <f>VLOOKUP(F870,'数据-省本级决算数'!$A:$B,2,0)</f>
        <v>165</v>
      </c>
      <c r="K870" s="193">
        <f t="shared" si="84"/>
        <v>0.33</v>
      </c>
      <c r="L870" s="193" t="e">
        <f t="shared" si="85"/>
        <v>#DIV/0!</v>
      </c>
      <c r="M870" s="193">
        <f t="shared" si="82"/>
        <v>0</v>
      </c>
      <c r="N870" s="148">
        <f t="shared" si="80"/>
        <v>-0.667</v>
      </c>
      <c r="O870" s="194" t="str">
        <f t="shared" si="81"/>
        <v>是</v>
      </c>
      <c r="P870" s="194" t="str">
        <f t="shared" si="83"/>
        <v>是</v>
      </c>
    </row>
    <row r="871" s="175" customFormat="1" ht="18.95" customHeight="1" spans="1:16">
      <c r="A871" s="185" t="s">
        <v>165</v>
      </c>
      <c r="B871" s="186" t="s">
        <v>165</v>
      </c>
      <c r="C871" s="690" t="s">
        <v>1652</v>
      </c>
      <c r="D871" s="187" t="s">
        <v>1689</v>
      </c>
      <c r="E871" s="186" t="s">
        <v>176</v>
      </c>
      <c r="F871" s="60" t="s">
        <v>1688</v>
      </c>
      <c r="G871" s="38">
        <v>0</v>
      </c>
      <c r="H871" s="38" t="str">
        <f>IFERROR(VLOOKUP(D871,#REF!,4,0),"0")</f>
        <v>0</v>
      </c>
      <c r="I871" s="38"/>
      <c r="J871" s="38">
        <f>VLOOKUP(F871,'数据-省本级决算数'!$A:$B,2,0)</f>
        <v>0</v>
      </c>
      <c r="K871" s="193"/>
      <c r="L871" s="193"/>
      <c r="M871" s="193">
        <f t="shared" si="82"/>
        <v>0</v>
      </c>
      <c r="N871" s="148" t="str">
        <f t="shared" si="80"/>
        <v/>
      </c>
      <c r="O871" s="194" t="str">
        <f t="shared" si="81"/>
        <v>否</v>
      </c>
      <c r="P871" s="194" t="str">
        <f t="shared" si="83"/>
        <v>是</v>
      </c>
    </row>
    <row r="872" s="175" customFormat="1" ht="18.95" customHeight="1" spans="1:16">
      <c r="A872" s="185" t="s">
        <v>165</v>
      </c>
      <c r="B872" s="186" t="s">
        <v>165</v>
      </c>
      <c r="C872" s="690" t="s">
        <v>1652</v>
      </c>
      <c r="D872" s="187" t="s">
        <v>1691</v>
      </c>
      <c r="E872" s="186" t="s">
        <v>176</v>
      </c>
      <c r="F872" s="60" t="s">
        <v>1690</v>
      </c>
      <c r="G872" s="38">
        <v>0</v>
      </c>
      <c r="H872" s="38" t="str">
        <f>IFERROR(VLOOKUP(D872,#REF!,4,0),"0")</f>
        <v>0</v>
      </c>
      <c r="I872" s="38"/>
      <c r="J872" s="38">
        <f>VLOOKUP(F872,'数据-省本级决算数'!$A:$B,2,0)</f>
        <v>0</v>
      </c>
      <c r="K872" s="193"/>
      <c r="L872" s="193"/>
      <c r="M872" s="193">
        <f t="shared" si="82"/>
        <v>0</v>
      </c>
      <c r="N872" s="148" t="str">
        <f t="shared" si="80"/>
        <v/>
      </c>
      <c r="O872" s="194" t="str">
        <f t="shared" si="81"/>
        <v>否</v>
      </c>
      <c r="P872" s="194" t="str">
        <f t="shared" si="83"/>
        <v>是</v>
      </c>
    </row>
    <row r="873" s="175" customFormat="1" ht="18.95" customHeight="1" spans="1:16">
      <c r="A873" s="185" t="s">
        <v>165</v>
      </c>
      <c r="B873" s="186" t="s">
        <v>165</v>
      </c>
      <c r="C873" s="690" t="s">
        <v>1652</v>
      </c>
      <c r="D873" s="187" t="s">
        <v>1693</v>
      </c>
      <c r="E873" s="186" t="s">
        <v>176</v>
      </c>
      <c r="F873" s="60" t="s">
        <v>1692</v>
      </c>
      <c r="G873" s="38">
        <v>0</v>
      </c>
      <c r="H873" s="38" t="str">
        <f>IFERROR(VLOOKUP(D873,#REF!,4,0),"0")</f>
        <v>0</v>
      </c>
      <c r="I873" s="38"/>
      <c r="J873" s="38">
        <f>VLOOKUP(F873,'数据-省本级决算数'!$A:$B,2,0)</f>
        <v>0</v>
      </c>
      <c r="K873" s="193"/>
      <c r="L873" s="193"/>
      <c r="M873" s="193">
        <f t="shared" si="82"/>
        <v>0</v>
      </c>
      <c r="N873" s="148" t="str">
        <f t="shared" si="80"/>
        <v/>
      </c>
      <c r="O873" s="194" t="str">
        <f t="shared" si="81"/>
        <v>否</v>
      </c>
      <c r="P873" s="194" t="str">
        <f t="shared" si="83"/>
        <v>是</v>
      </c>
    </row>
    <row r="874" s="175" customFormat="1" ht="18.95" customHeight="1" spans="1:16">
      <c r="A874" s="185" t="s">
        <v>165</v>
      </c>
      <c r="B874" s="186" t="s">
        <v>165</v>
      </c>
      <c r="C874" s="690" t="s">
        <v>1652</v>
      </c>
      <c r="D874" s="187" t="s">
        <v>1695</v>
      </c>
      <c r="E874" s="186" t="s">
        <v>176</v>
      </c>
      <c r="F874" s="60" t="s">
        <v>1694</v>
      </c>
      <c r="G874" s="38">
        <v>0</v>
      </c>
      <c r="H874" s="38" t="str">
        <f>IFERROR(VLOOKUP(D874,#REF!,4,0),"0")</f>
        <v>0</v>
      </c>
      <c r="I874" s="38"/>
      <c r="J874" s="38">
        <f>VLOOKUP(F874,'数据-省本级决算数'!$A:$B,2,0)</f>
        <v>-89</v>
      </c>
      <c r="K874" s="193"/>
      <c r="L874" s="193"/>
      <c r="M874" s="193">
        <f t="shared" si="82"/>
        <v>0</v>
      </c>
      <c r="N874" s="148" t="str">
        <f t="shared" si="80"/>
        <v/>
      </c>
      <c r="O874" s="194" t="str">
        <f t="shared" si="81"/>
        <v>是</v>
      </c>
      <c r="P874" s="194" t="str">
        <f t="shared" si="83"/>
        <v>是</v>
      </c>
    </row>
    <row r="875" s="175" customFormat="1" ht="18.95" customHeight="1" spans="1:16">
      <c r="A875" s="185" t="s">
        <v>165</v>
      </c>
      <c r="B875" s="186" t="s">
        <v>165</v>
      </c>
      <c r="C875" s="690" t="s">
        <v>1652</v>
      </c>
      <c r="D875" s="187" t="s">
        <v>1697</v>
      </c>
      <c r="E875" s="186" t="s">
        <v>176</v>
      </c>
      <c r="F875" s="60" t="s">
        <v>1696</v>
      </c>
      <c r="G875" s="38">
        <v>0</v>
      </c>
      <c r="H875" s="38" t="str">
        <f>IFERROR(VLOOKUP(D875,#REF!,4,0),"0")</f>
        <v>0</v>
      </c>
      <c r="I875" s="38"/>
      <c r="J875" s="38">
        <f>VLOOKUP(F875,'数据-省本级决算数'!$A:$B,2,0)</f>
        <v>0</v>
      </c>
      <c r="K875" s="193"/>
      <c r="L875" s="193" t="e">
        <f t="shared" si="85"/>
        <v>#DIV/0!</v>
      </c>
      <c r="M875" s="193">
        <f t="shared" si="82"/>
        <v>0</v>
      </c>
      <c r="N875" s="148" t="str">
        <f t="shared" si="80"/>
        <v/>
      </c>
      <c r="O875" s="194" t="str">
        <f t="shared" si="81"/>
        <v>否</v>
      </c>
      <c r="P875" s="194" t="str">
        <f t="shared" si="83"/>
        <v>是</v>
      </c>
    </row>
    <row r="876" s="175" customFormat="1" ht="18.95" customHeight="1" spans="1:16">
      <c r="A876" s="185" t="s">
        <v>165</v>
      </c>
      <c r="B876" s="186" t="s">
        <v>165</v>
      </c>
      <c r="C876" s="690" t="s">
        <v>1652</v>
      </c>
      <c r="D876" s="187" t="s">
        <v>1699</v>
      </c>
      <c r="E876" s="186" t="s">
        <v>176</v>
      </c>
      <c r="F876" s="60" t="s">
        <v>1698</v>
      </c>
      <c r="G876" s="38">
        <v>107</v>
      </c>
      <c r="H876" s="38" t="str">
        <f>IFERROR(VLOOKUP(D876,#REF!,4,0),"0")</f>
        <v>0</v>
      </c>
      <c r="I876" s="38"/>
      <c r="J876" s="38">
        <f>VLOOKUP(F876,'数据-省本级决算数'!$A:$B,2,0)</f>
        <v>151</v>
      </c>
      <c r="K876" s="193">
        <f t="shared" si="84"/>
        <v>1.41</v>
      </c>
      <c r="L876" s="193"/>
      <c r="M876" s="193">
        <f t="shared" si="82"/>
        <v>0</v>
      </c>
      <c r="N876" s="148">
        <f t="shared" si="80"/>
        <v>0.411</v>
      </c>
      <c r="O876" s="194" t="str">
        <f t="shared" si="81"/>
        <v>是</v>
      </c>
      <c r="P876" s="194" t="str">
        <f t="shared" si="83"/>
        <v>是</v>
      </c>
    </row>
    <row r="877" s="175" customFormat="1" ht="18.95" customHeight="1" spans="1:16">
      <c r="A877" s="185" t="s">
        <v>165</v>
      </c>
      <c r="B877" s="186" t="s">
        <v>165</v>
      </c>
      <c r="C877" s="690" t="s">
        <v>1652</v>
      </c>
      <c r="D877" s="187" t="s">
        <v>1701</v>
      </c>
      <c r="E877" s="186" t="s">
        <v>176</v>
      </c>
      <c r="F877" s="60" t="s">
        <v>1700</v>
      </c>
      <c r="G877" s="38">
        <v>0</v>
      </c>
      <c r="H877" s="38" t="str">
        <f>IFERROR(VLOOKUP(D877,#REF!,4,0),"0")</f>
        <v>0</v>
      </c>
      <c r="I877" s="38"/>
      <c r="J877" s="38">
        <f>VLOOKUP(F877,'数据-省本级决算数'!$A:$B,2,0)</f>
        <v>0</v>
      </c>
      <c r="K877" s="193"/>
      <c r="L877" s="193" t="e">
        <f t="shared" si="85"/>
        <v>#DIV/0!</v>
      </c>
      <c r="M877" s="193">
        <f t="shared" si="82"/>
        <v>0</v>
      </c>
      <c r="N877" s="148" t="str">
        <f t="shared" si="80"/>
        <v/>
      </c>
      <c r="O877" s="194" t="str">
        <f t="shared" si="81"/>
        <v>否</v>
      </c>
      <c r="P877" s="194" t="str">
        <f t="shared" si="83"/>
        <v>是</v>
      </c>
    </row>
    <row r="878" s="175" customFormat="1" ht="18.95" customHeight="1" spans="1:16">
      <c r="A878" s="185" t="s">
        <v>165</v>
      </c>
      <c r="B878" s="186" t="s">
        <v>165</v>
      </c>
      <c r="C878" s="690" t="s">
        <v>1652</v>
      </c>
      <c r="D878" s="187" t="s">
        <v>1703</v>
      </c>
      <c r="E878" s="186" t="s">
        <v>176</v>
      </c>
      <c r="F878" s="60" t="s">
        <v>1702</v>
      </c>
      <c r="G878" s="38">
        <v>2495</v>
      </c>
      <c r="H878" s="38" t="str">
        <f>IFERROR(VLOOKUP(D878,#REF!,4,0),"0")</f>
        <v>0</v>
      </c>
      <c r="I878" s="38"/>
      <c r="J878" s="38">
        <f>VLOOKUP(F878,'数据-省本级决算数'!$A:$B,2,0)</f>
        <v>5348</v>
      </c>
      <c r="K878" s="193">
        <f t="shared" si="84"/>
        <v>2.14</v>
      </c>
      <c r="L878" s="193" t="e">
        <f t="shared" si="85"/>
        <v>#DIV/0!</v>
      </c>
      <c r="M878" s="193">
        <f t="shared" si="82"/>
        <v>0</v>
      </c>
      <c r="N878" s="148">
        <f t="shared" si="80"/>
        <v>1.143</v>
      </c>
      <c r="O878" s="194" t="str">
        <f t="shared" si="81"/>
        <v>是</v>
      </c>
      <c r="P878" s="194" t="str">
        <f t="shared" si="83"/>
        <v>是</v>
      </c>
    </row>
    <row r="879" s="175" customFormat="1" ht="18.95" customHeight="1" spans="1:16">
      <c r="A879" s="185" t="s">
        <v>165</v>
      </c>
      <c r="B879" s="186" t="s">
        <v>165</v>
      </c>
      <c r="C879" s="690" t="s">
        <v>1652</v>
      </c>
      <c r="D879" s="187" t="s">
        <v>1705</v>
      </c>
      <c r="E879" s="186" t="s">
        <v>176</v>
      </c>
      <c r="F879" s="60" t="s">
        <v>1704</v>
      </c>
      <c r="G879" s="38">
        <v>1327</v>
      </c>
      <c r="H879" s="38" t="str">
        <f>IFERROR(VLOOKUP(D879,#REF!,4,0),"0")</f>
        <v>0</v>
      </c>
      <c r="I879" s="38"/>
      <c r="J879" s="38">
        <f>VLOOKUP(F879,'数据-省本级决算数'!$A:$B,2,0)</f>
        <v>1360</v>
      </c>
      <c r="K879" s="193">
        <f t="shared" si="84"/>
        <v>1.02</v>
      </c>
      <c r="L879" s="193" t="e">
        <f t="shared" si="85"/>
        <v>#DIV/0!</v>
      </c>
      <c r="M879" s="193">
        <f t="shared" si="82"/>
        <v>0</v>
      </c>
      <c r="N879" s="148">
        <f t="shared" si="80"/>
        <v>0.025</v>
      </c>
      <c r="O879" s="194" t="str">
        <f t="shared" si="81"/>
        <v>是</v>
      </c>
      <c r="P879" s="194" t="str">
        <f t="shared" si="83"/>
        <v>是</v>
      </c>
    </row>
    <row r="880" s="175" customFormat="1" ht="18.95" customHeight="1" spans="1:16">
      <c r="A880" s="185" t="s">
        <v>165</v>
      </c>
      <c r="B880" s="690" t="s">
        <v>1596</v>
      </c>
      <c r="C880" s="186"/>
      <c r="D880" s="187" t="s">
        <v>1707</v>
      </c>
      <c r="E880" s="186"/>
      <c r="F880" s="60" t="s">
        <v>1706</v>
      </c>
      <c r="G880" s="188">
        <f ca="1">SUMIF($C879:$C2101,$D880,$G879:$G2100)</f>
        <v>114980</v>
      </c>
      <c r="H880" s="38">
        <f ca="1">SUMIF($C879:$C2100,$D880,$H879:$H2099)</f>
        <v>0</v>
      </c>
      <c r="I880" s="38">
        <f>IFERROR(VLOOKUP(F880,'数据-省本级调整数'!$A:$B,2,0),0)</f>
        <v>270189</v>
      </c>
      <c r="J880" s="38">
        <f>VLOOKUP(F880,'数据-省本级决算数'!$A:$B,2,0)</f>
        <v>135161</v>
      </c>
      <c r="K880" s="193">
        <f ca="1" t="shared" si="84"/>
        <v>1.18</v>
      </c>
      <c r="L880" s="193" t="e">
        <f ca="1" t="shared" si="85"/>
        <v>#DIV/0!</v>
      </c>
      <c r="M880" s="193">
        <f t="shared" si="82"/>
        <v>0.5</v>
      </c>
      <c r="N880" s="146">
        <f ca="1" t="shared" si="80"/>
        <v>0.176</v>
      </c>
      <c r="O880" s="194" t="str">
        <f ca="1" t="shared" si="81"/>
        <v>是</v>
      </c>
      <c r="P880" s="194" t="str">
        <f t="shared" si="83"/>
        <v>是</v>
      </c>
    </row>
    <row r="881" s="175" customFormat="1" ht="18.95" customHeight="1" spans="1:16">
      <c r="A881" s="185" t="s">
        <v>165</v>
      </c>
      <c r="B881" s="186" t="s">
        <v>165</v>
      </c>
      <c r="C881" s="690" t="s">
        <v>1707</v>
      </c>
      <c r="D881" s="187" t="s">
        <v>1708</v>
      </c>
      <c r="E881" s="186" t="s">
        <v>176</v>
      </c>
      <c r="F881" s="60" t="s">
        <v>170</v>
      </c>
      <c r="G881" s="38">
        <v>2378</v>
      </c>
      <c r="H881" s="38" t="str">
        <f>IFERROR(VLOOKUP(D881,#REF!,4,0),"0")</f>
        <v>0</v>
      </c>
      <c r="I881" s="38"/>
      <c r="J881" s="38">
        <f>VLOOKUP(F881,'数据-省本级决算数'!$A:$B,2,0)</f>
        <v>4776</v>
      </c>
      <c r="K881" s="193">
        <f t="shared" si="84"/>
        <v>2.01</v>
      </c>
      <c r="L881" s="193" t="e">
        <f t="shared" si="85"/>
        <v>#DIV/0!</v>
      </c>
      <c r="M881" s="193">
        <f t="shared" si="82"/>
        <v>0</v>
      </c>
      <c r="N881" s="148">
        <f t="shared" si="80"/>
        <v>1.008</v>
      </c>
      <c r="O881" s="194" t="str">
        <f t="shared" si="81"/>
        <v>是</v>
      </c>
      <c r="P881" s="194" t="str">
        <f t="shared" si="83"/>
        <v>是</v>
      </c>
    </row>
    <row r="882" s="175" customFormat="1" ht="18.95" customHeight="1" spans="1:16">
      <c r="A882" s="185" t="s">
        <v>165</v>
      </c>
      <c r="B882" s="186" t="s">
        <v>165</v>
      </c>
      <c r="C882" s="690" t="s">
        <v>1707</v>
      </c>
      <c r="D882" s="187" t="s">
        <v>1709</v>
      </c>
      <c r="E882" s="186" t="s">
        <v>176</v>
      </c>
      <c r="F882" s="39" t="s">
        <v>172</v>
      </c>
      <c r="G882" s="38">
        <v>0</v>
      </c>
      <c r="H882" s="38" t="str">
        <f>IFERROR(VLOOKUP(D882,#REF!,4,0),"0")</f>
        <v>0</v>
      </c>
      <c r="I882" s="38"/>
      <c r="J882" s="38">
        <f>VLOOKUP(F882,'数据-省本级决算数'!$A:$B,2,0)</f>
        <v>590</v>
      </c>
      <c r="K882" s="193"/>
      <c r="L882" s="193"/>
      <c r="M882" s="193">
        <f t="shared" si="82"/>
        <v>0</v>
      </c>
      <c r="N882" s="148" t="str">
        <f t="shared" si="80"/>
        <v/>
      </c>
      <c r="O882" s="194" t="str">
        <f t="shared" si="81"/>
        <v>是</v>
      </c>
      <c r="P882" s="194" t="str">
        <f t="shared" si="83"/>
        <v>是</v>
      </c>
    </row>
    <row r="883" s="175" customFormat="1" ht="18.95" customHeight="1" spans="1:16">
      <c r="A883" s="185" t="s">
        <v>165</v>
      </c>
      <c r="B883" s="186" t="s">
        <v>165</v>
      </c>
      <c r="C883" s="690" t="s">
        <v>1707</v>
      </c>
      <c r="D883" s="187" t="s">
        <v>1710</v>
      </c>
      <c r="E883" s="186" t="s">
        <v>176</v>
      </c>
      <c r="F883" s="60" t="s">
        <v>174</v>
      </c>
      <c r="G883" s="38">
        <v>145</v>
      </c>
      <c r="H883" s="38" t="str">
        <f>IFERROR(VLOOKUP(D883,#REF!,4,0),"0")</f>
        <v>0</v>
      </c>
      <c r="I883" s="38"/>
      <c r="J883" s="38">
        <f>VLOOKUP(F883,'数据-省本级决算数'!$A:$B,2,0)</f>
        <v>713</v>
      </c>
      <c r="K883" s="193">
        <f t="shared" si="84"/>
        <v>4.92</v>
      </c>
      <c r="L883" s="193" t="e">
        <f t="shared" si="85"/>
        <v>#DIV/0!</v>
      </c>
      <c r="M883" s="193">
        <f t="shared" si="82"/>
        <v>0</v>
      </c>
      <c r="N883" s="148">
        <f t="shared" si="80"/>
        <v>3.917</v>
      </c>
      <c r="O883" s="194" t="str">
        <f t="shared" si="81"/>
        <v>是</v>
      </c>
      <c r="P883" s="194" t="str">
        <f t="shared" si="83"/>
        <v>是</v>
      </c>
    </row>
    <row r="884" s="175" customFormat="1" ht="18.95" customHeight="1" spans="1:16">
      <c r="A884" s="185" t="s">
        <v>165</v>
      </c>
      <c r="B884" s="186" t="s">
        <v>165</v>
      </c>
      <c r="C884" s="690" t="s">
        <v>1707</v>
      </c>
      <c r="D884" s="187" t="s">
        <v>1712</v>
      </c>
      <c r="E884" s="186" t="s">
        <v>176</v>
      </c>
      <c r="F884" s="60" t="s">
        <v>1711</v>
      </c>
      <c r="G884" s="38">
        <v>198</v>
      </c>
      <c r="H884" s="38" t="str">
        <f>IFERROR(VLOOKUP(D884,#REF!,4,0),"0")</f>
        <v>0</v>
      </c>
      <c r="I884" s="38"/>
      <c r="J884" s="38">
        <f>VLOOKUP(F884,'数据-省本级决算数'!$A:$B,2,0)</f>
        <v>481</v>
      </c>
      <c r="K884" s="193">
        <f t="shared" si="84"/>
        <v>2.43</v>
      </c>
      <c r="L884" s="193" t="e">
        <f t="shared" si="85"/>
        <v>#DIV/0!</v>
      </c>
      <c r="M884" s="193">
        <f t="shared" si="82"/>
        <v>0</v>
      </c>
      <c r="N884" s="148">
        <f t="shared" si="80"/>
        <v>1.429</v>
      </c>
      <c r="O884" s="194" t="str">
        <f t="shared" si="81"/>
        <v>是</v>
      </c>
      <c r="P884" s="194" t="str">
        <f t="shared" si="83"/>
        <v>是</v>
      </c>
    </row>
    <row r="885" s="175" customFormat="1" ht="18.95" customHeight="1" spans="1:16">
      <c r="A885" s="185" t="s">
        <v>165</v>
      </c>
      <c r="B885" s="186" t="s">
        <v>165</v>
      </c>
      <c r="C885" s="690" t="s">
        <v>1707</v>
      </c>
      <c r="D885" s="187" t="s">
        <v>1714</v>
      </c>
      <c r="E885" s="186" t="s">
        <v>176</v>
      </c>
      <c r="F885" s="60" t="s">
        <v>1713</v>
      </c>
      <c r="G885" s="38">
        <v>72540</v>
      </c>
      <c r="H885" s="38" t="str">
        <f>IFERROR(VLOOKUP(D885,#REF!,4,0),"0")</f>
        <v>0</v>
      </c>
      <c r="I885" s="38"/>
      <c r="J885" s="38">
        <f>VLOOKUP(F885,'数据-省本级决算数'!$A:$B,2,0)</f>
        <v>12596</v>
      </c>
      <c r="K885" s="193">
        <f t="shared" si="84"/>
        <v>0.17</v>
      </c>
      <c r="L885" s="193" t="e">
        <f t="shared" si="85"/>
        <v>#DIV/0!</v>
      </c>
      <c r="M885" s="193">
        <f t="shared" si="82"/>
        <v>0</v>
      </c>
      <c r="N885" s="148">
        <f t="shared" si="80"/>
        <v>-0.826</v>
      </c>
      <c r="O885" s="194" t="str">
        <f t="shared" si="81"/>
        <v>是</v>
      </c>
      <c r="P885" s="194" t="str">
        <f t="shared" si="83"/>
        <v>是</v>
      </c>
    </row>
    <row r="886" s="175" customFormat="1" ht="18.95" customHeight="1" spans="1:16">
      <c r="A886" s="185" t="s">
        <v>165</v>
      </c>
      <c r="B886" s="186" t="s">
        <v>165</v>
      </c>
      <c r="C886" s="690" t="s">
        <v>1707</v>
      </c>
      <c r="D886" s="689" t="s">
        <v>1716</v>
      </c>
      <c r="E886" s="186" t="s">
        <v>176</v>
      </c>
      <c r="F886" s="60" t="s">
        <v>1715</v>
      </c>
      <c r="G886" s="38">
        <v>0</v>
      </c>
      <c r="H886" s="38" t="str">
        <f>IFERROR(VLOOKUP(D886,#REF!,4,0),"0")</f>
        <v>0</v>
      </c>
      <c r="I886" s="38"/>
      <c r="J886" s="38">
        <f>VLOOKUP(F886,'数据-省本级决算数'!$A:$B,2,0)</f>
        <v>0</v>
      </c>
      <c r="K886" s="193"/>
      <c r="L886" s="193"/>
      <c r="M886" s="193">
        <f t="shared" si="82"/>
        <v>0</v>
      </c>
      <c r="N886" s="148" t="str">
        <f t="shared" si="80"/>
        <v/>
      </c>
      <c r="O886" s="194" t="str">
        <f t="shared" si="81"/>
        <v>否</v>
      </c>
      <c r="P886" s="194" t="str">
        <f t="shared" si="83"/>
        <v>是</v>
      </c>
    </row>
    <row r="887" s="175" customFormat="1" ht="18.95" customHeight="1" spans="1:16">
      <c r="A887" s="185" t="s">
        <v>165</v>
      </c>
      <c r="B887" s="186" t="s">
        <v>165</v>
      </c>
      <c r="C887" s="690" t="s">
        <v>1707</v>
      </c>
      <c r="D887" s="187" t="s">
        <v>1718</v>
      </c>
      <c r="E887" s="186" t="s">
        <v>176</v>
      </c>
      <c r="F887" s="60" t="s">
        <v>1717</v>
      </c>
      <c r="G887" s="38">
        <v>0</v>
      </c>
      <c r="H887" s="38" t="str">
        <f>IFERROR(VLOOKUP(D887,#REF!,4,0),"0")</f>
        <v>0</v>
      </c>
      <c r="I887" s="38"/>
      <c r="J887" s="38">
        <f>VLOOKUP(F887,'数据-省本级决算数'!$A:$B,2,0)</f>
        <v>0</v>
      </c>
      <c r="K887" s="193"/>
      <c r="L887" s="193"/>
      <c r="M887" s="193">
        <f t="shared" si="82"/>
        <v>0</v>
      </c>
      <c r="N887" s="148" t="str">
        <f t="shared" si="80"/>
        <v/>
      </c>
      <c r="O887" s="194" t="str">
        <f t="shared" si="81"/>
        <v>否</v>
      </c>
      <c r="P887" s="194" t="str">
        <f t="shared" si="83"/>
        <v>是</v>
      </c>
    </row>
    <row r="888" s="175" customFormat="1" ht="18.95" customHeight="1" spans="1:16">
      <c r="A888" s="185" t="s">
        <v>165</v>
      </c>
      <c r="B888" s="186"/>
      <c r="C888" s="690" t="s">
        <v>1707</v>
      </c>
      <c r="D888" s="187" t="s">
        <v>1720</v>
      </c>
      <c r="E888" s="186" t="s">
        <v>176</v>
      </c>
      <c r="F888" s="60" t="s">
        <v>1719</v>
      </c>
      <c r="G888" s="38">
        <v>298</v>
      </c>
      <c r="H888" s="38" t="str">
        <f>IFERROR(VLOOKUP(D888,#REF!,4,0),"0")</f>
        <v>0</v>
      </c>
      <c r="I888" s="38"/>
      <c r="J888" s="38">
        <f>VLOOKUP(F888,'数据-省本级决算数'!$A:$B,2,0)</f>
        <v>0</v>
      </c>
      <c r="K888" s="193">
        <f t="shared" si="84"/>
        <v>0</v>
      </c>
      <c r="L888" s="193" t="e">
        <f t="shared" si="85"/>
        <v>#DIV/0!</v>
      </c>
      <c r="M888" s="193">
        <f t="shared" si="82"/>
        <v>0</v>
      </c>
      <c r="N888" s="148">
        <f t="shared" ref="N888:N951" si="86">IF(ISERROR(J888/G888-1),"",J888/G888-1)</f>
        <v>-1</v>
      </c>
      <c r="O888" s="194" t="str">
        <f t="shared" si="81"/>
        <v>是</v>
      </c>
      <c r="P888" s="194" t="str">
        <f t="shared" si="83"/>
        <v>是</v>
      </c>
    </row>
    <row r="889" s="175" customFormat="1" ht="18.95" customHeight="1" spans="1:16">
      <c r="A889" s="185" t="s">
        <v>165</v>
      </c>
      <c r="B889" s="186" t="s">
        <v>165</v>
      </c>
      <c r="C889" s="690" t="s">
        <v>1707</v>
      </c>
      <c r="D889" s="187" t="s">
        <v>1722</v>
      </c>
      <c r="E889" s="186" t="s">
        <v>176</v>
      </c>
      <c r="F889" s="60" t="s">
        <v>1721</v>
      </c>
      <c r="G889" s="38">
        <v>0</v>
      </c>
      <c r="H889" s="38" t="str">
        <f>IFERROR(VLOOKUP(D889,#REF!,4,0),"0")</f>
        <v>0</v>
      </c>
      <c r="I889" s="38"/>
      <c r="J889" s="38">
        <f>VLOOKUP(F889,'数据-省本级决算数'!$A:$B,2,0)</f>
        <v>0</v>
      </c>
      <c r="K889" s="193"/>
      <c r="L889" s="193"/>
      <c r="M889" s="193">
        <f t="shared" si="82"/>
        <v>0</v>
      </c>
      <c r="N889" s="148" t="str">
        <f t="shared" si="86"/>
        <v/>
      </c>
      <c r="O889" s="194" t="str">
        <f t="shared" si="81"/>
        <v>否</v>
      </c>
      <c r="P889" s="194" t="str">
        <f t="shared" si="83"/>
        <v>是</v>
      </c>
    </row>
    <row r="890" s="175" customFormat="1" ht="18.95" customHeight="1" spans="1:16">
      <c r="A890" s="185" t="s">
        <v>165</v>
      </c>
      <c r="B890" s="186" t="s">
        <v>165</v>
      </c>
      <c r="C890" s="690" t="s">
        <v>1707</v>
      </c>
      <c r="D890" s="187" t="s">
        <v>1724</v>
      </c>
      <c r="E890" s="186" t="s">
        <v>176</v>
      </c>
      <c r="F890" s="60" t="s">
        <v>1723</v>
      </c>
      <c r="G890" s="38">
        <v>1203</v>
      </c>
      <c r="H890" s="38" t="str">
        <f>IFERROR(VLOOKUP(D890,#REF!,4,0),"0")</f>
        <v>0</v>
      </c>
      <c r="I890" s="38"/>
      <c r="J890" s="38">
        <f>VLOOKUP(F890,'数据-省本级决算数'!$A:$B,2,0)</f>
        <v>1118</v>
      </c>
      <c r="K890" s="193">
        <f t="shared" si="84"/>
        <v>0.93</v>
      </c>
      <c r="L890" s="193" t="e">
        <f t="shared" si="85"/>
        <v>#DIV/0!</v>
      </c>
      <c r="M890" s="193">
        <f t="shared" si="82"/>
        <v>0</v>
      </c>
      <c r="N890" s="148">
        <f t="shared" si="86"/>
        <v>-0.071</v>
      </c>
      <c r="O890" s="194" t="str">
        <f t="shared" si="81"/>
        <v>是</v>
      </c>
      <c r="P890" s="194" t="str">
        <f t="shared" si="83"/>
        <v>是</v>
      </c>
    </row>
    <row r="891" s="175" customFormat="1" ht="18.95" customHeight="1" spans="1:16">
      <c r="A891" s="185" t="s">
        <v>165</v>
      </c>
      <c r="B891" s="186" t="s">
        <v>165</v>
      </c>
      <c r="C891" s="690" t="s">
        <v>1707</v>
      </c>
      <c r="D891" s="187" t="s">
        <v>1726</v>
      </c>
      <c r="E891" s="186" t="s">
        <v>176</v>
      </c>
      <c r="F891" s="60" t="s">
        <v>1725</v>
      </c>
      <c r="G891" s="38">
        <v>124</v>
      </c>
      <c r="H891" s="38" t="str">
        <f>IFERROR(VLOOKUP(D891,#REF!,4,0),"0")</f>
        <v>0</v>
      </c>
      <c r="I891" s="38"/>
      <c r="J891" s="38">
        <f>VLOOKUP(F891,'数据-省本级决算数'!$A:$B,2,0)</f>
        <v>81</v>
      </c>
      <c r="K891" s="193">
        <f t="shared" si="84"/>
        <v>0.65</v>
      </c>
      <c r="L891" s="193" t="e">
        <f t="shared" si="85"/>
        <v>#DIV/0!</v>
      </c>
      <c r="M891" s="193">
        <f t="shared" si="82"/>
        <v>0</v>
      </c>
      <c r="N891" s="148">
        <f t="shared" si="86"/>
        <v>-0.347</v>
      </c>
      <c r="O891" s="194" t="str">
        <f t="shared" si="81"/>
        <v>是</v>
      </c>
      <c r="P891" s="194" t="str">
        <f t="shared" si="83"/>
        <v>是</v>
      </c>
    </row>
    <row r="892" s="175" customFormat="1" ht="18.95" customHeight="1" spans="1:16">
      <c r="A892" s="185" t="s">
        <v>165</v>
      </c>
      <c r="B892" s="186" t="s">
        <v>165</v>
      </c>
      <c r="C892" s="690" t="s">
        <v>1707</v>
      </c>
      <c r="D892" s="187" t="s">
        <v>1728</v>
      </c>
      <c r="E892" s="186" t="s">
        <v>176</v>
      </c>
      <c r="F892" s="60" t="s">
        <v>1727</v>
      </c>
      <c r="G892" s="38">
        <v>200</v>
      </c>
      <c r="H892" s="38" t="str">
        <f>IFERROR(VLOOKUP(D892,#REF!,4,0),"0")</f>
        <v>0</v>
      </c>
      <c r="I892" s="38"/>
      <c r="J892" s="38">
        <f>VLOOKUP(F892,'数据-省本级决算数'!$A:$B,2,0)</f>
        <v>200</v>
      </c>
      <c r="K892" s="193">
        <f t="shared" si="84"/>
        <v>1</v>
      </c>
      <c r="L892" s="193" t="e">
        <f t="shared" si="85"/>
        <v>#DIV/0!</v>
      </c>
      <c r="M892" s="193">
        <f t="shared" si="82"/>
        <v>0</v>
      </c>
      <c r="N892" s="148">
        <f t="shared" si="86"/>
        <v>0</v>
      </c>
      <c r="O892" s="194" t="str">
        <f t="shared" si="81"/>
        <v>是</v>
      </c>
      <c r="P892" s="194" t="str">
        <f t="shared" si="83"/>
        <v>是</v>
      </c>
    </row>
    <row r="893" s="175" customFormat="1" ht="18.95" customHeight="1" spans="1:16">
      <c r="A893" s="185" t="s">
        <v>165</v>
      </c>
      <c r="B893" s="186" t="s">
        <v>165</v>
      </c>
      <c r="C893" s="690" t="s">
        <v>1707</v>
      </c>
      <c r="D893" s="187" t="s">
        <v>1730</v>
      </c>
      <c r="E893" s="186" t="s">
        <v>176</v>
      </c>
      <c r="F893" s="60" t="s">
        <v>1729</v>
      </c>
      <c r="G893" s="38">
        <v>11372</v>
      </c>
      <c r="H893" s="38" t="str">
        <f>IFERROR(VLOOKUP(D893,#REF!,4,0),"0")</f>
        <v>0</v>
      </c>
      <c r="I893" s="38"/>
      <c r="J893" s="38">
        <f>VLOOKUP(F893,'数据-省本级决算数'!$A:$B,2,0)</f>
        <v>9222</v>
      </c>
      <c r="K893" s="193">
        <f t="shared" si="84"/>
        <v>0.81</v>
      </c>
      <c r="L893" s="193" t="e">
        <f t="shared" si="85"/>
        <v>#DIV/0!</v>
      </c>
      <c r="M893" s="193">
        <f t="shared" si="82"/>
        <v>0</v>
      </c>
      <c r="N893" s="148">
        <f t="shared" si="86"/>
        <v>-0.189</v>
      </c>
      <c r="O893" s="194" t="str">
        <f t="shared" si="81"/>
        <v>是</v>
      </c>
      <c r="P893" s="194" t="str">
        <f t="shared" si="83"/>
        <v>是</v>
      </c>
    </row>
    <row r="894" s="175" customFormat="1" ht="18.95" customHeight="1" spans="1:16">
      <c r="A894" s="185" t="s">
        <v>165</v>
      </c>
      <c r="B894" s="186" t="s">
        <v>165</v>
      </c>
      <c r="C894" s="690" t="s">
        <v>1707</v>
      </c>
      <c r="D894" s="187" t="s">
        <v>1732</v>
      </c>
      <c r="E894" s="186" t="s">
        <v>176</v>
      </c>
      <c r="F894" s="60" t="s">
        <v>1731</v>
      </c>
      <c r="G894" s="38">
        <v>8708</v>
      </c>
      <c r="H894" s="38" t="str">
        <f>IFERROR(VLOOKUP(D894,#REF!,4,0),"0")</f>
        <v>0</v>
      </c>
      <c r="I894" s="38"/>
      <c r="J894" s="38">
        <f>VLOOKUP(F894,'数据-省本级决算数'!$A:$B,2,0)</f>
        <v>3240</v>
      </c>
      <c r="K894" s="193">
        <f t="shared" si="84"/>
        <v>0.37</v>
      </c>
      <c r="L894" s="193" t="e">
        <f t="shared" si="85"/>
        <v>#DIV/0!</v>
      </c>
      <c r="M894" s="193">
        <f t="shared" si="82"/>
        <v>0</v>
      </c>
      <c r="N894" s="148">
        <f t="shared" si="86"/>
        <v>-0.628</v>
      </c>
      <c r="O894" s="194" t="str">
        <f t="shared" si="81"/>
        <v>是</v>
      </c>
      <c r="P894" s="194" t="str">
        <f t="shared" si="83"/>
        <v>是</v>
      </c>
    </row>
    <row r="895" s="175" customFormat="1" ht="18.95" customHeight="1" spans="1:16">
      <c r="A895" s="185" t="s">
        <v>165</v>
      </c>
      <c r="B895" s="186" t="s">
        <v>165</v>
      </c>
      <c r="C895" s="690" t="s">
        <v>1707</v>
      </c>
      <c r="D895" s="187" t="s">
        <v>1734</v>
      </c>
      <c r="E895" s="186" t="s">
        <v>176</v>
      </c>
      <c r="F895" s="60" t="s">
        <v>1733</v>
      </c>
      <c r="G895" s="38">
        <v>258</v>
      </c>
      <c r="H895" s="38" t="str">
        <f>IFERROR(VLOOKUP(D895,#REF!,4,0),"0")</f>
        <v>0</v>
      </c>
      <c r="I895" s="38"/>
      <c r="J895" s="38">
        <f>VLOOKUP(F895,'数据-省本级决算数'!$A:$B,2,0)</f>
        <v>51</v>
      </c>
      <c r="K895" s="193">
        <f t="shared" si="84"/>
        <v>0.2</v>
      </c>
      <c r="L895" s="193" t="e">
        <f t="shared" si="85"/>
        <v>#DIV/0!</v>
      </c>
      <c r="M895" s="193">
        <f t="shared" si="82"/>
        <v>0</v>
      </c>
      <c r="N895" s="148">
        <f t="shared" si="86"/>
        <v>-0.802</v>
      </c>
      <c r="O895" s="194" t="str">
        <f t="shared" si="81"/>
        <v>是</v>
      </c>
      <c r="P895" s="194" t="str">
        <f t="shared" si="83"/>
        <v>是</v>
      </c>
    </row>
    <row r="896" s="175" customFormat="1" ht="18.95" customHeight="1" spans="1:16">
      <c r="A896" s="185" t="s">
        <v>165</v>
      </c>
      <c r="B896" s="186" t="s">
        <v>165</v>
      </c>
      <c r="C896" s="690" t="s">
        <v>1707</v>
      </c>
      <c r="D896" s="187" t="s">
        <v>1736</v>
      </c>
      <c r="E896" s="186" t="s">
        <v>176</v>
      </c>
      <c r="F896" s="60" t="s">
        <v>1735</v>
      </c>
      <c r="G896" s="38">
        <v>928</v>
      </c>
      <c r="H896" s="38" t="str">
        <f>IFERROR(VLOOKUP(D896,#REF!,4,0),"0")</f>
        <v>0</v>
      </c>
      <c r="I896" s="38"/>
      <c r="J896" s="38">
        <f>VLOOKUP(F896,'数据-省本级决算数'!$A:$B,2,0)</f>
        <v>481</v>
      </c>
      <c r="K896" s="193">
        <f t="shared" si="84"/>
        <v>0.52</v>
      </c>
      <c r="L896" s="193" t="e">
        <f t="shared" si="85"/>
        <v>#DIV/0!</v>
      </c>
      <c r="M896" s="193">
        <f t="shared" si="82"/>
        <v>0</v>
      </c>
      <c r="N896" s="148">
        <f t="shared" si="86"/>
        <v>-0.482</v>
      </c>
      <c r="O896" s="194" t="str">
        <f t="shared" si="81"/>
        <v>是</v>
      </c>
      <c r="P896" s="194" t="str">
        <f t="shared" si="83"/>
        <v>是</v>
      </c>
    </row>
    <row r="897" s="175" customFormat="1" ht="18.95" customHeight="1" spans="1:16">
      <c r="A897" s="185" t="s">
        <v>165</v>
      </c>
      <c r="B897" s="186" t="s">
        <v>165</v>
      </c>
      <c r="C897" s="690" t="s">
        <v>1707</v>
      </c>
      <c r="D897" s="187" t="s">
        <v>1738</v>
      </c>
      <c r="E897" s="186" t="s">
        <v>176</v>
      </c>
      <c r="F897" s="60" t="s">
        <v>1737</v>
      </c>
      <c r="G897" s="38">
        <v>0</v>
      </c>
      <c r="H897" s="38" t="str">
        <f>IFERROR(VLOOKUP(D897,#REF!,4,0),"0")</f>
        <v>0</v>
      </c>
      <c r="I897" s="38"/>
      <c r="J897" s="38">
        <f>VLOOKUP(F897,'数据-省本级决算数'!$A:$B,2,0)</f>
        <v>0</v>
      </c>
      <c r="K897" s="193"/>
      <c r="L897" s="193"/>
      <c r="M897" s="193">
        <f t="shared" si="82"/>
        <v>0</v>
      </c>
      <c r="N897" s="148" t="str">
        <f t="shared" si="86"/>
        <v/>
      </c>
      <c r="O897" s="194" t="str">
        <f t="shared" si="81"/>
        <v>否</v>
      </c>
      <c r="P897" s="194" t="str">
        <f t="shared" si="83"/>
        <v>是</v>
      </c>
    </row>
    <row r="898" s="175" customFormat="1" ht="18.95" customHeight="1" spans="1:16">
      <c r="A898" s="185" t="s">
        <v>165</v>
      </c>
      <c r="B898" s="186" t="s">
        <v>165</v>
      </c>
      <c r="C898" s="690" t="s">
        <v>1707</v>
      </c>
      <c r="D898" s="187" t="s">
        <v>1740</v>
      </c>
      <c r="E898" s="186" t="s">
        <v>176</v>
      </c>
      <c r="F898" s="60" t="s">
        <v>1739</v>
      </c>
      <c r="G898" s="38">
        <v>0</v>
      </c>
      <c r="H898" s="38" t="str">
        <f>IFERROR(VLOOKUP(D898,#REF!,4,0),"0")</f>
        <v>0</v>
      </c>
      <c r="I898" s="38"/>
      <c r="J898" s="38">
        <f>VLOOKUP(F898,'数据-省本级决算数'!$A:$B,2,0)</f>
        <v>0</v>
      </c>
      <c r="K898" s="193"/>
      <c r="L898" s="193"/>
      <c r="M898" s="193">
        <f t="shared" si="82"/>
        <v>0</v>
      </c>
      <c r="N898" s="148" t="str">
        <f t="shared" si="86"/>
        <v/>
      </c>
      <c r="O898" s="194" t="str">
        <f t="shared" si="81"/>
        <v>否</v>
      </c>
      <c r="P898" s="194" t="str">
        <f t="shared" si="83"/>
        <v>是</v>
      </c>
    </row>
    <row r="899" s="175" customFormat="1" ht="18.95" customHeight="1" spans="1:16">
      <c r="A899" s="185" t="s">
        <v>165</v>
      </c>
      <c r="B899" s="186" t="s">
        <v>165</v>
      </c>
      <c r="C899" s="690" t="s">
        <v>1707</v>
      </c>
      <c r="D899" s="187" t="s">
        <v>1742</v>
      </c>
      <c r="E899" s="186" t="s">
        <v>176</v>
      </c>
      <c r="F899" s="60" t="s">
        <v>1741</v>
      </c>
      <c r="G899" s="38">
        <v>0</v>
      </c>
      <c r="H899" s="38" t="str">
        <f>IFERROR(VLOOKUP(D899,#REF!,4,0),"0")</f>
        <v>0</v>
      </c>
      <c r="I899" s="38"/>
      <c r="J899" s="38">
        <f>VLOOKUP(F899,'数据-省本级决算数'!$A:$B,2,0)</f>
        <v>0</v>
      </c>
      <c r="K899" s="193"/>
      <c r="L899" s="193"/>
      <c r="M899" s="193">
        <f t="shared" si="82"/>
        <v>0</v>
      </c>
      <c r="N899" s="148" t="str">
        <f t="shared" si="86"/>
        <v/>
      </c>
      <c r="O899" s="194" t="str">
        <f t="shared" si="81"/>
        <v>否</v>
      </c>
      <c r="P899" s="194" t="str">
        <f t="shared" si="83"/>
        <v>是</v>
      </c>
    </row>
    <row r="900" s="175" customFormat="1" ht="18.95" customHeight="1" spans="1:16">
      <c r="A900" s="185" t="s">
        <v>165</v>
      </c>
      <c r="B900" s="186" t="s">
        <v>165</v>
      </c>
      <c r="C900" s="690" t="s">
        <v>1707</v>
      </c>
      <c r="D900" s="187" t="s">
        <v>1744</v>
      </c>
      <c r="E900" s="186" t="s">
        <v>176</v>
      </c>
      <c r="F900" s="60" t="s">
        <v>1743</v>
      </c>
      <c r="G900" s="38">
        <v>0</v>
      </c>
      <c r="H900" s="38" t="str">
        <f>IFERROR(VLOOKUP(D900,#REF!,4,0),"0")</f>
        <v>0</v>
      </c>
      <c r="I900" s="38"/>
      <c r="J900" s="38">
        <f>VLOOKUP(F900,'数据-省本级决算数'!$A:$B,2,0)</f>
        <v>0</v>
      </c>
      <c r="K900" s="193"/>
      <c r="L900" s="193"/>
      <c r="M900" s="193">
        <f t="shared" si="82"/>
        <v>0</v>
      </c>
      <c r="N900" s="148" t="str">
        <f t="shared" si="86"/>
        <v/>
      </c>
      <c r="O900" s="194" t="str">
        <f t="shared" ref="O900:O963" si="87">IF(F900&lt;&gt;"",IF(SUM(G900:J900)&lt;&gt;0,"是","否"),"空")</f>
        <v>否</v>
      </c>
      <c r="P900" s="194" t="str">
        <f t="shared" si="83"/>
        <v>是</v>
      </c>
    </row>
    <row r="901" s="175" customFormat="1" ht="18.95" customHeight="1" spans="1:16">
      <c r="A901" s="185" t="s">
        <v>165</v>
      </c>
      <c r="B901" s="186" t="s">
        <v>165</v>
      </c>
      <c r="C901" s="690" t="s">
        <v>1707</v>
      </c>
      <c r="D901" s="187" t="s">
        <v>1746</v>
      </c>
      <c r="E901" s="186" t="s">
        <v>176</v>
      </c>
      <c r="F901" s="39" t="s">
        <v>1745</v>
      </c>
      <c r="G901" s="38">
        <v>6969</v>
      </c>
      <c r="H901" s="38" t="str">
        <f>IFERROR(VLOOKUP(D901,#REF!,4,0),"0")</f>
        <v>0</v>
      </c>
      <c r="I901" s="38"/>
      <c r="J901" s="38">
        <f>VLOOKUP(F901,'数据-省本级决算数'!$A:$B,2,0)</f>
        <v>5848</v>
      </c>
      <c r="K901" s="193">
        <f t="shared" ref="K901:K964" si="88">J901/G901</f>
        <v>0.84</v>
      </c>
      <c r="L901" s="193" t="e">
        <f t="shared" ref="L901:L964" si="89">J901/H901</f>
        <v>#DIV/0!</v>
      </c>
      <c r="M901" s="193">
        <f t="shared" ref="M901:M964" si="90">IFERROR(J901/I901,0)</f>
        <v>0</v>
      </c>
      <c r="N901" s="148">
        <f t="shared" si="86"/>
        <v>-0.161</v>
      </c>
      <c r="O901" s="194" t="str">
        <f t="shared" si="87"/>
        <v>是</v>
      </c>
      <c r="P901" s="194" t="str">
        <f t="shared" ref="P901:P964" si="91">IF(C901&lt;&gt;"",IF(OR(LEFT(D901,3)="205",LEFT(D901,3)="206",LEFT(D901,3)="207",LEFT(D901,3)="208",LEFT(D901,3)="210",LEFT(D901,3)="213"),"是","否"),"是")</f>
        <v>是</v>
      </c>
    </row>
    <row r="902" s="175" customFormat="1" ht="18.95" customHeight="1" spans="1:16">
      <c r="A902" s="185" t="s">
        <v>165</v>
      </c>
      <c r="B902" s="186" t="s">
        <v>165</v>
      </c>
      <c r="C902" s="690" t="s">
        <v>1707</v>
      </c>
      <c r="D902" s="187" t="s">
        <v>1748</v>
      </c>
      <c r="E902" s="186" t="s">
        <v>176</v>
      </c>
      <c r="F902" s="60" t="s">
        <v>1747</v>
      </c>
      <c r="G902" s="38">
        <v>0</v>
      </c>
      <c r="H902" s="38" t="str">
        <f>IFERROR(VLOOKUP(D902,#REF!,4,0),"0")</f>
        <v>0</v>
      </c>
      <c r="I902" s="38"/>
      <c r="J902" s="38">
        <f>VLOOKUP(F902,'数据-省本级决算数'!$A:$B,2,0)</f>
        <v>0</v>
      </c>
      <c r="K902" s="193"/>
      <c r="L902" s="193"/>
      <c r="M902" s="193">
        <f t="shared" si="90"/>
        <v>0</v>
      </c>
      <c r="N902" s="148" t="str">
        <f t="shared" si="86"/>
        <v/>
      </c>
      <c r="O902" s="194" t="str">
        <f t="shared" si="87"/>
        <v>否</v>
      </c>
      <c r="P902" s="194" t="str">
        <f t="shared" si="91"/>
        <v>是</v>
      </c>
    </row>
    <row r="903" s="175" customFormat="1" ht="18.95" customHeight="1" spans="1:16">
      <c r="A903" s="185" t="s">
        <v>165</v>
      </c>
      <c r="B903" s="186" t="s">
        <v>165</v>
      </c>
      <c r="C903" s="690" t="s">
        <v>1707</v>
      </c>
      <c r="D903" s="187" t="s">
        <v>1749</v>
      </c>
      <c r="E903" s="186" t="s">
        <v>176</v>
      </c>
      <c r="F903" s="60" t="s">
        <v>1688</v>
      </c>
      <c r="G903" s="38">
        <v>0</v>
      </c>
      <c r="H903" s="38" t="str">
        <f>IFERROR(VLOOKUP(D903,#REF!,4,0),"0")</f>
        <v>0</v>
      </c>
      <c r="I903" s="38"/>
      <c r="J903" s="38">
        <f>VLOOKUP(F903,'数据-省本级决算数'!$A:$B,2,0)</f>
        <v>0</v>
      </c>
      <c r="K903" s="193"/>
      <c r="L903" s="193"/>
      <c r="M903" s="193">
        <f t="shared" si="90"/>
        <v>0</v>
      </c>
      <c r="N903" s="148" t="str">
        <f t="shared" si="86"/>
        <v/>
      </c>
      <c r="O903" s="194" t="str">
        <f t="shared" si="87"/>
        <v>否</v>
      </c>
      <c r="P903" s="194" t="str">
        <f t="shared" si="91"/>
        <v>是</v>
      </c>
    </row>
    <row r="904" s="175" customFormat="1" ht="18.95" customHeight="1" spans="1:16">
      <c r="A904" s="185" t="s">
        <v>165</v>
      </c>
      <c r="B904" s="186" t="s">
        <v>165</v>
      </c>
      <c r="C904" s="690" t="s">
        <v>1707</v>
      </c>
      <c r="D904" s="187" t="s">
        <v>1751</v>
      </c>
      <c r="E904" s="186" t="s">
        <v>176</v>
      </c>
      <c r="F904" s="60" t="s">
        <v>1750</v>
      </c>
      <c r="G904" s="38">
        <v>470</v>
      </c>
      <c r="H904" s="38" t="str">
        <f>IFERROR(VLOOKUP(D904,#REF!,4,0),"0")</f>
        <v>0</v>
      </c>
      <c r="I904" s="38"/>
      <c r="J904" s="38">
        <f>VLOOKUP(F904,'数据-省本级决算数'!$A:$B,2,0)</f>
        <v>470</v>
      </c>
      <c r="K904" s="193">
        <f t="shared" si="88"/>
        <v>1</v>
      </c>
      <c r="L904" s="193" t="e">
        <f t="shared" si="89"/>
        <v>#DIV/0!</v>
      </c>
      <c r="M904" s="193">
        <f t="shared" si="90"/>
        <v>0</v>
      </c>
      <c r="N904" s="148">
        <f t="shared" si="86"/>
        <v>0</v>
      </c>
      <c r="O904" s="194" t="str">
        <f t="shared" si="87"/>
        <v>是</v>
      </c>
      <c r="P904" s="194" t="str">
        <f t="shared" si="91"/>
        <v>是</v>
      </c>
    </row>
    <row r="905" s="175" customFormat="1" ht="18.95" customHeight="1" spans="1:16">
      <c r="A905" s="185" t="s">
        <v>165</v>
      </c>
      <c r="B905" s="186" t="s">
        <v>165</v>
      </c>
      <c r="C905" s="690" t="s">
        <v>1707</v>
      </c>
      <c r="D905" s="187" t="s">
        <v>1753</v>
      </c>
      <c r="E905" s="186" t="s">
        <v>176</v>
      </c>
      <c r="F905" s="60" t="s">
        <v>1752</v>
      </c>
      <c r="G905" s="38">
        <v>244</v>
      </c>
      <c r="H905" s="38" t="str">
        <f>IFERROR(VLOOKUP(D905,#REF!,4,0),"0")</f>
        <v>0</v>
      </c>
      <c r="I905" s="38"/>
      <c r="J905" s="38">
        <f>VLOOKUP(F905,'数据-省本级决算数'!$A:$B,2,0)</f>
        <v>506</v>
      </c>
      <c r="K905" s="193">
        <f t="shared" si="88"/>
        <v>2.07</v>
      </c>
      <c r="L905" s="193" t="e">
        <f t="shared" si="89"/>
        <v>#DIV/0!</v>
      </c>
      <c r="M905" s="193">
        <f t="shared" si="90"/>
        <v>0</v>
      </c>
      <c r="N905" s="148">
        <f t="shared" si="86"/>
        <v>1.074</v>
      </c>
      <c r="O905" s="194" t="str">
        <f t="shared" si="87"/>
        <v>是</v>
      </c>
      <c r="P905" s="194" t="str">
        <f t="shared" si="91"/>
        <v>是</v>
      </c>
    </row>
    <row r="906" s="175" customFormat="1" ht="18.95" customHeight="1" spans="1:16">
      <c r="A906" s="185" t="s">
        <v>165</v>
      </c>
      <c r="B906" s="186" t="s">
        <v>165</v>
      </c>
      <c r="C906" s="690" t="s">
        <v>1707</v>
      </c>
      <c r="D906" s="187" t="s">
        <v>1755</v>
      </c>
      <c r="E906" s="186" t="s">
        <v>176</v>
      </c>
      <c r="F906" s="60" t="s">
        <v>1754</v>
      </c>
      <c r="G906" s="38">
        <v>8945</v>
      </c>
      <c r="H906" s="38" t="str">
        <f>IFERROR(VLOOKUP(D906,#REF!,4,0),"0")</f>
        <v>0</v>
      </c>
      <c r="I906" s="38"/>
      <c r="J906" s="38">
        <f>VLOOKUP(F906,'数据-省本级决算数'!$A:$B,2,0)</f>
        <v>97932</v>
      </c>
      <c r="K906" s="193">
        <f t="shared" si="88"/>
        <v>10.95</v>
      </c>
      <c r="L906" s="193" t="e">
        <f t="shared" si="89"/>
        <v>#DIV/0!</v>
      </c>
      <c r="M906" s="193">
        <f t="shared" si="90"/>
        <v>0</v>
      </c>
      <c r="N906" s="148">
        <f t="shared" si="86"/>
        <v>9.948</v>
      </c>
      <c r="O906" s="194" t="str">
        <f t="shared" si="87"/>
        <v>是</v>
      </c>
      <c r="P906" s="194" t="str">
        <f t="shared" si="91"/>
        <v>是</v>
      </c>
    </row>
    <row r="907" s="175" customFormat="1" ht="18.95" customHeight="1" spans="1:16">
      <c r="A907" s="185" t="s">
        <v>165</v>
      </c>
      <c r="B907" s="690" t="s">
        <v>1596</v>
      </c>
      <c r="C907" s="186"/>
      <c r="D907" s="187" t="s">
        <v>1757</v>
      </c>
      <c r="E907" s="186"/>
      <c r="F907" s="60" t="s">
        <v>1756</v>
      </c>
      <c r="G907" s="188">
        <f ca="1">SUMIF($C906:$C2128,$D907,$G906:$G2127)</f>
        <v>0</v>
      </c>
      <c r="H907" s="38">
        <f ca="1">SUMIF($C906:$C2127,$D907,$H906:$H2126)</f>
        <v>0</v>
      </c>
      <c r="I907" s="38">
        <f>IFERROR(VLOOKUP(F907,'数据-省本级调整数'!$A:$B,2,0),0)</f>
        <v>0</v>
      </c>
      <c r="J907" s="38">
        <f>VLOOKUP(F907,'数据-省本级决算数'!$A:$B,2,0)</f>
        <v>0</v>
      </c>
      <c r="K907" s="193"/>
      <c r="L907" s="193"/>
      <c r="M907" s="193">
        <f t="shared" si="90"/>
        <v>0</v>
      </c>
      <c r="N907" s="146" t="str">
        <f ca="1" t="shared" si="86"/>
        <v/>
      </c>
      <c r="O907" s="194" t="str">
        <f ca="1" t="shared" si="87"/>
        <v>否</v>
      </c>
      <c r="P907" s="194" t="str">
        <f t="shared" si="91"/>
        <v>是</v>
      </c>
    </row>
    <row r="908" s="175" customFormat="1" ht="18.95" customHeight="1" spans="1:16">
      <c r="A908" s="185" t="s">
        <v>165</v>
      </c>
      <c r="B908" s="186" t="s">
        <v>165</v>
      </c>
      <c r="C908" s="187" t="s">
        <v>1757</v>
      </c>
      <c r="D908" s="187" t="s">
        <v>1758</v>
      </c>
      <c r="E908" s="186" t="s">
        <v>176</v>
      </c>
      <c r="F908" s="60" t="s">
        <v>170</v>
      </c>
      <c r="G908" s="38">
        <v>0</v>
      </c>
      <c r="H908" s="38" t="str">
        <f>IFERROR(VLOOKUP(D908,#REF!,4,0),"0")</f>
        <v>0</v>
      </c>
      <c r="I908" s="38"/>
      <c r="J908" s="38">
        <f>VLOOKUP(F908,'数据-省本级决算数'!$A:$B,2,0)</f>
        <v>4776</v>
      </c>
      <c r="K908" s="193"/>
      <c r="L908" s="193"/>
      <c r="M908" s="193">
        <f t="shared" si="90"/>
        <v>0</v>
      </c>
      <c r="N908" s="148" t="str">
        <f t="shared" si="86"/>
        <v/>
      </c>
      <c r="O908" s="194" t="str">
        <f t="shared" si="87"/>
        <v>是</v>
      </c>
      <c r="P908" s="194" t="str">
        <f t="shared" si="91"/>
        <v>是</v>
      </c>
    </row>
    <row r="909" s="175" customFormat="1" ht="18.95" customHeight="1" spans="1:16">
      <c r="A909" s="185" t="s">
        <v>165</v>
      </c>
      <c r="B909" s="186" t="s">
        <v>165</v>
      </c>
      <c r="C909" s="187" t="s">
        <v>1757</v>
      </c>
      <c r="D909" s="187" t="s">
        <v>1759</v>
      </c>
      <c r="E909" s="186" t="s">
        <v>176</v>
      </c>
      <c r="F909" s="60" t="s">
        <v>172</v>
      </c>
      <c r="G909" s="38">
        <v>0</v>
      </c>
      <c r="H909" s="38" t="str">
        <f>IFERROR(VLOOKUP(D909,#REF!,4,0),"0")</f>
        <v>0</v>
      </c>
      <c r="I909" s="38"/>
      <c r="J909" s="38">
        <f>VLOOKUP(F909,'数据-省本级决算数'!$A:$B,2,0)</f>
        <v>590</v>
      </c>
      <c r="K909" s="193"/>
      <c r="L909" s="193"/>
      <c r="M909" s="193">
        <f t="shared" si="90"/>
        <v>0</v>
      </c>
      <c r="N909" s="148" t="str">
        <f t="shared" si="86"/>
        <v/>
      </c>
      <c r="O909" s="194" t="str">
        <f t="shared" si="87"/>
        <v>是</v>
      </c>
      <c r="P909" s="194" t="str">
        <f t="shared" si="91"/>
        <v>是</v>
      </c>
    </row>
    <row r="910" s="175" customFormat="1" ht="18.95" customHeight="1" spans="1:16">
      <c r="A910" s="185" t="s">
        <v>165</v>
      </c>
      <c r="B910" s="186" t="s">
        <v>165</v>
      </c>
      <c r="C910" s="187" t="s">
        <v>1757</v>
      </c>
      <c r="D910" s="187" t="s">
        <v>1760</v>
      </c>
      <c r="E910" s="186" t="s">
        <v>176</v>
      </c>
      <c r="F910" s="60" t="s">
        <v>174</v>
      </c>
      <c r="G910" s="38">
        <v>0</v>
      </c>
      <c r="H910" s="38" t="str">
        <f>IFERROR(VLOOKUP(D910,#REF!,4,0),"0")</f>
        <v>0</v>
      </c>
      <c r="I910" s="38"/>
      <c r="J910" s="38">
        <f>VLOOKUP(F910,'数据-省本级决算数'!$A:$B,2,0)</f>
        <v>713</v>
      </c>
      <c r="K910" s="193"/>
      <c r="L910" s="193"/>
      <c r="M910" s="193">
        <f t="shared" si="90"/>
        <v>0</v>
      </c>
      <c r="N910" s="148" t="str">
        <f t="shared" si="86"/>
        <v/>
      </c>
      <c r="O910" s="194" t="str">
        <f t="shared" si="87"/>
        <v>是</v>
      </c>
      <c r="P910" s="194" t="str">
        <f t="shared" si="91"/>
        <v>是</v>
      </c>
    </row>
    <row r="911" s="175" customFormat="1" ht="18.95" customHeight="1" spans="1:16">
      <c r="A911" s="185" t="s">
        <v>165</v>
      </c>
      <c r="B911" s="186" t="s">
        <v>165</v>
      </c>
      <c r="C911" s="187" t="s">
        <v>1757</v>
      </c>
      <c r="D911" s="187" t="s">
        <v>1762</v>
      </c>
      <c r="E911" s="186" t="s">
        <v>176</v>
      </c>
      <c r="F911" s="60" t="s">
        <v>1761</v>
      </c>
      <c r="G911" s="38">
        <v>0</v>
      </c>
      <c r="H911" s="38" t="str">
        <f>IFERROR(VLOOKUP(D911,#REF!,4,0),"0")</f>
        <v>0</v>
      </c>
      <c r="I911" s="38"/>
      <c r="J911" s="38">
        <f>VLOOKUP(F911,'数据-省本级决算数'!$A:$B,2,0)</f>
        <v>0</v>
      </c>
      <c r="K911" s="193"/>
      <c r="L911" s="193"/>
      <c r="M911" s="193">
        <f t="shared" si="90"/>
        <v>0</v>
      </c>
      <c r="N911" s="148" t="str">
        <f t="shared" si="86"/>
        <v/>
      </c>
      <c r="O911" s="194" t="str">
        <f t="shared" si="87"/>
        <v>否</v>
      </c>
      <c r="P911" s="194" t="str">
        <f t="shared" si="91"/>
        <v>是</v>
      </c>
    </row>
    <row r="912" s="175" customFormat="1" ht="18.95" customHeight="1" spans="1:16">
      <c r="A912" s="185" t="s">
        <v>165</v>
      </c>
      <c r="B912" s="186" t="s">
        <v>165</v>
      </c>
      <c r="C912" s="187" t="s">
        <v>1757</v>
      </c>
      <c r="D912" s="187" t="s">
        <v>1764</v>
      </c>
      <c r="E912" s="186" t="s">
        <v>176</v>
      </c>
      <c r="F912" s="60" t="s">
        <v>1763</v>
      </c>
      <c r="G912" s="38">
        <v>0</v>
      </c>
      <c r="H912" s="38" t="str">
        <f>IFERROR(VLOOKUP(D912,#REF!,4,0),"0")</f>
        <v>0</v>
      </c>
      <c r="I912" s="38"/>
      <c r="J912" s="38">
        <f>VLOOKUP(F912,'数据-省本级决算数'!$A:$B,2,0)</f>
        <v>0</v>
      </c>
      <c r="K912" s="193"/>
      <c r="L912" s="193"/>
      <c r="M912" s="193">
        <f t="shared" si="90"/>
        <v>0</v>
      </c>
      <c r="N912" s="148" t="str">
        <f t="shared" si="86"/>
        <v/>
      </c>
      <c r="O912" s="194" t="str">
        <f t="shared" si="87"/>
        <v>否</v>
      </c>
      <c r="P912" s="194" t="str">
        <f t="shared" si="91"/>
        <v>是</v>
      </c>
    </row>
    <row r="913" s="175" customFormat="1" ht="18.95" customHeight="1" spans="1:16">
      <c r="A913" s="185" t="s">
        <v>165</v>
      </c>
      <c r="B913" s="186" t="s">
        <v>165</v>
      </c>
      <c r="C913" s="187" t="s">
        <v>1757</v>
      </c>
      <c r="D913" s="187" t="s">
        <v>1766</v>
      </c>
      <c r="E913" s="186" t="s">
        <v>176</v>
      </c>
      <c r="F913" s="60" t="s">
        <v>1765</v>
      </c>
      <c r="G913" s="38">
        <v>0</v>
      </c>
      <c r="H913" s="38" t="str">
        <f>IFERROR(VLOOKUP(D913,#REF!,4,0),"0")</f>
        <v>0</v>
      </c>
      <c r="I913" s="38"/>
      <c r="J913" s="38">
        <f>VLOOKUP(F913,'数据-省本级决算数'!$A:$B,2,0)</f>
        <v>0</v>
      </c>
      <c r="K913" s="193"/>
      <c r="L913" s="193"/>
      <c r="M913" s="193">
        <f t="shared" si="90"/>
        <v>0</v>
      </c>
      <c r="N913" s="148" t="str">
        <f t="shared" si="86"/>
        <v/>
      </c>
      <c r="O913" s="194" t="str">
        <f t="shared" si="87"/>
        <v>否</v>
      </c>
      <c r="P913" s="194" t="str">
        <f t="shared" si="91"/>
        <v>是</v>
      </c>
    </row>
    <row r="914" s="175" customFormat="1" ht="18.95" customHeight="1" spans="1:16">
      <c r="A914" s="185" t="s">
        <v>165</v>
      </c>
      <c r="B914" s="186" t="s">
        <v>165</v>
      </c>
      <c r="C914" s="187" t="s">
        <v>1757</v>
      </c>
      <c r="D914" s="187" t="s">
        <v>1768</v>
      </c>
      <c r="E914" s="186" t="s">
        <v>176</v>
      </c>
      <c r="F914" s="60" t="s">
        <v>1767</v>
      </c>
      <c r="G914" s="38">
        <v>0</v>
      </c>
      <c r="H914" s="38" t="str">
        <f>IFERROR(VLOOKUP(D914,#REF!,4,0),"0")</f>
        <v>0</v>
      </c>
      <c r="I914" s="38"/>
      <c r="J914" s="38">
        <f>VLOOKUP(F914,'数据-省本级决算数'!$A:$B,2,0)</f>
        <v>0</v>
      </c>
      <c r="K914" s="193"/>
      <c r="L914" s="193"/>
      <c r="M914" s="193">
        <f t="shared" si="90"/>
        <v>0</v>
      </c>
      <c r="N914" s="148" t="str">
        <f t="shared" si="86"/>
        <v/>
      </c>
      <c r="O914" s="194" t="str">
        <f t="shared" si="87"/>
        <v>否</v>
      </c>
      <c r="P914" s="194" t="str">
        <f t="shared" si="91"/>
        <v>是</v>
      </c>
    </row>
    <row r="915" s="175" customFormat="1" ht="18.95" customHeight="1" spans="1:16">
      <c r="A915" s="185" t="s">
        <v>165</v>
      </c>
      <c r="B915" s="186" t="s">
        <v>165</v>
      </c>
      <c r="C915" s="187" t="s">
        <v>1757</v>
      </c>
      <c r="D915" s="187" t="s">
        <v>1770</v>
      </c>
      <c r="E915" s="186" t="s">
        <v>176</v>
      </c>
      <c r="F915" s="60" t="s">
        <v>1769</v>
      </c>
      <c r="G915" s="38">
        <v>0</v>
      </c>
      <c r="H915" s="38" t="str">
        <f>IFERROR(VLOOKUP(D915,#REF!,4,0),"0")</f>
        <v>0</v>
      </c>
      <c r="I915" s="38"/>
      <c r="J915" s="38">
        <f>VLOOKUP(F915,'数据-省本级决算数'!$A:$B,2,0)</f>
        <v>0</v>
      </c>
      <c r="K915" s="193"/>
      <c r="L915" s="193"/>
      <c r="M915" s="193">
        <f t="shared" si="90"/>
        <v>0</v>
      </c>
      <c r="N915" s="148" t="str">
        <f t="shared" si="86"/>
        <v/>
      </c>
      <c r="O915" s="194" t="str">
        <f t="shared" si="87"/>
        <v>否</v>
      </c>
      <c r="P915" s="194" t="str">
        <f t="shared" si="91"/>
        <v>是</v>
      </c>
    </row>
    <row r="916" s="175" customFormat="1" ht="18.95" customHeight="1" spans="1:16">
      <c r="A916" s="185" t="s">
        <v>165</v>
      </c>
      <c r="B916" s="186"/>
      <c r="C916" s="187" t="s">
        <v>1757</v>
      </c>
      <c r="D916" s="187" t="s">
        <v>1772</v>
      </c>
      <c r="E916" s="186" t="s">
        <v>176</v>
      </c>
      <c r="F916" s="60" t="s">
        <v>1771</v>
      </c>
      <c r="G916" s="38">
        <v>0</v>
      </c>
      <c r="H916" s="38" t="str">
        <f>IFERROR(VLOOKUP(D916,#REF!,4,0),"0")</f>
        <v>0</v>
      </c>
      <c r="I916" s="38"/>
      <c r="J916" s="38">
        <f>VLOOKUP(F916,'数据-省本级决算数'!$A:$B,2,0)</f>
        <v>0</v>
      </c>
      <c r="K916" s="193"/>
      <c r="L916" s="193"/>
      <c r="M916" s="193">
        <f t="shared" si="90"/>
        <v>0</v>
      </c>
      <c r="N916" s="148" t="str">
        <f t="shared" si="86"/>
        <v/>
      </c>
      <c r="O916" s="194" t="str">
        <f t="shared" si="87"/>
        <v>否</v>
      </c>
      <c r="P916" s="194" t="str">
        <f t="shared" si="91"/>
        <v>是</v>
      </c>
    </row>
    <row r="917" s="175" customFormat="1" ht="18.95" customHeight="1" spans="1:16">
      <c r="A917" s="185" t="s">
        <v>165</v>
      </c>
      <c r="B917" s="186" t="s">
        <v>165</v>
      </c>
      <c r="C917" s="187" t="s">
        <v>1757</v>
      </c>
      <c r="D917" s="187" t="s">
        <v>1774</v>
      </c>
      <c r="E917" s="186" t="s">
        <v>176</v>
      </c>
      <c r="F917" s="60" t="s">
        <v>1773</v>
      </c>
      <c r="G917" s="38">
        <v>0</v>
      </c>
      <c r="H917" s="38" t="str">
        <f>IFERROR(VLOOKUP(D917,#REF!,4,0),"0")</f>
        <v>0</v>
      </c>
      <c r="I917" s="38"/>
      <c r="J917" s="38">
        <f>VLOOKUP(F917,'数据-省本级决算数'!$A:$B,2,0)</f>
        <v>0</v>
      </c>
      <c r="K917" s="193"/>
      <c r="L917" s="193"/>
      <c r="M917" s="193">
        <f t="shared" si="90"/>
        <v>0</v>
      </c>
      <c r="N917" s="148" t="str">
        <f t="shared" si="86"/>
        <v/>
      </c>
      <c r="O917" s="194" t="str">
        <f t="shared" si="87"/>
        <v>否</v>
      </c>
      <c r="P917" s="194" t="str">
        <f t="shared" si="91"/>
        <v>是</v>
      </c>
    </row>
    <row r="918" s="175" customFormat="1" ht="18.95" customHeight="1" spans="1:16">
      <c r="A918" s="185" t="s">
        <v>165</v>
      </c>
      <c r="B918" s="690" t="s">
        <v>1596</v>
      </c>
      <c r="C918" s="186"/>
      <c r="D918" s="187" t="s">
        <v>1776</v>
      </c>
      <c r="E918" s="186"/>
      <c r="F918" s="60" t="s">
        <v>1775</v>
      </c>
      <c r="G918" s="188">
        <f ca="1">SUMIF($C917:$C2139,$D918,$G917:$G2138)</f>
        <v>1505</v>
      </c>
      <c r="H918" s="38">
        <f ca="1">SUMIF($C917:$C2138,$D918,$H917:$H2137)</f>
        <v>0</v>
      </c>
      <c r="I918" s="38">
        <f>IFERROR(VLOOKUP(F918,'数据-省本级调整数'!$A:$B,2,0),0)</f>
        <v>1575</v>
      </c>
      <c r="J918" s="38">
        <f>VLOOKUP(F918,'数据-省本级决算数'!$A:$B,2,0)</f>
        <v>1575</v>
      </c>
      <c r="K918" s="193">
        <f ca="1" t="shared" si="88"/>
        <v>1.05</v>
      </c>
      <c r="L918" s="193" t="e">
        <f ca="1" t="shared" si="89"/>
        <v>#DIV/0!</v>
      </c>
      <c r="M918" s="193">
        <f t="shared" si="90"/>
        <v>1</v>
      </c>
      <c r="N918" s="146">
        <f ca="1" t="shared" si="86"/>
        <v>0.047</v>
      </c>
      <c r="O918" s="194" t="str">
        <f ca="1" t="shared" si="87"/>
        <v>是</v>
      </c>
      <c r="P918" s="194" t="str">
        <f t="shared" si="91"/>
        <v>是</v>
      </c>
    </row>
    <row r="919" s="175" customFormat="1" ht="18.95" customHeight="1" spans="1:16">
      <c r="A919" s="185" t="s">
        <v>165</v>
      </c>
      <c r="B919" s="186" t="s">
        <v>165</v>
      </c>
      <c r="C919" s="690" t="s">
        <v>1776</v>
      </c>
      <c r="D919" s="187" t="s">
        <v>1777</v>
      </c>
      <c r="E919" s="186" t="s">
        <v>176</v>
      </c>
      <c r="F919" s="39" t="s">
        <v>170</v>
      </c>
      <c r="G919" s="38">
        <v>1140</v>
      </c>
      <c r="H919" s="38" t="str">
        <f>IFERROR(VLOOKUP(D919,#REF!,4,0),"0")</f>
        <v>0</v>
      </c>
      <c r="I919" s="38"/>
      <c r="J919" s="38">
        <f>VLOOKUP(F919,'数据-省本级决算数'!$A:$B,2,0)</f>
        <v>4776</v>
      </c>
      <c r="K919" s="193">
        <f t="shared" si="88"/>
        <v>4.19</v>
      </c>
      <c r="L919" s="193" t="e">
        <f t="shared" si="89"/>
        <v>#DIV/0!</v>
      </c>
      <c r="M919" s="193">
        <f t="shared" si="90"/>
        <v>0</v>
      </c>
      <c r="N919" s="148">
        <f t="shared" si="86"/>
        <v>3.189</v>
      </c>
      <c r="O919" s="194" t="str">
        <f t="shared" si="87"/>
        <v>是</v>
      </c>
      <c r="P919" s="194" t="str">
        <f t="shared" si="91"/>
        <v>是</v>
      </c>
    </row>
    <row r="920" s="175" customFormat="1" ht="18.95" customHeight="1" spans="1:16">
      <c r="A920" s="185" t="s">
        <v>165</v>
      </c>
      <c r="B920" s="186" t="s">
        <v>165</v>
      </c>
      <c r="C920" s="690" t="s">
        <v>1776</v>
      </c>
      <c r="D920" s="187" t="s">
        <v>1778</v>
      </c>
      <c r="E920" s="186" t="s">
        <v>176</v>
      </c>
      <c r="F920" s="60" t="s">
        <v>172</v>
      </c>
      <c r="G920" s="38">
        <v>50</v>
      </c>
      <c r="H920" s="38" t="str">
        <f>IFERROR(VLOOKUP(D920,#REF!,4,0),"0")</f>
        <v>0</v>
      </c>
      <c r="I920" s="38"/>
      <c r="J920" s="38">
        <f>VLOOKUP(F920,'数据-省本级决算数'!$A:$B,2,0)</f>
        <v>590</v>
      </c>
      <c r="K920" s="193">
        <f t="shared" si="88"/>
        <v>11.8</v>
      </c>
      <c r="L920" s="193" t="e">
        <f t="shared" si="89"/>
        <v>#DIV/0!</v>
      </c>
      <c r="M920" s="193">
        <f t="shared" si="90"/>
        <v>0</v>
      </c>
      <c r="N920" s="148">
        <f t="shared" si="86"/>
        <v>10.8</v>
      </c>
      <c r="O920" s="194" t="str">
        <f t="shared" si="87"/>
        <v>是</v>
      </c>
      <c r="P920" s="194" t="str">
        <f t="shared" si="91"/>
        <v>是</v>
      </c>
    </row>
    <row r="921" s="175" customFormat="1" ht="18.95" customHeight="1" spans="1:16">
      <c r="A921" s="185" t="s">
        <v>165</v>
      </c>
      <c r="B921" s="186" t="s">
        <v>165</v>
      </c>
      <c r="C921" s="690" t="s">
        <v>1776</v>
      </c>
      <c r="D921" s="187" t="s">
        <v>1779</v>
      </c>
      <c r="E921" s="186" t="s">
        <v>176</v>
      </c>
      <c r="F921" s="60" t="s">
        <v>174</v>
      </c>
      <c r="G921" s="38">
        <v>0</v>
      </c>
      <c r="H921" s="38" t="str">
        <f>IFERROR(VLOOKUP(D921,#REF!,4,0),"0")</f>
        <v>0</v>
      </c>
      <c r="I921" s="38"/>
      <c r="J921" s="38">
        <f>VLOOKUP(F921,'数据-省本级决算数'!$A:$B,2,0)</f>
        <v>713</v>
      </c>
      <c r="K921" s="193"/>
      <c r="L921" s="193"/>
      <c r="M921" s="193">
        <f t="shared" si="90"/>
        <v>0</v>
      </c>
      <c r="N921" s="148" t="str">
        <f t="shared" si="86"/>
        <v/>
      </c>
      <c r="O921" s="194" t="str">
        <f t="shared" si="87"/>
        <v>是</v>
      </c>
      <c r="P921" s="194" t="str">
        <f t="shared" si="91"/>
        <v>是</v>
      </c>
    </row>
    <row r="922" s="175" customFormat="1" ht="18.95" customHeight="1" spans="1:16">
      <c r="A922" s="185" t="s">
        <v>165</v>
      </c>
      <c r="B922" s="186" t="s">
        <v>165</v>
      </c>
      <c r="C922" s="690" t="s">
        <v>1776</v>
      </c>
      <c r="D922" s="187" t="s">
        <v>1781</v>
      </c>
      <c r="E922" s="186" t="s">
        <v>176</v>
      </c>
      <c r="F922" s="60" t="s">
        <v>1780</v>
      </c>
      <c r="G922" s="38">
        <v>252</v>
      </c>
      <c r="H922" s="38" t="str">
        <f>IFERROR(VLOOKUP(D922,#REF!,4,0),"0")</f>
        <v>0</v>
      </c>
      <c r="I922" s="38"/>
      <c r="J922" s="38">
        <f>VLOOKUP(F922,'数据-省本级决算数'!$A:$B,2,0)</f>
        <v>43</v>
      </c>
      <c r="K922" s="193">
        <f t="shared" si="88"/>
        <v>0.17</v>
      </c>
      <c r="L922" s="193" t="e">
        <f t="shared" si="89"/>
        <v>#DIV/0!</v>
      </c>
      <c r="M922" s="193">
        <f t="shared" si="90"/>
        <v>0</v>
      </c>
      <c r="N922" s="148">
        <f t="shared" si="86"/>
        <v>-0.829</v>
      </c>
      <c r="O922" s="194" t="str">
        <f t="shared" si="87"/>
        <v>是</v>
      </c>
      <c r="P922" s="194" t="str">
        <f t="shared" si="91"/>
        <v>是</v>
      </c>
    </row>
    <row r="923" s="175" customFormat="1" ht="18.95" customHeight="1" spans="1:16">
      <c r="A923" s="185" t="s">
        <v>165</v>
      </c>
      <c r="B923" s="186" t="s">
        <v>165</v>
      </c>
      <c r="C923" s="690" t="s">
        <v>1776</v>
      </c>
      <c r="D923" s="187" t="s">
        <v>1783</v>
      </c>
      <c r="E923" s="186" t="s">
        <v>176</v>
      </c>
      <c r="F923" s="60" t="s">
        <v>1782</v>
      </c>
      <c r="G923" s="38">
        <v>0</v>
      </c>
      <c r="H923" s="38" t="str">
        <f>IFERROR(VLOOKUP(D923,#REF!,4,0),"0")</f>
        <v>0</v>
      </c>
      <c r="I923" s="38"/>
      <c r="J923" s="38">
        <f>VLOOKUP(F923,'数据-省本级决算数'!$A:$B,2,0)</f>
        <v>0</v>
      </c>
      <c r="K923" s="193"/>
      <c r="L923" s="193" t="e">
        <f t="shared" si="89"/>
        <v>#DIV/0!</v>
      </c>
      <c r="M923" s="193">
        <f t="shared" si="90"/>
        <v>0</v>
      </c>
      <c r="N923" s="148" t="str">
        <f t="shared" si="86"/>
        <v/>
      </c>
      <c r="O923" s="194" t="str">
        <f t="shared" si="87"/>
        <v>否</v>
      </c>
      <c r="P923" s="194" t="str">
        <f t="shared" si="91"/>
        <v>是</v>
      </c>
    </row>
    <row r="924" s="175" customFormat="1" ht="18.95" customHeight="1" spans="1:16">
      <c r="A924" s="185" t="s">
        <v>165</v>
      </c>
      <c r="B924" s="186" t="s">
        <v>165</v>
      </c>
      <c r="C924" s="690" t="s">
        <v>1776</v>
      </c>
      <c r="D924" s="187" t="s">
        <v>1785</v>
      </c>
      <c r="E924" s="186" t="s">
        <v>176</v>
      </c>
      <c r="F924" s="60" t="s">
        <v>1784</v>
      </c>
      <c r="G924" s="38">
        <v>0</v>
      </c>
      <c r="H924" s="38" t="str">
        <f>IFERROR(VLOOKUP(D924,#REF!,4,0),"0")</f>
        <v>0</v>
      </c>
      <c r="I924" s="38"/>
      <c r="J924" s="38">
        <f>VLOOKUP(F924,'数据-省本级决算数'!$A:$B,2,0)</f>
        <v>0</v>
      </c>
      <c r="K924" s="193"/>
      <c r="L924" s="193"/>
      <c r="M924" s="193">
        <f t="shared" si="90"/>
        <v>0</v>
      </c>
      <c r="N924" s="148" t="str">
        <f t="shared" si="86"/>
        <v/>
      </c>
      <c r="O924" s="194" t="str">
        <f t="shared" si="87"/>
        <v>否</v>
      </c>
      <c r="P924" s="194" t="str">
        <f t="shared" si="91"/>
        <v>是</v>
      </c>
    </row>
    <row r="925" s="175" customFormat="1" ht="18.95" customHeight="1" spans="1:16">
      <c r="A925" s="185" t="s">
        <v>165</v>
      </c>
      <c r="B925" s="186" t="s">
        <v>165</v>
      </c>
      <c r="C925" s="690" t="s">
        <v>1776</v>
      </c>
      <c r="D925" s="187" t="s">
        <v>1787</v>
      </c>
      <c r="E925" s="186" t="s">
        <v>176</v>
      </c>
      <c r="F925" s="60" t="s">
        <v>1786</v>
      </c>
      <c r="G925" s="38">
        <v>0</v>
      </c>
      <c r="H925" s="38" t="str">
        <f>IFERROR(VLOOKUP(D925,#REF!,4,0),"0")</f>
        <v>0</v>
      </c>
      <c r="I925" s="38"/>
      <c r="J925" s="38">
        <f>VLOOKUP(F925,'数据-省本级决算数'!$A:$B,2,0)</f>
        <v>0</v>
      </c>
      <c r="K925" s="193"/>
      <c r="L925" s="193" t="e">
        <f t="shared" si="89"/>
        <v>#DIV/0!</v>
      </c>
      <c r="M925" s="193">
        <f t="shared" si="90"/>
        <v>0</v>
      </c>
      <c r="N925" s="148" t="str">
        <f t="shared" si="86"/>
        <v/>
      </c>
      <c r="O925" s="194" t="str">
        <f t="shared" si="87"/>
        <v>否</v>
      </c>
      <c r="P925" s="194" t="str">
        <f t="shared" si="91"/>
        <v>是</v>
      </c>
    </row>
    <row r="926" s="175" customFormat="1" ht="18.95" customHeight="1" spans="1:16">
      <c r="A926" s="185" t="s">
        <v>165</v>
      </c>
      <c r="B926" s="186" t="s">
        <v>165</v>
      </c>
      <c r="C926" s="690" t="s">
        <v>1776</v>
      </c>
      <c r="D926" s="187" t="s">
        <v>1789</v>
      </c>
      <c r="E926" s="186" t="s">
        <v>176</v>
      </c>
      <c r="F926" s="60" t="s">
        <v>1788</v>
      </c>
      <c r="G926" s="38">
        <v>0</v>
      </c>
      <c r="H926" s="38" t="str">
        <f>IFERROR(VLOOKUP(D926,#REF!,4,0),"0")</f>
        <v>0</v>
      </c>
      <c r="I926" s="38"/>
      <c r="J926" s="38">
        <f>VLOOKUP(F926,'数据-省本级决算数'!$A:$B,2,0)</f>
        <v>0</v>
      </c>
      <c r="K926" s="193"/>
      <c r="L926" s="193"/>
      <c r="M926" s="193">
        <f t="shared" si="90"/>
        <v>0</v>
      </c>
      <c r="N926" s="148" t="str">
        <f t="shared" si="86"/>
        <v/>
      </c>
      <c r="O926" s="194" t="str">
        <f t="shared" si="87"/>
        <v>否</v>
      </c>
      <c r="P926" s="194" t="str">
        <f t="shared" si="91"/>
        <v>是</v>
      </c>
    </row>
    <row r="927" s="175" customFormat="1" ht="18.95" customHeight="1" spans="1:16">
      <c r="A927" s="185" t="s">
        <v>165</v>
      </c>
      <c r="B927" s="186"/>
      <c r="C927" s="690" t="s">
        <v>1776</v>
      </c>
      <c r="D927" s="187" t="s">
        <v>1791</v>
      </c>
      <c r="E927" s="186" t="s">
        <v>176</v>
      </c>
      <c r="F927" s="60" t="s">
        <v>1790</v>
      </c>
      <c r="G927" s="38">
        <v>33</v>
      </c>
      <c r="H927" s="38" t="str">
        <f>IFERROR(VLOOKUP(D927,#REF!,4,0),"0")</f>
        <v>0</v>
      </c>
      <c r="I927" s="38"/>
      <c r="J927" s="38">
        <f>VLOOKUP(F927,'数据-省本级决算数'!$A:$B,2,0)</f>
        <v>33</v>
      </c>
      <c r="K927" s="193">
        <f t="shared" si="88"/>
        <v>1</v>
      </c>
      <c r="L927" s="193" t="e">
        <f t="shared" si="89"/>
        <v>#DIV/0!</v>
      </c>
      <c r="M927" s="193">
        <f t="shared" si="90"/>
        <v>0</v>
      </c>
      <c r="N927" s="148">
        <f t="shared" si="86"/>
        <v>0</v>
      </c>
      <c r="O927" s="194" t="str">
        <f t="shared" si="87"/>
        <v>是</v>
      </c>
      <c r="P927" s="194" t="str">
        <f t="shared" si="91"/>
        <v>是</v>
      </c>
    </row>
    <row r="928" s="175" customFormat="1" ht="18.95" customHeight="1" spans="1:16">
      <c r="A928" s="185" t="s">
        <v>165</v>
      </c>
      <c r="B928" s="186" t="s">
        <v>165</v>
      </c>
      <c r="C928" s="690" t="s">
        <v>1776</v>
      </c>
      <c r="D928" s="187" t="s">
        <v>1793</v>
      </c>
      <c r="E928" s="186" t="s">
        <v>176</v>
      </c>
      <c r="F928" s="60" t="s">
        <v>1792</v>
      </c>
      <c r="G928" s="38">
        <v>30</v>
      </c>
      <c r="H928" s="38" t="str">
        <f>IFERROR(VLOOKUP(D928,#REF!,4,0),"0")</f>
        <v>0</v>
      </c>
      <c r="I928" s="38"/>
      <c r="J928" s="38">
        <f>VLOOKUP(F928,'数据-省本级决算数'!$A:$B,2,0)</f>
        <v>91</v>
      </c>
      <c r="K928" s="193">
        <f t="shared" si="88"/>
        <v>3.03</v>
      </c>
      <c r="L928" s="193" t="e">
        <f t="shared" si="89"/>
        <v>#DIV/0!</v>
      </c>
      <c r="M928" s="193">
        <f t="shared" si="90"/>
        <v>0</v>
      </c>
      <c r="N928" s="148">
        <f t="shared" si="86"/>
        <v>2.033</v>
      </c>
      <c r="O928" s="194" t="str">
        <f t="shared" si="87"/>
        <v>是</v>
      </c>
      <c r="P928" s="194" t="str">
        <f t="shared" si="91"/>
        <v>是</v>
      </c>
    </row>
    <row r="929" s="175" customFormat="1" ht="18.95" customHeight="1" spans="1:16">
      <c r="A929" s="185" t="s">
        <v>165</v>
      </c>
      <c r="B929" s="690" t="s">
        <v>1596</v>
      </c>
      <c r="C929" s="186"/>
      <c r="D929" s="187" t="s">
        <v>1795</v>
      </c>
      <c r="E929" s="186"/>
      <c r="F929" s="60" t="s">
        <v>1794</v>
      </c>
      <c r="G929" s="188">
        <f ca="1">SUMIF($C928:$C2150,$D929,$G928:$G2149)</f>
        <v>2792</v>
      </c>
      <c r="H929" s="38">
        <f ca="1">SUMIF($C928:$C2149,$D929,$H928:$H2148)</f>
        <v>0</v>
      </c>
      <c r="I929" s="38">
        <f>IFERROR(VLOOKUP(F929,'数据-省本级调整数'!$A:$B,2,0),0)</f>
        <v>3799</v>
      </c>
      <c r="J929" s="38">
        <f>VLOOKUP(F929,'数据-省本级决算数'!$A:$B,2,0)</f>
        <v>2775</v>
      </c>
      <c r="K929" s="193">
        <f ca="1" t="shared" si="88"/>
        <v>0.99</v>
      </c>
      <c r="L929" s="193" t="e">
        <f ca="1" t="shared" si="89"/>
        <v>#DIV/0!</v>
      </c>
      <c r="M929" s="193">
        <f t="shared" si="90"/>
        <v>0.73</v>
      </c>
      <c r="N929" s="146">
        <f ca="1" t="shared" si="86"/>
        <v>-0.006</v>
      </c>
      <c r="O929" s="194" t="str">
        <f ca="1" t="shared" si="87"/>
        <v>是</v>
      </c>
      <c r="P929" s="194" t="str">
        <f t="shared" si="91"/>
        <v>是</v>
      </c>
    </row>
    <row r="930" s="175" customFormat="1" ht="18.95" customHeight="1" spans="1:16">
      <c r="A930" s="185" t="s">
        <v>165</v>
      </c>
      <c r="B930" s="186" t="s">
        <v>165</v>
      </c>
      <c r="C930" s="690" t="s">
        <v>1795</v>
      </c>
      <c r="D930" s="187" t="s">
        <v>1796</v>
      </c>
      <c r="E930" s="186" t="s">
        <v>176</v>
      </c>
      <c r="F930" s="60" t="s">
        <v>890</v>
      </c>
      <c r="G930" s="38">
        <v>180</v>
      </c>
      <c r="H930" s="38" t="str">
        <f>IFERROR(VLOOKUP(D930,#REF!,4,0),"0")</f>
        <v>0</v>
      </c>
      <c r="I930" s="38"/>
      <c r="J930" s="38">
        <f>VLOOKUP(F930,'数据-省本级决算数'!$A:$B,2,0)</f>
        <v>0</v>
      </c>
      <c r="K930" s="193">
        <f t="shared" si="88"/>
        <v>0</v>
      </c>
      <c r="L930" s="193"/>
      <c r="M930" s="193">
        <f t="shared" si="90"/>
        <v>0</v>
      </c>
      <c r="N930" s="148">
        <f t="shared" si="86"/>
        <v>-1</v>
      </c>
      <c r="O930" s="194" t="str">
        <f t="shared" si="87"/>
        <v>是</v>
      </c>
      <c r="P930" s="194" t="str">
        <f t="shared" si="91"/>
        <v>是</v>
      </c>
    </row>
    <row r="931" s="175" customFormat="1" ht="18.95" customHeight="1" spans="1:16">
      <c r="A931" s="185" t="s">
        <v>165</v>
      </c>
      <c r="B931" s="186" t="s">
        <v>165</v>
      </c>
      <c r="C931" s="690" t="s">
        <v>1795</v>
      </c>
      <c r="D931" s="187" t="s">
        <v>1798</v>
      </c>
      <c r="E931" s="186" t="s">
        <v>176</v>
      </c>
      <c r="F931" s="60" t="s">
        <v>1797</v>
      </c>
      <c r="G931" s="38">
        <v>1039</v>
      </c>
      <c r="H931" s="38" t="str">
        <f>IFERROR(VLOOKUP(D931,#REF!,4,0),"0")</f>
        <v>0</v>
      </c>
      <c r="I931" s="38"/>
      <c r="J931" s="38">
        <f>VLOOKUP(F931,'数据-省本级决算数'!$A:$B,2,0)</f>
        <v>774</v>
      </c>
      <c r="K931" s="193">
        <f t="shared" si="88"/>
        <v>0.74</v>
      </c>
      <c r="L931" s="193" t="e">
        <f t="shared" si="89"/>
        <v>#DIV/0!</v>
      </c>
      <c r="M931" s="193">
        <f t="shared" si="90"/>
        <v>0</v>
      </c>
      <c r="N931" s="148">
        <f t="shared" si="86"/>
        <v>-0.255</v>
      </c>
      <c r="O931" s="194" t="str">
        <f t="shared" si="87"/>
        <v>是</v>
      </c>
      <c r="P931" s="194" t="str">
        <f t="shared" si="91"/>
        <v>是</v>
      </c>
    </row>
    <row r="932" s="175" customFormat="1" ht="18.95" customHeight="1" spans="1:16">
      <c r="A932" s="185" t="s">
        <v>165</v>
      </c>
      <c r="B932" s="186" t="s">
        <v>165</v>
      </c>
      <c r="C932" s="690" t="s">
        <v>1795</v>
      </c>
      <c r="D932" s="187" t="s">
        <v>1800</v>
      </c>
      <c r="E932" s="186" t="s">
        <v>176</v>
      </c>
      <c r="F932" s="60" t="s">
        <v>1799</v>
      </c>
      <c r="G932" s="38">
        <v>0</v>
      </c>
      <c r="H932" s="38" t="str">
        <f>IFERROR(VLOOKUP(D932,#REF!,4,0),"0")</f>
        <v>0</v>
      </c>
      <c r="I932" s="38"/>
      <c r="J932" s="38">
        <f>VLOOKUP(F932,'数据-省本级决算数'!$A:$B,2,0)</f>
        <v>0</v>
      </c>
      <c r="K932" s="193"/>
      <c r="L932" s="193" t="e">
        <f t="shared" si="89"/>
        <v>#DIV/0!</v>
      </c>
      <c r="M932" s="193">
        <f t="shared" si="90"/>
        <v>0</v>
      </c>
      <c r="N932" s="148" t="str">
        <f t="shared" si="86"/>
        <v/>
      </c>
      <c r="O932" s="194" t="str">
        <f t="shared" si="87"/>
        <v>否</v>
      </c>
      <c r="P932" s="194" t="str">
        <f t="shared" si="91"/>
        <v>是</v>
      </c>
    </row>
    <row r="933" s="175" customFormat="1" ht="18.95" customHeight="1" spans="1:16">
      <c r="A933" s="185" t="s">
        <v>165</v>
      </c>
      <c r="B933" s="186" t="s">
        <v>165</v>
      </c>
      <c r="C933" s="690" t="s">
        <v>1795</v>
      </c>
      <c r="D933" s="187" t="s">
        <v>1802</v>
      </c>
      <c r="E933" s="186" t="s">
        <v>176</v>
      </c>
      <c r="F933" s="60" t="s">
        <v>1801</v>
      </c>
      <c r="G933" s="38">
        <v>0</v>
      </c>
      <c r="H933" s="38" t="str">
        <f>IFERROR(VLOOKUP(D933,#REF!,4,0),"0")</f>
        <v>0</v>
      </c>
      <c r="I933" s="38"/>
      <c r="J933" s="38">
        <f>VLOOKUP(F933,'数据-省本级决算数'!$A:$B,2,0)</f>
        <v>0</v>
      </c>
      <c r="K933" s="193"/>
      <c r="L933" s="193"/>
      <c r="M933" s="193">
        <f t="shared" si="90"/>
        <v>0</v>
      </c>
      <c r="N933" s="148" t="str">
        <f t="shared" si="86"/>
        <v/>
      </c>
      <c r="O933" s="194" t="str">
        <f t="shared" si="87"/>
        <v>否</v>
      </c>
      <c r="P933" s="194" t="str">
        <f t="shared" si="91"/>
        <v>是</v>
      </c>
    </row>
    <row r="934" s="175" customFormat="1" ht="18.95" customHeight="1" spans="1:16">
      <c r="A934" s="185" t="s">
        <v>165</v>
      </c>
      <c r="B934" s="186" t="s">
        <v>165</v>
      </c>
      <c r="C934" s="690" t="s">
        <v>1795</v>
      </c>
      <c r="D934" s="187" t="s">
        <v>1804</v>
      </c>
      <c r="E934" s="186" t="s">
        <v>176</v>
      </c>
      <c r="F934" s="60" t="s">
        <v>1803</v>
      </c>
      <c r="G934" s="38">
        <v>1573</v>
      </c>
      <c r="H934" s="38" t="str">
        <f>IFERROR(VLOOKUP(D934,#REF!,4,0),"0")</f>
        <v>0</v>
      </c>
      <c r="I934" s="38"/>
      <c r="J934" s="38">
        <f>VLOOKUP(F934,'数据-省本级决算数'!$A:$B,2,0)</f>
        <v>2051</v>
      </c>
      <c r="K934" s="193">
        <f t="shared" si="88"/>
        <v>1.3</v>
      </c>
      <c r="L934" s="193" t="e">
        <f t="shared" si="89"/>
        <v>#DIV/0!</v>
      </c>
      <c r="M934" s="193">
        <f t="shared" si="90"/>
        <v>0</v>
      </c>
      <c r="N934" s="148">
        <f t="shared" si="86"/>
        <v>0.304</v>
      </c>
      <c r="O934" s="194" t="str">
        <f t="shared" si="87"/>
        <v>是</v>
      </c>
      <c r="P934" s="194" t="str">
        <f t="shared" si="91"/>
        <v>是</v>
      </c>
    </row>
    <row r="935" s="175" customFormat="1" ht="18.95" customHeight="1" spans="1:16">
      <c r="A935" s="185" t="s">
        <v>165</v>
      </c>
      <c r="B935" s="690" t="s">
        <v>1596</v>
      </c>
      <c r="C935" s="186"/>
      <c r="D935" s="689" t="s">
        <v>1806</v>
      </c>
      <c r="E935" s="186"/>
      <c r="F935" s="60" t="s">
        <v>1805</v>
      </c>
      <c r="G935" s="188">
        <f ca="1">SUMIF($C934:$C2156,$D935,$G934:$G2155)</f>
        <v>11229</v>
      </c>
      <c r="H935" s="38">
        <f ca="1">SUMIF($C934:$C2155,$D935,$H934:$H2154)</f>
        <v>0</v>
      </c>
      <c r="I935" s="38">
        <f>IFERROR(VLOOKUP(F935,'数据-省本级调整数'!$A:$B,2,0),0)</f>
        <v>43</v>
      </c>
      <c r="J935" s="38">
        <f>VLOOKUP(F935,'数据-省本级决算数'!$A:$B,2,0)</f>
        <v>22</v>
      </c>
      <c r="K935" s="193">
        <f ca="1" t="shared" si="88"/>
        <v>0</v>
      </c>
      <c r="L935" s="193" t="e">
        <f ca="1" t="shared" si="89"/>
        <v>#DIV/0!</v>
      </c>
      <c r="M935" s="193">
        <f t="shared" si="90"/>
        <v>0.51</v>
      </c>
      <c r="N935" s="146">
        <f ca="1" t="shared" si="86"/>
        <v>-0.998</v>
      </c>
      <c r="O935" s="194" t="str">
        <f ca="1" t="shared" si="87"/>
        <v>是</v>
      </c>
      <c r="P935" s="194" t="str">
        <f t="shared" si="91"/>
        <v>是</v>
      </c>
    </row>
    <row r="936" s="175" customFormat="1" ht="18.95" customHeight="1" spans="1:16">
      <c r="A936" s="185" t="s">
        <v>165</v>
      </c>
      <c r="B936" s="186" t="s">
        <v>165</v>
      </c>
      <c r="C936" s="690" t="s">
        <v>1806</v>
      </c>
      <c r="D936" s="187" t="s">
        <v>1808</v>
      </c>
      <c r="E936" s="186" t="s">
        <v>176</v>
      </c>
      <c r="F936" s="60" t="s">
        <v>1807</v>
      </c>
      <c r="G936" s="38">
        <v>229</v>
      </c>
      <c r="H936" s="38" t="str">
        <f>IFERROR(VLOOKUP(D936,#REF!,4,0),"0")</f>
        <v>0</v>
      </c>
      <c r="I936" s="38"/>
      <c r="J936" s="38">
        <f>VLOOKUP(F936,'数据-省本级决算数'!$A:$B,2,0)</f>
        <v>22</v>
      </c>
      <c r="K936" s="193">
        <f t="shared" si="88"/>
        <v>0.1</v>
      </c>
      <c r="L936" s="193" t="e">
        <f t="shared" si="89"/>
        <v>#DIV/0!</v>
      </c>
      <c r="M936" s="193">
        <f t="shared" si="90"/>
        <v>0</v>
      </c>
      <c r="N936" s="148">
        <f t="shared" si="86"/>
        <v>-0.904</v>
      </c>
      <c r="O936" s="194" t="str">
        <f t="shared" si="87"/>
        <v>是</v>
      </c>
      <c r="P936" s="194" t="str">
        <f t="shared" si="91"/>
        <v>是</v>
      </c>
    </row>
    <row r="937" s="175" customFormat="1" ht="18.95" customHeight="1" spans="1:16">
      <c r="A937" s="185" t="s">
        <v>165</v>
      </c>
      <c r="B937" s="186" t="s">
        <v>165</v>
      </c>
      <c r="C937" s="690" t="s">
        <v>1806</v>
      </c>
      <c r="D937" s="187" t="s">
        <v>1810</v>
      </c>
      <c r="E937" s="186" t="s">
        <v>176</v>
      </c>
      <c r="F937" s="60" t="s">
        <v>1809</v>
      </c>
      <c r="G937" s="38">
        <v>0</v>
      </c>
      <c r="H937" s="38" t="str">
        <f>IFERROR(VLOOKUP(D937,#REF!,4,0),"0")</f>
        <v>0</v>
      </c>
      <c r="I937" s="38"/>
      <c r="J937" s="38">
        <f>VLOOKUP(F937,'数据-省本级决算数'!$A:$B,2,0)</f>
        <v>0</v>
      </c>
      <c r="K937" s="193"/>
      <c r="L937" s="193"/>
      <c r="M937" s="193">
        <f t="shared" si="90"/>
        <v>0</v>
      </c>
      <c r="N937" s="148" t="str">
        <f t="shared" si="86"/>
        <v/>
      </c>
      <c r="O937" s="194" t="str">
        <f t="shared" si="87"/>
        <v>否</v>
      </c>
      <c r="P937" s="194" t="str">
        <f t="shared" si="91"/>
        <v>是</v>
      </c>
    </row>
    <row r="938" s="175" customFormat="1" ht="18.95" customHeight="1" spans="1:16">
      <c r="A938" s="185" t="s">
        <v>165</v>
      </c>
      <c r="B938" s="186"/>
      <c r="C938" s="690" t="s">
        <v>1806</v>
      </c>
      <c r="D938" s="187" t="s">
        <v>1812</v>
      </c>
      <c r="E938" s="186" t="s">
        <v>176</v>
      </c>
      <c r="F938" s="60" t="s">
        <v>1811</v>
      </c>
      <c r="G938" s="38">
        <v>0</v>
      </c>
      <c r="H938" s="38" t="str">
        <f>IFERROR(VLOOKUP(D938,#REF!,4,0),"0")</f>
        <v>0</v>
      </c>
      <c r="I938" s="38"/>
      <c r="J938" s="38">
        <f>VLOOKUP(F938,'数据-省本级决算数'!$A:$B,2,0)</f>
        <v>0</v>
      </c>
      <c r="K938" s="193"/>
      <c r="L938" s="193"/>
      <c r="M938" s="193">
        <f t="shared" si="90"/>
        <v>0</v>
      </c>
      <c r="N938" s="148" t="str">
        <f t="shared" si="86"/>
        <v/>
      </c>
      <c r="O938" s="194" t="str">
        <f t="shared" si="87"/>
        <v>否</v>
      </c>
      <c r="P938" s="194" t="str">
        <f t="shared" si="91"/>
        <v>是</v>
      </c>
    </row>
    <row r="939" s="175" customFormat="1" ht="18.95" customHeight="1" spans="1:16">
      <c r="A939" s="185" t="s">
        <v>165</v>
      </c>
      <c r="B939" s="186" t="s">
        <v>165</v>
      </c>
      <c r="C939" s="690" t="s">
        <v>1806</v>
      </c>
      <c r="D939" s="187" t="s">
        <v>1814</v>
      </c>
      <c r="E939" s="186" t="s">
        <v>176</v>
      </c>
      <c r="F939" s="60" t="s">
        <v>1813</v>
      </c>
      <c r="G939" s="38">
        <v>0</v>
      </c>
      <c r="H939" s="38" t="str">
        <f>IFERROR(VLOOKUP(D939,#REF!,4,0),"0")</f>
        <v>0</v>
      </c>
      <c r="I939" s="38"/>
      <c r="J939" s="38">
        <f>VLOOKUP(F939,'数据-省本级决算数'!$A:$B,2,0)</f>
        <v>0</v>
      </c>
      <c r="K939" s="193"/>
      <c r="L939" s="193"/>
      <c r="M939" s="193">
        <f t="shared" si="90"/>
        <v>0</v>
      </c>
      <c r="N939" s="148" t="str">
        <f t="shared" si="86"/>
        <v/>
      </c>
      <c r="O939" s="194" t="str">
        <f t="shared" si="87"/>
        <v>否</v>
      </c>
      <c r="P939" s="194" t="str">
        <f t="shared" si="91"/>
        <v>是</v>
      </c>
    </row>
    <row r="940" s="175" customFormat="1" ht="18.95" customHeight="1" spans="1:16">
      <c r="A940" s="185" t="s">
        <v>165</v>
      </c>
      <c r="B940" s="186" t="s">
        <v>165</v>
      </c>
      <c r="C940" s="690" t="s">
        <v>1806</v>
      </c>
      <c r="D940" s="187" t="s">
        <v>1816</v>
      </c>
      <c r="E940" s="186" t="s">
        <v>176</v>
      </c>
      <c r="F940" s="60" t="s">
        <v>1815</v>
      </c>
      <c r="G940" s="38">
        <v>11000</v>
      </c>
      <c r="H940" s="38" t="str">
        <f>IFERROR(VLOOKUP(D940,#REF!,4,0),"0")</f>
        <v>0</v>
      </c>
      <c r="I940" s="38"/>
      <c r="J940" s="38">
        <f>VLOOKUP(F940,'数据-省本级决算数'!$A:$B,2,0)</f>
        <v>0</v>
      </c>
      <c r="K940" s="193">
        <f t="shared" si="88"/>
        <v>0</v>
      </c>
      <c r="L940" s="193" t="e">
        <f t="shared" si="89"/>
        <v>#DIV/0!</v>
      </c>
      <c r="M940" s="193">
        <f t="shared" si="90"/>
        <v>0</v>
      </c>
      <c r="N940" s="148">
        <f t="shared" si="86"/>
        <v>-1</v>
      </c>
      <c r="O940" s="194" t="str">
        <f t="shared" si="87"/>
        <v>是</v>
      </c>
      <c r="P940" s="194" t="str">
        <f t="shared" si="91"/>
        <v>是</v>
      </c>
    </row>
    <row r="941" s="175" customFormat="1" ht="18.95" customHeight="1" spans="1:16">
      <c r="A941" s="185" t="s">
        <v>165</v>
      </c>
      <c r="B941" s="186" t="s">
        <v>165</v>
      </c>
      <c r="C941" s="690" t="s">
        <v>1806</v>
      </c>
      <c r="D941" s="187" t="s">
        <v>1818</v>
      </c>
      <c r="E941" s="186" t="s">
        <v>176</v>
      </c>
      <c r="F941" s="39" t="s">
        <v>1817</v>
      </c>
      <c r="G941" s="38">
        <v>0</v>
      </c>
      <c r="H941" s="38" t="str">
        <f>IFERROR(VLOOKUP(D941,#REF!,4,0),"0")</f>
        <v>0</v>
      </c>
      <c r="I941" s="38"/>
      <c r="J941" s="38">
        <f>VLOOKUP(F941,'数据-省本级决算数'!$A:$B,2,0)</f>
        <v>0</v>
      </c>
      <c r="K941" s="193"/>
      <c r="L941" s="193"/>
      <c r="M941" s="193">
        <f t="shared" si="90"/>
        <v>0</v>
      </c>
      <c r="N941" s="148" t="str">
        <f t="shared" si="86"/>
        <v/>
      </c>
      <c r="O941" s="194" t="str">
        <f t="shared" si="87"/>
        <v>否</v>
      </c>
      <c r="P941" s="194" t="str">
        <f t="shared" si="91"/>
        <v>是</v>
      </c>
    </row>
    <row r="942" s="175" customFormat="1" ht="18.95" customHeight="1" spans="1:16">
      <c r="A942" s="185" t="s">
        <v>165</v>
      </c>
      <c r="B942" s="690" t="s">
        <v>1596</v>
      </c>
      <c r="C942" s="186"/>
      <c r="D942" s="187" t="s">
        <v>1820</v>
      </c>
      <c r="E942" s="186"/>
      <c r="F942" s="60" t="s">
        <v>1819</v>
      </c>
      <c r="G942" s="188">
        <f ca="1">SUMIF($C941:$C2163,$D942,$G941:$G2162)</f>
        <v>0</v>
      </c>
      <c r="H942" s="38">
        <f ca="1">SUMIF($C941:$C2162,$D942,$H941:$H2161)</f>
        <v>0</v>
      </c>
      <c r="I942" s="38">
        <f>IFERROR(VLOOKUP(F942,'数据-省本级调整数'!$A:$B,2,0),0)</f>
        <v>198</v>
      </c>
      <c r="J942" s="38">
        <f>VLOOKUP(F942,'数据-省本级决算数'!$A:$B,2,0)</f>
        <v>198</v>
      </c>
      <c r="K942" s="193"/>
      <c r="L942" s="193" t="e">
        <f ca="1" t="shared" si="89"/>
        <v>#DIV/0!</v>
      </c>
      <c r="M942" s="193">
        <f t="shared" si="90"/>
        <v>1</v>
      </c>
      <c r="N942" s="146" t="str">
        <f ca="1" t="shared" si="86"/>
        <v/>
      </c>
      <c r="O942" s="194" t="str">
        <f ca="1" t="shared" si="87"/>
        <v>是</v>
      </c>
      <c r="P942" s="194" t="str">
        <f t="shared" si="91"/>
        <v>是</v>
      </c>
    </row>
    <row r="943" s="175" customFormat="1" ht="18.95" customHeight="1" spans="1:16">
      <c r="A943" s="185" t="s">
        <v>165</v>
      </c>
      <c r="B943" s="186" t="s">
        <v>165</v>
      </c>
      <c r="C943" s="690" t="s">
        <v>1820</v>
      </c>
      <c r="D943" s="187" t="s">
        <v>1822</v>
      </c>
      <c r="E943" s="186" t="s">
        <v>176</v>
      </c>
      <c r="F943" s="62" t="s">
        <v>1821</v>
      </c>
      <c r="G943" s="38">
        <v>0</v>
      </c>
      <c r="H943" s="38" t="str">
        <f>IFERROR(VLOOKUP(D943,#REF!,4,0),"0")</f>
        <v>0</v>
      </c>
      <c r="I943" s="38"/>
      <c r="J943" s="38">
        <f>VLOOKUP(F943,'数据-省本级决算数'!$A:$B,2,0)</f>
        <v>0</v>
      </c>
      <c r="K943" s="193"/>
      <c r="L943" s="193" t="e">
        <f t="shared" si="89"/>
        <v>#DIV/0!</v>
      </c>
      <c r="M943" s="193">
        <f t="shared" si="90"/>
        <v>0</v>
      </c>
      <c r="N943" s="148" t="str">
        <f t="shared" si="86"/>
        <v/>
      </c>
      <c r="O943" s="194" t="str">
        <f t="shared" si="87"/>
        <v>否</v>
      </c>
      <c r="P943" s="194" t="str">
        <f t="shared" si="91"/>
        <v>是</v>
      </c>
    </row>
    <row r="944" s="175" customFormat="1" ht="18.95" customHeight="1" spans="1:16">
      <c r="A944" s="185" t="s">
        <v>165</v>
      </c>
      <c r="B944" s="186"/>
      <c r="C944" s="690" t="s">
        <v>1820</v>
      </c>
      <c r="D944" s="187" t="s">
        <v>1824</v>
      </c>
      <c r="E944" s="186" t="s">
        <v>176</v>
      </c>
      <c r="F944" s="60" t="s">
        <v>1823</v>
      </c>
      <c r="G944" s="38">
        <v>0</v>
      </c>
      <c r="H944" s="38" t="str">
        <f>IFERROR(VLOOKUP(D944,#REF!,4,0),"0")</f>
        <v>0</v>
      </c>
      <c r="I944" s="38"/>
      <c r="J944" s="38">
        <f>VLOOKUP(F944,'数据-省本级决算数'!$A:$B,2,0)</f>
        <v>0</v>
      </c>
      <c r="K944" s="193"/>
      <c r="L944" s="193" t="e">
        <f t="shared" si="89"/>
        <v>#DIV/0!</v>
      </c>
      <c r="M944" s="193">
        <f t="shared" si="90"/>
        <v>0</v>
      </c>
      <c r="N944" s="148" t="str">
        <f t="shared" si="86"/>
        <v/>
      </c>
      <c r="O944" s="194" t="str">
        <f t="shared" si="87"/>
        <v>否</v>
      </c>
      <c r="P944" s="194" t="str">
        <f t="shared" si="91"/>
        <v>是</v>
      </c>
    </row>
    <row r="945" s="175" customFormat="1" ht="18.95" customHeight="1" spans="1:16">
      <c r="A945" s="185" t="s">
        <v>165</v>
      </c>
      <c r="B945" s="186" t="s">
        <v>165</v>
      </c>
      <c r="C945" s="690" t="s">
        <v>1820</v>
      </c>
      <c r="D945" s="187" t="s">
        <v>1826</v>
      </c>
      <c r="E945" s="186" t="s">
        <v>176</v>
      </c>
      <c r="F945" s="60" t="s">
        <v>1825</v>
      </c>
      <c r="G945" s="38">
        <v>0</v>
      </c>
      <c r="H945" s="38" t="str">
        <f>IFERROR(VLOOKUP(D945,#REF!,4,0),"0")</f>
        <v>0</v>
      </c>
      <c r="I945" s="38"/>
      <c r="J945" s="38">
        <f>VLOOKUP(F945,'数据-省本级决算数'!$A:$B,2,0)</f>
        <v>198</v>
      </c>
      <c r="K945" s="193"/>
      <c r="L945" s="193"/>
      <c r="M945" s="193">
        <f t="shared" si="90"/>
        <v>0</v>
      </c>
      <c r="N945" s="148" t="str">
        <f t="shared" si="86"/>
        <v/>
      </c>
      <c r="O945" s="194" t="str">
        <f t="shared" si="87"/>
        <v>是</v>
      </c>
      <c r="P945" s="194" t="str">
        <f t="shared" si="91"/>
        <v>是</v>
      </c>
    </row>
    <row r="946" s="175" customFormat="1" ht="18.95" customHeight="1" spans="1:16">
      <c r="A946" s="185" t="s">
        <v>165</v>
      </c>
      <c r="B946" s="690" t="s">
        <v>1596</v>
      </c>
      <c r="C946" s="186"/>
      <c r="D946" s="689" t="s">
        <v>1828</v>
      </c>
      <c r="E946" s="186"/>
      <c r="F946" s="39" t="s">
        <v>1827</v>
      </c>
      <c r="G946" s="188">
        <f ca="1">SUMIF($C945:$C2167,$D946,$G945:$G2166)</f>
        <v>0</v>
      </c>
      <c r="H946" s="38">
        <f ca="1">SUMIF($C945:$C2166,$D946,$H945:$H2165)</f>
        <v>0</v>
      </c>
      <c r="I946" s="38">
        <f>IFERROR(VLOOKUP(F946,'数据-省本级调整数'!$A:$B,2,0),0)</f>
        <v>0</v>
      </c>
      <c r="J946" s="38">
        <f>VLOOKUP(F946,'数据-省本级决算数'!$A:$B,2,0)</f>
        <v>0</v>
      </c>
      <c r="K946" s="193"/>
      <c r="L946" s="193"/>
      <c r="M946" s="193">
        <f t="shared" si="90"/>
        <v>0</v>
      </c>
      <c r="N946" s="146" t="str">
        <f ca="1" t="shared" si="86"/>
        <v/>
      </c>
      <c r="O946" s="194" t="str">
        <f ca="1" t="shared" si="87"/>
        <v>否</v>
      </c>
      <c r="P946" s="194" t="str">
        <f t="shared" si="91"/>
        <v>是</v>
      </c>
    </row>
    <row r="947" s="175" customFormat="1" ht="18.95" customHeight="1" spans="1:16">
      <c r="A947" s="185" t="s">
        <v>165</v>
      </c>
      <c r="B947" s="186" t="s">
        <v>165</v>
      </c>
      <c r="C947" s="690" t="s">
        <v>1828</v>
      </c>
      <c r="D947" s="187" t="s">
        <v>1830</v>
      </c>
      <c r="E947" s="186" t="s">
        <v>176</v>
      </c>
      <c r="F947" s="39" t="s">
        <v>1829</v>
      </c>
      <c r="G947" s="38">
        <v>0</v>
      </c>
      <c r="H947" s="38" t="str">
        <f>IFERROR(VLOOKUP(D947,#REF!,4,0),"0")</f>
        <v>0</v>
      </c>
      <c r="I947" s="38"/>
      <c r="J947" s="38">
        <f>VLOOKUP(F947,'数据-省本级决算数'!$A:$B,2,0)</f>
        <v>0</v>
      </c>
      <c r="K947" s="193"/>
      <c r="L947" s="193"/>
      <c r="M947" s="193">
        <f t="shared" si="90"/>
        <v>0</v>
      </c>
      <c r="N947" s="148" t="str">
        <f t="shared" si="86"/>
        <v/>
      </c>
      <c r="O947" s="194" t="str">
        <f t="shared" si="87"/>
        <v>否</v>
      </c>
      <c r="P947" s="194" t="str">
        <f t="shared" si="91"/>
        <v>是</v>
      </c>
    </row>
    <row r="948" s="175" customFormat="1" ht="18.95" customHeight="1" spans="1:16">
      <c r="A948" s="185" t="s">
        <v>165</v>
      </c>
      <c r="B948" s="186" t="s">
        <v>165</v>
      </c>
      <c r="C948" s="690" t="s">
        <v>1828</v>
      </c>
      <c r="D948" s="187" t="s">
        <v>1832</v>
      </c>
      <c r="E948" s="186" t="s">
        <v>176</v>
      </c>
      <c r="F948" s="39" t="s">
        <v>1831</v>
      </c>
      <c r="G948" s="38">
        <v>0</v>
      </c>
      <c r="H948" s="38" t="str">
        <f>IFERROR(VLOOKUP(D948,#REF!,4,0),"0")</f>
        <v>0</v>
      </c>
      <c r="I948" s="38"/>
      <c r="J948" s="38">
        <f>VLOOKUP(F948,'数据-省本级决算数'!$A:$B,2,0)</f>
        <v>0</v>
      </c>
      <c r="K948" s="193"/>
      <c r="L948" s="193"/>
      <c r="M948" s="193">
        <f t="shared" si="90"/>
        <v>0</v>
      </c>
      <c r="N948" s="148" t="str">
        <f t="shared" si="86"/>
        <v/>
      </c>
      <c r="O948" s="194" t="str">
        <f t="shared" si="87"/>
        <v>否</v>
      </c>
      <c r="P948" s="194" t="str">
        <f t="shared" si="91"/>
        <v>是</v>
      </c>
    </row>
    <row r="949" s="175" customFormat="1" ht="18.95" customHeight="1" spans="1:16">
      <c r="A949" s="185"/>
      <c r="B949" s="198"/>
      <c r="C949" s="690" t="s">
        <v>1828</v>
      </c>
      <c r="D949" s="689" t="s">
        <v>1834</v>
      </c>
      <c r="E949" s="186" t="s">
        <v>176</v>
      </c>
      <c r="F949" s="39" t="s">
        <v>1833</v>
      </c>
      <c r="G949" s="38">
        <v>0</v>
      </c>
      <c r="H949" s="38" t="str">
        <f>IFERROR(VLOOKUP(D949,#REF!,4,0),"0")</f>
        <v>0</v>
      </c>
      <c r="I949" s="38"/>
      <c r="J949" s="38">
        <f>VLOOKUP(F949,'数据-省本级决算数'!$A:$B,2,0)</f>
        <v>0</v>
      </c>
      <c r="K949" s="193"/>
      <c r="L949" s="193"/>
      <c r="M949" s="193">
        <f t="shared" si="90"/>
        <v>0</v>
      </c>
      <c r="N949" s="148" t="str">
        <f t="shared" si="86"/>
        <v/>
      </c>
      <c r="O949" s="194" t="str">
        <f t="shared" si="87"/>
        <v>否</v>
      </c>
      <c r="P949" s="194" t="str">
        <f t="shared" si="91"/>
        <v>是</v>
      </c>
    </row>
    <row r="950" s="175" customFormat="1" ht="18.95" customHeight="1" spans="1:16">
      <c r="A950" s="185"/>
      <c r="B950" s="690" t="s">
        <v>1596</v>
      </c>
      <c r="C950" s="186"/>
      <c r="D950" s="39">
        <v>21399</v>
      </c>
      <c r="E950" s="186"/>
      <c r="F950" s="62" t="s">
        <v>1835</v>
      </c>
      <c r="G950" s="188">
        <f ca="1">SUMIF($C949:$C2171,$D950,$G949:$G2170)</f>
        <v>1568</v>
      </c>
      <c r="H950" s="38">
        <f ca="1">SUMIF($C949:$C2170,$D950,$H949:$H2169)</f>
        <v>0</v>
      </c>
      <c r="I950" s="38">
        <f>IFERROR(VLOOKUP(F950,'数据-省本级调整数'!$A:$B,2,0),0)</f>
        <v>50073</v>
      </c>
      <c r="J950" s="38">
        <f>VLOOKUP(F950,'数据-省本级决算数'!$A:$B,2,0)</f>
        <v>2016</v>
      </c>
      <c r="K950" s="193">
        <f ca="1" t="shared" si="88"/>
        <v>1.29</v>
      </c>
      <c r="L950" s="193" t="e">
        <f ca="1" t="shared" si="89"/>
        <v>#DIV/0!</v>
      </c>
      <c r="M950" s="193">
        <f t="shared" si="90"/>
        <v>0.04</v>
      </c>
      <c r="N950" s="146">
        <f ca="1" t="shared" si="86"/>
        <v>0.286</v>
      </c>
      <c r="O950" s="194" t="str">
        <f ca="1" t="shared" si="87"/>
        <v>是</v>
      </c>
      <c r="P950" s="194" t="str">
        <f t="shared" si="91"/>
        <v>是</v>
      </c>
    </row>
    <row r="951" s="175" customFormat="1" ht="18.95" customHeight="1" spans="1:16">
      <c r="A951" s="185"/>
      <c r="B951" s="186"/>
      <c r="C951" s="39">
        <v>21399</v>
      </c>
      <c r="D951" s="39">
        <v>2139901</v>
      </c>
      <c r="E951" s="186" t="s">
        <v>176</v>
      </c>
      <c r="F951" s="62" t="s">
        <v>1836</v>
      </c>
      <c r="G951" s="38">
        <v>0</v>
      </c>
      <c r="H951" s="38" t="str">
        <f>IFERROR(VLOOKUP(D951,#REF!,4,0),"0")</f>
        <v>0</v>
      </c>
      <c r="I951" s="38"/>
      <c r="J951" s="38">
        <f>VLOOKUP(F951,'数据-省本级决算数'!$A:$B,2,0)</f>
        <v>0</v>
      </c>
      <c r="K951" s="193"/>
      <c r="L951" s="193"/>
      <c r="M951" s="193">
        <f t="shared" si="90"/>
        <v>0</v>
      </c>
      <c r="N951" s="148" t="str">
        <f t="shared" si="86"/>
        <v/>
      </c>
      <c r="O951" s="194" t="str">
        <f t="shared" si="87"/>
        <v>否</v>
      </c>
      <c r="P951" s="194" t="str">
        <f t="shared" si="91"/>
        <v>是</v>
      </c>
    </row>
    <row r="952" s="175" customFormat="1" ht="18.95" customHeight="1" spans="1:16">
      <c r="A952" s="185"/>
      <c r="B952" s="186"/>
      <c r="C952" s="39">
        <v>21399</v>
      </c>
      <c r="D952" s="39">
        <v>2139999</v>
      </c>
      <c r="E952" s="186" t="s">
        <v>176</v>
      </c>
      <c r="F952" s="62" t="s">
        <v>1837</v>
      </c>
      <c r="G952" s="38">
        <v>1568</v>
      </c>
      <c r="H952" s="38" t="str">
        <f>IFERROR(VLOOKUP(D952,#REF!,4,0),"0")</f>
        <v>0</v>
      </c>
      <c r="I952" s="38"/>
      <c r="J952" s="38">
        <f>VLOOKUP(F952,'数据-省本级决算数'!$A:$B,2,0)</f>
        <v>2016</v>
      </c>
      <c r="K952" s="193">
        <f t="shared" si="88"/>
        <v>1.29</v>
      </c>
      <c r="L952" s="193" t="e">
        <f t="shared" si="89"/>
        <v>#DIV/0!</v>
      </c>
      <c r="M952" s="193">
        <f t="shared" si="90"/>
        <v>0</v>
      </c>
      <c r="N952" s="148">
        <f t="shared" ref="N952:N1015" si="92">IF(ISERROR(J952/G952-1),"",J952/G952-1)</f>
        <v>0.286</v>
      </c>
      <c r="O952" s="194" t="str">
        <f t="shared" si="87"/>
        <v>是</v>
      </c>
      <c r="P952" s="194" t="str">
        <f t="shared" si="91"/>
        <v>是</v>
      </c>
    </row>
    <row r="953" s="175" customFormat="1" ht="18.95" customHeight="1" spans="1:16">
      <c r="A953" s="185" t="s">
        <v>164</v>
      </c>
      <c r="B953" s="186" t="s">
        <v>165</v>
      </c>
      <c r="C953" s="186"/>
      <c r="D953" s="187" t="s">
        <v>1839</v>
      </c>
      <c r="E953" s="186"/>
      <c r="F953" s="59" t="s">
        <v>1838</v>
      </c>
      <c r="G953" s="188">
        <f ca="1">SUMIF($B954:$B$1300,$D953,$G954:$G$1300)</f>
        <v>3518255</v>
      </c>
      <c r="H953" s="188">
        <f ca="1">SUMIF($B954:$B$1300,$D953,$H954:$H$1300)</f>
        <v>0</v>
      </c>
      <c r="I953" s="188">
        <f>SUMIF($B954:$B$1300,$D953,$I954:$I$1300)</f>
        <v>3091850</v>
      </c>
      <c r="J953" s="38">
        <f>VLOOKUP(F953,'数据-省本级决算数'!$A:$B,2,0)</f>
        <v>3080936</v>
      </c>
      <c r="K953" s="193">
        <f ca="1" t="shared" si="88"/>
        <v>0.88</v>
      </c>
      <c r="L953" s="193" t="e">
        <f ca="1" t="shared" si="89"/>
        <v>#DIV/0!</v>
      </c>
      <c r="M953" s="193">
        <f t="shared" si="90"/>
        <v>1</v>
      </c>
      <c r="N953" s="146">
        <f ca="1" t="shared" si="92"/>
        <v>-0.124</v>
      </c>
      <c r="O953" s="194" t="str">
        <f ca="1" t="shared" si="87"/>
        <v>是</v>
      </c>
      <c r="P953" s="194" t="str">
        <f t="shared" si="91"/>
        <v>是</v>
      </c>
    </row>
    <row r="954" s="175" customFormat="1" ht="18.95" customHeight="1" spans="1:16">
      <c r="A954" s="185" t="s">
        <v>165</v>
      </c>
      <c r="B954" s="690" t="s">
        <v>1839</v>
      </c>
      <c r="C954" s="186"/>
      <c r="D954" s="689" t="s">
        <v>1841</v>
      </c>
      <c r="E954" s="186"/>
      <c r="F954" s="60" t="s">
        <v>1840</v>
      </c>
      <c r="G954" s="38">
        <f ca="1">SUMIF($C953:$C2175,$D954,$G953:$G2174)</f>
        <v>1872256</v>
      </c>
      <c r="H954" s="38">
        <f ca="1">SUMIF($C953:$C2174,$D954,$H953:$H2173)</f>
        <v>0</v>
      </c>
      <c r="I954" s="38">
        <f>IFERROR(VLOOKUP(F954,'数据-省本级调整数'!$A:$B,2,0),0)</f>
        <v>1434429</v>
      </c>
      <c r="J954" s="38">
        <f>VLOOKUP(F954,'数据-省本级决算数'!$A:$B,2,0)</f>
        <v>1424205</v>
      </c>
      <c r="K954" s="193">
        <f ca="1" t="shared" si="88"/>
        <v>0.76</v>
      </c>
      <c r="L954" s="193" t="e">
        <f ca="1" t="shared" si="89"/>
        <v>#DIV/0!</v>
      </c>
      <c r="M954" s="193">
        <f t="shared" si="90"/>
        <v>0.99</v>
      </c>
      <c r="N954" s="148">
        <f ca="1" t="shared" si="92"/>
        <v>-0.239</v>
      </c>
      <c r="O954" s="194" t="str">
        <f ca="1" t="shared" si="87"/>
        <v>是</v>
      </c>
      <c r="P954" s="194" t="str">
        <f t="shared" si="91"/>
        <v>是</v>
      </c>
    </row>
    <row r="955" s="175" customFormat="1" ht="18.95" customHeight="1" spans="1:16">
      <c r="A955" s="185" t="s">
        <v>165</v>
      </c>
      <c r="B955" s="186" t="s">
        <v>165</v>
      </c>
      <c r="C955" s="690" t="s">
        <v>1841</v>
      </c>
      <c r="D955" s="187" t="s">
        <v>1842</v>
      </c>
      <c r="E955" s="186" t="s">
        <v>176</v>
      </c>
      <c r="F955" s="60" t="s">
        <v>170</v>
      </c>
      <c r="G955" s="38">
        <v>2475</v>
      </c>
      <c r="H955" s="38" t="str">
        <f>IFERROR(VLOOKUP(D955,#REF!,4,0),"0")</f>
        <v>0</v>
      </c>
      <c r="I955" s="38"/>
      <c r="J955" s="38">
        <f>VLOOKUP(F955,'数据-省本级决算数'!$A:$B,2,0)</f>
        <v>4776</v>
      </c>
      <c r="K955" s="193">
        <f t="shared" si="88"/>
        <v>1.93</v>
      </c>
      <c r="L955" s="193" t="e">
        <f t="shared" si="89"/>
        <v>#DIV/0!</v>
      </c>
      <c r="M955" s="193">
        <f t="shared" si="90"/>
        <v>0</v>
      </c>
      <c r="N955" s="148">
        <f t="shared" si="92"/>
        <v>0.93</v>
      </c>
      <c r="O955" s="194" t="str">
        <f t="shared" si="87"/>
        <v>是</v>
      </c>
      <c r="P955" s="194" t="str">
        <f t="shared" si="91"/>
        <v>否</v>
      </c>
    </row>
    <row r="956" s="175" customFormat="1" ht="18.95" customHeight="1" spans="1:16">
      <c r="A956" s="185" t="s">
        <v>165</v>
      </c>
      <c r="B956" s="186"/>
      <c r="C956" s="690" t="s">
        <v>1841</v>
      </c>
      <c r="D956" s="187" t="s">
        <v>1843</v>
      </c>
      <c r="E956" s="186" t="s">
        <v>176</v>
      </c>
      <c r="F956" s="60" t="s">
        <v>172</v>
      </c>
      <c r="G956" s="38">
        <v>100</v>
      </c>
      <c r="H956" s="38" t="str">
        <f>IFERROR(VLOOKUP(D956,#REF!,4,0),"0")</f>
        <v>0</v>
      </c>
      <c r="I956" s="38"/>
      <c r="J956" s="38">
        <f>VLOOKUP(F956,'数据-省本级决算数'!$A:$B,2,0)</f>
        <v>590</v>
      </c>
      <c r="K956" s="193">
        <f t="shared" si="88"/>
        <v>5.9</v>
      </c>
      <c r="L956" s="193"/>
      <c r="M956" s="193">
        <f t="shared" si="90"/>
        <v>0</v>
      </c>
      <c r="N956" s="148">
        <f t="shared" si="92"/>
        <v>4.9</v>
      </c>
      <c r="O956" s="194" t="str">
        <f t="shared" si="87"/>
        <v>是</v>
      </c>
      <c r="P956" s="194" t="str">
        <f t="shared" si="91"/>
        <v>否</v>
      </c>
    </row>
    <row r="957" s="175" customFormat="1" ht="18.95" customHeight="1" spans="1:16">
      <c r="A957" s="185" t="s">
        <v>165</v>
      </c>
      <c r="B957" s="186" t="s">
        <v>165</v>
      </c>
      <c r="C957" s="690" t="s">
        <v>1841</v>
      </c>
      <c r="D957" s="187" t="s">
        <v>1844</v>
      </c>
      <c r="E957" s="186" t="s">
        <v>176</v>
      </c>
      <c r="F957" s="60" t="s">
        <v>174</v>
      </c>
      <c r="G957" s="38">
        <v>119</v>
      </c>
      <c r="H957" s="38" t="str">
        <f>IFERROR(VLOOKUP(D957,#REF!,4,0),"0")</f>
        <v>0</v>
      </c>
      <c r="I957" s="38"/>
      <c r="J957" s="38">
        <f>VLOOKUP(F957,'数据-省本级决算数'!$A:$B,2,0)</f>
        <v>713</v>
      </c>
      <c r="K957" s="193">
        <f t="shared" si="88"/>
        <v>5.99</v>
      </c>
      <c r="L957" s="193" t="e">
        <f t="shared" si="89"/>
        <v>#DIV/0!</v>
      </c>
      <c r="M957" s="193">
        <f t="shared" si="90"/>
        <v>0</v>
      </c>
      <c r="N957" s="148">
        <f t="shared" si="92"/>
        <v>4.992</v>
      </c>
      <c r="O957" s="194" t="str">
        <f t="shared" si="87"/>
        <v>是</v>
      </c>
      <c r="P957" s="194" t="str">
        <f t="shared" si="91"/>
        <v>否</v>
      </c>
    </row>
    <row r="958" s="175" customFormat="1" ht="18.95" customHeight="1" spans="1:16">
      <c r="A958" s="185" t="s">
        <v>165</v>
      </c>
      <c r="B958" s="186" t="s">
        <v>165</v>
      </c>
      <c r="C958" s="690" t="s">
        <v>1841</v>
      </c>
      <c r="D958" s="187" t="s">
        <v>1846</v>
      </c>
      <c r="E958" s="186" t="s">
        <v>176</v>
      </c>
      <c r="F958" s="60" t="s">
        <v>1845</v>
      </c>
      <c r="G958" s="38">
        <v>300000</v>
      </c>
      <c r="H958" s="38" t="str">
        <f>IFERROR(VLOOKUP(D958,#REF!,4,0),"0")</f>
        <v>0</v>
      </c>
      <c r="I958" s="38"/>
      <c r="J958" s="38">
        <f>VLOOKUP(F958,'数据-省本级决算数'!$A:$B,2,0)</f>
        <v>400000</v>
      </c>
      <c r="K958" s="193">
        <f t="shared" si="88"/>
        <v>1.33</v>
      </c>
      <c r="L958" s="193" t="e">
        <f t="shared" si="89"/>
        <v>#DIV/0!</v>
      </c>
      <c r="M958" s="193">
        <f t="shared" si="90"/>
        <v>0</v>
      </c>
      <c r="N958" s="148">
        <f t="shared" si="92"/>
        <v>0.333</v>
      </c>
      <c r="O958" s="194" t="str">
        <f t="shared" si="87"/>
        <v>是</v>
      </c>
      <c r="P958" s="194" t="str">
        <f t="shared" si="91"/>
        <v>否</v>
      </c>
    </row>
    <row r="959" s="175" customFormat="1" ht="18.95" customHeight="1" spans="1:16">
      <c r="A959" s="185"/>
      <c r="B959" s="186"/>
      <c r="C959" s="690" t="s">
        <v>1841</v>
      </c>
      <c r="D959" s="187" t="s">
        <v>1848</v>
      </c>
      <c r="E959" s="186" t="s">
        <v>176</v>
      </c>
      <c r="F959" s="60" t="s">
        <v>1847</v>
      </c>
      <c r="G959" s="38">
        <v>18007</v>
      </c>
      <c r="H959" s="38" t="str">
        <f>IFERROR(VLOOKUP(D959,#REF!,4,0),"0")</f>
        <v>0</v>
      </c>
      <c r="I959" s="38"/>
      <c r="J959" s="38">
        <f>VLOOKUP(F959,'数据-省本级决算数'!$A:$B,2,0)</f>
        <v>28158</v>
      </c>
      <c r="K959" s="193">
        <f t="shared" si="88"/>
        <v>1.56</v>
      </c>
      <c r="L959" s="193"/>
      <c r="M959" s="193">
        <f t="shared" si="90"/>
        <v>0</v>
      </c>
      <c r="N959" s="148">
        <f t="shared" si="92"/>
        <v>0.564</v>
      </c>
      <c r="O959" s="194" t="str">
        <f t="shared" si="87"/>
        <v>是</v>
      </c>
      <c r="P959" s="194" t="str">
        <f t="shared" si="91"/>
        <v>否</v>
      </c>
    </row>
    <row r="960" s="175" customFormat="1" ht="18.95" customHeight="1" spans="1:16">
      <c r="A960" s="185"/>
      <c r="B960" s="186"/>
      <c r="C960" s="690" t="s">
        <v>1841</v>
      </c>
      <c r="D960" s="187" t="s">
        <v>1850</v>
      </c>
      <c r="E960" s="186" t="s">
        <v>176</v>
      </c>
      <c r="F960" s="60" t="s">
        <v>1849</v>
      </c>
      <c r="G960" s="38">
        <v>276159</v>
      </c>
      <c r="H960" s="38" t="str">
        <f>IFERROR(VLOOKUP(D960,#REF!,4,0),"0")</f>
        <v>0</v>
      </c>
      <c r="I960" s="38"/>
      <c r="J960" s="38">
        <f>VLOOKUP(F960,'数据-省本级决算数'!$A:$B,2,0)</f>
        <v>388891</v>
      </c>
      <c r="K960" s="193">
        <f t="shared" si="88"/>
        <v>1.41</v>
      </c>
      <c r="L960" s="193" t="e">
        <f t="shared" si="89"/>
        <v>#DIV/0!</v>
      </c>
      <c r="M960" s="193">
        <f t="shared" si="90"/>
        <v>0</v>
      </c>
      <c r="N960" s="148">
        <f t="shared" si="92"/>
        <v>0.408</v>
      </c>
      <c r="O960" s="194" t="str">
        <f t="shared" si="87"/>
        <v>是</v>
      </c>
      <c r="P960" s="194" t="str">
        <f t="shared" si="91"/>
        <v>否</v>
      </c>
    </row>
    <row r="961" s="175" customFormat="1" ht="18.95" customHeight="1" spans="1:16">
      <c r="A961" s="185" t="s">
        <v>165</v>
      </c>
      <c r="B961" s="186" t="s">
        <v>165</v>
      </c>
      <c r="C961" s="690" t="s">
        <v>1841</v>
      </c>
      <c r="D961" s="187" t="s">
        <v>1852</v>
      </c>
      <c r="E961" s="186" t="s">
        <v>176</v>
      </c>
      <c r="F961" s="60" t="s">
        <v>1851</v>
      </c>
      <c r="G961" s="38">
        <v>0</v>
      </c>
      <c r="H961" s="38" t="str">
        <f>IFERROR(VLOOKUP(D961,#REF!,4,0),"0")</f>
        <v>0</v>
      </c>
      <c r="I961" s="38"/>
      <c r="J961" s="38">
        <f>VLOOKUP(F961,'数据-省本级决算数'!$A:$B,2,0)</f>
        <v>0</v>
      </c>
      <c r="K961" s="193"/>
      <c r="L961" s="193"/>
      <c r="M961" s="193">
        <f t="shared" si="90"/>
        <v>0</v>
      </c>
      <c r="N961" s="148" t="str">
        <f t="shared" si="92"/>
        <v/>
      </c>
      <c r="O961" s="194" t="str">
        <f t="shared" si="87"/>
        <v>否</v>
      </c>
      <c r="P961" s="194" t="str">
        <f t="shared" si="91"/>
        <v>否</v>
      </c>
    </row>
    <row r="962" s="175" customFormat="1" ht="18.95" customHeight="1" spans="1:16">
      <c r="A962" s="185" t="s">
        <v>165</v>
      </c>
      <c r="B962" s="186" t="s">
        <v>165</v>
      </c>
      <c r="C962" s="690" t="s">
        <v>1841</v>
      </c>
      <c r="D962" s="187" t="s">
        <v>1854</v>
      </c>
      <c r="E962" s="186" t="s">
        <v>176</v>
      </c>
      <c r="F962" s="60" t="s">
        <v>1853</v>
      </c>
      <c r="G962" s="38">
        <v>37984</v>
      </c>
      <c r="H962" s="38" t="str">
        <f>IFERROR(VLOOKUP(D962,#REF!,4,0),"0")</f>
        <v>0</v>
      </c>
      <c r="I962" s="38"/>
      <c r="J962" s="38">
        <f>VLOOKUP(F962,'数据-省本级决算数'!$A:$B,2,0)</f>
        <v>40113</v>
      </c>
      <c r="K962" s="193">
        <f t="shared" si="88"/>
        <v>1.06</v>
      </c>
      <c r="L962" s="193" t="e">
        <f t="shared" si="89"/>
        <v>#DIV/0!</v>
      </c>
      <c r="M962" s="193">
        <f t="shared" si="90"/>
        <v>0</v>
      </c>
      <c r="N962" s="148">
        <f t="shared" si="92"/>
        <v>0.056</v>
      </c>
      <c r="O962" s="194" t="str">
        <f t="shared" si="87"/>
        <v>是</v>
      </c>
      <c r="P962" s="194" t="str">
        <f t="shared" si="91"/>
        <v>否</v>
      </c>
    </row>
    <row r="963" s="175" customFormat="1" ht="18.95" customHeight="1" spans="1:16">
      <c r="A963" s="185" t="s">
        <v>165</v>
      </c>
      <c r="B963" s="186" t="s">
        <v>165</v>
      </c>
      <c r="C963" s="690" t="s">
        <v>1841</v>
      </c>
      <c r="D963" s="187" t="s">
        <v>1856</v>
      </c>
      <c r="E963" s="186" t="s">
        <v>176</v>
      </c>
      <c r="F963" s="60" t="s">
        <v>1855</v>
      </c>
      <c r="G963" s="38">
        <v>335</v>
      </c>
      <c r="H963" s="38" t="str">
        <f>IFERROR(VLOOKUP(D963,#REF!,4,0),"0")</f>
        <v>0</v>
      </c>
      <c r="I963" s="38"/>
      <c r="J963" s="38">
        <f>VLOOKUP(F963,'数据-省本级决算数'!$A:$B,2,0)</f>
        <v>813</v>
      </c>
      <c r="K963" s="193">
        <f t="shared" si="88"/>
        <v>2.43</v>
      </c>
      <c r="L963" s="193" t="e">
        <f t="shared" si="89"/>
        <v>#DIV/0!</v>
      </c>
      <c r="M963" s="193">
        <f t="shared" si="90"/>
        <v>0</v>
      </c>
      <c r="N963" s="148">
        <f t="shared" si="92"/>
        <v>1.427</v>
      </c>
      <c r="O963" s="194" t="str">
        <f t="shared" si="87"/>
        <v>是</v>
      </c>
      <c r="P963" s="194" t="str">
        <f t="shared" si="91"/>
        <v>否</v>
      </c>
    </row>
    <row r="964" s="175" customFormat="1" ht="18.95" customHeight="1" spans="1:16">
      <c r="A964" s="185" t="s">
        <v>165</v>
      </c>
      <c r="B964" s="186" t="s">
        <v>165</v>
      </c>
      <c r="C964" s="690" t="s">
        <v>1841</v>
      </c>
      <c r="D964" s="187" t="s">
        <v>1858</v>
      </c>
      <c r="E964" s="186" t="s">
        <v>176</v>
      </c>
      <c r="F964" s="60" t="s">
        <v>1857</v>
      </c>
      <c r="G964" s="38">
        <v>2974</v>
      </c>
      <c r="H964" s="38" t="str">
        <f>IFERROR(VLOOKUP(D964,#REF!,4,0),"0")</f>
        <v>0</v>
      </c>
      <c r="I964" s="38"/>
      <c r="J964" s="38">
        <f>VLOOKUP(F964,'数据-省本级决算数'!$A:$B,2,0)</f>
        <v>4506</v>
      </c>
      <c r="K964" s="193">
        <f t="shared" si="88"/>
        <v>1.52</v>
      </c>
      <c r="L964" s="193" t="e">
        <f t="shared" si="89"/>
        <v>#DIV/0!</v>
      </c>
      <c r="M964" s="193">
        <f t="shared" si="90"/>
        <v>0</v>
      </c>
      <c r="N964" s="148">
        <f t="shared" si="92"/>
        <v>0.515</v>
      </c>
      <c r="O964" s="194" t="str">
        <f t="shared" ref="O964:O1027" si="93">IF(F964&lt;&gt;"",IF(SUM(G964:J964)&lt;&gt;0,"是","否"),"空")</f>
        <v>是</v>
      </c>
      <c r="P964" s="194" t="str">
        <f t="shared" si="91"/>
        <v>否</v>
      </c>
    </row>
    <row r="965" s="175" customFormat="1" ht="18.95" customHeight="1" spans="1:16">
      <c r="A965" s="185" t="s">
        <v>165</v>
      </c>
      <c r="B965" s="186" t="s">
        <v>165</v>
      </c>
      <c r="C965" s="690" t="s">
        <v>1841</v>
      </c>
      <c r="D965" s="187" t="s">
        <v>1860</v>
      </c>
      <c r="E965" s="186" t="s">
        <v>176</v>
      </c>
      <c r="F965" s="60" t="s">
        <v>1859</v>
      </c>
      <c r="G965" s="38">
        <v>13243</v>
      </c>
      <c r="H965" s="38" t="str">
        <f>IFERROR(VLOOKUP(D965,#REF!,4,0),"0")</f>
        <v>0</v>
      </c>
      <c r="I965" s="38"/>
      <c r="J965" s="38">
        <f>VLOOKUP(F965,'数据-省本级决算数'!$A:$B,2,0)</f>
        <v>22445</v>
      </c>
      <c r="K965" s="193">
        <f t="shared" ref="K965:K1025" si="94">J965/G965</f>
        <v>1.69</v>
      </c>
      <c r="L965" s="193" t="e">
        <f t="shared" ref="L965:L1026" si="95">J965/H965</f>
        <v>#DIV/0!</v>
      </c>
      <c r="M965" s="193">
        <f t="shared" ref="M965:M1028" si="96">IFERROR(J965/I965,0)</f>
        <v>0</v>
      </c>
      <c r="N965" s="148">
        <f t="shared" si="92"/>
        <v>0.695</v>
      </c>
      <c r="O965" s="194" t="str">
        <f t="shared" si="93"/>
        <v>是</v>
      </c>
      <c r="P965" s="194" t="str">
        <f t="shared" ref="P965:P1028" si="97">IF(C965&lt;&gt;"",IF(OR(LEFT(D965,3)="205",LEFT(D965,3)="206",LEFT(D965,3)="207",LEFT(D965,3)="208",LEFT(D965,3)="210",LEFT(D965,3)="213"),"是","否"),"是")</f>
        <v>否</v>
      </c>
    </row>
    <row r="966" s="175" customFormat="1" ht="18.95" customHeight="1" spans="1:16">
      <c r="A966" s="185" t="s">
        <v>165</v>
      </c>
      <c r="B966" s="186" t="s">
        <v>165</v>
      </c>
      <c r="C966" s="690" t="s">
        <v>1841</v>
      </c>
      <c r="D966" s="187" t="s">
        <v>1862</v>
      </c>
      <c r="E966" s="186" t="s">
        <v>176</v>
      </c>
      <c r="F966" s="60" t="s">
        <v>1861</v>
      </c>
      <c r="G966" s="38">
        <v>52606</v>
      </c>
      <c r="H966" s="38" t="str">
        <f>IFERROR(VLOOKUP(D966,#REF!,4,0),"0")</f>
        <v>0</v>
      </c>
      <c r="I966" s="38"/>
      <c r="J966" s="38">
        <f>VLOOKUP(F966,'数据-省本级决算数'!$A:$B,2,0)</f>
        <v>55373</v>
      </c>
      <c r="K966" s="193">
        <f t="shared" si="94"/>
        <v>1.05</v>
      </c>
      <c r="L966" s="193" t="e">
        <f t="shared" si="95"/>
        <v>#DIV/0!</v>
      </c>
      <c r="M966" s="193">
        <f t="shared" si="96"/>
        <v>0</v>
      </c>
      <c r="N966" s="148">
        <f t="shared" si="92"/>
        <v>0.053</v>
      </c>
      <c r="O966" s="194" t="str">
        <f t="shared" si="93"/>
        <v>是</v>
      </c>
      <c r="P966" s="194" t="str">
        <f t="shared" si="97"/>
        <v>否</v>
      </c>
    </row>
    <row r="967" s="175" customFormat="1" ht="18.95" customHeight="1" spans="1:16">
      <c r="A967" s="185" t="s">
        <v>165</v>
      </c>
      <c r="B967" s="186" t="s">
        <v>165</v>
      </c>
      <c r="C967" s="690" t="s">
        <v>1841</v>
      </c>
      <c r="D967" s="187" t="s">
        <v>1864</v>
      </c>
      <c r="E967" s="186" t="s">
        <v>176</v>
      </c>
      <c r="F967" s="60" t="s">
        <v>1863</v>
      </c>
      <c r="G967" s="38">
        <v>0</v>
      </c>
      <c r="H967" s="38" t="str">
        <f>IFERROR(VLOOKUP(D967,#REF!,4,0),"0")</f>
        <v>0</v>
      </c>
      <c r="I967" s="38"/>
      <c r="J967" s="38">
        <f>VLOOKUP(F967,'数据-省本级决算数'!$A:$B,2,0)</f>
        <v>0</v>
      </c>
      <c r="K967" s="193"/>
      <c r="L967" s="193" t="e">
        <f t="shared" si="95"/>
        <v>#DIV/0!</v>
      </c>
      <c r="M967" s="193">
        <f t="shared" si="96"/>
        <v>0</v>
      </c>
      <c r="N967" s="148" t="str">
        <f t="shared" si="92"/>
        <v/>
      </c>
      <c r="O967" s="194" t="str">
        <f t="shared" si="93"/>
        <v>否</v>
      </c>
      <c r="P967" s="194" t="str">
        <f t="shared" si="97"/>
        <v>否</v>
      </c>
    </row>
    <row r="968" s="175" customFormat="1" ht="18.95" customHeight="1" spans="1:16">
      <c r="A968" s="185" t="s">
        <v>165</v>
      </c>
      <c r="B968" s="186" t="s">
        <v>165</v>
      </c>
      <c r="C968" s="690" t="s">
        <v>1841</v>
      </c>
      <c r="D968" s="187" t="s">
        <v>1866</v>
      </c>
      <c r="E968" s="186" t="s">
        <v>176</v>
      </c>
      <c r="F968" s="60" t="s">
        <v>1865</v>
      </c>
      <c r="G968" s="38">
        <v>0</v>
      </c>
      <c r="H968" s="38" t="str">
        <f>IFERROR(VLOOKUP(D968,#REF!,4,0),"0")</f>
        <v>0</v>
      </c>
      <c r="I968" s="38"/>
      <c r="J968" s="38">
        <f>VLOOKUP(F968,'数据-省本级决算数'!$A:$B,2,0)</f>
        <v>0</v>
      </c>
      <c r="K968" s="193"/>
      <c r="L968" s="193"/>
      <c r="M968" s="193">
        <f t="shared" si="96"/>
        <v>0</v>
      </c>
      <c r="N968" s="148" t="str">
        <f t="shared" si="92"/>
        <v/>
      </c>
      <c r="O968" s="194" t="str">
        <f t="shared" si="93"/>
        <v>否</v>
      </c>
      <c r="P968" s="194" t="str">
        <f t="shared" si="97"/>
        <v>否</v>
      </c>
    </row>
    <row r="969" s="175" customFormat="1" ht="18.95" customHeight="1" spans="1:16">
      <c r="A969" s="185" t="s">
        <v>165</v>
      </c>
      <c r="B969" s="186" t="s">
        <v>165</v>
      </c>
      <c r="C969" s="690" t="s">
        <v>1841</v>
      </c>
      <c r="D969" s="187" t="s">
        <v>1868</v>
      </c>
      <c r="E969" s="186" t="s">
        <v>176</v>
      </c>
      <c r="F969" s="60" t="s">
        <v>1867</v>
      </c>
      <c r="G969" s="38">
        <v>0</v>
      </c>
      <c r="H969" s="38" t="str">
        <f>IFERROR(VLOOKUP(D969,#REF!,4,0),"0")</f>
        <v>0</v>
      </c>
      <c r="I969" s="38"/>
      <c r="J969" s="38">
        <f>VLOOKUP(F969,'数据-省本级决算数'!$A:$B,2,0)</f>
        <v>3000</v>
      </c>
      <c r="K969" s="193"/>
      <c r="L969" s="193" t="e">
        <f t="shared" si="95"/>
        <v>#DIV/0!</v>
      </c>
      <c r="M969" s="193">
        <f t="shared" si="96"/>
        <v>0</v>
      </c>
      <c r="N969" s="148" t="str">
        <f t="shared" si="92"/>
        <v/>
      </c>
      <c r="O969" s="194" t="str">
        <f t="shared" si="93"/>
        <v>是</v>
      </c>
      <c r="P969" s="194" t="str">
        <f t="shared" si="97"/>
        <v>否</v>
      </c>
    </row>
    <row r="970" s="175" customFormat="1" ht="18.95" customHeight="1" spans="1:16">
      <c r="A970" s="185" t="s">
        <v>165</v>
      </c>
      <c r="B970" s="186" t="s">
        <v>165</v>
      </c>
      <c r="C970" s="690" t="s">
        <v>1841</v>
      </c>
      <c r="D970" s="187" t="s">
        <v>1870</v>
      </c>
      <c r="E970" s="186" t="s">
        <v>176</v>
      </c>
      <c r="F970" s="60" t="s">
        <v>1869</v>
      </c>
      <c r="G970" s="38">
        <v>365</v>
      </c>
      <c r="H970" s="38" t="str">
        <f>IFERROR(VLOOKUP(D970,#REF!,4,0),"0")</f>
        <v>0</v>
      </c>
      <c r="I970" s="38"/>
      <c r="J970" s="38">
        <f>VLOOKUP(F970,'数据-省本级决算数'!$A:$B,2,0)</f>
        <v>1058</v>
      </c>
      <c r="K970" s="193">
        <f t="shared" si="94"/>
        <v>2.9</v>
      </c>
      <c r="L970" s="193" t="e">
        <f t="shared" si="95"/>
        <v>#DIV/0!</v>
      </c>
      <c r="M970" s="193">
        <f t="shared" si="96"/>
        <v>0</v>
      </c>
      <c r="N970" s="148">
        <f t="shared" si="92"/>
        <v>1.899</v>
      </c>
      <c r="O970" s="194" t="str">
        <f t="shared" si="93"/>
        <v>是</v>
      </c>
      <c r="P970" s="194" t="str">
        <f t="shared" si="97"/>
        <v>否</v>
      </c>
    </row>
    <row r="971" s="175" customFormat="1" ht="18.95" customHeight="1" spans="1:16">
      <c r="A971" s="185" t="s">
        <v>165</v>
      </c>
      <c r="B971" s="186" t="s">
        <v>165</v>
      </c>
      <c r="C971" s="690" t="s">
        <v>1841</v>
      </c>
      <c r="D971" s="187" t="s">
        <v>1872</v>
      </c>
      <c r="E971" s="186" t="s">
        <v>176</v>
      </c>
      <c r="F971" s="60" t="s">
        <v>1871</v>
      </c>
      <c r="G971" s="38">
        <v>0</v>
      </c>
      <c r="H971" s="38" t="str">
        <f>IFERROR(VLOOKUP(D971,#REF!,4,0),"0")</f>
        <v>0</v>
      </c>
      <c r="I971" s="38"/>
      <c r="J971" s="38">
        <f>VLOOKUP(F971,'数据-省本级决算数'!$A:$B,2,0)</f>
        <v>0</v>
      </c>
      <c r="K971" s="193"/>
      <c r="L971" s="193"/>
      <c r="M971" s="193">
        <f t="shared" si="96"/>
        <v>0</v>
      </c>
      <c r="N971" s="148" t="str">
        <f t="shared" si="92"/>
        <v/>
      </c>
      <c r="O971" s="194" t="str">
        <f t="shared" si="93"/>
        <v>否</v>
      </c>
      <c r="P971" s="194" t="str">
        <f t="shared" si="97"/>
        <v>否</v>
      </c>
    </row>
    <row r="972" s="175" customFormat="1" ht="18.95" customHeight="1" spans="1:16">
      <c r="A972" s="185" t="s">
        <v>165</v>
      </c>
      <c r="B972" s="186" t="s">
        <v>165</v>
      </c>
      <c r="C972" s="690" t="s">
        <v>1841</v>
      </c>
      <c r="D972" s="187" t="s">
        <v>1874</v>
      </c>
      <c r="E972" s="186" t="s">
        <v>176</v>
      </c>
      <c r="F972" s="60" t="s">
        <v>1873</v>
      </c>
      <c r="G972" s="38">
        <v>0</v>
      </c>
      <c r="H972" s="38" t="str">
        <f>IFERROR(VLOOKUP(D972,#REF!,4,0),"0")</f>
        <v>0</v>
      </c>
      <c r="I972" s="38"/>
      <c r="J972" s="38">
        <f>VLOOKUP(F972,'数据-省本级决算数'!$A:$B,2,0)</f>
        <v>0</v>
      </c>
      <c r="K972" s="193"/>
      <c r="L972" s="193"/>
      <c r="M972" s="193">
        <f t="shared" si="96"/>
        <v>0</v>
      </c>
      <c r="N972" s="148" t="str">
        <f t="shared" si="92"/>
        <v/>
      </c>
      <c r="O972" s="194" t="str">
        <f t="shared" si="93"/>
        <v>否</v>
      </c>
      <c r="P972" s="194" t="str">
        <f t="shared" si="97"/>
        <v>否</v>
      </c>
    </row>
    <row r="973" s="175" customFormat="1" ht="18.95" customHeight="1" spans="1:16">
      <c r="A973" s="185" t="s">
        <v>165</v>
      </c>
      <c r="B973" s="186" t="s">
        <v>165</v>
      </c>
      <c r="C973" s="690" t="s">
        <v>1841</v>
      </c>
      <c r="D973" s="187" t="s">
        <v>1876</v>
      </c>
      <c r="E973" s="186" t="s">
        <v>176</v>
      </c>
      <c r="F973" s="60" t="s">
        <v>1875</v>
      </c>
      <c r="G973" s="38">
        <v>1529</v>
      </c>
      <c r="H973" s="38" t="str">
        <f>IFERROR(VLOOKUP(D973,#REF!,4,0),"0")</f>
        <v>0</v>
      </c>
      <c r="I973" s="38"/>
      <c r="J973" s="38">
        <f>VLOOKUP(F973,'数据-省本级决算数'!$A:$B,2,0)</f>
        <v>277</v>
      </c>
      <c r="K973" s="193">
        <f t="shared" si="94"/>
        <v>0.18</v>
      </c>
      <c r="L973" s="193" t="e">
        <f t="shared" si="95"/>
        <v>#DIV/0!</v>
      </c>
      <c r="M973" s="193">
        <f t="shared" si="96"/>
        <v>0</v>
      </c>
      <c r="N973" s="148">
        <f t="shared" si="92"/>
        <v>-0.819</v>
      </c>
      <c r="O973" s="194" t="str">
        <f t="shared" si="93"/>
        <v>是</v>
      </c>
      <c r="P973" s="194" t="str">
        <f t="shared" si="97"/>
        <v>否</v>
      </c>
    </row>
    <row r="974" s="175" customFormat="1" ht="18.95" customHeight="1" spans="1:16">
      <c r="A974" s="185" t="s">
        <v>165</v>
      </c>
      <c r="B974" s="186" t="s">
        <v>165</v>
      </c>
      <c r="C974" s="690" t="s">
        <v>1841</v>
      </c>
      <c r="D974" s="187" t="s">
        <v>1878</v>
      </c>
      <c r="E974" s="186" t="s">
        <v>176</v>
      </c>
      <c r="F974" s="60" t="s">
        <v>1877</v>
      </c>
      <c r="G974" s="38">
        <v>0</v>
      </c>
      <c r="H974" s="38" t="str">
        <f>IFERROR(VLOOKUP(D974,#REF!,4,0),"0")</f>
        <v>0</v>
      </c>
      <c r="I974" s="38"/>
      <c r="J974" s="38">
        <f>VLOOKUP(F974,'数据-省本级决算数'!$A:$B,2,0)</f>
        <v>0</v>
      </c>
      <c r="K974" s="193"/>
      <c r="L974" s="193"/>
      <c r="M974" s="193">
        <f t="shared" si="96"/>
        <v>0</v>
      </c>
      <c r="N974" s="148" t="str">
        <f t="shared" si="92"/>
        <v/>
      </c>
      <c r="O974" s="194" t="str">
        <f t="shared" si="93"/>
        <v>否</v>
      </c>
      <c r="P974" s="194" t="str">
        <f t="shared" si="97"/>
        <v>否</v>
      </c>
    </row>
    <row r="975" s="175" customFormat="1" ht="18.95" customHeight="1" spans="1:16">
      <c r="A975" s="185" t="s">
        <v>165</v>
      </c>
      <c r="B975" s="186" t="s">
        <v>165</v>
      </c>
      <c r="C975" s="690" t="s">
        <v>1841</v>
      </c>
      <c r="D975" s="187" t="s">
        <v>1880</v>
      </c>
      <c r="E975" s="186" t="s">
        <v>176</v>
      </c>
      <c r="F975" s="60" t="s">
        <v>1879</v>
      </c>
      <c r="G975" s="38">
        <v>0</v>
      </c>
      <c r="H975" s="38" t="str">
        <f>IFERROR(VLOOKUP(D975,#REF!,4,0),"0")</f>
        <v>0</v>
      </c>
      <c r="I975" s="38"/>
      <c r="J975" s="38">
        <f>VLOOKUP(F975,'数据-省本级决算数'!$A:$B,2,0)</f>
        <v>0</v>
      </c>
      <c r="K975" s="193"/>
      <c r="L975" s="193"/>
      <c r="M975" s="193">
        <f t="shared" si="96"/>
        <v>0</v>
      </c>
      <c r="N975" s="148" t="str">
        <f t="shared" si="92"/>
        <v/>
      </c>
      <c r="O975" s="194" t="str">
        <f t="shared" si="93"/>
        <v>否</v>
      </c>
      <c r="P975" s="194" t="str">
        <f t="shared" si="97"/>
        <v>否</v>
      </c>
    </row>
    <row r="976" s="175" customFormat="1" ht="18.95" customHeight="1" spans="1:16">
      <c r="A976" s="185" t="s">
        <v>165</v>
      </c>
      <c r="B976" s="186" t="s">
        <v>165</v>
      </c>
      <c r="C976" s="690" t="s">
        <v>1841</v>
      </c>
      <c r="D976" s="187" t="s">
        <v>1882</v>
      </c>
      <c r="E976" s="186" t="s">
        <v>176</v>
      </c>
      <c r="F976" s="60" t="s">
        <v>1881</v>
      </c>
      <c r="G976" s="38">
        <v>0</v>
      </c>
      <c r="H976" s="38" t="str">
        <f>IFERROR(VLOOKUP(D976,#REF!,4,0),"0")</f>
        <v>0</v>
      </c>
      <c r="I976" s="38"/>
      <c r="J976" s="38">
        <f>VLOOKUP(F976,'数据-省本级决算数'!$A:$B,2,0)</f>
        <v>0</v>
      </c>
      <c r="K976" s="193"/>
      <c r="L976" s="193"/>
      <c r="M976" s="193">
        <f t="shared" si="96"/>
        <v>0</v>
      </c>
      <c r="N976" s="148" t="str">
        <f t="shared" si="92"/>
        <v/>
      </c>
      <c r="O976" s="194" t="str">
        <f t="shared" si="93"/>
        <v>否</v>
      </c>
      <c r="P976" s="194" t="str">
        <f t="shared" si="97"/>
        <v>否</v>
      </c>
    </row>
    <row r="977" s="175" customFormat="1" ht="18.95" customHeight="1" spans="1:16">
      <c r="A977" s="185" t="s">
        <v>165</v>
      </c>
      <c r="B977" s="186" t="s">
        <v>165</v>
      </c>
      <c r="C977" s="690" t="s">
        <v>1841</v>
      </c>
      <c r="D977" s="187" t="s">
        <v>1884</v>
      </c>
      <c r="E977" s="186" t="s">
        <v>176</v>
      </c>
      <c r="F977" s="60" t="s">
        <v>1883</v>
      </c>
      <c r="G977" s="38">
        <v>0</v>
      </c>
      <c r="H977" s="38" t="str">
        <f>IFERROR(VLOOKUP(D977,#REF!,4,0),"0")</f>
        <v>0</v>
      </c>
      <c r="I977" s="38"/>
      <c r="J977" s="38">
        <f>VLOOKUP(F977,'数据-省本级决算数'!$A:$B,2,0)</f>
        <v>0</v>
      </c>
      <c r="K977" s="193"/>
      <c r="L977" s="193"/>
      <c r="M977" s="193">
        <f t="shared" si="96"/>
        <v>0</v>
      </c>
      <c r="N977" s="148" t="str">
        <f t="shared" si="92"/>
        <v/>
      </c>
      <c r="O977" s="194" t="str">
        <f t="shared" si="93"/>
        <v>否</v>
      </c>
      <c r="P977" s="194" t="str">
        <f t="shared" si="97"/>
        <v>否</v>
      </c>
    </row>
    <row r="978" s="175" customFormat="1" ht="18.95" customHeight="1" spans="1:16">
      <c r="A978" s="185" t="s">
        <v>165</v>
      </c>
      <c r="B978" s="186" t="s">
        <v>165</v>
      </c>
      <c r="C978" s="690" t="s">
        <v>1841</v>
      </c>
      <c r="D978" s="187" t="s">
        <v>1886</v>
      </c>
      <c r="E978" s="186" t="s">
        <v>176</v>
      </c>
      <c r="F978" s="60" t="s">
        <v>1885</v>
      </c>
      <c r="G978" s="38">
        <v>23</v>
      </c>
      <c r="H978" s="38" t="str">
        <f>IFERROR(VLOOKUP(D978,#REF!,4,0),"0")</f>
        <v>0</v>
      </c>
      <c r="I978" s="38"/>
      <c r="J978" s="38">
        <f>VLOOKUP(F978,'数据-省本级决算数'!$A:$B,2,0)</f>
        <v>0</v>
      </c>
      <c r="K978" s="193">
        <f t="shared" si="94"/>
        <v>0</v>
      </c>
      <c r="L978" s="193" t="e">
        <f t="shared" si="95"/>
        <v>#DIV/0!</v>
      </c>
      <c r="M978" s="193">
        <f t="shared" si="96"/>
        <v>0</v>
      </c>
      <c r="N978" s="148">
        <f t="shared" si="92"/>
        <v>-1</v>
      </c>
      <c r="O978" s="194" t="str">
        <f t="shared" si="93"/>
        <v>是</v>
      </c>
      <c r="P978" s="194" t="str">
        <f t="shared" si="97"/>
        <v>否</v>
      </c>
    </row>
    <row r="979" s="175" customFormat="1" ht="18.95" customHeight="1" spans="1:16">
      <c r="A979" s="185" t="s">
        <v>165</v>
      </c>
      <c r="B979" s="186" t="s">
        <v>165</v>
      </c>
      <c r="C979" s="690" t="s">
        <v>1841</v>
      </c>
      <c r="D979" s="187" t="s">
        <v>1888</v>
      </c>
      <c r="E979" s="186" t="s">
        <v>176</v>
      </c>
      <c r="F979" s="60" t="s">
        <v>1887</v>
      </c>
      <c r="G979" s="38">
        <v>0</v>
      </c>
      <c r="H979" s="38" t="str">
        <f>IFERROR(VLOOKUP(D979,#REF!,4,0),"0")</f>
        <v>0</v>
      </c>
      <c r="I979" s="38"/>
      <c r="J979" s="38">
        <f>VLOOKUP(F979,'数据-省本级决算数'!$A:$B,2,0)</f>
        <v>0</v>
      </c>
      <c r="K979" s="193"/>
      <c r="L979" s="193"/>
      <c r="M979" s="193">
        <f t="shared" si="96"/>
        <v>0</v>
      </c>
      <c r="N979" s="148" t="str">
        <f t="shared" si="92"/>
        <v/>
      </c>
      <c r="O979" s="194" t="str">
        <f t="shared" si="93"/>
        <v>否</v>
      </c>
      <c r="P979" s="194" t="str">
        <f t="shared" si="97"/>
        <v>否</v>
      </c>
    </row>
    <row r="980" s="175" customFormat="1" ht="18.95" customHeight="1" spans="1:16">
      <c r="A980" s="185" t="s">
        <v>165</v>
      </c>
      <c r="B980" s="186" t="s">
        <v>165</v>
      </c>
      <c r="C980" s="690" t="s">
        <v>1841</v>
      </c>
      <c r="D980" s="187" t="s">
        <v>1890</v>
      </c>
      <c r="E980" s="186" t="s">
        <v>176</v>
      </c>
      <c r="F980" s="60" t="s">
        <v>1889</v>
      </c>
      <c r="G980" s="38">
        <v>0</v>
      </c>
      <c r="H980" s="38" t="str">
        <f>IFERROR(VLOOKUP(D980,#REF!,4,0),"0")</f>
        <v>0</v>
      </c>
      <c r="I980" s="38"/>
      <c r="J980" s="38">
        <f>VLOOKUP(F980,'数据-省本级决算数'!$A:$B,2,0)</f>
        <v>0</v>
      </c>
      <c r="K980" s="193"/>
      <c r="L980" s="193"/>
      <c r="M980" s="193">
        <f t="shared" si="96"/>
        <v>0</v>
      </c>
      <c r="N980" s="148" t="str">
        <f t="shared" si="92"/>
        <v/>
      </c>
      <c r="O980" s="194" t="str">
        <f t="shared" si="93"/>
        <v>否</v>
      </c>
      <c r="P980" s="194" t="str">
        <f t="shared" si="97"/>
        <v>否</v>
      </c>
    </row>
    <row r="981" s="175" customFormat="1" ht="18.95" customHeight="1" spans="1:16">
      <c r="A981" s="185" t="s">
        <v>165</v>
      </c>
      <c r="B981" s="186" t="s">
        <v>165</v>
      </c>
      <c r="C981" s="690" t="s">
        <v>1841</v>
      </c>
      <c r="D981" s="187" t="s">
        <v>1892</v>
      </c>
      <c r="E981" s="186" t="s">
        <v>176</v>
      </c>
      <c r="F981" s="60" t="s">
        <v>1891</v>
      </c>
      <c r="G981" s="38">
        <v>3270</v>
      </c>
      <c r="H981" s="38" t="str">
        <f>IFERROR(VLOOKUP(D981,#REF!,4,0),"0")</f>
        <v>0</v>
      </c>
      <c r="I981" s="38"/>
      <c r="J981" s="38">
        <f>VLOOKUP(F981,'数据-省本级决算数'!$A:$B,2,0)</f>
        <v>0</v>
      </c>
      <c r="K981" s="193">
        <f t="shared" si="94"/>
        <v>0</v>
      </c>
      <c r="L981" s="193" t="e">
        <f t="shared" si="95"/>
        <v>#DIV/0!</v>
      </c>
      <c r="M981" s="193">
        <f t="shared" si="96"/>
        <v>0</v>
      </c>
      <c r="N981" s="148">
        <f t="shared" si="92"/>
        <v>-1</v>
      </c>
      <c r="O981" s="194" t="str">
        <f t="shared" si="93"/>
        <v>是</v>
      </c>
      <c r="P981" s="194" t="str">
        <f t="shared" si="97"/>
        <v>否</v>
      </c>
    </row>
    <row r="982" s="175" customFormat="1" ht="18.95" customHeight="1" spans="1:16">
      <c r="A982" s="185" t="s">
        <v>165</v>
      </c>
      <c r="B982" s="186" t="s">
        <v>165</v>
      </c>
      <c r="C982" s="690" t="s">
        <v>1841</v>
      </c>
      <c r="D982" s="187" t="s">
        <v>1894</v>
      </c>
      <c r="E982" s="186" t="s">
        <v>176</v>
      </c>
      <c r="F982" s="60" t="s">
        <v>1893</v>
      </c>
      <c r="G982" s="38">
        <v>1039220</v>
      </c>
      <c r="H982" s="38" t="str">
        <f>IFERROR(VLOOKUP(D982,#REF!,4,0),"0")</f>
        <v>0</v>
      </c>
      <c r="I982" s="38"/>
      <c r="J982" s="38">
        <f>VLOOKUP(F982,'数据-省本级决算数'!$A:$B,2,0)</f>
        <v>419311</v>
      </c>
      <c r="K982" s="193">
        <f t="shared" si="94"/>
        <v>0.4</v>
      </c>
      <c r="L982" s="193" t="e">
        <f t="shared" si="95"/>
        <v>#DIV/0!</v>
      </c>
      <c r="M982" s="193">
        <f t="shared" si="96"/>
        <v>0</v>
      </c>
      <c r="N982" s="148">
        <f t="shared" si="92"/>
        <v>-0.597</v>
      </c>
      <c r="O982" s="194" t="str">
        <f t="shared" si="93"/>
        <v>是</v>
      </c>
      <c r="P982" s="194" t="str">
        <f t="shared" si="97"/>
        <v>否</v>
      </c>
    </row>
    <row r="983" s="175" customFormat="1" ht="18.95" customHeight="1" spans="1:16">
      <c r="A983" s="185" t="s">
        <v>165</v>
      </c>
      <c r="B983" s="186" t="s">
        <v>165</v>
      </c>
      <c r="C983" s="690" t="s">
        <v>1841</v>
      </c>
      <c r="D983" s="187" t="s">
        <v>1896</v>
      </c>
      <c r="E983" s="186" t="s">
        <v>176</v>
      </c>
      <c r="F983" s="60" t="s">
        <v>1895</v>
      </c>
      <c r="G983" s="38">
        <v>123847</v>
      </c>
      <c r="H983" s="38" t="str">
        <f>IFERROR(VLOOKUP(D983,#REF!,4,0),"0")</f>
        <v>0</v>
      </c>
      <c r="I983" s="38"/>
      <c r="J983" s="38">
        <f>VLOOKUP(F983,'数据-省本级决算数'!$A:$B,2,0)</f>
        <v>57632</v>
      </c>
      <c r="K983" s="193">
        <f t="shared" si="94"/>
        <v>0.47</v>
      </c>
      <c r="L983" s="193" t="e">
        <f t="shared" si="95"/>
        <v>#DIV/0!</v>
      </c>
      <c r="M983" s="193">
        <f t="shared" si="96"/>
        <v>0</v>
      </c>
      <c r="N983" s="148">
        <f t="shared" si="92"/>
        <v>-0.535</v>
      </c>
      <c r="O983" s="194" t="str">
        <f t="shared" si="93"/>
        <v>是</v>
      </c>
      <c r="P983" s="194" t="str">
        <f t="shared" si="97"/>
        <v>否</v>
      </c>
    </row>
    <row r="984" s="175" customFormat="1" ht="18.95" customHeight="1" spans="1:16">
      <c r="A984" s="185" t="s">
        <v>165</v>
      </c>
      <c r="B984" s="690" t="s">
        <v>1839</v>
      </c>
      <c r="C984" s="186"/>
      <c r="D984" s="187" t="s">
        <v>1898</v>
      </c>
      <c r="E984" s="186"/>
      <c r="F984" s="60" t="s">
        <v>1897</v>
      </c>
      <c r="G984" s="38">
        <f ca="1">SUMIF($C983:$C2205,$D984,$G983:$G2204)</f>
        <v>302892</v>
      </c>
      <c r="H984" s="38">
        <f ca="1">SUMIF($C983:$C2204,$D984,$H983:$H2203)</f>
        <v>0</v>
      </c>
      <c r="I984" s="38">
        <f>IFERROR(VLOOKUP(F984,'数据-省本级调整数'!$A:$B,2,0),0)</f>
        <v>401814</v>
      </c>
      <c r="J984" s="38">
        <f>VLOOKUP(F984,'数据-省本级决算数'!$A:$B,2,0)</f>
        <v>401736</v>
      </c>
      <c r="K984" s="193">
        <f ca="1" t="shared" si="94"/>
        <v>1.33</v>
      </c>
      <c r="L984" s="193" t="e">
        <f ca="1" t="shared" si="95"/>
        <v>#DIV/0!</v>
      </c>
      <c r="M984" s="193">
        <f t="shared" si="96"/>
        <v>1</v>
      </c>
      <c r="N984" s="148">
        <f ca="1" t="shared" si="92"/>
        <v>0.326</v>
      </c>
      <c r="O984" s="194" t="str">
        <f ca="1" t="shared" si="93"/>
        <v>是</v>
      </c>
      <c r="P984" s="194" t="str">
        <f t="shared" si="97"/>
        <v>是</v>
      </c>
    </row>
    <row r="985" s="175" customFormat="1" ht="18.95" customHeight="1" spans="1:16">
      <c r="A985" s="185" t="s">
        <v>165</v>
      </c>
      <c r="B985" s="186" t="s">
        <v>165</v>
      </c>
      <c r="C985" s="690" t="s">
        <v>1898</v>
      </c>
      <c r="D985" s="187" t="s">
        <v>1899</v>
      </c>
      <c r="E985" s="186" t="s">
        <v>176</v>
      </c>
      <c r="F985" s="60" t="s">
        <v>170</v>
      </c>
      <c r="G985" s="38">
        <v>0</v>
      </c>
      <c r="H985" s="38" t="str">
        <f>IFERROR(VLOOKUP(D985,#REF!,4,0),"0")</f>
        <v>0</v>
      </c>
      <c r="I985" s="38"/>
      <c r="J985" s="38">
        <f>VLOOKUP(F985,'数据-省本级决算数'!$A:$B,2,0)</f>
        <v>4776</v>
      </c>
      <c r="K985" s="193"/>
      <c r="L985" s="193"/>
      <c r="M985" s="193">
        <f t="shared" si="96"/>
        <v>0</v>
      </c>
      <c r="N985" s="148" t="str">
        <f t="shared" si="92"/>
        <v/>
      </c>
      <c r="O985" s="194" t="str">
        <f t="shared" si="93"/>
        <v>是</v>
      </c>
      <c r="P985" s="194" t="str">
        <f t="shared" si="97"/>
        <v>否</v>
      </c>
    </row>
    <row r="986" s="175" customFormat="1" ht="18.95" customHeight="1" spans="1:16">
      <c r="A986" s="185" t="s">
        <v>165</v>
      </c>
      <c r="B986" s="186" t="s">
        <v>165</v>
      </c>
      <c r="C986" s="690" t="s">
        <v>1898</v>
      </c>
      <c r="D986" s="187" t="s">
        <v>1900</v>
      </c>
      <c r="E986" s="186" t="s">
        <v>176</v>
      </c>
      <c r="F986" s="60" t="s">
        <v>172</v>
      </c>
      <c r="G986" s="38">
        <v>0</v>
      </c>
      <c r="H986" s="38" t="str">
        <f>IFERROR(VLOOKUP(D986,#REF!,4,0),"0")</f>
        <v>0</v>
      </c>
      <c r="I986" s="38"/>
      <c r="J986" s="38">
        <f>VLOOKUP(F986,'数据-省本级决算数'!$A:$B,2,0)</f>
        <v>590</v>
      </c>
      <c r="K986" s="193"/>
      <c r="L986" s="193"/>
      <c r="M986" s="193">
        <f t="shared" si="96"/>
        <v>0</v>
      </c>
      <c r="N986" s="148" t="str">
        <f t="shared" si="92"/>
        <v/>
      </c>
      <c r="O986" s="194" t="str">
        <f t="shared" si="93"/>
        <v>是</v>
      </c>
      <c r="P986" s="194" t="str">
        <f t="shared" si="97"/>
        <v>否</v>
      </c>
    </row>
    <row r="987" s="175" customFormat="1" ht="18.95" customHeight="1" spans="1:16">
      <c r="A987" s="185" t="s">
        <v>165</v>
      </c>
      <c r="B987" s="186" t="s">
        <v>165</v>
      </c>
      <c r="C987" s="690" t="s">
        <v>1898</v>
      </c>
      <c r="D987" s="187" t="s">
        <v>1901</v>
      </c>
      <c r="E987" s="186" t="s">
        <v>176</v>
      </c>
      <c r="F987" s="60" t="s">
        <v>174</v>
      </c>
      <c r="G987" s="38">
        <v>0</v>
      </c>
      <c r="H987" s="38" t="str">
        <f>IFERROR(VLOOKUP(D987,#REF!,4,0),"0")</f>
        <v>0</v>
      </c>
      <c r="I987" s="38"/>
      <c r="J987" s="38">
        <f>VLOOKUP(F987,'数据-省本级决算数'!$A:$B,2,0)</f>
        <v>713</v>
      </c>
      <c r="K987" s="193"/>
      <c r="L987" s="193"/>
      <c r="M987" s="193">
        <f t="shared" si="96"/>
        <v>0</v>
      </c>
      <c r="N987" s="148" t="str">
        <f t="shared" si="92"/>
        <v/>
      </c>
      <c r="O987" s="194" t="str">
        <f t="shared" si="93"/>
        <v>是</v>
      </c>
      <c r="P987" s="194" t="str">
        <f t="shared" si="97"/>
        <v>否</v>
      </c>
    </row>
    <row r="988" s="175" customFormat="1" ht="18.95" customHeight="1" spans="1:16">
      <c r="A988" s="185" t="s">
        <v>165</v>
      </c>
      <c r="B988" s="186" t="s">
        <v>165</v>
      </c>
      <c r="C988" s="690" t="s">
        <v>1898</v>
      </c>
      <c r="D988" s="187" t="s">
        <v>1903</v>
      </c>
      <c r="E988" s="186" t="s">
        <v>176</v>
      </c>
      <c r="F988" s="60" t="s">
        <v>1902</v>
      </c>
      <c r="G988" s="38">
        <v>300332</v>
      </c>
      <c r="H988" s="38" t="str">
        <f>IFERROR(VLOOKUP(D988,#REF!,4,0),"0")</f>
        <v>0</v>
      </c>
      <c r="I988" s="38"/>
      <c r="J988" s="38">
        <f>VLOOKUP(F988,'数据-省本级决算数'!$A:$B,2,0)</f>
        <v>400236</v>
      </c>
      <c r="K988" s="193">
        <f t="shared" si="94"/>
        <v>1.33</v>
      </c>
      <c r="L988" s="193" t="e">
        <f t="shared" si="95"/>
        <v>#DIV/0!</v>
      </c>
      <c r="M988" s="193">
        <f t="shared" si="96"/>
        <v>0</v>
      </c>
      <c r="N988" s="148">
        <f t="shared" si="92"/>
        <v>0.333</v>
      </c>
      <c r="O988" s="194" t="str">
        <f t="shared" si="93"/>
        <v>是</v>
      </c>
      <c r="P988" s="194" t="str">
        <f t="shared" si="97"/>
        <v>否</v>
      </c>
    </row>
    <row r="989" s="175" customFormat="1" ht="18.95" customHeight="1" spans="1:16">
      <c r="A989" s="185" t="s">
        <v>165</v>
      </c>
      <c r="B989" s="186" t="s">
        <v>165</v>
      </c>
      <c r="C989" s="690" t="s">
        <v>1898</v>
      </c>
      <c r="D989" s="187" t="s">
        <v>1905</v>
      </c>
      <c r="E989" s="186" t="s">
        <v>176</v>
      </c>
      <c r="F989" s="60" t="s">
        <v>1904</v>
      </c>
      <c r="G989" s="38">
        <v>0</v>
      </c>
      <c r="H989" s="38" t="str">
        <f>IFERROR(VLOOKUP(D989,#REF!,4,0),"0")</f>
        <v>0</v>
      </c>
      <c r="I989" s="38"/>
      <c r="J989" s="38">
        <f>VLOOKUP(F989,'数据-省本级决算数'!$A:$B,2,0)</f>
        <v>0</v>
      </c>
      <c r="K989" s="193"/>
      <c r="L989" s="193"/>
      <c r="M989" s="193">
        <f t="shared" si="96"/>
        <v>0</v>
      </c>
      <c r="N989" s="148" t="str">
        <f t="shared" si="92"/>
        <v/>
      </c>
      <c r="O989" s="194" t="str">
        <f t="shared" si="93"/>
        <v>否</v>
      </c>
      <c r="P989" s="194" t="str">
        <f t="shared" si="97"/>
        <v>否</v>
      </c>
    </row>
    <row r="990" s="175" customFormat="1" ht="18.95" customHeight="1" spans="1:16">
      <c r="A990" s="185" t="s">
        <v>165</v>
      </c>
      <c r="B990" s="186"/>
      <c r="C990" s="690" t="s">
        <v>1898</v>
      </c>
      <c r="D990" s="187" t="s">
        <v>1907</v>
      </c>
      <c r="E990" s="186" t="s">
        <v>176</v>
      </c>
      <c r="F990" s="60" t="s">
        <v>1906</v>
      </c>
      <c r="G990" s="38">
        <v>0</v>
      </c>
      <c r="H990" s="38" t="str">
        <f>IFERROR(VLOOKUP(D990,#REF!,4,0),"0")</f>
        <v>0</v>
      </c>
      <c r="I990" s="38"/>
      <c r="J990" s="38">
        <f>VLOOKUP(F990,'数据-省本级决算数'!$A:$B,2,0)</f>
        <v>1500</v>
      </c>
      <c r="K990" s="193"/>
      <c r="L990" s="193" t="e">
        <f t="shared" si="95"/>
        <v>#DIV/0!</v>
      </c>
      <c r="M990" s="193">
        <f t="shared" si="96"/>
        <v>0</v>
      </c>
      <c r="N990" s="148" t="str">
        <f t="shared" si="92"/>
        <v/>
      </c>
      <c r="O990" s="194" t="str">
        <f t="shared" si="93"/>
        <v>是</v>
      </c>
      <c r="P990" s="194" t="str">
        <f t="shared" si="97"/>
        <v>否</v>
      </c>
    </row>
    <row r="991" s="175" customFormat="1" ht="18.95" customHeight="1" spans="1:16">
      <c r="A991" s="185" t="s">
        <v>165</v>
      </c>
      <c r="B991" s="186" t="s">
        <v>165</v>
      </c>
      <c r="C991" s="690" t="s">
        <v>1898</v>
      </c>
      <c r="D991" s="187" t="s">
        <v>1909</v>
      </c>
      <c r="E991" s="186" t="s">
        <v>176</v>
      </c>
      <c r="F991" s="60" t="s">
        <v>1908</v>
      </c>
      <c r="G991" s="38">
        <v>0</v>
      </c>
      <c r="H991" s="38" t="str">
        <f>IFERROR(VLOOKUP(D991,#REF!,4,0),"0")</f>
        <v>0</v>
      </c>
      <c r="I991" s="38"/>
      <c r="J991" s="38">
        <f>VLOOKUP(F991,'数据-省本级决算数'!$A:$B,2,0)</f>
        <v>0</v>
      </c>
      <c r="K991" s="193"/>
      <c r="L991" s="193"/>
      <c r="M991" s="193">
        <f t="shared" si="96"/>
        <v>0</v>
      </c>
      <c r="N991" s="148" t="str">
        <f t="shared" si="92"/>
        <v/>
      </c>
      <c r="O991" s="194" t="str">
        <f t="shared" si="93"/>
        <v>否</v>
      </c>
      <c r="P991" s="194" t="str">
        <f t="shared" si="97"/>
        <v>否</v>
      </c>
    </row>
    <row r="992" s="175" customFormat="1" ht="18.95" customHeight="1" spans="1:16">
      <c r="A992" s="185" t="s">
        <v>165</v>
      </c>
      <c r="B992" s="186" t="s">
        <v>165</v>
      </c>
      <c r="C992" s="690" t="s">
        <v>1898</v>
      </c>
      <c r="D992" s="187" t="s">
        <v>1911</v>
      </c>
      <c r="E992" s="186" t="s">
        <v>176</v>
      </c>
      <c r="F992" s="60" t="s">
        <v>1910</v>
      </c>
      <c r="G992" s="38">
        <v>0</v>
      </c>
      <c r="H992" s="38" t="str">
        <f>IFERROR(VLOOKUP(D992,#REF!,4,0),"0")</f>
        <v>0</v>
      </c>
      <c r="I992" s="38"/>
      <c r="J992" s="38">
        <f>VLOOKUP(F992,'数据-省本级决算数'!$A:$B,2,0)</f>
        <v>0</v>
      </c>
      <c r="K992" s="193"/>
      <c r="L992" s="193"/>
      <c r="M992" s="193">
        <f t="shared" si="96"/>
        <v>0</v>
      </c>
      <c r="N992" s="148" t="str">
        <f t="shared" si="92"/>
        <v/>
      </c>
      <c r="O992" s="194" t="str">
        <f t="shared" si="93"/>
        <v>否</v>
      </c>
      <c r="P992" s="194" t="str">
        <f t="shared" si="97"/>
        <v>否</v>
      </c>
    </row>
    <row r="993" s="175" customFormat="1" ht="18.95" customHeight="1" spans="1:16">
      <c r="A993" s="185"/>
      <c r="B993" s="186"/>
      <c r="C993" s="690" t="s">
        <v>1898</v>
      </c>
      <c r="D993" s="689" t="s">
        <v>1913</v>
      </c>
      <c r="E993" s="186" t="s">
        <v>176</v>
      </c>
      <c r="F993" s="60" t="s">
        <v>1912</v>
      </c>
      <c r="G993" s="38">
        <v>2560</v>
      </c>
      <c r="H993" s="38" t="str">
        <f>IFERROR(VLOOKUP(D993,#REF!,4,0),"0")</f>
        <v>0</v>
      </c>
      <c r="I993" s="38"/>
      <c r="J993" s="38">
        <f>VLOOKUP(F993,'数据-省本级决算数'!$A:$B,2,0)</f>
        <v>0</v>
      </c>
      <c r="K993" s="193">
        <f t="shared" si="94"/>
        <v>0</v>
      </c>
      <c r="L993" s="193"/>
      <c r="M993" s="193">
        <f t="shared" si="96"/>
        <v>0</v>
      </c>
      <c r="N993" s="148">
        <f t="shared" si="92"/>
        <v>-1</v>
      </c>
      <c r="O993" s="194" t="str">
        <f t="shared" si="93"/>
        <v>是</v>
      </c>
      <c r="P993" s="194" t="str">
        <f t="shared" si="97"/>
        <v>否</v>
      </c>
    </row>
    <row r="994" s="175" customFormat="1" ht="18.95" customHeight="1" spans="1:16">
      <c r="A994" s="185" t="s">
        <v>165</v>
      </c>
      <c r="B994" s="690" t="s">
        <v>1839</v>
      </c>
      <c r="C994" s="186"/>
      <c r="D994" s="187" t="s">
        <v>1915</v>
      </c>
      <c r="E994" s="186"/>
      <c r="F994" s="60" t="s">
        <v>1914</v>
      </c>
      <c r="G994" s="38">
        <f ca="1">SUMIF($C993:$C2215,$D994,$G993:$G2214)</f>
        <v>47869</v>
      </c>
      <c r="H994" s="38">
        <f ca="1">SUMIF($C993:$C2214,$D994,$H993:$H2213)</f>
        <v>0</v>
      </c>
      <c r="I994" s="38">
        <f>IFERROR(VLOOKUP(F994,'数据-省本级调整数'!$A:$B,2,0),0)</f>
        <v>24912</v>
      </c>
      <c r="J994" s="38">
        <f>VLOOKUP(F994,'数据-省本级决算数'!$A:$B,2,0)</f>
        <v>24912</v>
      </c>
      <c r="K994" s="193">
        <f ca="1" t="shared" si="94"/>
        <v>0.52</v>
      </c>
      <c r="L994" s="193" t="e">
        <f ca="1" t="shared" si="95"/>
        <v>#DIV/0!</v>
      </c>
      <c r="M994" s="193">
        <f t="shared" si="96"/>
        <v>1</v>
      </c>
      <c r="N994" s="148">
        <f ca="1" t="shared" si="92"/>
        <v>-0.48</v>
      </c>
      <c r="O994" s="194" t="str">
        <f ca="1" t="shared" si="93"/>
        <v>是</v>
      </c>
      <c r="P994" s="194" t="str">
        <f t="shared" si="97"/>
        <v>是</v>
      </c>
    </row>
    <row r="995" s="175" customFormat="1" ht="18.95" customHeight="1" spans="1:16">
      <c r="A995" s="185" t="s">
        <v>165</v>
      </c>
      <c r="B995" s="186" t="s">
        <v>165</v>
      </c>
      <c r="C995" s="690" t="s">
        <v>1915</v>
      </c>
      <c r="D995" s="187" t="s">
        <v>1916</v>
      </c>
      <c r="E995" s="186" t="s">
        <v>176</v>
      </c>
      <c r="F995" s="60" t="s">
        <v>170</v>
      </c>
      <c r="G995" s="38">
        <v>0</v>
      </c>
      <c r="H995" s="38" t="str">
        <f>IFERROR(VLOOKUP(D995,#REF!,4,0),"0")</f>
        <v>0</v>
      </c>
      <c r="I995" s="38"/>
      <c r="J995" s="38">
        <f>VLOOKUP(F995,'数据-省本级决算数'!$A:$B,2,0)</f>
        <v>4776</v>
      </c>
      <c r="K995" s="193"/>
      <c r="L995" s="193"/>
      <c r="M995" s="193">
        <f t="shared" si="96"/>
        <v>0</v>
      </c>
      <c r="N995" s="148" t="str">
        <f t="shared" si="92"/>
        <v/>
      </c>
      <c r="O995" s="194" t="str">
        <f t="shared" si="93"/>
        <v>是</v>
      </c>
      <c r="P995" s="194" t="str">
        <f t="shared" si="97"/>
        <v>否</v>
      </c>
    </row>
    <row r="996" s="175" customFormat="1" ht="18.95" customHeight="1" spans="1:16">
      <c r="A996" s="185" t="s">
        <v>165</v>
      </c>
      <c r="B996" s="186" t="s">
        <v>165</v>
      </c>
      <c r="C996" s="690" t="s">
        <v>1915</v>
      </c>
      <c r="D996" s="187" t="s">
        <v>1917</v>
      </c>
      <c r="E996" s="186" t="s">
        <v>176</v>
      </c>
      <c r="F996" s="60" t="s">
        <v>172</v>
      </c>
      <c r="G996" s="38">
        <v>19</v>
      </c>
      <c r="H996" s="38" t="str">
        <f>IFERROR(VLOOKUP(D996,#REF!,4,0),"0")</f>
        <v>0</v>
      </c>
      <c r="I996" s="38"/>
      <c r="J996" s="38">
        <f>VLOOKUP(F996,'数据-省本级决算数'!$A:$B,2,0)</f>
        <v>590</v>
      </c>
      <c r="K996" s="193">
        <f t="shared" si="94"/>
        <v>31.05</v>
      </c>
      <c r="L996" s="193"/>
      <c r="M996" s="193">
        <f t="shared" si="96"/>
        <v>0</v>
      </c>
      <c r="N996" s="148">
        <f t="shared" si="92"/>
        <v>30.053</v>
      </c>
      <c r="O996" s="194" t="str">
        <f t="shared" si="93"/>
        <v>是</v>
      </c>
      <c r="P996" s="194" t="str">
        <f t="shared" si="97"/>
        <v>否</v>
      </c>
    </row>
    <row r="997" s="175" customFormat="1" ht="18.95" customHeight="1" spans="1:16">
      <c r="A997" s="185" t="s">
        <v>165</v>
      </c>
      <c r="B997" s="186" t="s">
        <v>165</v>
      </c>
      <c r="C997" s="690" t="s">
        <v>1915</v>
      </c>
      <c r="D997" s="187" t="s">
        <v>1918</v>
      </c>
      <c r="E997" s="186" t="s">
        <v>176</v>
      </c>
      <c r="F997" s="60" t="s">
        <v>174</v>
      </c>
      <c r="G997" s="38">
        <v>0</v>
      </c>
      <c r="H997" s="38" t="str">
        <f>IFERROR(VLOOKUP(D997,#REF!,4,0),"0")</f>
        <v>0</v>
      </c>
      <c r="I997" s="38"/>
      <c r="J997" s="38">
        <f>VLOOKUP(F997,'数据-省本级决算数'!$A:$B,2,0)</f>
        <v>713</v>
      </c>
      <c r="K997" s="193"/>
      <c r="L997" s="193"/>
      <c r="M997" s="193">
        <f t="shared" si="96"/>
        <v>0</v>
      </c>
      <c r="N997" s="148" t="str">
        <f t="shared" si="92"/>
        <v/>
      </c>
      <c r="O997" s="194" t="str">
        <f t="shared" si="93"/>
        <v>是</v>
      </c>
      <c r="P997" s="194" t="str">
        <f t="shared" si="97"/>
        <v>否</v>
      </c>
    </row>
    <row r="998" s="175" customFormat="1" ht="18.95" customHeight="1" spans="1:16">
      <c r="A998" s="185" t="s">
        <v>165</v>
      </c>
      <c r="B998" s="186" t="s">
        <v>165</v>
      </c>
      <c r="C998" s="690" t="s">
        <v>1915</v>
      </c>
      <c r="D998" s="187" t="s">
        <v>1920</v>
      </c>
      <c r="E998" s="186" t="s">
        <v>176</v>
      </c>
      <c r="F998" s="60" t="s">
        <v>1919</v>
      </c>
      <c r="G998" s="38">
        <v>47700</v>
      </c>
      <c r="H998" s="38" t="str">
        <f>IFERROR(VLOOKUP(D998,#REF!,4,0),"0")</f>
        <v>0</v>
      </c>
      <c r="I998" s="38"/>
      <c r="J998" s="38">
        <f>VLOOKUP(F998,'数据-省本级决算数'!$A:$B,2,0)</f>
        <v>23400</v>
      </c>
      <c r="K998" s="193">
        <f t="shared" si="94"/>
        <v>0.49</v>
      </c>
      <c r="L998" s="193"/>
      <c r="M998" s="193">
        <f t="shared" si="96"/>
        <v>0</v>
      </c>
      <c r="N998" s="148">
        <f t="shared" si="92"/>
        <v>-0.509</v>
      </c>
      <c r="O998" s="194" t="str">
        <f t="shared" si="93"/>
        <v>是</v>
      </c>
      <c r="P998" s="194" t="str">
        <f t="shared" si="97"/>
        <v>否</v>
      </c>
    </row>
    <row r="999" s="175" customFormat="1" ht="18.95" customHeight="1" spans="1:16">
      <c r="A999" s="185" t="s">
        <v>165</v>
      </c>
      <c r="B999" s="186" t="s">
        <v>165</v>
      </c>
      <c r="C999" s="690" t="s">
        <v>1915</v>
      </c>
      <c r="D999" s="187" t="s">
        <v>1922</v>
      </c>
      <c r="E999" s="186" t="s">
        <v>176</v>
      </c>
      <c r="F999" s="60" t="s">
        <v>1921</v>
      </c>
      <c r="G999" s="38">
        <v>0</v>
      </c>
      <c r="H999" s="38" t="str">
        <f>IFERROR(VLOOKUP(D999,#REF!,4,0),"0")</f>
        <v>0</v>
      </c>
      <c r="I999" s="38"/>
      <c r="J999" s="38">
        <f>VLOOKUP(F999,'数据-省本级决算数'!$A:$B,2,0)</f>
        <v>0</v>
      </c>
      <c r="K999" s="193"/>
      <c r="L999" s="193"/>
      <c r="M999" s="193">
        <f t="shared" si="96"/>
        <v>0</v>
      </c>
      <c r="N999" s="148" t="str">
        <f t="shared" si="92"/>
        <v/>
      </c>
      <c r="O999" s="194" t="str">
        <f t="shared" si="93"/>
        <v>否</v>
      </c>
      <c r="P999" s="194" t="str">
        <f t="shared" si="97"/>
        <v>否</v>
      </c>
    </row>
    <row r="1000" s="175" customFormat="1" ht="18.95" customHeight="1" spans="1:16">
      <c r="A1000" s="185" t="s">
        <v>165</v>
      </c>
      <c r="B1000" s="186"/>
      <c r="C1000" s="690" t="s">
        <v>1915</v>
      </c>
      <c r="D1000" s="187" t="s">
        <v>1924</v>
      </c>
      <c r="E1000" s="186" t="s">
        <v>176</v>
      </c>
      <c r="F1000" s="60" t="s">
        <v>1923</v>
      </c>
      <c r="G1000" s="38">
        <v>0</v>
      </c>
      <c r="H1000" s="38" t="str">
        <f>IFERROR(VLOOKUP(D1000,#REF!,4,0),"0")</f>
        <v>0</v>
      </c>
      <c r="I1000" s="38"/>
      <c r="J1000" s="38">
        <f>VLOOKUP(F1000,'数据-省本级决算数'!$A:$B,2,0)</f>
        <v>0</v>
      </c>
      <c r="K1000" s="193"/>
      <c r="L1000" s="193"/>
      <c r="M1000" s="193">
        <f t="shared" si="96"/>
        <v>0</v>
      </c>
      <c r="N1000" s="148" t="str">
        <f t="shared" si="92"/>
        <v/>
      </c>
      <c r="O1000" s="194" t="str">
        <f t="shared" si="93"/>
        <v>否</v>
      </c>
      <c r="P1000" s="194" t="str">
        <f t="shared" si="97"/>
        <v>否</v>
      </c>
    </row>
    <row r="1001" s="175" customFormat="1" ht="18.95" customHeight="1" spans="1:16">
      <c r="A1001" s="185" t="s">
        <v>165</v>
      </c>
      <c r="B1001" s="186" t="s">
        <v>165</v>
      </c>
      <c r="C1001" s="690" t="s">
        <v>1915</v>
      </c>
      <c r="D1001" s="187" t="s">
        <v>1926</v>
      </c>
      <c r="E1001" s="186" t="s">
        <v>176</v>
      </c>
      <c r="F1001" s="60" t="s">
        <v>1925</v>
      </c>
      <c r="G1001" s="38">
        <v>120</v>
      </c>
      <c r="H1001" s="38" t="str">
        <f>IFERROR(VLOOKUP(D1001,#REF!,4,0),"0")</f>
        <v>0</v>
      </c>
      <c r="I1001" s="38"/>
      <c r="J1001" s="38">
        <f>VLOOKUP(F1001,'数据-省本级决算数'!$A:$B,2,0)</f>
        <v>120</v>
      </c>
      <c r="K1001" s="193">
        <f t="shared" si="94"/>
        <v>1</v>
      </c>
      <c r="L1001" s="193" t="e">
        <f t="shared" si="95"/>
        <v>#DIV/0!</v>
      </c>
      <c r="M1001" s="193">
        <f t="shared" si="96"/>
        <v>0</v>
      </c>
      <c r="N1001" s="148">
        <f t="shared" si="92"/>
        <v>0</v>
      </c>
      <c r="O1001" s="194" t="str">
        <f t="shared" si="93"/>
        <v>是</v>
      </c>
      <c r="P1001" s="194" t="str">
        <f t="shared" si="97"/>
        <v>否</v>
      </c>
    </row>
    <row r="1002" s="175" customFormat="1" ht="18.95" customHeight="1" spans="1:16">
      <c r="A1002" s="185" t="s">
        <v>165</v>
      </c>
      <c r="B1002" s="186" t="s">
        <v>165</v>
      </c>
      <c r="C1002" s="690" t="s">
        <v>1915</v>
      </c>
      <c r="D1002" s="187" t="s">
        <v>1928</v>
      </c>
      <c r="E1002" s="186" t="s">
        <v>176</v>
      </c>
      <c r="F1002" s="60" t="s">
        <v>1927</v>
      </c>
      <c r="G1002" s="38">
        <v>0</v>
      </c>
      <c r="H1002" s="38" t="str">
        <f>IFERROR(VLOOKUP(D1002,#REF!,4,0),"0")</f>
        <v>0</v>
      </c>
      <c r="I1002" s="38"/>
      <c r="J1002" s="38">
        <f>VLOOKUP(F1002,'数据-省本级决算数'!$A:$B,2,0)</f>
        <v>0</v>
      </c>
      <c r="K1002" s="193"/>
      <c r="L1002" s="193"/>
      <c r="M1002" s="193">
        <f t="shared" si="96"/>
        <v>0</v>
      </c>
      <c r="N1002" s="148" t="str">
        <f t="shared" si="92"/>
        <v/>
      </c>
      <c r="O1002" s="194" t="str">
        <f t="shared" si="93"/>
        <v>否</v>
      </c>
      <c r="P1002" s="194" t="str">
        <f t="shared" si="97"/>
        <v>否</v>
      </c>
    </row>
    <row r="1003" s="175" customFormat="1" ht="18.95" customHeight="1" spans="1:16">
      <c r="A1003" s="185" t="s">
        <v>165</v>
      </c>
      <c r="B1003" s="186" t="s">
        <v>165</v>
      </c>
      <c r="C1003" s="690" t="s">
        <v>1915</v>
      </c>
      <c r="D1003" s="187" t="s">
        <v>1930</v>
      </c>
      <c r="E1003" s="186" t="s">
        <v>176</v>
      </c>
      <c r="F1003" s="60" t="s">
        <v>1929</v>
      </c>
      <c r="G1003" s="38">
        <v>30</v>
      </c>
      <c r="H1003" s="38" t="str">
        <f>IFERROR(VLOOKUP(D1003,#REF!,4,0),"0")</f>
        <v>0</v>
      </c>
      <c r="I1003" s="38"/>
      <c r="J1003" s="38">
        <f>VLOOKUP(F1003,'数据-省本级决算数'!$A:$B,2,0)</f>
        <v>1392</v>
      </c>
      <c r="K1003" s="193">
        <f t="shared" si="94"/>
        <v>46.4</v>
      </c>
      <c r="L1003" s="193"/>
      <c r="M1003" s="193">
        <f t="shared" si="96"/>
        <v>0</v>
      </c>
      <c r="N1003" s="148">
        <f t="shared" si="92"/>
        <v>45.4</v>
      </c>
      <c r="O1003" s="194" t="str">
        <f t="shared" si="93"/>
        <v>是</v>
      </c>
      <c r="P1003" s="194" t="str">
        <f t="shared" si="97"/>
        <v>否</v>
      </c>
    </row>
    <row r="1004" s="175" customFormat="1" ht="18.95" customHeight="1" spans="1:16">
      <c r="A1004" s="185" t="s">
        <v>165</v>
      </c>
      <c r="B1004" s="690" t="s">
        <v>1839</v>
      </c>
      <c r="C1004" s="186"/>
      <c r="D1004" s="187" t="s">
        <v>1932</v>
      </c>
      <c r="E1004" s="186"/>
      <c r="F1004" s="60" t="s">
        <v>1931</v>
      </c>
      <c r="G1004" s="38">
        <f ca="1">SUMIF($C1003:$C2225,$D1004,$G1003:$G2224)</f>
        <v>26</v>
      </c>
      <c r="H1004" s="38">
        <f ca="1">SUMIF($C1003:$C2224,$D1004,$H1003:$H2223)</f>
        <v>0</v>
      </c>
      <c r="I1004" s="38">
        <f>IFERROR(VLOOKUP(F1004,'数据-省本级调整数'!$A:$B,2,0),0)</f>
        <v>55</v>
      </c>
      <c r="J1004" s="38">
        <f>VLOOKUP(F1004,'数据-省本级决算数'!$A:$B,2,0)</f>
        <v>46</v>
      </c>
      <c r="K1004" s="193">
        <f ca="1" t="shared" si="94"/>
        <v>1.77</v>
      </c>
      <c r="L1004" s="193"/>
      <c r="M1004" s="193">
        <f t="shared" si="96"/>
        <v>0.84</v>
      </c>
      <c r="N1004" s="148">
        <f ca="1" t="shared" si="92"/>
        <v>0.769</v>
      </c>
      <c r="O1004" s="194" t="str">
        <f ca="1" t="shared" si="93"/>
        <v>是</v>
      </c>
      <c r="P1004" s="194" t="str">
        <f t="shared" si="97"/>
        <v>是</v>
      </c>
    </row>
    <row r="1005" s="175" customFormat="1" ht="18.95" customHeight="1" spans="1:16">
      <c r="A1005" s="185" t="s">
        <v>165</v>
      </c>
      <c r="B1005" s="186" t="s">
        <v>165</v>
      </c>
      <c r="C1005" s="690" t="s">
        <v>1932</v>
      </c>
      <c r="D1005" s="187" t="s">
        <v>1934</v>
      </c>
      <c r="E1005" s="186" t="s">
        <v>176</v>
      </c>
      <c r="F1005" s="60" t="s">
        <v>1933</v>
      </c>
      <c r="G1005" s="38">
        <v>0</v>
      </c>
      <c r="H1005" s="38" t="str">
        <f>IFERROR(VLOOKUP(D1005,#REF!,4,0),"0")</f>
        <v>0</v>
      </c>
      <c r="I1005" s="38"/>
      <c r="J1005" s="38">
        <f>VLOOKUP(F1005,'数据-省本级决算数'!$A:$B,2,0)</f>
        <v>0</v>
      </c>
      <c r="K1005" s="193"/>
      <c r="L1005" s="193"/>
      <c r="M1005" s="193">
        <f t="shared" si="96"/>
        <v>0</v>
      </c>
      <c r="N1005" s="148" t="str">
        <f t="shared" si="92"/>
        <v/>
      </c>
      <c r="O1005" s="194" t="str">
        <f t="shared" si="93"/>
        <v>否</v>
      </c>
      <c r="P1005" s="194" t="str">
        <f t="shared" si="97"/>
        <v>否</v>
      </c>
    </row>
    <row r="1006" s="175" customFormat="1" ht="18.95" customHeight="1" spans="1:16">
      <c r="A1006" s="185" t="s">
        <v>165</v>
      </c>
      <c r="B1006" s="186" t="s">
        <v>165</v>
      </c>
      <c r="C1006" s="690" t="s">
        <v>1932</v>
      </c>
      <c r="D1006" s="187" t="s">
        <v>1936</v>
      </c>
      <c r="E1006" s="186" t="s">
        <v>176</v>
      </c>
      <c r="F1006" s="60" t="s">
        <v>1935</v>
      </c>
      <c r="G1006" s="38">
        <v>0</v>
      </c>
      <c r="H1006" s="38" t="str">
        <f>IFERROR(VLOOKUP(D1006,#REF!,4,0),"0")</f>
        <v>0</v>
      </c>
      <c r="I1006" s="38"/>
      <c r="J1006" s="38">
        <f>VLOOKUP(F1006,'数据-省本级决算数'!$A:$B,2,0)</f>
        <v>0</v>
      </c>
      <c r="K1006" s="193"/>
      <c r="L1006" s="193"/>
      <c r="M1006" s="193">
        <f t="shared" si="96"/>
        <v>0</v>
      </c>
      <c r="N1006" s="148" t="str">
        <f t="shared" si="92"/>
        <v/>
      </c>
      <c r="O1006" s="194" t="str">
        <f t="shared" si="93"/>
        <v>否</v>
      </c>
      <c r="P1006" s="194" t="str">
        <f t="shared" si="97"/>
        <v>否</v>
      </c>
    </row>
    <row r="1007" s="175" customFormat="1" ht="18.95" customHeight="1" spans="1:16">
      <c r="A1007" s="185" t="s">
        <v>165</v>
      </c>
      <c r="B1007" s="186" t="s">
        <v>165</v>
      </c>
      <c r="C1007" s="690" t="s">
        <v>1932</v>
      </c>
      <c r="D1007" s="187" t="s">
        <v>1938</v>
      </c>
      <c r="E1007" s="186" t="s">
        <v>176</v>
      </c>
      <c r="F1007" s="60" t="s">
        <v>1937</v>
      </c>
      <c r="G1007" s="38">
        <v>0</v>
      </c>
      <c r="H1007" s="38" t="str">
        <f>IFERROR(VLOOKUP(D1007,#REF!,4,0),"0")</f>
        <v>0</v>
      </c>
      <c r="I1007" s="38"/>
      <c r="J1007" s="38">
        <f>VLOOKUP(F1007,'数据-省本级决算数'!$A:$B,2,0)</f>
        <v>0</v>
      </c>
      <c r="K1007" s="193"/>
      <c r="L1007" s="193"/>
      <c r="M1007" s="193">
        <f t="shared" si="96"/>
        <v>0</v>
      </c>
      <c r="N1007" s="148" t="str">
        <f t="shared" si="92"/>
        <v/>
      </c>
      <c r="O1007" s="194" t="str">
        <f t="shared" si="93"/>
        <v>否</v>
      </c>
      <c r="P1007" s="194" t="str">
        <f t="shared" si="97"/>
        <v>否</v>
      </c>
    </row>
    <row r="1008" s="175" customFormat="1" ht="18.95" customHeight="1" spans="1:16">
      <c r="A1008" s="185" t="s">
        <v>165</v>
      </c>
      <c r="B1008" s="186" t="s">
        <v>165</v>
      </c>
      <c r="C1008" s="690" t="s">
        <v>1932</v>
      </c>
      <c r="D1008" s="187" t="s">
        <v>1940</v>
      </c>
      <c r="E1008" s="186" t="s">
        <v>176</v>
      </c>
      <c r="F1008" s="60" t="s">
        <v>1939</v>
      </c>
      <c r="G1008" s="38">
        <v>26</v>
      </c>
      <c r="H1008" s="38" t="str">
        <f>IFERROR(VLOOKUP(D1008,#REF!,4,0),"0")</f>
        <v>0</v>
      </c>
      <c r="I1008" s="38"/>
      <c r="J1008" s="38">
        <f>VLOOKUP(F1008,'数据-省本级决算数'!$A:$B,2,0)</f>
        <v>46</v>
      </c>
      <c r="K1008" s="193">
        <f t="shared" si="94"/>
        <v>1.77</v>
      </c>
      <c r="L1008" s="193"/>
      <c r="M1008" s="193">
        <f t="shared" si="96"/>
        <v>0</v>
      </c>
      <c r="N1008" s="148">
        <f t="shared" si="92"/>
        <v>0.769</v>
      </c>
      <c r="O1008" s="194" t="str">
        <f t="shared" si="93"/>
        <v>是</v>
      </c>
      <c r="P1008" s="194" t="str">
        <f t="shared" si="97"/>
        <v>否</v>
      </c>
    </row>
    <row r="1009" s="175" customFormat="1" ht="18.95" customHeight="1" spans="1:16">
      <c r="A1009" s="185" t="s">
        <v>165</v>
      </c>
      <c r="B1009" s="690" t="s">
        <v>1839</v>
      </c>
      <c r="C1009" s="186"/>
      <c r="D1009" s="187" t="s">
        <v>1942</v>
      </c>
      <c r="E1009" s="186"/>
      <c r="F1009" s="60" t="s">
        <v>1941</v>
      </c>
      <c r="G1009" s="38">
        <f ca="1">SUMIF($C1008:$C2230,$D1009,$G1008:$G2229)</f>
        <v>300</v>
      </c>
      <c r="H1009" s="38">
        <f ca="1">SUMIF($C1008:$C2229,$D1009,$H1008:$H2228)</f>
        <v>0</v>
      </c>
      <c r="I1009" s="38">
        <f>IFERROR(VLOOKUP(F1009,'数据-省本级调整数'!$A:$B,2,0),0)</f>
        <v>300</v>
      </c>
      <c r="J1009" s="38">
        <f>VLOOKUP(F1009,'数据-省本级决算数'!$A:$B,2,0)</f>
        <v>300</v>
      </c>
      <c r="K1009" s="193">
        <f ca="1" t="shared" si="94"/>
        <v>1</v>
      </c>
      <c r="L1009" s="193" t="e">
        <f ca="1" t="shared" si="95"/>
        <v>#DIV/0!</v>
      </c>
      <c r="M1009" s="193">
        <f t="shared" si="96"/>
        <v>1</v>
      </c>
      <c r="N1009" s="148">
        <f ca="1" t="shared" si="92"/>
        <v>0</v>
      </c>
      <c r="O1009" s="194" t="str">
        <f ca="1" t="shared" si="93"/>
        <v>是</v>
      </c>
      <c r="P1009" s="194" t="str">
        <f t="shared" si="97"/>
        <v>是</v>
      </c>
    </row>
    <row r="1010" s="175" customFormat="1" ht="18.95" customHeight="1" spans="1:16">
      <c r="A1010" s="185" t="s">
        <v>165</v>
      </c>
      <c r="B1010" s="186"/>
      <c r="C1010" s="690" t="s">
        <v>1942</v>
      </c>
      <c r="D1010" s="187" t="s">
        <v>1943</v>
      </c>
      <c r="E1010" s="186" t="s">
        <v>176</v>
      </c>
      <c r="F1010" s="60" t="s">
        <v>170</v>
      </c>
      <c r="G1010" s="38">
        <v>0</v>
      </c>
      <c r="H1010" s="38" t="str">
        <f>IFERROR(VLOOKUP(D1010,#REF!,4,0),"0")</f>
        <v>0</v>
      </c>
      <c r="I1010" s="38"/>
      <c r="J1010" s="38">
        <f>VLOOKUP(F1010,'数据-省本级决算数'!$A:$B,2,0)</f>
        <v>4776</v>
      </c>
      <c r="K1010" s="193"/>
      <c r="L1010" s="193"/>
      <c r="M1010" s="193">
        <f t="shared" si="96"/>
        <v>0</v>
      </c>
      <c r="N1010" s="148" t="str">
        <f t="shared" si="92"/>
        <v/>
      </c>
      <c r="O1010" s="194" t="str">
        <f t="shared" si="93"/>
        <v>是</v>
      </c>
      <c r="P1010" s="194" t="str">
        <f t="shared" si="97"/>
        <v>否</v>
      </c>
    </row>
    <row r="1011" s="175" customFormat="1" ht="18.95" customHeight="1" spans="1:16">
      <c r="A1011" s="185" t="s">
        <v>165</v>
      </c>
      <c r="B1011" s="186" t="s">
        <v>165</v>
      </c>
      <c r="C1011" s="690" t="s">
        <v>1942</v>
      </c>
      <c r="D1011" s="187" t="s">
        <v>1944</v>
      </c>
      <c r="E1011" s="186" t="s">
        <v>176</v>
      </c>
      <c r="F1011" s="60" t="s">
        <v>172</v>
      </c>
      <c r="G1011" s="38">
        <v>0</v>
      </c>
      <c r="H1011" s="38" t="str">
        <f>IFERROR(VLOOKUP(D1011,#REF!,4,0),"0")</f>
        <v>0</v>
      </c>
      <c r="I1011" s="38"/>
      <c r="J1011" s="38">
        <f>VLOOKUP(F1011,'数据-省本级决算数'!$A:$B,2,0)</f>
        <v>590</v>
      </c>
      <c r="K1011" s="193"/>
      <c r="L1011" s="193"/>
      <c r="M1011" s="193">
        <f t="shared" si="96"/>
        <v>0</v>
      </c>
      <c r="N1011" s="148" t="str">
        <f t="shared" si="92"/>
        <v/>
      </c>
      <c r="O1011" s="194" t="str">
        <f t="shared" si="93"/>
        <v>是</v>
      </c>
      <c r="P1011" s="194" t="str">
        <f t="shared" si="97"/>
        <v>否</v>
      </c>
    </row>
    <row r="1012" s="175" customFormat="1" ht="18.95" customHeight="1" spans="1:16">
      <c r="A1012" s="185" t="s">
        <v>165</v>
      </c>
      <c r="B1012" s="186" t="s">
        <v>165</v>
      </c>
      <c r="C1012" s="690" t="s">
        <v>1942</v>
      </c>
      <c r="D1012" s="187" t="s">
        <v>1945</v>
      </c>
      <c r="E1012" s="186" t="s">
        <v>176</v>
      </c>
      <c r="F1012" s="60" t="s">
        <v>174</v>
      </c>
      <c r="G1012" s="38">
        <v>0</v>
      </c>
      <c r="H1012" s="38" t="str">
        <f>IFERROR(VLOOKUP(D1012,#REF!,4,0),"0")</f>
        <v>0</v>
      </c>
      <c r="I1012" s="38"/>
      <c r="J1012" s="38">
        <f>VLOOKUP(F1012,'数据-省本级决算数'!$A:$B,2,0)</f>
        <v>713</v>
      </c>
      <c r="K1012" s="193"/>
      <c r="L1012" s="193"/>
      <c r="M1012" s="193">
        <f t="shared" si="96"/>
        <v>0</v>
      </c>
      <c r="N1012" s="148" t="str">
        <f t="shared" si="92"/>
        <v/>
      </c>
      <c r="O1012" s="194" t="str">
        <f t="shared" si="93"/>
        <v>是</v>
      </c>
      <c r="P1012" s="194" t="str">
        <f t="shared" si="97"/>
        <v>否</v>
      </c>
    </row>
    <row r="1013" s="175" customFormat="1" ht="18.95" customHeight="1" spans="1:16">
      <c r="A1013" s="185" t="s">
        <v>165</v>
      </c>
      <c r="B1013" s="186" t="s">
        <v>165</v>
      </c>
      <c r="C1013" s="690" t="s">
        <v>1942</v>
      </c>
      <c r="D1013" s="187" t="s">
        <v>1946</v>
      </c>
      <c r="E1013" s="186" t="s">
        <v>176</v>
      </c>
      <c r="F1013" s="60" t="s">
        <v>1910</v>
      </c>
      <c r="G1013" s="38">
        <v>0</v>
      </c>
      <c r="H1013" s="38" t="str">
        <f>IFERROR(VLOOKUP(D1013,#REF!,4,0),"0")</f>
        <v>0</v>
      </c>
      <c r="I1013" s="38"/>
      <c r="J1013" s="38">
        <f>VLOOKUP(F1013,'数据-省本级决算数'!$A:$B,2,0)</f>
        <v>0</v>
      </c>
      <c r="K1013" s="193"/>
      <c r="L1013" s="193"/>
      <c r="M1013" s="193">
        <f t="shared" si="96"/>
        <v>0</v>
      </c>
      <c r="N1013" s="148" t="str">
        <f t="shared" si="92"/>
        <v/>
      </c>
      <c r="O1013" s="194" t="str">
        <f t="shared" si="93"/>
        <v>否</v>
      </c>
      <c r="P1013" s="194" t="str">
        <f t="shared" si="97"/>
        <v>否</v>
      </c>
    </row>
    <row r="1014" s="175" customFormat="1" ht="18.95" customHeight="1" spans="1:16">
      <c r="A1014" s="185" t="s">
        <v>165</v>
      </c>
      <c r="B1014" s="186" t="s">
        <v>165</v>
      </c>
      <c r="C1014" s="690" t="s">
        <v>1942</v>
      </c>
      <c r="D1014" s="187" t="s">
        <v>1948</v>
      </c>
      <c r="E1014" s="186" t="s">
        <v>176</v>
      </c>
      <c r="F1014" s="60" t="s">
        <v>1947</v>
      </c>
      <c r="G1014" s="38">
        <v>300</v>
      </c>
      <c r="H1014" s="38" t="str">
        <f>IFERROR(VLOOKUP(D1014,#REF!,4,0),"0")</f>
        <v>0</v>
      </c>
      <c r="I1014" s="38"/>
      <c r="J1014" s="38">
        <f>VLOOKUP(F1014,'数据-省本级决算数'!$A:$B,2,0)</f>
        <v>300</v>
      </c>
      <c r="K1014" s="193">
        <f t="shared" si="94"/>
        <v>1</v>
      </c>
      <c r="L1014" s="193" t="e">
        <f t="shared" si="95"/>
        <v>#DIV/0!</v>
      </c>
      <c r="M1014" s="193">
        <f t="shared" si="96"/>
        <v>0</v>
      </c>
      <c r="N1014" s="148">
        <f t="shared" si="92"/>
        <v>0</v>
      </c>
      <c r="O1014" s="194" t="str">
        <f t="shared" si="93"/>
        <v>是</v>
      </c>
      <c r="P1014" s="194" t="str">
        <f t="shared" si="97"/>
        <v>否</v>
      </c>
    </row>
    <row r="1015" s="175" customFormat="1" ht="18.95" customHeight="1" spans="1:16">
      <c r="A1015" s="185" t="s">
        <v>165</v>
      </c>
      <c r="B1015" s="186"/>
      <c r="C1015" s="690" t="s">
        <v>1942</v>
      </c>
      <c r="D1015" s="187" t="s">
        <v>1950</v>
      </c>
      <c r="E1015" s="186" t="s">
        <v>176</v>
      </c>
      <c r="F1015" s="60" t="s">
        <v>1949</v>
      </c>
      <c r="G1015" s="38">
        <v>0</v>
      </c>
      <c r="H1015" s="38" t="str">
        <f>IFERROR(VLOOKUP(D1015,#REF!,4,0),"0")</f>
        <v>0</v>
      </c>
      <c r="I1015" s="38"/>
      <c r="J1015" s="38">
        <f>VLOOKUP(F1015,'数据-省本级决算数'!$A:$B,2,0)</f>
        <v>0</v>
      </c>
      <c r="K1015" s="193"/>
      <c r="L1015" s="193"/>
      <c r="M1015" s="193">
        <f t="shared" si="96"/>
        <v>0</v>
      </c>
      <c r="N1015" s="148" t="str">
        <f t="shared" si="92"/>
        <v/>
      </c>
      <c r="O1015" s="194" t="str">
        <f t="shared" si="93"/>
        <v>否</v>
      </c>
      <c r="P1015" s="194" t="str">
        <f t="shared" si="97"/>
        <v>否</v>
      </c>
    </row>
    <row r="1016" s="175" customFormat="1" ht="18.95" customHeight="1" spans="1:16">
      <c r="A1016" s="185" t="s">
        <v>165</v>
      </c>
      <c r="B1016" s="690" t="s">
        <v>1839</v>
      </c>
      <c r="C1016" s="186"/>
      <c r="D1016" s="187" t="s">
        <v>1952</v>
      </c>
      <c r="E1016" s="186"/>
      <c r="F1016" s="62" t="s">
        <v>1951</v>
      </c>
      <c r="G1016" s="38">
        <f ca="1">SUMIF($C1015:$C2237,$D1016,$G1015:$G2236)</f>
        <v>1293749</v>
      </c>
      <c r="H1016" s="38">
        <f ca="1">SUMIF($C1015:$C2236,$D1016,$H1015:$H2235)</f>
        <v>0</v>
      </c>
      <c r="I1016" s="38">
        <f>IFERROR(VLOOKUP(F1016,'数据-省本级调整数'!$A:$B,2,0),0)</f>
        <v>1213499</v>
      </c>
      <c r="J1016" s="38">
        <f>VLOOKUP(F1016,'数据-省本级决算数'!$A:$B,2,0)</f>
        <v>1212899</v>
      </c>
      <c r="K1016" s="193">
        <f ca="1" t="shared" si="94"/>
        <v>0.94</v>
      </c>
      <c r="L1016" s="193"/>
      <c r="M1016" s="193">
        <f t="shared" si="96"/>
        <v>1</v>
      </c>
      <c r="N1016" s="148">
        <f ca="1" t="shared" ref="N1016:N1079" si="98">IF(ISERROR(J1016/G1016-1),"",J1016/G1016-1)</f>
        <v>-0.062</v>
      </c>
      <c r="O1016" s="194" t="str">
        <f ca="1" t="shared" si="93"/>
        <v>是</v>
      </c>
      <c r="P1016" s="194" t="str">
        <f t="shared" si="97"/>
        <v>是</v>
      </c>
    </row>
    <row r="1017" s="175" customFormat="1" ht="18.95" customHeight="1" spans="1:16">
      <c r="A1017" s="185" t="s">
        <v>165</v>
      </c>
      <c r="B1017" s="186" t="s">
        <v>165</v>
      </c>
      <c r="C1017" s="690" t="s">
        <v>1952</v>
      </c>
      <c r="D1017" s="187" t="s">
        <v>1954</v>
      </c>
      <c r="E1017" s="186" t="s">
        <v>176</v>
      </c>
      <c r="F1017" s="62" t="s">
        <v>1953</v>
      </c>
      <c r="G1017" s="38">
        <v>1240537</v>
      </c>
      <c r="H1017" s="38" t="str">
        <f>IFERROR(VLOOKUP(D1017,#REF!,4,0),"0")</f>
        <v>0</v>
      </c>
      <c r="I1017" s="38"/>
      <c r="J1017" s="38">
        <f>VLOOKUP(F1017,'数据-省本级决算数'!$A:$B,2,0)</f>
        <v>1158061</v>
      </c>
      <c r="K1017" s="193">
        <f t="shared" si="94"/>
        <v>0.93</v>
      </c>
      <c r="L1017" s="193"/>
      <c r="M1017" s="193">
        <f t="shared" si="96"/>
        <v>0</v>
      </c>
      <c r="N1017" s="148">
        <f t="shared" si="98"/>
        <v>-0.066</v>
      </c>
      <c r="O1017" s="194" t="str">
        <f t="shared" si="93"/>
        <v>是</v>
      </c>
      <c r="P1017" s="194" t="str">
        <f t="shared" si="97"/>
        <v>否</v>
      </c>
    </row>
    <row r="1018" s="175" customFormat="1" ht="18.95" customHeight="1" spans="1:16">
      <c r="A1018" s="185" t="s">
        <v>165</v>
      </c>
      <c r="B1018" s="186" t="s">
        <v>165</v>
      </c>
      <c r="C1018" s="690" t="s">
        <v>1952</v>
      </c>
      <c r="D1018" s="187" t="s">
        <v>1956</v>
      </c>
      <c r="E1018" s="186" t="s">
        <v>176</v>
      </c>
      <c r="F1018" s="62" t="s">
        <v>1955</v>
      </c>
      <c r="G1018" s="38">
        <v>52400</v>
      </c>
      <c r="H1018" s="38" t="str">
        <f>IFERROR(VLOOKUP(D1018,#REF!,4,0),"0")</f>
        <v>0</v>
      </c>
      <c r="I1018" s="38"/>
      <c r="J1018" s="38">
        <f>VLOOKUP(F1018,'数据-省本级决算数'!$A:$B,2,0)</f>
        <v>53500</v>
      </c>
      <c r="K1018" s="193">
        <f t="shared" si="94"/>
        <v>1.02</v>
      </c>
      <c r="L1018" s="193"/>
      <c r="M1018" s="193">
        <f t="shared" si="96"/>
        <v>0</v>
      </c>
      <c r="N1018" s="148">
        <f t="shared" si="98"/>
        <v>0.021</v>
      </c>
      <c r="O1018" s="194" t="str">
        <f t="shared" si="93"/>
        <v>是</v>
      </c>
      <c r="P1018" s="194" t="str">
        <f t="shared" si="97"/>
        <v>否</v>
      </c>
    </row>
    <row r="1019" s="175" customFormat="1" ht="18.95" customHeight="1" spans="1:16">
      <c r="A1019" s="185" t="s">
        <v>165</v>
      </c>
      <c r="B1019" s="186" t="s">
        <v>165</v>
      </c>
      <c r="C1019" s="690" t="s">
        <v>1952</v>
      </c>
      <c r="D1019" s="187" t="s">
        <v>1958</v>
      </c>
      <c r="E1019" s="186" t="s">
        <v>176</v>
      </c>
      <c r="F1019" s="62" t="s">
        <v>1957</v>
      </c>
      <c r="G1019" s="38">
        <v>0</v>
      </c>
      <c r="H1019" s="38" t="str">
        <f>IFERROR(VLOOKUP(D1019,#REF!,4,0),"0")</f>
        <v>0</v>
      </c>
      <c r="I1019" s="38"/>
      <c r="J1019" s="38">
        <f>VLOOKUP(F1019,'数据-省本级决算数'!$A:$B,2,0)</f>
        <v>0</v>
      </c>
      <c r="K1019" s="193"/>
      <c r="L1019" s="193"/>
      <c r="M1019" s="193">
        <f t="shared" si="96"/>
        <v>0</v>
      </c>
      <c r="N1019" s="148" t="str">
        <f t="shared" si="98"/>
        <v/>
      </c>
      <c r="O1019" s="194" t="str">
        <f t="shared" si="93"/>
        <v>否</v>
      </c>
      <c r="P1019" s="194" t="str">
        <f t="shared" si="97"/>
        <v>否</v>
      </c>
    </row>
    <row r="1020" s="175" customFormat="1" ht="18.95" customHeight="1" spans="1:16">
      <c r="A1020" s="185" t="s">
        <v>165</v>
      </c>
      <c r="B1020" s="186" t="s">
        <v>165</v>
      </c>
      <c r="C1020" s="690" t="s">
        <v>1952</v>
      </c>
      <c r="D1020" s="187" t="s">
        <v>1960</v>
      </c>
      <c r="E1020" s="186" t="s">
        <v>176</v>
      </c>
      <c r="F1020" s="62" t="s">
        <v>1959</v>
      </c>
      <c r="G1020" s="38">
        <v>812</v>
      </c>
      <c r="H1020" s="38" t="str">
        <f>IFERROR(VLOOKUP(D1020,#REF!,4,0),"0")</f>
        <v>0</v>
      </c>
      <c r="I1020" s="38"/>
      <c r="J1020" s="38">
        <f>VLOOKUP(F1020,'数据-省本级决算数'!$A:$B,2,0)</f>
        <v>1338</v>
      </c>
      <c r="K1020" s="193">
        <f t="shared" si="94"/>
        <v>1.65</v>
      </c>
      <c r="L1020" s="193"/>
      <c r="M1020" s="193">
        <f t="shared" si="96"/>
        <v>0</v>
      </c>
      <c r="N1020" s="148">
        <f t="shared" si="98"/>
        <v>0.648</v>
      </c>
      <c r="O1020" s="194" t="str">
        <f t="shared" si="93"/>
        <v>是</v>
      </c>
      <c r="P1020" s="194" t="str">
        <f t="shared" si="97"/>
        <v>否</v>
      </c>
    </row>
    <row r="1021" s="175" customFormat="1" ht="18.95" customHeight="1" spans="1:16">
      <c r="A1021" s="185" t="s">
        <v>165</v>
      </c>
      <c r="B1021" s="690" t="s">
        <v>1839</v>
      </c>
      <c r="C1021" s="186"/>
      <c r="D1021" s="187" t="s">
        <v>1962</v>
      </c>
      <c r="E1021" s="186"/>
      <c r="F1021" s="60" t="s">
        <v>1961</v>
      </c>
      <c r="G1021" s="38">
        <f ca="1">SUMIF($C1020:$C2242,$D1021,$G1020:$G2241)</f>
        <v>1163</v>
      </c>
      <c r="H1021" s="38">
        <f ca="1">SUMIF($C1020:$C2241,$D1021,$H1020:$H2240)</f>
        <v>0</v>
      </c>
      <c r="I1021" s="38">
        <f>IFERROR(VLOOKUP(F1021,'数据-省本级调整数'!$A:$B,2,0),0)</f>
        <v>16841</v>
      </c>
      <c r="J1021" s="38">
        <f>VLOOKUP(F1021,'数据-省本级决算数'!$A:$B,2,0)</f>
        <v>16838</v>
      </c>
      <c r="K1021" s="193">
        <f ca="1" t="shared" si="94"/>
        <v>14.48</v>
      </c>
      <c r="L1021" s="193" t="e">
        <f ca="1" t="shared" si="95"/>
        <v>#DIV/0!</v>
      </c>
      <c r="M1021" s="193">
        <f t="shared" si="96"/>
        <v>1</v>
      </c>
      <c r="N1021" s="148">
        <f ca="1" t="shared" si="98"/>
        <v>13.478</v>
      </c>
      <c r="O1021" s="194" t="str">
        <f ca="1" t="shared" si="93"/>
        <v>是</v>
      </c>
      <c r="P1021" s="194" t="str">
        <f t="shared" si="97"/>
        <v>是</v>
      </c>
    </row>
    <row r="1022" s="175" customFormat="1" ht="18.95" customHeight="1" spans="1:16">
      <c r="A1022" s="185" t="s">
        <v>165</v>
      </c>
      <c r="B1022" s="186"/>
      <c r="C1022" s="690" t="s">
        <v>1962</v>
      </c>
      <c r="D1022" s="187" t="s">
        <v>1964</v>
      </c>
      <c r="E1022" s="186" t="s">
        <v>176</v>
      </c>
      <c r="F1022" s="60" t="s">
        <v>1963</v>
      </c>
      <c r="G1022" s="38">
        <v>0</v>
      </c>
      <c r="H1022" s="38" t="str">
        <f>IFERROR(VLOOKUP(D1022,#REF!,4,0),"0")</f>
        <v>0</v>
      </c>
      <c r="I1022" s="38"/>
      <c r="J1022" s="38">
        <f>VLOOKUP(F1022,'数据-省本级决算数'!$A:$B,2,0)</f>
        <v>0</v>
      </c>
      <c r="K1022" s="193"/>
      <c r="L1022" s="193"/>
      <c r="M1022" s="193">
        <f t="shared" si="96"/>
        <v>0</v>
      </c>
      <c r="N1022" s="148" t="str">
        <f t="shared" si="98"/>
        <v/>
      </c>
      <c r="O1022" s="194" t="str">
        <f t="shared" si="93"/>
        <v>否</v>
      </c>
      <c r="P1022" s="194" t="str">
        <f t="shared" si="97"/>
        <v>否</v>
      </c>
    </row>
    <row r="1023" s="175" customFormat="1" ht="18.95" customHeight="1" spans="1:16">
      <c r="A1023" s="185" t="s">
        <v>165</v>
      </c>
      <c r="B1023" s="186" t="s">
        <v>165</v>
      </c>
      <c r="C1023" s="690" t="s">
        <v>1962</v>
      </c>
      <c r="D1023" s="187" t="s">
        <v>1966</v>
      </c>
      <c r="E1023" s="186" t="s">
        <v>176</v>
      </c>
      <c r="F1023" s="60" t="s">
        <v>1965</v>
      </c>
      <c r="G1023" s="38">
        <v>1163</v>
      </c>
      <c r="H1023" s="38" t="str">
        <f>IFERROR(VLOOKUP(D1023,#REF!,4,0),"0")</f>
        <v>0</v>
      </c>
      <c r="I1023" s="38"/>
      <c r="J1023" s="38">
        <f>VLOOKUP(F1023,'数据-省本级决算数'!$A:$B,2,0)</f>
        <v>16838</v>
      </c>
      <c r="K1023" s="193">
        <f t="shared" si="94"/>
        <v>14.48</v>
      </c>
      <c r="L1023" s="193" t="e">
        <f t="shared" si="95"/>
        <v>#DIV/0!</v>
      </c>
      <c r="M1023" s="193">
        <f t="shared" si="96"/>
        <v>0</v>
      </c>
      <c r="N1023" s="148">
        <f t="shared" si="98"/>
        <v>13.478</v>
      </c>
      <c r="O1023" s="194" t="str">
        <f t="shared" si="93"/>
        <v>是</v>
      </c>
      <c r="P1023" s="194" t="str">
        <f t="shared" si="97"/>
        <v>否</v>
      </c>
    </row>
    <row r="1024" s="175" customFormat="1" ht="18.95" customHeight="1" spans="1:16">
      <c r="A1024" s="185" t="s">
        <v>164</v>
      </c>
      <c r="B1024" s="186" t="s">
        <v>165</v>
      </c>
      <c r="C1024" s="186"/>
      <c r="D1024" s="187" t="s">
        <v>1968</v>
      </c>
      <c r="E1024" s="186"/>
      <c r="F1024" s="59" t="s">
        <v>1967</v>
      </c>
      <c r="G1024" s="188">
        <f ca="1">SUMIF($B1025:$B$1300,$D1024,$G1025:$G$1300)</f>
        <v>147481</v>
      </c>
      <c r="H1024" s="188">
        <f ca="1">SUMIF($B1025:$B$1300,$D1024,$H1025:$H$1300)</f>
        <v>0</v>
      </c>
      <c r="I1024" s="188">
        <f>SUMIF($B1025:$B$1300,$D1024,$I1025:$I$1300)</f>
        <v>299544</v>
      </c>
      <c r="J1024" s="38">
        <f>VLOOKUP(F1024,'数据-省本级决算数'!$A:$B,2,0)</f>
        <v>286505</v>
      </c>
      <c r="K1024" s="193">
        <f ca="1" t="shared" si="94"/>
        <v>1.94</v>
      </c>
      <c r="L1024" s="193" t="e">
        <f ca="1" t="shared" si="95"/>
        <v>#DIV/0!</v>
      </c>
      <c r="M1024" s="193">
        <f t="shared" si="96"/>
        <v>0.96</v>
      </c>
      <c r="N1024" s="146">
        <f ca="1" t="shared" si="98"/>
        <v>0.943</v>
      </c>
      <c r="O1024" s="194" t="str">
        <f ca="1" t="shared" si="93"/>
        <v>是</v>
      </c>
      <c r="P1024" s="194" t="str">
        <f t="shared" si="97"/>
        <v>是</v>
      </c>
    </row>
    <row r="1025" s="175" customFormat="1" ht="18.95" customHeight="1" spans="1:16">
      <c r="A1025" s="185" t="s">
        <v>165</v>
      </c>
      <c r="B1025" s="690" t="s">
        <v>1968</v>
      </c>
      <c r="C1025" s="186"/>
      <c r="D1025" s="187" t="s">
        <v>1970</v>
      </c>
      <c r="E1025" s="186"/>
      <c r="F1025" s="39" t="s">
        <v>1969</v>
      </c>
      <c r="G1025" s="38">
        <f ca="1">SUMIF($C1024:$C2246,$D1025,$G1024:$G2245)</f>
        <v>29745</v>
      </c>
      <c r="H1025" s="38">
        <f ca="1">SUMIF($C1024:$C2245,$D1025,$H1024:$H2244)</f>
        <v>0</v>
      </c>
      <c r="I1025" s="38">
        <f>IFERROR(VLOOKUP(F1025,'数据-省本级调整数'!$A:$B,2,0),0)</f>
        <v>30279</v>
      </c>
      <c r="J1025" s="38">
        <f>VLOOKUP(F1025,'数据-省本级决算数'!$A:$B,2,0)</f>
        <v>30279</v>
      </c>
      <c r="K1025" s="193">
        <f ca="1" t="shared" si="94"/>
        <v>1.02</v>
      </c>
      <c r="L1025" s="193" t="e">
        <f ca="1" t="shared" si="95"/>
        <v>#DIV/0!</v>
      </c>
      <c r="M1025" s="193">
        <f t="shared" si="96"/>
        <v>1</v>
      </c>
      <c r="N1025" s="148">
        <f ca="1" t="shared" si="98"/>
        <v>0.018</v>
      </c>
      <c r="O1025" s="194" t="str">
        <f ca="1" t="shared" si="93"/>
        <v>是</v>
      </c>
      <c r="P1025" s="194" t="str">
        <f t="shared" si="97"/>
        <v>是</v>
      </c>
    </row>
    <row r="1026" s="175" customFormat="1" ht="18.95" customHeight="1" spans="1:16">
      <c r="A1026" s="185" t="s">
        <v>165</v>
      </c>
      <c r="B1026" s="186" t="s">
        <v>165</v>
      </c>
      <c r="C1026" s="690" t="s">
        <v>1970</v>
      </c>
      <c r="D1026" s="187" t="s">
        <v>1971</v>
      </c>
      <c r="E1026" s="186" t="s">
        <v>176</v>
      </c>
      <c r="F1026" s="60" t="s">
        <v>170</v>
      </c>
      <c r="G1026" s="38">
        <v>0</v>
      </c>
      <c r="H1026" s="38" t="str">
        <f>IFERROR(VLOOKUP(D1026,#REF!,4,0),"0")</f>
        <v>0</v>
      </c>
      <c r="I1026" s="38"/>
      <c r="J1026" s="38">
        <f>VLOOKUP(F1026,'数据-省本级决算数'!$A:$B,2,0)</f>
        <v>4776</v>
      </c>
      <c r="K1026" s="193"/>
      <c r="L1026" s="193" t="e">
        <f t="shared" si="95"/>
        <v>#DIV/0!</v>
      </c>
      <c r="M1026" s="193">
        <f t="shared" si="96"/>
        <v>0</v>
      </c>
      <c r="N1026" s="148" t="str">
        <f t="shared" si="98"/>
        <v/>
      </c>
      <c r="O1026" s="194" t="str">
        <f t="shared" si="93"/>
        <v>是</v>
      </c>
      <c r="P1026" s="194" t="str">
        <f t="shared" si="97"/>
        <v>否</v>
      </c>
    </row>
    <row r="1027" s="175" customFormat="1" ht="18.95" customHeight="1" spans="1:16">
      <c r="A1027" s="185" t="s">
        <v>165</v>
      </c>
      <c r="B1027" s="186" t="s">
        <v>165</v>
      </c>
      <c r="C1027" s="690" t="s">
        <v>1970</v>
      </c>
      <c r="D1027" s="187" t="s">
        <v>1972</v>
      </c>
      <c r="E1027" s="186" t="s">
        <v>176</v>
      </c>
      <c r="F1027" s="60" t="s">
        <v>172</v>
      </c>
      <c r="G1027" s="38">
        <v>0</v>
      </c>
      <c r="H1027" s="38" t="str">
        <f>IFERROR(VLOOKUP(D1027,#REF!,4,0),"0")</f>
        <v>0</v>
      </c>
      <c r="I1027" s="38"/>
      <c r="J1027" s="38">
        <f>VLOOKUP(F1027,'数据-省本级决算数'!$A:$B,2,0)</f>
        <v>590</v>
      </c>
      <c r="K1027" s="193"/>
      <c r="L1027" s="193"/>
      <c r="M1027" s="193">
        <f t="shared" si="96"/>
        <v>0</v>
      </c>
      <c r="N1027" s="148" t="str">
        <f t="shared" si="98"/>
        <v/>
      </c>
      <c r="O1027" s="194" t="str">
        <f t="shared" si="93"/>
        <v>是</v>
      </c>
      <c r="P1027" s="194" t="str">
        <f t="shared" si="97"/>
        <v>否</v>
      </c>
    </row>
    <row r="1028" s="175" customFormat="1" ht="18.95" customHeight="1" spans="1:16">
      <c r="A1028" s="185" t="s">
        <v>165</v>
      </c>
      <c r="B1028" s="186"/>
      <c r="C1028" s="690" t="s">
        <v>1970</v>
      </c>
      <c r="D1028" s="187" t="s">
        <v>1973</v>
      </c>
      <c r="E1028" s="186" t="s">
        <v>176</v>
      </c>
      <c r="F1028" s="60" t="s">
        <v>174</v>
      </c>
      <c r="G1028" s="38">
        <v>0</v>
      </c>
      <c r="H1028" s="38" t="str">
        <f>IFERROR(VLOOKUP(D1028,#REF!,4,0),"0")</f>
        <v>0</v>
      </c>
      <c r="I1028" s="38"/>
      <c r="J1028" s="38">
        <f>VLOOKUP(F1028,'数据-省本级决算数'!$A:$B,2,0)</f>
        <v>713</v>
      </c>
      <c r="K1028" s="193"/>
      <c r="L1028" s="193"/>
      <c r="M1028" s="193">
        <f t="shared" si="96"/>
        <v>0</v>
      </c>
      <c r="N1028" s="148" t="str">
        <f t="shared" si="98"/>
        <v/>
      </c>
      <c r="O1028" s="194" t="str">
        <f t="shared" ref="O1028:O1091" si="99">IF(F1028&lt;&gt;"",IF(SUM(G1028:J1028)&lt;&gt;0,"是","否"),"空")</f>
        <v>是</v>
      </c>
      <c r="P1028" s="194" t="str">
        <f t="shared" si="97"/>
        <v>否</v>
      </c>
    </row>
    <row r="1029" s="175" customFormat="1" ht="18.95" customHeight="1" spans="1:16">
      <c r="A1029" s="185" t="s">
        <v>165</v>
      </c>
      <c r="B1029" s="186" t="s">
        <v>165</v>
      </c>
      <c r="C1029" s="690" t="s">
        <v>1970</v>
      </c>
      <c r="D1029" s="187" t="s">
        <v>1975</v>
      </c>
      <c r="E1029" s="186" t="s">
        <v>176</v>
      </c>
      <c r="F1029" s="60" t="s">
        <v>1974</v>
      </c>
      <c r="G1029" s="38">
        <v>1999</v>
      </c>
      <c r="H1029" s="38" t="str">
        <f>IFERROR(VLOOKUP(D1029,#REF!,4,0),"0")</f>
        <v>0</v>
      </c>
      <c r="I1029" s="38"/>
      <c r="J1029" s="38">
        <f>VLOOKUP(F1029,'数据-省本级决算数'!$A:$B,2,0)</f>
        <v>2024</v>
      </c>
      <c r="K1029" s="193">
        <f t="shared" ref="K1029:K1091" si="100">J1029/G1029</f>
        <v>1.01</v>
      </c>
      <c r="L1029" s="193" t="e">
        <f t="shared" ref="L1029:L1091" si="101">J1029/H1029</f>
        <v>#DIV/0!</v>
      </c>
      <c r="M1029" s="193">
        <f t="shared" ref="M1029:M1092" si="102">IFERROR(J1029/I1029,0)</f>
        <v>0</v>
      </c>
      <c r="N1029" s="148">
        <f t="shared" si="98"/>
        <v>0.013</v>
      </c>
      <c r="O1029" s="194" t="str">
        <f t="shared" si="99"/>
        <v>是</v>
      </c>
      <c r="P1029" s="194" t="str">
        <f t="shared" ref="P1029:P1092" si="103">IF(C1029&lt;&gt;"",IF(OR(LEFT(D1029,3)="205",LEFT(D1029,3)="206",LEFT(D1029,3)="207",LEFT(D1029,3)="208",LEFT(D1029,3)="210",LEFT(D1029,3)="213"),"是","否"),"是")</f>
        <v>否</v>
      </c>
    </row>
    <row r="1030" s="175" customFormat="1" ht="18.95" customHeight="1" spans="1:16">
      <c r="A1030" s="185" t="s">
        <v>165</v>
      </c>
      <c r="B1030" s="186" t="s">
        <v>165</v>
      </c>
      <c r="C1030" s="690" t="s">
        <v>1970</v>
      </c>
      <c r="D1030" s="187" t="s">
        <v>1977</v>
      </c>
      <c r="E1030" s="186" t="s">
        <v>176</v>
      </c>
      <c r="F1030" s="60" t="s">
        <v>1976</v>
      </c>
      <c r="G1030" s="38">
        <v>0</v>
      </c>
      <c r="H1030" s="38" t="str">
        <f>IFERROR(VLOOKUP(D1030,#REF!,4,0),"0")</f>
        <v>0</v>
      </c>
      <c r="I1030" s="38"/>
      <c r="J1030" s="38">
        <f>VLOOKUP(F1030,'数据-省本级决算数'!$A:$B,2,0)</f>
        <v>0</v>
      </c>
      <c r="K1030" s="193"/>
      <c r="L1030" s="193"/>
      <c r="M1030" s="193">
        <f t="shared" si="102"/>
        <v>0</v>
      </c>
      <c r="N1030" s="148" t="str">
        <f t="shared" si="98"/>
        <v/>
      </c>
      <c r="O1030" s="194" t="str">
        <f t="shared" si="99"/>
        <v>否</v>
      </c>
      <c r="P1030" s="194" t="str">
        <f t="shared" si="103"/>
        <v>否</v>
      </c>
    </row>
    <row r="1031" s="175" customFormat="1" ht="18.95" customHeight="1" spans="1:16">
      <c r="A1031" s="185"/>
      <c r="B1031" s="186" t="s">
        <v>165</v>
      </c>
      <c r="C1031" s="690" t="s">
        <v>1970</v>
      </c>
      <c r="D1031" s="187" t="s">
        <v>1979</v>
      </c>
      <c r="E1031" s="186" t="s">
        <v>176</v>
      </c>
      <c r="F1031" s="60" t="s">
        <v>1978</v>
      </c>
      <c r="G1031" s="38">
        <v>0</v>
      </c>
      <c r="H1031" s="38" t="str">
        <f>IFERROR(VLOOKUP(D1031,#REF!,4,0),"0")</f>
        <v>0</v>
      </c>
      <c r="I1031" s="38"/>
      <c r="J1031" s="38">
        <f>VLOOKUP(F1031,'数据-省本级决算数'!$A:$B,2,0)</f>
        <v>0</v>
      </c>
      <c r="K1031" s="193"/>
      <c r="L1031" s="193"/>
      <c r="M1031" s="193">
        <f t="shared" si="102"/>
        <v>0</v>
      </c>
      <c r="N1031" s="148" t="str">
        <f t="shared" si="98"/>
        <v/>
      </c>
      <c r="O1031" s="194" t="str">
        <f t="shared" si="99"/>
        <v>否</v>
      </c>
      <c r="P1031" s="194" t="str">
        <f t="shared" si="103"/>
        <v>否</v>
      </c>
    </row>
    <row r="1032" s="175" customFormat="1" ht="18.95" customHeight="1" spans="1:16">
      <c r="A1032" s="185" t="s">
        <v>165</v>
      </c>
      <c r="B1032" s="186"/>
      <c r="C1032" s="690" t="s">
        <v>1970</v>
      </c>
      <c r="D1032" s="187" t="s">
        <v>1981</v>
      </c>
      <c r="E1032" s="186" t="s">
        <v>176</v>
      </c>
      <c r="F1032" s="60" t="s">
        <v>1980</v>
      </c>
      <c r="G1032" s="38">
        <v>10619</v>
      </c>
      <c r="H1032" s="38" t="str">
        <f>IFERROR(VLOOKUP(D1032,#REF!,4,0),"0")</f>
        <v>0</v>
      </c>
      <c r="I1032" s="38"/>
      <c r="J1032" s="38">
        <f>VLOOKUP(F1032,'数据-省本级决算数'!$A:$B,2,0)</f>
        <v>10823</v>
      </c>
      <c r="K1032" s="193">
        <f t="shared" si="100"/>
        <v>1.02</v>
      </c>
      <c r="L1032" s="193" t="e">
        <f t="shared" si="101"/>
        <v>#DIV/0!</v>
      </c>
      <c r="M1032" s="193">
        <f t="shared" si="102"/>
        <v>0</v>
      </c>
      <c r="N1032" s="148">
        <f t="shared" si="98"/>
        <v>0.019</v>
      </c>
      <c r="O1032" s="194" t="str">
        <f t="shared" si="99"/>
        <v>是</v>
      </c>
      <c r="P1032" s="194" t="str">
        <f t="shared" si="103"/>
        <v>否</v>
      </c>
    </row>
    <row r="1033" s="175" customFormat="1" ht="18.95" customHeight="1" spans="1:16">
      <c r="A1033" s="185" t="s">
        <v>165</v>
      </c>
      <c r="B1033" s="186" t="s">
        <v>165</v>
      </c>
      <c r="C1033" s="690" t="s">
        <v>1970</v>
      </c>
      <c r="D1033" s="187" t="s">
        <v>1983</v>
      </c>
      <c r="E1033" s="186" t="s">
        <v>176</v>
      </c>
      <c r="F1033" s="60" t="s">
        <v>1982</v>
      </c>
      <c r="G1033" s="38">
        <v>0</v>
      </c>
      <c r="H1033" s="38" t="str">
        <f>IFERROR(VLOOKUP(D1033,#REF!,4,0),"0")</f>
        <v>0</v>
      </c>
      <c r="I1033" s="38"/>
      <c r="J1033" s="38">
        <f>VLOOKUP(F1033,'数据-省本级决算数'!$A:$B,2,0)</f>
        <v>0</v>
      </c>
      <c r="K1033" s="193"/>
      <c r="L1033" s="193"/>
      <c r="M1033" s="193">
        <f t="shared" si="102"/>
        <v>0</v>
      </c>
      <c r="N1033" s="148" t="str">
        <f t="shared" si="98"/>
        <v/>
      </c>
      <c r="O1033" s="194" t="str">
        <f t="shared" si="99"/>
        <v>否</v>
      </c>
      <c r="P1033" s="194" t="str">
        <f t="shared" si="103"/>
        <v>否</v>
      </c>
    </row>
    <row r="1034" s="175" customFormat="1" ht="18.95" customHeight="1" spans="1:16">
      <c r="A1034" s="185" t="s">
        <v>165</v>
      </c>
      <c r="B1034" s="186" t="s">
        <v>165</v>
      </c>
      <c r="C1034" s="690" t="s">
        <v>1970</v>
      </c>
      <c r="D1034" s="187" t="s">
        <v>1985</v>
      </c>
      <c r="E1034" s="186" t="s">
        <v>176</v>
      </c>
      <c r="F1034" s="60" t="s">
        <v>1984</v>
      </c>
      <c r="G1034" s="38">
        <v>17127</v>
      </c>
      <c r="H1034" s="38" t="str">
        <f>IFERROR(VLOOKUP(D1034,#REF!,4,0),"0")</f>
        <v>0</v>
      </c>
      <c r="I1034" s="38"/>
      <c r="J1034" s="38">
        <f>VLOOKUP(F1034,'数据-省本级决算数'!$A:$B,2,0)</f>
        <v>16948</v>
      </c>
      <c r="K1034" s="193">
        <f t="shared" si="100"/>
        <v>0.99</v>
      </c>
      <c r="L1034" s="193" t="e">
        <f t="shared" si="101"/>
        <v>#DIV/0!</v>
      </c>
      <c r="M1034" s="193">
        <f t="shared" si="102"/>
        <v>0</v>
      </c>
      <c r="N1034" s="148">
        <f t="shared" si="98"/>
        <v>-0.01</v>
      </c>
      <c r="O1034" s="194" t="str">
        <f t="shared" si="99"/>
        <v>是</v>
      </c>
      <c r="P1034" s="194" t="str">
        <f t="shared" si="103"/>
        <v>否</v>
      </c>
    </row>
    <row r="1035" s="175" customFormat="1" ht="18.95" customHeight="1" spans="1:16">
      <c r="A1035" s="185" t="s">
        <v>165</v>
      </c>
      <c r="B1035" s="690" t="s">
        <v>1968</v>
      </c>
      <c r="C1035" s="186"/>
      <c r="D1035" s="187" t="s">
        <v>1987</v>
      </c>
      <c r="E1035" s="186"/>
      <c r="F1035" s="60" t="s">
        <v>1986</v>
      </c>
      <c r="G1035" s="38">
        <f ca="1">SUMIF($C1034:$C2256,$D1035,$G1034:$G2255)</f>
        <v>14316</v>
      </c>
      <c r="H1035" s="38">
        <f ca="1">SUMIF($C1034:$C2255,$D1035,$H1034:$H2254)</f>
        <v>0</v>
      </c>
      <c r="I1035" s="38">
        <f>IFERROR(VLOOKUP(F1035,'数据-省本级调整数'!$A:$B,2,0),0)</f>
        <v>14236</v>
      </c>
      <c r="J1035" s="38">
        <f>VLOOKUP(F1035,'数据-省本级决算数'!$A:$B,2,0)</f>
        <v>10937</v>
      </c>
      <c r="K1035" s="193">
        <f ca="1" t="shared" si="100"/>
        <v>0.76</v>
      </c>
      <c r="L1035" s="193" t="e">
        <f ca="1" t="shared" si="101"/>
        <v>#DIV/0!</v>
      </c>
      <c r="M1035" s="193">
        <f t="shared" si="102"/>
        <v>0.77</v>
      </c>
      <c r="N1035" s="148">
        <f ca="1" t="shared" si="98"/>
        <v>-0.236</v>
      </c>
      <c r="O1035" s="194" t="str">
        <f ca="1" t="shared" si="99"/>
        <v>是</v>
      </c>
      <c r="P1035" s="194" t="str">
        <f t="shared" si="103"/>
        <v>是</v>
      </c>
    </row>
    <row r="1036" s="175" customFormat="1" ht="18.95" customHeight="1" spans="1:16">
      <c r="A1036" s="185" t="s">
        <v>165</v>
      </c>
      <c r="B1036" s="186" t="s">
        <v>165</v>
      </c>
      <c r="C1036" s="690" t="s">
        <v>1987</v>
      </c>
      <c r="D1036" s="187" t="s">
        <v>1988</v>
      </c>
      <c r="E1036" s="186" t="s">
        <v>176</v>
      </c>
      <c r="F1036" s="60" t="s">
        <v>170</v>
      </c>
      <c r="G1036" s="38">
        <v>933</v>
      </c>
      <c r="H1036" s="38" t="str">
        <f>IFERROR(VLOOKUP(D1036,#REF!,4,0),"0")</f>
        <v>0</v>
      </c>
      <c r="I1036" s="38"/>
      <c r="J1036" s="38">
        <f>VLOOKUP(F1036,'数据-省本级决算数'!$A:$B,2,0)</f>
        <v>4776</v>
      </c>
      <c r="K1036" s="193">
        <f t="shared" si="100"/>
        <v>5.12</v>
      </c>
      <c r="L1036" s="193" t="e">
        <f t="shared" si="101"/>
        <v>#DIV/0!</v>
      </c>
      <c r="M1036" s="193">
        <f t="shared" si="102"/>
        <v>0</v>
      </c>
      <c r="N1036" s="148">
        <f t="shared" si="98"/>
        <v>4.119</v>
      </c>
      <c r="O1036" s="194" t="str">
        <f t="shared" si="99"/>
        <v>是</v>
      </c>
      <c r="P1036" s="194" t="str">
        <f t="shared" si="103"/>
        <v>否</v>
      </c>
    </row>
    <row r="1037" s="175" customFormat="1" ht="18.95" customHeight="1" spans="1:16">
      <c r="A1037" s="185" t="s">
        <v>165</v>
      </c>
      <c r="B1037" s="186" t="s">
        <v>165</v>
      </c>
      <c r="C1037" s="690" t="s">
        <v>1987</v>
      </c>
      <c r="D1037" s="187" t="s">
        <v>1989</v>
      </c>
      <c r="E1037" s="186" t="s">
        <v>176</v>
      </c>
      <c r="F1037" s="60" t="s">
        <v>172</v>
      </c>
      <c r="G1037" s="38">
        <v>0</v>
      </c>
      <c r="H1037" s="38" t="str">
        <f>IFERROR(VLOOKUP(D1037,#REF!,4,0),"0")</f>
        <v>0</v>
      </c>
      <c r="I1037" s="38"/>
      <c r="J1037" s="38">
        <f>VLOOKUP(F1037,'数据-省本级决算数'!$A:$B,2,0)</f>
        <v>590</v>
      </c>
      <c r="K1037" s="193"/>
      <c r="L1037" s="193"/>
      <c r="M1037" s="193">
        <f t="shared" si="102"/>
        <v>0</v>
      </c>
      <c r="N1037" s="148" t="str">
        <f t="shared" si="98"/>
        <v/>
      </c>
      <c r="O1037" s="194" t="str">
        <f t="shared" si="99"/>
        <v>是</v>
      </c>
      <c r="P1037" s="194" t="str">
        <f t="shared" si="103"/>
        <v>否</v>
      </c>
    </row>
    <row r="1038" s="175" customFormat="1" ht="18.95" customHeight="1" spans="1:16">
      <c r="A1038" s="185" t="s">
        <v>165</v>
      </c>
      <c r="B1038" s="186" t="s">
        <v>165</v>
      </c>
      <c r="C1038" s="690" t="s">
        <v>1987</v>
      </c>
      <c r="D1038" s="187" t="s">
        <v>1990</v>
      </c>
      <c r="E1038" s="186" t="s">
        <v>176</v>
      </c>
      <c r="F1038" s="60" t="s">
        <v>174</v>
      </c>
      <c r="G1038" s="38">
        <v>59</v>
      </c>
      <c r="H1038" s="38" t="str">
        <f>IFERROR(VLOOKUP(D1038,#REF!,4,0),"0")</f>
        <v>0</v>
      </c>
      <c r="I1038" s="38"/>
      <c r="J1038" s="38">
        <f>VLOOKUP(F1038,'数据-省本级决算数'!$A:$B,2,0)</f>
        <v>713</v>
      </c>
      <c r="K1038" s="193">
        <f t="shared" si="100"/>
        <v>12.08</v>
      </c>
      <c r="L1038" s="193" t="e">
        <f t="shared" si="101"/>
        <v>#DIV/0!</v>
      </c>
      <c r="M1038" s="193">
        <f t="shared" si="102"/>
        <v>0</v>
      </c>
      <c r="N1038" s="148">
        <f t="shared" si="98"/>
        <v>11.085</v>
      </c>
      <c r="O1038" s="194" t="str">
        <f t="shared" si="99"/>
        <v>是</v>
      </c>
      <c r="P1038" s="194" t="str">
        <f t="shared" si="103"/>
        <v>否</v>
      </c>
    </row>
    <row r="1039" s="175" customFormat="1" ht="18.95" customHeight="1" spans="1:16">
      <c r="A1039" s="185" t="s">
        <v>165</v>
      </c>
      <c r="B1039" s="186" t="s">
        <v>165</v>
      </c>
      <c r="C1039" s="690" t="s">
        <v>1987</v>
      </c>
      <c r="D1039" s="187" t="s">
        <v>1992</v>
      </c>
      <c r="E1039" s="186" t="s">
        <v>176</v>
      </c>
      <c r="F1039" s="60" t="s">
        <v>1991</v>
      </c>
      <c r="G1039" s="38">
        <v>85</v>
      </c>
      <c r="H1039" s="38" t="str">
        <f>IFERROR(VLOOKUP(D1039,#REF!,4,0),"0")</f>
        <v>0</v>
      </c>
      <c r="I1039" s="38"/>
      <c r="J1039" s="38">
        <f>VLOOKUP(F1039,'数据-省本级决算数'!$A:$B,2,0)</f>
        <v>110</v>
      </c>
      <c r="K1039" s="193">
        <f t="shared" si="100"/>
        <v>1.29</v>
      </c>
      <c r="L1039" s="193" t="e">
        <f t="shared" si="101"/>
        <v>#DIV/0!</v>
      </c>
      <c r="M1039" s="193">
        <f t="shared" si="102"/>
        <v>0</v>
      </c>
      <c r="N1039" s="148">
        <f t="shared" si="98"/>
        <v>0.294</v>
      </c>
      <c r="O1039" s="194" t="str">
        <f t="shared" si="99"/>
        <v>是</v>
      </c>
      <c r="P1039" s="194" t="str">
        <f t="shared" si="103"/>
        <v>否</v>
      </c>
    </row>
    <row r="1040" s="175" customFormat="1" ht="18.95" customHeight="1" spans="1:16">
      <c r="A1040" s="185" t="s">
        <v>165</v>
      </c>
      <c r="B1040" s="186" t="s">
        <v>165</v>
      </c>
      <c r="C1040" s="690" t="s">
        <v>1987</v>
      </c>
      <c r="D1040" s="187" t="s">
        <v>1994</v>
      </c>
      <c r="E1040" s="186" t="s">
        <v>176</v>
      </c>
      <c r="F1040" s="60" t="s">
        <v>1993</v>
      </c>
      <c r="G1040" s="38">
        <v>0</v>
      </c>
      <c r="H1040" s="38" t="str">
        <f>IFERROR(VLOOKUP(D1040,#REF!,4,0),"0")</f>
        <v>0</v>
      </c>
      <c r="I1040" s="38"/>
      <c r="J1040" s="38">
        <f>VLOOKUP(F1040,'数据-省本级决算数'!$A:$B,2,0)</f>
        <v>0</v>
      </c>
      <c r="K1040" s="193"/>
      <c r="L1040" s="193"/>
      <c r="M1040" s="193">
        <f t="shared" si="102"/>
        <v>0</v>
      </c>
      <c r="N1040" s="148" t="str">
        <f t="shared" si="98"/>
        <v/>
      </c>
      <c r="O1040" s="194" t="str">
        <f t="shared" si="99"/>
        <v>否</v>
      </c>
      <c r="P1040" s="194" t="str">
        <f t="shared" si="103"/>
        <v>否</v>
      </c>
    </row>
    <row r="1041" s="175" customFormat="1" ht="18.95" customHeight="1" spans="1:16">
      <c r="A1041" s="185" t="s">
        <v>165</v>
      </c>
      <c r="B1041" s="186" t="s">
        <v>165</v>
      </c>
      <c r="C1041" s="690" t="s">
        <v>1987</v>
      </c>
      <c r="D1041" s="187" t="s">
        <v>1996</v>
      </c>
      <c r="E1041" s="186" t="s">
        <v>176</v>
      </c>
      <c r="F1041" s="60" t="s">
        <v>1995</v>
      </c>
      <c r="G1041" s="38">
        <v>0</v>
      </c>
      <c r="H1041" s="38" t="str">
        <f>IFERROR(VLOOKUP(D1041,#REF!,4,0),"0")</f>
        <v>0</v>
      </c>
      <c r="I1041" s="38"/>
      <c r="J1041" s="38">
        <f>VLOOKUP(F1041,'数据-省本级决算数'!$A:$B,2,0)</f>
        <v>0</v>
      </c>
      <c r="K1041" s="193"/>
      <c r="L1041" s="193"/>
      <c r="M1041" s="193">
        <f t="shared" si="102"/>
        <v>0</v>
      </c>
      <c r="N1041" s="148" t="str">
        <f t="shared" si="98"/>
        <v/>
      </c>
      <c r="O1041" s="194" t="str">
        <f t="shared" si="99"/>
        <v>否</v>
      </c>
      <c r="P1041" s="194" t="str">
        <f t="shared" si="103"/>
        <v>否</v>
      </c>
    </row>
    <row r="1042" s="175" customFormat="1" ht="18.95" customHeight="1" spans="1:16">
      <c r="A1042" s="185" t="s">
        <v>165</v>
      </c>
      <c r="B1042" s="186"/>
      <c r="C1042" s="690" t="s">
        <v>1987</v>
      </c>
      <c r="D1042" s="187" t="s">
        <v>1998</v>
      </c>
      <c r="E1042" s="186" t="s">
        <v>176</v>
      </c>
      <c r="F1042" s="60" t="s">
        <v>1997</v>
      </c>
      <c r="G1042" s="38">
        <v>2923</v>
      </c>
      <c r="H1042" s="38" t="str">
        <f>IFERROR(VLOOKUP(D1042,#REF!,4,0),"0")</f>
        <v>0</v>
      </c>
      <c r="I1042" s="38"/>
      <c r="J1042" s="38">
        <f>VLOOKUP(F1042,'数据-省本级决算数'!$A:$B,2,0)</f>
        <v>640</v>
      </c>
      <c r="K1042" s="193">
        <f t="shared" si="100"/>
        <v>0.22</v>
      </c>
      <c r="L1042" s="193" t="e">
        <f t="shared" si="101"/>
        <v>#DIV/0!</v>
      </c>
      <c r="M1042" s="193">
        <f t="shared" si="102"/>
        <v>0</v>
      </c>
      <c r="N1042" s="148">
        <f t="shared" si="98"/>
        <v>-0.781</v>
      </c>
      <c r="O1042" s="194" t="str">
        <f t="shared" si="99"/>
        <v>是</v>
      </c>
      <c r="P1042" s="194" t="str">
        <f t="shared" si="103"/>
        <v>否</v>
      </c>
    </row>
    <row r="1043" s="175" customFormat="1" ht="18.95" customHeight="1" spans="1:16">
      <c r="A1043" s="185" t="s">
        <v>165</v>
      </c>
      <c r="B1043" s="186" t="s">
        <v>165</v>
      </c>
      <c r="C1043" s="690" t="s">
        <v>1987</v>
      </c>
      <c r="D1043" s="187" t="s">
        <v>2000</v>
      </c>
      <c r="E1043" s="186" t="s">
        <v>176</v>
      </c>
      <c r="F1043" s="60" t="s">
        <v>1999</v>
      </c>
      <c r="G1043" s="38">
        <v>0</v>
      </c>
      <c r="H1043" s="38" t="str">
        <f>IFERROR(VLOOKUP(D1043,#REF!,4,0),"0")</f>
        <v>0</v>
      </c>
      <c r="I1043" s="38"/>
      <c r="J1043" s="38">
        <f>VLOOKUP(F1043,'数据-省本级决算数'!$A:$B,2,0)</f>
        <v>0</v>
      </c>
      <c r="K1043" s="193"/>
      <c r="L1043" s="193" t="e">
        <f t="shared" si="101"/>
        <v>#DIV/0!</v>
      </c>
      <c r="M1043" s="193">
        <f t="shared" si="102"/>
        <v>0</v>
      </c>
      <c r="N1043" s="148" t="str">
        <f t="shared" si="98"/>
        <v/>
      </c>
      <c r="O1043" s="194" t="str">
        <f t="shared" si="99"/>
        <v>否</v>
      </c>
      <c r="P1043" s="194" t="str">
        <f t="shared" si="103"/>
        <v>否</v>
      </c>
    </row>
    <row r="1044" s="175" customFormat="1" ht="18.95" customHeight="1" spans="1:16">
      <c r="A1044" s="185" t="s">
        <v>165</v>
      </c>
      <c r="B1044" s="186" t="s">
        <v>165</v>
      </c>
      <c r="C1044" s="690" t="s">
        <v>1987</v>
      </c>
      <c r="D1044" s="187" t="s">
        <v>2002</v>
      </c>
      <c r="E1044" s="186" t="s">
        <v>176</v>
      </c>
      <c r="F1044" s="60" t="s">
        <v>2001</v>
      </c>
      <c r="G1044" s="38">
        <v>0</v>
      </c>
      <c r="H1044" s="38" t="str">
        <f>IFERROR(VLOOKUP(D1044,#REF!,4,0),"0")</f>
        <v>0</v>
      </c>
      <c r="I1044" s="38"/>
      <c r="J1044" s="38">
        <f>VLOOKUP(F1044,'数据-省本级决算数'!$A:$B,2,0)</f>
        <v>0</v>
      </c>
      <c r="K1044" s="193"/>
      <c r="L1044" s="193"/>
      <c r="M1044" s="193">
        <f t="shared" si="102"/>
        <v>0</v>
      </c>
      <c r="N1044" s="148" t="str">
        <f t="shared" si="98"/>
        <v/>
      </c>
      <c r="O1044" s="194" t="str">
        <f t="shared" si="99"/>
        <v>否</v>
      </c>
      <c r="P1044" s="194" t="str">
        <f t="shared" si="103"/>
        <v>否</v>
      </c>
    </row>
    <row r="1045" s="175" customFormat="1" ht="18.95" customHeight="1" spans="1:16">
      <c r="A1045" s="185" t="s">
        <v>165</v>
      </c>
      <c r="B1045" s="186" t="s">
        <v>165</v>
      </c>
      <c r="C1045" s="690" t="s">
        <v>1987</v>
      </c>
      <c r="D1045" s="187" t="s">
        <v>2004</v>
      </c>
      <c r="E1045" s="186" t="s">
        <v>176</v>
      </c>
      <c r="F1045" s="60" t="s">
        <v>2003</v>
      </c>
      <c r="G1045" s="38">
        <v>0</v>
      </c>
      <c r="H1045" s="38" t="str">
        <f>IFERROR(VLOOKUP(D1045,#REF!,4,0),"0")</f>
        <v>0</v>
      </c>
      <c r="I1045" s="38"/>
      <c r="J1045" s="38">
        <f>VLOOKUP(F1045,'数据-省本级决算数'!$A:$B,2,0)</f>
        <v>0</v>
      </c>
      <c r="K1045" s="193"/>
      <c r="L1045" s="193"/>
      <c r="M1045" s="193">
        <f t="shared" si="102"/>
        <v>0</v>
      </c>
      <c r="N1045" s="148" t="str">
        <f t="shared" si="98"/>
        <v/>
      </c>
      <c r="O1045" s="194" t="str">
        <f t="shared" si="99"/>
        <v>否</v>
      </c>
      <c r="P1045" s="194" t="str">
        <f t="shared" si="103"/>
        <v>否</v>
      </c>
    </row>
    <row r="1046" s="175" customFormat="1" ht="18.95" customHeight="1" spans="1:16">
      <c r="A1046" s="185" t="s">
        <v>165</v>
      </c>
      <c r="B1046" s="186" t="s">
        <v>165</v>
      </c>
      <c r="C1046" s="690" t="s">
        <v>1987</v>
      </c>
      <c r="D1046" s="187" t="s">
        <v>2006</v>
      </c>
      <c r="E1046" s="186" t="s">
        <v>176</v>
      </c>
      <c r="F1046" s="60" t="s">
        <v>2005</v>
      </c>
      <c r="G1046" s="38">
        <v>0</v>
      </c>
      <c r="H1046" s="38" t="str">
        <f>IFERROR(VLOOKUP(D1046,#REF!,4,0),"0")</f>
        <v>0</v>
      </c>
      <c r="I1046" s="38"/>
      <c r="J1046" s="38">
        <f>VLOOKUP(F1046,'数据-省本级决算数'!$A:$B,2,0)</f>
        <v>0</v>
      </c>
      <c r="K1046" s="193"/>
      <c r="L1046" s="193"/>
      <c r="M1046" s="193">
        <f t="shared" si="102"/>
        <v>0</v>
      </c>
      <c r="N1046" s="148" t="str">
        <f t="shared" si="98"/>
        <v/>
      </c>
      <c r="O1046" s="194" t="str">
        <f t="shared" si="99"/>
        <v>否</v>
      </c>
      <c r="P1046" s="194" t="str">
        <f t="shared" si="103"/>
        <v>否</v>
      </c>
    </row>
    <row r="1047" s="175" customFormat="1" ht="18.95" customHeight="1" spans="1:16">
      <c r="A1047" s="185" t="s">
        <v>165</v>
      </c>
      <c r="B1047" s="186" t="s">
        <v>165</v>
      </c>
      <c r="C1047" s="690" t="s">
        <v>1987</v>
      </c>
      <c r="D1047" s="187" t="s">
        <v>2008</v>
      </c>
      <c r="E1047" s="186" t="s">
        <v>176</v>
      </c>
      <c r="F1047" s="60" t="s">
        <v>2007</v>
      </c>
      <c r="G1047" s="38">
        <v>0</v>
      </c>
      <c r="H1047" s="38" t="str">
        <f>IFERROR(VLOOKUP(D1047,#REF!,4,0),"0")</f>
        <v>0</v>
      </c>
      <c r="I1047" s="38"/>
      <c r="J1047" s="38">
        <f>VLOOKUP(F1047,'数据-省本级决算数'!$A:$B,2,0)</f>
        <v>0</v>
      </c>
      <c r="K1047" s="193"/>
      <c r="L1047" s="193"/>
      <c r="M1047" s="193">
        <f t="shared" si="102"/>
        <v>0</v>
      </c>
      <c r="N1047" s="148" t="str">
        <f t="shared" si="98"/>
        <v/>
      </c>
      <c r="O1047" s="194" t="str">
        <f t="shared" si="99"/>
        <v>否</v>
      </c>
      <c r="P1047" s="194" t="str">
        <f t="shared" si="103"/>
        <v>否</v>
      </c>
    </row>
    <row r="1048" s="175" customFormat="1" ht="18.95" customHeight="1" spans="1:16">
      <c r="A1048" s="185" t="s">
        <v>165</v>
      </c>
      <c r="B1048" s="186" t="s">
        <v>165</v>
      </c>
      <c r="C1048" s="690" t="s">
        <v>1987</v>
      </c>
      <c r="D1048" s="187" t="s">
        <v>2010</v>
      </c>
      <c r="E1048" s="186" t="s">
        <v>176</v>
      </c>
      <c r="F1048" s="60" t="s">
        <v>2009</v>
      </c>
      <c r="G1048" s="38">
        <v>0</v>
      </c>
      <c r="H1048" s="38" t="str">
        <f>IFERROR(VLOOKUP(D1048,#REF!,4,0),"0")</f>
        <v>0</v>
      </c>
      <c r="I1048" s="38"/>
      <c r="J1048" s="38">
        <f>VLOOKUP(F1048,'数据-省本级决算数'!$A:$B,2,0)</f>
        <v>0</v>
      </c>
      <c r="K1048" s="193"/>
      <c r="L1048" s="193"/>
      <c r="M1048" s="193">
        <f t="shared" si="102"/>
        <v>0</v>
      </c>
      <c r="N1048" s="148" t="str">
        <f t="shared" si="98"/>
        <v/>
      </c>
      <c r="O1048" s="194" t="str">
        <f t="shared" si="99"/>
        <v>否</v>
      </c>
      <c r="P1048" s="194" t="str">
        <f t="shared" si="103"/>
        <v>否</v>
      </c>
    </row>
    <row r="1049" s="175" customFormat="1" ht="18.95" customHeight="1" spans="1:16">
      <c r="A1049" s="185" t="s">
        <v>165</v>
      </c>
      <c r="B1049" s="186" t="s">
        <v>165</v>
      </c>
      <c r="C1049" s="690" t="s">
        <v>1987</v>
      </c>
      <c r="D1049" s="187" t="s">
        <v>2012</v>
      </c>
      <c r="E1049" s="186" t="s">
        <v>176</v>
      </c>
      <c r="F1049" s="60" t="s">
        <v>2011</v>
      </c>
      <c r="G1049" s="38">
        <v>0</v>
      </c>
      <c r="H1049" s="38" t="str">
        <f>IFERROR(VLOOKUP(D1049,#REF!,4,0),"0")</f>
        <v>0</v>
      </c>
      <c r="I1049" s="38"/>
      <c r="J1049" s="38">
        <f>VLOOKUP(F1049,'数据-省本级决算数'!$A:$B,2,0)</f>
        <v>0</v>
      </c>
      <c r="K1049" s="193"/>
      <c r="L1049" s="193"/>
      <c r="M1049" s="193">
        <f t="shared" si="102"/>
        <v>0</v>
      </c>
      <c r="N1049" s="148" t="str">
        <f t="shared" si="98"/>
        <v/>
      </c>
      <c r="O1049" s="194" t="str">
        <f t="shared" si="99"/>
        <v>否</v>
      </c>
      <c r="P1049" s="194" t="str">
        <f t="shared" si="103"/>
        <v>否</v>
      </c>
    </row>
    <row r="1050" s="175" customFormat="1" ht="18.95" customHeight="1" spans="1:16">
      <c r="A1050" s="185" t="s">
        <v>165</v>
      </c>
      <c r="B1050" s="186" t="s">
        <v>165</v>
      </c>
      <c r="C1050" s="690" t="s">
        <v>1987</v>
      </c>
      <c r="D1050" s="187" t="s">
        <v>2014</v>
      </c>
      <c r="E1050" s="186" t="s">
        <v>176</v>
      </c>
      <c r="F1050" s="60" t="s">
        <v>2013</v>
      </c>
      <c r="G1050" s="38">
        <v>10316</v>
      </c>
      <c r="H1050" s="38" t="str">
        <f>IFERROR(VLOOKUP(D1050,#REF!,4,0),"0")</f>
        <v>0</v>
      </c>
      <c r="I1050" s="38"/>
      <c r="J1050" s="38">
        <f>VLOOKUP(F1050,'数据-省本级决算数'!$A:$B,2,0)</f>
        <v>8957</v>
      </c>
      <c r="K1050" s="193">
        <f t="shared" si="100"/>
        <v>0.87</v>
      </c>
      <c r="L1050" s="193" t="e">
        <f t="shared" si="101"/>
        <v>#DIV/0!</v>
      </c>
      <c r="M1050" s="193">
        <f t="shared" si="102"/>
        <v>0</v>
      </c>
      <c r="N1050" s="148">
        <f t="shared" si="98"/>
        <v>-0.132</v>
      </c>
      <c r="O1050" s="194" t="str">
        <f t="shared" si="99"/>
        <v>是</v>
      </c>
      <c r="P1050" s="194" t="str">
        <f t="shared" si="103"/>
        <v>否</v>
      </c>
    </row>
    <row r="1051" s="175" customFormat="1" ht="18.95" customHeight="1" spans="1:16">
      <c r="A1051" s="185" t="s">
        <v>165</v>
      </c>
      <c r="B1051" s="690" t="s">
        <v>1968</v>
      </c>
      <c r="C1051" s="186"/>
      <c r="D1051" s="187" t="s">
        <v>2016</v>
      </c>
      <c r="E1051" s="186"/>
      <c r="F1051" s="60" t="s">
        <v>2015</v>
      </c>
      <c r="G1051" s="38">
        <f ca="1">SUMIF($C1050:$C2272,$D1051,$G1050:$G2271)</f>
        <v>56</v>
      </c>
      <c r="H1051" s="38">
        <f ca="1">SUMIF($C1050:$C2271,$D1051,$H1050:$H2270)</f>
        <v>0</v>
      </c>
      <c r="I1051" s="38">
        <f>IFERROR(VLOOKUP(F1051,'数据-省本级调整数'!$A:$B,2,0),0)</f>
        <v>92</v>
      </c>
      <c r="J1051" s="38">
        <f>VLOOKUP(F1051,'数据-省本级决算数'!$A:$B,2,0)</f>
        <v>90</v>
      </c>
      <c r="K1051" s="193">
        <f ca="1" t="shared" si="100"/>
        <v>1.61</v>
      </c>
      <c r="L1051" s="193" t="e">
        <f ca="1" t="shared" si="101"/>
        <v>#DIV/0!</v>
      </c>
      <c r="M1051" s="193">
        <f t="shared" si="102"/>
        <v>0.98</v>
      </c>
      <c r="N1051" s="148">
        <f ca="1" t="shared" si="98"/>
        <v>0.607</v>
      </c>
      <c r="O1051" s="194" t="str">
        <f ca="1" t="shared" si="99"/>
        <v>是</v>
      </c>
      <c r="P1051" s="194" t="str">
        <f t="shared" si="103"/>
        <v>是</v>
      </c>
    </row>
    <row r="1052" s="175" customFormat="1" ht="18.95" customHeight="1" spans="1:16">
      <c r="A1052" s="185" t="s">
        <v>165</v>
      </c>
      <c r="B1052" s="186" t="s">
        <v>165</v>
      </c>
      <c r="C1052" s="690" t="s">
        <v>2016</v>
      </c>
      <c r="D1052" s="187" t="s">
        <v>2017</v>
      </c>
      <c r="E1052" s="186" t="s">
        <v>176</v>
      </c>
      <c r="F1052" s="60" t="s">
        <v>170</v>
      </c>
      <c r="G1052" s="38">
        <v>56</v>
      </c>
      <c r="H1052" s="38" t="str">
        <f>IFERROR(VLOOKUP(D1052,#REF!,4,0),"0")</f>
        <v>0</v>
      </c>
      <c r="I1052" s="38"/>
      <c r="J1052" s="38">
        <f>VLOOKUP(F1052,'数据-省本级决算数'!$A:$B,2,0)</f>
        <v>4776</v>
      </c>
      <c r="K1052" s="193">
        <f t="shared" si="100"/>
        <v>85.29</v>
      </c>
      <c r="L1052" s="193" t="e">
        <f t="shared" si="101"/>
        <v>#DIV/0!</v>
      </c>
      <c r="M1052" s="193">
        <f t="shared" si="102"/>
        <v>0</v>
      </c>
      <c r="N1052" s="148">
        <f t="shared" si="98"/>
        <v>84.286</v>
      </c>
      <c r="O1052" s="194" t="str">
        <f t="shared" si="99"/>
        <v>是</v>
      </c>
      <c r="P1052" s="194" t="str">
        <f t="shared" si="103"/>
        <v>否</v>
      </c>
    </row>
    <row r="1053" s="175" customFormat="1" ht="18.95" customHeight="1" spans="1:16">
      <c r="A1053" s="185" t="s">
        <v>165</v>
      </c>
      <c r="B1053" s="186" t="s">
        <v>165</v>
      </c>
      <c r="C1053" s="690" t="s">
        <v>2016</v>
      </c>
      <c r="D1053" s="187" t="s">
        <v>2018</v>
      </c>
      <c r="E1053" s="186" t="s">
        <v>176</v>
      </c>
      <c r="F1053" s="60" t="s">
        <v>172</v>
      </c>
      <c r="G1053" s="38">
        <v>0</v>
      </c>
      <c r="H1053" s="38" t="str">
        <f>IFERROR(VLOOKUP(D1053,#REF!,4,0),"0")</f>
        <v>0</v>
      </c>
      <c r="I1053" s="38"/>
      <c r="J1053" s="38">
        <f>VLOOKUP(F1053,'数据-省本级决算数'!$A:$B,2,0)</f>
        <v>590</v>
      </c>
      <c r="K1053" s="193"/>
      <c r="L1053" s="193"/>
      <c r="M1053" s="193">
        <f t="shared" si="102"/>
        <v>0</v>
      </c>
      <c r="N1053" s="148" t="str">
        <f t="shared" si="98"/>
        <v/>
      </c>
      <c r="O1053" s="194" t="str">
        <f t="shared" si="99"/>
        <v>是</v>
      </c>
      <c r="P1053" s="194" t="str">
        <f t="shared" si="103"/>
        <v>否</v>
      </c>
    </row>
    <row r="1054" s="175" customFormat="1" ht="18.95" customHeight="1" spans="1:16">
      <c r="A1054" s="185" t="s">
        <v>165</v>
      </c>
      <c r="B1054" s="186" t="s">
        <v>165</v>
      </c>
      <c r="C1054" s="690" t="s">
        <v>2016</v>
      </c>
      <c r="D1054" s="187" t="s">
        <v>2019</v>
      </c>
      <c r="E1054" s="186" t="s">
        <v>176</v>
      </c>
      <c r="F1054" s="60" t="s">
        <v>174</v>
      </c>
      <c r="G1054" s="38">
        <v>0</v>
      </c>
      <c r="H1054" s="38" t="str">
        <f>IFERROR(VLOOKUP(D1054,#REF!,4,0),"0")</f>
        <v>0</v>
      </c>
      <c r="I1054" s="38"/>
      <c r="J1054" s="38">
        <f>VLOOKUP(F1054,'数据-省本级决算数'!$A:$B,2,0)</f>
        <v>713</v>
      </c>
      <c r="K1054" s="193"/>
      <c r="L1054" s="193" t="e">
        <f t="shared" si="101"/>
        <v>#DIV/0!</v>
      </c>
      <c r="M1054" s="193">
        <f t="shared" si="102"/>
        <v>0</v>
      </c>
      <c r="N1054" s="148" t="str">
        <f t="shared" si="98"/>
        <v/>
      </c>
      <c r="O1054" s="194" t="str">
        <f t="shared" si="99"/>
        <v>是</v>
      </c>
      <c r="P1054" s="194" t="str">
        <f t="shared" si="103"/>
        <v>否</v>
      </c>
    </row>
    <row r="1055" s="175" customFormat="1" ht="18.95" customHeight="1" spans="1:16">
      <c r="A1055" s="185" t="s">
        <v>165</v>
      </c>
      <c r="B1055" s="186" t="s">
        <v>165</v>
      </c>
      <c r="C1055" s="690" t="s">
        <v>2016</v>
      </c>
      <c r="D1055" s="187" t="s">
        <v>2021</v>
      </c>
      <c r="E1055" s="186" t="s">
        <v>176</v>
      </c>
      <c r="F1055" s="60" t="s">
        <v>2020</v>
      </c>
      <c r="G1055" s="38">
        <v>0</v>
      </c>
      <c r="H1055" s="38" t="str">
        <f>IFERROR(VLOOKUP(D1055,#REF!,4,0),"0")</f>
        <v>0</v>
      </c>
      <c r="I1055" s="38"/>
      <c r="J1055" s="38">
        <f>VLOOKUP(F1055,'数据-省本级决算数'!$A:$B,2,0)</f>
        <v>0</v>
      </c>
      <c r="K1055" s="193"/>
      <c r="L1055" s="193"/>
      <c r="M1055" s="193">
        <f t="shared" si="102"/>
        <v>0</v>
      </c>
      <c r="N1055" s="148" t="str">
        <f t="shared" si="98"/>
        <v/>
      </c>
      <c r="O1055" s="194" t="str">
        <f t="shared" si="99"/>
        <v>否</v>
      </c>
      <c r="P1055" s="194" t="str">
        <f t="shared" si="103"/>
        <v>否</v>
      </c>
    </row>
    <row r="1056" s="175" customFormat="1" ht="18.95" customHeight="1" spans="1:16">
      <c r="A1056" s="185" t="s">
        <v>165</v>
      </c>
      <c r="B1056" s="690" t="s">
        <v>1968</v>
      </c>
      <c r="C1056" s="186"/>
      <c r="D1056" s="689" t="s">
        <v>2023</v>
      </c>
      <c r="E1056" s="186"/>
      <c r="F1056" s="39" t="s">
        <v>2022</v>
      </c>
      <c r="G1056" s="38">
        <f ca="1">SUMIF($C1055:$C2277,$D1056,$G1055:$G2276)</f>
        <v>33503</v>
      </c>
      <c r="H1056" s="38">
        <f ca="1">SUMIF($C1055:$C2276,$D1056,$H1055:$H2275)</f>
        <v>0</v>
      </c>
      <c r="I1056" s="38">
        <f>IFERROR(VLOOKUP(F1056,'数据-省本级调整数'!$A:$B,2,0),0)</f>
        <v>15054</v>
      </c>
      <c r="J1056" s="38">
        <f>VLOOKUP(F1056,'数据-省本级决算数'!$A:$B,2,0)</f>
        <v>13730</v>
      </c>
      <c r="K1056" s="193">
        <f ca="1" t="shared" si="100"/>
        <v>0.41</v>
      </c>
      <c r="L1056" s="193" t="e">
        <f ca="1" t="shared" si="101"/>
        <v>#DIV/0!</v>
      </c>
      <c r="M1056" s="193">
        <f t="shared" si="102"/>
        <v>0.91</v>
      </c>
      <c r="N1056" s="148">
        <f ca="1" t="shared" si="98"/>
        <v>-0.59</v>
      </c>
      <c r="O1056" s="194" t="str">
        <f ca="1" t="shared" si="99"/>
        <v>是</v>
      </c>
      <c r="P1056" s="194" t="str">
        <f t="shared" si="103"/>
        <v>是</v>
      </c>
    </row>
    <row r="1057" s="175" customFormat="1" ht="18.95" customHeight="1" spans="1:16">
      <c r="A1057" s="185" t="s">
        <v>165</v>
      </c>
      <c r="B1057" s="186" t="s">
        <v>165</v>
      </c>
      <c r="C1057" s="690" t="s">
        <v>2023</v>
      </c>
      <c r="D1057" s="689" t="s">
        <v>2024</v>
      </c>
      <c r="E1057" s="186" t="s">
        <v>176</v>
      </c>
      <c r="F1057" s="60" t="s">
        <v>170</v>
      </c>
      <c r="G1057" s="38">
        <v>2909</v>
      </c>
      <c r="H1057" s="38" t="str">
        <f>IFERROR(VLOOKUP(D1057,#REF!,4,0),"0")</f>
        <v>0</v>
      </c>
      <c r="I1057" s="38"/>
      <c r="J1057" s="38">
        <f>VLOOKUP(F1057,'数据-省本级决算数'!$A:$B,2,0)</f>
        <v>4776</v>
      </c>
      <c r="K1057" s="193">
        <f t="shared" si="100"/>
        <v>1.64</v>
      </c>
      <c r="L1057" s="193" t="e">
        <f t="shared" si="101"/>
        <v>#DIV/0!</v>
      </c>
      <c r="M1057" s="193">
        <f t="shared" si="102"/>
        <v>0</v>
      </c>
      <c r="N1057" s="148">
        <f t="shared" si="98"/>
        <v>0.642</v>
      </c>
      <c r="O1057" s="194" t="str">
        <f t="shared" si="99"/>
        <v>是</v>
      </c>
      <c r="P1057" s="194" t="str">
        <f t="shared" si="103"/>
        <v>否</v>
      </c>
    </row>
    <row r="1058" s="175" customFormat="1" ht="18.95" customHeight="1" spans="1:16">
      <c r="A1058" s="185" t="s">
        <v>165</v>
      </c>
      <c r="B1058" s="186"/>
      <c r="C1058" s="690" t="s">
        <v>2023</v>
      </c>
      <c r="D1058" s="689" t="s">
        <v>2025</v>
      </c>
      <c r="E1058" s="186" t="s">
        <v>176</v>
      </c>
      <c r="F1058" s="60" t="s">
        <v>172</v>
      </c>
      <c r="G1058" s="38">
        <v>200</v>
      </c>
      <c r="H1058" s="38" t="str">
        <f>IFERROR(VLOOKUP(D1058,#REF!,4,0),"0")</f>
        <v>0</v>
      </c>
      <c r="I1058" s="38"/>
      <c r="J1058" s="38">
        <f>VLOOKUP(F1058,'数据-省本级决算数'!$A:$B,2,0)</f>
        <v>590</v>
      </c>
      <c r="K1058" s="193">
        <f t="shared" si="100"/>
        <v>2.95</v>
      </c>
      <c r="L1058" s="193" t="e">
        <f t="shared" si="101"/>
        <v>#DIV/0!</v>
      </c>
      <c r="M1058" s="193">
        <f t="shared" si="102"/>
        <v>0</v>
      </c>
      <c r="N1058" s="148">
        <f t="shared" si="98"/>
        <v>1.95</v>
      </c>
      <c r="O1058" s="194" t="str">
        <f t="shared" si="99"/>
        <v>是</v>
      </c>
      <c r="P1058" s="194" t="str">
        <f t="shared" si="103"/>
        <v>否</v>
      </c>
    </row>
    <row r="1059" s="175" customFormat="1" ht="18.95" customHeight="1" spans="1:16">
      <c r="A1059" s="185" t="s">
        <v>165</v>
      </c>
      <c r="B1059" s="186"/>
      <c r="C1059" s="690" t="s">
        <v>2023</v>
      </c>
      <c r="D1059" s="689" t="s">
        <v>2026</v>
      </c>
      <c r="E1059" s="186" t="s">
        <v>176</v>
      </c>
      <c r="F1059" s="60" t="s">
        <v>174</v>
      </c>
      <c r="G1059" s="38">
        <v>217</v>
      </c>
      <c r="H1059" s="38" t="str">
        <f>IFERROR(VLOOKUP(D1059,#REF!,4,0),"0")</f>
        <v>0</v>
      </c>
      <c r="I1059" s="38"/>
      <c r="J1059" s="38">
        <f>VLOOKUP(F1059,'数据-省本级决算数'!$A:$B,2,0)</f>
        <v>713</v>
      </c>
      <c r="K1059" s="193">
        <f t="shared" si="100"/>
        <v>3.29</v>
      </c>
      <c r="L1059" s="193" t="e">
        <f t="shared" si="101"/>
        <v>#DIV/0!</v>
      </c>
      <c r="M1059" s="193">
        <f t="shared" si="102"/>
        <v>0</v>
      </c>
      <c r="N1059" s="148">
        <f t="shared" si="98"/>
        <v>2.286</v>
      </c>
      <c r="O1059" s="194" t="str">
        <f t="shared" si="99"/>
        <v>是</v>
      </c>
      <c r="P1059" s="194" t="str">
        <f t="shared" si="103"/>
        <v>否</v>
      </c>
    </row>
    <row r="1060" s="175" customFormat="1" ht="18.95" customHeight="1" spans="1:16">
      <c r="A1060" s="185" t="s">
        <v>165</v>
      </c>
      <c r="B1060" s="186"/>
      <c r="C1060" s="690" t="s">
        <v>2023</v>
      </c>
      <c r="D1060" s="689" t="s">
        <v>2028</v>
      </c>
      <c r="E1060" s="186" t="s">
        <v>176</v>
      </c>
      <c r="F1060" s="60" t="s">
        <v>2027</v>
      </c>
      <c r="G1060" s="38">
        <v>0</v>
      </c>
      <c r="H1060" s="38" t="str">
        <f>IFERROR(VLOOKUP(D1060,#REF!,4,0),"0")</f>
        <v>0</v>
      </c>
      <c r="I1060" s="38"/>
      <c r="J1060" s="38">
        <f>VLOOKUP(F1060,'数据-省本级决算数'!$A:$B,2,0)</f>
        <v>0</v>
      </c>
      <c r="K1060" s="193"/>
      <c r="L1060" s="193"/>
      <c r="M1060" s="193">
        <f t="shared" si="102"/>
        <v>0</v>
      </c>
      <c r="N1060" s="148" t="str">
        <f t="shared" si="98"/>
        <v/>
      </c>
      <c r="O1060" s="194" t="str">
        <f t="shared" si="99"/>
        <v>否</v>
      </c>
      <c r="P1060" s="194" t="str">
        <f t="shared" si="103"/>
        <v>否</v>
      </c>
    </row>
    <row r="1061" s="175" customFormat="1" ht="18.95" customHeight="1" spans="1:16">
      <c r="A1061" s="185" t="s">
        <v>165</v>
      </c>
      <c r="B1061" s="186"/>
      <c r="C1061" s="690" t="s">
        <v>2023</v>
      </c>
      <c r="D1061" s="689" t="s">
        <v>2030</v>
      </c>
      <c r="E1061" s="186" t="s">
        <v>176</v>
      </c>
      <c r="F1061" s="60" t="s">
        <v>2029</v>
      </c>
      <c r="G1061" s="38">
        <v>650</v>
      </c>
      <c r="H1061" s="38" t="str">
        <f>IFERROR(VLOOKUP(D1061,#REF!,4,0),"0")</f>
        <v>0</v>
      </c>
      <c r="I1061" s="38"/>
      <c r="J1061" s="38">
        <f>VLOOKUP(F1061,'数据-省本级决算数'!$A:$B,2,0)</f>
        <v>0</v>
      </c>
      <c r="K1061" s="193">
        <f t="shared" si="100"/>
        <v>0</v>
      </c>
      <c r="L1061" s="193"/>
      <c r="M1061" s="193">
        <f t="shared" si="102"/>
        <v>0</v>
      </c>
      <c r="N1061" s="148">
        <f t="shared" si="98"/>
        <v>-1</v>
      </c>
      <c r="O1061" s="194" t="str">
        <f t="shared" si="99"/>
        <v>是</v>
      </c>
      <c r="P1061" s="194" t="str">
        <f t="shared" si="103"/>
        <v>否</v>
      </c>
    </row>
    <row r="1062" s="175" customFormat="1" ht="18.95" customHeight="1" spans="1:16">
      <c r="A1062" s="185" t="s">
        <v>165</v>
      </c>
      <c r="B1062" s="186"/>
      <c r="C1062" s="690" t="s">
        <v>2023</v>
      </c>
      <c r="D1062" s="689" t="s">
        <v>2032</v>
      </c>
      <c r="E1062" s="186" t="s">
        <v>176</v>
      </c>
      <c r="F1062" s="60" t="s">
        <v>2031</v>
      </c>
      <c r="G1062" s="38">
        <v>752</v>
      </c>
      <c r="H1062" s="38" t="str">
        <f>IFERROR(VLOOKUP(D1062,#REF!,4,0),"0")</f>
        <v>0</v>
      </c>
      <c r="I1062" s="38"/>
      <c r="J1062" s="38">
        <f>VLOOKUP(F1062,'数据-省本级决算数'!$A:$B,2,0)</f>
        <v>1392</v>
      </c>
      <c r="K1062" s="193">
        <f t="shared" si="100"/>
        <v>1.85</v>
      </c>
      <c r="L1062" s="193" t="e">
        <f t="shared" si="101"/>
        <v>#DIV/0!</v>
      </c>
      <c r="M1062" s="193">
        <f t="shared" si="102"/>
        <v>0</v>
      </c>
      <c r="N1062" s="148">
        <f t="shared" si="98"/>
        <v>0.851</v>
      </c>
      <c r="O1062" s="194" t="str">
        <f t="shared" si="99"/>
        <v>是</v>
      </c>
      <c r="P1062" s="194" t="str">
        <f t="shared" si="103"/>
        <v>否</v>
      </c>
    </row>
    <row r="1063" s="175" customFormat="1" ht="18.95" customHeight="1" spans="1:16">
      <c r="A1063" s="185" t="s">
        <v>165</v>
      </c>
      <c r="B1063" s="186"/>
      <c r="C1063" s="690" t="s">
        <v>2023</v>
      </c>
      <c r="D1063" s="689" t="s">
        <v>2034</v>
      </c>
      <c r="E1063" s="186" t="s">
        <v>176</v>
      </c>
      <c r="F1063" s="60" t="s">
        <v>2033</v>
      </c>
      <c r="G1063" s="38">
        <v>218</v>
      </c>
      <c r="H1063" s="38" t="str">
        <f>IFERROR(VLOOKUP(D1063,#REF!,4,0),"0")</f>
        <v>0</v>
      </c>
      <c r="I1063" s="38"/>
      <c r="J1063" s="38">
        <f>VLOOKUP(F1063,'数据-省本级决算数'!$A:$B,2,0)</f>
        <v>198</v>
      </c>
      <c r="K1063" s="193">
        <f t="shared" si="100"/>
        <v>0.91</v>
      </c>
      <c r="L1063" s="193" t="e">
        <f t="shared" si="101"/>
        <v>#DIV/0!</v>
      </c>
      <c r="M1063" s="193">
        <f t="shared" si="102"/>
        <v>0</v>
      </c>
      <c r="N1063" s="148">
        <f t="shared" si="98"/>
        <v>-0.092</v>
      </c>
      <c r="O1063" s="194" t="str">
        <f t="shared" si="99"/>
        <v>是</v>
      </c>
      <c r="P1063" s="194" t="str">
        <f t="shared" si="103"/>
        <v>否</v>
      </c>
    </row>
    <row r="1064" s="175" customFormat="1" ht="18.95" customHeight="1" spans="1:16">
      <c r="A1064" s="185" t="s">
        <v>165</v>
      </c>
      <c r="B1064" s="186" t="s">
        <v>165</v>
      </c>
      <c r="C1064" s="690" t="s">
        <v>2023</v>
      </c>
      <c r="D1064" s="689" t="s">
        <v>2036</v>
      </c>
      <c r="E1064" s="186" t="s">
        <v>176</v>
      </c>
      <c r="F1064" s="60" t="s">
        <v>2035</v>
      </c>
      <c r="G1064" s="38">
        <v>0</v>
      </c>
      <c r="H1064" s="38" t="str">
        <f>IFERROR(VLOOKUP(D1064,#REF!,4,0),"0")</f>
        <v>0</v>
      </c>
      <c r="I1064" s="38"/>
      <c r="J1064" s="38">
        <f>VLOOKUP(F1064,'数据-省本级决算数'!$A:$B,2,0)</f>
        <v>0</v>
      </c>
      <c r="K1064" s="193"/>
      <c r="L1064" s="193"/>
      <c r="M1064" s="193">
        <f t="shared" si="102"/>
        <v>0</v>
      </c>
      <c r="N1064" s="148" t="str">
        <f t="shared" si="98"/>
        <v/>
      </c>
      <c r="O1064" s="194" t="str">
        <f t="shared" si="99"/>
        <v>否</v>
      </c>
      <c r="P1064" s="194" t="str">
        <f t="shared" si="103"/>
        <v>否</v>
      </c>
    </row>
    <row r="1065" s="175" customFormat="1" ht="18.95" customHeight="1" spans="1:16">
      <c r="A1065" s="185" t="s">
        <v>165</v>
      </c>
      <c r="B1065" s="186" t="s">
        <v>165</v>
      </c>
      <c r="C1065" s="690" t="s">
        <v>2023</v>
      </c>
      <c r="D1065" s="689" t="s">
        <v>2038</v>
      </c>
      <c r="E1065" s="186" t="s">
        <v>176</v>
      </c>
      <c r="F1065" s="60" t="s">
        <v>2037</v>
      </c>
      <c r="G1065" s="38">
        <v>22295</v>
      </c>
      <c r="H1065" s="38" t="str">
        <f>IFERROR(VLOOKUP(D1065,#REF!,4,0),"0")</f>
        <v>0</v>
      </c>
      <c r="I1065" s="38"/>
      <c r="J1065" s="38">
        <f>VLOOKUP(F1065,'数据-省本级决算数'!$A:$B,2,0)</f>
        <v>5262</v>
      </c>
      <c r="K1065" s="193">
        <f t="shared" si="100"/>
        <v>0.24</v>
      </c>
      <c r="L1065" s="193" t="e">
        <f t="shared" si="101"/>
        <v>#DIV/0!</v>
      </c>
      <c r="M1065" s="193">
        <f t="shared" si="102"/>
        <v>0</v>
      </c>
      <c r="N1065" s="148">
        <f t="shared" si="98"/>
        <v>-0.764</v>
      </c>
      <c r="O1065" s="194" t="str">
        <f t="shared" si="99"/>
        <v>是</v>
      </c>
      <c r="P1065" s="194" t="str">
        <f t="shared" si="103"/>
        <v>否</v>
      </c>
    </row>
    <row r="1066" s="175" customFormat="1" ht="18.95" customHeight="1" spans="1:16">
      <c r="A1066" s="185" t="s">
        <v>165</v>
      </c>
      <c r="B1066" s="186" t="s">
        <v>165</v>
      </c>
      <c r="C1066" s="690" t="s">
        <v>2023</v>
      </c>
      <c r="D1066" s="689" t="s">
        <v>2040</v>
      </c>
      <c r="E1066" s="186" t="s">
        <v>176</v>
      </c>
      <c r="F1066" s="60" t="s">
        <v>2039</v>
      </c>
      <c r="G1066" s="38">
        <v>1278</v>
      </c>
      <c r="H1066" s="38" t="str">
        <f>IFERROR(VLOOKUP(D1066,#REF!,4,0),"0")</f>
        <v>0</v>
      </c>
      <c r="I1066" s="38"/>
      <c r="J1066" s="38">
        <f>VLOOKUP(F1066,'数据-省本级决算数'!$A:$B,2,0)</f>
        <v>2926</v>
      </c>
      <c r="K1066" s="193">
        <f t="shared" si="100"/>
        <v>2.29</v>
      </c>
      <c r="L1066" s="193" t="e">
        <f t="shared" si="101"/>
        <v>#DIV/0!</v>
      </c>
      <c r="M1066" s="193">
        <f t="shared" si="102"/>
        <v>0</v>
      </c>
      <c r="N1066" s="148">
        <f t="shared" si="98"/>
        <v>1.29</v>
      </c>
      <c r="O1066" s="194" t="str">
        <f t="shared" si="99"/>
        <v>是</v>
      </c>
      <c r="P1066" s="194" t="str">
        <f t="shared" si="103"/>
        <v>否</v>
      </c>
    </row>
    <row r="1067" s="175" customFormat="1" ht="18.95" customHeight="1" spans="1:16">
      <c r="A1067" s="185" t="s">
        <v>165</v>
      </c>
      <c r="B1067" s="186" t="s">
        <v>165</v>
      </c>
      <c r="C1067" s="690" t="s">
        <v>2023</v>
      </c>
      <c r="D1067" s="689" t="s">
        <v>2041</v>
      </c>
      <c r="E1067" s="186" t="s">
        <v>176</v>
      </c>
      <c r="F1067" s="60" t="s">
        <v>1910</v>
      </c>
      <c r="G1067" s="38">
        <v>0</v>
      </c>
      <c r="H1067" s="38" t="str">
        <f>IFERROR(VLOOKUP(D1067,#REF!,4,0),"0")</f>
        <v>0</v>
      </c>
      <c r="I1067" s="38"/>
      <c r="J1067" s="38">
        <f>VLOOKUP(F1067,'数据-省本级决算数'!$A:$B,2,0)</f>
        <v>0</v>
      </c>
      <c r="K1067" s="193"/>
      <c r="L1067" s="193"/>
      <c r="M1067" s="193">
        <f t="shared" si="102"/>
        <v>0</v>
      </c>
      <c r="N1067" s="148" t="str">
        <f t="shared" si="98"/>
        <v/>
      </c>
      <c r="O1067" s="194" t="str">
        <f t="shared" si="99"/>
        <v>否</v>
      </c>
      <c r="P1067" s="194" t="str">
        <f t="shared" si="103"/>
        <v>否</v>
      </c>
    </row>
    <row r="1068" s="175" customFormat="1" ht="18.95" customHeight="1" spans="1:16">
      <c r="A1068" s="185" t="s">
        <v>165</v>
      </c>
      <c r="B1068" s="186" t="s">
        <v>165</v>
      </c>
      <c r="C1068" s="690" t="s">
        <v>2023</v>
      </c>
      <c r="D1068" s="689" t="s">
        <v>2043</v>
      </c>
      <c r="E1068" s="186" t="s">
        <v>176</v>
      </c>
      <c r="F1068" s="60" t="s">
        <v>2042</v>
      </c>
      <c r="G1068" s="38">
        <v>0</v>
      </c>
      <c r="H1068" s="38" t="str">
        <f>IFERROR(VLOOKUP(D1068,#REF!,4,0),"0")</f>
        <v>0</v>
      </c>
      <c r="I1068" s="38"/>
      <c r="J1068" s="38">
        <f>VLOOKUP(F1068,'数据-省本级决算数'!$A:$B,2,0)</f>
        <v>0</v>
      </c>
      <c r="K1068" s="193"/>
      <c r="L1068" s="193"/>
      <c r="M1068" s="193">
        <f t="shared" si="102"/>
        <v>0</v>
      </c>
      <c r="N1068" s="148" t="str">
        <f t="shared" si="98"/>
        <v/>
      </c>
      <c r="O1068" s="194" t="str">
        <f t="shared" si="99"/>
        <v>否</v>
      </c>
      <c r="P1068" s="194" t="str">
        <f t="shared" si="103"/>
        <v>否</v>
      </c>
    </row>
    <row r="1069" s="175" customFormat="1" ht="18.95" customHeight="1" spans="1:16">
      <c r="A1069" s="185" t="s">
        <v>165</v>
      </c>
      <c r="B1069" s="186" t="s">
        <v>165</v>
      </c>
      <c r="C1069" s="690" t="s">
        <v>2023</v>
      </c>
      <c r="D1069" s="689" t="s">
        <v>2045</v>
      </c>
      <c r="E1069" s="186" t="s">
        <v>176</v>
      </c>
      <c r="F1069" s="60" t="s">
        <v>2044</v>
      </c>
      <c r="G1069" s="38">
        <v>4984</v>
      </c>
      <c r="H1069" s="38" t="str">
        <f>IFERROR(VLOOKUP(D1069,#REF!,4,0),"0")</f>
        <v>0</v>
      </c>
      <c r="I1069" s="38"/>
      <c r="J1069" s="38">
        <f>VLOOKUP(F1069,'数据-省本级决算数'!$A:$B,2,0)</f>
        <v>607</v>
      </c>
      <c r="K1069" s="193">
        <f t="shared" si="100"/>
        <v>0.12</v>
      </c>
      <c r="L1069" s="193" t="e">
        <f t="shared" si="101"/>
        <v>#DIV/0!</v>
      </c>
      <c r="M1069" s="193">
        <f t="shared" si="102"/>
        <v>0</v>
      </c>
      <c r="N1069" s="148">
        <f t="shared" si="98"/>
        <v>-0.878</v>
      </c>
      <c r="O1069" s="194" t="str">
        <f t="shared" si="99"/>
        <v>是</v>
      </c>
      <c r="P1069" s="194" t="str">
        <f t="shared" si="103"/>
        <v>否</v>
      </c>
    </row>
    <row r="1070" s="175" customFormat="1" ht="18.95" customHeight="1" spans="1:16">
      <c r="A1070" s="185" t="s">
        <v>165</v>
      </c>
      <c r="B1070" s="690" t="s">
        <v>1968</v>
      </c>
      <c r="C1070" s="186"/>
      <c r="D1070" s="187" t="s">
        <v>2047</v>
      </c>
      <c r="E1070" s="186"/>
      <c r="F1070" s="60" t="s">
        <v>2046</v>
      </c>
      <c r="G1070" s="38">
        <f ca="1">SUMIF($C1069:$C2291,$D1070,$G1069:$G2290)</f>
        <v>11720</v>
      </c>
      <c r="H1070" s="38">
        <f ca="1">SUMIF($C1069:$C2290,$D1070,$H1069:$H2289)</f>
        <v>0</v>
      </c>
      <c r="I1070" s="38">
        <f>IFERROR(VLOOKUP(F1070,'数据-省本级调整数'!$A:$B,2,0),0)</f>
        <v>14201</v>
      </c>
      <c r="J1070" s="38">
        <f>VLOOKUP(F1070,'数据-省本级决算数'!$A:$B,2,0)</f>
        <v>6433</v>
      </c>
      <c r="K1070" s="193">
        <f ca="1" t="shared" si="100"/>
        <v>0.55</v>
      </c>
      <c r="L1070" s="193" t="e">
        <f ca="1" t="shared" si="101"/>
        <v>#DIV/0!</v>
      </c>
      <c r="M1070" s="193">
        <f t="shared" si="102"/>
        <v>0.45</v>
      </c>
      <c r="N1070" s="148">
        <f ca="1" t="shared" si="98"/>
        <v>-0.451</v>
      </c>
      <c r="O1070" s="194" t="str">
        <f ca="1" t="shared" si="99"/>
        <v>是</v>
      </c>
      <c r="P1070" s="194" t="str">
        <f t="shared" si="103"/>
        <v>是</v>
      </c>
    </row>
    <row r="1071" s="175" customFormat="1" ht="18.95" customHeight="1" spans="1:16">
      <c r="A1071" s="185" t="s">
        <v>165</v>
      </c>
      <c r="B1071" s="186" t="s">
        <v>165</v>
      </c>
      <c r="C1071" s="690" t="s">
        <v>2047</v>
      </c>
      <c r="D1071" s="187" t="s">
        <v>2048</v>
      </c>
      <c r="E1071" s="186" t="s">
        <v>176</v>
      </c>
      <c r="F1071" s="39" t="s">
        <v>170</v>
      </c>
      <c r="G1071" s="38">
        <v>1161</v>
      </c>
      <c r="H1071" s="38" t="str">
        <f>IFERROR(VLOOKUP(D1071,#REF!,4,0),"0")</f>
        <v>0</v>
      </c>
      <c r="I1071" s="38"/>
      <c r="J1071" s="38">
        <f>VLOOKUP(F1071,'数据-省本级决算数'!$A:$B,2,0)</f>
        <v>4776</v>
      </c>
      <c r="K1071" s="193">
        <f t="shared" si="100"/>
        <v>4.11</v>
      </c>
      <c r="L1071" s="193" t="e">
        <f t="shared" si="101"/>
        <v>#DIV/0!</v>
      </c>
      <c r="M1071" s="193">
        <f t="shared" si="102"/>
        <v>0</v>
      </c>
      <c r="N1071" s="148">
        <f t="shared" si="98"/>
        <v>3.114</v>
      </c>
      <c r="O1071" s="194" t="str">
        <f t="shared" si="99"/>
        <v>是</v>
      </c>
      <c r="P1071" s="194" t="str">
        <f t="shared" si="103"/>
        <v>否</v>
      </c>
    </row>
    <row r="1072" s="175" customFormat="1" ht="18.95" customHeight="1" spans="1:16">
      <c r="A1072" s="185" t="s">
        <v>165</v>
      </c>
      <c r="B1072" s="186" t="s">
        <v>165</v>
      </c>
      <c r="C1072" s="690" t="s">
        <v>2047</v>
      </c>
      <c r="D1072" s="187" t="s">
        <v>2049</v>
      </c>
      <c r="E1072" s="186" t="s">
        <v>176</v>
      </c>
      <c r="F1072" s="60" t="s">
        <v>172</v>
      </c>
      <c r="G1072" s="38">
        <v>0</v>
      </c>
      <c r="H1072" s="38" t="str">
        <f>IFERROR(VLOOKUP(D1072,#REF!,4,0),"0")</f>
        <v>0</v>
      </c>
      <c r="I1072" s="38"/>
      <c r="J1072" s="38">
        <f>VLOOKUP(F1072,'数据-省本级决算数'!$A:$B,2,0)</f>
        <v>590</v>
      </c>
      <c r="K1072" s="193"/>
      <c r="L1072" s="193"/>
      <c r="M1072" s="193">
        <f t="shared" si="102"/>
        <v>0</v>
      </c>
      <c r="N1072" s="148" t="str">
        <f t="shared" si="98"/>
        <v/>
      </c>
      <c r="O1072" s="194" t="str">
        <f t="shared" si="99"/>
        <v>是</v>
      </c>
      <c r="P1072" s="194" t="str">
        <f t="shared" si="103"/>
        <v>否</v>
      </c>
    </row>
    <row r="1073" s="175" customFormat="1" ht="18.95" customHeight="1" spans="1:16">
      <c r="A1073" s="185" t="s">
        <v>165</v>
      </c>
      <c r="B1073" s="186" t="s">
        <v>165</v>
      </c>
      <c r="C1073" s="690" t="s">
        <v>2047</v>
      </c>
      <c r="D1073" s="187" t="s">
        <v>2050</v>
      </c>
      <c r="E1073" s="186" t="s">
        <v>176</v>
      </c>
      <c r="F1073" s="60" t="s">
        <v>174</v>
      </c>
      <c r="G1073" s="38">
        <v>0</v>
      </c>
      <c r="H1073" s="38" t="str">
        <f>IFERROR(VLOOKUP(D1073,#REF!,4,0),"0")</f>
        <v>0</v>
      </c>
      <c r="I1073" s="38"/>
      <c r="J1073" s="38">
        <f>VLOOKUP(F1073,'数据-省本级决算数'!$A:$B,2,0)</f>
        <v>713</v>
      </c>
      <c r="K1073" s="193"/>
      <c r="L1073" s="193"/>
      <c r="M1073" s="193">
        <f t="shared" si="102"/>
        <v>0</v>
      </c>
      <c r="N1073" s="148" t="str">
        <f t="shared" si="98"/>
        <v/>
      </c>
      <c r="O1073" s="194" t="str">
        <f t="shared" si="99"/>
        <v>是</v>
      </c>
      <c r="P1073" s="194" t="str">
        <f t="shared" si="103"/>
        <v>否</v>
      </c>
    </row>
    <row r="1074" s="175" customFormat="1" ht="18.95" customHeight="1" spans="1:16">
      <c r="A1074" s="185" t="s">
        <v>165</v>
      </c>
      <c r="B1074" s="186" t="s">
        <v>165</v>
      </c>
      <c r="C1074" s="690" t="s">
        <v>2047</v>
      </c>
      <c r="D1074" s="689" t="s">
        <v>2052</v>
      </c>
      <c r="E1074" s="186" t="s">
        <v>176</v>
      </c>
      <c r="F1074" s="60" t="s">
        <v>2051</v>
      </c>
      <c r="G1074" s="38">
        <v>8416</v>
      </c>
      <c r="H1074" s="38" t="str">
        <f>IFERROR(VLOOKUP(D1074,#REF!,4,0),"0")</f>
        <v>0</v>
      </c>
      <c r="I1074" s="38"/>
      <c r="J1074" s="38">
        <f>VLOOKUP(F1074,'数据-省本级决算数'!$A:$B,2,0)</f>
        <v>3232</v>
      </c>
      <c r="K1074" s="193">
        <f t="shared" si="100"/>
        <v>0.38</v>
      </c>
      <c r="L1074" s="193" t="e">
        <f t="shared" si="101"/>
        <v>#DIV/0!</v>
      </c>
      <c r="M1074" s="193">
        <f t="shared" si="102"/>
        <v>0</v>
      </c>
      <c r="N1074" s="148">
        <f t="shared" si="98"/>
        <v>-0.616</v>
      </c>
      <c r="O1074" s="194" t="str">
        <f t="shared" si="99"/>
        <v>是</v>
      </c>
      <c r="P1074" s="194" t="str">
        <f t="shared" si="103"/>
        <v>否</v>
      </c>
    </row>
    <row r="1075" s="175" customFormat="1" ht="18.95" customHeight="1" spans="1:16">
      <c r="A1075" s="185" t="s">
        <v>165</v>
      </c>
      <c r="B1075" s="186" t="s">
        <v>165</v>
      </c>
      <c r="C1075" s="690" t="s">
        <v>2047</v>
      </c>
      <c r="D1075" s="689" t="s">
        <v>2054</v>
      </c>
      <c r="E1075" s="186" t="s">
        <v>176</v>
      </c>
      <c r="F1075" s="60" t="s">
        <v>2053</v>
      </c>
      <c r="G1075" s="38">
        <v>20</v>
      </c>
      <c r="H1075" s="38" t="str">
        <f>IFERROR(VLOOKUP(D1075,#REF!,4,0),"0")</f>
        <v>0</v>
      </c>
      <c r="I1075" s="38"/>
      <c r="J1075" s="38">
        <f>VLOOKUP(F1075,'数据-省本级决算数'!$A:$B,2,0)</f>
        <v>456</v>
      </c>
      <c r="K1075" s="193">
        <f t="shared" si="100"/>
        <v>22.8</v>
      </c>
      <c r="L1075" s="193" t="e">
        <f t="shared" si="101"/>
        <v>#DIV/0!</v>
      </c>
      <c r="M1075" s="193">
        <f t="shared" si="102"/>
        <v>0</v>
      </c>
      <c r="N1075" s="148">
        <f t="shared" si="98"/>
        <v>21.8</v>
      </c>
      <c r="O1075" s="194" t="str">
        <f t="shared" si="99"/>
        <v>是</v>
      </c>
      <c r="P1075" s="194" t="str">
        <f t="shared" si="103"/>
        <v>否</v>
      </c>
    </row>
    <row r="1076" s="175" customFormat="1" ht="18.95" customHeight="1" spans="1:16">
      <c r="A1076" s="185" t="s">
        <v>165</v>
      </c>
      <c r="B1076" s="186" t="s">
        <v>165</v>
      </c>
      <c r="C1076" s="690" t="s">
        <v>2047</v>
      </c>
      <c r="D1076" s="689" t="s">
        <v>2056</v>
      </c>
      <c r="E1076" s="186" t="s">
        <v>176</v>
      </c>
      <c r="F1076" s="60" t="s">
        <v>2055</v>
      </c>
      <c r="G1076" s="38">
        <v>1959</v>
      </c>
      <c r="H1076" s="38" t="str">
        <f>IFERROR(VLOOKUP(D1076,#REF!,4,0),"0")</f>
        <v>0</v>
      </c>
      <c r="I1076" s="38"/>
      <c r="J1076" s="38">
        <f>VLOOKUP(F1076,'数据-省本级决算数'!$A:$B,2,0)</f>
        <v>1466</v>
      </c>
      <c r="K1076" s="193">
        <f t="shared" si="100"/>
        <v>0.75</v>
      </c>
      <c r="L1076" s="193" t="e">
        <f t="shared" si="101"/>
        <v>#DIV/0!</v>
      </c>
      <c r="M1076" s="193">
        <f t="shared" si="102"/>
        <v>0</v>
      </c>
      <c r="N1076" s="148">
        <f t="shared" si="98"/>
        <v>-0.252</v>
      </c>
      <c r="O1076" s="194" t="str">
        <f t="shared" si="99"/>
        <v>是</v>
      </c>
      <c r="P1076" s="194" t="str">
        <f t="shared" si="103"/>
        <v>否</v>
      </c>
    </row>
    <row r="1077" s="175" customFormat="1" ht="18.95" customHeight="1" spans="1:16">
      <c r="A1077" s="185" t="s">
        <v>165</v>
      </c>
      <c r="B1077" s="186" t="s">
        <v>165</v>
      </c>
      <c r="C1077" s="690" t="s">
        <v>2047</v>
      </c>
      <c r="D1077" s="187" t="s">
        <v>2058</v>
      </c>
      <c r="E1077" s="186" t="s">
        <v>176</v>
      </c>
      <c r="F1077" s="60" t="s">
        <v>2057</v>
      </c>
      <c r="G1077" s="38">
        <v>164</v>
      </c>
      <c r="H1077" s="38" t="str">
        <f>IFERROR(VLOOKUP(D1077,#REF!,4,0),"0")</f>
        <v>0</v>
      </c>
      <c r="I1077" s="38"/>
      <c r="J1077" s="38">
        <f>VLOOKUP(F1077,'数据-省本级决算数'!$A:$B,2,0)</f>
        <v>157</v>
      </c>
      <c r="K1077" s="193">
        <f t="shared" si="100"/>
        <v>0.96</v>
      </c>
      <c r="L1077" s="193" t="e">
        <f t="shared" si="101"/>
        <v>#DIV/0!</v>
      </c>
      <c r="M1077" s="193">
        <f t="shared" si="102"/>
        <v>0</v>
      </c>
      <c r="N1077" s="148">
        <f t="shared" si="98"/>
        <v>-0.043</v>
      </c>
      <c r="O1077" s="194" t="str">
        <f t="shared" si="99"/>
        <v>是</v>
      </c>
      <c r="P1077" s="194" t="str">
        <f t="shared" si="103"/>
        <v>否</v>
      </c>
    </row>
    <row r="1078" s="175" customFormat="1" ht="18.95" customHeight="1" spans="1:16">
      <c r="A1078" s="185" t="s">
        <v>165</v>
      </c>
      <c r="B1078" s="690" t="s">
        <v>1968</v>
      </c>
      <c r="C1078" s="186"/>
      <c r="D1078" s="187" t="s">
        <v>2060</v>
      </c>
      <c r="E1078" s="186"/>
      <c r="F1078" s="60" t="s">
        <v>2059</v>
      </c>
      <c r="G1078" s="38">
        <f ca="1">SUMIF($C1077:$C2299,$D1078,$G1077:$G2298)</f>
        <v>1810</v>
      </c>
      <c r="H1078" s="38">
        <f ca="1">SUMIF($C1077:$C2298,$D1078,$H1077:$H2297)</f>
        <v>0</v>
      </c>
      <c r="I1078" s="38">
        <f>IFERROR(VLOOKUP(F1078,'数据-省本级调整数'!$A:$B,2,0),0)</f>
        <v>2196</v>
      </c>
      <c r="J1078" s="38">
        <f>VLOOKUP(F1078,'数据-省本级决算数'!$A:$B,2,0)</f>
        <v>2177</v>
      </c>
      <c r="K1078" s="193">
        <f ca="1" t="shared" si="100"/>
        <v>1.2</v>
      </c>
      <c r="L1078" s="193" t="e">
        <f ca="1" t="shared" si="101"/>
        <v>#DIV/0!</v>
      </c>
      <c r="M1078" s="193">
        <f t="shared" si="102"/>
        <v>0.99</v>
      </c>
      <c r="N1078" s="148">
        <f ca="1" t="shared" si="98"/>
        <v>0.203</v>
      </c>
      <c r="O1078" s="194" t="str">
        <f ca="1" t="shared" si="99"/>
        <v>是</v>
      </c>
      <c r="P1078" s="194" t="str">
        <f t="shared" si="103"/>
        <v>是</v>
      </c>
    </row>
    <row r="1079" s="175" customFormat="1" ht="18.95" customHeight="1" spans="1:16">
      <c r="A1079" s="185" t="s">
        <v>165</v>
      </c>
      <c r="B1079" s="186" t="s">
        <v>165</v>
      </c>
      <c r="C1079" s="690" t="s">
        <v>2060</v>
      </c>
      <c r="D1079" s="187" t="s">
        <v>2061</v>
      </c>
      <c r="E1079" s="186" t="s">
        <v>176</v>
      </c>
      <c r="F1079" s="60" t="s">
        <v>170</v>
      </c>
      <c r="G1079" s="38">
        <v>1770</v>
      </c>
      <c r="H1079" s="38" t="str">
        <f>IFERROR(VLOOKUP(D1079,#REF!,4,0),"0")</f>
        <v>0</v>
      </c>
      <c r="I1079" s="38"/>
      <c r="J1079" s="38">
        <f>VLOOKUP(F1079,'数据-省本级决算数'!$A:$B,2,0)</f>
        <v>4776</v>
      </c>
      <c r="K1079" s="193">
        <f t="shared" si="100"/>
        <v>2.7</v>
      </c>
      <c r="L1079" s="193" t="e">
        <f t="shared" si="101"/>
        <v>#DIV/0!</v>
      </c>
      <c r="M1079" s="193">
        <f t="shared" si="102"/>
        <v>0</v>
      </c>
      <c r="N1079" s="148">
        <f t="shared" si="98"/>
        <v>1.698</v>
      </c>
      <c r="O1079" s="194" t="str">
        <f t="shared" si="99"/>
        <v>是</v>
      </c>
      <c r="P1079" s="194" t="str">
        <f t="shared" si="103"/>
        <v>否</v>
      </c>
    </row>
    <row r="1080" s="175" customFormat="1" ht="18.95" customHeight="1" spans="1:16">
      <c r="A1080" s="185" t="s">
        <v>165</v>
      </c>
      <c r="B1080" s="186" t="s">
        <v>165</v>
      </c>
      <c r="C1080" s="690" t="s">
        <v>2060</v>
      </c>
      <c r="D1080" s="187" t="s">
        <v>2062</v>
      </c>
      <c r="E1080" s="186" t="s">
        <v>176</v>
      </c>
      <c r="F1080" s="60" t="s">
        <v>172</v>
      </c>
      <c r="G1080" s="38">
        <v>0</v>
      </c>
      <c r="H1080" s="38" t="str">
        <f>IFERROR(VLOOKUP(D1080,#REF!,4,0),"0")</f>
        <v>0</v>
      </c>
      <c r="I1080" s="38"/>
      <c r="J1080" s="38">
        <f>VLOOKUP(F1080,'数据-省本级决算数'!$A:$B,2,0)</f>
        <v>590</v>
      </c>
      <c r="K1080" s="193"/>
      <c r="L1080" s="193"/>
      <c r="M1080" s="193">
        <f t="shared" si="102"/>
        <v>0</v>
      </c>
      <c r="N1080" s="148" t="str">
        <f t="shared" ref="N1080:N1143" si="104">IF(ISERROR(J1080/G1080-1),"",J1080/G1080-1)</f>
        <v/>
      </c>
      <c r="O1080" s="194" t="str">
        <f t="shared" si="99"/>
        <v>是</v>
      </c>
      <c r="P1080" s="194" t="str">
        <f t="shared" si="103"/>
        <v>否</v>
      </c>
    </row>
    <row r="1081" s="175" customFormat="1" ht="18.95" customHeight="1" spans="1:16">
      <c r="A1081" s="185" t="s">
        <v>165</v>
      </c>
      <c r="B1081" s="186" t="s">
        <v>165</v>
      </c>
      <c r="C1081" s="690" t="s">
        <v>2060</v>
      </c>
      <c r="D1081" s="187" t="s">
        <v>2063</v>
      </c>
      <c r="E1081" s="186" t="s">
        <v>176</v>
      </c>
      <c r="F1081" s="60" t="s">
        <v>174</v>
      </c>
      <c r="G1081" s="38">
        <v>0</v>
      </c>
      <c r="H1081" s="38" t="str">
        <f>IFERROR(VLOOKUP(D1081,#REF!,4,0),"0")</f>
        <v>0</v>
      </c>
      <c r="I1081" s="38"/>
      <c r="J1081" s="38">
        <f>VLOOKUP(F1081,'数据-省本级决算数'!$A:$B,2,0)</f>
        <v>713</v>
      </c>
      <c r="K1081" s="193"/>
      <c r="L1081" s="193"/>
      <c r="M1081" s="193">
        <f t="shared" si="102"/>
        <v>0</v>
      </c>
      <c r="N1081" s="148" t="str">
        <f t="shared" si="104"/>
        <v/>
      </c>
      <c r="O1081" s="194" t="str">
        <f t="shared" si="99"/>
        <v>是</v>
      </c>
      <c r="P1081" s="194" t="str">
        <f t="shared" si="103"/>
        <v>否</v>
      </c>
    </row>
    <row r="1082" s="175" customFormat="1" ht="18.95" customHeight="1" spans="1:16">
      <c r="A1082" s="185" t="s">
        <v>165</v>
      </c>
      <c r="B1082" s="186" t="s">
        <v>165</v>
      </c>
      <c r="C1082" s="690" t="s">
        <v>2060</v>
      </c>
      <c r="D1082" s="187" t="s">
        <v>2065</v>
      </c>
      <c r="E1082" s="186" t="s">
        <v>176</v>
      </c>
      <c r="F1082" s="60" t="s">
        <v>2064</v>
      </c>
      <c r="G1082" s="38">
        <v>0</v>
      </c>
      <c r="H1082" s="38" t="str">
        <f>IFERROR(VLOOKUP(D1082,#REF!,4,0),"0")</f>
        <v>0</v>
      </c>
      <c r="I1082" s="38"/>
      <c r="J1082" s="38">
        <f>VLOOKUP(F1082,'数据-省本级决算数'!$A:$B,2,0)</f>
        <v>0</v>
      </c>
      <c r="K1082" s="193"/>
      <c r="L1082" s="193"/>
      <c r="M1082" s="193">
        <f t="shared" si="102"/>
        <v>0</v>
      </c>
      <c r="N1082" s="148" t="str">
        <f t="shared" si="104"/>
        <v/>
      </c>
      <c r="O1082" s="194" t="str">
        <f t="shared" si="99"/>
        <v>否</v>
      </c>
      <c r="P1082" s="194" t="str">
        <f t="shared" si="103"/>
        <v>否</v>
      </c>
    </row>
    <row r="1083" s="175" customFormat="1" ht="18.95" customHeight="1" spans="1:16">
      <c r="A1083" s="185" t="s">
        <v>165</v>
      </c>
      <c r="B1083" s="186" t="s">
        <v>165</v>
      </c>
      <c r="C1083" s="690" t="s">
        <v>2060</v>
      </c>
      <c r="D1083" s="187" t="s">
        <v>2067</v>
      </c>
      <c r="E1083" s="186" t="s">
        <v>176</v>
      </c>
      <c r="F1083" s="60" t="s">
        <v>2066</v>
      </c>
      <c r="G1083" s="38">
        <v>40</v>
      </c>
      <c r="H1083" s="38" t="str">
        <f>IFERROR(VLOOKUP(D1083,#REF!,4,0),"0")</f>
        <v>0</v>
      </c>
      <c r="I1083" s="38"/>
      <c r="J1083" s="38">
        <f>VLOOKUP(F1083,'数据-省本级决算数'!$A:$B,2,0)</f>
        <v>21</v>
      </c>
      <c r="K1083" s="193">
        <f t="shared" si="100"/>
        <v>0.53</v>
      </c>
      <c r="L1083" s="193"/>
      <c r="M1083" s="193">
        <f t="shared" si="102"/>
        <v>0</v>
      </c>
      <c r="N1083" s="148">
        <f t="shared" si="104"/>
        <v>-0.475</v>
      </c>
      <c r="O1083" s="194" t="str">
        <f t="shared" si="99"/>
        <v>是</v>
      </c>
      <c r="P1083" s="194" t="str">
        <f t="shared" si="103"/>
        <v>否</v>
      </c>
    </row>
    <row r="1084" s="175" customFormat="1" ht="18.75" customHeight="1" spans="1:16">
      <c r="A1084" s="185" t="s">
        <v>165</v>
      </c>
      <c r="B1084" s="690" t="s">
        <v>1968</v>
      </c>
      <c r="C1084" s="186"/>
      <c r="D1084" s="187" t="s">
        <v>2069</v>
      </c>
      <c r="E1084" s="186"/>
      <c r="F1084" s="60" t="s">
        <v>2068</v>
      </c>
      <c r="G1084" s="38">
        <f ca="1">SUMIF($C1083:$C2305,$D1084,$G1083:$G2304)</f>
        <v>40864</v>
      </c>
      <c r="H1084" s="38">
        <f ca="1">SUMIF($C1083:$C2304,$D1084,$H1083:$H2303)</f>
        <v>0</v>
      </c>
      <c r="I1084" s="38">
        <f>IFERROR(VLOOKUP(F1084,'数据-省本级调整数'!$A:$B,2,0),0)</f>
        <v>161722</v>
      </c>
      <c r="J1084" s="38">
        <f>VLOOKUP(F1084,'数据-省本级决算数'!$A:$B,2,0)</f>
        <v>161413</v>
      </c>
      <c r="K1084" s="193">
        <f ca="1" t="shared" si="100"/>
        <v>3.95</v>
      </c>
      <c r="L1084" s="193" t="e">
        <f ca="1" t="shared" si="101"/>
        <v>#DIV/0!</v>
      </c>
      <c r="M1084" s="193">
        <f t="shared" si="102"/>
        <v>1</v>
      </c>
      <c r="N1084" s="148">
        <f ca="1" t="shared" si="104"/>
        <v>2.95</v>
      </c>
      <c r="O1084" s="194" t="str">
        <f ca="1" t="shared" si="99"/>
        <v>是</v>
      </c>
      <c r="P1084" s="194" t="str">
        <f t="shared" si="103"/>
        <v>是</v>
      </c>
    </row>
    <row r="1085" s="175" customFormat="1" ht="18.95" customHeight="1" spans="1:16">
      <c r="A1085" s="185" t="s">
        <v>165</v>
      </c>
      <c r="B1085" s="186"/>
      <c r="C1085" s="690" t="s">
        <v>2069</v>
      </c>
      <c r="D1085" s="187" t="s">
        <v>2070</v>
      </c>
      <c r="E1085" s="186" t="s">
        <v>176</v>
      </c>
      <c r="F1085" s="60" t="s">
        <v>170</v>
      </c>
      <c r="G1085" s="38">
        <v>0</v>
      </c>
      <c r="H1085" s="38" t="str">
        <f>IFERROR(VLOOKUP(D1085,#REF!,4,0),"0")</f>
        <v>0</v>
      </c>
      <c r="I1085" s="38"/>
      <c r="J1085" s="38">
        <f>VLOOKUP(F1085,'数据-省本级决算数'!$A:$B,2,0)</f>
        <v>4776</v>
      </c>
      <c r="K1085" s="193"/>
      <c r="L1085" s="193"/>
      <c r="M1085" s="193">
        <f t="shared" si="102"/>
        <v>0</v>
      </c>
      <c r="N1085" s="148" t="str">
        <f t="shared" si="104"/>
        <v/>
      </c>
      <c r="O1085" s="194" t="str">
        <f t="shared" si="99"/>
        <v>是</v>
      </c>
      <c r="P1085" s="194" t="str">
        <f t="shared" si="103"/>
        <v>否</v>
      </c>
    </row>
    <row r="1086" s="175" customFormat="1" ht="18.95" customHeight="1" spans="1:16">
      <c r="A1086" s="185" t="s">
        <v>165</v>
      </c>
      <c r="B1086" s="186" t="s">
        <v>165</v>
      </c>
      <c r="C1086" s="690" t="s">
        <v>2069</v>
      </c>
      <c r="D1086" s="187" t="s">
        <v>2071</v>
      </c>
      <c r="E1086" s="186" t="s">
        <v>176</v>
      </c>
      <c r="F1086" s="60" t="s">
        <v>172</v>
      </c>
      <c r="G1086" s="38">
        <v>0</v>
      </c>
      <c r="H1086" s="38" t="str">
        <f>IFERROR(VLOOKUP(D1086,#REF!,4,0),"0")</f>
        <v>0</v>
      </c>
      <c r="I1086" s="38"/>
      <c r="J1086" s="38">
        <f>VLOOKUP(F1086,'数据-省本级决算数'!$A:$B,2,0)</f>
        <v>590</v>
      </c>
      <c r="K1086" s="193"/>
      <c r="L1086" s="193"/>
      <c r="M1086" s="193">
        <f t="shared" si="102"/>
        <v>0</v>
      </c>
      <c r="N1086" s="148" t="str">
        <f t="shared" si="104"/>
        <v/>
      </c>
      <c r="O1086" s="194" t="str">
        <f t="shared" si="99"/>
        <v>是</v>
      </c>
      <c r="P1086" s="194" t="str">
        <f t="shared" si="103"/>
        <v>否</v>
      </c>
    </row>
    <row r="1087" s="175" customFormat="1" ht="18.95" customHeight="1" spans="1:16">
      <c r="A1087" s="185" t="s">
        <v>165</v>
      </c>
      <c r="B1087" s="186" t="s">
        <v>165</v>
      </c>
      <c r="C1087" s="690" t="s">
        <v>2069</v>
      </c>
      <c r="D1087" s="187" t="s">
        <v>2072</v>
      </c>
      <c r="E1087" s="186" t="s">
        <v>176</v>
      </c>
      <c r="F1087" s="60" t="s">
        <v>174</v>
      </c>
      <c r="G1087" s="38">
        <v>0</v>
      </c>
      <c r="H1087" s="38" t="str">
        <f>IFERROR(VLOOKUP(D1087,#REF!,4,0),"0")</f>
        <v>0</v>
      </c>
      <c r="I1087" s="38"/>
      <c r="J1087" s="38">
        <f>VLOOKUP(F1087,'数据-省本级决算数'!$A:$B,2,0)</f>
        <v>713</v>
      </c>
      <c r="K1087" s="193"/>
      <c r="L1087" s="193"/>
      <c r="M1087" s="193">
        <f t="shared" si="102"/>
        <v>0</v>
      </c>
      <c r="N1087" s="148" t="str">
        <f t="shared" si="104"/>
        <v/>
      </c>
      <c r="O1087" s="194" t="str">
        <f t="shared" si="99"/>
        <v>是</v>
      </c>
      <c r="P1087" s="194" t="str">
        <f t="shared" si="103"/>
        <v>否</v>
      </c>
    </row>
    <row r="1088" s="175" customFormat="1" ht="18.95" customHeight="1" spans="1:16">
      <c r="A1088" s="185" t="s">
        <v>165</v>
      </c>
      <c r="B1088" s="186" t="s">
        <v>165</v>
      </c>
      <c r="C1088" s="690" t="s">
        <v>2069</v>
      </c>
      <c r="D1088" s="187" t="s">
        <v>2074</v>
      </c>
      <c r="E1088" s="186" t="s">
        <v>176</v>
      </c>
      <c r="F1088" s="60" t="s">
        <v>2073</v>
      </c>
      <c r="G1088" s="38">
        <v>0</v>
      </c>
      <c r="H1088" s="38" t="str">
        <f>IFERROR(VLOOKUP(D1088,#REF!,4,0),"0")</f>
        <v>0</v>
      </c>
      <c r="I1088" s="38"/>
      <c r="J1088" s="38">
        <f>VLOOKUP(F1088,'数据-省本级决算数'!$A:$B,2,0)</f>
        <v>0</v>
      </c>
      <c r="K1088" s="193"/>
      <c r="L1088" s="193"/>
      <c r="M1088" s="193">
        <f t="shared" si="102"/>
        <v>0</v>
      </c>
      <c r="N1088" s="148" t="str">
        <f t="shared" si="104"/>
        <v/>
      </c>
      <c r="O1088" s="194" t="str">
        <f t="shared" si="99"/>
        <v>否</v>
      </c>
      <c r="P1088" s="194" t="str">
        <f t="shared" si="103"/>
        <v>否</v>
      </c>
    </row>
    <row r="1089" s="175" customFormat="1" ht="18.95" customHeight="1" spans="1:16">
      <c r="A1089" s="185" t="s">
        <v>165</v>
      </c>
      <c r="B1089" s="186" t="s">
        <v>165</v>
      </c>
      <c r="C1089" s="690" t="s">
        <v>2069</v>
      </c>
      <c r="D1089" s="187" t="s">
        <v>2076</v>
      </c>
      <c r="E1089" s="186" t="s">
        <v>176</v>
      </c>
      <c r="F1089" s="60" t="s">
        <v>2075</v>
      </c>
      <c r="G1089" s="38">
        <v>40620</v>
      </c>
      <c r="H1089" s="38" t="str">
        <f>IFERROR(VLOOKUP(D1089,#REF!,4,0),"0")</f>
        <v>0</v>
      </c>
      <c r="I1089" s="38"/>
      <c r="J1089" s="38">
        <f>VLOOKUP(F1089,'数据-省本级决算数'!$A:$B,2,0)</f>
        <v>111204</v>
      </c>
      <c r="K1089" s="193">
        <f t="shared" si="100"/>
        <v>2.74</v>
      </c>
      <c r="L1089" s="193" t="e">
        <f t="shared" si="101"/>
        <v>#DIV/0!</v>
      </c>
      <c r="M1089" s="193">
        <f t="shared" si="102"/>
        <v>0</v>
      </c>
      <c r="N1089" s="148">
        <f t="shared" si="104"/>
        <v>1.738</v>
      </c>
      <c r="O1089" s="194" t="str">
        <f t="shared" si="99"/>
        <v>是</v>
      </c>
      <c r="P1089" s="194" t="str">
        <f t="shared" si="103"/>
        <v>否</v>
      </c>
    </row>
    <row r="1090" s="175" customFormat="1" ht="18.95" customHeight="1" spans="1:16">
      <c r="A1090" s="185" t="s">
        <v>165</v>
      </c>
      <c r="B1090" s="186" t="s">
        <v>165</v>
      </c>
      <c r="C1090" s="690" t="s">
        <v>2069</v>
      </c>
      <c r="D1090" s="187" t="s">
        <v>2078</v>
      </c>
      <c r="E1090" s="186" t="s">
        <v>176</v>
      </c>
      <c r="F1090" s="60" t="s">
        <v>2077</v>
      </c>
      <c r="G1090" s="38">
        <v>244</v>
      </c>
      <c r="H1090" s="38" t="str">
        <f>IFERROR(VLOOKUP(D1090,#REF!,4,0),"0")</f>
        <v>0</v>
      </c>
      <c r="I1090" s="38"/>
      <c r="J1090" s="38">
        <f>VLOOKUP(F1090,'数据-省本级决算数'!$A:$B,2,0)</f>
        <v>50209</v>
      </c>
      <c r="K1090" s="193">
        <f t="shared" si="100"/>
        <v>205.77</v>
      </c>
      <c r="L1090" s="193" t="e">
        <f t="shared" si="101"/>
        <v>#DIV/0!</v>
      </c>
      <c r="M1090" s="193">
        <f t="shared" si="102"/>
        <v>0</v>
      </c>
      <c r="N1090" s="148">
        <f t="shared" si="104"/>
        <v>204.775</v>
      </c>
      <c r="O1090" s="194" t="str">
        <f t="shared" si="99"/>
        <v>是</v>
      </c>
      <c r="P1090" s="194" t="str">
        <f t="shared" si="103"/>
        <v>否</v>
      </c>
    </row>
    <row r="1091" s="175" customFormat="1" ht="18.95" customHeight="1" spans="1:16">
      <c r="A1091" s="185" t="s">
        <v>165</v>
      </c>
      <c r="B1091" s="186" t="s">
        <v>1968</v>
      </c>
      <c r="C1091" s="186" t="s">
        <v>165</v>
      </c>
      <c r="D1091" s="187" t="s">
        <v>2080</v>
      </c>
      <c r="E1091" s="186"/>
      <c r="F1091" s="60" t="s">
        <v>2079</v>
      </c>
      <c r="G1091" s="38">
        <f ca="1">SUMIF($C1090:$C2312,$D1091,$G1090:$G2311)</f>
        <v>15467</v>
      </c>
      <c r="H1091" s="38">
        <f ca="1">SUMIF($C1090:$C2311,$D1091,$H1090:$H2310)</f>
        <v>0</v>
      </c>
      <c r="I1091" s="38">
        <f>IFERROR(VLOOKUP(F1091,'数据-省本级调整数'!$A:$B,2,0),0)</f>
        <v>61764</v>
      </c>
      <c r="J1091" s="38">
        <f>VLOOKUP(F1091,'数据-省本级决算数'!$A:$B,2,0)</f>
        <v>61446</v>
      </c>
      <c r="K1091" s="193">
        <f ca="1" t="shared" si="100"/>
        <v>3.97</v>
      </c>
      <c r="L1091" s="193" t="e">
        <f ca="1" t="shared" si="101"/>
        <v>#DIV/0!</v>
      </c>
      <c r="M1091" s="193">
        <f t="shared" si="102"/>
        <v>0.99</v>
      </c>
      <c r="N1091" s="148">
        <f ca="1" t="shared" si="104"/>
        <v>2.973</v>
      </c>
      <c r="O1091" s="194" t="str">
        <f ca="1" t="shared" si="99"/>
        <v>是</v>
      </c>
      <c r="P1091" s="194" t="str">
        <f t="shared" si="103"/>
        <v>是</v>
      </c>
    </row>
    <row r="1092" s="175" customFormat="1" ht="18.95" customHeight="1" spans="1:16">
      <c r="A1092" s="185" t="s">
        <v>165</v>
      </c>
      <c r="B1092" s="186" t="s">
        <v>165</v>
      </c>
      <c r="C1092" s="690" t="s">
        <v>2080</v>
      </c>
      <c r="D1092" s="187" t="s">
        <v>2082</v>
      </c>
      <c r="E1092" s="186" t="s">
        <v>176</v>
      </c>
      <c r="F1092" s="60" t="s">
        <v>2081</v>
      </c>
      <c r="G1092" s="38">
        <v>0</v>
      </c>
      <c r="H1092" s="38" t="str">
        <f>IFERROR(VLOOKUP(D1092,#REF!,4,0),"0")</f>
        <v>0</v>
      </c>
      <c r="I1092" s="38"/>
      <c r="J1092" s="38">
        <f>VLOOKUP(F1092,'数据-省本级决算数'!$A:$B,2,0)</f>
        <v>0</v>
      </c>
      <c r="K1092" s="193"/>
      <c r="L1092" s="193"/>
      <c r="M1092" s="193">
        <f t="shared" si="102"/>
        <v>0</v>
      </c>
      <c r="N1092" s="148" t="str">
        <f t="shared" si="104"/>
        <v/>
      </c>
      <c r="O1092" s="194" t="str">
        <f t="shared" ref="O1092:O1155" si="105">IF(F1092&lt;&gt;"",IF(SUM(G1092:J1092)&lt;&gt;0,"是","否"),"空")</f>
        <v>否</v>
      </c>
      <c r="P1092" s="194" t="str">
        <f t="shared" si="103"/>
        <v>否</v>
      </c>
    </row>
    <row r="1093" s="175" customFormat="1" ht="18.95" customHeight="1" spans="1:16">
      <c r="A1093" s="185" t="s">
        <v>165</v>
      </c>
      <c r="B1093" s="186" t="s">
        <v>165</v>
      </c>
      <c r="C1093" s="690" t="s">
        <v>2080</v>
      </c>
      <c r="D1093" s="187" t="s">
        <v>2084</v>
      </c>
      <c r="E1093" s="186" t="s">
        <v>176</v>
      </c>
      <c r="F1093" s="60" t="s">
        <v>2083</v>
      </c>
      <c r="G1093" s="38">
        <v>6110</v>
      </c>
      <c r="H1093" s="38" t="str">
        <f>IFERROR(VLOOKUP(D1093,#REF!,4,0),"0")</f>
        <v>0</v>
      </c>
      <c r="I1093" s="38"/>
      <c r="J1093" s="38">
        <f>VLOOKUP(F1093,'数据-省本级决算数'!$A:$B,2,0)</f>
        <v>3900</v>
      </c>
      <c r="K1093" s="193">
        <f t="shared" ref="K1093:K1154" si="106">J1093/G1093</f>
        <v>0.64</v>
      </c>
      <c r="L1093" s="193"/>
      <c r="M1093" s="193">
        <f t="shared" ref="M1093:M1156" si="107">IFERROR(J1093/I1093,0)</f>
        <v>0</v>
      </c>
      <c r="N1093" s="148">
        <f t="shared" si="104"/>
        <v>-0.362</v>
      </c>
      <c r="O1093" s="194" t="str">
        <f t="shared" si="105"/>
        <v>是</v>
      </c>
      <c r="P1093" s="194" t="str">
        <f t="shared" ref="P1093:P1156" si="108">IF(C1093&lt;&gt;"",IF(OR(LEFT(D1093,3)="205",LEFT(D1093,3)="206",LEFT(D1093,3)="207",LEFT(D1093,3)="208",LEFT(D1093,3)="210",LEFT(D1093,3)="213"),"是","否"),"是")</f>
        <v>否</v>
      </c>
    </row>
    <row r="1094" s="175" customFormat="1" ht="18.95" customHeight="1" spans="1:16">
      <c r="A1094" s="185" t="s">
        <v>165</v>
      </c>
      <c r="B1094" s="186" t="s">
        <v>165</v>
      </c>
      <c r="C1094" s="690" t="s">
        <v>2080</v>
      </c>
      <c r="D1094" s="689" t="s">
        <v>2086</v>
      </c>
      <c r="E1094" s="186" t="s">
        <v>176</v>
      </c>
      <c r="F1094" s="60" t="s">
        <v>2085</v>
      </c>
      <c r="G1094" s="38">
        <v>0</v>
      </c>
      <c r="H1094" s="38" t="str">
        <f>IFERROR(VLOOKUP(D1094,#REF!,4,0),"0")</f>
        <v>0</v>
      </c>
      <c r="I1094" s="38"/>
      <c r="J1094" s="38">
        <f>VLOOKUP(F1094,'数据-省本级决算数'!$A:$B,2,0)</f>
        <v>3644</v>
      </c>
      <c r="K1094" s="193"/>
      <c r="L1094" s="193" t="e">
        <f t="shared" ref="L1094:L1151" si="109">J1094/H1094</f>
        <v>#DIV/0!</v>
      </c>
      <c r="M1094" s="193">
        <f t="shared" si="107"/>
        <v>0</v>
      </c>
      <c r="N1094" s="148" t="str">
        <f t="shared" si="104"/>
        <v/>
      </c>
      <c r="O1094" s="194" t="str">
        <f t="shared" si="105"/>
        <v>是</v>
      </c>
      <c r="P1094" s="194" t="str">
        <f t="shared" si="108"/>
        <v>否</v>
      </c>
    </row>
    <row r="1095" s="175" customFormat="1" ht="18.95" customHeight="1" spans="1:16">
      <c r="A1095" s="185" t="s">
        <v>165</v>
      </c>
      <c r="B1095" s="186" t="s">
        <v>165</v>
      </c>
      <c r="C1095" s="690" t="s">
        <v>2080</v>
      </c>
      <c r="D1095" s="689" t="s">
        <v>2088</v>
      </c>
      <c r="E1095" s="186" t="s">
        <v>176</v>
      </c>
      <c r="F1095" s="60" t="s">
        <v>2087</v>
      </c>
      <c r="G1095" s="38">
        <v>0</v>
      </c>
      <c r="H1095" s="38" t="str">
        <f>IFERROR(VLOOKUP(D1095,#REF!,4,0),"0")</f>
        <v>0</v>
      </c>
      <c r="I1095" s="38"/>
      <c r="J1095" s="38">
        <f>VLOOKUP(F1095,'数据-省本级决算数'!$A:$B,2,0)</f>
        <v>0</v>
      </c>
      <c r="K1095" s="193"/>
      <c r="L1095" s="193"/>
      <c r="M1095" s="193">
        <f t="shared" si="107"/>
        <v>0</v>
      </c>
      <c r="N1095" s="148" t="str">
        <f t="shared" si="104"/>
        <v/>
      </c>
      <c r="O1095" s="194" t="str">
        <f t="shared" si="105"/>
        <v>否</v>
      </c>
      <c r="P1095" s="194" t="str">
        <f t="shared" si="108"/>
        <v>否</v>
      </c>
    </row>
    <row r="1096" s="175" customFormat="1" ht="18.95" customHeight="1" spans="1:16">
      <c r="A1096" s="185" t="s">
        <v>165</v>
      </c>
      <c r="B1096" s="186" t="s">
        <v>165</v>
      </c>
      <c r="C1096" s="690" t="s">
        <v>2080</v>
      </c>
      <c r="D1096" s="689" t="s">
        <v>2090</v>
      </c>
      <c r="E1096" s="186" t="s">
        <v>176</v>
      </c>
      <c r="F1096" s="60" t="s">
        <v>2089</v>
      </c>
      <c r="G1096" s="38">
        <v>0</v>
      </c>
      <c r="H1096" s="38" t="str">
        <f>IFERROR(VLOOKUP(D1096,#REF!,4,0),"0")</f>
        <v>0</v>
      </c>
      <c r="I1096" s="38"/>
      <c r="J1096" s="38">
        <f>VLOOKUP(F1096,'数据-省本级决算数'!$A:$B,2,0)</f>
        <v>0</v>
      </c>
      <c r="K1096" s="193"/>
      <c r="L1096" s="193"/>
      <c r="M1096" s="193">
        <f t="shared" si="107"/>
        <v>0</v>
      </c>
      <c r="N1096" s="148" t="str">
        <f t="shared" si="104"/>
        <v/>
      </c>
      <c r="O1096" s="194" t="str">
        <f t="shared" si="105"/>
        <v>否</v>
      </c>
      <c r="P1096" s="194" t="str">
        <f t="shared" si="108"/>
        <v>否</v>
      </c>
    </row>
    <row r="1097" s="175" customFormat="1" ht="18.95" customHeight="1" spans="1:16">
      <c r="A1097" s="185" t="s">
        <v>165</v>
      </c>
      <c r="B1097" s="186" t="s">
        <v>165</v>
      </c>
      <c r="C1097" s="690" t="s">
        <v>2080</v>
      </c>
      <c r="D1097" s="187" t="s">
        <v>2092</v>
      </c>
      <c r="E1097" s="186" t="s">
        <v>176</v>
      </c>
      <c r="F1097" s="60" t="s">
        <v>2091</v>
      </c>
      <c r="G1097" s="38">
        <v>9357</v>
      </c>
      <c r="H1097" s="38" t="str">
        <f>IFERROR(VLOOKUP(D1097,#REF!,4,0),"0")</f>
        <v>0</v>
      </c>
      <c r="I1097" s="38"/>
      <c r="J1097" s="38">
        <f>VLOOKUP(F1097,'数据-省本级决算数'!$A:$B,2,0)</f>
        <v>53902</v>
      </c>
      <c r="K1097" s="193">
        <f t="shared" si="106"/>
        <v>5.76</v>
      </c>
      <c r="L1097" s="193" t="e">
        <f t="shared" si="109"/>
        <v>#DIV/0!</v>
      </c>
      <c r="M1097" s="193">
        <f t="shared" si="107"/>
        <v>0</v>
      </c>
      <c r="N1097" s="148">
        <f t="shared" si="104"/>
        <v>4.761</v>
      </c>
      <c r="O1097" s="194" t="str">
        <f t="shared" si="105"/>
        <v>是</v>
      </c>
      <c r="P1097" s="194" t="str">
        <f t="shared" si="108"/>
        <v>否</v>
      </c>
    </row>
    <row r="1098" s="175" customFormat="1" ht="18.95" customHeight="1" spans="1:16">
      <c r="A1098" s="185" t="s">
        <v>164</v>
      </c>
      <c r="B1098" s="186"/>
      <c r="C1098" s="186" t="s">
        <v>165</v>
      </c>
      <c r="D1098" s="187" t="s">
        <v>2094</v>
      </c>
      <c r="E1098" s="186"/>
      <c r="F1098" s="61" t="s">
        <v>2093</v>
      </c>
      <c r="G1098" s="188">
        <f ca="1">SUMIF($B1099:$B$1300,$D1098,$G1099:$G$1300)</f>
        <v>29138</v>
      </c>
      <c r="H1098" s="188">
        <f ca="1">SUMIF($B1099:$B$1300,$D1098,$H1099:$H$1300)</f>
        <v>0</v>
      </c>
      <c r="I1098" s="188">
        <f>SUMIF($B1099:$B$1300,$D1098,$I1099:$I$1300)</f>
        <v>60039</v>
      </c>
      <c r="J1098" s="38">
        <f>VLOOKUP(F1098,'数据-省本级决算数'!$A:$B,2,0)</f>
        <v>52079</v>
      </c>
      <c r="K1098" s="193">
        <f ca="1" t="shared" si="106"/>
        <v>1.79</v>
      </c>
      <c r="L1098" s="193" t="e">
        <f ca="1" t="shared" si="109"/>
        <v>#DIV/0!</v>
      </c>
      <c r="M1098" s="193">
        <f t="shared" si="107"/>
        <v>0.87</v>
      </c>
      <c r="N1098" s="146">
        <f ca="1" t="shared" si="104"/>
        <v>0.787</v>
      </c>
      <c r="O1098" s="194" t="str">
        <f ca="1" t="shared" si="105"/>
        <v>是</v>
      </c>
      <c r="P1098" s="194" t="str">
        <f t="shared" si="108"/>
        <v>是</v>
      </c>
    </row>
    <row r="1099" s="175" customFormat="1" ht="18.95" customHeight="1" spans="1:16">
      <c r="A1099" s="185" t="s">
        <v>165</v>
      </c>
      <c r="B1099" s="690" t="s">
        <v>2094</v>
      </c>
      <c r="C1099" s="186"/>
      <c r="D1099" s="187" t="s">
        <v>2096</v>
      </c>
      <c r="E1099" s="186"/>
      <c r="F1099" s="60" t="s">
        <v>2095</v>
      </c>
      <c r="G1099" s="38">
        <f ca="1">SUMIF($C1098:$C2320,$D1099,$G1098:$G2319)</f>
        <v>9592</v>
      </c>
      <c r="H1099" s="38">
        <f ca="1">SUMIF($C1098:$C2319,$D1099,$H1098:$H2318)</f>
        <v>0</v>
      </c>
      <c r="I1099" s="38">
        <f>IFERROR(VLOOKUP(F1099,'数据-省本级调整数'!$A:$B,2,0),0)</f>
        <v>34083</v>
      </c>
      <c r="J1099" s="38">
        <f>VLOOKUP(F1099,'数据-省本级决算数'!$A:$B,2,0)</f>
        <v>28693</v>
      </c>
      <c r="K1099" s="193">
        <f ca="1" t="shared" si="106"/>
        <v>2.99</v>
      </c>
      <c r="L1099" s="193" t="e">
        <f ca="1" t="shared" si="109"/>
        <v>#DIV/0!</v>
      </c>
      <c r="M1099" s="193">
        <f t="shared" si="107"/>
        <v>0.84</v>
      </c>
      <c r="N1099" s="148">
        <f ca="1" t="shared" si="104"/>
        <v>1.991</v>
      </c>
      <c r="O1099" s="194" t="str">
        <f ca="1" t="shared" si="105"/>
        <v>是</v>
      </c>
      <c r="P1099" s="194" t="str">
        <f t="shared" si="108"/>
        <v>是</v>
      </c>
    </row>
    <row r="1100" s="175" customFormat="1" ht="18.95" customHeight="1" spans="1:16">
      <c r="A1100" s="185" t="s">
        <v>165</v>
      </c>
      <c r="B1100" s="186" t="s">
        <v>165</v>
      </c>
      <c r="C1100" s="690" t="s">
        <v>2096</v>
      </c>
      <c r="D1100" s="187" t="s">
        <v>2097</v>
      </c>
      <c r="E1100" s="186" t="s">
        <v>176</v>
      </c>
      <c r="F1100" s="60" t="s">
        <v>170</v>
      </c>
      <c r="G1100" s="38">
        <v>525</v>
      </c>
      <c r="H1100" s="38" t="str">
        <f>IFERROR(VLOOKUP(D1100,#REF!,4,0),"0")</f>
        <v>0</v>
      </c>
      <c r="I1100" s="38"/>
      <c r="J1100" s="38">
        <f>VLOOKUP(F1100,'数据-省本级决算数'!$A:$B,2,0)</f>
        <v>4776</v>
      </c>
      <c r="K1100" s="193">
        <f t="shared" si="106"/>
        <v>9.1</v>
      </c>
      <c r="L1100" s="193" t="e">
        <f t="shared" si="109"/>
        <v>#DIV/0!</v>
      </c>
      <c r="M1100" s="193">
        <f t="shared" si="107"/>
        <v>0</v>
      </c>
      <c r="N1100" s="148">
        <f t="shared" si="104"/>
        <v>8.097</v>
      </c>
      <c r="O1100" s="194" t="str">
        <f t="shared" si="105"/>
        <v>是</v>
      </c>
      <c r="P1100" s="194" t="str">
        <f t="shared" si="108"/>
        <v>否</v>
      </c>
    </row>
    <row r="1101" s="175" customFormat="1" ht="18.95" customHeight="1" spans="1:16">
      <c r="A1101" s="185" t="s">
        <v>165</v>
      </c>
      <c r="B1101" s="186" t="s">
        <v>165</v>
      </c>
      <c r="C1101" s="690" t="s">
        <v>2096</v>
      </c>
      <c r="D1101" s="187" t="s">
        <v>2098</v>
      </c>
      <c r="E1101" s="186" t="s">
        <v>176</v>
      </c>
      <c r="F1101" s="60" t="s">
        <v>172</v>
      </c>
      <c r="G1101" s="38">
        <v>0</v>
      </c>
      <c r="H1101" s="38" t="str">
        <f>IFERROR(VLOOKUP(D1101,#REF!,4,0),"0")</f>
        <v>0</v>
      </c>
      <c r="I1101" s="38"/>
      <c r="J1101" s="38">
        <f>VLOOKUP(F1101,'数据-省本级决算数'!$A:$B,2,0)</f>
        <v>590</v>
      </c>
      <c r="K1101" s="193"/>
      <c r="L1101" s="193"/>
      <c r="M1101" s="193">
        <f t="shared" si="107"/>
        <v>0</v>
      </c>
      <c r="N1101" s="148" t="str">
        <f t="shared" si="104"/>
        <v/>
      </c>
      <c r="O1101" s="194" t="str">
        <f t="shared" si="105"/>
        <v>是</v>
      </c>
      <c r="P1101" s="194" t="str">
        <f t="shared" si="108"/>
        <v>否</v>
      </c>
    </row>
    <row r="1102" s="175" customFormat="1" ht="18.95" customHeight="1" spans="1:16">
      <c r="A1102" s="185" t="s">
        <v>165</v>
      </c>
      <c r="B1102" s="186" t="s">
        <v>165</v>
      </c>
      <c r="C1102" s="690" t="s">
        <v>2096</v>
      </c>
      <c r="D1102" s="187" t="s">
        <v>2099</v>
      </c>
      <c r="E1102" s="186" t="s">
        <v>176</v>
      </c>
      <c r="F1102" s="60" t="s">
        <v>174</v>
      </c>
      <c r="G1102" s="38">
        <v>0</v>
      </c>
      <c r="H1102" s="38" t="str">
        <f>IFERROR(VLOOKUP(D1102,#REF!,4,0),"0")</f>
        <v>0</v>
      </c>
      <c r="I1102" s="38"/>
      <c r="J1102" s="38">
        <f>VLOOKUP(F1102,'数据-省本级决算数'!$A:$B,2,0)</f>
        <v>713</v>
      </c>
      <c r="K1102" s="193"/>
      <c r="L1102" s="193"/>
      <c r="M1102" s="193">
        <f t="shared" si="107"/>
        <v>0</v>
      </c>
      <c r="N1102" s="148" t="str">
        <f t="shared" si="104"/>
        <v/>
      </c>
      <c r="O1102" s="194" t="str">
        <f t="shared" si="105"/>
        <v>是</v>
      </c>
      <c r="P1102" s="194" t="str">
        <f t="shared" si="108"/>
        <v>否</v>
      </c>
    </row>
    <row r="1103" s="175" customFormat="1" ht="18.95" customHeight="1" spans="1:16">
      <c r="A1103" s="185" t="s">
        <v>165</v>
      </c>
      <c r="B1103" s="186" t="s">
        <v>165</v>
      </c>
      <c r="C1103" s="690" t="s">
        <v>2096</v>
      </c>
      <c r="D1103" s="187" t="s">
        <v>2101</v>
      </c>
      <c r="E1103" s="186" t="s">
        <v>176</v>
      </c>
      <c r="F1103" s="60" t="s">
        <v>2100</v>
      </c>
      <c r="G1103" s="38">
        <v>0</v>
      </c>
      <c r="H1103" s="38" t="str">
        <f>IFERROR(VLOOKUP(D1103,#REF!,4,0),"0")</f>
        <v>0</v>
      </c>
      <c r="I1103" s="38"/>
      <c r="J1103" s="38">
        <f>VLOOKUP(F1103,'数据-省本级决算数'!$A:$B,2,0)</f>
        <v>0</v>
      </c>
      <c r="K1103" s="193"/>
      <c r="L1103" s="193"/>
      <c r="M1103" s="193">
        <f t="shared" si="107"/>
        <v>0</v>
      </c>
      <c r="N1103" s="148" t="str">
        <f t="shared" si="104"/>
        <v/>
      </c>
      <c r="O1103" s="194" t="str">
        <f t="shared" si="105"/>
        <v>否</v>
      </c>
      <c r="P1103" s="194" t="str">
        <f t="shared" si="108"/>
        <v>否</v>
      </c>
    </row>
    <row r="1104" s="175" customFormat="1" ht="18.95" customHeight="1" spans="1:16">
      <c r="A1104" s="185" t="s">
        <v>165</v>
      </c>
      <c r="B1104" s="186" t="s">
        <v>165</v>
      </c>
      <c r="C1104" s="690" t="s">
        <v>2096</v>
      </c>
      <c r="D1104" s="187" t="s">
        <v>2103</v>
      </c>
      <c r="E1104" s="186" t="s">
        <v>176</v>
      </c>
      <c r="F1104" s="60" t="s">
        <v>2102</v>
      </c>
      <c r="G1104" s="38">
        <v>0</v>
      </c>
      <c r="H1104" s="38" t="str">
        <f>IFERROR(VLOOKUP(D1104,#REF!,4,0),"0")</f>
        <v>0</v>
      </c>
      <c r="I1104" s="38"/>
      <c r="J1104" s="38">
        <f>VLOOKUP(F1104,'数据-省本级决算数'!$A:$B,2,0)</f>
        <v>0</v>
      </c>
      <c r="K1104" s="193"/>
      <c r="L1104" s="193"/>
      <c r="M1104" s="193">
        <f t="shared" si="107"/>
        <v>0</v>
      </c>
      <c r="N1104" s="148" t="str">
        <f t="shared" si="104"/>
        <v/>
      </c>
      <c r="O1104" s="194" t="str">
        <f t="shared" si="105"/>
        <v>否</v>
      </c>
      <c r="P1104" s="194" t="str">
        <f t="shared" si="108"/>
        <v>否</v>
      </c>
    </row>
    <row r="1105" s="175" customFormat="1" ht="18.95" customHeight="1" spans="1:16">
      <c r="A1105" s="185"/>
      <c r="B1105" s="186" t="s">
        <v>165</v>
      </c>
      <c r="C1105" s="690" t="s">
        <v>2096</v>
      </c>
      <c r="D1105" s="187" t="s">
        <v>2105</v>
      </c>
      <c r="E1105" s="186" t="s">
        <v>176</v>
      </c>
      <c r="F1105" s="60" t="s">
        <v>2104</v>
      </c>
      <c r="G1105" s="38">
        <v>0</v>
      </c>
      <c r="H1105" s="38" t="str">
        <f>IFERROR(VLOOKUP(D1105,#REF!,4,0),"0")</f>
        <v>0</v>
      </c>
      <c r="I1105" s="38"/>
      <c r="J1105" s="38">
        <f>VLOOKUP(F1105,'数据-省本级决算数'!$A:$B,2,0)</f>
        <v>0</v>
      </c>
      <c r="K1105" s="193"/>
      <c r="L1105" s="193" t="e">
        <f t="shared" si="109"/>
        <v>#DIV/0!</v>
      </c>
      <c r="M1105" s="193">
        <f t="shared" si="107"/>
        <v>0</v>
      </c>
      <c r="N1105" s="148" t="str">
        <f t="shared" si="104"/>
        <v/>
      </c>
      <c r="O1105" s="194" t="str">
        <f t="shared" si="105"/>
        <v>否</v>
      </c>
      <c r="P1105" s="194" t="str">
        <f t="shared" si="108"/>
        <v>否</v>
      </c>
    </row>
    <row r="1106" s="175" customFormat="1" ht="18.95" customHeight="1" spans="1:16">
      <c r="A1106" s="185" t="s">
        <v>165</v>
      </c>
      <c r="B1106" s="186"/>
      <c r="C1106" s="690" t="s">
        <v>2096</v>
      </c>
      <c r="D1106" s="187" t="s">
        <v>2107</v>
      </c>
      <c r="E1106" s="186" t="s">
        <v>176</v>
      </c>
      <c r="F1106" s="60" t="s">
        <v>2106</v>
      </c>
      <c r="G1106" s="38">
        <v>0</v>
      </c>
      <c r="H1106" s="38" t="str">
        <f>IFERROR(VLOOKUP(D1106,#REF!,4,0),"0")</f>
        <v>0</v>
      </c>
      <c r="I1106" s="38"/>
      <c r="J1106" s="38">
        <f>VLOOKUP(F1106,'数据-省本级决算数'!$A:$B,2,0)</f>
        <v>0</v>
      </c>
      <c r="K1106" s="193"/>
      <c r="L1106" s="193"/>
      <c r="M1106" s="193">
        <f t="shared" si="107"/>
        <v>0</v>
      </c>
      <c r="N1106" s="148" t="str">
        <f t="shared" si="104"/>
        <v/>
      </c>
      <c r="O1106" s="194" t="str">
        <f t="shared" si="105"/>
        <v>否</v>
      </c>
      <c r="P1106" s="194" t="str">
        <f t="shared" si="108"/>
        <v>否</v>
      </c>
    </row>
    <row r="1107" s="175" customFormat="1" ht="18.95" customHeight="1" spans="1:16">
      <c r="A1107" s="185" t="s">
        <v>165</v>
      </c>
      <c r="B1107" s="186" t="s">
        <v>165</v>
      </c>
      <c r="C1107" s="690" t="s">
        <v>2096</v>
      </c>
      <c r="D1107" s="187" t="s">
        <v>2108</v>
      </c>
      <c r="E1107" s="186" t="s">
        <v>176</v>
      </c>
      <c r="F1107" s="60" t="s">
        <v>189</v>
      </c>
      <c r="G1107" s="38">
        <v>0</v>
      </c>
      <c r="H1107" s="38" t="str">
        <f>IFERROR(VLOOKUP(D1107,#REF!,4,0),"0")</f>
        <v>0</v>
      </c>
      <c r="I1107" s="38"/>
      <c r="J1107" s="38">
        <f>VLOOKUP(F1107,'数据-省本级决算数'!$A:$B,2,0)</f>
        <v>103</v>
      </c>
      <c r="K1107" s="193"/>
      <c r="L1107" s="193"/>
      <c r="M1107" s="193">
        <f t="shared" si="107"/>
        <v>0</v>
      </c>
      <c r="N1107" s="148" t="str">
        <f t="shared" si="104"/>
        <v/>
      </c>
      <c r="O1107" s="194" t="str">
        <f t="shared" si="105"/>
        <v>是</v>
      </c>
      <c r="P1107" s="194" t="str">
        <f t="shared" si="108"/>
        <v>否</v>
      </c>
    </row>
    <row r="1108" s="175" customFormat="1" ht="18.95" customHeight="1" spans="1:16">
      <c r="A1108" s="185" t="s">
        <v>165</v>
      </c>
      <c r="B1108" s="186" t="s">
        <v>165</v>
      </c>
      <c r="C1108" s="690" t="s">
        <v>2096</v>
      </c>
      <c r="D1108" s="187" t="s">
        <v>2110</v>
      </c>
      <c r="E1108" s="186" t="s">
        <v>176</v>
      </c>
      <c r="F1108" s="62" t="s">
        <v>2109</v>
      </c>
      <c r="G1108" s="38">
        <v>9067</v>
      </c>
      <c r="H1108" s="38" t="str">
        <f>IFERROR(VLOOKUP(D1108,#REF!,4,0),"0")</f>
        <v>0</v>
      </c>
      <c r="I1108" s="38"/>
      <c r="J1108" s="38">
        <f>VLOOKUP(F1108,'数据-省本级决算数'!$A:$B,2,0)</f>
        <v>28091</v>
      </c>
      <c r="K1108" s="193">
        <f t="shared" si="106"/>
        <v>3.1</v>
      </c>
      <c r="L1108" s="193" t="e">
        <f t="shared" si="109"/>
        <v>#DIV/0!</v>
      </c>
      <c r="M1108" s="193">
        <f t="shared" si="107"/>
        <v>0</v>
      </c>
      <c r="N1108" s="148">
        <f t="shared" si="104"/>
        <v>2.098</v>
      </c>
      <c r="O1108" s="194" t="str">
        <f t="shared" si="105"/>
        <v>是</v>
      </c>
      <c r="P1108" s="194" t="str">
        <f t="shared" si="108"/>
        <v>否</v>
      </c>
    </row>
    <row r="1109" s="175" customFormat="1" ht="18.95" customHeight="1" spans="1:16">
      <c r="A1109" s="185" t="s">
        <v>165</v>
      </c>
      <c r="B1109" s="690" t="s">
        <v>2094</v>
      </c>
      <c r="C1109" s="186"/>
      <c r="D1109" s="187" t="s">
        <v>2112</v>
      </c>
      <c r="E1109" s="186"/>
      <c r="F1109" s="62" t="s">
        <v>2111</v>
      </c>
      <c r="G1109" s="38">
        <f ca="1">SUMIF($C1108:$C2330,$D1109,$G1108:$G2329)</f>
        <v>7527</v>
      </c>
      <c r="H1109" s="38">
        <f ca="1">SUMIF($C1108:$C2329,$D1109,$H1108:$H2328)</f>
        <v>0</v>
      </c>
      <c r="I1109" s="38">
        <f>IFERROR(VLOOKUP(F1109,'数据-省本级调整数'!$A:$B,2,0),0)</f>
        <v>11256</v>
      </c>
      <c r="J1109" s="38">
        <f>VLOOKUP(F1109,'数据-省本级决算数'!$A:$B,2,0)</f>
        <v>9989</v>
      </c>
      <c r="K1109" s="193">
        <f ca="1" t="shared" si="106"/>
        <v>1.33</v>
      </c>
      <c r="L1109" s="193" t="e">
        <f ca="1" t="shared" si="109"/>
        <v>#DIV/0!</v>
      </c>
      <c r="M1109" s="193">
        <f t="shared" si="107"/>
        <v>0.89</v>
      </c>
      <c r="N1109" s="148">
        <f ca="1" t="shared" si="104"/>
        <v>0.327</v>
      </c>
      <c r="O1109" s="194" t="str">
        <f ca="1" t="shared" si="105"/>
        <v>是</v>
      </c>
      <c r="P1109" s="194" t="str">
        <f t="shared" si="108"/>
        <v>是</v>
      </c>
    </row>
    <row r="1110" s="175" customFormat="1" ht="18.95" customHeight="1" spans="1:16">
      <c r="A1110" s="185" t="s">
        <v>165</v>
      </c>
      <c r="B1110" s="186" t="s">
        <v>165</v>
      </c>
      <c r="C1110" s="690" t="s">
        <v>2112</v>
      </c>
      <c r="D1110" s="187" t="s">
        <v>2113</v>
      </c>
      <c r="E1110" s="186" t="s">
        <v>176</v>
      </c>
      <c r="F1110" s="62" t="s">
        <v>170</v>
      </c>
      <c r="G1110" s="38">
        <v>909</v>
      </c>
      <c r="H1110" s="38" t="str">
        <f>IFERROR(VLOOKUP(D1110,#REF!,4,0),"0")</f>
        <v>0</v>
      </c>
      <c r="I1110" s="38"/>
      <c r="J1110" s="38">
        <f>VLOOKUP(F1110,'数据-省本级决算数'!$A:$B,2,0)</f>
        <v>4776</v>
      </c>
      <c r="K1110" s="193">
        <f t="shared" si="106"/>
        <v>5.25</v>
      </c>
      <c r="L1110" s="193" t="e">
        <f t="shared" si="109"/>
        <v>#DIV/0!</v>
      </c>
      <c r="M1110" s="193">
        <f t="shared" si="107"/>
        <v>0</v>
      </c>
      <c r="N1110" s="148">
        <f t="shared" si="104"/>
        <v>4.254</v>
      </c>
      <c r="O1110" s="194" t="str">
        <f t="shared" si="105"/>
        <v>是</v>
      </c>
      <c r="P1110" s="194" t="str">
        <f t="shared" si="108"/>
        <v>否</v>
      </c>
    </row>
    <row r="1111" s="175" customFormat="1" ht="18.95" customHeight="1" spans="1:16">
      <c r="A1111" s="185" t="s">
        <v>165</v>
      </c>
      <c r="B1111" s="186" t="s">
        <v>165</v>
      </c>
      <c r="C1111" s="690" t="s">
        <v>2112</v>
      </c>
      <c r="D1111" s="187" t="s">
        <v>2114</v>
      </c>
      <c r="E1111" s="186" t="s">
        <v>176</v>
      </c>
      <c r="F1111" s="62" t="s">
        <v>172</v>
      </c>
      <c r="G1111" s="38">
        <v>0</v>
      </c>
      <c r="H1111" s="38" t="str">
        <f>IFERROR(VLOOKUP(D1111,#REF!,4,0),"0")</f>
        <v>0</v>
      </c>
      <c r="I1111" s="38"/>
      <c r="J1111" s="38">
        <f>VLOOKUP(F1111,'数据-省本级决算数'!$A:$B,2,0)</f>
        <v>590</v>
      </c>
      <c r="K1111" s="193"/>
      <c r="L1111" s="193"/>
      <c r="M1111" s="193">
        <f t="shared" si="107"/>
        <v>0</v>
      </c>
      <c r="N1111" s="148" t="str">
        <f t="shared" si="104"/>
        <v/>
      </c>
      <c r="O1111" s="194" t="str">
        <f t="shared" si="105"/>
        <v>是</v>
      </c>
      <c r="P1111" s="194" t="str">
        <f t="shared" si="108"/>
        <v>否</v>
      </c>
    </row>
    <row r="1112" s="175" customFormat="1" ht="18.95" customHeight="1" spans="1:16">
      <c r="A1112" s="185" t="s">
        <v>165</v>
      </c>
      <c r="B1112" s="186" t="s">
        <v>165</v>
      </c>
      <c r="C1112" s="690" t="s">
        <v>2112</v>
      </c>
      <c r="D1112" s="187" t="s">
        <v>2115</v>
      </c>
      <c r="E1112" s="186" t="s">
        <v>176</v>
      </c>
      <c r="F1112" s="62" t="s">
        <v>174</v>
      </c>
      <c r="G1112" s="38">
        <v>78</v>
      </c>
      <c r="H1112" s="38" t="str">
        <f>IFERROR(VLOOKUP(D1112,#REF!,4,0),"0")</f>
        <v>0</v>
      </c>
      <c r="I1112" s="38"/>
      <c r="J1112" s="38">
        <f>VLOOKUP(F1112,'数据-省本级决算数'!$A:$B,2,0)</f>
        <v>713</v>
      </c>
      <c r="K1112" s="193">
        <f t="shared" si="106"/>
        <v>9.14</v>
      </c>
      <c r="L1112" s="193" t="e">
        <f t="shared" si="109"/>
        <v>#DIV/0!</v>
      </c>
      <c r="M1112" s="193">
        <f t="shared" si="107"/>
        <v>0</v>
      </c>
      <c r="N1112" s="148">
        <f t="shared" si="104"/>
        <v>8.141</v>
      </c>
      <c r="O1112" s="194" t="str">
        <f t="shared" si="105"/>
        <v>是</v>
      </c>
      <c r="P1112" s="194" t="str">
        <f t="shared" si="108"/>
        <v>否</v>
      </c>
    </row>
    <row r="1113" s="175" customFormat="1" ht="18.95" customHeight="1" spans="1:16">
      <c r="A1113" s="185" t="s">
        <v>165</v>
      </c>
      <c r="B1113" s="186" t="s">
        <v>165</v>
      </c>
      <c r="C1113" s="690" t="s">
        <v>2112</v>
      </c>
      <c r="D1113" s="187" t="s">
        <v>2117</v>
      </c>
      <c r="E1113" s="186" t="s">
        <v>176</v>
      </c>
      <c r="F1113" s="62" t="s">
        <v>2116</v>
      </c>
      <c r="G1113" s="38">
        <v>3800</v>
      </c>
      <c r="H1113" s="38" t="str">
        <f>IFERROR(VLOOKUP(D1113,#REF!,4,0),"0")</f>
        <v>0</v>
      </c>
      <c r="I1113" s="38"/>
      <c r="J1113" s="38">
        <f>VLOOKUP(F1113,'数据-省本级决算数'!$A:$B,2,0)</f>
        <v>4191</v>
      </c>
      <c r="K1113" s="193">
        <f t="shared" si="106"/>
        <v>1.1</v>
      </c>
      <c r="L1113" s="193" t="e">
        <f t="shared" si="109"/>
        <v>#DIV/0!</v>
      </c>
      <c r="M1113" s="193">
        <f t="shared" si="107"/>
        <v>0</v>
      </c>
      <c r="N1113" s="148">
        <f t="shared" si="104"/>
        <v>0.103</v>
      </c>
      <c r="O1113" s="194" t="str">
        <f t="shared" si="105"/>
        <v>是</v>
      </c>
      <c r="P1113" s="194" t="str">
        <f t="shared" si="108"/>
        <v>否</v>
      </c>
    </row>
    <row r="1114" s="175" customFormat="1" ht="18.95" customHeight="1" spans="1:16">
      <c r="A1114" s="185" t="s">
        <v>165</v>
      </c>
      <c r="B1114" s="186" t="s">
        <v>165</v>
      </c>
      <c r="C1114" s="690" t="s">
        <v>2112</v>
      </c>
      <c r="D1114" s="187" t="s">
        <v>2119</v>
      </c>
      <c r="E1114" s="186" t="s">
        <v>176</v>
      </c>
      <c r="F1114" s="62" t="s">
        <v>2118</v>
      </c>
      <c r="G1114" s="38">
        <v>0</v>
      </c>
      <c r="H1114" s="38" t="str">
        <f>IFERROR(VLOOKUP(D1114,#REF!,4,0),"0")</f>
        <v>0</v>
      </c>
      <c r="I1114" s="38"/>
      <c r="J1114" s="38">
        <f>VLOOKUP(F1114,'数据-省本级决算数'!$A:$B,2,0)</f>
        <v>0</v>
      </c>
      <c r="K1114" s="193"/>
      <c r="L1114" s="193"/>
      <c r="M1114" s="193">
        <f t="shared" si="107"/>
        <v>0</v>
      </c>
      <c r="N1114" s="148" t="str">
        <f t="shared" si="104"/>
        <v/>
      </c>
      <c r="O1114" s="194" t="str">
        <f t="shared" si="105"/>
        <v>否</v>
      </c>
      <c r="P1114" s="194" t="str">
        <f t="shared" si="108"/>
        <v>否</v>
      </c>
    </row>
    <row r="1115" s="175" customFormat="1" ht="18.95" customHeight="1" spans="1:16">
      <c r="A1115" s="185" t="s">
        <v>165</v>
      </c>
      <c r="B1115" s="186"/>
      <c r="C1115" s="690" t="s">
        <v>2112</v>
      </c>
      <c r="D1115" s="187" t="s">
        <v>2121</v>
      </c>
      <c r="E1115" s="186" t="s">
        <v>176</v>
      </c>
      <c r="F1115" s="39" t="s">
        <v>2120</v>
      </c>
      <c r="G1115" s="38">
        <v>2740</v>
      </c>
      <c r="H1115" s="38" t="str">
        <f>IFERROR(VLOOKUP(D1115,#REF!,4,0),"0")</f>
        <v>0</v>
      </c>
      <c r="I1115" s="38"/>
      <c r="J1115" s="38">
        <f>VLOOKUP(F1115,'数据-省本级决算数'!$A:$B,2,0)</f>
        <v>4776</v>
      </c>
      <c r="K1115" s="193">
        <f t="shared" si="106"/>
        <v>1.74</v>
      </c>
      <c r="L1115" s="193" t="e">
        <f t="shared" si="109"/>
        <v>#DIV/0!</v>
      </c>
      <c r="M1115" s="193">
        <f t="shared" si="107"/>
        <v>0</v>
      </c>
      <c r="N1115" s="148">
        <f t="shared" si="104"/>
        <v>0.743</v>
      </c>
      <c r="O1115" s="194" t="str">
        <f t="shared" si="105"/>
        <v>是</v>
      </c>
      <c r="P1115" s="194" t="str">
        <f t="shared" si="108"/>
        <v>否</v>
      </c>
    </row>
    <row r="1116" s="175" customFormat="1" ht="18.95" customHeight="1" spans="1:16">
      <c r="A1116" s="185" t="s">
        <v>165</v>
      </c>
      <c r="B1116" s="690" t="s">
        <v>2094</v>
      </c>
      <c r="C1116" s="186"/>
      <c r="D1116" s="187" t="s">
        <v>2123</v>
      </c>
      <c r="E1116" s="186"/>
      <c r="F1116" s="60" t="s">
        <v>2122</v>
      </c>
      <c r="G1116" s="38">
        <f ca="1">SUMIF($C1115:$C2337,$D1116,$G1115:$G2336)</f>
        <v>11812</v>
      </c>
      <c r="H1116" s="38">
        <f ca="1">SUMIF($C1115:$C2336,$D1116,$H1115:$H2335)</f>
        <v>0</v>
      </c>
      <c r="I1116" s="38">
        <f>IFERROR(VLOOKUP(F1116,'数据-省本级调整数'!$A:$B,2,0),0)</f>
        <v>13879</v>
      </c>
      <c r="J1116" s="38">
        <f>VLOOKUP(F1116,'数据-省本级决算数'!$A:$B,2,0)</f>
        <v>12586</v>
      </c>
      <c r="K1116" s="193">
        <f ca="1" t="shared" si="106"/>
        <v>1.07</v>
      </c>
      <c r="L1116" s="193" t="e">
        <f ca="1" t="shared" si="109"/>
        <v>#DIV/0!</v>
      </c>
      <c r="M1116" s="193">
        <f t="shared" si="107"/>
        <v>0.91</v>
      </c>
      <c r="N1116" s="148">
        <f ca="1" t="shared" si="104"/>
        <v>0.066</v>
      </c>
      <c r="O1116" s="194" t="str">
        <f ca="1" t="shared" si="105"/>
        <v>是</v>
      </c>
      <c r="P1116" s="194" t="str">
        <f t="shared" si="108"/>
        <v>是</v>
      </c>
    </row>
    <row r="1117" s="175" customFormat="1" ht="18.95" customHeight="1" spans="1:16">
      <c r="A1117" s="185" t="s">
        <v>165</v>
      </c>
      <c r="B1117" s="186" t="s">
        <v>165</v>
      </c>
      <c r="C1117" s="690" t="s">
        <v>2123</v>
      </c>
      <c r="D1117" s="187" t="s">
        <v>2124</v>
      </c>
      <c r="E1117" s="186" t="s">
        <v>176</v>
      </c>
      <c r="F1117" s="60" t="s">
        <v>170</v>
      </c>
      <c r="G1117" s="38">
        <v>0</v>
      </c>
      <c r="H1117" s="38" t="str">
        <f>IFERROR(VLOOKUP(D1117,#REF!,4,0),"0")</f>
        <v>0</v>
      </c>
      <c r="I1117" s="38"/>
      <c r="J1117" s="38">
        <f>VLOOKUP(F1117,'数据-省本级决算数'!$A:$B,2,0)</f>
        <v>4776</v>
      </c>
      <c r="K1117" s="193"/>
      <c r="L1117" s="193"/>
      <c r="M1117" s="193">
        <f t="shared" si="107"/>
        <v>0</v>
      </c>
      <c r="N1117" s="148" t="str">
        <f t="shared" si="104"/>
        <v/>
      </c>
      <c r="O1117" s="194" t="str">
        <f t="shared" si="105"/>
        <v>是</v>
      </c>
      <c r="P1117" s="194" t="str">
        <f t="shared" si="108"/>
        <v>否</v>
      </c>
    </row>
    <row r="1118" s="175" customFormat="1" ht="18.95" customHeight="1" spans="1:16">
      <c r="A1118" s="185" t="s">
        <v>165</v>
      </c>
      <c r="B1118" s="186" t="s">
        <v>165</v>
      </c>
      <c r="C1118" s="690" t="s">
        <v>2123</v>
      </c>
      <c r="D1118" s="187" t="s">
        <v>2125</v>
      </c>
      <c r="E1118" s="186" t="s">
        <v>176</v>
      </c>
      <c r="F1118" s="60" t="s">
        <v>172</v>
      </c>
      <c r="G1118" s="38">
        <v>0</v>
      </c>
      <c r="H1118" s="38" t="str">
        <f>IFERROR(VLOOKUP(D1118,#REF!,4,0),"0")</f>
        <v>0</v>
      </c>
      <c r="I1118" s="38"/>
      <c r="J1118" s="38">
        <f>VLOOKUP(F1118,'数据-省本级决算数'!$A:$B,2,0)</f>
        <v>590</v>
      </c>
      <c r="K1118" s="193"/>
      <c r="L1118" s="193"/>
      <c r="M1118" s="193">
        <f t="shared" si="107"/>
        <v>0</v>
      </c>
      <c r="N1118" s="148" t="str">
        <f t="shared" si="104"/>
        <v/>
      </c>
      <c r="O1118" s="194" t="str">
        <f t="shared" si="105"/>
        <v>是</v>
      </c>
      <c r="P1118" s="194" t="str">
        <f t="shared" si="108"/>
        <v>否</v>
      </c>
    </row>
    <row r="1119" s="175" customFormat="1" ht="18.95" customHeight="1" spans="1:16">
      <c r="A1119" s="185" t="s">
        <v>165</v>
      </c>
      <c r="B1119" s="186" t="s">
        <v>165</v>
      </c>
      <c r="C1119" s="690" t="s">
        <v>2123</v>
      </c>
      <c r="D1119" s="187" t="s">
        <v>2126</v>
      </c>
      <c r="E1119" s="186" t="s">
        <v>176</v>
      </c>
      <c r="F1119" s="60" t="s">
        <v>174</v>
      </c>
      <c r="G1119" s="38">
        <v>0</v>
      </c>
      <c r="H1119" s="38" t="str">
        <f>IFERROR(VLOOKUP(D1119,#REF!,4,0),"0")</f>
        <v>0</v>
      </c>
      <c r="I1119" s="38"/>
      <c r="J1119" s="38">
        <f>VLOOKUP(F1119,'数据-省本级决算数'!$A:$B,2,0)</f>
        <v>713</v>
      </c>
      <c r="K1119" s="193"/>
      <c r="L1119" s="193"/>
      <c r="M1119" s="193">
        <f t="shared" si="107"/>
        <v>0</v>
      </c>
      <c r="N1119" s="148" t="str">
        <f t="shared" si="104"/>
        <v/>
      </c>
      <c r="O1119" s="194" t="str">
        <f t="shared" si="105"/>
        <v>是</v>
      </c>
      <c r="P1119" s="194" t="str">
        <f t="shared" si="108"/>
        <v>否</v>
      </c>
    </row>
    <row r="1120" s="175" customFormat="1" ht="18.95" customHeight="1" spans="1:16">
      <c r="A1120" s="185" t="s">
        <v>165</v>
      </c>
      <c r="B1120" s="186" t="s">
        <v>165</v>
      </c>
      <c r="C1120" s="690" t="s">
        <v>2123</v>
      </c>
      <c r="D1120" s="187" t="s">
        <v>2128</v>
      </c>
      <c r="E1120" s="186" t="s">
        <v>176</v>
      </c>
      <c r="F1120" s="60" t="s">
        <v>2127</v>
      </c>
      <c r="G1120" s="38">
        <v>0</v>
      </c>
      <c r="H1120" s="38" t="str">
        <f>IFERROR(VLOOKUP(D1120,#REF!,4,0),"0")</f>
        <v>0</v>
      </c>
      <c r="I1120" s="38"/>
      <c r="J1120" s="38">
        <f>VLOOKUP(F1120,'数据-省本级决算数'!$A:$B,2,0)</f>
        <v>0</v>
      </c>
      <c r="K1120" s="193"/>
      <c r="L1120" s="193"/>
      <c r="M1120" s="193">
        <f t="shared" si="107"/>
        <v>0</v>
      </c>
      <c r="N1120" s="148" t="str">
        <f t="shared" si="104"/>
        <v/>
      </c>
      <c r="O1120" s="194" t="str">
        <f t="shared" si="105"/>
        <v>否</v>
      </c>
      <c r="P1120" s="194" t="str">
        <f t="shared" si="108"/>
        <v>否</v>
      </c>
    </row>
    <row r="1121" s="175" customFormat="1" ht="18.95" customHeight="1" spans="1:16">
      <c r="A1121" s="185" t="s">
        <v>165</v>
      </c>
      <c r="B1121" s="186" t="s">
        <v>165</v>
      </c>
      <c r="C1121" s="690" t="s">
        <v>2123</v>
      </c>
      <c r="D1121" s="187" t="s">
        <v>2130</v>
      </c>
      <c r="E1121" s="186" t="s">
        <v>176</v>
      </c>
      <c r="F1121" s="60" t="s">
        <v>2129</v>
      </c>
      <c r="G1121" s="38">
        <v>11812</v>
      </c>
      <c r="H1121" s="38" t="str">
        <f>IFERROR(VLOOKUP(D1121,#REF!,4,0),"0")</f>
        <v>0</v>
      </c>
      <c r="I1121" s="38"/>
      <c r="J1121" s="38">
        <f>VLOOKUP(F1121,'数据-省本级决算数'!$A:$B,2,0)</f>
        <v>12586</v>
      </c>
      <c r="K1121" s="193">
        <f t="shared" si="106"/>
        <v>1.07</v>
      </c>
      <c r="L1121" s="193" t="e">
        <f t="shared" si="109"/>
        <v>#DIV/0!</v>
      </c>
      <c r="M1121" s="193">
        <f t="shared" si="107"/>
        <v>0</v>
      </c>
      <c r="N1121" s="148">
        <f t="shared" si="104"/>
        <v>0.066</v>
      </c>
      <c r="O1121" s="194" t="str">
        <f t="shared" si="105"/>
        <v>是</v>
      </c>
      <c r="P1121" s="194" t="str">
        <f t="shared" si="108"/>
        <v>否</v>
      </c>
    </row>
    <row r="1122" s="175" customFormat="1" ht="18.95" customHeight="1" spans="1:16">
      <c r="A1122" s="185" t="s">
        <v>165</v>
      </c>
      <c r="B1122" s="186" t="s">
        <v>2094</v>
      </c>
      <c r="C1122" s="186" t="s">
        <v>165</v>
      </c>
      <c r="D1122" s="187" t="s">
        <v>2132</v>
      </c>
      <c r="E1122" s="186"/>
      <c r="F1122" s="60" t="s">
        <v>2131</v>
      </c>
      <c r="G1122" s="38">
        <f ca="1">SUMIF($C1121:$C2343,$D1122,$G1121:$G2342)</f>
        <v>207</v>
      </c>
      <c r="H1122" s="38">
        <f ca="1">SUMIF($C1121:$C2342,$D1122,$H1121:$H2341)</f>
        <v>0</v>
      </c>
      <c r="I1122" s="38">
        <f>IFERROR(VLOOKUP(F1122,'数据-省本级调整数'!$A:$B,2,0),0)</f>
        <v>821</v>
      </c>
      <c r="J1122" s="38">
        <f>VLOOKUP(F1122,'数据-省本级决算数'!$A:$B,2,0)</f>
        <v>811</v>
      </c>
      <c r="K1122" s="193">
        <f ca="1" t="shared" si="106"/>
        <v>3.92</v>
      </c>
      <c r="L1122" s="193" t="e">
        <f ca="1" t="shared" si="109"/>
        <v>#DIV/0!</v>
      </c>
      <c r="M1122" s="193">
        <f t="shared" si="107"/>
        <v>0.99</v>
      </c>
      <c r="N1122" s="148">
        <f ca="1" t="shared" si="104"/>
        <v>2.918</v>
      </c>
      <c r="O1122" s="194" t="str">
        <f ca="1" t="shared" si="105"/>
        <v>是</v>
      </c>
      <c r="P1122" s="194" t="str">
        <f t="shared" si="108"/>
        <v>是</v>
      </c>
    </row>
    <row r="1123" s="175" customFormat="1" ht="18.95" customHeight="1" spans="1:16">
      <c r="A1123" s="185" t="s">
        <v>165</v>
      </c>
      <c r="B1123" s="186" t="s">
        <v>165</v>
      </c>
      <c r="C1123" s="690" t="s">
        <v>2132</v>
      </c>
      <c r="D1123" s="187" t="s">
        <v>2134</v>
      </c>
      <c r="E1123" s="186" t="s">
        <v>176</v>
      </c>
      <c r="F1123" s="39" t="s">
        <v>2133</v>
      </c>
      <c r="G1123" s="38">
        <v>0</v>
      </c>
      <c r="H1123" s="38" t="str">
        <f>IFERROR(VLOOKUP(D1123,#REF!,4,0),"0")</f>
        <v>0</v>
      </c>
      <c r="I1123" s="38"/>
      <c r="J1123" s="38">
        <f>VLOOKUP(F1123,'数据-省本级决算数'!$A:$B,2,0)</f>
        <v>580</v>
      </c>
      <c r="K1123" s="193"/>
      <c r="L1123" s="193"/>
      <c r="M1123" s="193">
        <f t="shared" si="107"/>
        <v>0</v>
      </c>
      <c r="N1123" s="148" t="str">
        <f t="shared" si="104"/>
        <v/>
      </c>
      <c r="O1123" s="194" t="str">
        <f t="shared" si="105"/>
        <v>是</v>
      </c>
      <c r="P1123" s="194" t="str">
        <f t="shared" si="108"/>
        <v>否</v>
      </c>
    </row>
    <row r="1124" s="175" customFormat="1" ht="18.95" customHeight="1" spans="1:16">
      <c r="A1124" s="185" t="s">
        <v>165</v>
      </c>
      <c r="B1124" s="186" t="s">
        <v>165</v>
      </c>
      <c r="C1124" s="690" t="s">
        <v>2132</v>
      </c>
      <c r="D1124" s="187" t="s">
        <v>2136</v>
      </c>
      <c r="E1124" s="186" t="s">
        <v>176</v>
      </c>
      <c r="F1124" s="60" t="s">
        <v>2135</v>
      </c>
      <c r="G1124" s="38">
        <v>207</v>
      </c>
      <c r="H1124" s="38" t="str">
        <f>IFERROR(VLOOKUP(D1124,#REF!,4,0),"0")</f>
        <v>0</v>
      </c>
      <c r="I1124" s="38"/>
      <c r="J1124" s="38">
        <f>VLOOKUP(F1124,'数据-省本级决算数'!$A:$B,2,0)</f>
        <v>231</v>
      </c>
      <c r="K1124" s="193">
        <f t="shared" si="106"/>
        <v>1.12</v>
      </c>
      <c r="L1124" s="193" t="e">
        <f t="shared" si="109"/>
        <v>#DIV/0!</v>
      </c>
      <c r="M1124" s="193">
        <f t="shared" si="107"/>
        <v>0</v>
      </c>
      <c r="N1124" s="148">
        <f t="shared" si="104"/>
        <v>0.116</v>
      </c>
      <c r="O1124" s="194" t="str">
        <f t="shared" si="105"/>
        <v>是</v>
      </c>
      <c r="P1124" s="194" t="str">
        <f t="shared" si="108"/>
        <v>否</v>
      </c>
    </row>
    <row r="1125" s="175" customFormat="1" ht="18.95" customHeight="1" spans="1:16">
      <c r="A1125" s="185" t="s">
        <v>164</v>
      </c>
      <c r="B1125" s="186" t="s">
        <v>165</v>
      </c>
      <c r="C1125" s="186"/>
      <c r="D1125" s="691" t="s">
        <v>2138</v>
      </c>
      <c r="E1125" s="186"/>
      <c r="F1125" s="61" t="s">
        <v>2137</v>
      </c>
      <c r="G1125" s="188">
        <f ca="1">SUMIF($B1126:$B$1300,$D1125,$G1126:$G$1300)</f>
        <v>25641</v>
      </c>
      <c r="H1125" s="188">
        <f ca="1">SUMIF($B1126:$B$1300,$D1125,$H1126:$H$1300)</f>
        <v>0</v>
      </c>
      <c r="I1125" s="188">
        <f>SUMIF($B1126:$B$1300,$D1125,$I1126:$I$1300)</f>
        <v>1576</v>
      </c>
      <c r="J1125" s="38">
        <f>VLOOKUP(F1125,'数据-省本级决算数'!$A:$B,2,0)</f>
        <v>1264</v>
      </c>
      <c r="K1125" s="193">
        <f ca="1" t="shared" si="106"/>
        <v>0.05</v>
      </c>
      <c r="L1125" s="193" t="e">
        <f ca="1" t="shared" si="109"/>
        <v>#DIV/0!</v>
      </c>
      <c r="M1125" s="193">
        <f t="shared" si="107"/>
        <v>0.8</v>
      </c>
      <c r="N1125" s="146">
        <f ca="1" t="shared" si="104"/>
        <v>-0.951</v>
      </c>
      <c r="O1125" s="194" t="str">
        <f ca="1" t="shared" si="105"/>
        <v>是</v>
      </c>
      <c r="P1125" s="194" t="str">
        <f t="shared" si="108"/>
        <v>是</v>
      </c>
    </row>
    <row r="1126" s="175" customFormat="1" ht="18.95" customHeight="1" spans="1:16">
      <c r="A1126" s="185"/>
      <c r="B1126" s="187" t="s">
        <v>2138</v>
      </c>
      <c r="C1126" s="186"/>
      <c r="D1126" s="39">
        <v>21701</v>
      </c>
      <c r="E1126" s="186" t="s">
        <v>176</v>
      </c>
      <c r="F1126" s="60" t="s">
        <v>2139</v>
      </c>
      <c r="G1126" s="188">
        <v>0</v>
      </c>
      <c r="H1126" s="38" t="str">
        <f>IFERROR(VLOOKUP(D1126,#REF!,4,0),"0")</f>
        <v>0</v>
      </c>
      <c r="I1126" s="38">
        <f>IFERROR(VLOOKUP(F1126,'数据-省本级调整数'!$A:$B,2,0),0)</f>
        <v>312</v>
      </c>
      <c r="J1126" s="38">
        <f>VLOOKUP(F1126,'数据-省本级决算数'!$A:$B,2,0)</f>
        <v>0</v>
      </c>
      <c r="K1126" s="193"/>
      <c r="L1126" s="193"/>
      <c r="M1126" s="193">
        <f t="shared" si="107"/>
        <v>0</v>
      </c>
      <c r="N1126" s="146" t="str">
        <f t="shared" si="104"/>
        <v/>
      </c>
      <c r="O1126" s="194" t="str">
        <f t="shared" si="105"/>
        <v>是</v>
      </c>
      <c r="P1126" s="194" t="str">
        <f t="shared" si="108"/>
        <v>是</v>
      </c>
    </row>
    <row r="1127" s="175" customFormat="1" ht="18.95" customHeight="1" spans="1:16">
      <c r="A1127" s="185"/>
      <c r="B1127" s="187" t="s">
        <v>2138</v>
      </c>
      <c r="C1127" s="186"/>
      <c r="D1127" s="39">
        <v>21703</v>
      </c>
      <c r="E1127" s="186" t="s">
        <v>176</v>
      </c>
      <c r="F1127" s="60" t="s">
        <v>2140</v>
      </c>
      <c r="G1127" s="188">
        <v>0</v>
      </c>
      <c r="H1127" s="38" t="str">
        <f>IFERROR(VLOOKUP(D1127,#REF!,4,0),"0")</f>
        <v>0</v>
      </c>
      <c r="I1127" s="38">
        <f>IFERROR(VLOOKUP(F1127,'数据-省本级调整数'!$A:$B,2,0),0)</f>
        <v>50</v>
      </c>
      <c r="J1127" s="38">
        <f>VLOOKUP(F1127,'数据-省本级决算数'!$A:$B,2,0)</f>
        <v>0</v>
      </c>
      <c r="K1127" s="193"/>
      <c r="L1127" s="193" t="e">
        <f t="shared" si="109"/>
        <v>#DIV/0!</v>
      </c>
      <c r="M1127" s="193">
        <f t="shared" si="107"/>
        <v>0</v>
      </c>
      <c r="N1127" s="146" t="str">
        <f t="shared" si="104"/>
        <v/>
      </c>
      <c r="O1127" s="194" t="str">
        <f t="shared" si="105"/>
        <v>是</v>
      </c>
      <c r="P1127" s="194" t="str">
        <f t="shared" si="108"/>
        <v>是</v>
      </c>
    </row>
    <row r="1128" s="175" customFormat="1" ht="18.95" customHeight="1" spans="1:16">
      <c r="A1128" s="185" t="s">
        <v>165</v>
      </c>
      <c r="B1128" s="187" t="s">
        <v>2138</v>
      </c>
      <c r="C1128" s="186"/>
      <c r="D1128" s="187" t="s">
        <v>2142</v>
      </c>
      <c r="E1128" s="186" t="s">
        <v>176</v>
      </c>
      <c r="F1128" s="60" t="s">
        <v>2141</v>
      </c>
      <c r="G1128" s="38">
        <v>25641</v>
      </c>
      <c r="H1128" s="38" t="str">
        <f>IFERROR(VLOOKUP(D1128,#REF!,4,0),"0")</f>
        <v>0</v>
      </c>
      <c r="I1128" s="38">
        <f>IFERROR(VLOOKUP(F1128,'数据-省本级调整数'!$A:$B,2,0),0)</f>
        <v>1214</v>
      </c>
      <c r="J1128" s="38">
        <f>VLOOKUP(F1128,'数据-省本级决算数'!$A:$B,2,0)</f>
        <v>1214</v>
      </c>
      <c r="K1128" s="193">
        <f t="shared" si="106"/>
        <v>0.05</v>
      </c>
      <c r="L1128" s="193" t="e">
        <f t="shared" si="109"/>
        <v>#DIV/0!</v>
      </c>
      <c r="M1128" s="193">
        <f t="shared" si="107"/>
        <v>1</v>
      </c>
      <c r="N1128" s="148">
        <f t="shared" si="104"/>
        <v>-0.953</v>
      </c>
      <c r="O1128" s="194" t="str">
        <f t="shared" si="105"/>
        <v>是</v>
      </c>
      <c r="P1128" s="194" t="str">
        <f t="shared" si="108"/>
        <v>是</v>
      </c>
    </row>
    <row r="1129" s="175" customFormat="1" ht="18.95" customHeight="1" spans="1:16">
      <c r="A1129" s="185" t="s">
        <v>164</v>
      </c>
      <c r="B1129" s="186" t="s">
        <v>165</v>
      </c>
      <c r="C1129" s="186"/>
      <c r="D1129" s="187" t="s">
        <v>2144</v>
      </c>
      <c r="E1129" s="186"/>
      <c r="F1129" s="61" t="s">
        <v>2143</v>
      </c>
      <c r="G1129" s="188">
        <f ca="1">SUMIF($B1130:$B$1300,$D1129,$G1130:$G$1300)</f>
        <v>0</v>
      </c>
      <c r="H1129" s="188">
        <f ca="1">SUMIF($B1130:$B$1300,$D1129,$H1130:$H$1300)</f>
        <v>0</v>
      </c>
      <c r="I1129" s="188">
        <f>SUMIF($B1130:$B$1300,$D1129,$I1130:$I$1300)</f>
        <v>300</v>
      </c>
      <c r="J1129" s="38">
        <f>VLOOKUP(F1129,'数据-省本级决算数'!$A:$B,2,0)</f>
        <v>300</v>
      </c>
      <c r="K1129" s="193"/>
      <c r="L1129" s="193"/>
      <c r="M1129" s="193">
        <f t="shared" si="107"/>
        <v>1</v>
      </c>
      <c r="N1129" s="146" t="str">
        <f ca="1" t="shared" si="104"/>
        <v/>
      </c>
      <c r="O1129" s="194" t="str">
        <f ca="1" t="shared" si="105"/>
        <v>是</v>
      </c>
      <c r="P1129" s="194" t="str">
        <f t="shared" si="108"/>
        <v>是</v>
      </c>
    </row>
    <row r="1130" s="175" customFormat="1" ht="18.95" customHeight="1" spans="1:16">
      <c r="A1130" s="185"/>
      <c r="B1130" s="690" t="s">
        <v>2144</v>
      </c>
      <c r="C1130" s="186"/>
      <c r="D1130" s="187" t="s">
        <v>2146</v>
      </c>
      <c r="E1130" s="186" t="s">
        <v>176</v>
      </c>
      <c r="F1130" s="60" t="s">
        <v>2145</v>
      </c>
      <c r="G1130" s="188">
        <v>0</v>
      </c>
      <c r="H1130" s="38" t="str">
        <f>IFERROR(VLOOKUP(D1130,#REF!,4,0),"0")</f>
        <v>0</v>
      </c>
      <c r="I1130" s="38">
        <f>IFERROR(VLOOKUP(F1130,'数据-省本级调整数'!$A:$B,2,0),0)</f>
        <v>0</v>
      </c>
      <c r="J1130" s="38">
        <f>VLOOKUP(F1130,'数据-省本级决算数'!$A:$B,2,0)</f>
        <v>0</v>
      </c>
      <c r="K1130" s="193"/>
      <c r="L1130" s="193"/>
      <c r="M1130" s="193">
        <f t="shared" si="107"/>
        <v>0</v>
      </c>
      <c r="N1130" s="146" t="str">
        <f t="shared" si="104"/>
        <v/>
      </c>
      <c r="O1130" s="194" t="str">
        <f t="shared" si="105"/>
        <v>否</v>
      </c>
      <c r="P1130" s="194" t="str">
        <f t="shared" si="108"/>
        <v>是</v>
      </c>
    </row>
    <row r="1131" s="175" customFormat="1" ht="18.95" customHeight="1" spans="1:16">
      <c r="A1131" s="185"/>
      <c r="B1131" s="690" t="s">
        <v>2144</v>
      </c>
      <c r="C1131" s="186"/>
      <c r="D1131" s="187" t="s">
        <v>2148</v>
      </c>
      <c r="E1131" s="186" t="s">
        <v>176</v>
      </c>
      <c r="F1131" s="60" t="s">
        <v>2147</v>
      </c>
      <c r="G1131" s="188">
        <v>0</v>
      </c>
      <c r="H1131" s="38" t="str">
        <f>IFERROR(VLOOKUP(D1131,#REF!,4,0),"0")</f>
        <v>0</v>
      </c>
      <c r="I1131" s="38">
        <f>IFERROR(VLOOKUP(F1131,'数据-省本级调整数'!$A:$B,2,0),0)</f>
        <v>0</v>
      </c>
      <c r="J1131" s="38">
        <f>VLOOKUP(F1131,'数据-省本级决算数'!$A:$B,2,0)</f>
        <v>0</v>
      </c>
      <c r="K1131" s="193"/>
      <c r="L1131" s="193"/>
      <c r="M1131" s="193">
        <f t="shared" si="107"/>
        <v>0</v>
      </c>
      <c r="N1131" s="146" t="str">
        <f t="shared" si="104"/>
        <v/>
      </c>
      <c r="O1131" s="194" t="str">
        <f t="shared" si="105"/>
        <v>否</v>
      </c>
      <c r="P1131" s="194" t="str">
        <f t="shared" si="108"/>
        <v>是</v>
      </c>
    </row>
    <row r="1132" s="175" customFormat="1" ht="18.95" customHeight="1" spans="1:16">
      <c r="A1132" s="185"/>
      <c r="B1132" s="690" t="s">
        <v>2144</v>
      </c>
      <c r="C1132" s="186"/>
      <c r="D1132" s="187" t="s">
        <v>2150</v>
      </c>
      <c r="E1132" s="186" t="s">
        <v>176</v>
      </c>
      <c r="F1132" s="60" t="s">
        <v>2149</v>
      </c>
      <c r="G1132" s="188">
        <v>0</v>
      </c>
      <c r="H1132" s="38" t="str">
        <f>IFERROR(VLOOKUP(D1132,#REF!,4,0),"0")</f>
        <v>0</v>
      </c>
      <c r="I1132" s="38">
        <f>IFERROR(VLOOKUP(F1132,'数据-省本级调整数'!$A:$B,2,0),0)</f>
        <v>0</v>
      </c>
      <c r="J1132" s="38">
        <f>VLOOKUP(F1132,'数据-省本级决算数'!$A:$B,2,0)</f>
        <v>0</v>
      </c>
      <c r="K1132" s="193"/>
      <c r="L1132" s="193"/>
      <c r="M1132" s="193">
        <f t="shared" si="107"/>
        <v>0</v>
      </c>
      <c r="N1132" s="146" t="str">
        <f t="shared" si="104"/>
        <v/>
      </c>
      <c r="O1132" s="194" t="str">
        <f t="shared" si="105"/>
        <v>否</v>
      </c>
      <c r="P1132" s="194" t="str">
        <f t="shared" si="108"/>
        <v>是</v>
      </c>
    </row>
    <row r="1133" s="175" customFormat="1" ht="18.95" customHeight="1" spans="1:16">
      <c r="A1133" s="185"/>
      <c r="B1133" s="690" t="s">
        <v>2144</v>
      </c>
      <c r="C1133" s="186"/>
      <c r="D1133" s="187" t="s">
        <v>2152</v>
      </c>
      <c r="E1133" s="186" t="s">
        <v>176</v>
      </c>
      <c r="F1133" s="60" t="s">
        <v>2151</v>
      </c>
      <c r="G1133" s="188">
        <v>0</v>
      </c>
      <c r="H1133" s="38" t="str">
        <f>IFERROR(VLOOKUP(D1133,#REF!,4,0),"0")</f>
        <v>0</v>
      </c>
      <c r="I1133" s="38">
        <f>IFERROR(VLOOKUP(F1133,'数据-省本级调整数'!$A:$B,2,0),0)</f>
        <v>0</v>
      </c>
      <c r="J1133" s="38">
        <f>VLOOKUP(F1133,'数据-省本级决算数'!$A:$B,2,0)</f>
        <v>0</v>
      </c>
      <c r="K1133" s="193"/>
      <c r="L1133" s="193"/>
      <c r="M1133" s="193">
        <f t="shared" si="107"/>
        <v>0</v>
      </c>
      <c r="N1133" s="146" t="str">
        <f t="shared" si="104"/>
        <v/>
      </c>
      <c r="O1133" s="194" t="str">
        <f t="shared" si="105"/>
        <v>否</v>
      </c>
      <c r="P1133" s="194" t="str">
        <f t="shared" si="108"/>
        <v>是</v>
      </c>
    </row>
    <row r="1134" s="175" customFormat="1" ht="18.95" customHeight="1" spans="1:16">
      <c r="A1134" s="185"/>
      <c r="B1134" s="690" t="s">
        <v>2144</v>
      </c>
      <c r="C1134" s="186" t="s">
        <v>165</v>
      </c>
      <c r="D1134" s="689" t="s">
        <v>2154</v>
      </c>
      <c r="E1134" s="186" t="s">
        <v>176</v>
      </c>
      <c r="F1134" s="60" t="s">
        <v>2153</v>
      </c>
      <c r="G1134" s="188">
        <v>0</v>
      </c>
      <c r="H1134" s="38" t="str">
        <f>IFERROR(VLOOKUP(D1134,#REF!,4,0),"0")</f>
        <v>0</v>
      </c>
      <c r="I1134" s="38">
        <f>IFERROR(VLOOKUP(F1134,'数据-省本级调整数'!$A:$B,2,0),0)</f>
        <v>0</v>
      </c>
      <c r="J1134" s="38">
        <f>VLOOKUP(F1134,'数据-省本级决算数'!$A:$B,2,0)</f>
        <v>0</v>
      </c>
      <c r="K1134" s="193"/>
      <c r="L1134" s="193"/>
      <c r="M1134" s="193">
        <f t="shared" si="107"/>
        <v>0</v>
      </c>
      <c r="N1134" s="146" t="str">
        <f t="shared" si="104"/>
        <v/>
      </c>
      <c r="O1134" s="194" t="str">
        <f t="shared" si="105"/>
        <v>否</v>
      </c>
      <c r="P1134" s="194" t="str">
        <f t="shared" si="108"/>
        <v>是</v>
      </c>
    </row>
    <row r="1135" s="175" customFormat="1" ht="18.95" customHeight="1" spans="1:16">
      <c r="A1135" s="185"/>
      <c r="B1135" s="690" t="s">
        <v>2144</v>
      </c>
      <c r="C1135" s="186" t="s">
        <v>165</v>
      </c>
      <c r="D1135" s="187" t="s">
        <v>2156</v>
      </c>
      <c r="E1135" s="186" t="s">
        <v>176</v>
      </c>
      <c r="F1135" s="60" t="s">
        <v>2155</v>
      </c>
      <c r="G1135" s="188">
        <v>0</v>
      </c>
      <c r="H1135" s="38" t="str">
        <f>IFERROR(VLOOKUP(D1135,#REF!,4,0),"0")</f>
        <v>0</v>
      </c>
      <c r="I1135" s="38">
        <f>IFERROR(VLOOKUP(F1135,'数据-省本级调整数'!$A:$B,2,0),0)</f>
        <v>300</v>
      </c>
      <c r="J1135" s="38">
        <f>IFERROR(VLOOKUP(F1135,'数据-省本级决算数'!$A:$B,2,0),0)</f>
        <v>0</v>
      </c>
      <c r="K1135" s="193"/>
      <c r="L1135" s="193"/>
      <c r="M1135" s="193">
        <f t="shared" si="107"/>
        <v>0</v>
      </c>
      <c r="N1135" s="146" t="str">
        <f t="shared" si="104"/>
        <v/>
      </c>
      <c r="O1135" s="194" t="str">
        <f t="shared" si="105"/>
        <v>是</v>
      </c>
      <c r="P1135" s="194" t="str">
        <f t="shared" si="108"/>
        <v>是</v>
      </c>
    </row>
    <row r="1136" s="175" customFormat="1" ht="18.95" customHeight="1" spans="1:16">
      <c r="A1136" s="185"/>
      <c r="B1136" s="690" t="s">
        <v>2144</v>
      </c>
      <c r="C1136" s="186" t="s">
        <v>165</v>
      </c>
      <c r="D1136" s="187" t="s">
        <v>2158</v>
      </c>
      <c r="E1136" s="186" t="s">
        <v>176</v>
      </c>
      <c r="F1136" s="60" t="s">
        <v>2157</v>
      </c>
      <c r="G1136" s="188">
        <v>0</v>
      </c>
      <c r="H1136" s="38" t="str">
        <f>IFERROR(VLOOKUP(D1136,#REF!,4,0),"0")</f>
        <v>0</v>
      </c>
      <c r="I1136" s="38">
        <f>IFERROR(VLOOKUP(F1136,'数据-省本级调整数'!$A:$B,2,0),0)</f>
        <v>0</v>
      </c>
      <c r="J1136" s="38">
        <f>VLOOKUP(F1136,'数据-省本级决算数'!$A:$B,2,0)</f>
        <v>0</v>
      </c>
      <c r="K1136" s="193"/>
      <c r="L1136" s="193"/>
      <c r="M1136" s="193">
        <f t="shared" si="107"/>
        <v>0</v>
      </c>
      <c r="N1136" s="146" t="str">
        <f t="shared" si="104"/>
        <v/>
      </c>
      <c r="O1136" s="194" t="str">
        <f t="shared" si="105"/>
        <v>否</v>
      </c>
      <c r="P1136" s="194" t="str">
        <f t="shared" si="108"/>
        <v>是</v>
      </c>
    </row>
    <row r="1137" s="175" customFormat="1" ht="18.95" customHeight="1" spans="1:16">
      <c r="A1137" s="185" t="s">
        <v>165</v>
      </c>
      <c r="B1137" s="690" t="s">
        <v>2144</v>
      </c>
      <c r="C1137" s="186" t="s">
        <v>165</v>
      </c>
      <c r="D1137" s="187" t="s">
        <v>2160</v>
      </c>
      <c r="E1137" s="186" t="s">
        <v>176</v>
      </c>
      <c r="F1137" s="60" t="s">
        <v>2159</v>
      </c>
      <c r="G1137" s="188">
        <v>0</v>
      </c>
      <c r="H1137" s="38" t="str">
        <f>IFERROR(VLOOKUP(D1137,#REF!,4,0),"0")</f>
        <v>0</v>
      </c>
      <c r="I1137" s="38">
        <f>IFERROR(VLOOKUP(F1137,'数据-省本级调整数'!$A:$B,2,0),0)</f>
        <v>0</v>
      </c>
      <c r="J1137" s="38">
        <f>VLOOKUP(F1137,'数据-省本级决算数'!$A:$B,2,0)</f>
        <v>0</v>
      </c>
      <c r="K1137" s="193"/>
      <c r="L1137" s="193"/>
      <c r="M1137" s="193">
        <f t="shared" si="107"/>
        <v>0</v>
      </c>
      <c r="N1137" s="146" t="str">
        <f t="shared" si="104"/>
        <v/>
      </c>
      <c r="O1137" s="194" t="str">
        <f t="shared" si="105"/>
        <v>否</v>
      </c>
      <c r="P1137" s="194" t="str">
        <f t="shared" si="108"/>
        <v>是</v>
      </c>
    </row>
    <row r="1138" s="175" customFormat="1" ht="18.95" customHeight="1" spans="1:16">
      <c r="A1138" s="185" t="s">
        <v>165</v>
      </c>
      <c r="B1138" s="690" t="s">
        <v>2144</v>
      </c>
      <c r="C1138" s="186"/>
      <c r="D1138" s="187" t="s">
        <v>2162</v>
      </c>
      <c r="E1138" s="186" t="s">
        <v>176</v>
      </c>
      <c r="F1138" s="60" t="s">
        <v>2161</v>
      </c>
      <c r="G1138" s="38">
        <v>0</v>
      </c>
      <c r="H1138" s="38" t="str">
        <f>IFERROR(VLOOKUP(D1138,#REF!,4,0),"0")</f>
        <v>0</v>
      </c>
      <c r="I1138" s="38"/>
      <c r="J1138" s="38">
        <f>VLOOKUP(F1138,'数据-省本级决算数'!$A:$B,2,0)</f>
        <v>300</v>
      </c>
      <c r="K1138" s="193"/>
      <c r="L1138" s="193"/>
      <c r="M1138" s="193">
        <f t="shared" si="107"/>
        <v>0</v>
      </c>
      <c r="N1138" s="148" t="str">
        <f t="shared" si="104"/>
        <v/>
      </c>
      <c r="O1138" s="194" t="str">
        <f t="shared" si="105"/>
        <v>是</v>
      </c>
      <c r="P1138" s="194" t="str">
        <f t="shared" si="108"/>
        <v>是</v>
      </c>
    </row>
    <row r="1139" s="175" customFormat="1" ht="18.95" customHeight="1" spans="1:16">
      <c r="A1139" s="185" t="s">
        <v>164</v>
      </c>
      <c r="B1139" s="186" t="s">
        <v>165</v>
      </c>
      <c r="C1139" s="186"/>
      <c r="D1139" s="187" t="s">
        <v>2164</v>
      </c>
      <c r="E1139" s="186"/>
      <c r="F1139" s="59" t="s">
        <v>2163</v>
      </c>
      <c r="G1139" s="188">
        <f ca="1">SUMIF($B1140:$B$1300,$D1139,$G1140:$G$1300)</f>
        <v>80243</v>
      </c>
      <c r="H1139" s="188">
        <f ca="1">SUMIF($B1140:$B$1300,$D1139,$H1140:$H$1300)</f>
        <v>0</v>
      </c>
      <c r="I1139" s="188">
        <f>SUMIF($B1140:$B$1300,$D1139,$I1140:$I$1300)</f>
        <v>258621</v>
      </c>
      <c r="J1139" s="188">
        <f>VLOOKUP(F1139,'数据-省本级决算数'!$A:$B,2,0)</f>
        <v>78591</v>
      </c>
      <c r="K1139" s="200">
        <f ca="1" t="shared" si="106"/>
        <v>0.98</v>
      </c>
      <c r="L1139" s="200" t="e">
        <f ca="1" t="shared" si="109"/>
        <v>#DIV/0!</v>
      </c>
      <c r="M1139" s="200">
        <f t="shared" si="107"/>
        <v>0.3</v>
      </c>
      <c r="N1139" s="146">
        <f ca="1" t="shared" si="104"/>
        <v>-0.021</v>
      </c>
      <c r="O1139" s="194" t="str">
        <f ca="1" t="shared" si="105"/>
        <v>是</v>
      </c>
      <c r="P1139" s="194" t="str">
        <f t="shared" si="108"/>
        <v>是</v>
      </c>
    </row>
    <row r="1140" s="175" customFormat="1" ht="18.95" customHeight="1" spans="1:16">
      <c r="A1140" s="185" t="s">
        <v>165</v>
      </c>
      <c r="B1140" s="690" t="s">
        <v>2164</v>
      </c>
      <c r="C1140" s="186" t="s">
        <v>165</v>
      </c>
      <c r="D1140" s="187" t="s">
        <v>2166</v>
      </c>
      <c r="E1140" s="186"/>
      <c r="F1140" s="60" t="s">
        <v>2165</v>
      </c>
      <c r="G1140" s="38">
        <f ca="1">SUMIF($C1139:$C2361,$D1140,$G1139:$G2360)</f>
        <v>36633</v>
      </c>
      <c r="H1140" s="38">
        <f ca="1">SUMIF($C1139:$C2360,$D1140,$H1139:$H2359)</f>
        <v>0</v>
      </c>
      <c r="I1140" s="38">
        <f>IFERROR(VLOOKUP(F1140,'数据-省本级调整数'!$A:$B,2,0),0)</f>
        <v>110797</v>
      </c>
      <c r="J1140" s="38">
        <f>VLOOKUP(F1140,'数据-省本级决算数'!$A:$B,2,0)</f>
        <v>49316</v>
      </c>
      <c r="K1140" s="193">
        <f ca="1" t="shared" si="106"/>
        <v>1.35</v>
      </c>
      <c r="L1140" s="193" t="e">
        <f ca="1" t="shared" si="109"/>
        <v>#DIV/0!</v>
      </c>
      <c r="M1140" s="193">
        <f t="shared" si="107"/>
        <v>0.45</v>
      </c>
      <c r="N1140" s="148">
        <f ca="1" t="shared" si="104"/>
        <v>0.346</v>
      </c>
      <c r="O1140" s="194" t="str">
        <f ca="1" t="shared" si="105"/>
        <v>是</v>
      </c>
      <c r="P1140" s="194" t="str">
        <f t="shared" si="108"/>
        <v>是</v>
      </c>
    </row>
    <row r="1141" s="175" customFormat="1" ht="18.95" customHeight="1" spans="1:16">
      <c r="A1141" s="185" t="s">
        <v>165</v>
      </c>
      <c r="B1141" s="186" t="s">
        <v>165</v>
      </c>
      <c r="C1141" s="690" t="s">
        <v>2166</v>
      </c>
      <c r="D1141" s="187" t="s">
        <v>2167</v>
      </c>
      <c r="E1141" s="186" t="s">
        <v>176</v>
      </c>
      <c r="F1141" s="39" t="s">
        <v>170</v>
      </c>
      <c r="G1141" s="38">
        <v>1371</v>
      </c>
      <c r="H1141" s="38" t="str">
        <f>IFERROR(VLOOKUP(D1141,#REF!,4,0),"0")</f>
        <v>0</v>
      </c>
      <c r="I1141" s="38"/>
      <c r="J1141" s="38">
        <f>VLOOKUP(F1141,'数据-省本级决算数'!$A:$B,2,0)</f>
        <v>4776</v>
      </c>
      <c r="K1141" s="193">
        <f t="shared" si="106"/>
        <v>3.48</v>
      </c>
      <c r="L1141" s="193" t="e">
        <f t="shared" si="109"/>
        <v>#DIV/0!</v>
      </c>
      <c r="M1141" s="193">
        <f t="shared" si="107"/>
        <v>0</v>
      </c>
      <c r="N1141" s="148">
        <f t="shared" si="104"/>
        <v>2.484</v>
      </c>
      <c r="O1141" s="194" t="str">
        <f t="shared" si="105"/>
        <v>是</v>
      </c>
      <c r="P1141" s="194" t="str">
        <f t="shared" si="108"/>
        <v>否</v>
      </c>
    </row>
    <row r="1142" s="175" customFormat="1" ht="18.95" customHeight="1" spans="1:16">
      <c r="A1142" s="185" t="s">
        <v>165</v>
      </c>
      <c r="B1142" s="186" t="s">
        <v>165</v>
      </c>
      <c r="C1142" s="690" t="s">
        <v>2166</v>
      </c>
      <c r="D1142" s="187" t="s">
        <v>2168</v>
      </c>
      <c r="E1142" s="186" t="s">
        <v>176</v>
      </c>
      <c r="F1142" s="39" t="s">
        <v>172</v>
      </c>
      <c r="G1142" s="38">
        <v>45</v>
      </c>
      <c r="H1142" s="38" t="str">
        <f>IFERROR(VLOOKUP(D1142,#REF!,4,0),"0")</f>
        <v>0</v>
      </c>
      <c r="I1142" s="38"/>
      <c r="J1142" s="38">
        <f>VLOOKUP(F1142,'数据-省本级决算数'!$A:$B,2,0)</f>
        <v>590</v>
      </c>
      <c r="K1142" s="193">
        <f t="shared" si="106"/>
        <v>13.11</v>
      </c>
      <c r="L1142" s="193"/>
      <c r="M1142" s="193">
        <f t="shared" si="107"/>
        <v>0</v>
      </c>
      <c r="N1142" s="148">
        <f t="shared" si="104"/>
        <v>12.111</v>
      </c>
      <c r="O1142" s="194" t="str">
        <f t="shared" si="105"/>
        <v>是</v>
      </c>
      <c r="P1142" s="194" t="str">
        <f t="shared" si="108"/>
        <v>否</v>
      </c>
    </row>
    <row r="1143" s="175" customFormat="1" ht="18.95" customHeight="1" spans="1:16">
      <c r="A1143" s="185" t="s">
        <v>165</v>
      </c>
      <c r="B1143" s="186" t="s">
        <v>165</v>
      </c>
      <c r="C1143" s="690" t="s">
        <v>2166</v>
      </c>
      <c r="D1143" s="187" t="s">
        <v>2169</v>
      </c>
      <c r="E1143" s="186" t="s">
        <v>176</v>
      </c>
      <c r="F1143" s="39" t="s">
        <v>174</v>
      </c>
      <c r="G1143" s="38">
        <v>104</v>
      </c>
      <c r="H1143" s="38" t="str">
        <f>IFERROR(VLOOKUP(D1143,#REF!,4,0),"0")</f>
        <v>0</v>
      </c>
      <c r="I1143" s="38"/>
      <c r="J1143" s="38">
        <f>VLOOKUP(F1143,'数据-省本级决算数'!$A:$B,2,0)</f>
        <v>713</v>
      </c>
      <c r="K1143" s="193">
        <f t="shared" si="106"/>
        <v>6.86</v>
      </c>
      <c r="L1143" s="193" t="e">
        <f t="shared" si="109"/>
        <v>#DIV/0!</v>
      </c>
      <c r="M1143" s="193">
        <f t="shared" si="107"/>
        <v>0</v>
      </c>
      <c r="N1143" s="148">
        <f t="shared" si="104"/>
        <v>5.856</v>
      </c>
      <c r="O1143" s="194" t="str">
        <f t="shared" si="105"/>
        <v>是</v>
      </c>
      <c r="P1143" s="194" t="str">
        <f t="shared" si="108"/>
        <v>否</v>
      </c>
    </row>
    <row r="1144" s="175" customFormat="1" ht="18.95" customHeight="1" spans="1:16">
      <c r="A1144" s="185" t="s">
        <v>165</v>
      </c>
      <c r="B1144" s="186" t="s">
        <v>165</v>
      </c>
      <c r="C1144" s="690" t="s">
        <v>2166</v>
      </c>
      <c r="D1144" s="187" t="s">
        <v>2171</v>
      </c>
      <c r="E1144" s="186" t="s">
        <v>176</v>
      </c>
      <c r="F1144" s="39" t="s">
        <v>2170</v>
      </c>
      <c r="G1144" s="38">
        <v>1504</v>
      </c>
      <c r="H1144" s="38" t="str">
        <f>IFERROR(VLOOKUP(D1144,#REF!,4,0),"0")</f>
        <v>0</v>
      </c>
      <c r="I1144" s="38"/>
      <c r="J1144" s="38">
        <f>VLOOKUP(F1144,'数据-省本级决算数'!$A:$B,2,0)</f>
        <v>1199</v>
      </c>
      <c r="K1144" s="193">
        <f t="shared" si="106"/>
        <v>0.8</v>
      </c>
      <c r="L1144" s="193" t="e">
        <f t="shared" si="109"/>
        <v>#DIV/0!</v>
      </c>
      <c r="M1144" s="193">
        <f t="shared" si="107"/>
        <v>0</v>
      </c>
      <c r="N1144" s="148">
        <f t="shared" ref="N1144:N1212" si="110">IF(ISERROR(J1144/G1144-1),"",J1144/G1144-1)</f>
        <v>-0.203</v>
      </c>
      <c r="O1144" s="194" t="str">
        <f t="shared" si="105"/>
        <v>是</v>
      </c>
      <c r="P1144" s="194" t="str">
        <f t="shared" si="108"/>
        <v>否</v>
      </c>
    </row>
    <row r="1145" s="175" customFormat="1" ht="18.95" customHeight="1" spans="1:16">
      <c r="A1145" s="185" t="s">
        <v>165</v>
      </c>
      <c r="B1145" s="186" t="s">
        <v>165</v>
      </c>
      <c r="C1145" s="690" t="s">
        <v>2166</v>
      </c>
      <c r="D1145" s="187" t="s">
        <v>2173</v>
      </c>
      <c r="E1145" s="186" t="s">
        <v>176</v>
      </c>
      <c r="F1145" s="60" t="s">
        <v>2172</v>
      </c>
      <c r="G1145" s="38">
        <v>0</v>
      </c>
      <c r="H1145" s="38" t="str">
        <f>IFERROR(VLOOKUP(D1145,#REF!,4,0),"0")</f>
        <v>0</v>
      </c>
      <c r="I1145" s="38"/>
      <c r="J1145" s="38">
        <f>VLOOKUP(F1145,'数据-省本级决算数'!$A:$B,2,0)</f>
        <v>0</v>
      </c>
      <c r="K1145" s="193"/>
      <c r="L1145" s="193"/>
      <c r="M1145" s="193">
        <f t="shared" si="107"/>
        <v>0</v>
      </c>
      <c r="N1145" s="148" t="str">
        <f t="shared" si="110"/>
        <v/>
      </c>
      <c r="O1145" s="194" t="str">
        <f t="shared" si="105"/>
        <v>否</v>
      </c>
      <c r="P1145" s="194" t="str">
        <f t="shared" si="108"/>
        <v>否</v>
      </c>
    </row>
    <row r="1146" s="175" customFormat="1" ht="18.95" customHeight="1" spans="1:16">
      <c r="A1146" s="185" t="s">
        <v>165</v>
      </c>
      <c r="B1146" s="186" t="s">
        <v>165</v>
      </c>
      <c r="C1146" s="690" t="s">
        <v>2166</v>
      </c>
      <c r="D1146" s="187" t="s">
        <v>2175</v>
      </c>
      <c r="E1146" s="186" t="s">
        <v>176</v>
      </c>
      <c r="F1146" s="60" t="s">
        <v>2174</v>
      </c>
      <c r="G1146" s="38">
        <v>0</v>
      </c>
      <c r="H1146" s="38" t="str">
        <f>IFERROR(VLOOKUP(D1146,#REF!,4,0),"0")</f>
        <v>0</v>
      </c>
      <c r="I1146" s="38"/>
      <c r="J1146" s="38">
        <f>VLOOKUP(F1146,'数据-省本级决算数'!$A:$B,2,0)</f>
        <v>0</v>
      </c>
      <c r="K1146" s="193"/>
      <c r="L1146" s="193" t="e">
        <f t="shared" si="109"/>
        <v>#DIV/0!</v>
      </c>
      <c r="M1146" s="193">
        <f t="shared" si="107"/>
        <v>0</v>
      </c>
      <c r="N1146" s="148" t="str">
        <f t="shared" si="110"/>
        <v/>
      </c>
      <c r="O1146" s="194" t="str">
        <f t="shared" si="105"/>
        <v>否</v>
      </c>
      <c r="P1146" s="194" t="str">
        <f t="shared" si="108"/>
        <v>否</v>
      </c>
    </row>
    <row r="1147" s="175" customFormat="1" ht="18.95" customHeight="1" spans="1:16">
      <c r="A1147" s="185" t="s">
        <v>165</v>
      </c>
      <c r="B1147" s="186" t="s">
        <v>165</v>
      </c>
      <c r="C1147" s="690" t="s">
        <v>2166</v>
      </c>
      <c r="D1147" s="187" t="s">
        <v>2177</v>
      </c>
      <c r="E1147" s="186" t="s">
        <v>176</v>
      </c>
      <c r="F1147" s="60" t="s">
        <v>2176</v>
      </c>
      <c r="G1147" s="38">
        <v>0</v>
      </c>
      <c r="H1147" s="38" t="str">
        <f>IFERROR(VLOOKUP(D1147,#REF!,4,0),"0")</f>
        <v>0</v>
      </c>
      <c r="I1147" s="38"/>
      <c r="J1147" s="38">
        <f>VLOOKUP(F1147,'数据-省本级决算数'!$A:$B,2,0)</f>
        <v>0</v>
      </c>
      <c r="K1147" s="193"/>
      <c r="L1147" s="193"/>
      <c r="M1147" s="193">
        <f t="shared" si="107"/>
        <v>0</v>
      </c>
      <c r="N1147" s="148" t="str">
        <f t="shared" si="110"/>
        <v/>
      </c>
      <c r="O1147" s="194" t="str">
        <f t="shared" si="105"/>
        <v>否</v>
      </c>
      <c r="P1147" s="194" t="str">
        <f t="shared" si="108"/>
        <v>否</v>
      </c>
    </row>
    <row r="1148" s="175" customFormat="1" ht="18.95" customHeight="1" spans="1:16">
      <c r="A1148" s="185" t="s">
        <v>165</v>
      </c>
      <c r="B1148" s="186" t="s">
        <v>165</v>
      </c>
      <c r="C1148" s="690" t="s">
        <v>2166</v>
      </c>
      <c r="D1148" s="187" t="s">
        <v>2179</v>
      </c>
      <c r="E1148" s="186" t="s">
        <v>176</v>
      </c>
      <c r="F1148" s="60" t="s">
        <v>2178</v>
      </c>
      <c r="G1148" s="38">
        <v>23</v>
      </c>
      <c r="H1148" s="38" t="str">
        <f>IFERROR(VLOOKUP(D1148,#REF!,4,0),"0")</f>
        <v>0</v>
      </c>
      <c r="I1148" s="38"/>
      <c r="J1148" s="38">
        <f>VLOOKUP(F1148,'数据-省本级决算数'!$A:$B,2,0)</f>
        <v>0</v>
      </c>
      <c r="K1148" s="193">
        <f t="shared" si="106"/>
        <v>0</v>
      </c>
      <c r="L1148" s="193"/>
      <c r="M1148" s="193">
        <f t="shared" si="107"/>
        <v>0</v>
      </c>
      <c r="N1148" s="148">
        <f t="shared" si="110"/>
        <v>-1</v>
      </c>
      <c r="O1148" s="194" t="str">
        <f t="shared" si="105"/>
        <v>是</v>
      </c>
      <c r="P1148" s="194" t="str">
        <f t="shared" si="108"/>
        <v>否</v>
      </c>
    </row>
    <row r="1149" s="175" customFormat="1" ht="18.95" customHeight="1" spans="1:16">
      <c r="A1149" s="185" t="s">
        <v>165</v>
      </c>
      <c r="B1149" s="186" t="s">
        <v>165</v>
      </c>
      <c r="C1149" s="690" t="s">
        <v>2166</v>
      </c>
      <c r="D1149" s="187" t="s">
        <v>2181</v>
      </c>
      <c r="E1149" s="186" t="s">
        <v>176</v>
      </c>
      <c r="F1149" s="60" t="s">
        <v>2180</v>
      </c>
      <c r="G1149" s="38">
        <v>106</v>
      </c>
      <c r="H1149" s="38" t="str">
        <f>IFERROR(VLOOKUP(D1149,#REF!,4,0),"0")</f>
        <v>0</v>
      </c>
      <c r="I1149" s="38"/>
      <c r="J1149" s="38">
        <f>VLOOKUP(F1149,'数据-省本级决算数'!$A:$B,2,0)</f>
        <v>106</v>
      </c>
      <c r="K1149" s="193">
        <f t="shared" si="106"/>
        <v>1</v>
      </c>
      <c r="L1149" s="193"/>
      <c r="M1149" s="193">
        <f t="shared" si="107"/>
        <v>0</v>
      </c>
      <c r="N1149" s="148">
        <f t="shared" si="110"/>
        <v>0</v>
      </c>
      <c r="O1149" s="194" t="str">
        <f t="shared" si="105"/>
        <v>是</v>
      </c>
      <c r="P1149" s="194" t="str">
        <f t="shared" si="108"/>
        <v>否</v>
      </c>
    </row>
    <row r="1150" s="175" customFormat="1" ht="18.95" customHeight="1" spans="1:16">
      <c r="A1150" s="185" t="s">
        <v>165</v>
      </c>
      <c r="B1150" s="186" t="s">
        <v>165</v>
      </c>
      <c r="C1150" s="690" t="s">
        <v>2166</v>
      </c>
      <c r="D1150" s="187" t="s">
        <v>2183</v>
      </c>
      <c r="E1150" s="186" t="s">
        <v>176</v>
      </c>
      <c r="F1150" s="60" t="s">
        <v>2182</v>
      </c>
      <c r="G1150" s="38">
        <v>0</v>
      </c>
      <c r="H1150" s="38" t="str">
        <f>IFERROR(VLOOKUP(D1150,#REF!,4,0),"0")</f>
        <v>0</v>
      </c>
      <c r="I1150" s="38"/>
      <c r="J1150" s="38">
        <f>VLOOKUP(F1150,'数据-省本级决算数'!$A:$B,2,0)</f>
        <v>0</v>
      </c>
      <c r="K1150" s="193"/>
      <c r="L1150" s="193" t="e">
        <f t="shared" si="109"/>
        <v>#DIV/0!</v>
      </c>
      <c r="M1150" s="193">
        <f t="shared" si="107"/>
        <v>0</v>
      </c>
      <c r="N1150" s="148" t="str">
        <f t="shared" si="110"/>
        <v/>
      </c>
      <c r="O1150" s="194" t="str">
        <f t="shared" si="105"/>
        <v>否</v>
      </c>
      <c r="P1150" s="194" t="str">
        <f t="shared" si="108"/>
        <v>否</v>
      </c>
    </row>
    <row r="1151" s="175" customFormat="1" ht="18.95" customHeight="1" spans="1:16">
      <c r="A1151" s="185" t="s">
        <v>165</v>
      </c>
      <c r="B1151" s="186" t="s">
        <v>165</v>
      </c>
      <c r="C1151" s="690" t="s">
        <v>2166</v>
      </c>
      <c r="D1151" s="187" t="s">
        <v>2185</v>
      </c>
      <c r="E1151" s="186" t="s">
        <v>176</v>
      </c>
      <c r="F1151" s="60" t="s">
        <v>2184</v>
      </c>
      <c r="G1151" s="38">
        <v>8158</v>
      </c>
      <c r="H1151" s="38" t="str">
        <f>IFERROR(VLOOKUP(D1151,#REF!,4,0),"0")</f>
        <v>0</v>
      </c>
      <c r="I1151" s="38"/>
      <c r="J1151" s="38">
        <f>VLOOKUP(F1151,'数据-省本级决算数'!$A:$B,2,0)</f>
        <v>10087</v>
      </c>
      <c r="K1151" s="193">
        <f t="shared" si="106"/>
        <v>1.24</v>
      </c>
      <c r="L1151" s="193" t="e">
        <f t="shared" si="109"/>
        <v>#DIV/0!</v>
      </c>
      <c r="M1151" s="193">
        <f t="shared" si="107"/>
        <v>0</v>
      </c>
      <c r="N1151" s="148">
        <f t="shared" si="110"/>
        <v>0.236</v>
      </c>
      <c r="O1151" s="194" t="str">
        <f t="shared" si="105"/>
        <v>是</v>
      </c>
      <c r="P1151" s="194" t="str">
        <f t="shared" si="108"/>
        <v>否</v>
      </c>
    </row>
    <row r="1152" s="175" customFormat="1" ht="18.95" customHeight="1" spans="1:16">
      <c r="A1152" s="185" t="s">
        <v>165</v>
      </c>
      <c r="B1152" s="186" t="s">
        <v>165</v>
      </c>
      <c r="C1152" s="690" t="s">
        <v>2166</v>
      </c>
      <c r="D1152" s="187" t="s">
        <v>2187</v>
      </c>
      <c r="E1152" s="186" t="s">
        <v>176</v>
      </c>
      <c r="F1152" s="60" t="s">
        <v>2186</v>
      </c>
      <c r="G1152" s="38">
        <v>0</v>
      </c>
      <c r="H1152" s="38" t="str">
        <f>IFERROR(VLOOKUP(D1152,#REF!,4,0),"0")</f>
        <v>0</v>
      </c>
      <c r="I1152" s="38"/>
      <c r="J1152" s="38">
        <f>VLOOKUP(F1152,'数据-省本级决算数'!$A:$B,2,0)</f>
        <v>25000</v>
      </c>
      <c r="K1152" s="193"/>
      <c r="L1152" s="193"/>
      <c r="M1152" s="193">
        <f t="shared" si="107"/>
        <v>0</v>
      </c>
      <c r="N1152" s="148" t="str">
        <f t="shared" si="110"/>
        <v/>
      </c>
      <c r="O1152" s="194" t="str">
        <f t="shared" si="105"/>
        <v>是</v>
      </c>
      <c r="P1152" s="194" t="str">
        <f t="shared" si="108"/>
        <v>否</v>
      </c>
    </row>
    <row r="1153" s="175" customFormat="1" ht="18.95" customHeight="1" spans="1:16">
      <c r="A1153" s="185" t="s">
        <v>165</v>
      </c>
      <c r="B1153" s="186" t="s">
        <v>165</v>
      </c>
      <c r="C1153" s="690" t="s">
        <v>2166</v>
      </c>
      <c r="D1153" s="187" t="s">
        <v>2189</v>
      </c>
      <c r="E1153" s="186" t="s">
        <v>176</v>
      </c>
      <c r="F1153" s="60" t="s">
        <v>2188</v>
      </c>
      <c r="G1153" s="38">
        <v>0</v>
      </c>
      <c r="H1153" s="38" t="str">
        <f>IFERROR(VLOOKUP(D1153,#REF!,4,0),"0")</f>
        <v>0</v>
      </c>
      <c r="I1153" s="38"/>
      <c r="J1153" s="38">
        <f>VLOOKUP(F1153,'数据-省本级决算数'!$A:$B,2,0)</f>
        <v>-222</v>
      </c>
      <c r="K1153" s="193"/>
      <c r="L1153" s="193"/>
      <c r="M1153" s="193">
        <f t="shared" si="107"/>
        <v>0</v>
      </c>
      <c r="N1153" s="148" t="str">
        <f t="shared" si="110"/>
        <v/>
      </c>
      <c r="O1153" s="194" t="str">
        <f t="shared" si="105"/>
        <v>是</v>
      </c>
      <c r="P1153" s="194" t="str">
        <f t="shared" si="108"/>
        <v>否</v>
      </c>
    </row>
    <row r="1154" s="175" customFormat="1" ht="18.95" customHeight="1" spans="1:16">
      <c r="A1154" s="185" t="s">
        <v>165</v>
      </c>
      <c r="B1154" s="186" t="s">
        <v>165</v>
      </c>
      <c r="C1154" s="690" t="s">
        <v>2166</v>
      </c>
      <c r="D1154" s="187" t="s">
        <v>2191</v>
      </c>
      <c r="E1154" s="186" t="s">
        <v>176</v>
      </c>
      <c r="F1154" s="39" t="s">
        <v>2190</v>
      </c>
      <c r="G1154" s="38">
        <v>409</v>
      </c>
      <c r="H1154" s="38" t="str">
        <f>IFERROR(VLOOKUP(D1154,#REF!,4,0),"0")</f>
        <v>0</v>
      </c>
      <c r="I1154" s="38"/>
      <c r="J1154" s="38">
        <f>VLOOKUP(F1154,'数据-省本级决算数'!$A:$B,2,0)</f>
        <v>0</v>
      </c>
      <c r="K1154" s="193">
        <f t="shared" si="106"/>
        <v>0</v>
      </c>
      <c r="L1154" s="193"/>
      <c r="M1154" s="193">
        <f t="shared" si="107"/>
        <v>0</v>
      </c>
      <c r="N1154" s="148">
        <f t="shared" si="110"/>
        <v>-1</v>
      </c>
      <c r="O1154" s="194" t="str">
        <f t="shared" si="105"/>
        <v>是</v>
      </c>
      <c r="P1154" s="194" t="str">
        <f t="shared" si="108"/>
        <v>否</v>
      </c>
    </row>
    <row r="1155" s="175" customFormat="1" ht="18.95" customHeight="1" spans="1:16">
      <c r="A1155" s="185" t="s">
        <v>165</v>
      </c>
      <c r="B1155" s="186" t="s">
        <v>165</v>
      </c>
      <c r="C1155" s="690" t="s">
        <v>2166</v>
      </c>
      <c r="D1155" s="187" t="s">
        <v>2193</v>
      </c>
      <c r="E1155" s="186" t="s">
        <v>176</v>
      </c>
      <c r="F1155" s="60" t="s">
        <v>2192</v>
      </c>
      <c r="G1155" s="38">
        <v>0</v>
      </c>
      <c r="H1155" s="38" t="str">
        <f>IFERROR(VLOOKUP(D1155,#REF!,4,0),"0")</f>
        <v>0</v>
      </c>
      <c r="I1155" s="38"/>
      <c r="J1155" s="38">
        <f>VLOOKUP(F1155,'数据-省本级决算数'!$A:$B,2,0)</f>
        <v>0</v>
      </c>
      <c r="K1155" s="193"/>
      <c r="L1155" s="193"/>
      <c r="M1155" s="193">
        <f t="shared" si="107"/>
        <v>0</v>
      </c>
      <c r="N1155" s="148" t="str">
        <f t="shared" si="110"/>
        <v/>
      </c>
      <c r="O1155" s="194" t="str">
        <f t="shared" si="105"/>
        <v>否</v>
      </c>
      <c r="P1155" s="194" t="str">
        <f t="shared" si="108"/>
        <v>否</v>
      </c>
    </row>
    <row r="1156" s="175" customFormat="1" ht="18.95" customHeight="1" spans="1:16">
      <c r="A1156" s="185" t="s">
        <v>165</v>
      </c>
      <c r="B1156" s="186"/>
      <c r="C1156" s="690" t="s">
        <v>2166</v>
      </c>
      <c r="D1156" s="187" t="s">
        <v>2195</v>
      </c>
      <c r="E1156" s="186" t="s">
        <v>176</v>
      </c>
      <c r="F1156" s="60" t="s">
        <v>2194</v>
      </c>
      <c r="G1156" s="38">
        <v>0</v>
      </c>
      <c r="H1156" s="38" t="str">
        <f>IFERROR(VLOOKUP(D1156,#REF!,4,0),"0")</f>
        <v>0</v>
      </c>
      <c r="I1156" s="38"/>
      <c r="J1156" s="38">
        <f>VLOOKUP(F1156,'数据-省本级决算数'!$A:$B,2,0)</f>
        <v>-724</v>
      </c>
      <c r="K1156" s="193"/>
      <c r="L1156" s="193"/>
      <c r="M1156" s="193">
        <f t="shared" si="107"/>
        <v>0</v>
      </c>
      <c r="N1156" s="148" t="str">
        <f t="shared" si="110"/>
        <v/>
      </c>
      <c r="O1156" s="194" t="str">
        <f t="shared" ref="O1156:O1219" si="111">IF(F1156&lt;&gt;"",IF(SUM(G1156:J1156)&lt;&gt;0,"是","否"),"空")</f>
        <v>是</v>
      </c>
      <c r="P1156" s="194" t="str">
        <f t="shared" si="108"/>
        <v>否</v>
      </c>
    </row>
    <row r="1157" s="175" customFormat="1" ht="18.95" customHeight="1" spans="1:16">
      <c r="A1157" s="185" t="s">
        <v>165</v>
      </c>
      <c r="B1157" s="186" t="s">
        <v>165</v>
      </c>
      <c r="C1157" s="690" t="s">
        <v>2166</v>
      </c>
      <c r="D1157" s="187" t="s">
        <v>2197</v>
      </c>
      <c r="E1157" s="186" t="s">
        <v>176</v>
      </c>
      <c r="F1157" s="60" t="s">
        <v>2196</v>
      </c>
      <c r="G1157" s="38">
        <v>14784</v>
      </c>
      <c r="H1157" s="38" t="str">
        <f>IFERROR(VLOOKUP(D1157,#REF!,4,0),"0")</f>
        <v>0</v>
      </c>
      <c r="I1157" s="38"/>
      <c r="J1157" s="38">
        <f>VLOOKUP(F1157,'数据-省本级决算数'!$A:$B,2,0)</f>
        <v>5493</v>
      </c>
      <c r="K1157" s="193">
        <f t="shared" ref="K1157:K1220" si="112">J1157/G1157</f>
        <v>0.37</v>
      </c>
      <c r="L1157" s="193" t="e">
        <f t="shared" ref="L1157:L1220" si="113">J1157/H1157</f>
        <v>#DIV/0!</v>
      </c>
      <c r="M1157" s="193">
        <f t="shared" ref="M1157:M1220" si="114">IFERROR(J1157/I1157,0)</f>
        <v>0</v>
      </c>
      <c r="N1157" s="148">
        <f t="shared" si="110"/>
        <v>-0.628</v>
      </c>
      <c r="O1157" s="194" t="str">
        <f t="shared" si="111"/>
        <v>是</v>
      </c>
      <c r="P1157" s="194" t="str">
        <f t="shared" ref="P1157:P1220" si="115">IF(C1157&lt;&gt;"",IF(OR(LEFT(D1157,3)="205",LEFT(D1157,3)="206",LEFT(D1157,3)="207",LEFT(D1157,3)="208",LEFT(D1157,3)="210",LEFT(D1157,3)="213"),"是","否"),"是")</f>
        <v>否</v>
      </c>
    </row>
    <row r="1158" s="175" customFormat="1" ht="18.95" customHeight="1" spans="1:16">
      <c r="A1158" s="185" t="s">
        <v>165</v>
      </c>
      <c r="B1158" s="186" t="s">
        <v>165</v>
      </c>
      <c r="C1158" s="690" t="s">
        <v>2166</v>
      </c>
      <c r="D1158" s="187" t="s">
        <v>2199</v>
      </c>
      <c r="E1158" s="186" t="s">
        <v>176</v>
      </c>
      <c r="F1158" s="60" t="s">
        <v>2198</v>
      </c>
      <c r="G1158" s="38">
        <v>8170</v>
      </c>
      <c r="H1158" s="38" t="str">
        <f>IFERROR(VLOOKUP(D1158,#REF!,4,0),"0")</f>
        <v>0</v>
      </c>
      <c r="I1158" s="38"/>
      <c r="J1158" s="38">
        <f>VLOOKUP(F1158,'数据-省本级决算数'!$A:$B,2,0)</f>
        <v>4928</v>
      </c>
      <c r="K1158" s="193">
        <f t="shared" si="112"/>
        <v>0.6</v>
      </c>
      <c r="L1158" s="193" t="e">
        <f t="shared" si="113"/>
        <v>#DIV/0!</v>
      </c>
      <c r="M1158" s="193">
        <f t="shared" si="114"/>
        <v>0</v>
      </c>
      <c r="N1158" s="148">
        <f t="shared" si="110"/>
        <v>-0.397</v>
      </c>
      <c r="O1158" s="194" t="str">
        <f t="shared" si="111"/>
        <v>是</v>
      </c>
      <c r="P1158" s="194" t="str">
        <f t="shared" si="115"/>
        <v>否</v>
      </c>
    </row>
    <row r="1159" s="175" customFormat="1" ht="18.95" customHeight="1" spans="1:16">
      <c r="A1159" s="185" t="s">
        <v>165</v>
      </c>
      <c r="B1159" s="186" t="s">
        <v>165</v>
      </c>
      <c r="C1159" s="690" t="s">
        <v>2166</v>
      </c>
      <c r="D1159" s="187" t="s">
        <v>2200</v>
      </c>
      <c r="E1159" s="186" t="s">
        <v>176</v>
      </c>
      <c r="F1159" s="60" t="s">
        <v>189</v>
      </c>
      <c r="G1159" s="38">
        <v>1827</v>
      </c>
      <c r="H1159" s="38" t="str">
        <f>IFERROR(VLOOKUP(D1159,#REF!,4,0),"0")</f>
        <v>0</v>
      </c>
      <c r="I1159" s="38"/>
      <c r="J1159" s="38">
        <f>VLOOKUP(F1159,'数据-省本级决算数'!$A:$B,2,0)</f>
        <v>103</v>
      </c>
      <c r="K1159" s="193">
        <f t="shared" si="112"/>
        <v>0.06</v>
      </c>
      <c r="L1159" s="193" t="e">
        <f t="shared" si="113"/>
        <v>#DIV/0!</v>
      </c>
      <c r="M1159" s="193">
        <f t="shared" si="114"/>
        <v>0</v>
      </c>
      <c r="N1159" s="148">
        <f t="shared" si="110"/>
        <v>-0.944</v>
      </c>
      <c r="O1159" s="194" t="str">
        <f t="shared" si="111"/>
        <v>是</v>
      </c>
      <c r="P1159" s="194" t="str">
        <f t="shared" si="115"/>
        <v>否</v>
      </c>
    </row>
    <row r="1160" s="175" customFormat="1" ht="18.95" customHeight="1" spans="1:16">
      <c r="A1160" s="185" t="s">
        <v>165</v>
      </c>
      <c r="B1160" s="186" t="s">
        <v>165</v>
      </c>
      <c r="C1160" s="690" t="s">
        <v>2166</v>
      </c>
      <c r="D1160" s="187" t="s">
        <v>2202</v>
      </c>
      <c r="E1160" s="186" t="s">
        <v>176</v>
      </c>
      <c r="F1160" s="60" t="s">
        <v>2201</v>
      </c>
      <c r="G1160" s="38">
        <v>132</v>
      </c>
      <c r="H1160" s="38" t="str">
        <f>IFERROR(VLOOKUP(D1160,#REF!,4,0),"0")</f>
        <v>0</v>
      </c>
      <c r="I1160" s="38"/>
      <c r="J1160" s="38">
        <f>VLOOKUP(F1160,'数据-省本级决算数'!$A:$B,2,0)</f>
        <v>-551</v>
      </c>
      <c r="K1160" s="193">
        <f t="shared" si="112"/>
        <v>-4.17</v>
      </c>
      <c r="L1160" s="193" t="e">
        <f t="shared" si="113"/>
        <v>#DIV/0!</v>
      </c>
      <c r="M1160" s="193">
        <f t="shared" si="114"/>
        <v>0</v>
      </c>
      <c r="N1160" s="148">
        <f t="shared" si="110"/>
        <v>-5.174</v>
      </c>
      <c r="O1160" s="194" t="str">
        <f t="shared" si="111"/>
        <v>是</v>
      </c>
      <c r="P1160" s="194" t="str">
        <f t="shared" si="115"/>
        <v>否</v>
      </c>
    </row>
    <row r="1161" s="175" customFormat="1" ht="18.95" customHeight="1" spans="1:16">
      <c r="A1161" s="185" t="s">
        <v>165</v>
      </c>
      <c r="B1161" s="690" t="s">
        <v>2164</v>
      </c>
      <c r="C1161" s="186"/>
      <c r="D1161" s="187" t="s">
        <v>2204</v>
      </c>
      <c r="E1161" s="186"/>
      <c r="F1161" s="60" t="s">
        <v>2203</v>
      </c>
      <c r="G1161" s="188">
        <f ca="1">SUMIF($C1160:$C2382,$D1161,$G1160:$G2381)</f>
        <v>0</v>
      </c>
      <c r="H1161" s="38">
        <f ca="1">SUMIF($C1160:$C2381,$D1161,$H1160:$H2380)</f>
        <v>0</v>
      </c>
      <c r="I1161" s="38">
        <f>IFERROR(VLOOKUP(F1161,'数据-省本级调整数'!$A:$B,2,0),0)</f>
        <v>0</v>
      </c>
      <c r="J1161" s="38">
        <f>VLOOKUP(F1161,'数据-省本级决算数'!$A:$B,2,0)</f>
        <v>0</v>
      </c>
      <c r="K1161" s="193"/>
      <c r="L1161" s="193"/>
      <c r="M1161" s="193">
        <f t="shared" si="114"/>
        <v>0</v>
      </c>
      <c r="N1161" s="146" t="str">
        <f ca="1" t="shared" si="110"/>
        <v/>
      </c>
      <c r="O1161" s="194" t="str">
        <f ca="1" t="shared" si="111"/>
        <v>否</v>
      </c>
      <c r="P1161" s="194" t="str">
        <f t="shared" si="115"/>
        <v>是</v>
      </c>
    </row>
    <row r="1162" s="175" customFormat="1" ht="18.95" customHeight="1" spans="1:16">
      <c r="A1162" s="185" t="s">
        <v>165</v>
      </c>
      <c r="B1162" s="186" t="s">
        <v>165</v>
      </c>
      <c r="C1162" s="690" t="s">
        <v>2204</v>
      </c>
      <c r="D1162" s="187" t="s">
        <v>2205</v>
      </c>
      <c r="E1162" s="186" t="s">
        <v>176</v>
      </c>
      <c r="F1162" s="60" t="s">
        <v>170</v>
      </c>
      <c r="G1162" s="38">
        <v>0</v>
      </c>
      <c r="H1162" s="38" t="str">
        <f>IFERROR(VLOOKUP(D1162,#REF!,4,0),"0")</f>
        <v>0</v>
      </c>
      <c r="I1162" s="38"/>
      <c r="J1162" s="38">
        <f>VLOOKUP(F1162,'数据-省本级决算数'!$A:$B,2,0)</f>
        <v>4776</v>
      </c>
      <c r="K1162" s="193"/>
      <c r="L1162" s="193"/>
      <c r="M1162" s="193">
        <f t="shared" si="114"/>
        <v>0</v>
      </c>
      <c r="N1162" s="148" t="str">
        <f t="shared" si="110"/>
        <v/>
      </c>
      <c r="O1162" s="194" t="str">
        <f t="shared" si="111"/>
        <v>是</v>
      </c>
      <c r="P1162" s="194" t="str">
        <f t="shared" si="115"/>
        <v>否</v>
      </c>
    </row>
    <row r="1163" s="175" customFormat="1" ht="18.95" customHeight="1" spans="1:16">
      <c r="A1163" s="185" t="s">
        <v>165</v>
      </c>
      <c r="B1163" s="186" t="s">
        <v>165</v>
      </c>
      <c r="C1163" s="690" t="s">
        <v>2204</v>
      </c>
      <c r="D1163" s="187" t="s">
        <v>2206</v>
      </c>
      <c r="E1163" s="186" t="s">
        <v>176</v>
      </c>
      <c r="F1163" s="60" t="s">
        <v>172</v>
      </c>
      <c r="G1163" s="38">
        <v>0</v>
      </c>
      <c r="H1163" s="38" t="str">
        <f>IFERROR(VLOOKUP(D1163,#REF!,4,0),"0")</f>
        <v>0</v>
      </c>
      <c r="I1163" s="38"/>
      <c r="J1163" s="38">
        <f>VLOOKUP(F1163,'数据-省本级决算数'!$A:$B,2,0)</f>
        <v>590</v>
      </c>
      <c r="K1163" s="193"/>
      <c r="L1163" s="193"/>
      <c r="M1163" s="193">
        <f t="shared" si="114"/>
        <v>0</v>
      </c>
      <c r="N1163" s="148" t="str">
        <f t="shared" si="110"/>
        <v/>
      </c>
      <c r="O1163" s="194" t="str">
        <f t="shared" si="111"/>
        <v>是</v>
      </c>
      <c r="P1163" s="194" t="str">
        <f t="shared" si="115"/>
        <v>否</v>
      </c>
    </row>
    <row r="1164" s="175" customFormat="1" ht="18.95" customHeight="1" spans="1:16">
      <c r="A1164" s="185" t="s">
        <v>165</v>
      </c>
      <c r="B1164" s="186" t="s">
        <v>165</v>
      </c>
      <c r="C1164" s="690" t="s">
        <v>2204</v>
      </c>
      <c r="D1164" s="187" t="s">
        <v>2207</v>
      </c>
      <c r="E1164" s="186" t="s">
        <v>176</v>
      </c>
      <c r="F1164" s="60" t="s">
        <v>174</v>
      </c>
      <c r="G1164" s="38">
        <v>0</v>
      </c>
      <c r="H1164" s="38" t="str">
        <f>IFERROR(VLOOKUP(D1164,#REF!,4,0),"0")</f>
        <v>0</v>
      </c>
      <c r="I1164" s="38"/>
      <c r="J1164" s="38">
        <f>VLOOKUP(F1164,'数据-省本级决算数'!$A:$B,2,0)</f>
        <v>713</v>
      </c>
      <c r="K1164" s="193"/>
      <c r="L1164" s="193"/>
      <c r="M1164" s="193">
        <f t="shared" si="114"/>
        <v>0</v>
      </c>
      <c r="N1164" s="148" t="str">
        <f t="shared" si="110"/>
        <v/>
      </c>
      <c r="O1164" s="194" t="str">
        <f t="shared" si="111"/>
        <v>是</v>
      </c>
      <c r="P1164" s="194" t="str">
        <f t="shared" si="115"/>
        <v>否</v>
      </c>
    </row>
    <row r="1165" s="175" customFormat="1" ht="18.95" customHeight="1" spans="1:16">
      <c r="A1165" s="185" t="s">
        <v>165</v>
      </c>
      <c r="B1165" s="186" t="s">
        <v>165</v>
      </c>
      <c r="C1165" s="690" t="s">
        <v>2204</v>
      </c>
      <c r="D1165" s="187" t="s">
        <v>2209</v>
      </c>
      <c r="E1165" s="186" t="s">
        <v>176</v>
      </c>
      <c r="F1165" s="60" t="s">
        <v>2208</v>
      </c>
      <c r="G1165" s="38">
        <v>0</v>
      </c>
      <c r="H1165" s="38" t="str">
        <f>IFERROR(VLOOKUP(D1165,#REF!,4,0),"0")</f>
        <v>0</v>
      </c>
      <c r="I1165" s="38"/>
      <c r="J1165" s="38">
        <f>VLOOKUP(F1165,'数据-省本级决算数'!$A:$B,2,0)</f>
        <v>0</v>
      </c>
      <c r="K1165" s="193"/>
      <c r="L1165" s="193"/>
      <c r="M1165" s="193">
        <f t="shared" si="114"/>
        <v>0</v>
      </c>
      <c r="N1165" s="148" t="str">
        <f t="shared" si="110"/>
        <v/>
      </c>
      <c r="O1165" s="194" t="str">
        <f t="shared" si="111"/>
        <v>否</v>
      </c>
      <c r="P1165" s="194" t="str">
        <f t="shared" si="115"/>
        <v>否</v>
      </c>
    </row>
    <row r="1166" s="175" customFormat="1" ht="18.95" customHeight="1" spans="1:16">
      <c r="A1166" s="185" t="s">
        <v>165</v>
      </c>
      <c r="B1166" s="186" t="s">
        <v>165</v>
      </c>
      <c r="C1166" s="690" t="s">
        <v>2204</v>
      </c>
      <c r="D1166" s="187" t="s">
        <v>2211</v>
      </c>
      <c r="E1166" s="186" t="s">
        <v>176</v>
      </c>
      <c r="F1166" s="60" t="s">
        <v>2210</v>
      </c>
      <c r="G1166" s="38">
        <v>0</v>
      </c>
      <c r="H1166" s="38" t="str">
        <f>IFERROR(VLOOKUP(D1166,#REF!,4,0),"0")</f>
        <v>0</v>
      </c>
      <c r="I1166" s="38"/>
      <c r="J1166" s="38">
        <f>VLOOKUP(F1166,'数据-省本级决算数'!$A:$B,2,0)</f>
        <v>0</v>
      </c>
      <c r="K1166" s="193"/>
      <c r="L1166" s="193"/>
      <c r="M1166" s="193">
        <f t="shared" si="114"/>
        <v>0</v>
      </c>
      <c r="N1166" s="148" t="str">
        <f t="shared" si="110"/>
        <v/>
      </c>
      <c r="O1166" s="194" t="str">
        <f t="shared" si="111"/>
        <v>否</v>
      </c>
      <c r="P1166" s="194" t="str">
        <f t="shared" si="115"/>
        <v>否</v>
      </c>
    </row>
    <row r="1167" s="175" customFormat="1" ht="18.95" customHeight="1" spans="1:16">
      <c r="A1167" s="185" t="s">
        <v>165</v>
      </c>
      <c r="B1167" s="186" t="s">
        <v>165</v>
      </c>
      <c r="C1167" s="690" t="s">
        <v>2204</v>
      </c>
      <c r="D1167" s="187" t="s">
        <v>2213</v>
      </c>
      <c r="E1167" s="186" t="s">
        <v>176</v>
      </c>
      <c r="F1167" s="60" t="s">
        <v>2212</v>
      </c>
      <c r="G1167" s="38">
        <v>0</v>
      </c>
      <c r="H1167" s="38" t="str">
        <f>IFERROR(VLOOKUP(D1167,#REF!,4,0),"0")</f>
        <v>0</v>
      </c>
      <c r="I1167" s="38"/>
      <c r="J1167" s="38">
        <f>VLOOKUP(F1167,'数据-省本级决算数'!$A:$B,2,0)</f>
        <v>0</v>
      </c>
      <c r="K1167" s="193"/>
      <c r="L1167" s="193"/>
      <c r="M1167" s="193">
        <f t="shared" si="114"/>
        <v>0</v>
      </c>
      <c r="N1167" s="148" t="str">
        <f t="shared" si="110"/>
        <v/>
      </c>
      <c r="O1167" s="194" t="str">
        <f t="shared" si="111"/>
        <v>否</v>
      </c>
      <c r="P1167" s="194" t="str">
        <f t="shared" si="115"/>
        <v>否</v>
      </c>
    </row>
    <row r="1168" s="175" customFormat="1" ht="18.95" customHeight="1" spans="1:16">
      <c r="A1168" s="185" t="s">
        <v>165</v>
      </c>
      <c r="B1168" s="186" t="s">
        <v>165</v>
      </c>
      <c r="C1168" s="690" t="s">
        <v>2204</v>
      </c>
      <c r="D1168" s="187" t="s">
        <v>2215</v>
      </c>
      <c r="E1168" s="186" t="s">
        <v>176</v>
      </c>
      <c r="F1168" s="60" t="s">
        <v>2214</v>
      </c>
      <c r="G1168" s="38">
        <v>0</v>
      </c>
      <c r="H1168" s="38" t="str">
        <f>IFERROR(VLOOKUP(D1168,#REF!,4,0),"0")</f>
        <v>0</v>
      </c>
      <c r="I1168" s="38"/>
      <c r="J1168" s="38">
        <f>VLOOKUP(F1168,'数据-省本级决算数'!$A:$B,2,0)</f>
        <v>0</v>
      </c>
      <c r="K1168" s="193"/>
      <c r="L1168" s="193"/>
      <c r="M1168" s="193">
        <f t="shared" si="114"/>
        <v>0</v>
      </c>
      <c r="N1168" s="148" t="str">
        <f t="shared" si="110"/>
        <v/>
      </c>
      <c r="O1168" s="194" t="str">
        <f t="shared" si="111"/>
        <v>否</v>
      </c>
      <c r="P1168" s="194" t="str">
        <f t="shared" si="115"/>
        <v>否</v>
      </c>
    </row>
    <row r="1169" s="175" customFormat="1" ht="18.95" customHeight="1" spans="1:16">
      <c r="A1169" s="185" t="s">
        <v>165</v>
      </c>
      <c r="B1169" s="186" t="s">
        <v>165</v>
      </c>
      <c r="C1169" s="690" t="s">
        <v>2204</v>
      </c>
      <c r="D1169" s="187" t="s">
        <v>2217</v>
      </c>
      <c r="E1169" s="186" t="s">
        <v>176</v>
      </c>
      <c r="F1169" s="60" t="s">
        <v>2216</v>
      </c>
      <c r="G1169" s="38">
        <v>0</v>
      </c>
      <c r="H1169" s="38" t="str">
        <f>IFERROR(VLOOKUP(D1169,#REF!,4,0),"0")</f>
        <v>0</v>
      </c>
      <c r="I1169" s="38"/>
      <c r="J1169" s="38">
        <f>VLOOKUP(F1169,'数据-省本级决算数'!$A:$B,2,0)</f>
        <v>0</v>
      </c>
      <c r="K1169" s="193"/>
      <c r="L1169" s="193"/>
      <c r="M1169" s="193">
        <f t="shared" si="114"/>
        <v>0</v>
      </c>
      <c r="N1169" s="148" t="str">
        <f t="shared" si="110"/>
        <v/>
      </c>
      <c r="O1169" s="194" t="str">
        <f t="shared" si="111"/>
        <v>否</v>
      </c>
      <c r="P1169" s="194" t="str">
        <f t="shared" si="115"/>
        <v>否</v>
      </c>
    </row>
    <row r="1170" s="175" customFormat="1" ht="18.95" customHeight="1" spans="1:16">
      <c r="A1170" s="185" t="s">
        <v>165</v>
      </c>
      <c r="B1170" s="186"/>
      <c r="C1170" s="690" t="s">
        <v>2204</v>
      </c>
      <c r="D1170" s="187" t="s">
        <v>2219</v>
      </c>
      <c r="E1170" s="186" t="s">
        <v>176</v>
      </c>
      <c r="F1170" s="60" t="s">
        <v>2218</v>
      </c>
      <c r="G1170" s="38">
        <v>0</v>
      </c>
      <c r="H1170" s="38" t="str">
        <f>IFERROR(VLOOKUP(D1170,#REF!,4,0),"0")</f>
        <v>0</v>
      </c>
      <c r="I1170" s="38"/>
      <c r="J1170" s="38">
        <f>VLOOKUP(F1170,'数据-省本级决算数'!$A:$B,2,0)</f>
        <v>0</v>
      </c>
      <c r="K1170" s="193"/>
      <c r="L1170" s="193"/>
      <c r="M1170" s="193">
        <f t="shared" si="114"/>
        <v>0</v>
      </c>
      <c r="N1170" s="148" t="str">
        <f t="shared" si="110"/>
        <v/>
      </c>
      <c r="O1170" s="194" t="str">
        <f t="shared" si="111"/>
        <v>否</v>
      </c>
      <c r="P1170" s="194" t="str">
        <f t="shared" si="115"/>
        <v>否</v>
      </c>
    </row>
    <row r="1171" s="175" customFormat="1" ht="18.95" customHeight="1" spans="1:16">
      <c r="A1171" s="185" t="s">
        <v>165</v>
      </c>
      <c r="B1171" s="186" t="s">
        <v>165</v>
      </c>
      <c r="C1171" s="690" t="s">
        <v>2204</v>
      </c>
      <c r="D1171" s="187" t="s">
        <v>2221</v>
      </c>
      <c r="E1171" s="186" t="s">
        <v>176</v>
      </c>
      <c r="F1171" s="60" t="s">
        <v>2220</v>
      </c>
      <c r="G1171" s="38">
        <v>0</v>
      </c>
      <c r="H1171" s="38" t="str">
        <f>IFERROR(VLOOKUP(D1171,#REF!,4,0),"0")</f>
        <v>0</v>
      </c>
      <c r="I1171" s="38"/>
      <c r="J1171" s="38">
        <f>VLOOKUP(F1171,'数据-省本级决算数'!$A:$B,2,0)</f>
        <v>0</v>
      </c>
      <c r="K1171" s="193"/>
      <c r="L1171" s="193"/>
      <c r="M1171" s="193">
        <f t="shared" si="114"/>
        <v>0</v>
      </c>
      <c r="N1171" s="148" t="str">
        <f t="shared" si="110"/>
        <v/>
      </c>
      <c r="O1171" s="194" t="str">
        <f t="shared" si="111"/>
        <v>否</v>
      </c>
      <c r="P1171" s="194" t="str">
        <f t="shared" si="115"/>
        <v>否</v>
      </c>
    </row>
    <row r="1172" s="175" customFormat="1" ht="18.95" customHeight="1" spans="1:16">
      <c r="A1172" s="185" t="s">
        <v>165</v>
      </c>
      <c r="B1172" s="186" t="s">
        <v>165</v>
      </c>
      <c r="C1172" s="690" t="s">
        <v>2204</v>
      </c>
      <c r="D1172" s="187" t="s">
        <v>2223</v>
      </c>
      <c r="E1172" s="186" t="s">
        <v>176</v>
      </c>
      <c r="F1172" s="60" t="s">
        <v>2222</v>
      </c>
      <c r="G1172" s="38">
        <v>0</v>
      </c>
      <c r="H1172" s="38" t="str">
        <f>IFERROR(VLOOKUP(D1172,#REF!,4,0),"0")</f>
        <v>0</v>
      </c>
      <c r="I1172" s="38"/>
      <c r="J1172" s="38">
        <f>VLOOKUP(F1172,'数据-省本级决算数'!$A:$B,2,0)</f>
        <v>0</v>
      </c>
      <c r="K1172" s="193"/>
      <c r="L1172" s="193"/>
      <c r="M1172" s="193">
        <f t="shared" si="114"/>
        <v>0</v>
      </c>
      <c r="N1172" s="148" t="str">
        <f t="shared" si="110"/>
        <v/>
      </c>
      <c r="O1172" s="194" t="str">
        <f t="shared" si="111"/>
        <v>否</v>
      </c>
      <c r="P1172" s="194" t="str">
        <f t="shared" si="115"/>
        <v>否</v>
      </c>
    </row>
    <row r="1173" s="175" customFormat="1" ht="18.95" customHeight="1" spans="1:16">
      <c r="A1173" s="185" t="s">
        <v>165</v>
      </c>
      <c r="B1173" s="186" t="s">
        <v>165</v>
      </c>
      <c r="C1173" s="690" t="s">
        <v>2204</v>
      </c>
      <c r="D1173" s="187" t="s">
        <v>2225</v>
      </c>
      <c r="E1173" s="186" t="s">
        <v>176</v>
      </c>
      <c r="F1173" s="60" t="s">
        <v>2224</v>
      </c>
      <c r="G1173" s="38">
        <v>0</v>
      </c>
      <c r="H1173" s="38" t="str">
        <f>IFERROR(VLOOKUP(D1173,#REF!,4,0),"0")</f>
        <v>0</v>
      </c>
      <c r="I1173" s="38"/>
      <c r="J1173" s="38">
        <f>VLOOKUP(F1173,'数据-省本级决算数'!$A:$B,2,0)</f>
        <v>0</v>
      </c>
      <c r="K1173" s="193"/>
      <c r="L1173" s="193"/>
      <c r="M1173" s="193">
        <f t="shared" si="114"/>
        <v>0</v>
      </c>
      <c r="N1173" s="148" t="str">
        <f t="shared" si="110"/>
        <v/>
      </c>
      <c r="O1173" s="194" t="str">
        <f t="shared" si="111"/>
        <v>否</v>
      </c>
      <c r="P1173" s="194" t="str">
        <f t="shared" si="115"/>
        <v>否</v>
      </c>
    </row>
    <row r="1174" s="175" customFormat="1" ht="18.95" customHeight="1" spans="1:16">
      <c r="A1174" s="185" t="s">
        <v>165</v>
      </c>
      <c r="B1174" s="186" t="s">
        <v>165</v>
      </c>
      <c r="C1174" s="690" t="s">
        <v>2204</v>
      </c>
      <c r="D1174" s="187" t="s">
        <v>2227</v>
      </c>
      <c r="E1174" s="186" t="s">
        <v>176</v>
      </c>
      <c r="F1174" s="60" t="s">
        <v>2226</v>
      </c>
      <c r="G1174" s="38">
        <v>0</v>
      </c>
      <c r="H1174" s="38" t="str">
        <f>IFERROR(VLOOKUP(D1174,#REF!,4,0),"0")</f>
        <v>0</v>
      </c>
      <c r="I1174" s="38"/>
      <c r="J1174" s="38">
        <f>VLOOKUP(F1174,'数据-省本级决算数'!$A:$B,2,0)</f>
        <v>0</v>
      </c>
      <c r="K1174" s="193"/>
      <c r="L1174" s="193"/>
      <c r="M1174" s="193">
        <f t="shared" si="114"/>
        <v>0</v>
      </c>
      <c r="N1174" s="148" t="str">
        <f t="shared" si="110"/>
        <v/>
      </c>
      <c r="O1174" s="194" t="str">
        <f t="shared" si="111"/>
        <v>否</v>
      </c>
      <c r="P1174" s="194" t="str">
        <f t="shared" si="115"/>
        <v>否</v>
      </c>
    </row>
    <row r="1175" s="175" customFormat="1" ht="18.95" customHeight="1" spans="1:16">
      <c r="A1175" s="185" t="s">
        <v>165</v>
      </c>
      <c r="B1175" s="186" t="s">
        <v>165</v>
      </c>
      <c r="C1175" s="690" t="s">
        <v>2204</v>
      </c>
      <c r="D1175" s="187" t="s">
        <v>2229</v>
      </c>
      <c r="E1175" s="186" t="s">
        <v>176</v>
      </c>
      <c r="F1175" s="60" t="s">
        <v>2228</v>
      </c>
      <c r="G1175" s="38">
        <v>0</v>
      </c>
      <c r="H1175" s="38" t="str">
        <f>IFERROR(VLOOKUP(D1175,#REF!,4,0),"0")</f>
        <v>0</v>
      </c>
      <c r="I1175" s="38"/>
      <c r="J1175" s="38">
        <f>VLOOKUP(F1175,'数据-省本级决算数'!$A:$B,2,0)</f>
        <v>0</v>
      </c>
      <c r="K1175" s="193"/>
      <c r="L1175" s="193"/>
      <c r="M1175" s="193">
        <f t="shared" si="114"/>
        <v>0</v>
      </c>
      <c r="N1175" s="148" t="str">
        <f t="shared" si="110"/>
        <v/>
      </c>
      <c r="O1175" s="194" t="str">
        <f t="shared" si="111"/>
        <v>否</v>
      </c>
      <c r="P1175" s="194" t="str">
        <f t="shared" si="115"/>
        <v>否</v>
      </c>
    </row>
    <row r="1176" s="175" customFormat="1" ht="18.95" customHeight="1" spans="1:16">
      <c r="A1176" s="185" t="s">
        <v>165</v>
      </c>
      <c r="B1176" s="186" t="s">
        <v>165</v>
      </c>
      <c r="C1176" s="690" t="s">
        <v>2204</v>
      </c>
      <c r="D1176" s="187" t="s">
        <v>2231</v>
      </c>
      <c r="E1176" s="186" t="s">
        <v>176</v>
      </c>
      <c r="F1176" s="60" t="s">
        <v>2230</v>
      </c>
      <c r="G1176" s="38">
        <v>0</v>
      </c>
      <c r="H1176" s="38" t="str">
        <f>IFERROR(VLOOKUP(D1176,#REF!,4,0),"0")</f>
        <v>0</v>
      </c>
      <c r="I1176" s="38"/>
      <c r="J1176" s="38">
        <f>VLOOKUP(F1176,'数据-省本级决算数'!$A:$B,2,0)</f>
        <v>0</v>
      </c>
      <c r="K1176" s="193"/>
      <c r="L1176" s="193"/>
      <c r="M1176" s="193">
        <f t="shared" si="114"/>
        <v>0</v>
      </c>
      <c r="N1176" s="148" t="str">
        <f t="shared" si="110"/>
        <v/>
      </c>
      <c r="O1176" s="194" t="str">
        <f t="shared" si="111"/>
        <v>否</v>
      </c>
      <c r="P1176" s="194" t="str">
        <f t="shared" si="115"/>
        <v>否</v>
      </c>
    </row>
    <row r="1177" s="175" customFormat="1" ht="18.95" customHeight="1" spans="1:16">
      <c r="A1177" s="185" t="s">
        <v>165</v>
      </c>
      <c r="B1177" s="186" t="s">
        <v>165</v>
      </c>
      <c r="C1177" s="690" t="s">
        <v>2204</v>
      </c>
      <c r="D1177" s="187" t="s">
        <v>2233</v>
      </c>
      <c r="E1177" s="186" t="s">
        <v>176</v>
      </c>
      <c r="F1177" s="60" t="s">
        <v>2232</v>
      </c>
      <c r="G1177" s="38">
        <v>0</v>
      </c>
      <c r="H1177" s="38" t="str">
        <f>IFERROR(VLOOKUP(D1177,#REF!,4,0),"0")</f>
        <v>0</v>
      </c>
      <c r="I1177" s="38"/>
      <c r="J1177" s="38">
        <f>VLOOKUP(F1177,'数据-省本级决算数'!$A:$B,2,0)</f>
        <v>0</v>
      </c>
      <c r="K1177" s="193"/>
      <c r="L1177" s="193"/>
      <c r="M1177" s="193">
        <f t="shared" si="114"/>
        <v>0</v>
      </c>
      <c r="N1177" s="148" t="str">
        <f t="shared" si="110"/>
        <v/>
      </c>
      <c r="O1177" s="194" t="str">
        <f t="shared" si="111"/>
        <v>否</v>
      </c>
      <c r="P1177" s="194" t="str">
        <f t="shared" si="115"/>
        <v>否</v>
      </c>
    </row>
    <row r="1178" s="175" customFormat="1" ht="18.95" customHeight="1" spans="1:16">
      <c r="A1178" s="185" t="s">
        <v>165</v>
      </c>
      <c r="B1178" s="186" t="s">
        <v>165</v>
      </c>
      <c r="C1178" s="690" t="s">
        <v>2204</v>
      </c>
      <c r="D1178" s="187" t="s">
        <v>2235</v>
      </c>
      <c r="E1178" s="186" t="s">
        <v>176</v>
      </c>
      <c r="F1178" s="60" t="s">
        <v>2234</v>
      </c>
      <c r="G1178" s="38">
        <v>0</v>
      </c>
      <c r="H1178" s="38" t="str">
        <f>IFERROR(VLOOKUP(D1178,#REF!,4,0),"0")</f>
        <v>0</v>
      </c>
      <c r="I1178" s="38"/>
      <c r="J1178" s="38">
        <f>VLOOKUP(F1178,'数据-省本级决算数'!$A:$B,2,0)</f>
        <v>0</v>
      </c>
      <c r="K1178" s="193"/>
      <c r="L1178" s="193"/>
      <c r="M1178" s="193">
        <f t="shared" si="114"/>
        <v>0</v>
      </c>
      <c r="N1178" s="148" t="str">
        <f t="shared" si="110"/>
        <v/>
      </c>
      <c r="O1178" s="194" t="str">
        <f t="shared" si="111"/>
        <v>否</v>
      </c>
      <c r="P1178" s="194" t="str">
        <f t="shared" si="115"/>
        <v>否</v>
      </c>
    </row>
    <row r="1179" s="175" customFormat="1" ht="18.95" customHeight="1" spans="1:16">
      <c r="A1179" s="185" t="s">
        <v>165</v>
      </c>
      <c r="B1179" s="186" t="s">
        <v>165</v>
      </c>
      <c r="C1179" s="690" t="s">
        <v>2204</v>
      </c>
      <c r="D1179" s="187" t="s">
        <v>2236</v>
      </c>
      <c r="E1179" s="186" t="s">
        <v>176</v>
      </c>
      <c r="F1179" s="60" t="s">
        <v>189</v>
      </c>
      <c r="G1179" s="38">
        <v>0</v>
      </c>
      <c r="H1179" s="38" t="str">
        <f>IFERROR(VLOOKUP(D1179,#REF!,4,0),"0")</f>
        <v>0</v>
      </c>
      <c r="I1179" s="38"/>
      <c r="J1179" s="38">
        <f>VLOOKUP(F1179,'数据-省本级决算数'!$A:$B,2,0)</f>
        <v>103</v>
      </c>
      <c r="K1179" s="193"/>
      <c r="L1179" s="193"/>
      <c r="M1179" s="193">
        <f t="shared" si="114"/>
        <v>0</v>
      </c>
      <c r="N1179" s="148" t="str">
        <f t="shared" si="110"/>
        <v/>
      </c>
      <c r="O1179" s="194" t="str">
        <f t="shared" si="111"/>
        <v>是</v>
      </c>
      <c r="P1179" s="194" t="str">
        <f t="shared" si="115"/>
        <v>否</v>
      </c>
    </row>
    <row r="1180" s="175" customFormat="1" ht="18.95" customHeight="1" spans="1:16">
      <c r="A1180" s="185" t="s">
        <v>165</v>
      </c>
      <c r="B1180" s="186"/>
      <c r="C1180" s="690" t="s">
        <v>2204</v>
      </c>
      <c r="D1180" s="187" t="s">
        <v>2238</v>
      </c>
      <c r="E1180" s="186" t="s">
        <v>176</v>
      </c>
      <c r="F1180" s="60" t="s">
        <v>2237</v>
      </c>
      <c r="G1180" s="38">
        <v>0</v>
      </c>
      <c r="H1180" s="38" t="str">
        <f>IFERROR(VLOOKUP(D1180,#REF!,4,0),"0")</f>
        <v>0</v>
      </c>
      <c r="I1180" s="38"/>
      <c r="J1180" s="38">
        <f>VLOOKUP(F1180,'数据-省本级决算数'!$A:$B,2,0)</f>
        <v>0</v>
      </c>
      <c r="K1180" s="193"/>
      <c r="L1180" s="193"/>
      <c r="M1180" s="193">
        <f t="shared" si="114"/>
        <v>0</v>
      </c>
      <c r="N1180" s="148" t="str">
        <f t="shared" si="110"/>
        <v/>
      </c>
      <c r="O1180" s="194" t="str">
        <f t="shared" si="111"/>
        <v>否</v>
      </c>
      <c r="P1180" s="194" t="str">
        <f t="shared" si="115"/>
        <v>否</v>
      </c>
    </row>
    <row r="1181" s="175" customFormat="1" ht="18.95" customHeight="1" spans="1:16">
      <c r="A1181" s="185" t="s">
        <v>165</v>
      </c>
      <c r="B1181" s="690" t="s">
        <v>2164</v>
      </c>
      <c r="C1181" s="186"/>
      <c r="D1181" s="187" t="s">
        <v>2240</v>
      </c>
      <c r="E1181" s="186"/>
      <c r="F1181" s="60" t="s">
        <v>2239</v>
      </c>
      <c r="G1181" s="38">
        <f ca="1">SUMIF($C1180:$C2402,$D1181,$G1180:$G2401)</f>
        <v>19193</v>
      </c>
      <c r="H1181" s="38">
        <f ca="1">SUMIF($C1180:$C2401,$D1181,$H1180:$H2400)</f>
        <v>0</v>
      </c>
      <c r="I1181" s="38">
        <f>IFERROR(VLOOKUP(F1181,'数据-省本级调整数'!$A:$B,2,0),0)</f>
        <v>16159</v>
      </c>
      <c r="J1181" s="38">
        <f>VLOOKUP(F1181,'数据-省本级决算数'!$A:$B,2,0)</f>
        <v>10501</v>
      </c>
      <c r="K1181" s="193">
        <f ca="1" t="shared" si="112"/>
        <v>0.55</v>
      </c>
      <c r="L1181" s="193" t="e">
        <f ca="1" t="shared" si="113"/>
        <v>#DIV/0!</v>
      </c>
      <c r="M1181" s="193">
        <f t="shared" si="114"/>
        <v>0.65</v>
      </c>
      <c r="N1181" s="148">
        <f ca="1" t="shared" si="110"/>
        <v>-0.453</v>
      </c>
      <c r="O1181" s="194" t="str">
        <f ca="1" t="shared" si="111"/>
        <v>是</v>
      </c>
      <c r="P1181" s="194" t="str">
        <f t="shared" si="115"/>
        <v>是</v>
      </c>
    </row>
    <row r="1182" s="175" customFormat="1" ht="18.95" customHeight="1" spans="1:16">
      <c r="A1182" s="185" t="s">
        <v>165</v>
      </c>
      <c r="B1182" s="186" t="s">
        <v>165</v>
      </c>
      <c r="C1182" s="690" t="s">
        <v>2240</v>
      </c>
      <c r="D1182" s="187" t="s">
        <v>2241</v>
      </c>
      <c r="E1182" s="186" t="s">
        <v>176</v>
      </c>
      <c r="F1182" s="60" t="s">
        <v>170</v>
      </c>
      <c r="G1182" s="38">
        <v>352</v>
      </c>
      <c r="H1182" s="38" t="str">
        <f>IFERROR(VLOOKUP(D1182,#REF!,4,0),"0")</f>
        <v>0</v>
      </c>
      <c r="I1182" s="38"/>
      <c r="J1182" s="38">
        <f>VLOOKUP(F1182,'数据-省本级决算数'!$A:$B,2,0)</f>
        <v>4776</v>
      </c>
      <c r="K1182" s="193">
        <f t="shared" si="112"/>
        <v>13.57</v>
      </c>
      <c r="L1182" s="193" t="e">
        <f t="shared" si="113"/>
        <v>#DIV/0!</v>
      </c>
      <c r="M1182" s="193">
        <f t="shared" si="114"/>
        <v>0</v>
      </c>
      <c r="N1182" s="148">
        <f t="shared" si="110"/>
        <v>12.568</v>
      </c>
      <c r="O1182" s="194" t="str">
        <f t="shared" si="111"/>
        <v>是</v>
      </c>
      <c r="P1182" s="194" t="str">
        <f t="shared" si="115"/>
        <v>否</v>
      </c>
    </row>
    <row r="1183" s="175" customFormat="1" ht="18.95" customHeight="1" spans="1:16">
      <c r="A1183" s="185" t="s">
        <v>165</v>
      </c>
      <c r="B1183" s="186" t="s">
        <v>165</v>
      </c>
      <c r="C1183" s="690" t="s">
        <v>2240</v>
      </c>
      <c r="D1183" s="187" t="s">
        <v>2242</v>
      </c>
      <c r="E1183" s="186" t="s">
        <v>176</v>
      </c>
      <c r="F1183" s="60" t="s">
        <v>172</v>
      </c>
      <c r="G1183" s="38">
        <v>0</v>
      </c>
      <c r="H1183" s="38" t="str">
        <f>IFERROR(VLOOKUP(D1183,#REF!,4,0),"0")</f>
        <v>0</v>
      </c>
      <c r="I1183" s="38"/>
      <c r="J1183" s="38">
        <f>VLOOKUP(F1183,'数据-省本级决算数'!$A:$B,2,0)</f>
        <v>590</v>
      </c>
      <c r="K1183" s="193"/>
      <c r="L1183" s="193"/>
      <c r="M1183" s="193">
        <f t="shared" si="114"/>
        <v>0</v>
      </c>
      <c r="N1183" s="148" t="str">
        <f t="shared" si="110"/>
        <v/>
      </c>
      <c r="O1183" s="194" t="str">
        <f t="shared" si="111"/>
        <v>是</v>
      </c>
      <c r="P1183" s="194" t="str">
        <f t="shared" si="115"/>
        <v>否</v>
      </c>
    </row>
    <row r="1184" s="175" customFormat="1" ht="18.95" customHeight="1" spans="1:16">
      <c r="A1184" s="185" t="s">
        <v>165</v>
      </c>
      <c r="B1184" s="186" t="s">
        <v>165</v>
      </c>
      <c r="C1184" s="690" t="s">
        <v>2240</v>
      </c>
      <c r="D1184" s="187" t="s">
        <v>2243</v>
      </c>
      <c r="E1184" s="186" t="s">
        <v>176</v>
      </c>
      <c r="F1184" s="60" t="s">
        <v>174</v>
      </c>
      <c r="G1184" s="38">
        <v>37</v>
      </c>
      <c r="H1184" s="38" t="str">
        <f>IFERROR(VLOOKUP(D1184,#REF!,4,0),"0")</f>
        <v>0</v>
      </c>
      <c r="I1184" s="38"/>
      <c r="J1184" s="38">
        <f>VLOOKUP(F1184,'数据-省本级决算数'!$A:$B,2,0)</f>
        <v>713</v>
      </c>
      <c r="K1184" s="193">
        <f t="shared" si="112"/>
        <v>19.27</v>
      </c>
      <c r="L1184" s="193" t="e">
        <f t="shared" si="113"/>
        <v>#DIV/0!</v>
      </c>
      <c r="M1184" s="193">
        <f t="shared" si="114"/>
        <v>0</v>
      </c>
      <c r="N1184" s="148">
        <f t="shared" si="110"/>
        <v>18.27</v>
      </c>
      <c r="O1184" s="194" t="str">
        <f t="shared" si="111"/>
        <v>是</v>
      </c>
      <c r="P1184" s="194" t="str">
        <f t="shared" si="115"/>
        <v>否</v>
      </c>
    </row>
    <row r="1185" s="175" customFormat="1" ht="18.95" customHeight="1" spans="1:16">
      <c r="A1185" s="185" t="s">
        <v>165</v>
      </c>
      <c r="B1185" s="186"/>
      <c r="C1185" s="690" t="s">
        <v>2240</v>
      </c>
      <c r="D1185" s="187" t="s">
        <v>2245</v>
      </c>
      <c r="E1185" s="186" t="s">
        <v>176</v>
      </c>
      <c r="F1185" s="60" t="s">
        <v>2244</v>
      </c>
      <c r="G1185" s="38">
        <v>4417</v>
      </c>
      <c r="H1185" s="38" t="str">
        <f>IFERROR(VLOOKUP(D1185,#REF!,4,0),"0")</f>
        <v>0</v>
      </c>
      <c r="I1185" s="38"/>
      <c r="J1185" s="38">
        <f>VLOOKUP(F1185,'数据-省本级决算数'!$A:$B,2,0)</f>
        <v>2128</v>
      </c>
      <c r="K1185" s="193">
        <f t="shared" si="112"/>
        <v>0.48</v>
      </c>
      <c r="L1185" s="193" t="e">
        <f t="shared" si="113"/>
        <v>#DIV/0!</v>
      </c>
      <c r="M1185" s="193">
        <f t="shared" si="114"/>
        <v>0</v>
      </c>
      <c r="N1185" s="148">
        <f t="shared" si="110"/>
        <v>-0.518</v>
      </c>
      <c r="O1185" s="194" t="str">
        <f t="shared" si="111"/>
        <v>是</v>
      </c>
      <c r="P1185" s="194" t="str">
        <f t="shared" si="115"/>
        <v>否</v>
      </c>
    </row>
    <row r="1186" s="175" customFormat="1" ht="18.95" customHeight="1" spans="1:16">
      <c r="A1186" s="185" t="s">
        <v>165</v>
      </c>
      <c r="B1186" s="186" t="s">
        <v>165</v>
      </c>
      <c r="C1186" s="690" t="s">
        <v>2240</v>
      </c>
      <c r="D1186" s="187" t="s">
        <v>2247</v>
      </c>
      <c r="E1186" s="186" t="s">
        <v>176</v>
      </c>
      <c r="F1186" s="60" t="s">
        <v>2246</v>
      </c>
      <c r="G1186" s="38">
        <v>0</v>
      </c>
      <c r="H1186" s="38" t="str">
        <f>IFERROR(VLOOKUP(D1186,#REF!,4,0),"0")</f>
        <v>0</v>
      </c>
      <c r="I1186" s="38"/>
      <c r="J1186" s="38">
        <f>VLOOKUP(F1186,'数据-省本级决算数'!$A:$B,2,0)</f>
        <v>0</v>
      </c>
      <c r="K1186" s="193"/>
      <c r="L1186" s="193"/>
      <c r="M1186" s="193">
        <f t="shared" si="114"/>
        <v>0</v>
      </c>
      <c r="N1186" s="148" t="str">
        <f t="shared" si="110"/>
        <v/>
      </c>
      <c r="O1186" s="194" t="str">
        <f t="shared" si="111"/>
        <v>否</v>
      </c>
      <c r="P1186" s="194" t="str">
        <f t="shared" si="115"/>
        <v>否</v>
      </c>
    </row>
    <row r="1187" s="175" customFormat="1" ht="18.95" customHeight="1" spans="1:16">
      <c r="A1187" s="185" t="s">
        <v>165</v>
      </c>
      <c r="B1187" s="186" t="s">
        <v>165</v>
      </c>
      <c r="C1187" s="690" t="s">
        <v>2240</v>
      </c>
      <c r="D1187" s="187" t="s">
        <v>2249</v>
      </c>
      <c r="E1187" s="186" t="s">
        <v>176</v>
      </c>
      <c r="F1187" s="60" t="s">
        <v>2248</v>
      </c>
      <c r="G1187" s="38">
        <v>0</v>
      </c>
      <c r="H1187" s="38" t="str">
        <f>IFERROR(VLOOKUP(D1187,#REF!,4,0),"0")</f>
        <v>0</v>
      </c>
      <c r="I1187" s="38"/>
      <c r="J1187" s="38">
        <f>VLOOKUP(F1187,'数据-省本级决算数'!$A:$B,2,0)</f>
        <v>-50</v>
      </c>
      <c r="K1187" s="193"/>
      <c r="L1187" s="193"/>
      <c r="M1187" s="193">
        <f t="shared" si="114"/>
        <v>0</v>
      </c>
      <c r="N1187" s="148" t="str">
        <f t="shared" si="110"/>
        <v/>
      </c>
      <c r="O1187" s="194" t="str">
        <f t="shared" si="111"/>
        <v>是</v>
      </c>
      <c r="P1187" s="194" t="str">
        <f t="shared" si="115"/>
        <v>否</v>
      </c>
    </row>
    <row r="1188" s="175" customFormat="1" ht="18.95" customHeight="1" spans="1:16">
      <c r="A1188" s="185" t="s">
        <v>165</v>
      </c>
      <c r="B1188" s="186" t="s">
        <v>165</v>
      </c>
      <c r="C1188" s="690" t="s">
        <v>2240</v>
      </c>
      <c r="D1188" s="187" t="s">
        <v>2250</v>
      </c>
      <c r="E1188" s="186" t="s">
        <v>176</v>
      </c>
      <c r="F1188" s="60" t="s">
        <v>189</v>
      </c>
      <c r="G1188" s="38">
        <v>1960</v>
      </c>
      <c r="H1188" s="38" t="str">
        <f>IFERROR(VLOOKUP(D1188,#REF!,4,0),"0")</f>
        <v>0</v>
      </c>
      <c r="I1188" s="38"/>
      <c r="J1188" s="38">
        <f>VLOOKUP(F1188,'数据-省本级决算数'!$A:$B,2,0)</f>
        <v>103</v>
      </c>
      <c r="K1188" s="193">
        <f t="shared" si="112"/>
        <v>0.05</v>
      </c>
      <c r="L1188" s="193" t="e">
        <f t="shared" si="113"/>
        <v>#DIV/0!</v>
      </c>
      <c r="M1188" s="193">
        <f t="shared" si="114"/>
        <v>0</v>
      </c>
      <c r="N1188" s="148">
        <f t="shared" si="110"/>
        <v>-0.947</v>
      </c>
      <c r="O1188" s="194" t="str">
        <f t="shared" si="111"/>
        <v>是</v>
      </c>
      <c r="P1188" s="194" t="str">
        <f t="shared" si="115"/>
        <v>否</v>
      </c>
    </row>
    <row r="1189" s="175" customFormat="1" ht="18.95" customHeight="1" spans="1:16">
      <c r="A1189" s="185" t="s">
        <v>165</v>
      </c>
      <c r="B1189" s="186" t="s">
        <v>165</v>
      </c>
      <c r="C1189" s="690" t="s">
        <v>2240</v>
      </c>
      <c r="D1189" s="187" t="s">
        <v>2252</v>
      </c>
      <c r="E1189" s="186" t="s">
        <v>176</v>
      </c>
      <c r="F1189" s="60" t="s">
        <v>2251</v>
      </c>
      <c r="G1189" s="38">
        <v>12427</v>
      </c>
      <c r="H1189" s="38" t="str">
        <f>IFERROR(VLOOKUP(D1189,#REF!,4,0),"0")</f>
        <v>0</v>
      </c>
      <c r="I1189" s="38"/>
      <c r="J1189" s="38">
        <f>VLOOKUP(F1189,'数据-省本级决算数'!$A:$B,2,0)</f>
        <v>5533</v>
      </c>
      <c r="K1189" s="193">
        <f t="shared" si="112"/>
        <v>0.45</v>
      </c>
      <c r="L1189" s="193" t="e">
        <f t="shared" si="113"/>
        <v>#DIV/0!</v>
      </c>
      <c r="M1189" s="193">
        <f t="shared" si="114"/>
        <v>0</v>
      </c>
      <c r="N1189" s="148">
        <f t="shared" si="110"/>
        <v>-0.555</v>
      </c>
      <c r="O1189" s="194" t="str">
        <f t="shared" si="111"/>
        <v>是</v>
      </c>
      <c r="P1189" s="194" t="str">
        <f t="shared" si="115"/>
        <v>否</v>
      </c>
    </row>
    <row r="1190" s="175" customFormat="1" ht="18.95" customHeight="1" spans="1:16">
      <c r="A1190" s="185" t="s">
        <v>165</v>
      </c>
      <c r="B1190" s="690" t="s">
        <v>2164</v>
      </c>
      <c r="C1190" s="186"/>
      <c r="D1190" s="187" t="s">
        <v>2254</v>
      </c>
      <c r="E1190" s="186"/>
      <c r="F1190" s="60" t="s">
        <v>2253</v>
      </c>
      <c r="G1190" s="38">
        <f ca="1">SUMIF($C1189:$C2411,$D1190,$G1189:$G2410)</f>
        <v>21546</v>
      </c>
      <c r="H1190" s="38">
        <f ca="1">SUMIF($C1189:$C2410,$D1190,$H1189:$H2409)</f>
        <v>0</v>
      </c>
      <c r="I1190" s="38">
        <f>IFERROR(VLOOKUP(F1190,'数据-省本级调整数'!$A:$B,2,0),0)</f>
        <v>14902</v>
      </c>
      <c r="J1190" s="38">
        <f>VLOOKUP(F1190,'数据-省本级决算数'!$A:$B,2,0)</f>
        <v>14875</v>
      </c>
      <c r="K1190" s="193">
        <f ca="1" t="shared" si="112"/>
        <v>0.69</v>
      </c>
      <c r="L1190" s="193" t="e">
        <f ca="1" t="shared" si="113"/>
        <v>#DIV/0!</v>
      </c>
      <c r="M1190" s="193">
        <f t="shared" si="114"/>
        <v>1</v>
      </c>
      <c r="N1190" s="148">
        <f ca="1" t="shared" si="110"/>
        <v>-0.31</v>
      </c>
      <c r="O1190" s="194" t="str">
        <f ca="1" t="shared" si="111"/>
        <v>是</v>
      </c>
      <c r="P1190" s="194" t="str">
        <f t="shared" si="115"/>
        <v>是</v>
      </c>
    </row>
    <row r="1191" s="175" customFormat="1" ht="18.95" customHeight="1" spans="1:16">
      <c r="A1191" s="185" t="s">
        <v>165</v>
      </c>
      <c r="B1191" s="186" t="s">
        <v>165</v>
      </c>
      <c r="C1191" s="690" t="s">
        <v>2254</v>
      </c>
      <c r="D1191" s="187" t="s">
        <v>2255</v>
      </c>
      <c r="E1191" s="186" t="s">
        <v>176</v>
      </c>
      <c r="F1191" s="60" t="s">
        <v>170</v>
      </c>
      <c r="G1191" s="38">
        <v>0</v>
      </c>
      <c r="H1191" s="38" t="str">
        <f>IFERROR(VLOOKUP(D1191,#REF!,4,0),"0")</f>
        <v>0</v>
      </c>
      <c r="I1191" s="38"/>
      <c r="J1191" s="38">
        <f>VLOOKUP(F1191,'数据-省本级决算数'!$A:$B,2,0)</f>
        <v>4776</v>
      </c>
      <c r="K1191" s="193"/>
      <c r="L1191" s="193"/>
      <c r="M1191" s="193">
        <f t="shared" si="114"/>
        <v>0</v>
      </c>
      <c r="N1191" s="148" t="str">
        <f t="shared" si="110"/>
        <v/>
      </c>
      <c r="O1191" s="194" t="str">
        <f t="shared" si="111"/>
        <v>是</v>
      </c>
      <c r="P1191" s="194" t="str">
        <f t="shared" si="115"/>
        <v>否</v>
      </c>
    </row>
    <row r="1192" s="175" customFormat="1" ht="18.95" customHeight="1" spans="1:16">
      <c r="A1192" s="185" t="s">
        <v>165</v>
      </c>
      <c r="B1192" s="186" t="s">
        <v>165</v>
      </c>
      <c r="C1192" s="690" t="s">
        <v>2254</v>
      </c>
      <c r="D1192" s="187" t="s">
        <v>2256</v>
      </c>
      <c r="E1192" s="186" t="s">
        <v>176</v>
      </c>
      <c r="F1192" s="60" t="s">
        <v>172</v>
      </c>
      <c r="G1192" s="38">
        <v>0</v>
      </c>
      <c r="H1192" s="38" t="str">
        <f>IFERROR(VLOOKUP(D1192,#REF!,4,0),"0")</f>
        <v>0</v>
      </c>
      <c r="I1192" s="38"/>
      <c r="J1192" s="38">
        <f>VLOOKUP(F1192,'数据-省本级决算数'!$A:$B,2,0)</f>
        <v>590</v>
      </c>
      <c r="K1192" s="193"/>
      <c r="L1192" s="193"/>
      <c r="M1192" s="193">
        <f t="shared" si="114"/>
        <v>0</v>
      </c>
      <c r="N1192" s="148" t="str">
        <f t="shared" si="110"/>
        <v/>
      </c>
      <c r="O1192" s="194" t="str">
        <f t="shared" si="111"/>
        <v>是</v>
      </c>
      <c r="P1192" s="194" t="str">
        <f t="shared" si="115"/>
        <v>否</v>
      </c>
    </row>
    <row r="1193" s="175" customFormat="1" ht="18.95" customHeight="1" spans="1:16">
      <c r="A1193" s="185" t="s">
        <v>165</v>
      </c>
      <c r="B1193" s="186" t="s">
        <v>165</v>
      </c>
      <c r="C1193" s="690" t="s">
        <v>2254</v>
      </c>
      <c r="D1193" s="187" t="s">
        <v>2257</v>
      </c>
      <c r="E1193" s="186" t="s">
        <v>176</v>
      </c>
      <c r="F1193" s="60" t="s">
        <v>174</v>
      </c>
      <c r="G1193" s="38">
        <v>0</v>
      </c>
      <c r="H1193" s="38" t="str">
        <f>IFERROR(VLOOKUP(D1193,#REF!,4,0),"0")</f>
        <v>0</v>
      </c>
      <c r="I1193" s="38"/>
      <c r="J1193" s="38">
        <f>VLOOKUP(F1193,'数据-省本级决算数'!$A:$B,2,0)</f>
        <v>713</v>
      </c>
      <c r="K1193" s="193"/>
      <c r="L1193" s="193"/>
      <c r="M1193" s="193">
        <f t="shared" si="114"/>
        <v>0</v>
      </c>
      <c r="N1193" s="148" t="str">
        <f t="shared" si="110"/>
        <v/>
      </c>
      <c r="O1193" s="194" t="str">
        <f t="shared" si="111"/>
        <v>是</v>
      </c>
      <c r="P1193" s="194" t="str">
        <f t="shared" si="115"/>
        <v>否</v>
      </c>
    </row>
    <row r="1194" s="175" customFormat="1" ht="18.95" customHeight="1" spans="1:16">
      <c r="A1194" s="185" t="s">
        <v>165</v>
      </c>
      <c r="B1194" s="186"/>
      <c r="C1194" s="690" t="s">
        <v>2254</v>
      </c>
      <c r="D1194" s="187" t="s">
        <v>2259</v>
      </c>
      <c r="E1194" s="186" t="s">
        <v>176</v>
      </c>
      <c r="F1194" s="60" t="s">
        <v>2258</v>
      </c>
      <c r="G1194" s="38">
        <v>348</v>
      </c>
      <c r="H1194" s="38" t="str">
        <f>IFERROR(VLOOKUP(D1194,#REF!,4,0),"0")</f>
        <v>0</v>
      </c>
      <c r="I1194" s="38"/>
      <c r="J1194" s="38">
        <f>VLOOKUP(F1194,'数据-省本级决算数'!$A:$B,2,0)</f>
        <v>555</v>
      </c>
      <c r="K1194" s="193">
        <f t="shared" si="112"/>
        <v>1.59</v>
      </c>
      <c r="L1194" s="193" t="e">
        <f t="shared" si="113"/>
        <v>#DIV/0!</v>
      </c>
      <c r="M1194" s="193">
        <f t="shared" si="114"/>
        <v>0</v>
      </c>
      <c r="N1194" s="148">
        <f t="shared" si="110"/>
        <v>0.595</v>
      </c>
      <c r="O1194" s="194" t="str">
        <f t="shared" si="111"/>
        <v>是</v>
      </c>
      <c r="P1194" s="194" t="str">
        <f t="shared" si="115"/>
        <v>否</v>
      </c>
    </row>
    <row r="1195" s="175" customFormat="1" ht="18.95" customHeight="1" spans="1:16">
      <c r="A1195" s="185" t="s">
        <v>165</v>
      </c>
      <c r="B1195" s="186"/>
      <c r="C1195" s="690" t="s">
        <v>2254</v>
      </c>
      <c r="D1195" s="187" t="s">
        <v>2261</v>
      </c>
      <c r="E1195" s="186" t="s">
        <v>176</v>
      </c>
      <c r="F1195" s="60" t="s">
        <v>2260</v>
      </c>
      <c r="G1195" s="38">
        <v>177</v>
      </c>
      <c r="H1195" s="38" t="str">
        <f>IFERROR(VLOOKUP(D1195,#REF!,4,0),"0")</f>
        <v>0</v>
      </c>
      <c r="I1195" s="38"/>
      <c r="J1195" s="38">
        <f>VLOOKUP(F1195,'数据-省本级决算数'!$A:$B,2,0)</f>
        <v>98</v>
      </c>
      <c r="K1195" s="193">
        <f t="shared" si="112"/>
        <v>0.55</v>
      </c>
      <c r="L1195" s="193"/>
      <c r="M1195" s="193">
        <f t="shared" si="114"/>
        <v>0</v>
      </c>
      <c r="N1195" s="148">
        <f t="shared" si="110"/>
        <v>-0.446</v>
      </c>
      <c r="O1195" s="194" t="str">
        <f t="shared" si="111"/>
        <v>是</v>
      </c>
      <c r="P1195" s="194" t="str">
        <f t="shared" si="115"/>
        <v>否</v>
      </c>
    </row>
    <row r="1196" s="175" customFormat="1" ht="18.95" customHeight="1" spans="1:16">
      <c r="A1196" s="185" t="s">
        <v>165</v>
      </c>
      <c r="B1196" s="186"/>
      <c r="C1196" s="690" t="s">
        <v>2254</v>
      </c>
      <c r="D1196" s="187" t="s">
        <v>2263</v>
      </c>
      <c r="E1196" s="186" t="s">
        <v>176</v>
      </c>
      <c r="F1196" s="60" t="s">
        <v>2262</v>
      </c>
      <c r="G1196" s="38">
        <v>0</v>
      </c>
      <c r="H1196" s="38" t="str">
        <f>IFERROR(VLOOKUP(D1196,#REF!,4,0),"0")</f>
        <v>0</v>
      </c>
      <c r="I1196" s="38"/>
      <c r="J1196" s="38">
        <f>VLOOKUP(F1196,'数据-省本级决算数'!$A:$B,2,0)</f>
        <v>0</v>
      </c>
      <c r="K1196" s="193"/>
      <c r="L1196" s="193"/>
      <c r="M1196" s="193">
        <f t="shared" si="114"/>
        <v>0</v>
      </c>
      <c r="N1196" s="148" t="str">
        <f t="shared" si="110"/>
        <v/>
      </c>
      <c r="O1196" s="194" t="str">
        <f t="shared" si="111"/>
        <v>否</v>
      </c>
      <c r="P1196" s="194" t="str">
        <f t="shared" si="115"/>
        <v>否</v>
      </c>
    </row>
    <row r="1197" s="175" customFormat="1" ht="18.95" customHeight="1" spans="1:16">
      <c r="A1197" s="185" t="s">
        <v>165</v>
      </c>
      <c r="B1197" s="186"/>
      <c r="C1197" s="690" t="s">
        <v>2254</v>
      </c>
      <c r="D1197" s="187" t="s">
        <v>2265</v>
      </c>
      <c r="E1197" s="186" t="s">
        <v>176</v>
      </c>
      <c r="F1197" s="60" t="s">
        <v>2264</v>
      </c>
      <c r="G1197" s="38">
        <v>20619</v>
      </c>
      <c r="H1197" s="38" t="str">
        <f>IFERROR(VLOOKUP(D1197,#REF!,4,0),"0")</f>
        <v>0</v>
      </c>
      <c r="I1197" s="38"/>
      <c r="J1197" s="38">
        <f>VLOOKUP(F1197,'数据-省本级决算数'!$A:$B,2,0)</f>
        <v>14292</v>
      </c>
      <c r="K1197" s="193">
        <f t="shared" si="112"/>
        <v>0.69</v>
      </c>
      <c r="L1197" s="193"/>
      <c r="M1197" s="193">
        <f t="shared" si="114"/>
        <v>0</v>
      </c>
      <c r="N1197" s="148">
        <f t="shared" si="110"/>
        <v>-0.307</v>
      </c>
      <c r="O1197" s="194" t="str">
        <f t="shared" si="111"/>
        <v>是</v>
      </c>
      <c r="P1197" s="194" t="str">
        <f t="shared" si="115"/>
        <v>否</v>
      </c>
    </row>
    <row r="1198" s="175" customFormat="1" ht="18.95" customHeight="1" spans="1:16">
      <c r="A1198" s="185" t="s">
        <v>165</v>
      </c>
      <c r="B1198" s="186"/>
      <c r="C1198" s="690" t="s">
        <v>2254</v>
      </c>
      <c r="D1198" s="187" t="s">
        <v>2267</v>
      </c>
      <c r="E1198" s="186" t="s">
        <v>176</v>
      </c>
      <c r="F1198" s="60" t="s">
        <v>2266</v>
      </c>
      <c r="G1198" s="38">
        <v>0</v>
      </c>
      <c r="H1198" s="38" t="str">
        <f>IFERROR(VLOOKUP(D1198,#REF!,4,0),"0")</f>
        <v>0</v>
      </c>
      <c r="I1198" s="38"/>
      <c r="J1198" s="38">
        <f>VLOOKUP(F1198,'数据-省本级决算数'!$A:$B,2,0)</f>
        <v>-178</v>
      </c>
      <c r="K1198" s="193"/>
      <c r="L1198" s="193" t="e">
        <f t="shared" si="113"/>
        <v>#DIV/0!</v>
      </c>
      <c r="M1198" s="193">
        <f t="shared" si="114"/>
        <v>0</v>
      </c>
      <c r="N1198" s="148" t="str">
        <f t="shared" si="110"/>
        <v/>
      </c>
      <c r="O1198" s="194" t="str">
        <f t="shared" si="111"/>
        <v>是</v>
      </c>
      <c r="P1198" s="194" t="str">
        <f t="shared" si="115"/>
        <v>否</v>
      </c>
    </row>
    <row r="1199" s="175" customFormat="1" ht="18.95" customHeight="1" spans="1:16">
      <c r="A1199" s="185" t="s">
        <v>165</v>
      </c>
      <c r="B1199" s="186"/>
      <c r="C1199" s="690" t="s">
        <v>2254</v>
      </c>
      <c r="D1199" s="689" t="s">
        <v>2269</v>
      </c>
      <c r="E1199" s="186" t="s">
        <v>176</v>
      </c>
      <c r="F1199" s="60" t="s">
        <v>2268</v>
      </c>
      <c r="G1199" s="38">
        <v>240</v>
      </c>
      <c r="H1199" s="38" t="str">
        <f>IFERROR(VLOOKUP(D1199,#REF!,4,0),"0")</f>
        <v>0</v>
      </c>
      <c r="I1199" s="38"/>
      <c r="J1199" s="38">
        <f>VLOOKUP(F1199,'数据-省本级决算数'!$A:$B,2,0)</f>
        <v>24</v>
      </c>
      <c r="K1199" s="193">
        <f t="shared" si="112"/>
        <v>0.1</v>
      </c>
      <c r="L1199" s="193" t="e">
        <f t="shared" si="113"/>
        <v>#DIV/0!</v>
      </c>
      <c r="M1199" s="193">
        <f t="shared" si="114"/>
        <v>0</v>
      </c>
      <c r="N1199" s="148">
        <f t="shared" si="110"/>
        <v>-0.9</v>
      </c>
      <c r="O1199" s="194" t="str">
        <f t="shared" si="111"/>
        <v>是</v>
      </c>
      <c r="P1199" s="194" t="str">
        <f t="shared" si="115"/>
        <v>否</v>
      </c>
    </row>
    <row r="1200" s="175" customFormat="1" ht="18.95" customHeight="1" spans="1:16">
      <c r="A1200" s="185" t="s">
        <v>165</v>
      </c>
      <c r="B1200" s="186" t="s">
        <v>165</v>
      </c>
      <c r="C1200" s="690" t="s">
        <v>2254</v>
      </c>
      <c r="D1200" s="187" t="s">
        <v>2271</v>
      </c>
      <c r="E1200" s="186" t="s">
        <v>176</v>
      </c>
      <c r="F1200" s="60" t="s">
        <v>2270</v>
      </c>
      <c r="G1200" s="38">
        <v>0</v>
      </c>
      <c r="H1200" s="38" t="str">
        <f>IFERROR(VLOOKUP(D1200,#REF!,4,0),"0")</f>
        <v>0</v>
      </c>
      <c r="I1200" s="38"/>
      <c r="J1200" s="38">
        <f>VLOOKUP(F1200,'数据-省本级决算数'!$A:$B,2,0)</f>
        <v>-54</v>
      </c>
      <c r="K1200" s="193"/>
      <c r="L1200" s="193" t="e">
        <f t="shared" si="113"/>
        <v>#DIV/0!</v>
      </c>
      <c r="M1200" s="193">
        <f t="shared" si="114"/>
        <v>0</v>
      </c>
      <c r="N1200" s="148" t="str">
        <f t="shared" si="110"/>
        <v/>
      </c>
      <c r="O1200" s="194" t="str">
        <f t="shared" si="111"/>
        <v>是</v>
      </c>
      <c r="P1200" s="194" t="str">
        <f t="shared" si="115"/>
        <v>否</v>
      </c>
    </row>
    <row r="1201" s="175" customFormat="1" ht="18.95" customHeight="1" spans="1:16">
      <c r="A1201" s="185"/>
      <c r="B1201" s="186"/>
      <c r="C1201" s="690" t="s">
        <v>2254</v>
      </c>
      <c r="D1201" s="689" t="s">
        <v>2273</v>
      </c>
      <c r="E1201" s="186" t="s">
        <v>176</v>
      </c>
      <c r="F1201" s="60" t="s">
        <v>2272</v>
      </c>
      <c r="G1201" s="38">
        <v>137</v>
      </c>
      <c r="H1201" s="38" t="str">
        <f>IFERROR(VLOOKUP(D1201,#REF!,4,0),"0")</f>
        <v>0</v>
      </c>
      <c r="I1201" s="38"/>
      <c r="J1201" s="38">
        <f>VLOOKUP(F1201,'数据-省本级决算数'!$A:$B,2,0)</f>
        <v>168</v>
      </c>
      <c r="K1201" s="193">
        <f t="shared" si="112"/>
        <v>1.23</v>
      </c>
      <c r="L1201" s="193" t="e">
        <f t="shared" si="113"/>
        <v>#DIV/0!</v>
      </c>
      <c r="M1201" s="193">
        <f t="shared" si="114"/>
        <v>0</v>
      </c>
      <c r="N1201" s="148">
        <f t="shared" si="110"/>
        <v>0.226</v>
      </c>
      <c r="O1201" s="194" t="str">
        <f t="shared" si="111"/>
        <v>是</v>
      </c>
      <c r="P1201" s="194" t="str">
        <f t="shared" si="115"/>
        <v>否</v>
      </c>
    </row>
    <row r="1202" s="175" customFormat="1" ht="18.95" customHeight="1" spans="1:16">
      <c r="A1202" s="185" t="s">
        <v>165</v>
      </c>
      <c r="B1202" s="186"/>
      <c r="C1202" s="690" t="s">
        <v>2254</v>
      </c>
      <c r="D1202" s="689" t="s">
        <v>2275</v>
      </c>
      <c r="E1202" s="186" t="s">
        <v>176</v>
      </c>
      <c r="F1202" s="60" t="s">
        <v>2274</v>
      </c>
      <c r="G1202" s="38">
        <v>25</v>
      </c>
      <c r="H1202" s="38" t="str">
        <f>IFERROR(VLOOKUP(D1202,#REF!,4,0),"0")</f>
        <v>0</v>
      </c>
      <c r="I1202" s="38"/>
      <c r="J1202" s="38">
        <f>VLOOKUP(F1202,'数据-省本级决算数'!$A:$B,2,0)</f>
        <v>-30</v>
      </c>
      <c r="K1202" s="193">
        <f t="shared" si="112"/>
        <v>-1.2</v>
      </c>
      <c r="L1202" s="193" t="e">
        <f t="shared" si="113"/>
        <v>#DIV/0!</v>
      </c>
      <c r="M1202" s="193">
        <f t="shared" si="114"/>
        <v>0</v>
      </c>
      <c r="N1202" s="148">
        <f t="shared" si="110"/>
        <v>-2.2</v>
      </c>
      <c r="O1202" s="194" t="str">
        <f t="shared" si="111"/>
        <v>是</v>
      </c>
      <c r="P1202" s="194" t="str">
        <f t="shared" si="115"/>
        <v>否</v>
      </c>
    </row>
    <row r="1203" s="175" customFormat="1" ht="18.95" customHeight="1" spans="1:16">
      <c r="A1203" s="185" t="s">
        <v>165</v>
      </c>
      <c r="B1203" s="690" t="s">
        <v>2164</v>
      </c>
      <c r="C1203" s="186" t="s">
        <v>165</v>
      </c>
      <c r="D1203" s="689" t="s">
        <v>2277</v>
      </c>
      <c r="E1203" s="186"/>
      <c r="F1203" s="60" t="s">
        <v>2276</v>
      </c>
      <c r="G1203" s="38">
        <f ca="1">SUMIF($C1202:$C2424,$D1203,$G1202:$G2423)</f>
        <v>2871</v>
      </c>
      <c r="H1203" s="38">
        <f ca="1">SUMIF($C1202:$C2423,$D1203,$H1202:$H2422)</f>
        <v>0</v>
      </c>
      <c r="I1203" s="38">
        <f>IFERROR(VLOOKUP(F1203,'数据-省本级调整数'!$A:$B,2,0),0)</f>
        <v>3893</v>
      </c>
      <c r="J1203" s="38">
        <f>VLOOKUP(F1203,'数据-省本级决算数'!$A:$B,2,0)</f>
        <v>3893</v>
      </c>
      <c r="K1203" s="193">
        <f ca="1" t="shared" si="112"/>
        <v>1.36</v>
      </c>
      <c r="L1203" s="193" t="e">
        <f ca="1" t="shared" si="113"/>
        <v>#DIV/0!</v>
      </c>
      <c r="M1203" s="193">
        <f t="shared" si="114"/>
        <v>1</v>
      </c>
      <c r="N1203" s="148">
        <f ca="1" t="shared" si="110"/>
        <v>0.356</v>
      </c>
      <c r="O1203" s="194" t="str">
        <f ca="1" t="shared" si="111"/>
        <v>是</v>
      </c>
      <c r="P1203" s="194" t="str">
        <f t="shared" si="115"/>
        <v>是</v>
      </c>
    </row>
    <row r="1204" s="175" customFormat="1" ht="18.95" customHeight="1" spans="1:16">
      <c r="A1204" s="185" t="s">
        <v>165</v>
      </c>
      <c r="B1204" s="186"/>
      <c r="C1204" s="690" t="s">
        <v>2277</v>
      </c>
      <c r="D1204" s="689" t="s">
        <v>2278</v>
      </c>
      <c r="E1204" s="186" t="s">
        <v>176</v>
      </c>
      <c r="F1204" s="60" t="s">
        <v>170</v>
      </c>
      <c r="G1204" s="38">
        <v>0</v>
      </c>
      <c r="H1204" s="38" t="str">
        <f>IFERROR(VLOOKUP(D1204,#REF!,4,0),"0")</f>
        <v>0</v>
      </c>
      <c r="I1204" s="38"/>
      <c r="J1204" s="38">
        <f>VLOOKUP(F1204,'数据-省本级决算数'!$A:$B,2,0)</f>
        <v>4776</v>
      </c>
      <c r="K1204" s="193"/>
      <c r="L1204" s="193"/>
      <c r="M1204" s="193">
        <f t="shared" si="114"/>
        <v>0</v>
      </c>
      <c r="N1204" s="148" t="str">
        <f t="shared" si="110"/>
        <v/>
      </c>
      <c r="O1204" s="194" t="str">
        <f t="shared" si="111"/>
        <v>是</v>
      </c>
      <c r="P1204" s="194" t="str">
        <f t="shared" si="115"/>
        <v>否</v>
      </c>
    </row>
    <row r="1205" s="175" customFormat="1" ht="18.95" customHeight="1" spans="1:16">
      <c r="A1205" s="185" t="s">
        <v>165</v>
      </c>
      <c r="B1205" s="186"/>
      <c r="C1205" s="690" t="s">
        <v>2277</v>
      </c>
      <c r="D1205" s="689" t="s">
        <v>2279</v>
      </c>
      <c r="E1205" s="186" t="s">
        <v>176</v>
      </c>
      <c r="F1205" s="60" t="s">
        <v>172</v>
      </c>
      <c r="G1205" s="38">
        <v>0</v>
      </c>
      <c r="H1205" s="38" t="str">
        <f>IFERROR(VLOOKUP(D1205,#REF!,4,0),"0")</f>
        <v>0</v>
      </c>
      <c r="I1205" s="38"/>
      <c r="J1205" s="38">
        <f>VLOOKUP(F1205,'数据-省本级决算数'!$A:$B,2,0)</f>
        <v>590</v>
      </c>
      <c r="K1205" s="193"/>
      <c r="L1205" s="193"/>
      <c r="M1205" s="193">
        <f t="shared" si="114"/>
        <v>0</v>
      </c>
      <c r="N1205" s="148" t="str">
        <f t="shared" si="110"/>
        <v/>
      </c>
      <c r="O1205" s="194" t="str">
        <f t="shared" si="111"/>
        <v>是</v>
      </c>
      <c r="P1205" s="194" t="str">
        <f t="shared" si="115"/>
        <v>否</v>
      </c>
    </row>
    <row r="1206" s="175" customFormat="1" ht="18.95" customHeight="1" spans="1:16">
      <c r="A1206" s="185" t="s">
        <v>165</v>
      </c>
      <c r="B1206" s="186"/>
      <c r="C1206" s="690" t="s">
        <v>2277</v>
      </c>
      <c r="D1206" s="689" t="s">
        <v>2280</v>
      </c>
      <c r="E1206" s="186" t="s">
        <v>176</v>
      </c>
      <c r="F1206" s="60" t="s">
        <v>174</v>
      </c>
      <c r="G1206" s="38">
        <v>0</v>
      </c>
      <c r="H1206" s="38" t="str">
        <f>IFERROR(VLOOKUP(D1206,#REF!,4,0),"0")</f>
        <v>0</v>
      </c>
      <c r="I1206" s="38"/>
      <c r="J1206" s="38">
        <f>VLOOKUP(F1206,'数据-省本级决算数'!$A:$B,2,0)</f>
        <v>713</v>
      </c>
      <c r="K1206" s="193"/>
      <c r="L1206" s="193"/>
      <c r="M1206" s="193">
        <f t="shared" si="114"/>
        <v>0</v>
      </c>
      <c r="N1206" s="148" t="str">
        <f t="shared" si="110"/>
        <v/>
      </c>
      <c r="O1206" s="194" t="str">
        <f t="shared" si="111"/>
        <v>是</v>
      </c>
      <c r="P1206" s="194" t="str">
        <f t="shared" si="115"/>
        <v>否</v>
      </c>
    </row>
    <row r="1207" s="175" customFormat="1" ht="18.95" customHeight="1" spans="1:16">
      <c r="A1207" s="185" t="s">
        <v>165</v>
      </c>
      <c r="B1207" s="186"/>
      <c r="C1207" s="690" t="s">
        <v>2277</v>
      </c>
      <c r="D1207" s="689" t="s">
        <v>2282</v>
      </c>
      <c r="E1207" s="186" t="s">
        <v>176</v>
      </c>
      <c r="F1207" s="60" t="s">
        <v>2281</v>
      </c>
      <c r="G1207" s="38">
        <v>0</v>
      </c>
      <c r="H1207" s="38" t="str">
        <f>IFERROR(VLOOKUP(D1207,#REF!,4,0),"0")</f>
        <v>0</v>
      </c>
      <c r="I1207" s="38"/>
      <c r="J1207" s="38">
        <f>VLOOKUP(F1207,'数据-省本级决算数'!$A:$B,2,0)</f>
        <v>0</v>
      </c>
      <c r="K1207" s="193"/>
      <c r="L1207" s="193"/>
      <c r="M1207" s="193">
        <f t="shared" si="114"/>
        <v>0</v>
      </c>
      <c r="N1207" s="148" t="str">
        <f t="shared" si="110"/>
        <v/>
      </c>
      <c r="O1207" s="194" t="str">
        <f t="shared" si="111"/>
        <v>否</v>
      </c>
      <c r="P1207" s="194" t="str">
        <f t="shared" si="115"/>
        <v>否</v>
      </c>
    </row>
    <row r="1208" s="175" customFormat="1" ht="18.95" customHeight="1" spans="1:16">
      <c r="A1208" s="185" t="s">
        <v>165</v>
      </c>
      <c r="B1208" s="186"/>
      <c r="C1208" s="690" t="s">
        <v>2277</v>
      </c>
      <c r="D1208" s="689" t="s">
        <v>2284</v>
      </c>
      <c r="E1208" s="186" t="s">
        <v>176</v>
      </c>
      <c r="F1208" s="60" t="s">
        <v>2283</v>
      </c>
      <c r="G1208" s="38">
        <v>0</v>
      </c>
      <c r="H1208" s="38" t="str">
        <f>IFERROR(VLOOKUP(D1208,#REF!,4,0),"0")</f>
        <v>0</v>
      </c>
      <c r="I1208" s="38"/>
      <c r="J1208" s="38">
        <f>VLOOKUP(F1208,'数据-省本级决算数'!$A:$B,2,0)</f>
        <v>0</v>
      </c>
      <c r="K1208" s="193"/>
      <c r="L1208" s="193"/>
      <c r="M1208" s="193">
        <f t="shared" si="114"/>
        <v>0</v>
      </c>
      <c r="N1208" s="148" t="str">
        <f t="shared" si="110"/>
        <v/>
      </c>
      <c r="O1208" s="194" t="str">
        <f t="shared" si="111"/>
        <v>否</v>
      </c>
      <c r="P1208" s="194" t="str">
        <f t="shared" si="115"/>
        <v>否</v>
      </c>
    </row>
    <row r="1209" s="175" customFormat="1" ht="18.95" customHeight="1" spans="1:16">
      <c r="A1209" s="185"/>
      <c r="B1209" s="186"/>
      <c r="C1209" s="690" t="s">
        <v>2277</v>
      </c>
      <c r="D1209" s="689" t="s">
        <v>2286</v>
      </c>
      <c r="E1209" s="186" t="s">
        <v>176</v>
      </c>
      <c r="F1209" s="39" t="s">
        <v>2285</v>
      </c>
      <c r="G1209" s="38">
        <v>0</v>
      </c>
      <c r="H1209" s="38" t="str">
        <f>IFERROR(VLOOKUP(D1209,#REF!,4,0),"0")</f>
        <v>0</v>
      </c>
      <c r="I1209" s="38"/>
      <c r="J1209" s="38">
        <f>VLOOKUP(F1209,'数据-省本级决算数'!$A:$B,2,0)</f>
        <v>0</v>
      </c>
      <c r="K1209" s="193"/>
      <c r="L1209" s="193"/>
      <c r="M1209" s="193">
        <f t="shared" si="114"/>
        <v>0</v>
      </c>
      <c r="N1209" s="148" t="str">
        <f t="shared" si="110"/>
        <v/>
      </c>
      <c r="O1209" s="194" t="str">
        <f t="shared" si="111"/>
        <v>否</v>
      </c>
      <c r="P1209" s="194" t="str">
        <f t="shared" si="115"/>
        <v>否</v>
      </c>
    </row>
    <row r="1210" s="175" customFormat="1" ht="18.95" customHeight="1" spans="1:16">
      <c r="A1210" s="185"/>
      <c r="B1210" s="186"/>
      <c r="C1210" s="690" t="s">
        <v>2277</v>
      </c>
      <c r="D1210" s="689" t="s">
        <v>2288</v>
      </c>
      <c r="E1210" s="186" t="s">
        <v>176</v>
      </c>
      <c r="F1210" s="39" t="s">
        <v>2287</v>
      </c>
      <c r="G1210" s="38">
        <v>0</v>
      </c>
      <c r="H1210" s="38" t="str">
        <f>IFERROR(VLOOKUP(D1210,#REF!,4,0),"0")</f>
        <v>0</v>
      </c>
      <c r="I1210" s="38"/>
      <c r="J1210" s="38">
        <f>VLOOKUP(F1210,'数据-省本级决算数'!$A:$B,2,0)</f>
        <v>51</v>
      </c>
      <c r="K1210" s="193"/>
      <c r="L1210" s="193"/>
      <c r="M1210" s="193">
        <f t="shared" si="114"/>
        <v>0</v>
      </c>
      <c r="N1210" s="148" t="str">
        <f t="shared" si="110"/>
        <v/>
      </c>
      <c r="O1210" s="194" t="str">
        <f t="shared" si="111"/>
        <v>是</v>
      </c>
      <c r="P1210" s="194" t="str">
        <f t="shared" si="115"/>
        <v>否</v>
      </c>
    </row>
    <row r="1211" s="175" customFormat="1" ht="18.95" customHeight="1" spans="1:16">
      <c r="A1211" s="185"/>
      <c r="B1211" s="186"/>
      <c r="C1211" s="690" t="s">
        <v>2277</v>
      </c>
      <c r="D1211" s="187" t="s">
        <v>2290</v>
      </c>
      <c r="E1211" s="186" t="s">
        <v>176</v>
      </c>
      <c r="F1211" s="39" t="s">
        <v>2289</v>
      </c>
      <c r="G1211" s="38">
        <v>0</v>
      </c>
      <c r="H1211" s="38" t="str">
        <f>IFERROR(VLOOKUP(D1211,#REF!,4,0),"0")</f>
        <v>0</v>
      </c>
      <c r="I1211" s="38"/>
      <c r="J1211" s="38">
        <f>VLOOKUP(F1211,'数据-省本级决算数'!$A:$B,2,0)</f>
        <v>118</v>
      </c>
      <c r="K1211" s="193"/>
      <c r="L1211" s="193" t="e">
        <f t="shared" si="113"/>
        <v>#DIV/0!</v>
      </c>
      <c r="M1211" s="193">
        <f t="shared" si="114"/>
        <v>0</v>
      </c>
      <c r="N1211" s="148" t="str">
        <f t="shared" si="110"/>
        <v/>
      </c>
      <c r="O1211" s="194" t="str">
        <f t="shared" si="111"/>
        <v>是</v>
      </c>
      <c r="P1211" s="194" t="str">
        <f t="shared" si="115"/>
        <v>否</v>
      </c>
    </row>
    <row r="1212" s="175" customFormat="1" ht="18.95" customHeight="1" spans="1:16">
      <c r="A1212" s="185"/>
      <c r="B1212" s="186"/>
      <c r="C1212" s="690" t="s">
        <v>2277</v>
      </c>
      <c r="D1212" s="187" t="s">
        <v>2292</v>
      </c>
      <c r="E1212" s="186" t="s">
        <v>176</v>
      </c>
      <c r="F1212" s="39" t="s">
        <v>2291</v>
      </c>
      <c r="G1212" s="38">
        <v>2356</v>
      </c>
      <c r="H1212" s="38" t="str">
        <f>IFERROR(VLOOKUP(D1212,#REF!,4,0),"0")</f>
        <v>0</v>
      </c>
      <c r="I1212" s="38"/>
      <c r="J1212" s="38">
        <f>VLOOKUP(F1212,'数据-省本级决算数'!$A:$B,2,0)</f>
        <v>2667</v>
      </c>
      <c r="K1212" s="193">
        <f t="shared" si="112"/>
        <v>1.13</v>
      </c>
      <c r="L1212" s="193" t="e">
        <f t="shared" si="113"/>
        <v>#DIV/0!</v>
      </c>
      <c r="M1212" s="193">
        <f t="shared" si="114"/>
        <v>0</v>
      </c>
      <c r="N1212" s="148">
        <f t="shared" si="110"/>
        <v>0.132</v>
      </c>
      <c r="O1212" s="194" t="str">
        <f t="shared" si="111"/>
        <v>是</v>
      </c>
      <c r="P1212" s="194" t="str">
        <f t="shared" si="115"/>
        <v>否</v>
      </c>
    </row>
    <row r="1213" s="175" customFormat="1" ht="18.95" customHeight="1" spans="1:16">
      <c r="A1213" s="185" t="s">
        <v>165</v>
      </c>
      <c r="B1213" s="186" t="s">
        <v>165</v>
      </c>
      <c r="C1213" s="690" t="s">
        <v>2277</v>
      </c>
      <c r="D1213" s="187" t="s">
        <v>2294</v>
      </c>
      <c r="E1213" s="186" t="s">
        <v>176</v>
      </c>
      <c r="F1213" s="39" t="s">
        <v>2293</v>
      </c>
      <c r="G1213" s="38">
        <v>0</v>
      </c>
      <c r="H1213" s="38" t="str">
        <f>IFERROR(VLOOKUP(D1213,#REF!,4,0),"0")</f>
        <v>0</v>
      </c>
      <c r="I1213" s="38"/>
      <c r="J1213" s="38">
        <f>VLOOKUP(F1213,'数据-省本级决算数'!$A:$B,2,0)</f>
        <v>0</v>
      </c>
      <c r="K1213" s="193"/>
      <c r="L1213" s="193"/>
      <c r="M1213" s="193">
        <f t="shared" si="114"/>
        <v>0</v>
      </c>
      <c r="N1213" s="148" t="str">
        <f t="shared" ref="N1213:N1276" si="116">IF(ISERROR(J1213/G1213-1),"",J1213/G1213-1)</f>
        <v/>
      </c>
      <c r="O1213" s="194" t="str">
        <f t="shared" si="111"/>
        <v>否</v>
      </c>
      <c r="P1213" s="194" t="str">
        <f t="shared" si="115"/>
        <v>否</v>
      </c>
    </row>
    <row r="1214" s="175" customFormat="1" ht="18.95" customHeight="1" spans="1:16">
      <c r="A1214" s="185" t="s">
        <v>165</v>
      </c>
      <c r="B1214" s="186" t="s">
        <v>165</v>
      </c>
      <c r="C1214" s="690" t="s">
        <v>2277</v>
      </c>
      <c r="D1214" s="187" t="s">
        <v>2296</v>
      </c>
      <c r="E1214" s="186" t="s">
        <v>176</v>
      </c>
      <c r="F1214" s="39" t="s">
        <v>2295</v>
      </c>
      <c r="G1214" s="38">
        <v>15</v>
      </c>
      <c r="H1214" s="38" t="str">
        <f>IFERROR(VLOOKUP(D1214,#REF!,4,0),"0")</f>
        <v>0</v>
      </c>
      <c r="I1214" s="38"/>
      <c r="J1214" s="38">
        <f>VLOOKUP(F1214,'数据-省本级决算数'!$A:$B,2,0)</f>
        <v>557</v>
      </c>
      <c r="K1214" s="193">
        <f t="shared" si="112"/>
        <v>37.13</v>
      </c>
      <c r="L1214" s="193" t="e">
        <f t="shared" si="113"/>
        <v>#DIV/0!</v>
      </c>
      <c r="M1214" s="193">
        <f t="shared" si="114"/>
        <v>0</v>
      </c>
      <c r="N1214" s="148">
        <f t="shared" si="116"/>
        <v>36.133</v>
      </c>
      <c r="O1214" s="194" t="str">
        <f t="shared" si="111"/>
        <v>是</v>
      </c>
      <c r="P1214" s="194" t="str">
        <f t="shared" si="115"/>
        <v>否</v>
      </c>
    </row>
    <row r="1215" s="175" customFormat="1" ht="18.95" customHeight="1" spans="1:16">
      <c r="A1215" s="185" t="s">
        <v>165</v>
      </c>
      <c r="B1215" s="186" t="s">
        <v>165</v>
      </c>
      <c r="C1215" s="690" t="s">
        <v>2277</v>
      </c>
      <c r="D1215" s="187" t="s">
        <v>2298</v>
      </c>
      <c r="E1215" s="186" t="s">
        <v>176</v>
      </c>
      <c r="F1215" s="39" t="s">
        <v>2297</v>
      </c>
      <c r="G1215" s="38">
        <v>0</v>
      </c>
      <c r="H1215" s="38" t="str">
        <f>IFERROR(VLOOKUP(D1215,#REF!,4,0),"0")</f>
        <v>0</v>
      </c>
      <c r="I1215" s="38"/>
      <c r="J1215" s="38">
        <f>VLOOKUP(F1215,'数据-省本级决算数'!$A:$B,2,0)</f>
        <v>0</v>
      </c>
      <c r="K1215" s="193"/>
      <c r="L1215" s="193"/>
      <c r="M1215" s="193">
        <f t="shared" si="114"/>
        <v>0</v>
      </c>
      <c r="N1215" s="148" t="str">
        <f t="shared" si="116"/>
        <v/>
      </c>
      <c r="O1215" s="194" t="str">
        <f t="shared" si="111"/>
        <v>否</v>
      </c>
      <c r="P1215" s="194" t="str">
        <f t="shared" si="115"/>
        <v>否</v>
      </c>
    </row>
    <row r="1216" s="175" customFormat="1" ht="18.95" customHeight="1" spans="1:16">
      <c r="A1216" s="185" t="s">
        <v>165</v>
      </c>
      <c r="B1216" s="186" t="s">
        <v>165</v>
      </c>
      <c r="C1216" s="690" t="s">
        <v>2277</v>
      </c>
      <c r="D1216" s="187" t="s">
        <v>2300</v>
      </c>
      <c r="E1216" s="186" t="s">
        <v>176</v>
      </c>
      <c r="F1216" s="60" t="s">
        <v>2299</v>
      </c>
      <c r="G1216" s="38">
        <v>0</v>
      </c>
      <c r="H1216" s="38" t="str">
        <f>IFERROR(VLOOKUP(D1216,#REF!,4,0),"0")</f>
        <v>0</v>
      </c>
      <c r="I1216" s="38"/>
      <c r="J1216" s="38">
        <f>VLOOKUP(F1216,'数据-省本级决算数'!$A:$B,2,0)</f>
        <v>0</v>
      </c>
      <c r="K1216" s="193"/>
      <c r="L1216" s="193"/>
      <c r="M1216" s="193">
        <f t="shared" si="114"/>
        <v>0</v>
      </c>
      <c r="N1216" s="148" t="str">
        <f t="shared" si="116"/>
        <v/>
      </c>
      <c r="O1216" s="194" t="str">
        <f t="shared" si="111"/>
        <v>否</v>
      </c>
      <c r="P1216" s="194" t="str">
        <f t="shared" si="115"/>
        <v>否</v>
      </c>
    </row>
    <row r="1217" s="175" customFormat="1" ht="18.95" customHeight="1" spans="1:16">
      <c r="A1217" s="185" t="s">
        <v>165</v>
      </c>
      <c r="B1217" s="186" t="s">
        <v>165</v>
      </c>
      <c r="C1217" s="690" t="s">
        <v>2277</v>
      </c>
      <c r="D1217" s="187" t="s">
        <v>2302</v>
      </c>
      <c r="E1217" s="186" t="s">
        <v>176</v>
      </c>
      <c r="F1217" s="60" t="s">
        <v>2301</v>
      </c>
      <c r="G1217" s="38">
        <v>0</v>
      </c>
      <c r="H1217" s="38" t="str">
        <f>IFERROR(VLOOKUP(D1217,#REF!,4,0),"0")</f>
        <v>0</v>
      </c>
      <c r="I1217" s="38"/>
      <c r="J1217" s="38">
        <f>VLOOKUP(F1217,'数据-省本级决算数'!$A:$B,2,0)</f>
        <v>0</v>
      </c>
      <c r="K1217" s="193"/>
      <c r="L1217" s="193"/>
      <c r="M1217" s="193">
        <f t="shared" si="114"/>
        <v>0</v>
      </c>
      <c r="N1217" s="148" t="str">
        <f t="shared" si="116"/>
        <v/>
      </c>
      <c r="O1217" s="194" t="str">
        <f t="shared" si="111"/>
        <v>否</v>
      </c>
      <c r="P1217" s="194" t="str">
        <f t="shared" si="115"/>
        <v>否</v>
      </c>
    </row>
    <row r="1218" s="175" customFormat="1" ht="18.95" customHeight="1" spans="1:16">
      <c r="A1218" s="185" t="s">
        <v>165</v>
      </c>
      <c r="B1218" s="186" t="s">
        <v>165</v>
      </c>
      <c r="C1218" s="690" t="s">
        <v>2277</v>
      </c>
      <c r="D1218" s="187" t="s">
        <v>2304</v>
      </c>
      <c r="E1218" s="186" t="s">
        <v>176</v>
      </c>
      <c r="F1218" s="60" t="s">
        <v>2303</v>
      </c>
      <c r="G1218" s="38">
        <v>500</v>
      </c>
      <c r="H1218" s="38" t="str">
        <f>IFERROR(VLOOKUP(D1218,#REF!,4,0),"0")</f>
        <v>0</v>
      </c>
      <c r="I1218" s="38"/>
      <c r="J1218" s="38">
        <f>VLOOKUP(F1218,'数据-省本级决算数'!$A:$B,2,0)</f>
        <v>500</v>
      </c>
      <c r="K1218" s="193">
        <f t="shared" si="112"/>
        <v>1</v>
      </c>
      <c r="L1218" s="193" t="e">
        <f t="shared" si="113"/>
        <v>#DIV/0!</v>
      </c>
      <c r="M1218" s="193">
        <f t="shared" si="114"/>
        <v>0</v>
      </c>
      <c r="N1218" s="148">
        <f t="shared" si="116"/>
        <v>0</v>
      </c>
      <c r="O1218" s="194" t="str">
        <f t="shared" si="111"/>
        <v>是</v>
      </c>
      <c r="P1218" s="194" t="str">
        <f t="shared" si="115"/>
        <v>否</v>
      </c>
    </row>
    <row r="1219" s="175" customFormat="1" ht="18.95" customHeight="1" spans="1:16">
      <c r="A1219" s="185" t="s">
        <v>165</v>
      </c>
      <c r="B1219" s="690" t="s">
        <v>2164</v>
      </c>
      <c r="C1219" s="186"/>
      <c r="D1219" s="187" t="s">
        <v>2306</v>
      </c>
      <c r="E1219" s="186" t="s">
        <v>176</v>
      </c>
      <c r="F1219" s="60" t="s">
        <v>2305</v>
      </c>
      <c r="G1219" s="38">
        <v>0</v>
      </c>
      <c r="H1219" s="38" t="str">
        <f>IFERROR(VLOOKUP(D1219,#REF!,4,0),"0")</f>
        <v>0</v>
      </c>
      <c r="I1219" s="38">
        <f>IFERROR(VLOOKUP(F1219,'数据-省本级调整数'!$A:$B,2,0),0)</f>
        <v>112870</v>
      </c>
      <c r="J1219" s="38">
        <f>VLOOKUP(F1219,'数据-省本级决算数'!$A:$B,2,0)</f>
        <v>6</v>
      </c>
      <c r="K1219" s="193"/>
      <c r="L1219" s="193"/>
      <c r="M1219" s="193">
        <f t="shared" si="114"/>
        <v>0</v>
      </c>
      <c r="N1219" s="148" t="str">
        <f t="shared" si="116"/>
        <v/>
      </c>
      <c r="O1219" s="194" t="str">
        <f t="shared" si="111"/>
        <v>是</v>
      </c>
      <c r="P1219" s="194" t="str">
        <f t="shared" si="115"/>
        <v>是</v>
      </c>
    </row>
    <row r="1220" s="175" customFormat="1" ht="18.95" customHeight="1" spans="1:16">
      <c r="A1220" s="185" t="s">
        <v>164</v>
      </c>
      <c r="B1220" s="186" t="s">
        <v>165</v>
      </c>
      <c r="C1220" s="186"/>
      <c r="D1220" s="187" t="s">
        <v>2308</v>
      </c>
      <c r="E1220" s="186"/>
      <c r="F1220" s="61" t="s">
        <v>2307</v>
      </c>
      <c r="G1220" s="188">
        <f ca="1">SUMIF($B1221:$B$1300,$D1220,$G1221:$G$1300)</f>
        <v>55644</v>
      </c>
      <c r="H1220" s="188">
        <f ca="1">SUMIF($B1221:$B$1300,$D1220,$H1221:$H$1300)</f>
        <v>0</v>
      </c>
      <c r="I1220" s="188">
        <f>SUMIF($B1221:$B$1300,$D1220,$I1221:$I$1300)</f>
        <v>64566</v>
      </c>
      <c r="J1220" s="188">
        <f>VLOOKUP(F1220,'数据-省本级决算数'!$A:$B,2,0)</f>
        <v>61260</v>
      </c>
      <c r="K1220" s="200">
        <f ca="1" t="shared" si="112"/>
        <v>1.1</v>
      </c>
      <c r="L1220" s="200" t="e">
        <f ca="1" t="shared" si="113"/>
        <v>#DIV/0!</v>
      </c>
      <c r="M1220" s="200">
        <f t="shared" si="114"/>
        <v>0.95</v>
      </c>
      <c r="N1220" s="146">
        <f ca="1" t="shared" si="116"/>
        <v>0.101</v>
      </c>
      <c r="O1220" s="194" t="str">
        <f ca="1" t="shared" ref="O1220:O1283" si="117">IF(F1220&lt;&gt;"",IF(SUM(G1220:J1220)&lt;&gt;0,"是","否"),"空")</f>
        <v>是</v>
      </c>
      <c r="P1220" s="194" t="str">
        <f t="shared" si="115"/>
        <v>是</v>
      </c>
    </row>
    <row r="1221" s="175" customFormat="1" ht="18.95" customHeight="1" spans="1:16">
      <c r="A1221" s="185" t="s">
        <v>165</v>
      </c>
      <c r="B1221" s="690" t="s">
        <v>2308</v>
      </c>
      <c r="C1221" s="186"/>
      <c r="D1221" s="187" t="s">
        <v>2310</v>
      </c>
      <c r="E1221" s="186"/>
      <c r="F1221" s="60" t="s">
        <v>2309</v>
      </c>
      <c r="G1221" s="38">
        <f ca="1">SUMIF($C1220:$C2442,$D1221,$G1220:$G2441)</f>
        <v>7840</v>
      </c>
      <c r="H1221" s="38">
        <f ca="1">SUMIF($C1220:$C2441,$D1221,$H1220:$H2440)</f>
        <v>0</v>
      </c>
      <c r="I1221" s="38">
        <f>IFERROR(VLOOKUP(F1221,'数据-省本级调整数'!$A:$B,2,0),0)</f>
        <v>8780</v>
      </c>
      <c r="J1221" s="38">
        <f>VLOOKUP(F1221,'数据-省本级决算数'!$A:$B,2,0)</f>
        <v>6082</v>
      </c>
      <c r="K1221" s="193">
        <f ca="1" t="shared" ref="K1221:K1283" si="118">J1221/G1221</f>
        <v>0.78</v>
      </c>
      <c r="L1221" s="193" t="e">
        <f ca="1" t="shared" ref="L1221:L1283" si="119">J1221/H1221</f>
        <v>#DIV/0!</v>
      </c>
      <c r="M1221" s="193">
        <f t="shared" ref="M1221:M1284" si="120">IFERROR(J1221/I1221,0)</f>
        <v>0.69</v>
      </c>
      <c r="N1221" s="148">
        <f ca="1" t="shared" si="116"/>
        <v>-0.224</v>
      </c>
      <c r="O1221" s="194" t="str">
        <f ca="1" t="shared" si="117"/>
        <v>是</v>
      </c>
      <c r="P1221" s="194" t="str">
        <f t="shared" ref="P1221:P1284" si="121">IF(C1221&lt;&gt;"",IF(OR(LEFT(D1221,3)="205",LEFT(D1221,3)="206",LEFT(D1221,3)="207",LEFT(D1221,3)="208",LEFT(D1221,3)="210",LEFT(D1221,3)="213"),"是","否"),"是")</f>
        <v>是</v>
      </c>
    </row>
    <row r="1222" s="175" customFormat="1" ht="18.95" customHeight="1" spans="1:16">
      <c r="A1222" s="185" t="s">
        <v>165</v>
      </c>
      <c r="B1222" s="186" t="s">
        <v>165</v>
      </c>
      <c r="C1222" s="690" t="s">
        <v>2310</v>
      </c>
      <c r="D1222" s="187" t="s">
        <v>2312</v>
      </c>
      <c r="E1222" s="186" t="s">
        <v>176</v>
      </c>
      <c r="F1222" s="60" t="s">
        <v>2311</v>
      </c>
      <c r="G1222" s="38">
        <v>0</v>
      </c>
      <c r="H1222" s="38" t="str">
        <f>IFERROR(VLOOKUP(D1222,#REF!,4,0),"0")</f>
        <v>0</v>
      </c>
      <c r="I1222" s="38"/>
      <c r="J1222" s="38">
        <f>VLOOKUP(F1222,'数据-省本级决算数'!$A:$B,2,0)</f>
        <v>0</v>
      </c>
      <c r="K1222" s="193"/>
      <c r="L1222" s="193"/>
      <c r="M1222" s="193">
        <f t="shared" si="120"/>
        <v>0</v>
      </c>
      <c r="N1222" s="148" t="str">
        <f t="shared" si="116"/>
        <v/>
      </c>
      <c r="O1222" s="194" t="str">
        <f t="shared" si="117"/>
        <v>否</v>
      </c>
      <c r="P1222" s="194" t="str">
        <f t="shared" si="121"/>
        <v>否</v>
      </c>
    </row>
    <row r="1223" s="175" customFormat="1" ht="18.95" customHeight="1" spans="1:16">
      <c r="A1223" s="185" t="s">
        <v>165</v>
      </c>
      <c r="B1223" s="186" t="s">
        <v>165</v>
      </c>
      <c r="C1223" s="690" t="s">
        <v>2310</v>
      </c>
      <c r="D1223" s="187" t="s">
        <v>2314</v>
      </c>
      <c r="E1223" s="186" t="s">
        <v>176</v>
      </c>
      <c r="F1223" s="39" t="s">
        <v>2313</v>
      </c>
      <c r="G1223" s="38">
        <v>0</v>
      </c>
      <c r="H1223" s="38" t="str">
        <f>IFERROR(VLOOKUP(D1223,#REF!,4,0),"0")</f>
        <v>0</v>
      </c>
      <c r="I1223" s="38"/>
      <c r="J1223" s="38">
        <f>VLOOKUP(F1223,'数据-省本级决算数'!$A:$B,2,0)</f>
        <v>0</v>
      </c>
      <c r="K1223" s="193"/>
      <c r="L1223" s="193"/>
      <c r="M1223" s="193">
        <f t="shared" si="120"/>
        <v>0</v>
      </c>
      <c r="N1223" s="148" t="str">
        <f t="shared" si="116"/>
        <v/>
      </c>
      <c r="O1223" s="194" t="str">
        <f t="shared" si="117"/>
        <v>否</v>
      </c>
      <c r="P1223" s="194" t="str">
        <f t="shared" si="121"/>
        <v>否</v>
      </c>
    </row>
    <row r="1224" s="175" customFormat="1" ht="18.95" customHeight="1" spans="1:16">
      <c r="A1224" s="185" t="s">
        <v>165</v>
      </c>
      <c r="B1224" s="186" t="s">
        <v>165</v>
      </c>
      <c r="C1224" s="690" t="s">
        <v>2310</v>
      </c>
      <c r="D1224" s="187" t="s">
        <v>2316</v>
      </c>
      <c r="E1224" s="186" t="s">
        <v>176</v>
      </c>
      <c r="F1224" s="60" t="s">
        <v>2315</v>
      </c>
      <c r="G1224" s="38">
        <v>7656</v>
      </c>
      <c r="H1224" s="38" t="str">
        <f>IFERROR(VLOOKUP(D1224,#REF!,4,0),"0")</f>
        <v>0</v>
      </c>
      <c r="I1224" s="38"/>
      <c r="J1224" s="38">
        <f>VLOOKUP(F1224,'数据-省本级决算数'!$A:$B,2,0)</f>
        <v>0</v>
      </c>
      <c r="K1224" s="193">
        <f t="shared" si="118"/>
        <v>0</v>
      </c>
      <c r="L1224" s="193" t="e">
        <f t="shared" si="119"/>
        <v>#DIV/0!</v>
      </c>
      <c r="M1224" s="193">
        <f t="shared" si="120"/>
        <v>0</v>
      </c>
      <c r="N1224" s="148">
        <f t="shared" si="116"/>
        <v>-1</v>
      </c>
      <c r="O1224" s="194" t="str">
        <f t="shared" si="117"/>
        <v>是</v>
      </c>
      <c r="P1224" s="194" t="str">
        <f t="shared" si="121"/>
        <v>否</v>
      </c>
    </row>
    <row r="1225" s="175" customFormat="1" ht="18.95" customHeight="1" spans="1:16">
      <c r="A1225" s="185" t="s">
        <v>165</v>
      </c>
      <c r="B1225" s="186" t="s">
        <v>165</v>
      </c>
      <c r="C1225" s="690" t="s">
        <v>2310</v>
      </c>
      <c r="D1225" s="187" t="s">
        <v>2318</v>
      </c>
      <c r="E1225" s="186" t="s">
        <v>176</v>
      </c>
      <c r="F1225" s="60" t="s">
        <v>2317</v>
      </c>
      <c r="G1225" s="38">
        <v>0</v>
      </c>
      <c r="H1225" s="38" t="str">
        <f>IFERROR(VLOOKUP(D1225,#REF!,4,0),"0")</f>
        <v>0</v>
      </c>
      <c r="I1225" s="38"/>
      <c r="J1225" s="38">
        <f>VLOOKUP(F1225,'数据-省本级决算数'!$A:$B,2,0)</f>
        <v>0</v>
      </c>
      <c r="K1225" s="193"/>
      <c r="L1225" s="193"/>
      <c r="M1225" s="193">
        <f t="shared" si="120"/>
        <v>0</v>
      </c>
      <c r="N1225" s="148" t="str">
        <f t="shared" si="116"/>
        <v/>
      </c>
      <c r="O1225" s="194" t="str">
        <f t="shared" si="117"/>
        <v>否</v>
      </c>
      <c r="P1225" s="194" t="str">
        <f t="shared" si="121"/>
        <v>否</v>
      </c>
    </row>
    <row r="1226" s="175" customFormat="1" ht="18.95" customHeight="1" spans="1:16">
      <c r="A1226" s="185" t="s">
        <v>165</v>
      </c>
      <c r="B1226" s="186" t="s">
        <v>165</v>
      </c>
      <c r="C1226" s="690" t="s">
        <v>2310</v>
      </c>
      <c r="D1226" s="187" t="s">
        <v>2320</v>
      </c>
      <c r="E1226" s="186" t="s">
        <v>176</v>
      </c>
      <c r="F1226" s="60" t="s">
        <v>2319</v>
      </c>
      <c r="G1226" s="38">
        <v>0</v>
      </c>
      <c r="H1226" s="38" t="str">
        <f>IFERROR(VLOOKUP(D1226,#REF!,4,0),"0")</f>
        <v>0</v>
      </c>
      <c r="I1226" s="38"/>
      <c r="J1226" s="38">
        <f>VLOOKUP(F1226,'数据-省本级决算数'!$A:$B,2,0)</f>
        <v>3045</v>
      </c>
      <c r="K1226" s="193"/>
      <c r="L1226" s="193" t="e">
        <f t="shared" si="119"/>
        <v>#DIV/0!</v>
      </c>
      <c r="M1226" s="193">
        <f t="shared" si="120"/>
        <v>0</v>
      </c>
      <c r="N1226" s="148" t="str">
        <f t="shared" si="116"/>
        <v/>
      </c>
      <c r="O1226" s="194" t="str">
        <f t="shared" si="117"/>
        <v>是</v>
      </c>
      <c r="P1226" s="194" t="str">
        <f t="shared" si="121"/>
        <v>否</v>
      </c>
    </row>
    <row r="1227" s="175" customFormat="1" ht="18.95" customHeight="1" spans="1:16">
      <c r="A1227" s="185" t="s">
        <v>165</v>
      </c>
      <c r="B1227" s="186" t="s">
        <v>165</v>
      </c>
      <c r="C1227" s="690" t="s">
        <v>2310</v>
      </c>
      <c r="D1227" s="187" t="s">
        <v>2322</v>
      </c>
      <c r="E1227" s="186" t="s">
        <v>176</v>
      </c>
      <c r="F1227" s="60" t="s">
        <v>2321</v>
      </c>
      <c r="G1227" s="38">
        <v>0</v>
      </c>
      <c r="H1227" s="38" t="str">
        <f>IFERROR(VLOOKUP(D1227,#REF!,4,0),"0")</f>
        <v>0</v>
      </c>
      <c r="I1227" s="38"/>
      <c r="J1227" s="38">
        <f>VLOOKUP(F1227,'数据-省本级决算数'!$A:$B,2,0)</f>
        <v>0</v>
      </c>
      <c r="K1227" s="193"/>
      <c r="L1227" s="193" t="e">
        <f t="shared" si="119"/>
        <v>#DIV/0!</v>
      </c>
      <c r="M1227" s="193">
        <f t="shared" si="120"/>
        <v>0</v>
      </c>
      <c r="N1227" s="148" t="str">
        <f t="shared" si="116"/>
        <v/>
      </c>
      <c r="O1227" s="194" t="str">
        <f t="shared" si="117"/>
        <v>否</v>
      </c>
      <c r="P1227" s="194" t="str">
        <f t="shared" si="121"/>
        <v>否</v>
      </c>
    </row>
    <row r="1228" s="175" customFormat="1" ht="18.95" customHeight="1" spans="1:16">
      <c r="A1228" s="185" t="s">
        <v>165</v>
      </c>
      <c r="B1228" s="186" t="s">
        <v>165</v>
      </c>
      <c r="C1228" s="690" t="s">
        <v>2310</v>
      </c>
      <c r="D1228" s="187" t="s">
        <v>2324</v>
      </c>
      <c r="E1228" s="186" t="s">
        <v>176</v>
      </c>
      <c r="F1228" s="60" t="s">
        <v>2323</v>
      </c>
      <c r="G1228" s="38">
        <v>0</v>
      </c>
      <c r="H1228" s="38" t="str">
        <f>IFERROR(VLOOKUP(D1228,#REF!,4,0),"0")</f>
        <v>0</v>
      </c>
      <c r="I1228" s="38"/>
      <c r="J1228" s="38">
        <f>VLOOKUP(F1228,'数据-省本级决算数'!$A:$B,2,0)</f>
        <v>0</v>
      </c>
      <c r="K1228" s="193"/>
      <c r="L1228" s="193"/>
      <c r="M1228" s="193">
        <f t="shared" si="120"/>
        <v>0</v>
      </c>
      <c r="N1228" s="148" t="str">
        <f t="shared" si="116"/>
        <v/>
      </c>
      <c r="O1228" s="194" t="str">
        <f t="shared" si="117"/>
        <v>否</v>
      </c>
      <c r="P1228" s="194" t="str">
        <f t="shared" si="121"/>
        <v>否</v>
      </c>
    </row>
    <row r="1229" s="175" customFormat="1" ht="18.95" customHeight="1" spans="1:16">
      <c r="A1229" s="185" t="s">
        <v>165</v>
      </c>
      <c r="B1229" s="186" t="s">
        <v>165</v>
      </c>
      <c r="C1229" s="690" t="s">
        <v>2310</v>
      </c>
      <c r="D1229" s="187" t="s">
        <v>2326</v>
      </c>
      <c r="E1229" s="186" t="s">
        <v>176</v>
      </c>
      <c r="F1229" s="39" t="s">
        <v>2325</v>
      </c>
      <c r="G1229" s="38">
        <v>184</v>
      </c>
      <c r="H1229" s="38" t="str">
        <f>IFERROR(VLOOKUP(D1229,#REF!,4,0),"0")</f>
        <v>0</v>
      </c>
      <c r="I1229" s="38"/>
      <c r="J1229" s="38">
        <f>VLOOKUP(F1229,'数据-省本级决算数'!$A:$B,2,0)</f>
        <v>3037</v>
      </c>
      <c r="K1229" s="193">
        <f t="shared" si="118"/>
        <v>16.51</v>
      </c>
      <c r="L1229" s="193" t="e">
        <f t="shared" si="119"/>
        <v>#DIV/0!</v>
      </c>
      <c r="M1229" s="193">
        <f t="shared" si="120"/>
        <v>0</v>
      </c>
      <c r="N1229" s="148">
        <f t="shared" si="116"/>
        <v>15.505</v>
      </c>
      <c r="O1229" s="194" t="str">
        <f t="shared" si="117"/>
        <v>是</v>
      </c>
      <c r="P1229" s="194" t="str">
        <f t="shared" si="121"/>
        <v>否</v>
      </c>
    </row>
    <row r="1230" s="175" customFormat="1" ht="18.95" customHeight="1" spans="1:16">
      <c r="A1230" s="185" t="s">
        <v>165</v>
      </c>
      <c r="B1230" s="690" t="s">
        <v>2308</v>
      </c>
      <c r="C1230" s="186"/>
      <c r="D1230" s="187" t="s">
        <v>2328</v>
      </c>
      <c r="E1230" s="186"/>
      <c r="F1230" s="60" t="s">
        <v>2327</v>
      </c>
      <c r="G1230" s="38">
        <f ca="1">SUMIF($C1229:$C2451,$D1230,$G1229:$G2450)</f>
        <v>47804</v>
      </c>
      <c r="H1230" s="38">
        <f ca="1">SUMIF($C1229:$C2450,$D1230,$H1229:$H2449)</f>
        <v>0</v>
      </c>
      <c r="I1230" s="38">
        <f>IFERROR(VLOOKUP(F1230,'数据-省本级调整数'!$A:$B,2,0),0)</f>
        <v>55786</v>
      </c>
      <c r="J1230" s="38">
        <f>VLOOKUP(F1230,'数据-省本级决算数'!$A:$B,2,0)</f>
        <v>55178</v>
      </c>
      <c r="K1230" s="193">
        <f ca="1" t="shared" si="118"/>
        <v>1.15</v>
      </c>
      <c r="L1230" s="193" t="e">
        <f ca="1" t="shared" si="119"/>
        <v>#DIV/0!</v>
      </c>
      <c r="M1230" s="193">
        <f t="shared" si="120"/>
        <v>0.99</v>
      </c>
      <c r="N1230" s="148">
        <f ca="1" t="shared" si="116"/>
        <v>0.154</v>
      </c>
      <c r="O1230" s="194" t="str">
        <f ca="1" t="shared" si="117"/>
        <v>是</v>
      </c>
      <c r="P1230" s="194" t="str">
        <f t="shared" si="121"/>
        <v>是</v>
      </c>
    </row>
    <row r="1231" s="175" customFormat="1" ht="18.95" customHeight="1" spans="1:16">
      <c r="A1231" s="185" t="s">
        <v>165</v>
      </c>
      <c r="B1231" s="186" t="s">
        <v>165</v>
      </c>
      <c r="C1231" s="690" t="s">
        <v>2328</v>
      </c>
      <c r="D1231" s="187" t="s">
        <v>2330</v>
      </c>
      <c r="E1231" s="186" t="s">
        <v>176</v>
      </c>
      <c r="F1231" s="60" t="s">
        <v>2329</v>
      </c>
      <c r="G1231" s="38">
        <v>47804</v>
      </c>
      <c r="H1231" s="38" t="str">
        <f>IFERROR(VLOOKUP(D1231,#REF!,4,0),"0")</f>
        <v>0</v>
      </c>
      <c r="I1231" s="38"/>
      <c r="J1231" s="38">
        <f>VLOOKUP(F1231,'数据-省本级决算数'!$A:$B,2,0)</f>
        <v>55203</v>
      </c>
      <c r="K1231" s="193">
        <f t="shared" si="118"/>
        <v>1.15</v>
      </c>
      <c r="L1231" s="193" t="e">
        <f t="shared" si="119"/>
        <v>#DIV/0!</v>
      </c>
      <c r="M1231" s="193">
        <f t="shared" si="120"/>
        <v>0</v>
      </c>
      <c r="N1231" s="148">
        <f t="shared" si="116"/>
        <v>0.155</v>
      </c>
      <c r="O1231" s="194" t="str">
        <f t="shared" si="117"/>
        <v>是</v>
      </c>
      <c r="P1231" s="194" t="str">
        <f t="shared" si="121"/>
        <v>否</v>
      </c>
    </row>
    <row r="1232" s="175" customFormat="1" ht="18.95" customHeight="1" spans="1:16">
      <c r="A1232" s="185" t="s">
        <v>165</v>
      </c>
      <c r="B1232" s="186" t="s">
        <v>165</v>
      </c>
      <c r="C1232" s="690" t="s">
        <v>2328</v>
      </c>
      <c r="D1232" s="187" t="s">
        <v>2332</v>
      </c>
      <c r="E1232" s="186" t="s">
        <v>176</v>
      </c>
      <c r="F1232" s="62" t="s">
        <v>2331</v>
      </c>
      <c r="G1232" s="38">
        <v>0</v>
      </c>
      <c r="H1232" s="38" t="str">
        <f>IFERROR(VLOOKUP(D1232,#REF!,4,0),"0")</f>
        <v>0</v>
      </c>
      <c r="I1232" s="38"/>
      <c r="J1232" s="38">
        <f>VLOOKUP(F1232,'数据-省本级决算数'!$A:$B,2,0)</f>
        <v>0</v>
      </c>
      <c r="K1232" s="193"/>
      <c r="L1232" s="193"/>
      <c r="M1232" s="193">
        <f t="shared" si="120"/>
        <v>0</v>
      </c>
      <c r="N1232" s="148" t="str">
        <f t="shared" si="116"/>
        <v/>
      </c>
      <c r="O1232" s="194" t="str">
        <f t="shared" si="117"/>
        <v>否</v>
      </c>
      <c r="P1232" s="194" t="str">
        <f t="shared" si="121"/>
        <v>否</v>
      </c>
    </row>
    <row r="1233" s="175" customFormat="1" ht="18.95" customHeight="1" spans="1:16">
      <c r="A1233" s="185" t="s">
        <v>165</v>
      </c>
      <c r="B1233" s="186"/>
      <c r="C1233" s="690" t="s">
        <v>2328</v>
      </c>
      <c r="D1233" s="187" t="s">
        <v>2334</v>
      </c>
      <c r="E1233" s="186" t="s">
        <v>176</v>
      </c>
      <c r="F1233" s="60" t="s">
        <v>2333</v>
      </c>
      <c r="G1233" s="38">
        <v>0</v>
      </c>
      <c r="H1233" s="38" t="str">
        <f>IFERROR(VLOOKUP(D1233,#REF!,4,0),"0")</f>
        <v>0</v>
      </c>
      <c r="I1233" s="38"/>
      <c r="J1233" s="38">
        <f>VLOOKUP(F1233,'数据-省本级决算数'!$A:$B,2,0)</f>
        <v>-25</v>
      </c>
      <c r="K1233" s="193"/>
      <c r="L1233" s="193"/>
      <c r="M1233" s="193">
        <f t="shared" si="120"/>
        <v>0</v>
      </c>
      <c r="N1233" s="148" t="str">
        <f t="shared" si="116"/>
        <v/>
      </c>
      <c r="O1233" s="194" t="str">
        <f t="shared" si="117"/>
        <v>是</v>
      </c>
      <c r="P1233" s="194" t="str">
        <f t="shared" si="121"/>
        <v>否</v>
      </c>
    </row>
    <row r="1234" s="175" customFormat="1" ht="18.95" customHeight="1" spans="1:16">
      <c r="A1234" s="185" t="s">
        <v>165</v>
      </c>
      <c r="B1234" s="690" t="s">
        <v>2308</v>
      </c>
      <c r="C1234" s="186"/>
      <c r="D1234" s="187" t="s">
        <v>2336</v>
      </c>
      <c r="E1234" s="186"/>
      <c r="F1234" s="39" t="s">
        <v>2335</v>
      </c>
      <c r="G1234" s="188">
        <f ca="1">SUMIF($C1233:$C2455,$D1234,$G1233:$G2454)</f>
        <v>0</v>
      </c>
      <c r="H1234" s="38">
        <f ca="1">SUMIF($C1233:$C2454,$D1234,$H1233:$H2453)</f>
        <v>0</v>
      </c>
      <c r="I1234" s="38">
        <f>IFERROR(VLOOKUP(F1234,'数据-省本级调整数'!$A:$B,2,0),0)</f>
        <v>0</v>
      </c>
      <c r="J1234" s="38">
        <f>VLOOKUP(F1234,'数据-省本级决算数'!$A:$B,2,0)</f>
        <v>0</v>
      </c>
      <c r="K1234" s="193"/>
      <c r="L1234" s="193" t="e">
        <f ca="1" t="shared" si="119"/>
        <v>#DIV/0!</v>
      </c>
      <c r="M1234" s="193">
        <f t="shared" si="120"/>
        <v>0</v>
      </c>
      <c r="N1234" s="146" t="str">
        <f ca="1" t="shared" si="116"/>
        <v/>
      </c>
      <c r="O1234" s="194" t="str">
        <f ca="1" t="shared" si="117"/>
        <v>否</v>
      </c>
      <c r="P1234" s="194" t="str">
        <f t="shared" si="121"/>
        <v>是</v>
      </c>
    </row>
    <row r="1235" s="175" customFormat="1" ht="18.95" customHeight="1" spans="1:16">
      <c r="A1235" s="185" t="s">
        <v>165</v>
      </c>
      <c r="B1235" s="186" t="s">
        <v>165</v>
      </c>
      <c r="C1235" s="690" t="s">
        <v>2336</v>
      </c>
      <c r="D1235" s="187" t="s">
        <v>2338</v>
      </c>
      <c r="E1235" s="186" t="s">
        <v>176</v>
      </c>
      <c r="F1235" s="39" t="s">
        <v>2337</v>
      </c>
      <c r="G1235" s="38">
        <v>0</v>
      </c>
      <c r="H1235" s="38" t="str">
        <f>IFERROR(VLOOKUP(D1235,#REF!,4,0),"0")</f>
        <v>0</v>
      </c>
      <c r="I1235" s="38"/>
      <c r="J1235" s="38">
        <f>VLOOKUP(F1235,'数据-省本级决算数'!$A:$B,2,0)</f>
        <v>0</v>
      </c>
      <c r="K1235" s="193"/>
      <c r="L1235" s="193"/>
      <c r="M1235" s="193">
        <f t="shared" si="120"/>
        <v>0</v>
      </c>
      <c r="N1235" s="148" t="str">
        <f t="shared" si="116"/>
        <v/>
      </c>
      <c r="O1235" s="194" t="str">
        <f t="shared" si="117"/>
        <v>否</v>
      </c>
      <c r="P1235" s="194" t="str">
        <f t="shared" si="121"/>
        <v>否</v>
      </c>
    </row>
    <row r="1236" s="175" customFormat="1" ht="18.75" customHeight="1" spans="1:16">
      <c r="A1236" s="185" t="s">
        <v>165</v>
      </c>
      <c r="B1236" s="186" t="s">
        <v>165</v>
      </c>
      <c r="C1236" s="690" t="s">
        <v>2336</v>
      </c>
      <c r="D1236" s="187" t="s">
        <v>2340</v>
      </c>
      <c r="E1236" s="186" t="s">
        <v>176</v>
      </c>
      <c r="F1236" s="62" t="s">
        <v>2339</v>
      </c>
      <c r="G1236" s="38">
        <v>0</v>
      </c>
      <c r="H1236" s="38" t="str">
        <f>IFERROR(VLOOKUP(D1236,#REF!,4,0),"0")</f>
        <v>0</v>
      </c>
      <c r="I1236" s="38"/>
      <c r="J1236" s="38">
        <f>VLOOKUP(F1236,'数据-省本级决算数'!$A:$B,2,0)</f>
        <v>0</v>
      </c>
      <c r="K1236" s="193"/>
      <c r="L1236" s="193" t="e">
        <f t="shared" si="119"/>
        <v>#DIV/0!</v>
      </c>
      <c r="M1236" s="193">
        <f t="shared" si="120"/>
        <v>0</v>
      </c>
      <c r="N1236" s="148" t="str">
        <f t="shared" si="116"/>
        <v/>
      </c>
      <c r="O1236" s="194" t="str">
        <f t="shared" si="117"/>
        <v>否</v>
      </c>
      <c r="P1236" s="194" t="str">
        <f t="shared" si="121"/>
        <v>否</v>
      </c>
    </row>
    <row r="1237" s="175" customFormat="1" ht="18.95" customHeight="1" spans="1:16">
      <c r="A1237" s="185" t="s">
        <v>164</v>
      </c>
      <c r="B1237" s="186" t="s">
        <v>165</v>
      </c>
      <c r="C1237" s="186"/>
      <c r="D1237" s="187" t="s">
        <v>2342</v>
      </c>
      <c r="E1237" s="186"/>
      <c r="F1237" s="67" t="s">
        <v>2341</v>
      </c>
      <c r="G1237" s="188">
        <f ca="1">SUMIF($B1238:$B$1300,$D1237,$G1238:$G$1300)</f>
        <v>49572</v>
      </c>
      <c r="H1237" s="188">
        <f ca="1">SUMIF($B1238:$B$1300,$D1237,$H1238:$H$1300)</f>
        <v>0</v>
      </c>
      <c r="I1237" s="188">
        <f>SUMIF($B1238:$B$1300,$D1237,$I1238:$I$1300)</f>
        <v>68197</v>
      </c>
      <c r="J1237" s="188">
        <f>VLOOKUP(F1237,'数据-省本级决算数'!$A:$B,2,0)</f>
        <v>68097</v>
      </c>
      <c r="K1237" s="200">
        <f ca="1" t="shared" si="118"/>
        <v>1.37</v>
      </c>
      <c r="L1237" s="200" t="e">
        <f ca="1" t="shared" si="119"/>
        <v>#DIV/0!</v>
      </c>
      <c r="M1237" s="200">
        <f t="shared" si="120"/>
        <v>1</v>
      </c>
      <c r="N1237" s="146">
        <f ca="1" t="shared" si="116"/>
        <v>0.374</v>
      </c>
      <c r="O1237" s="194" t="str">
        <f ca="1" t="shared" si="117"/>
        <v>是</v>
      </c>
      <c r="P1237" s="194" t="str">
        <f t="shared" si="121"/>
        <v>是</v>
      </c>
    </row>
    <row r="1238" s="175" customFormat="1" ht="18.95" customHeight="1" spans="1:16">
      <c r="A1238" s="185" t="s">
        <v>165</v>
      </c>
      <c r="B1238" s="690" t="s">
        <v>2342</v>
      </c>
      <c r="C1238" s="186"/>
      <c r="D1238" s="187" t="s">
        <v>2344</v>
      </c>
      <c r="E1238" s="186"/>
      <c r="F1238" s="62" t="s">
        <v>2343</v>
      </c>
      <c r="G1238" s="38">
        <f ca="1">SUMIF($C1237:$C2459,$D1238,$G1237:$G2458)</f>
        <v>44147</v>
      </c>
      <c r="H1238" s="38">
        <f ca="1">SUMIF($C1237:$C2458,$D1238,$H1237:$H2457)</f>
        <v>0</v>
      </c>
      <c r="I1238" s="38">
        <f>IFERROR(VLOOKUP(F1238,'数据-省本级调整数'!$A:$B,2,0),0)</f>
        <v>57782</v>
      </c>
      <c r="J1238" s="38">
        <f>VLOOKUP(F1238,'数据-省本级决算数'!$A:$B,2,0)</f>
        <v>57782</v>
      </c>
      <c r="K1238" s="193">
        <f ca="1" t="shared" si="118"/>
        <v>1.31</v>
      </c>
      <c r="L1238" s="193" t="e">
        <f ca="1" t="shared" si="119"/>
        <v>#DIV/0!</v>
      </c>
      <c r="M1238" s="193">
        <f t="shared" si="120"/>
        <v>1</v>
      </c>
      <c r="N1238" s="148">
        <f ca="1" t="shared" si="116"/>
        <v>0.309</v>
      </c>
      <c r="O1238" s="194" t="str">
        <f ca="1" t="shared" si="117"/>
        <v>是</v>
      </c>
      <c r="P1238" s="194" t="str">
        <f t="shared" si="121"/>
        <v>是</v>
      </c>
    </row>
    <row r="1239" s="175" customFormat="1" ht="18.95" customHeight="1" spans="1:16">
      <c r="A1239" s="185" t="s">
        <v>165</v>
      </c>
      <c r="B1239" s="186" t="s">
        <v>165</v>
      </c>
      <c r="C1239" s="690" t="s">
        <v>2344</v>
      </c>
      <c r="D1239" s="187" t="s">
        <v>2345</v>
      </c>
      <c r="E1239" s="186" t="s">
        <v>176</v>
      </c>
      <c r="F1239" s="62" t="s">
        <v>170</v>
      </c>
      <c r="G1239" s="38">
        <v>588</v>
      </c>
      <c r="H1239" s="38" t="str">
        <f>IFERROR(VLOOKUP(D1239,#REF!,4,0),"0")</f>
        <v>0</v>
      </c>
      <c r="I1239" s="38"/>
      <c r="J1239" s="38">
        <f>VLOOKUP(F1239,'数据-省本级决算数'!$A:$B,2,0)</f>
        <v>4776</v>
      </c>
      <c r="K1239" s="193">
        <f t="shared" si="118"/>
        <v>8.12</v>
      </c>
      <c r="L1239" s="193" t="e">
        <f t="shared" si="119"/>
        <v>#DIV/0!</v>
      </c>
      <c r="M1239" s="193">
        <f t="shared" si="120"/>
        <v>0</v>
      </c>
      <c r="N1239" s="148">
        <f t="shared" si="116"/>
        <v>7.122</v>
      </c>
      <c r="O1239" s="194" t="str">
        <f t="shared" si="117"/>
        <v>是</v>
      </c>
      <c r="P1239" s="194" t="str">
        <f t="shared" si="121"/>
        <v>否</v>
      </c>
    </row>
    <row r="1240" s="175" customFormat="1" ht="18.95" customHeight="1" spans="1:16">
      <c r="A1240" s="185" t="s">
        <v>165</v>
      </c>
      <c r="B1240" s="186" t="s">
        <v>165</v>
      </c>
      <c r="C1240" s="690" t="s">
        <v>2344</v>
      </c>
      <c r="D1240" s="187" t="s">
        <v>2346</v>
      </c>
      <c r="E1240" s="186" t="s">
        <v>176</v>
      </c>
      <c r="F1240" s="62" t="s">
        <v>172</v>
      </c>
      <c r="G1240" s="38">
        <v>20</v>
      </c>
      <c r="H1240" s="38" t="str">
        <f>IFERROR(VLOOKUP(D1240,#REF!,4,0),"0")</f>
        <v>0</v>
      </c>
      <c r="I1240" s="38"/>
      <c r="J1240" s="38">
        <f>VLOOKUP(F1240,'数据-省本级决算数'!$A:$B,2,0)</f>
        <v>590</v>
      </c>
      <c r="K1240" s="193">
        <f t="shared" si="118"/>
        <v>29.5</v>
      </c>
      <c r="L1240" s="193"/>
      <c r="M1240" s="193">
        <f t="shared" si="120"/>
        <v>0</v>
      </c>
      <c r="N1240" s="148">
        <f t="shared" si="116"/>
        <v>28.5</v>
      </c>
      <c r="O1240" s="194" t="str">
        <f t="shared" si="117"/>
        <v>是</v>
      </c>
      <c r="P1240" s="194" t="str">
        <f t="shared" si="121"/>
        <v>否</v>
      </c>
    </row>
    <row r="1241" s="175" customFormat="1" ht="18.95" customHeight="1" spans="1:16">
      <c r="A1241" s="185" t="s">
        <v>165</v>
      </c>
      <c r="B1241" s="186" t="s">
        <v>165</v>
      </c>
      <c r="C1241" s="690" t="s">
        <v>2344</v>
      </c>
      <c r="D1241" s="187" t="s">
        <v>2347</v>
      </c>
      <c r="E1241" s="186" t="s">
        <v>176</v>
      </c>
      <c r="F1241" s="62" t="s">
        <v>174</v>
      </c>
      <c r="G1241" s="38">
        <v>199</v>
      </c>
      <c r="H1241" s="38" t="str">
        <f>IFERROR(VLOOKUP(D1241,#REF!,4,0),"0")</f>
        <v>0</v>
      </c>
      <c r="I1241" s="38"/>
      <c r="J1241" s="38">
        <f>VLOOKUP(F1241,'数据-省本级决算数'!$A:$B,2,0)</f>
        <v>713</v>
      </c>
      <c r="K1241" s="193">
        <f t="shared" si="118"/>
        <v>3.58</v>
      </c>
      <c r="L1241" s="193" t="e">
        <f t="shared" si="119"/>
        <v>#DIV/0!</v>
      </c>
      <c r="M1241" s="193">
        <f t="shared" si="120"/>
        <v>0</v>
      </c>
      <c r="N1241" s="148">
        <f t="shared" si="116"/>
        <v>2.583</v>
      </c>
      <c r="O1241" s="194" t="str">
        <f t="shared" si="117"/>
        <v>是</v>
      </c>
      <c r="P1241" s="194" t="str">
        <f t="shared" si="121"/>
        <v>否</v>
      </c>
    </row>
    <row r="1242" s="175" customFormat="1" ht="18.95" customHeight="1" spans="1:16">
      <c r="A1242" s="185" t="s">
        <v>165</v>
      </c>
      <c r="B1242" s="186" t="s">
        <v>165</v>
      </c>
      <c r="C1242" s="690" t="s">
        <v>2344</v>
      </c>
      <c r="D1242" s="187" t="s">
        <v>2349</v>
      </c>
      <c r="E1242" s="186" t="s">
        <v>176</v>
      </c>
      <c r="F1242" s="62" t="s">
        <v>2348</v>
      </c>
      <c r="G1242" s="38">
        <v>0</v>
      </c>
      <c r="H1242" s="38" t="str">
        <f>IFERROR(VLOOKUP(D1242,#REF!,4,0),"0")</f>
        <v>0</v>
      </c>
      <c r="I1242" s="38"/>
      <c r="J1242" s="38">
        <f>VLOOKUP(F1242,'数据-省本级决算数'!$A:$B,2,0)</f>
        <v>0</v>
      </c>
      <c r="K1242" s="193"/>
      <c r="L1242" s="193"/>
      <c r="M1242" s="193">
        <f t="shared" si="120"/>
        <v>0</v>
      </c>
      <c r="N1242" s="148" t="str">
        <f t="shared" si="116"/>
        <v/>
      </c>
      <c r="O1242" s="194" t="str">
        <f t="shared" si="117"/>
        <v>否</v>
      </c>
      <c r="P1242" s="194" t="str">
        <f t="shared" si="121"/>
        <v>否</v>
      </c>
    </row>
    <row r="1243" s="175" customFormat="1" ht="18.95" customHeight="1" spans="1:16">
      <c r="A1243" s="185" t="s">
        <v>165</v>
      </c>
      <c r="B1243" s="186" t="s">
        <v>165</v>
      </c>
      <c r="C1243" s="690" t="s">
        <v>2344</v>
      </c>
      <c r="D1243" s="187" t="s">
        <v>2351</v>
      </c>
      <c r="E1243" s="186" t="s">
        <v>176</v>
      </c>
      <c r="F1243" s="62" t="s">
        <v>2350</v>
      </c>
      <c r="G1243" s="38">
        <v>0</v>
      </c>
      <c r="H1243" s="38" t="str">
        <f>IFERROR(VLOOKUP(D1243,#REF!,4,0),"0")</f>
        <v>0</v>
      </c>
      <c r="I1243" s="38"/>
      <c r="J1243" s="38">
        <f>VLOOKUP(F1243,'数据-省本级决算数'!$A:$B,2,0)</f>
        <v>0</v>
      </c>
      <c r="K1243" s="193"/>
      <c r="L1243" s="193"/>
      <c r="M1243" s="193">
        <f t="shared" si="120"/>
        <v>0</v>
      </c>
      <c r="N1243" s="148" t="str">
        <f t="shared" si="116"/>
        <v/>
      </c>
      <c r="O1243" s="194" t="str">
        <f t="shared" si="117"/>
        <v>否</v>
      </c>
      <c r="P1243" s="194" t="str">
        <f t="shared" si="121"/>
        <v>否</v>
      </c>
    </row>
    <row r="1244" s="175" customFormat="1" ht="18.95" customHeight="1" spans="1:16">
      <c r="A1244" s="185" t="s">
        <v>165</v>
      </c>
      <c r="B1244" s="186" t="s">
        <v>165</v>
      </c>
      <c r="C1244" s="690" t="s">
        <v>2344</v>
      </c>
      <c r="D1244" s="187" t="s">
        <v>2353</v>
      </c>
      <c r="E1244" s="186" t="s">
        <v>176</v>
      </c>
      <c r="F1244" s="62" t="s">
        <v>2352</v>
      </c>
      <c r="G1244" s="38">
        <v>44</v>
      </c>
      <c r="H1244" s="38" t="str">
        <f>IFERROR(VLOOKUP(D1244,#REF!,4,0),"0")</f>
        <v>0</v>
      </c>
      <c r="I1244" s="38"/>
      <c r="J1244" s="38">
        <f>VLOOKUP(F1244,'数据-省本级决算数'!$A:$B,2,0)</f>
        <v>44</v>
      </c>
      <c r="K1244" s="193">
        <f t="shared" si="118"/>
        <v>1</v>
      </c>
      <c r="L1244" s="193" t="e">
        <f t="shared" si="119"/>
        <v>#DIV/0!</v>
      </c>
      <c r="M1244" s="193">
        <f t="shared" si="120"/>
        <v>0</v>
      </c>
      <c r="N1244" s="148">
        <f t="shared" si="116"/>
        <v>0</v>
      </c>
      <c r="O1244" s="194" t="str">
        <f t="shared" si="117"/>
        <v>是</v>
      </c>
      <c r="P1244" s="194" t="str">
        <f t="shared" si="121"/>
        <v>否</v>
      </c>
    </row>
    <row r="1245" s="175" customFormat="1" ht="18.95" customHeight="1" spans="1:16">
      <c r="A1245" s="185" t="s">
        <v>165</v>
      </c>
      <c r="B1245" s="186" t="s">
        <v>165</v>
      </c>
      <c r="C1245" s="690" t="s">
        <v>2344</v>
      </c>
      <c r="D1245" s="187" t="s">
        <v>2355</v>
      </c>
      <c r="E1245" s="186" t="s">
        <v>176</v>
      </c>
      <c r="F1245" s="62" t="s">
        <v>2354</v>
      </c>
      <c r="G1245" s="38">
        <v>0</v>
      </c>
      <c r="H1245" s="38" t="str">
        <f>IFERROR(VLOOKUP(D1245,#REF!,4,0),"0")</f>
        <v>0</v>
      </c>
      <c r="I1245" s="38"/>
      <c r="J1245" s="38">
        <f>VLOOKUP(F1245,'数据-省本级决算数'!$A:$B,2,0)</f>
        <v>0</v>
      </c>
      <c r="K1245" s="193"/>
      <c r="L1245" s="193"/>
      <c r="M1245" s="193">
        <f t="shared" si="120"/>
        <v>0</v>
      </c>
      <c r="N1245" s="148" t="str">
        <f t="shared" si="116"/>
        <v/>
      </c>
      <c r="O1245" s="194" t="str">
        <f t="shared" si="117"/>
        <v>否</v>
      </c>
      <c r="P1245" s="194" t="str">
        <f t="shared" si="121"/>
        <v>否</v>
      </c>
    </row>
    <row r="1246" s="175" customFormat="1" ht="18.95" customHeight="1" spans="1:16">
      <c r="A1246" s="185" t="s">
        <v>165</v>
      </c>
      <c r="B1246" s="186" t="s">
        <v>165</v>
      </c>
      <c r="C1246" s="690" t="s">
        <v>2344</v>
      </c>
      <c r="D1246" s="187" t="s">
        <v>2357</v>
      </c>
      <c r="E1246" s="186" t="s">
        <v>176</v>
      </c>
      <c r="F1246" s="62" t="s">
        <v>2356</v>
      </c>
      <c r="G1246" s="38">
        <v>2940</v>
      </c>
      <c r="H1246" s="38" t="str">
        <f>IFERROR(VLOOKUP(D1246,#REF!,4,0),"0")</f>
        <v>0</v>
      </c>
      <c r="I1246" s="38"/>
      <c r="J1246" s="38">
        <f>VLOOKUP(F1246,'数据-省本级决算数'!$A:$B,2,0)</f>
        <v>2412</v>
      </c>
      <c r="K1246" s="193">
        <f t="shared" si="118"/>
        <v>0.82</v>
      </c>
      <c r="L1246" s="193" t="e">
        <f t="shared" si="119"/>
        <v>#DIV/0!</v>
      </c>
      <c r="M1246" s="193">
        <f t="shared" si="120"/>
        <v>0</v>
      </c>
      <c r="N1246" s="148">
        <f t="shared" si="116"/>
        <v>-0.18</v>
      </c>
      <c r="O1246" s="194" t="str">
        <f t="shared" si="117"/>
        <v>是</v>
      </c>
      <c r="P1246" s="194" t="str">
        <f t="shared" si="121"/>
        <v>否</v>
      </c>
    </row>
    <row r="1247" s="175" customFormat="1" ht="18.95" customHeight="1" spans="1:16">
      <c r="A1247" s="185" t="s">
        <v>165</v>
      </c>
      <c r="B1247" s="186" t="s">
        <v>165</v>
      </c>
      <c r="C1247" s="690" t="s">
        <v>2344</v>
      </c>
      <c r="D1247" s="187" t="s">
        <v>2359</v>
      </c>
      <c r="E1247" s="186" t="s">
        <v>176</v>
      </c>
      <c r="F1247" s="62" t="s">
        <v>2358</v>
      </c>
      <c r="G1247" s="38">
        <v>0</v>
      </c>
      <c r="H1247" s="38" t="str">
        <f>IFERROR(VLOOKUP(D1247,#REF!,4,0),"0")</f>
        <v>0</v>
      </c>
      <c r="I1247" s="38"/>
      <c r="J1247" s="38">
        <f>VLOOKUP(F1247,'数据-省本级决算数'!$A:$B,2,0)</f>
        <v>0</v>
      </c>
      <c r="K1247" s="193"/>
      <c r="L1247" s="193"/>
      <c r="M1247" s="193">
        <f t="shared" si="120"/>
        <v>0</v>
      </c>
      <c r="N1247" s="148" t="str">
        <f t="shared" si="116"/>
        <v/>
      </c>
      <c r="O1247" s="194" t="str">
        <f t="shared" si="117"/>
        <v>否</v>
      </c>
      <c r="P1247" s="194" t="str">
        <f t="shared" si="121"/>
        <v>否</v>
      </c>
    </row>
    <row r="1248" s="175" customFormat="1" ht="18.95" customHeight="1" spans="1:16">
      <c r="A1248" s="185" t="s">
        <v>165</v>
      </c>
      <c r="B1248" s="186" t="s">
        <v>165</v>
      </c>
      <c r="C1248" s="690" t="s">
        <v>2344</v>
      </c>
      <c r="D1248" s="187" t="s">
        <v>2361</v>
      </c>
      <c r="E1248" s="186" t="s">
        <v>176</v>
      </c>
      <c r="F1248" s="62" t="s">
        <v>2360</v>
      </c>
      <c r="G1248" s="38">
        <v>0</v>
      </c>
      <c r="H1248" s="38" t="str">
        <f>IFERROR(VLOOKUP(D1248,#REF!,4,0),"0")</f>
        <v>0</v>
      </c>
      <c r="I1248" s="38"/>
      <c r="J1248" s="38">
        <f>VLOOKUP(F1248,'数据-省本级决算数'!$A:$B,2,0)</f>
        <v>0</v>
      </c>
      <c r="K1248" s="193"/>
      <c r="L1248" s="193"/>
      <c r="M1248" s="193">
        <f t="shared" si="120"/>
        <v>0</v>
      </c>
      <c r="N1248" s="148" t="str">
        <f t="shared" si="116"/>
        <v/>
      </c>
      <c r="O1248" s="194" t="str">
        <f t="shared" si="117"/>
        <v>否</v>
      </c>
      <c r="P1248" s="194" t="str">
        <f t="shared" si="121"/>
        <v>否</v>
      </c>
    </row>
    <row r="1249" s="175" customFormat="1" ht="18.95" customHeight="1" spans="1:16">
      <c r="A1249" s="185" t="s">
        <v>165</v>
      </c>
      <c r="B1249" s="186" t="s">
        <v>165</v>
      </c>
      <c r="C1249" s="690" t="s">
        <v>2344</v>
      </c>
      <c r="D1249" s="187" t="s">
        <v>2363</v>
      </c>
      <c r="E1249" s="186" t="s">
        <v>176</v>
      </c>
      <c r="F1249" s="62" t="s">
        <v>2362</v>
      </c>
      <c r="G1249" s="38">
        <v>39656</v>
      </c>
      <c r="H1249" s="38" t="str">
        <f>IFERROR(VLOOKUP(D1249,#REF!,4,0),"0")</f>
        <v>0</v>
      </c>
      <c r="I1249" s="38"/>
      <c r="J1249" s="38">
        <f>VLOOKUP(F1249,'数据-省本级决算数'!$A:$B,2,0)</f>
        <v>49094</v>
      </c>
      <c r="K1249" s="193">
        <f t="shared" si="118"/>
        <v>1.24</v>
      </c>
      <c r="L1249" s="193" t="e">
        <f t="shared" si="119"/>
        <v>#DIV/0!</v>
      </c>
      <c r="M1249" s="193">
        <f t="shared" si="120"/>
        <v>0</v>
      </c>
      <c r="N1249" s="148">
        <f t="shared" si="116"/>
        <v>0.238</v>
      </c>
      <c r="O1249" s="194" t="str">
        <f t="shared" si="117"/>
        <v>是</v>
      </c>
      <c r="P1249" s="194" t="str">
        <f t="shared" si="121"/>
        <v>否</v>
      </c>
    </row>
    <row r="1250" s="175" customFormat="1" ht="18.95" customHeight="1" spans="1:16">
      <c r="A1250" s="185" t="s">
        <v>165</v>
      </c>
      <c r="B1250" s="186" t="s">
        <v>165</v>
      </c>
      <c r="C1250" s="690" t="s">
        <v>2344</v>
      </c>
      <c r="D1250" s="187" t="s">
        <v>2365</v>
      </c>
      <c r="E1250" s="186" t="s">
        <v>176</v>
      </c>
      <c r="F1250" s="62" t="s">
        <v>2364</v>
      </c>
      <c r="G1250" s="38">
        <v>0</v>
      </c>
      <c r="H1250" s="38" t="str">
        <f>IFERROR(VLOOKUP(D1250,#REF!,4,0),"0")</f>
        <v>0</v>
      </c>
      <c r="I1250" s="38"/>
      <c r="J1250" s="38">
        <f>VLOOKUP(F1250,'数据-省本级决算数'!$A:$B,2,0)</f>
        <v>3030</v>
      </c>
      <c r="K1250" s="193"/>
      <c r="L1250" s="193"/>
      <c r="M1250" s="193">
        <f t="shared" si="120"/>
        <v>0</v>
      </c>
      <c r="N1250" s="148" t="str">
        <f t="shared" si="116"/>
        <v/>
      </c>
      <c r="O1250" s="194" t="str">
        <f t="shared" si="117"/>
        <v>是</v>
      </c>
      <c r="P1250" s="194" t="str">
        <f t="shared" si="121"/>
        <v>否</v>
      </c>
    </row>
    <row r="1251" s="175" customFormat="1" ht="18.95" customHeight="1" spans="1:16">
      <c r="A1251" s="185" t="s">
        <v>165</v>
      </c>
      <c r="B1251" s="186" t="s">
        <v>165</v>
      </c>
      <c r="C1251" s="690" t="s">
        <v>2344</v>
      </c>
      <c r="D1251" s="187" t="s">
        <v>2366</v>
      </c>
      <c r="E1251" s="186" t="s">
        <v>176</v>
      </c>
      <c r="F1251" s="62" t="s">
        <v>189</v>
      </c>
      <c r="G1251" s="38">
        <v>0</v>
      </c>
      <c r="H1251" s="38" t="str">
        <f>IFERROR(VLOOKUP(D1251,#REF!,4,0),"0")</f>
        <v>0</v>
      </c>
      <c r="I1251" s="38"/>
      <c r="J1251" s="38">
        <f>VLOOKUP(F1251,'数据-省本级决算数'!$A:$B,2,0)</f>
        <v>103</v>
      </c>
      <c r="K1251" s="193"/>
      <c r="L1251" s="193"/>
      <c r="M1251" s="193">
        <f t="shared" si="120"/>
        <v>0</v>
      </c>
      <c r="N1251" s="148" t="str">
        <f t="shared" si="116"/>
        <v/>
      </c>
      <c r="O1251" s="194" t="str">
        <f t="shared" si="117"/>
        <v>是</v>
      </c>
      <c r="P1251" s="194" t="str">
        <f t="shared" si="121"/>
        <v>否</v>
      </c>
    </row>
    <row r="1252" s="175" customFormat="1" ht="18.95" customHeight="1" spans="1:16">
      <c r="A1252" s="185" t="s">
        <v>165</v>
      </c>
      <c r="B1252" s="186" t="s">
        <v>165</v>
      </c>
      <c r="C1252" s="690" t="s">
        <v>2344</v>
      </c>
      <c r="D1252" s="187" t="s">
        <v>2368</v>
      </c>
      <c r="E1252" s="186" t="s">
        <v>176</v>
      </c>
      <c r="F1252" s="39" t="s">
        <v>2367</v>
      </c>
      <c r="G1252" s="38">
        <v>700</v>
      </c>
      <c r="H1252" s="38" t="str">
        <f>IFERROR(VLOOKUP(D1252,#REF!,4,0),"0")</f>
        <v>0</v>
      </c>
      <c r="I1252" s="38"/>
      <c r="J1252" s="38">
        <f>VLOOKUP(F1252,'数据-省本级决算数'!$A:$B,2,0)</f>
        <v>2221</v>
      </c>
      <c r="K1252" s="193">
        <f t="shared" si="118"/>
        <v>3.17</v>
      </c>
      <c r="L1252" s="193" t="e">
        <f t="shared" si="119"/>
        <v>#DIV/0!</v>
      </c>
      <c r="M1252" s="193">
        <f t="shared" si="120"/>
        <v>0</v>
      </c>
      <c r="N1252" s="148">
        <f t="shared" si="116"/>
        <v>2.173</v>
      </c>
      <c r="O1252" s="194" t="str">
        <f t="shared" si="117"/>
        <v>是</v>
      </c>
      <c r="P1252" s="194" t="str">
        <f t="shared" si="121"/>
        <v>否</v>
      </c>
    </row>
    <row r="1253" s="175" customFormat="1" ht="18.95" customHeight="1" spans="1:16">
      <c r="A1253" s="185" t="s">
        <v>165</v>
      </c>
      <c r="B1253" s="690" t="s">
        <v>2342</v>
      </c>
      <c r="C1253" s="186" t="s">
        <v>165</v>
      </c>
      <c r="D1253" s="187" t="s">
        <v>2370</v>
      </c>
      <c r="E1253" s="186"/>
      <c r="F1253" s="62" t="s">
        <v>2369</v>
      </c>
      <c r="G1253" s="188">
        <f ca="1">SUMIF($C1252:$C2474,$D1253,$G1252:$G2473)</f>
        <v>0</v>
      </c>
      <c r="H1253" s="38">
        <f ca="1">SUMIF($C1252:$C2473,$D1253,$H1252:$H2472)</f>
        <v>0</v>
      </c>
      <c r="I1253" s="38">
        <f>IFERROR(VLOOKUP(F1253,'数据-省本级调整数'!$A:$B,2,0),0)</f>
        <v>0</v>
      </c>
      <c r="J1253" s="38">
        <f>VLOOKUP(F1253,'数据-省本级决算数'!$A:$B,2,0)</f>
        <v>0</v>
      </c>
      <c r="K1253" s="193"/>
      <c r="L1253" s="193"/>
      <c r="M1253" s="193">
        <f t="shared" si="120"/>
        <v>0</v>
      </c>
      <c r="N1253" s="146" t="str">
        <f ca="1" t="shared" si="116"/>
        <v/>
      </c>
      <c r="O1253" s="194" t="str">
        <f ca="1" t="shared" si="117"/>
        <v>否</v>
      </c>
      <c r="P1253" s="194" t="str">
        <f t="shared" si="121"/>
        <v>是</v>
      </c>
    </row>
    <row r="1254" s="175" customFormat="1" ht="18.95" customHeight="1" spans="1:16">
      <c r="A1254" s="185" t="s">
        <v>165</v>
      </c>
      <c r="B1254" s="186" t="s">
        <v>165</v>
      </c>
      <c r="C1254" s="690" t="s">
        <v>2370</v>
      </c>
      <c r="D1254" s="187" t="s">
        <v>2371</v>
      </c>
      <c r="E1254" s="186" t="s">
        <v>176</v>
      </c>
      <c r="F1254" s="62" t="s">
        <v>170</v>
      </c>
      <c r="G1254" s="38">
        <v>0</v>
      </c>
      <c r="H1254" s="38" t="str">
        <f>IFERROR(VLOOKUP(D1254,#REF!,4,0),"0")</f>
        <v>0</v>
      </c>
      <c r="I1254" s="38"/>
      <c r="J1254" s="38">
        <f>VLOOKUP(F1254,'数据-省本级决算数'!$A:$B,2,0)</f>
        <v>4776</v>
      </c>
      <c r="K1254" s="193"/>
      <c r="L1254" s="193"/>
      <c r="M1254" s="193">
        <f t="shared" si="120"/>
        <v>0</v>
      </c>
      <c r="N1254" s="148" t="str">
        <f t="shared" si="116"/>
        <v/>
      </c>
      <c r="O1254" s="194" t="str">
        <f t="shared" si="117"/>
        <v>是</v>
      </c>
      <c r="P1254" s="194" t="str">
        <f t="shared" si="121"/>
        <v>否</v>
      </c>
    </row>
    <row r="1255" s="175" customFormat="1" ht="18.95" customHeight="1" spans="1:16">
      <c r="A1255" s="185" t="s">
        <v>165</v>
      </c>
      <c r="B1255" s="186" t="s">
        <v>165</v>
      </c>
      <c r="C1255" s="690" t="s">
        <v>2370</v>
      </c>
      <c r="D1255" s="187" t="s">
        <v>2372</v>
      </c>
      <c r="E1255" s="186" t="s">
        <v>176</v>
      </c>
      <c r="F1255" s="62" t="s">
        <v>172</v>
      </c>
      <c r="G1255" s="38">
        <v>0</v>
      </c>
      <c r="H1255" s="38" t="str">
        <f>IFERROR(VLOOKUP(D1255,#REF!,4,0),"0")</f>
        <v>0</v>
      </c>
      <c r="I1255" s="38"/>
      <c r="J1255" s="38">
        <f>VLOOKUP(F1255,'数据-省本级决算数'!$A:$B,2,0)</f>
        <v>590</v>
      </c>
      <c r="K1255" s="193"/>
      <c r="L1255" s="193"/>
      <c r="M1255" s="193">
        <f t="shared" si="120"/>
        <v>0</v>
      </c>
      <c r="N1255" s="148" t="str">
        <f t="shared" si="116"/>
        <v/>
      </c>
      <c r="O1255" s="194" t="str">
        <f t="shared" si="117"/>
        <v>是</v>
      </c>
      <c r="P1255" s="194" t="str">
        <f t="shared" si="121"/>
        <v>否</v>
      </c>
    </row>
    <row r="1256" s="175" customFormat="1" ht="18.95" customHeight="1" spans="1:16">
      <c r="A1256" s="185" t="s">
        <v>165</v>
      </c>
      <c r="B1256" s="186" t="s">
        <v>165</v>
      </c>
      <c r="C1256" s="690" t="s">
        <v>2370</v>
      </c>
      <c r="D1256" s="187" t="s">
        <v>2373</v>
      </c>
      <c r="E1256" s="186" t="s">
        <v>176</v>
      </c>
      <c r="F1256" s="62" t="s">
        <v>174</v>
      </c>
      <c r="G1256" s="38">
        <v>0</v>
      </c>
      <c r="H1256" s="38" t="str">
        <f>IFERROR(VLOOKUP(D1256,#REF!,4,0),"0")</f>
        <v>0</v>
      </c>
      <c r="I1256" s="38"/>
      <c r="J1256" s="38">
        <f>VLOOKUP(F1256,'数据-省本级决算数'!$A:$B,2,0)</f>
        <v>713</v>
      </c>
      <c r="K1256" s="193"/>
      <c r="L1256" s="193"/>
      <c r="M1256" s="193">
        <f t="shared" si="120"/>
        <v>0</v>
      </c>
      <c r="N1256" s="148" t="str">
        <f t="shared" si="116"/>
        <v/>
      </c>
      <c r="O1256" s="194" t="str">
        <f t="shared" si="117"/>
        <v>是</v>
      </c>
      <c r="P1256" s="194" t="str">
        <f t="shared" si="121"/>
        <v>否</v>
      </c>
    </row>
    <row r="1257" s="175" customFormat="1" ht="18.95" customHeight="1" spans="1:16">
      <c r="A1257" s="185" t="s">
        <v>165</v>
      </c>
      <c r="B1257" s="186" t="s">
        <v>165</v>
      </c>
      <c r="C1257" s="690" t="s">
        <v>2370</v>
      </c>
      <c r="D1257" s="187" t="s">
        <v>2375</v>
      </c>
      <c r="E1257" s="186" t="s">
        <v>176</v>
      </c>
      <c r="F1257" s="62" t="s">
        <v>2374</v>
      </c>
      <c r="G1257" s="38">
        <v>0</v>
      </c>
      <c r="H1257" s="38" t="str">
        <f>IFERROR(VLOOKUP(D1257,#REF!,4,0),"0")</f>
        <v>0</v>
      </c>
      <c r="I1257" s="38"/>
      <c r="J1257" s="38">
        <f>VLOOKUP(F1257,'数据-省本级决算数'!$A:$B,2,0)</f>
        <v>0</v>
      </c>
      <c r="K1257" s="193"/>
      <c r="L1257" s="193"/>
      <c r="M1257" s="193">
        <f t="shared" si="120"/>
        <v>0</v>
      </c>
      <c r="N1257" s="148" t="str">
        <f t="shared" si="116"/>
        <v/>
      </c>
      <c r="O1257" s="194" t="str">
        <f t="shared" si="117"/>
        <v>否</v>
      </c>
      <c r="P1257" s="194" t="str">
        <f t="shared" si="121"/>
        <v>否</v>
      </c>
    </row>
    <row r="1258" s="175" customFormat="1" ht="18.95" customHeight="1" spans="1:16">
      <c r="A1258" s="185" t="s">
        <v>165</v>
      </c>
      <c r="B1258" s="186" t="s">
        <v>165</v>
      </c>
      <c r="C1258" s="690" t="s">
        <v>2370</v>
      </c>
      <c r="D1258" s="187" t="s">
        <v>2377</v>
      </c>
      <c r="E1258" s="186" t="s">
        <v>176</v>
      </c>
      <c r="F1258" s="62" t="s">
        <v>2376</v>
      </c>
      <c r="G1258" s="38">
        <v>0</v>
      </c>
      <c r="H1258" s="38" t="str">
        <f>IFERROR(VLOOKUP(D1258,#REF!,4,0),"0")</f>
        <v>0</v>
      </c>
      <c r="I1258" s="38"/>
      <c r="J1258" s="38">
        <f>VLOOKUP(F1258,'数据-省本级决算数'!$A:$B,2,0)</f>
        <v>0</v>
      </c>
      <c r="K1258" s="193"/>
      <c r="L1258" s="193"/>
      <c r="M1258" s="193">
        <f t="shared" si="120"/>
        <v>0</v>
      </c>
      <c r="N1258" s="148" t="str">
        <f t="shared" si="116"/>
        <v/>
      </c>
      <c r="O1258" s="194" t="str">
        <f t="shared" si="117"/>
        <v>否</v>
      </c>
      <c r="P1258" s="194" t="str">
        <f t="shared" si="121"/>
        <v>否</v>
      </c>
    </row>
    <row r="1259" s="175" customFormat="1" ht="18.95" customHeight="1" spans="1:16">
      <c r="A1259" s="185" t="s">
        <v>165</v>
      </c>
      <c r="B1259" s="186" t="s">
        <v>165</v>
      </c>
      <c r="C1259" s="690" t="s">
        <v>2370</v>
      </c>
      <c r="D1259" s="187" t="s">
        <v>2379</v>
      </c>
      <c r="E1259" s="186" t="s">
        <v>176</v>
      </c>
      <c r="F1259" s="62" t="s">
        <v>2378</v>
      </c>
      <c r="G1259" s="38">
        <v>0</v>
      </c>
      <c r="H1259" s="38" t="str">
        <f>IFERROR(VLOOKUP(D1259,#REF!,4,0),"0")</f>
        <v>0</v>
      </c>
      <c r="I1259" s="38"/>
      <c r="J1259" s="38">
        <f>VLOOKUP(F1259,'数据-省本级决算数'!$A:$B,2,0)</f>
        <v>0</v>
      </c>
      <c r="K1259" s="193"/>
      <c r="L1259" s="193"/>
      <c r="M1259" s="193">
        <f t="shared" si="120"/>
        <v>0</v>
      </c>
      <c r="N1259" s="148" t="str">
        <f t="shared" si="116"/>
        <v/>
      </c>
      <c r="O1259" s="194" t="str">
        <f t="shared" si="117"/>
        <v>否</v>
      </c>
      <c r="P1259" s="194" t="str">
        <f t="shared" si="121"/>
        <v>否</v>
      </c>
    </row>
    <row r="1260" s="175" customFormat="1" ht="18.95" customHeight="1" spans="1:16">
      <c r="A1260" s="185" t="s">
        <v>165</v>
      </c>
      <c r="B1260" s="186" t="s">
        <v>165</v>
      </c>
      <c r="C1260" s="690" t="s">
        <v>2370</v>
      </c>
      <c r="D1260" s="187" t="s">
        <v>2381</v>
      </c>
      <c r="E1260" s="186" t="s">
        <v>176</v>
      </c>
      <c r="F1260" s="62" t="s">
        <v>2380</v>
      </c>
      <c r="G1260" s="38">
        <v>0</v>
      </c>
      <c r="H1260" s="38" t="str">
        <f>IFERROR(VLOOKUP(D1260,#REF!,4,0),"0")</f>
        <v>0</v>
      </c>
      <c r="I1260" s="38"/>
      <c r="J1260" s="38">
        <f>VLOOKUP(F1260,'数据-省本级决算数'!$A:$B,2,0)</f>
        <v>0</v>
      </c>
      <c r="K1260" s="193"/>
      <c r="L1260" s="193"/>
      <c r="M1260" s="193">
        <f t="shared" si="120"/>
        <v>0</v>
      </c>
      <c r="N1260" s="148" t="str">
        <f t="shared" si="116"/>
        <v/>
      </c>
      <c r="O1260" s="194" t="str">
        <f t="shared" si="117"/>
        <v>否</v>
      </c>
      <c r="P1260" s="194" t="str">
        <f t="shared" si="121"/>
        <v>否</v>
      </c>
    </row>
    <row r="1261" s="175" customFormat="1" ht="18.95" customHeight="1" spans="1:16">
      <c r="A1261" s="185" t="s">
        <v>165</v>
      </c>
      <c r="B1261" s="186" t="s">
        <v>165</v>
      </c>
      <c r="C1261" s="690" t="s">
        <v>2370</v>
      </c>
      <c r="D1261" s="187" t="s">
        <v>2383</v>
      </c>
      <c r="E1261" s="186" t="s">
        <v>176</v>
      </c>
      <c r="F1261" s="62" t="s">
        <v>2382</v>
      </c>
      <c r="G1261" s="38">
        <v>0</v>
      </c>
      <c r="H1261" s="38" t="str">
        <f>IFERROR(VLOOKUP(D1261,#REF!,4,0),"0")</f>
        <v>0</v>
      </c>
      <c r="I1261" s="38"/>
      <c r="J1261" s="38">
        <f>VLOOKUP(F1261,'数据-省本级决算数'!$A:$B,2,0)</f>
        <v>0</v>
      </c>
      <c r="K1261" s="193"/>
      <c r="L1261" s="193"/>
      <c r="M1261" s="193">
        <f t="shared" si="120"/>
        <v>0</v>
      </c>
      <c r="N1261" s="148" t="str">
        <f t="shared" si="116"/>
        <v/>
      </c>
      <c r="O1261" s="194" t="str">
        <f t="shared" si="117"/>
        <v>否</v>
      </c>
      <c r="P1261" s="194" t="str">
        <f t="shared" si="121"/>
        <v>否</v>
      </c>
    </row>
    <row r="1262" s="175" customFormat="1" ht="18.95" customHeight="1" spans="1:16">
      <c r="A1262" s="185" t="s">
        <v>165</v>
      </c>
      <c r="B1262" s="186"/>
      <c r="C1262" s="690" t="s">
        <v>2370</v>
      </c>
      <c r="D1262" s="187" t="s">
        <v>2385</v>
      </c>
      <c r="E1262" s="186" t="s">
        <v>176</v>
      </c>
      <c r="F1262" s="62" t="s">
        <v>2384</v>
      </c>
      <c r="G1262" s="38">
        <v>0</v>
      </c>
      <c r="H1262" s="38" t="str">
        <f>IFERROR(VLOOKUP(D1262,#REF!,4,0),"0")</f>
        <v>0</v>
      </c>
      <c r="I1262" s="38"/>
      <c r="J1262" s="38">
        <f>VLOOKUP(F1262,'数据-省本级决算数'!$A:$B,2,0)</f>
        <v>0</v>
      </c>
      <c r="K1262" s="193"/>
      <c r="L1262" s="193"/>
      <c r="M1262" s="193">
        <f t="shared" si="120"/>
        <v>0</v>
      </c>
      <c r="N1262" s="148" t="str">
        <f t="shared" si="116"/>
        <v/>
      </c>
      <c r="O1262" s="194" t="str">
        <f t="shared" si="117"/>
        <v>否</v>
      </c>
      <c r="P1262" s="194" t="str">
        <f t="shared" si="121"/>
        <v>否</v>
      </c>
    </row>
    <row r="1263" s="175" customFormat="1" ht="18.95" customHeight="1" spans="1:16">
      <c r="A1263" s="185" t="s">
        <v>165</v>
      </c>
      <c r="B1263" s="186" t="s">
        <v>165</v>
      </c>
      <c r="C1263" s="690" t="s">
        <v>2370</v>
      </c>
      <c r="D1263" s="187" t="s">
        <v>2387</v>
      </c>
      <c r="E1263" s="186" t="s">
        <v>176</v>
      </c>
      <c r="F1263" s="62" t="s">
        <v>2386</v>
      </c>
      <c r="G1263" s="38">
        <v>0</v>
      </c>
      <c r="H1263" s="38" t="str">
        <f>IFERROR(VLOOKUP(D1263,#REF!,4,0),"0")</f>
        <v>0</v>
      </c>
      <c r="I1263" s="38"/>
      <c r="J1263" s="38">
        <f>VLOOKUP(F1263,'数据-省本级决算数'!$A:$B,2,0)</f>
        <v>0</v>
      </c>
      <c r="K1263" s="193"/>
      <c r="L1263" s="193"/>
      <c r="M1263" s="193">
        <f t="shared" si="120"/>
        <v>0</v>
      </c>
      <c r="N1263" s="148" t="str">
        <f t="shared" si="116"/>
        <v/>
      </c>
      <c r="O1263" s="194" t="str">
        <f t="shared" si="117"/>
        <v>否</v>
      </c>
      <c r="P1263" s="194" t="str">
        <f t="shared" si="121"/>
        <v>否</v>
      </c>
    </row>
    <row r="1264" s="175" customFormat="1" ht="18.95" customHeight="1" spans="1:16">
      <c r="A1264" s="185" t="s">
        <v>165</v>
      </c>
      <c r="B1264" s="186" t="s">
        <v>165</v>
      </c>
      <c r="C1264" s="690" t="s">
        <v>2370</v>
      </c>
      <c r="D1264" s="187" t="s">
        <v>2389</v>
      </c>
      <c r="E1264" s="186" t="s">
        <v>176</v>
      </c>
      <c r="F1264" s="62" t="s">
        <v>2388</v>
      </c>
      <c r="G1264" s="38">
        <v>0</v>
      </c>
      <c r="H1264" s="38" t="str">
        <f>IFERROR(VLOOKUP(D1264,#REF!,4,0),"0")</f>
        <v>0</v>
      </c>
      <c r="I1264" s="38"/>
      <c r="J1264" s="38">
        <f>VLOOKUP(F1264,'数据-省本级决算数'!$A:$B,2,0)</f>
        <v>0</v>
      </c>
      <c r="K1264" s="193"/>
      <c r="L1264" s="193"/>
      <c r="M1264" s="193">
        <f t="shared" si="120"/>
        <v>0</v>
      </c>
      <c r="N1264" s="148" t="str">
        <f t="shared" si="116"/>
        <v/>
      </c>
      <c r="O1264" s="194" t="str">
        <f t="shared" si="117"/>
        <v>否</v>
      </c>
      <c r="P1264" s="194" t="str">
        <f t="shared" si="121"/>
        <v>否</v>
      </c>
    </row>
    <row r="1265" s="175" customFormat="1" ht="18.95" customHeight="1" spans="1:16">
      <c r="A1265" s="185" t="s">
        <v>165</v>
      </c>
      <c r="B1265" s="186" t="s">
        <v>165</v>
      </c>
      <c r="C1265" s="690" t="s">
        <v>2370</v>
      </c>
      <c r="D1265" s="187" t="s">
        <v>2390</v>
      </c>
      <c r="E1265" s="186" t="s">
        <v>176</v>
      </c>
      <c r="F1265" s="62" t="s">
        <v>189</v>
      </c>
      <c r="G1265" s="38">
        <v>0</v>
      </c>
      <c r="H1265" s="38" t="str">
        <f>IFERROR(VLOOKUP(D1265,#REF!,4,0),"0")</f>
        <v>0</v>
      </c>
      <c r="I1265" s="38"/>
      <c r="J1265" s="38">
        <f>VLOOKUP(F1265,'数据-省本级决算数'!$A:$B,2,0)</f>
        <v>103</v>
      </c>
      <c r="K1265" s="193"/>
      <c r="L1265" s="193"/>
      <c r="M1265" s="193">
        <f t="shared" si="120"/>
        <v>0</v>
      </c>
      <c r="N1265" s="148" t="str">
        <f t="shared" si="116"/>
        <v/>
      </c>
      <c r="O1265" s="194" t="str">
        <f t="shared" si="117"/>
        <v>是</v>
      </c>
      <c r="P1265" s="194" t="str">
        <f t="shared" si="121"/>
        <v>否</v>
      </c>
    </row>
    <row r="1266" s="175" customFormat="1" ht="18.95" customHeight="1" spans="1:16">
      <c r="A1266" s="185" t="s">
        <v>165</v>
      </c>
      <c r="B1266" s="186" t="s">
        <v>165</v>
      </c>
      <c r="C1266" s="690" t="s">
        <v>2370</v>
      </c>
      <c r="D1266" s="187" t="s">
        <v>2392</v>
      </c>
      <c r="E1266" s="186" t="s">
        <v>176</v>
      </c>
      <c r="F1266" s="62" t="s">
        <v>2391</v>
      </c>
      <c r="G1266" s="38">
        <v>0</v>
      </c>
      <c r="H1266" s="38" t="str">
        <f>IFERROR(VLOOKUP(D1266,#REF!,4,0),"0")</f>
        <v>0</v>
      </c>
      <c r="I1266" s="38"/>
      <c r="J1266" s="38">
        <f>VLOOKUP(F1266,'数据-省本级决算数'!$A:$B,2,0)</f>
        <v>0</v>
      </c>
      <c r="K1266" s="193"/>
      <c r="L1266" s="193"/>
      <c r="M1266" s="193">
        <f t="shared" si="120"/>
        <v>0</v>
      </c>
      <c r="N1266" s="148" t="str">
        <f t="shared" si="116"/>
        <v/>
      </c>
      <c r="O1266" s="194" t="str">
        <f t="shared" si="117"/>
        <v>否</v>
      </c>
      <c r="P1266" s="194" t="str">
        <f t="shared" si="121"/>
        <v>否</v>
      </c>
    </row>
    <row r="1267" s="175" customFormat="1" ht="18.95" customHeight="1" spans="1:16">
      <c r="A1267" s="185" t="s">
        <v>165</v>
      </c>
      <c r="B1267" s="690" t="s">
        <v>2342</v>
      </c>
      <c r="C1267" s="186"/>
      <c r="D1267" s="689" t="s">
        <v>2394</v>
      </c>
      <c r="E1267" s="186"/>
      <c r="F1267" s="62" t="s">
        <v>2393</v>
      </c>
      <c r="G1267" s="188">
        <f ca="1">SUMIF($C1266:$C2488,$D1267,$G1266:$G2487)</f>
        <v>0</v>
      </c>
      <c r="H1267" s="38">
        <f ca="1">SUMIF($C1266:$C2487,$D1267,$H1266:$H2486)</f>
        <v>0</v>
      </c>
      <c r="I1267" s="38">
        <f>IFERROR(VLOOKUP(F1267,'数据-省本级调整数'!$A:$B,2,0),0)</f>
        <v>0</v>
      </c>
      <c r="J1267" s="38">
        <f>VLOOKUP(F1267,'数据-省本级决算数'!$A:$B,2,0)</f>
        <v>0</v>
      </c>
      <c r="K1267" s="193"/>
      <c r="L1267" s="193"/>
      <c r="M1267" s="193">
        <f t="shared" si="120"/>
        <v>0</v>
      </c>
      <c r="N1267" s="146" t="str">
        <f ca="1" t="shared" si="116"/>
        <v/>
      </c>
      <c r="O1267" s="194" t="str">
        <f ca="1" t="shared" si="117"/>
        <v>否</v>
      </c>
      <c r="P1267" s="194" t="str">
        <f t="shared" si="121"/>
        <v>是</v>
      </c>
    </row>
    <row r="1268" s="175" customFormat="1" ht="18.95" customHeight="1" spans="1:16">
      <c r="A1268" s="185" t="s">
        <v>165</v>
      </c>
      <c r="B1268" s="186" t="s">
        <v>165</v>
      </c>
      <c r="C1268" s="689" t="s">
        <v>2394</v>
      </c>
      <c r="D1268" s="689" t="s">
        <v>2396</v>
      </c>
      <c r="E1268" s="186" t="s">
        <v>176</v>
      </c>
      <c r="F1268" s="62" t="s">
        <v>2395</v>
      </c>
      <c r="G1268" s="38">
        <v>0</v>
      </c>
      <c r="H1268" s="38" t="str">
        <f>IFERROR(VLOOKUP(D1268,#REF!,4,0),"0")</f>
        <v>0</v>
      </c>
      <c r="I1268" s="38"/>
      <c r="J1268" s="38">
        <f>VLOOKUP(F1268,'数据-省本级决算数'!$A:$B,2,0)</f>
        <v>0</v>
      </c>
      <c r="K1268" s="193"/>
      <c r="L1268" s="193"/>
      <c r="M1268" s="193">
        <f t="shared" si="120"/>
        <v>0</v>
      </c>
      <c r="N1268" s="148" t="str">
        <f t="shared" si="116"/>
        <v/>
      </c>
      <c r="O1268" s="194" t="str">
        <f t="shared" si="117"/>
        <v>否</v>
      </c>
      <c r="P1268" s="194" t="str">
        <f t="shared" si="121"/>
        <v>否</v>
      </c>
    </row>
    <row r="1269" s="175" customFormat="1" ht="18.95" customHeight="1" spans="1:16">
      <c r="A1269" s="185" t="s">
        <v>165</v>
      </c>
      <c r="B1269" s="186" t="s">
        <v>165</v>
      </c>
      <c r="C1269" s="689" t="s">
        <v>2394</v>
      </c>
      <c r="D1269" s="689" t="s">
        <v>2398</v>
      </c>
      <c r="E1269" s="186" t="s">
        <v>176</v>
      </c>
      <c r="F1269" s="62" t="s">
        <v>2397</v>
      </c>
      <c r="G1269" s="38">
        <v>0</v>
      </c>
      <c r="H1269" s="38" t="str">
        <f>IFERROR(VLOOKUP(D1269,#REF!,4,0),"0")</f>
        <v>0</v>
      </c>
      <c r="I1269" s="38"/>
      <c r="J1269" s="38">
        <f>VLOOKUP(F1269,'数据-省本级决算数'!$A:$B,2,0)</f>
        <v>0</v>
      </c>
      <c r="K1269" s="193"/>
      <c r="L1269" s="193"/>
      <c r="M1269" s="193">
        <f t="shared" si="120"/>
        <v>0</v>
      </c>
      <c r="N1269" s="148" t="str">
        <f t="shared" si="116"/>
        <v/>
      </c>
      <c r="O1269" s="194" t="str">
        <f t="shared" si="117"/>
        <v>否</v>
      </c>
      <c r="P1269" s="194" t="str">
        <f t="shared" si="121"/>
        <v>否</v>
      </c>
    </row>
    <row r="1270" s="175" customFormat="1" ht="18.95" customHeight="1" spans="1:16">
      <c r="A1270" s="185" t="s">
        <v>165</v>
      </c>
      <c r="B1270" s="186" t="s">
        <v>165</v>
      </c>
      <c r="C1270" s="689" t="s">
        <v>2394</v>
      </c>
      <c r="D1270" s="689" t="s">
        <v>2400</v>
      </c>
      <c r="E1270" s="186" t="s">
        <v>176</v>
      </c>
      <c r="F1270" s="62" t="s">
        <v>2399</v>
      </c>
      <c r="G1270" s="38">
        <v>0</v>
      </c>
      <c r="H1270" s="38" t="str">
        <f>IFERROR(VLOOKUP(D1270,#REF!,4,0),"0")</f>
        <v>0</v>
      </c>
      <c r="I1270" s="38"/>
      <c r="J1270" s="38">
        <f>VLOOKUP(F1270,'数据-省本级决算数'!$A:$B,2,0)</f>
        <v>0</v>
      </c>
      <c r="K1270" s="193"/>
      <c r="L1270" s="193"/>
      <c r="M1270" s="193">
        <f t="shared" si="120"/>
        <v>0</v>
      </c>
      <c r="N1270" s="148" t="str">
        <f t="shared" si="116"/>
        <v/>
      </c>
      <c r="O1270" s="194" t="str">
        <f t="shared" si="117"/>
        <v>否</v>
      </c>
      <c r="P1270" s="194" t="str">
        <f t="shared" si="121"/>
        <v>否</v>
      </c>
    </row>
    <row r="1271" s="175" customFormat="1" ht="18.95" customHeight="1" spans="1:16">
      <c r="A1271" s="185" t="s">
        <v>165</v>
      </c>
      <c r="B1271" s="186" t="s">
        <v>165</v>
      </c>
      <c r="C1271" s="689" t="s">
        <v>2394</v>
      </c>
      <c r="D1271" s="689" t="s">
        <v>2402</v>
      </c>
      <c r="E1271" s="186" t="s">
        <v>176</v>
      </c>
      <c r="F1271" s="62" t="s">
        <v>2401</v>
      </c>
      <c r="G1271" s="38">
        <v>0</v>
      </c>
      <c r="H1271" s="38" t="str">
        <f>IFERROR(VLOOKUP(D1271,#REF!,4,0),"0")</f>
        <v>0</v>
      </c>
      <c r="I1271" s="38"/>
      <c r="J1271" s="38">
        <f>VLOOKUP(F1271,'数据-省本级决算数'!$A:$B,2,0)</f>
        <v>0</v>
      </c>
      <c r="K1271" s="193"/>
      <c r="L1271" s="193"/>
      <c r="M1271" s="193">
        <f t="shared" si="120"/>
        <v>0</v>
      </c>
      <c r="N1271" s="148" t="str">
        <f t="shared" si="116"/>
        <v/>
      </c>
      <c r="O1271" s="194" t="str">
        <f t="shared" si="117"/>
        <v>否</v>
      </c>
      <c r="P1271" s="194" t="str">
        <f t="shared" si="121"/>
        <v>否</v>
      </c>
    </row>
    <row r="1272" s="175" customFormat="1" ht="18.95" customHeight="1" spans="1:16">
      <c r="A1272" s="185" t="s">
        <v>165</v>
      </c>
      <c r="B1272" s="186" t="s">
        <v>165</v>
      </c>
      <c r="C1272" s="689" t="s">
        <v>2394</v>
      </c>
      <c r="D1272" s="689" t="s">
        <v>2404</v>
      </c>
      <c r="E1272" s="186" t="s">
        <v>176</v>
      </c>
      <c r="F1272" s="62" t="s">
        <v>2403</v>
      </c>
      <c r="G1272" s="38">
        <v>0</v>
      </c>
      <c r="H1272" s="38" t="str">
        <f>IFERROR(VLOOKUP(D1272,#REF!,4,0),"0")</f>
        <v>0</v>
      </c>
      <c r="I1272" s="38"/>
      <c r="J1272" s="38">
        <f>VLOOKUP(F1272,'数据-省本级决算数'!$A:$B,2,0)</f>
        <v>0</v>
      </c>
      <c r="K1272" s="193"/>
      <c r="L1272" s="193"/>
      <c r="M1272" s="193">
        <f t="shared" si="120"/>
        <v>0</v>
      </c>
      <c r="N1272" s="148" t="str">
        <f t="shared" si="116"/>
        <v/>
      </c>
      <c r="O1272" s="194" t="str">
        <f t="shared" si="117"/>
        <v>否</v>
      </c>
      <c r="P1272" s="194" t="str">
        <f t="shared" si="121"/>
        <v>否</v>
      </c>
    </row>
    <row r="1273" s="175" customFormat="1" ht="18.95" customHeight="1" spans="1:16">
      <c r="A1273" s="185" t="s">
        <v>165</v>
      </c>
      <c r="B1273" s="690" t="s">
        <v>2342</v>
      </c>
      <c r="C1273" s="186"/>
      <c r="D1273" s="689" t="s">
        <v>2406</v>
      </c>
      <c r="E1273" s="186"/>
      <c r="F1273" s="62" t="s">
        <v>2405</v>
      </c>
      <c r="G1273" s="38">
        <f ca="1">SUMIF($C1272:$C2494,$D1273,$G1272:$G2493)</f>
        <v>2358</v>
      </c>
      <c r="H1273" s="38">
        <f ca="1">SUMIF($C1272:$C2493,$D1273,$H1272:$H2492)</f>
        <v>0</v>
      </c>
      <c r="I1273" s="38">
        <f>IFERROR(VLOOKUP(F1273,'数据-省本级调整数'!$A:$B,2,0),0)</f>
        <v>3763</v>
      </c>
      <c r="J1273" s="38">
        <f>VLOOKUP(F1273,'数据-省本级决算数'!$A:$B,2,0)</f>
        <v>3663</v>
      </c>
      <c r="K1273" s="193">
        <f ca="1" t="shared" si="118"/>
        <v>1.55</v>
      </c>
      <c r="L1273" s="193" t="e">
        <f ca="1" t="shared" si="119"/>
        <v>#DIV/0!</v>
      </c>
      <c r="M1273" s="193">
        <f t="shared" si="120"/>
        <v>0.97</v>
      </c>
      <c r="N1273" s="148">
        <f ca="1" t="shared" si="116"/>
        <v>0.553</v>
      </c>
      <c r="O1273" s="194" t="str">
        <f ca="1" t="shared" si="117"/>
        <v>是</v>
      </c>
      <c r="P1273" s="194" t="str">
        <f t="shared" si="121"/>
        <v>是</v>
      </c>
    </row>
    <row r="1274" s="175" customFormat="1" ht="18.95" customHeight="1" spans="1:16">
      <c r="A1274" s="185" t="s">
        <v>165</v>
      </c>
      <c r="B1274" s="186" t="s">
        <v>165</v>
      </c>
      <c r="C1274" s="689" t="s">
        <v>2406</v>
      </c>
      <c r="D1274" s="689" t="s">
        <v>2408</v>
      </c>
      <c r="E1274" s="186" t="s">
        <v>176</v>
      </c>
      <c r="F1274" s="62" t="s">
        <v>2407</v>
      </c>
      <c r="G1274" s="38">
        <v>0</v>
      </c>
      <c r="H1274" s="38" t="str">
        <f>IFERROR(VLOOKUP(D1274,#REF!,4,0),"0")</f>
        <v>0</v>
      </c>
      <c r="I1274" s="38"/>
      <c r="J1274" s="38">
        <f>VLOOKUP(F1274,'数据-省本级决算数'!$A:$B,2,0)</f>
        <v>0</v>
      </c>
      <c r="K1274" s="193"/>
      <c r="L1274" s="193"/>
      <c r="M1274" s="193">
        <f t="shared" si="120"/>
        <v>0</v>
      </c>
      <c r="N1274" s="148" t="str">
        <f t="shared" si="116"/>
        <v/>
      </c>
      <c r="O1274" s="194" t="str">
        <f t="shared" si="117"/>
        <v>否</v>
      </c>
      <c r="P1274" s="194" t="str">
        <f t="shared" si="121"/>
        <v>否</v>
      </c>
    </row>
    <row r="1275" s="175" customFormat="1" ht="18.95" customHeight="1" spans="1:16">
      <c r="A1275" s="185" t="s">
        <v>165</v>
      </c>
      <c r="B1275" s="186" t="s">
        <v>165</v>
      </c>
      <c r="C1275" s="689" t="s">
        <v>2406</v>
      </c>
      <c r="D1275" s="689" t="s">
        <v>2410</v>
      </c>
      <c r="E1275" s="186" t="s">
        <v>176</v>
      </c>
      <c r="F1275" s="62" t="s">
        <v>2409</v>
      </c>
      <c r="G1275" s="38">
        <v>0</v>
      </c>
      <c r="H1275" s="38" t="str">
        <f>IFERROR(VLOOKUP(D1275,#REF!,4,0),"0")</f>
        <v>0</v>
      </c>
      <c r="I1275" s="38"/>
      <c r="J1275" s="38">
        <f>VLOOKUP(F1275,'数据-省本级决算数'!$A:$B,2,0)</f>
        <v>0</v>
      </c>
      <c r="K1275" s="193"/>
      <c r="L1275" s="193"/>
      <c r="M1275" s="193">
        <f t="shared" si="120"/>
        <v>0</v>
      </c>
      <c r="N1275" s="148" t="str">
        <f t="shared" si="116"/>
        <v/>
      </c>
      <c r="O1275" s="194" t="str">
        <f t="shared" si="117"/>
        <v>否</v>
      </c>
      <c r="P1275" s="194" t="str">
        <f t="shared" si="121"/>
        <v>否</v>
      </c>
    </row>
    <row r="1276" s="175" customFormat="1" ht="18.95" customHeight="1" spans="1:16">
      <c r="A1276" s="185" t="s">
        <v>165</v>
      </c>
      <c r="B1276" s="186"/>
      <c r="C1276" s="689" t="s">
        <v>2406</v>
      </c>
      <c r="D1276" s="689" t="s">
        <v>2412</v>
      </c>
      <c r="E1276" s="186" t="s">
        <v>176</v>
      </c>
      <c r="F1276" s="62" t="s">
        <v>2411</v>
      </c>
      <c r="G1276" s="38">
        <v>2358</v>
      </c>
      <c r="H1276" s="38" t="str">
        <f>IFERROR(VLOOKUP(D1276,#REF!,4,0),"0")</f>
        <v>0</v>
      </c>
      <c r="I1276" s="38"/>
      <c r="J1276" s="38">
        <f>VLOOKUP(F1276,'数据-省本级决算数'!$A:$B,2,0)</f>
        <v>3663</v>
      </c>
      <c r="K1276" s="193">
        <f t="shared" si="118"/>
        <v>1.55</v>
      </c>
      <c r="L1276" s="193" t="e">
        <f t="shared" si="119"/>
        <v>#DIV/0!</v>
      </c>
      <c r="M1276" s="193">
        <f t="shared" si="120"/>
        <v>0</v>
      </c>
      <c r="N1276" s="148">
        <f t="shared" si="116"/>
        <v>0.553</v>
      </c>
      <c r="O1276" s="194" t="str">
        <f t="shared" si="117"/>
        <v>是</v>
      </c>
      <c r="P1276" s="194" t="str">
        <f t="shared" si="121"/>
        <v>否</v>
      </c>
    </row>
    <row r="1277" s="175" customFormat="1" ht="18.95" customHeight="1" spans="1:16">
      <c r="A1277" s="185" t="s">
        <v>165</v>
      </c>
      <c r="B1277" s="186" t="s">
        <v>165</v>
      </c>
      <c r="C1277" s="689" t="s">
        <v>2406</v>
      </c>
      <c r="D1277" s="689" t="s">
        <v>2414</v>
      </c>
      <c r="E1277" s="186" t="s">
        <v>176</v>
      </c>
      <c r="F1277" s="62" t="s">
        <v>2413</v>
      </c>
      <c r="G1277" s="38">
        <v>0</v>
      </c>
      <c r="H1277" s="38" t="str">
        <f>IFERROR(VLOOKUP(D1277,#REF!,4,0),"0")</f>
        <v>0</v>
      </c>
      <c r="I1277" s="38"/>
      <c r="J1277" s="38">
        <f>VLOOKUP(F1277,'数据-省本级决算数'!$A:$B,2,0)</f>
        <v>0</v>
      </c>
      <c r="K1277" s="193"/>
      <c r="L1277" s="193"/>
      <c r="M1277" s="193">
        <f t="shared" si="120"/>
        <v>0</v>
      </c>
      <c r="N1277" s="148" t="str">
        <f t="shared" ref="N1277:N1302" si="122">IF(ISERROR(J1277/G1277-1),"",J1277/G1277-1)</f>
        <v/>
      </c>
      <c r="O1277" s="194" t="str">
        <f t="shared" si="117"/>
        <v>否</v>
      </c>
      <c r="P1277" s="194" t="str">
        <f t="shared" si="121"/>
        <v>否</v>
      </c>
    </row>
    <row r="1278" s="175" customFormat="1" ht="18.95" customHeight="1" spans="1:16">
      <c r="A1278" s="185" t="s">
        <v>165</v>
      </c>
      <c r="B1278" s="186" t="s">
        <v>165</v>
      </c>
      <c r="C1278" s="689" t="s">
        <v>2406</v>
      </c>
      <c r="D1278" s="689" t="s">
        <v>2416</v>
      </c>
      <c r="E1278" s="186" t="s">
        <v>176</v>
      </c>
      <c r="F1278" s="62" t="s">
        <v>2415</v>
      </c>
      <c r="G1278" s="38">
        <v>0</v>
      </c>
      <c r="H1278" s="38" t="str">
        <f>IFERROR(VLOOKUP(D1278,#REF!,4,0),"0")</f>
        <v>0</v>
      </c>
      <c r="I1278" s="38"/>
      <c r="J1278" s="38">
        <f>VLOOKUP(F1278,'数据-省本级决算数'!$A:$B,2,0)</f>
        <v>0</v>
      </c>
      <c r="K1278" s="193"/>
      <c r="L1278" s="193"/>
      <c r="M1278" s="193">
        <f t="shared" si="120"/>
        <v>0</v>
      </c>
      <c r="N1278" s="148" t="str">
        <f t="shared" si="122"/>
        <v/>
      </c>
      <c r="O1278" s="194" t="str">
        <f t="shared" si="117"/>
        <v>否</v>
      </c>
      <c r="P1278" s="194" t="str">
        <f t="shared" si="121"/>
        <v>否</v>
      </c>
    </row>
    <row r="1279" s="175" customFormat="1" ht="18.95" customHeight="1" spans="1:16">
      <c r="A1279" s="185" t="s">
        <v>165</v>
      </c>
      <c r="B1279" s="690" t="s">
        <v>2342</v>
      </c>
      <c r="C1279" s="186"/>
      <c r="D1279" s="689" t="s">
        <v>2418</v>
      </c>
      <c r="E1279" s="186"/>
      <c r="F1279" s="62" t="s">
        <v>2417</v>
      </c>
      <c r="G1279" s="38">
        <f ca="1">SUMIF($C1278:$C2500,$D1279,$G1278:$G2499)</f>
        <v>3067</v>
      </c>
      <c r="H1279" s="38">
        <f ca="1">SUMIF($C1278:$C2499,$D1279,$H1278:$H2498)</f>
        <v>0</v>
      </c>
      <c r="I1279" s="38">
        <f>IFERROR(VLOOKUP(F1279,'数据-省本级调整数'!$A:$B,2,0),0)</f>
        <v>6652</v>
      </c>
      <c r="J1279" s="38">
        <f>VLOOKUP(F1279,'数据-省本级决算数'!$A:$B,2,0)</f>
        <v>6652</v>
      </c>
      <c r="K1279" s="193">
        <f ca="1" t="shared" si="118"/>
        <v>2.17</v>
      </c>
      <c r="L1279" s="193" t="e">
        <f ca="1" t="shared" si="119"/>
        <v>#DIV/0!</v>
      </c>
      <c r="M1279" s="193">
        <f t="shared" si="120"/>
        <v>1</v>
      </c>
      <c r="N1279" s="148">
        <f ca="1" t="shared" si="122"/>
        <v>1.169</v>
      </c>
      <c r="O1279" s="194" t="str">
        <f ca="1" t="shared" si="117"/>
        <v>是</v>
      </c>
      <c r="P1279" s="194" t="str">
        <f t="shared" si="121"/>
        <v>是</v>
      </c>
    </row>
    <row r="1280" s="175" customFormat="1" ht="18.95" customHeight="1" spans="1:16">
      <c r="A1280" s="185" t="s">
        <v>165</v>
      </c>
      <c r="B1280" s="186" t="s">
        <v>165</v>
      </c>
      <c r="C1280" s="689" t="s">
        <v>2418</v>
      </c>
      <c r="D1280" s="689" t="s">
        <v>2420</v>
      </c>
      <c r="E1280" s="186" t="s">
        <v>176</v>
      </c>
      <c r="F1280" s="62" t="s">
        <v>2419</v>
      </c>
      <c r="G1280" s="38">
        <v>0</v>
      </c>
      <c r="H1280" s="38" t="str">
        <f>IFERROR(VLOOKUP(D1280,#REF!,4,0),"0")</f>
        <v>0</v>
      </c>
      <c r="I1280" s="38"/>
      <c r="J1280" s="38">
        <f>VLOOKUP(F1280,'数据-省本级决算数'!$A:$B,2,0)</f>
        <v>0</v>
      </c>
      <c r="K1280" s="193"/>
      <c r="L1280" s="193"/>
      <c r="M1280" s="193">
        <f t="shared" si="120"/>
        <v>0</v>
      </c>
      <c r="N1280" s="148" t="str">
        <f t="shared" si="122"/>
        <v/>
      </c>
      <c r="O1280" s="194" t="str">
        <f t="shared" si="117"/>
        <v>否</v>
      </c>
      <c r="P1280" s="194" t="str">
        <f t="shared" si="121"/>
        <v>否</v>
      </c>
    </row>
    <row r="1281" s="175" customFormat="1" ht="18.95" customHeight="1" spans="1:16">
      <c r="A1281" s="185" t="s">
        <v>165</v>
      </c>
      <c r="B1281" s="186" t="s">
        <v>165</v>
      </c>
      <c r="C1281" s="689" t="s">
        <v>2418</v>
      </c>
      <c r="D1281" s="689" t="s">
        <v>2422</v>
      </c>
      <c r="E1281" s="186" t="s">
        <v>176</v>
      </c>
      <c r="F1281" s="62" t="s">
        <v>2421</v>
      </c>
      <c r="G1281" s="38">
        <v>0</v>
      </c>
      <c r="H1281" s="38" t="str">
        <f>IFERROR(VLOOKUP(D1281,#REF!,4,0),"0")</f>
        <v>0</v>
      </c>
      <c r="I1281" s="38"/>
      <c r="J1281" s="38">
        <f>VLOOKUP(F1281,'数据-省本级决算数'!$A:$B,2,0)</f>
        <v>0</v>
      </c>
      <c r="K1281" s="193"/>
      <c r="L1281" s="193"/>
      <c r="M1281" s="193">
        <f t="shared" si="120"/>
        <v>0</v>
      </c>
      <c r="N1281" s="148" t="str">
        <f t="shared" si="122"/>
        <v/>
      </c>
      <c r="O1281" s="194" t="str">
        <f t="shared" si="117"/>
        <v>否</v>
      </c>
      <c r="P1281" s="194" t="str">
        <f t="shared" si="121"/>
        <v>否</v>
      </c>
    </row>
    <row r="1282" s="175" customFormat="1" ht="18.95" customHeight="1" spans="1:16">
      <c r="A1282" s="185" t="s">
        <v>165</v>
      </c>
      <c r="B1282" s="186" t="s">
        <v>165</v>
      </c>
      <c r="C1282" s="689" t="s">
        <v>2418</v>
      </c>
      <c r="D1282" s="689" t="s">
        <v>2424</v>
      </c>
      <c r="E1282" s="186" t="s">
        <v>176</v>
      </c>
      <c r="F1282" s="62" t="s">
        <v>2423</v>
      </c>
      <c r="G1282" s="38">
        <v>0</v>
      </c>
      <c r="H1282" s="38" t="str">
        <f>IFERROR(VLOOKUP(D1282,#REF!,4,0),"0")</f>
        <v>0</v>
      </c>
      <c r="I1282" s="38"/>
      <c r="J1282" s="38">
        <f>VLOOKUP(F1282,'数据-省本级决算数'!$A:$B,2,0)</f>
        <v>33</v>
      </c>
      <c r="K1282" s="193"/>
      <c r="L1282" s="193" t="e">
        <f t="shared" si="119"/>
        <v>#DIV/0!</v>
      </c>
      <c r="M1282" s="193">
        <f t="shared" si="120"/>
        <v>0</v>
      </c>
      <c r="N1282" s="148" t="str">
        <f t="shared" si="122"/>
        <v/>
      </c>
      <c r="O1282" s="194" t="str">
        <f t="shared" si="117"/>
        <v>是</v>
      </c>
      <c r="P1282" s="194" t="str">
        <f t="shared" si="121"/>
        <v>否</v>
      </c>
    </row>
    <row r="1283" s="175" customFormat="1" ht="18.95" customHeight="1" spans="1:16">
      <c r="A1283" s="185" t="s">
        <v>165</v>
      </c>
      <c r="B1283" s="186" t="s">
        <v>165</v>
      </c>
      <c r="C1283" s="689" t="s">
        <v>2418</v>
      </c>
      <c r="D1283" s="689" t="s">
        <v>2426</v>
      </c>
      <c r="E1283" s="186" t="s">
        <v>176</v>
      </c>
      <c r="F1283" s="39" t="s">
        <v>2425</v>
      </c>
      <c r="G1283" s="38">
        <v>3000</v>
      </c>
      <c r="H1283" s="38" t="str">
        <f>IFERROR(VLOOKUP(D1283,#REF!,4,0),"0")</f>
        <v>0</v>
      </c>
      <c r="I1283" s="38"/>
      <c r="J1283" s="38">
        <f>VLOOKUP(F1283,'数据-省本级决算数'!$A:$B,2,0)</f>
        <v>6551</v>
      </c>
      <c r="K1283" s="193">
        <f t="shared" si="118"/>
        <v>2.18</v>
      </c>
      <c r="L1283" s="193" t="e">
        <f t="shared" si="119"/>
        <v>#DIV/0!</v>
      </c>
      <c r="M1283" s="193">
        <f t="shared" si="120"/>
        <v>0</v>
      </c>
      <c r="N1283" s="148">
        <f t="shared" si="122"/>
        <v>1.184</v>
      </c>
      <c r="O1283" s="194" t="str">
        <f t="shared" si="117"/>
        <v>是</v>
      </c>
      <c r="P1283" s="194" t="str">
        <f t="shared" si="121"/>
        <v>否</v>
      </c>
    </row>
    <row r="1284" s="175" customFormat="1" ht="18.95" customHeight="1" spans="1:16">
      <c r="A1284" s="185" t="s">
        <v>165</v>
      </c>
      <c r="B1284" s="186" t="s">
        <v>165</v>
      </c>
      <c r="C1284" s="689" t="s">
        <v>2418</v>
      </c>
      <c r="D1284" s="689" t="s">
        <v>2428</v>
      </c>
      <c r="E1284" s="186" t="s">
        <v>176</v>
      </c>
      <c r="F1284" s="62" t="s">
        <v>2427</v>
      </c>
      <c r="G1284" s="38">
        <v>0</v>
      </c>
      <c r="H1284" s="38" t="str">
        <f>IFERROR(VLOOKUP(D1284,#REF!,4,0),"0")</f>
        <v>0</v>
      </c>
      <c r="I1284" s="38"/>
      <c r="J1284" s="38">
        <f>VLOOKUP(F1284,'数据-省本级决算数'!$A:$B,2,0)</f>
        <v>0</v>
      </c>
      <c r="K1284" s="193"/>
      <c r="L1284" s="193"/>
      <c r="M1284" s="193">
        <f t="shared" si="120"/>
        <v>0</v>
      </c>
      <c r="N1284" s="148" t="str">
        <f t="shared" si="122"/>
        <v/>
      </c>
      <c r="O1284" s="194" t="str">
        <f t="shared" ref="O1284:O1325" si="123">IF(F1284&lt;&gt;"",IF(SUM(G1284:J1284)&lt;&gt;0,"是","否"),"空")</f>
        <v>否</v>
      </c>
      <c r="P1284" s="194" t="str">
        <f t="shared" si="121"/>
        <v>否</v>
      </c>
    </row>
    <row r="1285" s="175" customFormat="1" ht="18.95" customHeight="1" spans="1:16">
      <c r="A1285" s="185" t="s">
        <v>165</v>
      </c>
      <c r="B1285" s="186" t="s">
        <v>165</v>
      </c>
      <c r="C1285" s="689" t="s">
        <v>2418</v>
      </c>
      <c r="D1285" s="689" t="s">
        <v>2430</v>
      </c>
      <c r="E1285" s="186" t="s">
        <v>176</v>
      </c>
      <c r="F1285" s="62" t="s">
        <v>2429</v>
      </c>
      <c r="G1285" s="38">
        <v>0</v>
      </c>
      <c r="H1285" s="38" t="str">
        <f>IFERROR(VLOOKUP(D1285,#REF!,4,0),"0")</f>
        <v>0</v>
      </c>
      <c r="I1285" s="38"/>
      <c r="J1285" s="38">
        <f>VLOOKUP(F1285,'数据-省本级决算数'!$A:$B,2,0)</f>
        <v>0</v>
      </c>
      <c r="K1285" s="193"/>
      <c r="L1285" s="193"/>
      <c r="M1285" s="193">
        <f t="shared" ref="M1285:M1301" si="124">IFERROR(J1285/I1285,0)</f>
        <v>0</v>
      </c>
      <c r="N1285" s="148" t="str">
        <f t="shared" si="122"/>
        <v/>
      </c>
      <c r="O1285" s="194" t="str">
        <f t="shared" si="123"/>
        <v>否</v>
      </c>
      <c r="P1285" s="194" t="str">
        <f t="shared" ref="P1285:P1324" si="125">IF(C1285&lt;&gt;"",IF(OR(LEFT(D1285,3)="205",LEFT(D1285,3)="206",LEFT(D1285,3)="207",LEFT(D1285,3)="208",LEFT(D1285,3)="210",LEFT(D1285,3)="213"),"是","否"),"是")</f>
        <v>否</v>
      </c>
    </row>
    <row r="1286" s="175" customFormat="1" ht="18.95" customHeight="1" spans="1:16">
      <c r="A1286" s="185" t="s">
        <v>165</v>
      </c>
      <c r="B1286" s="186" t="s">
        <v>165</v>
      </c>
      <c r="C1286" s="689" t="s">
        <v>2418</v>
      </c>
      <c r="D1286" s="689" t="s">
        <v>2432</v>
      </c>
      <c r="E1286" s="186" t="s">
        <v>176</v>
      </c>
      <c r="F1286" s="62" t="s">
        <v>2431</v>
      </c>
      <c r="G1286" s="38">
        <v>0</v>
      </c>
      <c r="H1286" s="38" t="str">
        <f>IFERROR(VLOOKUP(D1286,#REF!,4,0),"0")</f>
        <v>0</v>
      </c>
      <c r="I1286" s="38"/>
      <c r="J1286" s="38">
        <f>VLOOKUP(F1286,'数据-省本级决算数'!$A:$B,2,0)</f>
        <v>0</v>
      </c>
      <c r="K1286" s="193"/>
      <c r="L1286" s="193"/>
      <c r="M1286" s="193">
        <f t="shared" si="124"/>
        <v>0</v>
      </c>
      <c r="N1286" s="148" t="str">
        <f t="shared" si="122"/>
        <v/>
      </c>
      <c r="O1286" s="194" t="str">
        <f t="shared" si="123"/>
        <v>否</v>
      </c>
      <c r="P1286" s="194" t="str">
        <f t="shared" si="125"/>
        <v>否</v>
      </c>
    </row>
    <row r="1287" s="175" customFormat="1" ht="18.75" customHeight="1" spans="1:16">
      <c r="A1287" s="185" t="s">
        <v>165</v>
      </c>
      <c r="B1287" s="186" t="s">
        <v>165</v>
      </c>
      <c r="C1287" s="689" t="s">
        <v>2418</v>
      </c>
      <c r="D1287" s="689" t="s">
        <v>2434</v>
      </c>
      <c r="E1287" s="186" t="s">
        <v>176</v>
      </c>
      <c r="F1287" s="62" t="s">
        <v>2433</v>
      </c>
      <c r="G1287" s="38">
        <v>67</v>
      </c>
      <c r="H1287" s="38" t="str">
        <f>IFERROR(VLOOKUP(D1287,#REF!,4,0),"0")</f>
        <v>0</v>
      </c>
      <c r="I1287" s="38"/>
      <c r="J1287" s="38">
        <f>VLOOKUP(F1287,'数据-省本级决算数'!$A:$B,2,0)</f>
        <v>68</v>
      </c>
      <c r="K1287" s="193">
        <f t="shared" ref="K1287:K1301" si="126">J1287/G1287</f>
        <v>1.01</v>
      </c>
      <c r="L1287" s="193" t="e">
        <f t="shared" ref="L1287:L1300" si="127">J1287/H1287</f>
        <v>#DIV/0!</v>
      </c>
      <c r="M1287" s="193">
        <f t="shared" si="124"/>
        <v>0</v>
      </c>
      <c r="N1287" s="148">
        <f t="shared" si="122"/>
        <v>0.015</v>
      </c>
      <c r="O1287" s="194" t="str">
        <f t="shared" si="123"/>
        <v>是</v>
      </c>
      <c r="P1287" s="194" t="str">
        <f t="shared" si="125"/>
        <v>否</v>
      </c>
    </row>
    <row r="1288" s="175" customFormat="1" ht="18.95" customHeight="1" spans="1:16">
      <c r="A1288" s="185" t="s">
        <v>165</v>
      </c>
      <c r="B1288" s="186" t="s">
        <v>165</v>
      </c>
      <c r="C1288" s="689" t="s">
        <v>2418</v>
      </c>
      <c r="D1288" s="689" t="s">
        <v>2436</v>
      </c>
      <c r="E1288" s="186" t="s">
        <v>176</v>
      </c>
      <c r="F1288" s="62" t="s">
        <v>2435</v>
      </c>
      <c r="G1288" s="38">
        <v>0</v>
      </c>
      <c r="H1288" s="38" t="str">
        <f>IFERROR(VLOOKUP(D1288,#REF!,4,0),"0")</f>
        <v>0</v>
      </c>
      <c r="I1288" s="38"/>
      <c r="J1288" s="38">
        <f>VLOOKUP(F1288,'数据-省本级决算数'!$A:$B,2,0)</f>
        <v>0</v>
      </c>
      <c r="K1288" s="193"/>
      <c r="L1288" s="193"/>
      <c r="M1288" s="193">
        <f t="shared" si="124"/>
        <v>0</v>
      </c>
      <c r="N1288" s="148" t="str">
        <f t="shared" si="122"/>
        <v/>
      </c>
      <c r="O1288" s="194" t="str">
        <f t="shared" si="123"/>
        <v>否</v>
      </c>
      <c r="P1288" s="194" t="str">
        <f t="shared" si="125"/>
        <v>否</v>
      </c>
    </row>
    <row r="1289" s="175" customFormat="1" ht="18.95" customHeight="1" spans="1:16">
      <c r="A1289" s="185" t="s">
        <v>165</v>
      </c>
      <c r="B1289" s="186" t="s">
        <v>165</v>
      </c>
      <c r="C1289" s="689" t="s">
        <v>2418</v>
      </c>
      <c r="D1289" s="689" t="s">
        <v>2438</v>
      </c>
      <c r="E1289" s="186" t="s">
        <v>176</v>
      </c>
      <c r="F1289" s="62" t="s">
        <v>2437</v>
      </c>
      <c r="G1289" s="38">
        <v>0</v>
      </c>
      <c r="H1289" s="38" t="str">
        <f>IFERROR(VLOOKUP(D1289,#REF!,4,0),"0")</f>
        <v>0</v>
      </c>
      <c r="I1289" s="38"/>
      <c r="J1289" s="38">
        <f>VLOOKUP(F1289,'数据-省本级决算数'!$A:$B,2,0)</f>
        <v>0</v>
      </c>
      <c r="K1289" s="193"/>
      <c r="L1289" s="193"/>
      <c r="M1289" s="193">
        <f t="shared" si="124"/>
        <v>0</v>
      </c>
      <c r="N1289" s="148" t="str">
        <f t="shared" si="122"/>
        <v/>
      </c>
      <c r="O1289" s="194" t="str">
        <f t="shared" si="123"/>
        <v>否</v>
      </c>
      <c r="P1289" s="194" t="str">
        <f t="shared" si="125"/>
        <v>否</v>
      </c>
    </row>
    <row r="1290" s="175" customFormat="1" ht="18.95" customHeight="1" spans="1:16">
      <c r="A1290" s="185" t="s">
        <v>165</v>
      </c>
      <c r="B1290" s="186" t="s">
        <v>165</v>
      </c>
      <c r="C1290" s="689" t="s">
        <v>2418</v>
      </c>
      <c r="D1290" s="689" t="s">
        <v>2440</v>
      </c>
      <c r="E1290" s="186" t="s">
        <v>176</v>
      </c>
      <c r="F1290" s="62" t="s">
        <v>2439</v>
      </c>
      <c r="G1290" s="38">
        <v>0</v>
      </c>
      <c r="H1290" s="38" t="str">
        <f>IFERROR(VLOOKUP(D1290,#REF!,4,0),"0")</f>
        <v>0</v>
      </c>
      <c r="I1290" s="38"/>
      <c r="J1290" s="38">
        <f>VLOOKUP(F1290,'数据-省本级决算数'!$A:$B,2,0)</f>
        <v>0</v>
      </c>
      <c r="K1290" s="193"/>
      <c r="L1290" s="193"/>
      <c r="M1290" s="193">
        <f t="shared" si="124"/>
        <v>0</v>
      </c>
      <c r="N1290" s="148" t="str">
        <f t="shared" si="122"/>
        <v/>
      </c>
      <c r="O1290" s="194" t="str">
        <f t="shared" si="123"/>
        <v>否</v>
      </c>
      <c r="P1290" s="194" t="str">
        <f t="shared" si="125"/>
        <v>否</v>
      </c>
    </row>
    <row r="1291" s="175" customFormat="1" ht="18.95" customHeight="1" spans="1:16">
      <c r="A1291" s="185" t="s">
        <v>164</v>
      </c>
      <c r="B1291" s="186" t="s">
        <v>165</v>
      </c>
      <c r="C1291" s="186"/>
      <c r="D1291" s="187" t="s">
        <v>2442</v>
      </c>
      <c r="E1291" s="186" t="s">
        <v>176</v>
      </c>
      <c r="F1291" s="67" t="s">
        <v>2441</v>
      </c>
      <c r="G1291" s="188">
        <f>SUMIF($B1292:$B$1300,$D1291,$G1292:$G$1300)</f>
        <v>0</v>
      </c>
      <c r="H1291" s="38" t="str">
        <f>IFERROR(VLOOKUP(D1291,#REF!,4,0),"0")</f>
        <v>0</v>
      </c>
      <c r="I1291" s="38">
        <f>IFERROR(VLOOKUP(F1291,'数据-省本级调整数'!$A:$B,2,0),0)</f>
        <v>0</v>
      </c>
      <c r="J1291" s="38">
        <f>IFERROR(VLOOKUP(F1291,'数据-省本级决算数'!$A:$B,2,0),0)</f>
        <v>0</v>
      </c>
      <c r="K1291" s="193"/>
      <c r="L1291" s="193" t="e">
        <f t="shared" si="127"/>
        <v>#DIV/0!</v>
      </c>
      <c r="M1291" s="193">
        <f t="shared" si="124"/>
        <v>0</v>
      </c>
      <c r="N1291" s="148" t="str">
        <f t="shared" si="122"/>
        <v/>
      </c>
      <c r="O1291" s="194" t="str">
        <f t="shared" si="123"/>
        <v>否</v>
      </c>
      <c r="P1291" s="194" t="str">
        <f t="shared" si="125"/>
        <v>是</v>
      </c>
    </row>
    <row r="1292" s="175" customFormat="1" ht="18.95" customHeight="1" spans="1:16">
      <c r="A1292" s="185" t="s">
        <v>164</v>
      </c>
      <c r="B1292" s="186"/>
      <c r="C1292" s="186"/>
      <c r="D1292" s="689" t="s">
        <v>2444</v>
      </c>
      <c r="E1292" s="186"/>
      <c r="F1292" s="67" t="s">
        <v>2443</v>
      </c>
      <c r="G1292" s="188">
        <f>SUMIF($B1293:$B$1300,$D1292,$G1293:$G$1300)</f>
        <v>698584</v>
      </c>
      <c r="H1292" s="188">
        <f>SUMIF($B1293:$B$1300,$D1292,$H1293:$H$1300)</f>
        <v>5000</v>
      </c>
      <c r="I1292" s="188">
        <f>IFERROR(VLOOKUP(F1292,'数据-省本级调整数'!$A:$B,2,0),0)</f>
        <v>53482</v>
      </c>
      <c r="J1292" s="188">
        <f>IFERROR(VLOOKUP(F1292,'数据-省本级决算数'!$A:$B,2,0),0)</f>
        <v>53482</v>
      </c>
      <c r="K1292" s="200">
        <f t="shared" si="126"/>
        <v>0.08</v>
      </c>
      <c r="L1292" s="200">
        <f t="shared" si="127"/>
        <v>10.7</v>
      </c>
      <c r="M1292" s="200">
        <f t="shared" si="124"/>
        <v>1</v>
      </c>
      <c r="N1292" s="146">
        <f t="shared" si="122"/>
        <v>-0.923</v>
      </c>
      <c r="O1292" s="194" t="str">
        <f t="shared" si="123"/>
        <v>是</v>
      </c>
      <c r="P1292" s="194" t="str">
        <f t="shared" si="125"/>
        <v>是</v>
      </c>
    </row>
    <row r="1293" s="175" customFormat="1" spans="1:16">
      <c r="A1293" s="185"/>
      <c r="B1293" s="690" t="s">
        <v>2444</v>
      </c>
      <c r="C1293" s="186"/>
      <c r="D1293" s="187" t="s">
        <v>2446</v>
      </c>
      <c r="E1293" s="186" t="s">
        <v>176</v>
      </c>
      <c r="F1293" s="62" t="s">
        <v>2445</v>
      </c>
      <c r="G1293" s="188">
        <v>0</v>
      </c>
      <c r="H1293" s="38" t="str">
        <f>IFERROR(VLOOKUP(D1293,#REF!,4,0),"0")</f>
        <v>0</v>
      </c>
      <c r="I1293" s="38">
        <f>IFERROR(VLOOKUP(F1293,'数据-省本级调整数'!$A:$B,2,0),0)</f>
        <v>0</v>
      </c>
      <c r="J1293" s="38">
        <f>IFERROR(VLOOKUP(F1293,'数据-省本级决算数'!$A:$B,2,0),0)</f>
        <v>0</v>
      </c>
      <c r="K1293" s="193"/>
      <c r="L1293" s="193"/>
      <c r="M1293" s="193">
        <f t="shared" si="124"/>
        <v>0</v>
      </c>
      <c r="N1293" s="146" t="str">
        <f t="shared" si="122"/>
        <v/>
      </c>
      <c r="O1293" s="194" t="str">
        <f t="shared" si="123"/>
        <v>否</v>
      </c>
      <c r="P1293" s="194" t="str">
        <f t="shared" si="125"/>
        <v>是</v>
      </c>
    </row>
    <row r="1294" s="175" customFormat="1" ht="18.95" customHeight="1" spans="1:16">
      <c r="A1294" s="185" t="s">
        <v>165</v>
      </c>
      <c r="B1294" s="690" t="s">
        <v>2444</v>
      </c>
      <c r="C1294" s="186"/>
      <c r="D1294" s="187" t="s">
        <v>2448</v>
      </c>
      <c r="E1294" s="186" t="s">
        <v>176</v>
      </c>
      <c r="F1294" s="62" t="s">
        <v>2447</v>
      </c>
      <c r="G1294" s="38">
        <v>381</v>
      </c>
      <c r="H1294" s="38" t="str">
        <f>IFERROR(VLOOKUP(D1294,#REF!,4,0),"0")</f>
        <v>0</v>
      </c>
      <c r="I1294" s="38">
        <f>IFERROR(VLOOKUP(F1294,'数据-省本级调整数'!$A:$B,2,0),0)</f>
        <v>0</v>
      </c>
      <c r="J1294" s="38">
        <f>IFERROR(VLOOKUP(F1294,'数据-省本级决算数'!$A:$B,2,0),0)</f>
        <v>0</v>
      </c>
      <c r="K1294" s="193">
        <f t="shared" si="126"/>
        <v>0</v>
      </c>
      <c r="L1294" s="193"/>
      <c r="M1294" s="193">
        <f t="shared" si="124"/>
        <v>0</v>
      </c>
      <c r="N1294" s="148">
        <f t="shared" si="122"/>
        <v>-1</v>
      </c>
      <c r="O1294" s="194" t="str">
        <f t="shared" si="123"/>
        <v>是</v>
      </c>
      <c r="P1294" s="194" t="str">
        <f t="shared" si="125"/>
        <v>是</v>
      </c>
    </row>
    <row r="1295" s="175" customFormat="1" ht="18.95" customHeight="1" spans="1:16">
      <c r="A1295" s="185" t="s">
        <v>165</v>
      </c>
      <c r="B1295" s="690" t="s">
        <v>2444</v>
      </c>
      <c r="C1295" s="186"/>
      <c r="D1295" s="187" t="s">
        <v>2450</v>
      </c>
      <c r="E1295" s="186" t="s">
        <v>176</v>
      </c>
      <c r="F1295" s="62" t="s">
        <v>2449</v>
      </c>
      <c r="G1295" s="188">
        <v>0</v>
      </c>
      <c r="H1295" s="38" t="str">
        <f>IFERROR(VLOOKUP(D1295,#REF!,4,0),"0")</f>
        <v>0</v>
      </c>
      <c r="I1295" s="38">
        <f>IFERROR(VLOOKUP(F1295,'数据-省本级调整数'!$A:$B,2,0),0)</f>
        <v>0</v>
      </c>
      <c r="J1295" s="38">
        <f>IFERROR(VLOOKUP(F1295,'数据-省本级决算数'!$A:$B,2,0),0)</f>
        <v>0</v>
      </c>
      <c r="K1295" s="193"/>
      <c r="L1295" s="193"/>
      <c r="M1295" s="193">
        <f t="shared" si="124"/>
        <v>0</v>
      </c>
      <c r="N1295" s="146" t="str">
        <f t="shared" si="122"/>
        <v/>
      </c>
      <c r="O1295" s="194" t="str">
        <f t="shared" si="123"/>
        <v>否</v>
      </c>
      <c r="P1295" s="194" t="str">
        <f t="shared" si="125"/>
        <v>是</v>
      </c>
    </row>
    <row r="1296" s="175" customFormat="1" ht="18.95" customHeight="1" spans="1:16">
      <c r="A1296" s="185" t="s">
        <v>165</v>
      </c>
      <c r="B1296" s="690" t="s">
        <v>2444</v>
      </c>
      <c r="C1296" s="186"/>
      <c r="D1296" s="187" t="s">
        <v>2452</v>
      </c>
      <c r="E1296" s="186" t="s">
        <v>176</v>
      </c>
      <c r="F1296" s="62" t="s">
        <v>2451</v>
      </c>
      <c r="G1296" s="38">
        <v>1545</v>
      </c>
      <c r="H1296" s="38">
        <v>5000</v>
      </c>
      <c r="I1296" s="38">
        <f>IFERROR(VLOOKUP(F1296,'数据-省本级调整数'!$A:$B,2,0),0)</f>
        <v>0</v>
      </c>
      <c r="J1296" s="38">
        <f>IFERROR(VLOOKUP(F1296,'数据-省本级决算数'!$A:$B,2,0),0)</f>
        <v>0</v>
      </c>
      <c r="K1296" s="193">
        <f t="shared" si="126"/>
        <v>0</v>
      </c>
      <c r="L1296" s="193"/>
      <c r="M1296" s="193">
        <f t="shared" si="124"/>
        <v>0</v>
      </c>
      <c r="N1296" s="148">
        <f t="shared" si="122"/>
        <v>-1</v>
      </c>
      <c r="O1296" s="194" t="str">
        <f t="shared" si="123"/>
        <v>是</v>
      </c>
      <c r="P1296" s="194" t="str">
        <f t="shared" si="125"/>
        <v>是</v>
      </c>
    </row>
    <row r="1297" s="175" customFormat="1" ht="18.95" customHeight="1" spans="1:16">
      <c r="A1297" s="185" t="s">
        <v>165</v>
      </c>
      <c r="B1297" s="690" t="s">
        <v>2444</v>
      </c>
      <c r="C1297" s="186"/>
      <c r="D1297" s="187" t="s">
        <v>2454</v>
      </c>
      <c r="E1297" s="186" t="s">
        <v>176</v>
      </c>
      <c r="F1297" s="62" t="s">
        <v>2453</v>
      </c>
      <c r="G1297" s="38">
        <v>696658</v>
      </c>
      <c r="H1297" s="38" t="str">
        <f>IFERROR(VLOOKUP(D1297,#REF!,4,0),"0")</f>
        <v>0</v>
      </c>
      <c r="I1297" s="38">
        <f>IFERROR(VLOOKUP(F1297,'数据-省本级调整数'!$A:$B,2,0),0)</f>
        <v>0</v>
      </c>
      <c r="J1297" s="38">
        <f>IFERROR(VLOOKUP(F1297,'数据-省本级决算数'!$A:$B,2,0),0)</f>
        <v>0</v>
      </c>
      <c r="K1297" s="193">
        <f t="shared" si="126"/>
        <v>0</v>
      </c>
      <c r="L1297" s="193" t="e">
        <f t="shared" si="127"/>
        <v>#DIV/0!</v>
      </c>
      <c r="M1297" s="193">
        <f t="shared" si="124"/>
        <v>0</v>
      </c>
      <c r="N1297" s="148">
        <f t="shared" si="122"/>
        <v>-1</v>
      </c>
      <c r="O1297" s="194" t="str">
        <f t="shared" si="123"/>
        <v>是</v>
      </c>
      <c r="P1297" s="194" t="str">
        <f t="shared" si="125"/>
        <v>是</v>
      </c>
    </row>
    <row r="1298" s="175" customFormat="1" ht="18.95" customHeight="1" spans="1:16">
      <c r="A1298" s="185" t="s">
        <v>165</v>
      </c>
      <c r="B1298" s="690" t="s">
        <v>2444</v>
      </c>
      <c r="C1298" s="186"/>
      <c r="D1298" s="187" t="s">
        <v>2456</v>
      </c>
      <c r="E1298" s="186" t="s">
        <v>176</v>
      </c>
      <c r="F1298" s="62" t="s">
        <v>2455</v>
      </c>
      <c r="G1298" s="188">
        <v>0</v>
      </c>
      <c r="H1298" s="38" t="str">
        <f>IFERROR(VLOOKUP(D1298,#REF!,4,0),"0")</f>
        <v>0</v>
      </c>
      <c r="I1298" s="38">
        <f>IFERROR(VLOOKUP(F1298,'数据-省本级调整数'!$A:$B,2,0),0)</f>
        <v>0</v>
      </c>
      <c r="J1298" s="38">
        <f>IFERROR(VLOOKUP(F1298,'数据-省本级决算数'!$A:$B,2,0),0)</f>
        <v>0</v>
      </c>
      <c r="K1298" s="193"/>
      <c r="L1298" s="193"/>
      <c r="M1298" s="193">
        <f t="shared" si="124"/>
        <v>0</v>
      </c>
      <c r="N1298" s="146" t="str">
        <f t="shared" si="122"/>
        <v/>
      </c>
      <c r="O1298" s="194" t="str">
        <f t="shared" si="123"/>
        <v>否</v>
      </c>
      <c r="P1298" s="194" t="str">
        <f t="shared" si="125"/>
        <v>是</v>
      </c>
    </row>
    <row r="1299" s="175" customFormat="1" ht="18.95" customHeight="1" spans="1:16">
      <c r="A1299" s="185" t="s">
        <v>164</v>
      </c>
      <c r="B1299" s="186" t="s">
        <v>165</v>
      </c>
      <c r="C1299" s="186"/>
      <c r="D1299" s="187" t="s">
        <v>2458</v>
      </c>
      <c r="E1299" s="186" t="s">
        <v>165</v>
      </c>
      <c r="F1299" s="67" t="s">
        <v>2457</v>
      </c>
      <c r="G1299" s="188">
        <f>SUMIF($B1300:$B$1300,$D1299,$G1300:$G$1300)</f>
        <v>0</v>
      </c>
      <c r="H1299" s="188">
        <f>SUMIF($B1300:$B$1300,$D1299,$H1300:$H$1300)</f>
        <v>0</v>
      </c>
      <c r="I1299" s="38">
        <f>IFERROR(VLOOKUP(F1299,'数据-省本级调整数'!$A:$B,2,0),0)</f>
        <v>67011</v>
      </c>
      <c r="J1299" s="38">
        <f>IFERROR(VLOOKUP(F1299,'数据-省本级决算数'!$A:$B,2,0),0)</f>
        <v>42821</v>
      </c>
      <c r="K1299" s="193"/>
      <c r="L1299" s="193" t="e">
        <f t="shared" si="127"/>
        <v>#DIV/0!</v>
      </c>
      <c r="M1299" s="193">
        <f t="shared" si="124"/>
        <v>0.64</v>
      </c>
      <c r="N1299" s="146" t="str">
        <f t="shared" si="122"/>
        <v/>
      </c>
      <c r="O1299" s="194" t="str">
        <f t="shared" si="123"/>
        <v>是</v>
      </c>
      <c r="P1299" s="194" t="str">
        <f t="shared" si="125"/>
        <v>是</v>
      </c>
    </row>
    <row r="1300" s="175" customFormat="1" ht="18.95" customHeight="1" spans="1:16">
      <c r="A1300" s="185" t="s">
        <v>165</v>
      </c>
      <c r="B1300" s="690" t="s">
        <v>2458</v>
      </c>
      <c r="C1300" s="186"/>
      <c r="D1300" s="187" t="s">
        <v>2460</v>
      </c>
      <c r="E1300" s="186" t="s">
        <v>176</v>
      </c>
      <c r="F1300" s="62" t="s">
        <v>2459</v>
      </c>
      <c r="G1300" s="188">
        <v>0</v>
      </c>
      <c r="H1300" s="38" t="str">
        <f>IFERROR(VLOOKUP(D1300,#REF!,4,0),"0")</f>
        <v>0</v>
      </c>
      <c r="I1300" s="38">
        <f>IFERROR(VLOOKUP(F1300,'数据-省本级调整数'!$A:$B,2,0),0)</f>
        <v>0</v>
      </c>
      <c r="J1300" s="38">
        <f>IFERROR(VLOOKUP(F1300,'数据-省本级决算数'!$A:$B,2,0),0)</f>
        <v>0</v>
      </c>
      <c r="K1300" s="193"/>
      <c r="L1300" s="193" t="e">
        <f t="shared" si="127"/>
        <v>#DIV/0!</v>
      </c>
      <c r="M1300" s="193">
        <f t="shared" si="124"/>
        <v>0</v>
      </c>
      <c r="N1300" s="146" t="str">
        <f t="shared" si="122"/>
        <v/>
      </c>
      <c r="O1300" s="194" t="str">
        <f t="shared" si="123"/>
        <v>否</v>
      </c>
      <c r="P1300" s="194" t="str">
        <f t="shared" si="125"/>
        <v>是</v>
      </c>
    </row>
    <row r="1301" s="175" customFormat="1" ht="18.95" customHeight="1" spans="1:16">
      <c r="A1301" s="185" t="s">
        <v>165</v>
      </c>
      <c r="B1301" s="690" t="s">
        <v>2458</v>
      </c>
      <c r="C1301" s="186"/>
      <c r="D1301" s="689" t="s">
        <v>2462</v>
      </c>
      <c r="E1301" s="186" t="s">
        <v>176</v>
      </c>
      <c r="F1301" s="62" t="s">
        <v>2461</v>
      </c>
      <c r="G1301" s="38">
        <v>48631</v>
      </c>
      <c r="H1301" s="38" t="str">
        <f>IFERROR(VLOOKUP(D1301,#REF!,4,0),"0")</f>
        <v>0</v>
      </c>
      <c r="I1301" s="38">
        <f>IFERROR(VLOOKUP(F1301,'数据-省本级调整数'!$A:$B,2,0),0)</f>
        <v>0</v>
      </c>
      <c r="J1301" s="38">
        <f>IFERROR(VLOOKUP(F1301,'数据-省本级决算数'!$A:$B,2,0),0)</f>
        <v>0</v>
      </c>
      <c r="K1301" s="193">
        <f t="shared" si="126"/>
        <v>0</v>
      </c>
      <c r="L1301" s="193"/>
      <c r="M1301" s="193">
        <f t="shared" si="124"/>
        <v>0</v>
      </c>
      <c r="N1301" s="148">
        <f t="shared" si="122"/>
        <v>-1</v>
      </c>
      <c r="O1301" s="194" t="str">
        <f t="shared" si="123"/>
        <v>是</v>
      </c>
      <c r="P1301" s="194" t="str">
        <f t="shared" si="125"/>
        <v>是</v>
      </c>
    </row>
    <row r="1302" s="175" customFormat="1" ht="18.95" customHeight="1" spans="1:16">
      <c r="A1302" s="199"/>
      <c r="B1302" s="199"/>
      <c r="C1302" s="178"/>
      <c r="D1302" s="198"/>
      <c r="E1302" s="198"/>
      <c r="F1302" s="74" t="s">
        <v>94</v>
      </c>
      <c r="G1302" s="201">
        <f ca="1">SUMIF($A:$A,"类",G:G)</f>
        <v>8539542</v>
      </c>
      <c r="H1302" s="201">
        <f ca="1">SUMIF($A:$A,"类",H:H)</f>
        <v>5000</v>
      </c>
      <c r="I1302" s="201">
        <f>SUMIF($A:$A,"类",I:I)</f>
        <v>9047442</v>
      </c>
      <c r="J1302" s="201">
        <f>SUMIF($A:$A,"类",J:J)</f>
        <v>8139710</v>
      </c>
      <c r="K1302" s="193">
        <f ca="1" t="shared" ref="K1302" si="128">J1302/G1302</f>
        <v>0.95</v>
      </c>
      <c r="L1302" s="193">
        <f ca="1" t="shared" ref="L1302" si="129">J1302/H1302</f>
        <v>1627.94</v>
      </c>
      <c r="M1302" s="193">
        <f t="shared" ref="M1302" si="130">IFERROR(J1302/I1302,0)</f>
        <v>0.9</v>
      </c>
      <c r="N1302" s="146">
        <f ca="1" t="shared" si="122"/>
        <v>-0.047</v>
      </c>
      <c r="O1302" s="194" t="str">
        <f ca="1" t="shared" si="123"/>
        <v>是</v>
      </c>
      <c r="P1302" s="194" t="str">
        <f t="shared" si="125"/>
        <v>是</v>
      </c>
    </row>
    <row r="1303" s="177" customFormat="1" ht="18.95" hidden="1" customHeight="1" spans="1:16">
      <c r="A1303" s="202"/>
      <c r="B1303" s="202"/>
      <c r="C1303" s="178"/>
      <c r="D1303" s="203"/>
      <c r="E1303" s="203"/>
      <c r="F1303" s="79" t="s">
        <v>3536</v>
      </c>
      <c r="G1303" s="204">
        <f>SUM(G1304:G1305)</f>
        <v>290000</v>
      </c>
      <c r="H1303" s="204"/>
      <c r="I1303" s="204"/>
      <c r="J1303" s="204">
        <f>SUM(J1304:J1305)</f>
        <v>1924000</v>
      </c>
      <c r="K1303" s="193"/>
      <c r="L1303" s="193"/>
      <c r="M1303" s="193"/>
      <c r="N1303" s="161"/>
      <c r="O1303" s="194" t="str">
        <f t="shared" si="123"/>
        <v>是</v>
      </c>
      <c r="P1303" s="194" t="str">
        <f t="shared" si="125"/>
        <v>是</v>
      </c>
    </row>
    <row r="1304" s="177" customFormat="1" ht="18.95" hidden="1" customHeight="1" spans="1:16">
      <c r="A1304" s="202"/>
      <c r="B1304" s="202"/>
      <c r="C1304" s="178"/>
      <c r="D1304" s="203"/>
      <c r="E1304" s="203"/>
      <c r="F1304" s="205" t="s">
        <v>146</v>
      </c>
      <c r="G1304" s="206"/>
      <c r="H1304" s="206"/>
      <c r="I1304" s="206"/>
      <c r="J1304" s="206">
        <v>1924000</v>
      </c>
      <c r="K1304" s="193"/>
      <c r="L1304" s="193"/>
      <c r="M1304" s="193"/>
      <c r="N1304" s="208"/>
      <c r="O1304" s="194" t="str">
        <f t="shared" si="123"/>
        <v>是</v>
      </c>
      <c r="P1304" s="194" t="str">
        <f t="shared" si="125"/>
        <v>是</v>
      </c>
    </row>
    <row r="1305" s="177" customFormat="1" ht="18.95" hidden="1" customHeight="1" spans="1:16">
      <c r="A1305" s="202"/>
      <c r="B1305" s="202"/>
      <c r="C1305" s="178"/>
      <c r="D1305" s="203"/>
      <c r="E1305" s="203"/>
      <c r="F1305" s="205" t="s">
        <v>147</v>
      </c>
      <c r="G1305" s="206">
        <v>290000</v>
      </c>
      <c r="H1305" s="206"/>
      <c r="I1305" s="206"/>
      <c r="J1305" s="206"/>
      <c r="K1305" s="193"/>
      <c r="L1305" s="193"/>
      <c r="M1305" s="193"/>
      <c r="N1305" s="208"/>
      <c r="O1305" s="194" t="str">
        <f t="shared" si="123"/>
        <v>是</v>
      </c>
      <c r="P1305" s="194" t="str">
        <f t="shared" si="125"/>
        <v>是</v>
      </c>
    </row>
    <row r="1306" s="177" customFormat="1" ht="18.95" hidden="1" customHeight="1" spans="1:16">
      <c r="A1306" s="202"/>
      <c r="B1306" s="202"/>
      <c r="C1306" s="178"/>
      <c r="D1306" s="203"/>
      <c r="E1306" s="203"/>
      <c r="F1306" s="79" t="s">
        <v>3537</v>
      </c>
      <c r="G1306" s="204">
        <f>SUM(G1307:G1308)</f>
        <v>600000</v>
      </c>
      <c r="H1306" s="204"/>
      <c r="I1306" s="204"/>
      <c r="J1306" s="204">
        <f>SUM(J1307:J1308)</f>
        <v>7343000</v>
      </c>
      <c r="K1306" s="193"/>
      <c r="L1306" s="193"/>
      <c r="M1306" s="193"/>
      <c r="N1306" s="208"/>
      <c r="O1306" s="194" t="str">
        <f t="shared" si="123"/>
        <v>是</v>
      </c>
      <c r="P1306" s="194" t="str">
        <f t="shared" si="125"/>
        <v>是</v>
      </c>
    </row>
    <row r="1307" s="177" customFormat="1" ht="18.95" hidden="1" customHeight="1" spans="1:16">
      <c r="A1307" s="202"/>
      <c r="B1307" s="202"/>
      <c r="C1307" s="178"/>
      <c r="D1307" s="203"/>
      <c r="E1307" s="203"/>
      <c r="F1307" s="205" t="s">
        <v>3538</v>
      </c>
      <c r="G1307" s="206">
        <v>600000</v>
      </c>
      <c r="H1307" s="206"/>
      <c r="I1307" s="206"/>
      <c r="J1307" s="206">
        <v>983000</v>
      </c>
      <c r="K1307" s="193"/>
      <c r="L1307" s="193"/>
      <c r="M1307" s="193"/>
      <c r="N1307" s="208"/>
      <c r="O1307" s="194" t="str">
        <f t="shared" si="123"/>
        <v>是</v>
      </c>
      <c r="P1307" s="194" t="str">
        <f t="shared" si="125"/>
        <v>是</v>
      </c>
    </row>
    <row r="1308" s="177" customFormat="1" ht="18.95" hidden="1" customHeight="1" spans="1:16">
      <c r="A1308" s="202"/>
      <c r="B1308" s="202"/>
      <c r="C1308" s="178"/>
      <c r="D1308" s="203"/>
      <c r="E1308" s="203"/>
      <c r="F1308" s="205" t="s">
        <v>3539</v>
      </c>
      <c r="G1308" s="206"/>
      <c r="H1308" s="206"/>
      <c r="I1308" s="206"/>
      <c r="J1308" s="206">
        <v>6360000</v>
      </c>
      <c r="K1308" s="193"/>
      <c r="L1308" s="193"/>
      <c r="M1308" s="206"/>
      <c r="N1308" s="208"/>
      <c r="O1308" s="194" t="str">
        <f t="shared" si="123"/>
        <v>是</v>
      </c>
      <c r="P1308" s="194" t="str">
        <f t="shared" si="125"/>
        <v>是</v>
      </c>
    </row>
    <row r="1309" s="175" customFormat="1" ht="18.95" hidden="1" customHeight="1" spans="1:18">
      <c r="A1309" s="199"/>
      <c r="B1309" s="199"/>
      <c r="C1309" s="178"/>
      <c r="D1309" s="207"/>
      <c r="E1309" s="207"/>
      <c r="F1309" s="79" t="s">
        <v>3377</v>
      </c>
      <c r="G1309" s="204">
        <f>SUM(G1310:G1311,G1314,G1317:G1319)</f>
        <v>24966398</v>
      </c>
      <c r="H1309" s="204"/>
      <c r="I1309" s="204"/>
      <c r="J1309" s="204">
        <f>SUM(J1310:J1311,J1314,J1317:J1319,J1322)</f>
        <v>27110617</v>
      </c>
      <c r="K1309" s="193"/>
      <c r="L1309" s="193"/>
      <c r="M1309" s="204"/>
      <c r="N1309" s="161"/>
      <c r="O1309" s="194" t="str">
        <f t="shared" si="123"/>
        <v>是</v>
      </c>
      <c r="P1309" s="194" t="str">
        <f t="shared" si="125"/>
        <v>是</v>
      </c>
      <c r="R1309" s="209"/>
    </row>
    <row r="1310" s="175" customFormat="1" ht="18.95" hidden="1" customHeight="1" spans="1:17">
      <c r="A1310" s="199"/>
      <c r="B1310" s="199"/>
      <c r="C1310" s="178"/>
      <c r="D1310" s="207"/>
      <c r="E1310" s="207"/>
      <c r="F1310" s="80" t="s">
        <v>3540</v>
      </c>
      <c r="G1310" s="206">
        <v>1001226</v>
      </c>
      <c r="H1310" s="206"/>
      <c r="I1310" s="206"/>
      <c r="J1310" s="206">
        <v>999819</v>
      </c>
      <c r="K1310" s="193"/>
      <c r="L1310" s="193"/>
      <c r="M1310" s="206"/>
      <c r="N1310" s="208"/>
      <c r="O1310" s="194" t="str">
        <f t="shared" si="123"/>
        <v>是</v>
      </c>
      <c r="P1310" s="194" t="str">
        <f t="shared" si="125"/>
        <v>是</v>
      </c>
      <c r="Q1310" s="209"/>
    </row>
    <row r="1311" s="175" customFormat="1" ht="18.95" hidden="1" customHeight="1" spans="1:16">
      <c r="A1311" s="199"/>
      <c r="B1311" s="199"/>
      <c r="C1311" s="178"/>
      <c r="D1311" s="207"/>
      <c r="E1311" s="207"/>
      <c r="F1311" s="80" t="s">
        <v>3541</v>
      </c>
      <c r="G1311" s="208">
        <f>SUM(G1312:G1313)</f>
        <v>10247848</v>
      </c>
      <c r="H1311" s="208"/>
      <c r="I1311" s="208"/>
      <c r="J1311" s="208">
        <f>SUM(J1312:J1313)</f>
        <v>13158092</v>
      </c>
      <c r="K1311" s="193"/>
      <c r="L1311" s="193"/>
      <c r="M1311" s="208"/>
      <c r="N1311" s="208"/>
      <c r="O1311" s="194" t="str">
        <f t="shared" si="123"/>
        <v>是</v>
      </c>
      <c r="P1311" s="194" t="str">
        <f t="shared" si="125"/>
        <v>是</v>
      </c>
    </row>
    <row r="1312" s="175" customFormat="1" ht="18.95" hidden="1" customHeight="1" spans="1:16">
      <c r="A1312" s="199"/>
      <c r="B1312" s="199"/>
      <c r="C1312" s="178"/>
      <c r="D1312" s="207"/>
      <c r="E1312" s="207"/>
      <c r="F1312" s="80" t="s">
        <v>3542</v>
      </c>
      <c r="G1312" s="208">
        <v>22027</v>
      </c>
      <c r="H1312" s="208"/>
      <c r="I1312" s="208"/>
      <c r="J1312" s="208">
        <v>22000</v>
      </c>
      <c r="K1312" s="193"/>
      <c r="L1312" s="193"/>
      <c r="M1312" s="208"/>
      <c r="N1312" s="208"/>
      <c r="O1312" s="194" t="str">
        <f t="shared" si="123"/>
        <v>是</v>
      </c>
      <c r="P1312" s="194" t="str">
        <f t="shared" si="125"/>
        <v>是</v>
      </c>
    </row>
    <row r="1313" s="175" customFormat="1" ht="18.95" hidden="1" customHeight="1" spans="1:16">
      <c r="A1313" s="199"/>
      <c r="B1313" s="199"/>
      <c r="C1313" s="178"/>
      <c r="D1313" s="207"/>
      <c r="E1313" s="207"/>
      <c r="F1313" s="80" t="s">
        <v>3543</v>
      </c>
      <c r="G1313" s="208">
        <v>10225821</v>
      </c>
      <c r="H1313" s="208"/>
      <c r="I1313" s="208"/>
      <c r="J1313" s="208">
        <v>13136092</v>
      </c>
      <c r="K1313" s="193"/>
      <c r="L1313" s="193"/>
      <c r="M1313" s="208"/>
      <c r="N1313" s="208"/>
      <c r="O1313" s="194" t="str">
        <f t="shared" si="123"/>
        <v>是</v>
      </c>
      <c r="P1313" s="194" t="str">
        <f t="shared" si="125"/>
        <v>是</v>
      </c>
    </row>
    <row r="1314" s="175" customFormat="1" ht="18.95" hidden="1" customHeight="1" spans="1:16">
      <c r="A1314" s="199"/>
      <c r="B1314" s="199"/>
      <c r="C1314" s="178"/>
      <c r="D1314" s="207"/>
      <c r="E1314" s="207"/>
      <c r="F1314" s="80" t="s">
        <v>3544</v>
      </c>
      <c r="G1314" s="208">
        <f>SUM(G1315:G1316)</f>
        <v>11805794</v>
      </c>
      <c r="H1314" s="208"/>
      <c r="I1314" s="208"/>
      <c r="J1314" s="208">
        <f>SUM(J1315:J1316)</f>
        <v>11244512</v>
      </c>
      <c r="K1314" s="193"/>
      <c r="L1314" s="193"/>
      <c r="M1314" s="208"/>
      <c r="N1314" s="208"/>
      <c r="O1314" s="194" t="str">
        <f t="shared" si="123"/>
        <v>是</v>
      </c>
      <c r="P1314" s="194" t="str">
        <f t="shared" si="125"/>
        <v>是</v>
      </c>
    </row>
    <row r="1315" s="175" customFormat="1" ht="18.95" hidden="1" customHeight="1" spans="1:16">
      <c r="A1315" s="199"/>
      <c r="B1315" s="199"/>
      <c r="C1315" s="178"/>
      <c r="D1315" s="207"/>
      <c r="E1315" s="207"/>
      <c r="F1315" s="80" t="s">
        <v>3545</v>
      </c>
      <c r="G1315" s="206">
        <v>36735</v>
      </c>
      <c r="H1315" s="206"/>
      <c r="I1315" s="206"/>
      <c r="J1315" s="206">
        <v>69298</v>
      </c>
      <c r="K1315" s="193"/>
      <c r="L1315" s="193"/>
      <c r="M1315" s="206"/>
      <c r="N1315" s="208"/>
      <c r="O1315" s="194" t="str">
        <f t="shared" si="123"/>
        <v>是</v>
      </c>
      <c r="P1315" s="194" t="str">
        <f t="shared" si="125"/>
        <v>是</v>
      </c>
    </row>
    <row r="1316" s="175" customFormat="1" ht="18.95" hidden="1" customHeight="1" spans="1:16">
      <c r="A1316" s="199"/>
      <c r="B1316" s="199"/>
      <c r="C1316" s="178"/>
      <c r="D1316" s="207"/>
      <c r="E1316" s="207"/>
      <c r="F1316" s="80" t="s">
        <v>3546</v>
      </c>
      <c r="G1316" s="206">
        <v>11769059</v>
      </c>
      <c r="H1316" s="206"/>
      <c r="I1316" s="206"/>
      <c r="J1316" s="206">
        <v>11175214</v>
      </c>
      <c r="K1316" s="193"/>
      <c r="L1316" s="193"/>
      <c r="M1316" s="206"/>
      <c r="N1316" s="208"/>
      <c r="O1316" s="194" t="str">
        <f t="shared" si="123"/>
        <v>是</v>
      </c>
      <c r="P1316" s="194" t="str">
        <f t="shared" si="125"/>
        <v>是</v>
      </c>
    </row>
    <row r="1317" s="175" customFormat="1" ht="18.95" hidden="1" customHeight="1" spans="1:16">
      <c r="A1317" s="199"/>
      <c r="B1317" s="199"/>
      <c r="C1317" s="178"/>
      <c r="D1317" s="207"/>
      <c r="E1317" s="207"/>
      <c r="F1317" s="80" t="s">
        <v>3379</v>
      </c>
      <c r="G1317" s="206"/>
      <c r="H1317" s="206"/>
      <c r="I1317" s="206"/>
      <c r="J1317" s="206">
        <v>68000</v>
      </c>
      <c r="K1317" s="193"/>
      <c r="L1317" s="193"/>
      <c r="M1317" s="206"/>
      <c r="N1317" s="208"/>
      <c r="O1317" s="194" t="str">
        <f t="shared" si="123"/>
        <v>是</v>
      </c>
      <c r="P1317" s="194" t="str">
        <f t="shared" si="125"/>
        <v>是</v>
      </c>
    </row>
    <row r="1318" s="175" customFormat="1" ht="18.95" hidden="1" customHeight="1" spans="1:16">
      <c r="A1318" s="199"/>
      <c r="B1318" s="199"/>
      <c r="C1318" s="178"/>
      <c r="D1318" s="207"/>
      <c r="E1318" s="207"/>
      <c r="F1318" s="80" t="s">
        <v>3547</v>
      </c>
      <c r="G1318" s="206">
        <v>92482</v>
      </c>
      <c r="H1318" s="206"/>
      <c r="I1318" s="206"/>
      <c r="J1318" s="206"/>
      <c r="K1318" s="193"/>
      <c r="L1318" s="193"/>
      <c r="M1318" s="206"/>
      <c r="N1318" s="208"/>
      <c r="O1318" s="194" t="str">
        <f t="shared" si="123"/>
        <v>是</v>
      </c>
      <c r="P1318" s="194" t="str">
        <f t="shared" si="125"/>
        <v>是</v>
      </c>
    </row>
    <row r="1319" s="175" customFormat="1" ht="18.95" hidden="1" customHeight="1" spans="1:16">
      <c r="A1319" s="199"/>
      <c r="B1319" s="199"/>
      <c r="C1319" s="178"/>
      <c r="D1319" s="207"/>
      <c r="E1319" s="207"/>
      <c r="F1319" s="80" t="s">
        <v>3548</v>
      </c>
      <c r="G1319" s="206">
        <v>1819048</v>
      </c>
      <c r="H1319" s="206"/>
      <c r="I1319" s="206"/>
      <c r="J1319" s="206">
        <v>929052</v>
      </c>
      <c r="K1319" s="193"/>
      <c r="L1319" s="193"/>
      <c r="M1319" s="206"/>
      <c r="N1319" s="208"/>
      <c r="O1319" s="194" t="str">
        <f t="shared" si="123"/>
        <v>是</v>
      </c>
      <c r="P1319" s="194" t="str">
        <f t="shared" si="125"/>
        <v>是</v>
      </c>
    </row>
    <row r="1320" s="175" customFormat="1" ht="18.95" hidden="1" customHeight="1" spans="1:17">
      <c r="A1320" s="199"/>
      <c r="B1320" s="199"/>
      <c r="C1320" s="178"/>
      <c r="D1320" s="207"/>
      <c r="E1320" s="207"/>
      <c r="F1320" s="81" t="s">
        <v>3549</v>
      </c>
      <c r="G1320" s="206">
        <v>1732062</v>
      </c>
      <c r="H1320" s="206"/>
      <c r="I1320" s="206"/>
      <c r="J1320" s="206">
        <v>929052</v>
      </c>
      <c r="K1320" s="193"/>
      <c r="L1320" s="193"/>
      <c r="M1320" s="206"/>
      <c r="N1320" s="208"/>
      <c r="O1320" s="194" t="str">
        <f t="shared" si="123"/>
        <v>是</v>
      </c>
      <c r="P1320" s="194" t="str">
        <f t="shared" si="125"/>
        <v>是</v>
      </c>
      <c r="Q1320" s="209"/>
    </row>
    <row r="1321" s="175" customFormat="1" ht="18.95" hidden="1" customHeight="1" spans="1:16">
      <c r="A1321" s="199"/>
      <c r="B1321" s="199"/>
      <c r="C1321" s="178"/>
      <c r="D1321" s="207"/>
      <c r="E1321" s="207"/>
      <c r="F1321" s="81" t="s">
        <v>3550</v>
      </c>
      <c r="G1321" s="206">
        <f>G1319-G1320</f>
        <v>86986</v>
      </c>
      <c r="H1321" s="206"/>
      <c r="I1321" s="206"/>
      <c r="J1321" s="206"/>
      <c r="K1321" s="193"/>
      <c r="L1321" s="193"/>
      <c r="M1321" s="206"/>
      <c r="N1321" s="208"/>
      <c r="O1321" s="194" t="str">
        <f t="shared" si="123"/>
        <v>是</v>
      </c>
      <c r="P1321" s="194" t="str">
        <f t="shared" si="125"/>
        <v>是</v>
      </c>
    </row>
    <row r="1322" s="175" customFormat="1" ht="18.95" hidden="1" customHeight="1" spans="1:18">
      <c r="A1322" s="199"/>
      <c r="B1322" s="199"/>
      <c r="C1322" s="178"/>
      <c r="D1322" s="207"/>
      <c r="E1322" s="207"/>
      <c r="F1322" s="693" t="s">
        <v>3551</v>
      </c>
      <c r="G1322" s="206">
        <v>154490</v>
      </c>
      <c r="H1322" s="206"/>
      <c r="I1322" s="206"/>
      <c r="J1322" s="206">
        <v>711142</v>
      </c>
      <c r="K1322" s="193"/>
      <c r="L1322" s="193"/>
      <c r="M1322" s="206"/>
      <c r="N1322" s="208"/>
      <c r="O1322" s="194" t="str">
        <f t="shared" si="123"/>
        <v>是</v>
      </c>
      <c r="P1322" s="194" t="str">
        <f t="shared" si="125"/>
        <v>是</v>
      </c>
      <c r="Q1322" s="209"/>
      <c r="R1322" s="209"/>
    </row>
    <row r="1323" s="175" customFormat="1" ht="18.95" hidden="1" customHeight="1" spans="1:16">
      <c r="A1323" s="199"/>
      <c r="B1323" s="199"/>
      <c r="C1323" s="178"/>
      <c r="D1323" s="207"/>
      <c r="E1323" s="207"/>
      <c r="F1323" s="80" t="s">
        <v>129</v>
      </c>
      <c r="G1323" s="206"/>
      <c r="H1323" s="206"/>
      <c r="I1323" s="206"/>
      <c r="J1323" s="206"/>
      <c r="K1323" s="193"/>
      <c r="L1323" s="193"/>
      <c r="M1323" s="206"/>
      <c r="N1323" s="208"/>
      <c r="O1323" s="194" t="str">
        <f t="shared" si="123"/>
        <v>否</v>
      </c>
      <c r="P1323" s="194" t="str">
        <f t="shared" si="125"/>
        <v>是</v>
      </c>
    </row>
    <row r="1324" s="175" customFormat="1" ht="18.95" hidden="1" customHeight="1" spans="1:16">
      <c r="A1324" s="199"/>
      <c r="B1324" s="199"/>
      <c r="C1324" s="178"/>
      <c r="D1324" s="207"/>
      <c r="E1324" s="207"/>
      <c r="F1324" s="80" t="s">
        <v>3552</v>
      </c>
      <c r="G1324" s="206">
        <v>146</v>
      </c>
      <c r="H1324" s="206"/>
      <c r="I1324" s="206"/>
      <c r="J1324" s="206"/>
      <c r="K1324" s="193"/>
      <c r="L1324" s="193"/>
      <c r="M1324" s="206"/>
      <c r="N1324" s="208"/>
      <c r="O1324" s="194" t="str">
        <f t="shared" si="123"/>
        <v>是</v>
      </c>
      <c r="P1324" s="194" t="str">
        <f t="shared" si="125"/>
        <v>是</v>
      </c>
    </row>
    <row r="1325" s="175" customFormat="1" hidden="1" spans="1:19">
      <c r="A1325" s="199"/>
      <c r="B1325" s="199"/>
      <c r="C1325" s="178"/>
      <c r="D1325" s="207"/>
      <c r="E1325" s="207"/>
      <c r="F1325" s="74" t="s">
        <v>133</v>
      </c>
      <c r="G1325" s="161">
        <f ca="1">SUM(G1302:G1303,G1306,G1309,G1322:G1324)</f>
        <v>34550576</v>
      </c>
      <c r="H1325" s="161">
        <f ca="1" t="shared" ref="H1325:I1325" si="131">SUM(H1302:H1303,H1306,H1309,H1322:H1324)</f>
        <v>5000</v>
      </c>
      <c r="I1325" s="161">
        <f t="shared" si="131"/>
        <v>9047442</v>
      </c>
      <c r="J1325" s="161">
        <f>SUM(J1302:J1303,J1306,J1309)</f>
        <v>44517327</v>
      </c>
      <c r="K1325" s="161"/>
      <c r="L1325" s="161"/>
      <c r="M1325" s="161"/>
      <c r="N1325" s="161"/>
      <c r="O1325" s="194" t="str">
        <f ca="1" t="shared" si="123"/>
        <v>是</v>
      </c>
      <c r="P1325" s="194" t="str">
        <f>IF(B1325&lt;&gt;"",IF(OR(LEFT(B1325,3)="205",LEFT(B1325,3)="206",LEFT(B1325,3)="207",LEFT(B1325,3)="208",LEFT(B1325,3)="210",LEFT(B1325,3)="213"),"是","否"),"是")</f>
        <v>是</v>
      </c>
      <c r="R1325" s="209"/>
      <c r="S1325" s="209"/>
    </row>
  </sheetData>
  <autoFilter ref="A3:P1325">
    <extLst/>
  </autoFilter>
  <mergeCells count="1">
    <mergeCell ref="F1:N1"/>
  </mergeCells>
  <conditionalFormatting sqref="N52">
    <cfRule type="cellIs" dxfId="4" priority="4" stopIfTrue="1" operator="lessThanOrEqual">
      <formula>-1</formula>
    </cfRule>
    <cfRule type="cellIs" dxfId="6" priority="3" stopIfTrue="1" operator="greaterThanOrEqual">
      <formula>10</formula>
    </cfRule>
  </conditionalFormatting>
  <conditionalFormatting sqref="N273">
    <cfRule type="cellIs" dxfId="4" priority="6" stopIfTrue="1" operator="lessThanOrEqual">
      <formula>-1</formula>
    </cfRule>
    <cfRule type="cellIs" dxfId="6" priority="5" stopIfTrue="1" operator="greaterThanOrEqual">
      <formula>10</formula>
    </cfRule>
  </conditionalFormatting>
  <conditionalFormatting sqref="N1146">
    <cfRule type="cellIs" dxfId="4" priority="8" stopIfTrue="1" operator="lessThanOrEqual">
      <formula>-1</formula>
    </cfRule>
    <cfRule type="cellIs" dxfId="6" priority="7" stopIfTrue="1" operator="greaterThanOrEqual">
      <formula>10</formula>
    </cfRule>
  </conditionalFormatting>
  <conditionalFormatting sqref="N1147">
    <cfRule type="cellIs" dxfId="4" priority="10" stopIfTrue="1" operator="lessThanOrEqual">
      <formula>-1</formula>
    </cfRule>
    <cfRule type="cellIs" dxfId="6" priority="9" stopIfTrue="1" operator="greaterThanOrEqual">
      <formula>10</formula>
    </cfRule>
  </conditionalFormatting>
  <conditionalFormatting sqref="N1148">
    <cfRule type="cellIs" dxfId="4" priority="12" stopIfTrue="1" operator="lessThanOrEqual">
      <formula>-1</formula>
    </cfRule>
    <cfRule type="cellIs" dxfId="6" priority="11" stopIfTrue="1" operator="greaterThanOrEqual">
      <formula>10</formula>
    </cfRule>
  </conditionalFormatting>
  <conditionalFormatting sqref="N1149">
    <cfRule type="cellIs" dxfId="4" priority="14" stopIfTrue="1" operator="lessThanOrEqual">
      <formula>-1</formula>
    </cfRule>
    <cfRule type="cellIs" dxfId="6" priority="13" stopIfTrue="1" operator="greaterThanOrEqual">
      <formula>10</formula>
    </cfRule>
  </conditionalFormatting>
  <conditionalFormatting sqref="N1150">
    <cfRule type="cellIs" dxfId="4" priority="16" stopIfTrue="1" operator="lessThanOrEqual">
      <formula>-1</formula>
    </cfRule>
    <cfRule type="cellIs" dxfId="6" priority="15" stopIfTrue="1" operator="greaterThanOrEqual">
      <formula>10</formula>
    </cfRule>
  </conditionalFormatting>
  <conditionalFormatting sqref="F1304:F1305">
    <cfRule type="expression" dxfId="1" priority="1" stopIfTrue="1">
      <formula>"len($A:$A)=3"</formula>
    </cfRule>
  </conditionalFormatting>
  <conditionalFormatting sqref="F1307:F1308">
    <cfRule type="expression" dxfId="1" priority="2" stopIfTrue="1">
      <formula>"len($A:$A)=3"</formula>
    </cfRule>
  </conditionalFormatting>
  <conditionalFormatting sqref="N277:N278">
    <cfRule type="cellIs" dxfId="4" priority="18" stopIfTrue="1" operator="lessThanOrEqual">
      <formula>-1</formula>
    </cfRule>
    <cfRule type="cellIs" dxfId="6" priority="17" stopIfTrue="1" operator="greaterThanOrEqual">
      <formula>10</formula>
    </cfRule>
  </conditionalFormatting>
  <conditionalFormatting sqref="N1303:N1308">
    <cfRule type="cellIs" dxfId="4" priority="19" stopIfTrue="1" operator="lessThanOrEqual">
      <formula>-1</formula>
    </cfRule>
  </conditionalFormatting>
  <conditionalFormatting sqref="N279:N1145 N274:N276 N1:N2 N4:N35 N37:N44 N53:N272 N46:N51 N1309:N65455 N1151:N1302">
    <cfRule type="cellIs" dxfId="4" priority="21" stopIfTrue="1" operator="lessThanOrEqual">
      <formula>-1</formula>
    </cfRule>
  </conditionalFormatting>
  <conditionalFormatting sqref="N279:N1145 N274:N276 N4:N35 N37:N44 N53:N272 N46:N51 N1151:N1302">
    <cfRule type="cellIs" dxfId="6" priority="20" stopIfTrue="1" operator="greaterThanOrEqual">
      <formula>10</formula>
    </cfRule>
  </conditionalFormatting>
  <dataValidations count="1">
    <dataValidation type="textLength" operator="lessThanOrEqual" allowBlank="1" showInputMessage="1" showErrorMessage="1" errorTitle="提示" error="此处最多只能输入 [20] 个字符。" sqref="D651 B1126:B1128 C908:C917 C1268:C1272 C1274:C1278 C1280:C1290 D4:D649 D653:D718 D721:D791 D795:D949 D953:D1124 D1128:D1301">
      <formula1>20</formula1>
    </dataValidation>
  </dataValidations>
  <printOptions horizontalCentered="1"/>
  <pageMargins left="0.433070866141732" right="0.433070866141732" top="0.78740157480315" bottom="0.590551181102362" header="0.393700787401575" footer="0.393700787401575"/>
  <pageSetup paperSize="9" scale="65" fitToHeight="0" orientation="portrait"/>
  <headerFooter alignWithMargins="0">
    <oddFooter>&amp;C— &amp;P —</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9">
    <tabColor rgb="FF00B050"/>
  </sheetPr>
  <dimension ref="A1:K1316"/>
  <sheetViews>
    <sheetView showZeros="0" workbookViewId="0">
      <pane ySplit="3" topLeftCell="A4" activePane="bottomLeft" state="frozen"/>
      <selection/>
      <selection pane="bottomLeft" activeCell="N1125" sqref="N1125"/>
    </sheetView>
  </sheetViews>
  <sheetFormatPr defaultColWidth="9" defaultRowHeight="14.25"/>
  <cols>
    <col min="1" max="5" width="9" style="14"/>
    <col min="6" max="6" width="44.625" style="14" customWidth="1"/>
    <col min="7" max="8" width="14.625" style="14" customWidth="1"/>
    <col min="9" max="9" width="14.625" style="131" customWidth="1"/>
    <col min="10" max="10" width="6.625" style="14" customWidth="1"/>
    <col min="11" max="11" width="6.375" style="14" customWidth="1"/>
    <col min="12" max="261" width="9" style="14"/>
    <col min="262" max="262" width="44.625" style="14" customWidth="1"/>
    <col min="263" max="265" width="14.625" style="14" customWidth="1"/>
    <col min="266" max="266" width="6.625" style="14" customWidth="1"/>
    <col min="267" max="267" width="6.375" style="14" customWidth="1"/>
    <col min="268" max="517" width="9" style="14"/>
    <col min="518" max="518" width="44.625" style="14" customWidth="1"/>
    <col min="519" max="521" width="14.625" style="14" customWidth="1"/>
    <col min="522" max="522" width="6.625" style="14" customWidth="1"/>
    <col min="523" max="523" width="6.375" style="14" customWidth="1"/>
    <col min="524" max="773" width="9" style="14"/>
    <col min="774" max="774" width="44.625" style="14" customWidth="1"/>
    <col min="775" max="777" width="14.625" style="14" customWidth="1"/>
    <col min="778" max="778" width="6.625" style="14" customWidth="1"/>
    <col min="779" max="779" width="6.375" style="14" customWidth="1"/>
    <col min="780" max="1029" width="9" style="14"/>
    <col min="1030" max="1030" width="44.625" style="14" customWidth="1"/>
    <col min="1031" max="1033" width="14.625" style="14" customWidth="1"/>
    <col min="1034" max="1034" width="6.625" style="14" customWidth="1"/>
    <col min="1035" max="1035" width="6.375" style="14" customWidth="1"/>
    <col min="1036" max="1285" width="9" style="14"/>
    <col min="1286" max="1286" width="44.625" style="14" customWidth="1"/>
    <col min="1287" max="1289" width="14.625" style="14" customWidth="1"/>
    <col min="1290" max="1290" width="6.625" style="14" customWidth="1"/>
    <col min="1291" max="1291" width="6.375" style="14" customWidth="1"/>
    <col min="1292" max="1541" width="9" style="14"/>
    <col min="1542" max="1542" width="44.625" style="14" customWidth="1"/>
    <col min="1543" max="1545" width="14.625" style="14" customWidth="1"/>
    <col min="1546" max="1546" width="6.625" style="14" customWidth="1"/>
    <col min="1547" max="1547" width="6.375" style="14" customWidth="1"/>
    <col min="1548" max="1797" width="9" style="14"/>
    <col min="1798" max="1798" width="44.625" style="14" customWidth="1"/>
    <col min="1799" max="1801" width="14.625" style="14" customWidth="1"/>
    <col min="1802" max="1802" width="6.625" style="14" customWidth="1"/>
    <col min="1803" max="1803" width="6.375" style="14" customWidth="1"/>
    <col min="1804" max="2053" width="9" style="14"/>
    <col min="2054" max="2054" width="44.625" style="14" customWidth="1"/>
    <col min="2055" max="2057" width="14.625" style="14" customWidth="1"/>
    <col min="2058" max="2058" width="6.625" style="14" customWidth="1"/>
    <col min="2059" max="2059" width="6.375" style="14" customWidth="1"/>
    <col min="2060" max="2309" width="9" style="14"/>
    <col min="2310" max="2310" width="44.625" style="14" customWidth="1"/>
    <col min="2311" max="2313" width="14.625" style="14" customWidth="1"/>
    <col min="2314" max="2314" width="6.625" style="14" customWidth="1"/>
    <col min="2315" max="2315" width="6.375" style="14" customWidth="1"/>
    <col min="2316" max="2565" width="9" style="14"/>
    <col min="2566" max="2566" width="44.625" style="14" customWidth="1"/>
    <col min="2567" max="2569" width="14.625" style="14" customWidth="1"/>
    <col min="2570" max="2570" width="6.625" style="14" customWidth="1"/>
    <col min="2571" max="2571" width="6.375" style="14" customWidth="1"/>
    <col min="2572" max="2821" width="9" style="14"/>
    <col min="2822" max="2822" width="44.625" style="14" customWidth="1"/>
    <col min="2823" max="2825" width="14.625" style="14" customWidth="1"/>
    <col min="2826" max="2826" width="6.625" style="14" customWidth="1"/>
    <col min="2827" max="2827" width="6.375" style="14" customWidth="1"/>
    <col min="2828" max="3077" width="9" style="14"/>
    <col min="3078" max="3078" width="44.625" style="14" customWidth="1"/>
    <col min="3079" max="3081" width="14.625" style="14" customWidth="1"/>
    <col min="3082" max="3082" width="6.625" style="14" customWidth="1"/>
    <col min="3083" max="3083" width="6.375" style="14" customWidth="1"/>
    <col min="3084" max="3333" width="9" style="14"/>
    <col min="3334" max="3334" width="44.625" style="14" customWidth="1"/>
    <col min="3335" max="3337" width="14.625" style="14" customWidth="1"/>
    <col min="3338" max="3338" width="6.625" style="14" customWidth="1"/>
    <col min="3339" max="3339" width="6.375" style="14" customWidth="1"/>
    <col min="3340" max="3589" width="9" style="14"/>
    <col min="3590" max="3590" width="44.625" style="14" customWidth="1"/>
    <col min="3591" max="3593" width="14.625" style="14" customWidth="1"/>
    <col min="3594" max="3594" width="6.625" style="14" customWidth="1"/>
    <col min="3595" max="3595" width="6.375" style="14" customWidth="1"/>
    <col min="3596" max="3845" width="9" style="14"/>
    <col min="3846" max="3846" width="44.625" style="14" customWidth="1"/>
    <col min="3847" max="3849" width="14.625" style="14" customWidth="1"/>
    <col min="3850" max="3850" width="6.625" style="14" customWidth="1"/>
    <col min="3851" max="3851" width="6.375" style="14" customWidth="1"/>
    <col min="3852" max="4101" width="9" style="14"/>
    <col min="4102" max="4102" width="44.625" style="14" customWidth="1"/>
    <col min="4103" max="4105" width="14.625" style="14" customWidth="1"/>
    <col min="4106" max="4106" width="6.625" style="14" customWidth="1"/>
    <col min="4107" max="4107" width="6.375" style="14" customWidth="1"/>
    <col min="4108" max="4357" width="9" style="14"/>
    <col min="4358" max="4358" width="44.625" style="14" customWidth="1"/>
    <col min="4359" max="4361" width="14.625" style="14" customWidth="1"/>
    <col min="4362" max="4362" width="6.625" style="14" customWidth="1"/>
    <col min="4363" max="4363" width="6.375" style="14" customWidth="1"/>
    <col min="4364" max="4613" width="9" style="14"/>
    <col min="4614" max="4614" width="44.625" style="14" customWidth="1"/>
    <col min="4615" max="4617" width="14.625" style="14" customWidth="1"/>
    <col min="4618" max="4618" width="6.625" style="14" customWidth="1"/>
    <col min="4619" max="4619" width="6.375" style="14" customWidth="1"/>
    <col min="4620" max="4869" width="9" style="14"/>
    <col min="4870" max="4870" width="44.625" style="14" customWidth="1"/>
    <col min="4871" max="4873" width="14.625" style="14" customWidth="1"/>
    <col min="4874" max="4874" width="6.625" style="14" customWidth="1"/>
    <col min="4875" max="4875" width="6.375" style="14" customWidth="1"/>
    <col min="4876" max="5125" width="9" style="14"/>
    <col min="5126" max="5126" width="44.625" style="14" customWidth="1"/>
    <col min="5127" max="5129" width="14.625" style="14" customWidth="1"/>
    <col min="5130" max="5130" width="6.625" style="14" customWidth="1"/>
    <col min="5131" max="5131" width="6.375" style="14" customWidth="1"/>
    <col min="5132" max="5381" width="9" style="14"/>
    <col min="5382" max="5382" width="44.625" style="14" customWidth="1"/>
    <col min="5383" max="5385" width="14.625" style="14" customWidth="1"/>
    <col min="5386" max="5386" width="6.625" style="14" customWidth="1"/>
    <col min="5387" max="5387" width="6.375" style="14" customWidth="1"/>
    <col min="5388" max="5637" width="9" style="14"/>
    <col min="5638" max="5638" width="44.625" style="14" customWidth="1"/>
    <col min="5639" max="5641" width="14.625" style="14" customWidth="1"/>
    <col min="5642" max="5642" width="6.625" style="14" customWidth="1"/>
    <col min="5643" max="5643" width="6.375" style="14" customWidth="1"/>
    <col min="5644" max="5893" width="9" style="14"/>
    <col min="5894" max="5894" width="44.625" style="14" customWidth="1"/>
    <col min="5895" max="5897" width="14.625" style="14" customWidth="1"/>
    <col min="5898" max="5898" width="6.625" style="14" customWidth="1"/>
    <col min="5899" max="5899" width="6.375" style="14" customWidth="1"/>
    <col min="5900" max="6149" width="9" style="14"/>
    <col min="6150" max="6150" width="44.625" style="14" customWidth="1"/>
    <col min="6151" max="6153" width="14.625" style="14" customWidth="1"/>
    <col min="6154" max="6154" width="6.625" style="14" customWidth="1"/>
    <col min="6155" max="6155" width="6.375" style="14" customWidth="1"/>
    <col min="6156" max="6405" width="9" style="14"/>
    <col min="6406" max="6406" width="44.625" style="14" customWidth="1"/>
    <col min="6407" max="6409" width="14.625" style="14" customWidth="1"/>
    <col min="6410" max="6410" width="6.625" style="14" customWidth="1"/>
    <col min="6411" max="6411" width="6.375" style="14" customWidth="1"/>
    <col min="6412" max="6661" width="9" style="14"/>
    <col min="6662" max="6662" width="44.625" style="14" customWidth="1"/>
    <col min="6663" max="6665" width="14.625" style="14" customWidth="1"/>
    <col min="6666" max="6666" width="6.625" style="14" customWidth="1"/>
    <col min="6667" max="6667" width="6.375" style="14" customWidth="1"/>
    <col min="6668" max="6917" width="9" style="14"/>
    <col min="6918" max="6918" width="44.625" style="14" customWidth="1"/>
    <col min="6919" max="6921" width="14.625" style="14" customWidth="1"/>
    <col min="6922" max="6922" width="6.625" style="14" customWidth="1"/>
    <col min="6923" max="6923" width="6.375" style="14" customWidth="1"/>
    <col min="6924" max="7173" width="9" style="14"/>
    <col min="7174" max="7174" width="44.625" style="14" customWidth="1"/>
    <col min="7175" max="7177" width="14.625" style="14" customWidth="1"/>
    <col min="7178" max="7178" width="6.625" style="14" customWidth="1"/>
    <col min="7179" max="7179" width="6.375" style="14" customWidth="1"/>
    <col min="7180" max="7429" width="9" style="14"/>
    <col min="7430" max="7430" width="44.625" style="14" customWidth="1"/>
    <col min="7431" max="7433" width="14.625" style="14" customWidth="1"/>
    <col min="7434" max="7434" width="6.625" style="14" customWidth="1"/>
    <col min="7435" max="7435" width="6.375" style="14" customWidth="1"/>
    <col min="7436" max="7685" width="9" style="14"/>
    <col min="7686" max="7686" width="44.625" style="14" customWidth="1"/>
    <col min="7687" max="7689" width="14.625" style="14" customWidth="1"/>
    <col min="7690" max="7690" width="6.625" style="14" customWidth="1"/>
    <col min="7691" max="7691" width="6.375" style="14" customWidth="1"/>
    <col min="7692" max="7941" width="9" style="14"/>
    <col min="7942" max="7942" width="44.625" style="14" customWidth="1"/>
    <col min="7943" max="7945" width="14.625" style="14" customWidth="1"/>
    <col min="7946" max="7946" width="6.625" style="14" customWidth="1"/>
    <col min="7947" max="7947" width="6.375" style="14" customWidth="1"/>
    <col min="7948" max="8197" width="9" style="14"/>
    <col min="8198" max="8198" width="44.625" style="14" customWidth="1"/>
    <col min="8199" max="8201" width="14.625" style="14" customWidth="1"/>
    <col min="8202" max="8202" width="6.625" style="14" customWidth="1"/>
    <col min="8203" max="8203" width="6.375" style="14" customWidth="1"/>
    <col min="8204" max="8453" width="9" style="14"/>
    <col min="8454" max="8454" width="44.625" style="14" customWidth="1"/>
    <col min="8455" max="8457" width="14.625" style="14" customWidth="1"/>
    <col min="8458" max="8458" width="6.625" style="14" customWidth="1"/>
    <col min="8459" max="8459" width="6.375" style="14" customWidth="1"/>
    <col min="8460" max="8709" width="9" style="14"/>
    <col min="8710" max="8710" width="44.625" style="14" customWidth="1"/>
    <col min="8711" max="8713" width="14.625" style="14" customWidth="1"/>
    <col min="8714" max="8714" width="6.625" style="14" customWidth="1"/>
    <col min="8715" max="8715" width="6.375" style="14" customWidth="1"/>
    <col min="8716" max="8965" width="9" style="14"/>
    <col min="8966" max="8966" width="44.625" style="14" customWidth="1"/>
    <col min="8967" max="8969" width="14.625" style="14" customWidth="1"/>
    <col min="8970" max="8970" width="6.625" style="14" customWidth="1"/>
    <col min="8971" max="8971" width="6.375" style="14" customWidth="1"/>
    <col min="8972" max="9221" width="9" style="14"/>
    <col min="9222" max="9222" width="44.625" style="14" customWidth="1"/>
    <col min="9223" max="9225" width="14.625" style="14" customWidth="1"/>
    <col min="9226" max="9226" width="6.625" style="14" customWidth="1"/>
    <col min="9227" max="9227" width="6.375" style="14" customWidth="1"/>
    <col min="9228" max="9477" width="9" style="14"/>
    <col min="9478" max="9478" width="44.625" style="14" customWidth="1"/>
    <col min="9479" max="9481" width="14.625" style="14" customWidth="1"/>
    <col min="9482" max="9482" width="6.625" style="14" customWidth="1"/>
    <col min="9483" max="9483" width="6.375" style="14" customWidth="1"/>
    <col min="9484" max="9733" width="9" style="14"/>
    <col min="9734" max="9734" width="44.625" style="14" customWidth="1"/>
    <col min="9735" max="9737" width="14.625" style="14" customWidth="1"/>
    <col min="9738" max="9738" width="6.625" style="14" customWidth="1"/>
    <col min="9739" max="9739" width="6.375" style="14" customWidth="1"/>
    <col min="9740" max="9989" width="9" style="14"/>
    <col min="9990" max="9990" width="44.625" style="14" customWidth="1"/>
    <col min="9991" max="9993" width="14.625" style="14" customWidth="1"/>
    <col min="9994" max="9994" width="6.625" style="14" customWidth="1"/>
    <col min="9995" max="9995" width="6.375" style="14" customWidth="1"/>
    <col min="9996" max="10245" width="9" style="14"/>
    <col min="10246" max="10246" width="44.625" style="14" customWidth="1"/>
    <col min="10247" max="10249" width="14.625" style="14" customWidth="1"/>
    <col min="10250" max="10250" width="6.625" style="14" customWidth="1"/>
    <col min="10251" max="10251" width="6.375" style="14" customWidth="1"/>
    <col min="10252" max="10501" width="9" style="14"/>
    <col min="10502" max="10502" width="44.625" style="14" customWidth="1"/>
    <col min="10503" max="10505" width="14.625" style="14" customWidth="1"/>
    <col min="10506" max="10506" width="6.625" style="14" customWidth="1"/>
    <col min="10507" max="10507" width="6.375" style="14" customWidth="1"/>
    <col min="10508" max="10757" width="9" style="14"/>
    <col min="10758" max="10758" width="44.625" style="14" customWidth="1"/>
    <col min="10759" max="10761" width="14.625" style="14" customWidth="1"/>
    <col min="10762" max="10762" width="6.625" style="14" customWidth="1"/>
    <col min="10763" max="10763" width="6.375" style="14" customWidth="1"/>
    <col min="10764" max="11013" width="9" style="14"/>
    <col min="11014" max="11014" width="44.625" style="14" customWidth="1"/>
    <col min="11015" max="11017" width="14.625" style="14" customWidth="1"/>
    <col min="11018" max="11018" width="6.625" style="14" customWidth="1"/>
    <col min="11019" max="11019" width="6.375" style="14" customWidth="1"/>
    <col min="11020" max="11269" width="9" style="14"/>
    <col min="11270" max="11270" width="44.625" style="14" customWidth="1"/>
    <col min="11271" max="11273" width="14.625" style="14" customWidth="1"/>
    <col min="11274" max="11274" width="6.625" style="14" customWidth="1"/>
    <col min="11275" max="11275" width="6.375" style="14" customWidth="1"/>
    <col min="11276" max="11525" width="9" style="14"/>
    <col min="11526" max="11526" width="44.625" style="14" customWidth="1"/>
    <col min="11527" max="11529" width="14.625" style="14" customWidth="1"/>
    <col min="11530" max="11530" width="6.625" style="14" customWidth="1"/>
    <col min="11531" max="11531" width="6.375" style="14" customWidth="1"/>
    <col min="11532" max="11781" width="9" style="14"/>
    <col min="11782" max="11782" width="44.625" style="14" customWidth="1"/>
    <col min="11783" max="11785" width="14.625" style="14" customWidth="1"/>
    <col min="11786" max="11786" width="6.625" style="14" customWidth="1"/>
    <col min="11787" max="11787" width="6.375" style="14" customWidth="1"/>
    <col min="11788" max="12037" width="9" style="14"/>
    <col min="12038" max="12038" width="44.625" style="14" customWidth="1"/>
    <col min="12039" max="12041" width="14.625" style="14" customWidth="1"/>
    <col min="12042" max="12042" width="6.625" style="14" customWidth="1"/>
    <col min="12043" max="12043" width="6.375" style="14" customWidth="1"/>
    <col min="12044" max="12293" width="9" style="14"/>
    <col min="12294" max="12294" width="44.625" style="14" customWidth="1"/>
    <col min="12295" max="12297" width="14.625" style="14" customWidth="1"/>
    <col min="12298" max="12298" width="6.625" style="14" customWidth="1"/>
    <col min="12299" max="12299" width="6.375" style="14" customWidth="1"/>
    <col min="12300" max="12549" width="9" style="14"/>
    <col min="12550" max="12550" width="44.625" style="14" customWidth="1"/>
    <col min="12551" max="12553" width="14.625" style="14" customWidth="1"/>
    <col min="12554" max="12554" width="6.625" style="14" customWidth="1"/>
    <col min="12555" max="12555" width="6.375" style="14" customWidth="1"/>
    <col min="12556" max="12805" width="9" style="14"/>
    <col min="12806" max="12806" width="44.625" style="14" customWidth="1"/>
    <col min="12807" max="12809" width="14.625" style="14" customWidth="1"/>
    <col min="12810" max="12810" width="6.625" style="14" customWidth="1"/>
    <col min="12811" max="12811" width="6.375" style="14" customWidth="1"/>
    <col min="12812" max="13061" width="9" style="14"/>
    <col min="13062" max="13062" width="44.625" style="14" customWidth="1"/>
    <col min="13063" max="13065" width="14.625" style="14" customWidth="1"/>
    <col min="13066" max="13066" width="6.625" style="14" customWidth="1"/>
    <col min="13067" max="13067" width="6.375" style="14" customWidth="1"/>
    <col min="13068" max="13317" width="9" style="14"/>
    <col min="13318" max="13318" width="44.625" style="14" customWidth="1"/>
    <col min="13319" max="13321" width="14.625" style="14" customWidth="1"/>
    <col min="13322" max="13322" width="6.625" style="14" customWidth="1"/>
    <col min="13323" max="13323" width="6.375" style="14" customWidth="1"/>
    <col min="13324" max="13573" width="9" style="14"/>
    <col min="13574" max="13574" width="44.625" style="14" customWidth="1"/>
    <col min="13575" max="13577" width="14.625" style="14" customWidth="1"/>
    <col min="13578" max="13578" width="6.625" style="14" customWidth="1"/>
    <col min="13579" max="13579" width="6.375" style="14" customWidth="1"/>
    <col min="13580" max="13829" width="9" style="14"/>
    <col min="13830" max="13830" width="44.625" style="14" customWidth="1"/>
    <col min="13831" max="13833" width="14.625" style="14" customWidth="1"/>
    <col min="13834" max="13834" width="6.625" style="14" customWidth="1"/>
    <col min="13835" max="13835" width="6.375" style="14" customWidth="1"/>
    <col min="13836" max="14085" width="9" style="14"/>
    <col min="14086" max="14086" width="44.625" style="14" customWidth="1"/>
    <col min="14087" max="14089" width="14.625" style="14" customWidth="1"/>
    <col min="14090" max="14090" width="6.625" style="14" customWidth="1"/>
    <col min="14091" max="14091" width="6.375" style="14" customWidth="1"/>
    <col min="14092" max="14341" width="9" style="14"/>
    <col min="14342" max="14342" width="44.625" style="14" customWidth="1"/>
    <col min="14343" max="14345" width="14.625" style="14" customWidth="1"/>
    <col min="14346" max="14346" width="6.625" style="14" customWidth="1"/>
    <col min="14347" max="14347" width="6.375" style="14" customWidth="1"/>
    <col min="14348" max="14597" width="9" style="14"/>
    <col min="14598" max="14598" width="44.625" style="14" customWidth="1"/>
    <col min="14599" max="14601" width="14.625" style="14" customWidth="1"/>
    <col min="14602" max="14602" width="6.625" style="14" customWidth="1"/>
    <col min="14603" max="14603" width="6.375" style="14" customWidth="1"/>
    <col min="14604" max="14853" width="9" style="14"/>
    <col min="14854" max="14854" width="44.625" style="14" customWidth="1"/>
    <col min="14855" max="14857" width="14.625" style="14" customWidth="1"/>
    <col min="14858" max="14858" width="6.625" style="14" customWidth="1"/>
    <col min="14859" max="14859" width="6.375" style="14" customWidth="1"/>
    <col min="14860" max="15109" width="9" style="14"/>
    <col min="15110" max="15110" width="44.625" style="14" customWidth="1"/>
    <col min="15111" max="15113" width="14.625" style="14" customWidth="1"/>
    <col min="15114" max="15114" width="6.625" style="14" customWidth="1"/>
    <col min="15115" max="15115" width="6.375" style="14" customWidth="1"/>
    <col min="15116" max="15365" width="9" style="14"/>
    <col min="15366" max="15366" width="44.625" style="14" customWidth="1"/>
    <col min="15367" max="15369" width="14.625" style="14" customWidth="1"/>
    <col min="15370" max="15370" width="6.625" style="14" customWidth="1"/>
    <col min="15371" max="15371" width="6.375" style="14" customWidth="1"/>
    <col min="15372" max="15621" width="9" style="14"/>
    <col min="15622" max="15622" width="44.625" style="14" customWidth="1"/>
    <col min="15623" max="15625" width="14.625" style="14" customWidth="1"/>
    <col min="15626" max="15626" width="6.625" style="14" customWidth="1"/>
    <col min="15627" max="15627" width="6.375" style="14" customWidth="1"/>
    <col min="15628" max="15877" width="9" style="14"/>
    <col min="15878" max="15878" width="44.625" style="14" customWidth="1"/>
    <col min="15879" max="15881" width="14.625" style="14" customWidth="1"/>
    <col min="15882" max="15882" width="6.625" style="14" customWidth="1"/>
    <col min="15883" max="15883" width="6.375" style="14" customWidth="1"/>
    <col min="15884" max="16133" width="9" style="14"/>
    <col min="16134" max="16134" width="44.625" style="14" customWidth="1"/>
    <col min="16135" max="16137" width="14.625" style="14" customWidth="1"/>
    <col min="16138" max="16138" width="6.625" style="14" customWidth="1"/>
    <col min="16139" max="16139" width="6.375" style="14" customWidth="1"/>
    <col min="16140" max="16384" width="9" style="14"/>
  </cols>
  <sheetData>
    <row r="1" ht="42" customHeight="1" spans="6:9">
      <c r="F1" s="132" t="s">
        <v>3553</v>
      </c>
      <c r="G1" s="132"/>
      <c r="H1" s="132"/>
      <c r="I1" s="132"/>
    </row>
    <row r="2" ht="18.95" customHeight="1" spans="6:9">
      <c r="F2" s="130" t="s">
        <v>3554</v>
      </c>
      <c r="G2" s="133"/>
      <c r="H2" s="134"/>
      <c r="I2" s="130" t="s">
        <v>32</v>
      </c>
    </row>
    <row r="3" s="128" customFormat="1" ht="30.75" customHeight="1" spans="1:11">
      <c r="A3" s="135" t="s">
        <v>3555</v>
      </c>
      <c r="B3" s="135" t="s">
        <v>156</v>
      </c>
      <c r="C3" s="135" t="s">
        <v>157</v>
      </c>
      <c r="D3" s="135" t="s">
        <v>158</v>
      </c>
      <c r="E3" s="135" t="s">
        <v>159</v>
      </c>
      <c r="F3" s="136" t="s">
        <v>34</v>
      </c>
      <c r="G3" s="137" t="s">
        <v>3556</v>
      </c>
      <c r="H3" s="138" t="s">
        <v>3557</v>
      </c>
      <c r="I3" s="138" t="s">
        <v>3558</v>
      </c>
      <c r="J3" s="145" t="s">
        <v>3331</v>
      </c>
      <c r="K3" s="145" t="s">
        <v>3559</v>
      </c>
    </row>
    <row r="4" ht="18.95" customHeight="1" spans="1:11">
      <c r="A4" s="139" t="s">
        <v>164</v>
      </c>
      <c r="B4" s="109" t="s">
        <v>165</v>
      </c>
      <c r="C4" s="109" t="s">
        <v>165</v>
      </c>
      <c r="D4" s="101" t="s">
        <v>167</v>
      </c>
      <c r="E4" s="109" t="s">
        <v>165</v>
      </c>
      <c r="F4" s="32" t="s">
        <v>3560</v>
      </c>
      <c r="G4" s="140">
        <v>4008588</v>
      </c>
      <c r="H4" s="140">
        <v>4158800</v>
      </c>
      <c r="I4" s="146">
        <v>0.037</v>
      </c>
      <c r="J4" s="147" t="s">
        <v>176</v>
      </c>
      <c r="K4" s="147" t="s">
        <v>176</v>
      </c>
    </row>
    <row r="5" ht="18.95" hidden="1" customHeight="1" spans="1:11">
      <c r="A5" s="139" t="s">
        <v>165</v>
      </c>
      <c r="B5" s="109" t="s">
        <v>167</v>
      </c>
      <c r="C5" s="109" t="s">
        <v>165</v>
      </c>
      <c r="D5" s="101" t="s">
        <v>169</v>
      </c>
      <c r="E5" s="109" t="s">
        <v>165</v>
      </c>
      <c r="F5" s="35" t="s">
        <v>168</v>
      </c>
      <c r="G5" s="141">
        <v>108524</v>
      </c>
      <c r="H5" s="141">
        <v>114100</v>
      </c>
      <c r="I5" s="148">
        <v>0.051</v>
      </c>
      <c r="J5" s="147" t="s">
        <v>176</v>
      </c>
      <c r="K5" s="147" t="s">
        <v>176</v>
      </c>
    </row>
    <row r="6" ht="18.95" hidden="1" customHeight="1" spans="1:11">
      <c r="A6" s="139" t="s">
        <v>165</v>
      </c>
      <c r="B6" s="109" t="s">
        <v>165</v>
      </c>
      <c r="C6" s="109" t="s">
        <v>169</v>
      </c>
      <c r="D6" s="101" t="s">
        <v>171</v>
      </c>
      <c r="E6" s="109" t="s">
        <v>176</v>
      </c>
      <c r="F6" s="35" t="s">
        <v>3561</v>
      </c>
      <c r="G6" s="142">
        <v>62179</v>
      </c>
      <c r="H6" s="142">
        <v>65500</v>
      </c>
      <c r="I6" s="148">
        <v>0.053</v>
      </c>
      <c r="J6" s="147" t="s">
        <v>176</v>
      </c>
      <c r="K6" s="147" t="s">
        <v>3338</v>
      </c>
    </row>
    <row r="7" ht="18.95" hidden="1" customHeight="1" spans="1:11">
      <c r="A7" s="139" t="s">
        <v>165</v>
      </c>
      <c r="B7" s="109" t="s">
        <v>165</v>
      </c>
      <c r="C7" s="109" t="s">
        <v>169</v>
      </c>
      <c r="D7" s="101" t="s">
        <v>173</v>
      </c>
      <c r="E7" s="109" t="s">
        <v>176</v>
      </c>
      <c r="F7" s="35" t="s">
        <v>3562</v>
      </c>
      <c r="G7" s="142">
        <v>13119</v>
      </c>
      <c r="H7" s="142">
        <v>13500</v>
      </c>
      <c r="I7" s="148">
        <v>0.029</v>
      </c>
      <c r="J7" s="147" t="s">
        <v>176</v>
      </c>
      <c r="K7" s="147" t="s">
        <v>3338</v>
      </c>
    </row>
    <row r="8" ht="18.95" hidden="1" customHeight="1" spans="1:11">
      <c r="A8" s="139" t="s">
        <v>165</v>
      </c>
      <c r="B8" s="109" t="s">
        <v>165</v>
      </c>
      <c r="C8" s="109" t="s">
        <v>169</v>
      </c>
      <c r="D8" s="101" t="s">
        <v>175</v>
      </c>
      <c r="E8" s="109" t="s">
        <v>176</v>
      </c>
      <c r="F8" s="35" t="s">
        <v>3563</v>
      </c>
      <c r="G8" s="142">
        <v>479</v>
      </c>
      <c r="H8" s="142">
        <v>500</v>
      </c>
      <c r="I8" s="148">
        <v>0.044</v>
      </c>
      <c r="J8" s="147" t="s">
        <v>176</v>
      </c>
      <c r="K8" s="147" t="s">
        <v>3338</v>
      </c>
    </row>
    <row r="9" ht="18.95" hidden="1" customHeight="1" spans="1:11">
      <c r="A9" s="139" t="s">
        <v>165</v>
      </c>
      <c r="B9" s="109" t="s">
        <v>165</v>
      </c>
      <c r="C9" s="109" t="s">
        <v>169</v>
      </c>
      <c r="D9" s="101" t="s">
        <v>178</v>
      </c>
      <c r="E9" s="109" t="s">
        <v>176</v>
      </c>
      <c r="F9" s="35" t="s">
        <v>3564</v>
      </c>
      <c r="G9" s="142">
        <v>10840</v>
      </c>
      <c r="H9" s="142">
        <v>11500</v>
      </c>
      <c r="I9" s="148">
        <v>0.061</v>
      </c>
      <c r="J9" s="147" t="s">
        <v>176</v>
      </c>
      <c r="K9" s="147" t="s">
        <v>3338</v>
      </c>
    </row>
    <row r="10" ht="18.95" hidden="1" customHeight="1" spans="1:11">
      <c r="A10" s="139" t="s">
        <v>165</v>
      </c>
      <c r="B10" s="109" t="s">
        <v>165</v>
      </c>
      <c r="C10" s="109" t="s">
        <v>169</v>
      </c>
      <c r="D10" s="101" t="s">
        <v>180</v>
      </c>
      <c r="E10" s="109" t="s">
        <v>176</v>
      </c>
      <c r="F10" s="35" t="s">
        <v>3565</v>
      </c>
      <c r="G10" s="142">
        <v>1161</v>
      </c>
      <c r="H10" s="142">
        <v>1250</v>
      </c>
      <c r="I10" s="148">
        <v>0.077</v>
      </c>
      <c r="J10" s="147" t="s">
        <v>176</v>
      </c>
      <c r="K10" s="147" t="s">
        <v>3338</v>
      </c>
    </row>
    <row r="11" ht="18.95" hidden="1" customHeight="1" spans="1:11">
      <c r="A11" s="139" t="s">
        <v>165</v>
      </c>
      <c r="B11" s="109" t="s">
        <v>165</v>
      </c>
      <c r="C11" s="109" t="s">
        <v>169</v>
      </c>
      <c r="D11" s="101" t="s">
        <v>182</v>
      </c>
      <c r="E11" s="109" t="s">
        <v>176</v>
      </c>
      <c r="F11" s="35" t="s">
        <v>3566</v>
      </c>
      <c r="G11" s="142">
        <v>1163</v>
      </c>
      <c r="H11" s="142">
        <v>1210</v>
      </c>
      <c r="I11" s="148">
        <v>0.04</v>
      </c>
      <c r="J11" s="147" t="s">
        <v>176</v>
      </c>
      <c r="K11" s="147" t="s">
        <v>3338</v>
      </c>
    </row>
    <row r="12" ht="18.95" hidden="1" customHeight="1" spans="1:11">
      <c r="A12" s="139" t="s">
        <v>165</v>
      </c>
      <c r="B12" s="109" t="s">
        <v>165</v>
      </c>
      <c r="C12" s="109" t="s">
        <v>169</v>
      </c>
      <c r="D12" s="101" t="s">
        <v>184</v>
      </c>
      <c r="E12" s="109" t="s">
        <v>176</v>
      </c>
      <c r="F12" s="39" t="s">
        <v>3567</v>
      </c>
      <c r="G12" s="142">
        <v>1075</v>
      </c>
      <c r="H12" s="142">
        <v>1120</v>
      </c>
      <c r="I12" s="148">
        <v>0.042</v>
      </c>
      <c r="J12" s="147" t="s">
        <v>176</v>
      </c>
      <c r="K12" s="147" t="s">
        <v>3338</v>
      </c>
    </row>
    <row r="13" ht="18.95" hidden="1" customHeight="1" spans="1:11">
      <c r="A13" s="139" t="s">
        <v>165</v>
      </c>
      <c r="B13" s="109" t="s">
        <v>165</v>
      </c>
      <c r="C13" s="109" t="s">
        <v>169</v>
      </c>
      <c r="D13" s="101" t="s">
        <v>186</v>
      </c>
      <c r="E13" s="109" t="s">
        <v>176</v>
      </c>
      <c r="F13" s="35" t="s">
        <v>3568</v>
      </c>
      <c r="G13" s="142">
        <v>7322</v>
      </c>
      <c r="H13" s="142">
        <v>7600</v>
      </c>
      <c r="I13" s="148">
        <v>0.038</v>
      </c>
      <c r="J13" s="147" t="s">
        <v>176</v>
      </c>
      <c r="K13" s="147" t="s">
        <v>3338</v>
      </c>
    </row>
    <row r="14" ht="18.95" hidden="1" customHeight="1" spans="1:11">
      <c r="A14" s="139" t="s">
        <v>165</v>
      </c>
      <c r="B14" s="109" t="s">
        <v>165</v>
      </c>
      <c r="C14" s="109" t="s">
        <v>169</v>
      </c>
      <c r="D14" s="101" t="s">
        <v>188</v>
      </c>
      <c r="E14" s="109" t="s">
        <v>176</v>
      </c>
      <c r="F14" s="35" t="s">
        <v>3569</v>
      </c>
      <c r="G14" s="142">
        <v>175</v>
      </c>
      <c r="H14" s="142">
        <v>190</v>
      </c>
      <c r="I14" s="148">
        <v>0.086</v>
      </c>
      <c r="J14" s="147" t="s">
        <v>176</v>
      </c>
      <c r="K14" s="147" t="s">
        <v>3338</v>
      </c>
    </row>
    <row r="15" ht="18.95" hidden="1" customHeight="1" spans="1:11">
      <c r="A15" s="139" t="s">
        <v>165</v>
      </c>
      <c r="B15" s="109" t="s">
        <v>165</v>
      </c>
      <c r="C15" s="109" t="s">
        <v>169</v>
      </c>
      <c r="D15" s="101" t="s">
        <v>190</v>
      </c>
      <c r="E15" s="109" t="s">
        <v>176</v>
      </c>
      <c r="F15" s="35" t="s">
        <v>3570</v>
      </c>
      <c r="G15" s="142">
        <v>91</v>
      </c>
      <c r="H15" s="142">
        <v>100</v>
      </c>
      <c r="I15" s="148">
        <v>0.099</v>
      </c>
      <c r="J15" s="147" t="s">
        <v>176</v>
      </c>
      <c r="K15" s="147" t="s">
        <v>3338</v>
      </c>
    </row>
    <row r="16" ht="18.95" hidden="1" customHeight="1" spans="1:11">
      <c r="A16" s="139" t="s">
        <v>165</v>
      </c>
      <c r="B16" s="109" t="s">
        <v>165</v>
      </c>
      <c r="C16" s="109" t="s">
        <v>169</v>
      </c>
      <c r="D16" s="101" t="s">
        <v>192</v>
      </c>
      <c r="E16" s="109" t="s">
        <v>176</v>
      </c>
      <c r="F16" s="40" t="s">
        <v>3571</v>
      </c>
      <c r="G16" s="142">
        <v>10920</v>
      </c>
      <c r="H16" s="143">
        <v>11630</v>
      </c>
      <c r="I16" s="149">
        <v>0.065</v>
      </c>
      <c r="J16" s="147" t="s">
        <v>176</v>
      </c>
      <c r="K16" s="147" t="s">
        <v>3338</v>
      </c>
    </row>
    <row r="17" ht="18.95" hidden="1" customHeight="1" spans="1:11">
      <c r="A17" s="139" t="s">
        <v>165</v>
      </c>
      <c r="B17" s="109" t="s">
        <v>167</v>
      </c>
      <c r="C17" s="109" t="s">
        <v>165</v>
      </c>
      <c r="D17" s="101" t="s">
        <v>194</v>
      </c>
      <c r="E17" s="109"/>
      <c r="F17" s="35" t="s">
        <v>193</v>
      </c>
      <c r="G17" s="141">
        <v>82267</v>
      </c>
      <c r="H17" s="141">
        <v>86400</v>
      </c>
      <c r="I17" s="148">
        <v>0.05</v>
      </c>
      <c r="J17" s="147" t="s">
        <v>176</v>
      </c>
      <c r="K17" s="147" t="s">
        <v>176</v>
      </c>
    </row>
    <row r="18" ht="18.95" hidden="1" customHeight="1" spans="1:11">
      <c r="A18" s="139" t="s">
        <v>165</v>
      </c>
      <c r="B18" s="109" t="s">
        <v>165</v>
      </c>
      <c r="C18" s="109" t="s">
        <v>194</v>
      </c>
      <c r="D18" s="101" t="s">
        <v>195</v>
      </c>
      <c r="E18" s="109" t="s">
        <v>176</v>
      </c>
      <c r="F18" s="35" t="s">
        <v>3561</v>
      </c>
      <c r="G18" s="142">
        <v>46876</v>
      </c>
      <c r="H18" s="142">
        <v>49200</v>
      </c>
      <c r="I18" s="148">
        <v>0.05</v>
      </c>
      <c r="J18" s="147" t="s">
        <v>176</v>
      </c>
      <c r="K18" s="147" t="s">
        <v>3338</v>
      </c>
    </row>
    <row r="19" ht="18.95" hidden="1" customHeight="1" spans="1:11">
      <c r="A19" s="139" t="s">
        <v>165</v>
      </c>
      <c r="B19" s="109" t="s">
        <v>165</v>
      </c>
      <c r="C19" s="109" t="s">
        <v>194</v>
      </c>
      <c r="D19" s="101" t="s">
        <v>196</v>
      </c>
      <c r="E19" s="109" t="s">
        <v>176</v>
      </c>
      <c r="F19" s="35" t="s">
        <v>3562</v>
      </c>
      <c r="G19" s="142">
        <v>13162</v>
      </c>
      <c r="H19" s="142">
        <v>13700</v>
      </c>
      <c r="I19" s="148">
        <v>0.041</v>
      </c>
      <c r="J19" s="147" t="s">
        <v>176</v>
      </c>
      <c r="K19" s="147" t="s">
        <v>3338</v>
      </c>
    </row>
    <row r="20" ht="18.95" hidden="1" customHeight="1" spans="1:11">
      <c r="A20" s="139" t="s">
        <v>165</v>
      </c>
      <c r="B20" s="109" t="s">
        <v>165</v>
      </c>
      <c r="C20" s="109" t="s">
        <v>194</v>
      </c>
      <c r="D20" s="101" t="s">
        <v>197</v>
      </c>
      <c r="E20" s="109" t="s">
        <v>176</v>
      </c>
      <c r="F20" s="35" t="s">
        <v>3563</v>
      </c>
      <c r="G20" s="142">
        <v>445</v>
      </c>
      <c r="H20" s="142">
        <v>460</v>
      </c>
      <c r="I20" s="148">
        <v>0.034</v>
      </c>
      <c r="J20" s="147" t="s">
        <v>176</v>
      </c>
      <c r="K20" s="147" t="s">
        <v>3338</v>
      </c>
    </row>
    <row r="21" ht="18.95" hidden="1" customHeight="1" spans="1:11">
      <c r="A21" s="139" t="s">
        <v>165</v>
      </c>
      <c r="B21" s="109" t="s">
        <v>165</v>
      </c>
      <c r="C21" s="109" t="s">
        <v>194</v>
      </c>
      <c r="D21" s="101" t="s">
        <v>199</v>
      </c>
      <c r="E21" s="109" t="s">
        <v>176</v>
      </c>
      <c r="F21" s="35" t="s">
        <v>3572</v>
      </c>
      <c r="G21" s="142">
        <v>7507</v>
      </c>
      <c r="H21" s="142">
        <v>8000</v>
      </c>
      <c r="I21" s="148">
        <v>0.066</v>
      </c>
      <c r="J21" s="147" t="s">
        <v>176</v>
      </c>
      <c r="K21" s="147" t="s">
        <v>3338</v>
      </c>
    </row>
    <row r="22" ht="18.95" hidden="1" customHeight="1" spans="1:11">
      <c r="A22" s="139" t="s">
        <v>165</v>
      </c>
      <c r="B22" s="109" t="s">
        <v>165</v>
      </c>
      <c r="C22" s="109" t="s">
        <v>194</v>
      </c>
      <c r="D22" s="101" t="s">
        <v>201</v>
      </c>
      <c r="E22" s="109" t="s">
        <v>176</v>
      </c>
      <c r="F22" s="35" t="s">
        <v>3573</v>
      </c>
      <c r="G22" s="142">
        <v>3195</v>
      </c>
      <c r="H22" s="142">
        <v>3350</v>
      </c>
      <c r="I22" s="148">
        <v>0.049</v>
      </c>
      <c r="J22" s="147" t="s">
        <v>176</v>
      </c>
      <c r="K22" s="147" t="s">
        <v>3338</v>
      </c>
    </row>
    <row r="23" ht="18.95" hidden="1" customHeight="1" spans="1:11">
      <c r="A23" s="139" t="s">
        <v>165</v>
      </c>
      <c r="B23" s="109" t="s">
        <v>165</v>
      </c>
      <c r="C23" s="109" t="s">
        <v>194</v>
      </c>
      <c r="D23" s="101" t="s">
        <v>203</v>
      </c>
      <c r="E23" s="109" t="s">
        <v>176</v>
      </c>
      <c r="F23" s="35" t="s">
        <v>3574</v>
      </c>
      <c r="G23" s="142">
        <v>1826</v>
      </c>
      <c r="H23" s="142">
        <v>1900</v>
      </c>
      <c r="I23" s="148">
        <v>0.041</v>
      </c>
      <c r="J23" s="147" t="s">
        <v>176</v>
      </c>
      <c r="K23" s="147" t="s">
        <v>3338</v>
      </c>
    </row>
    <row r="24" ht="18.95" hidden="1" customHeight="1" spans="1:11">
      <c r="A24" s="139" t="s">
        <v>165</v>
      </c>
      <c r="B24" s="109" t="s">
        <v>165</v>
      </c>
      <c r="C24" s="109" t="s">
        <v>194</v>
      </c>
      <c r="D24" s="101" t="s">
        <v>204</v>
      </c>
      <c r="E24" s="109" t="s">
        <v>176</v>
      </c>
      <c r="F24" s="35" t="s">
        <v>3570</v>
      </c>
      <c r="G24" s="142">
        <v>272</v>
      </c>
      <c r="H24" s="142">
        <v>290</v>
      </c>
      <c r="I24" s="148">
        <v>0.066</v>
      </c>
      <c r="J24" s="147" t="s">
        <v>176</v>
      </c>
      <c r="K24" s="147" t="s">
        <v>3338</v>
      </c>
    </row>
    <row r="25" ht="18.95" hidden="1" customHeight="1" spans="1:11">
      <c r="A25" s="139" t="s">
        <v>165</v>
      </c>
      <c r="B25" s="109" t="s">
        <v>165</v>
      </c>
      <c r="C25" s="109" t="s">
        <v>194</v>
      </c>
      <c r="D25" s="101" t="s">
        <v>206</v>
      </c>
      <c r="E25" s="109" t="s">
        <v>176</v>
      </c>
      <c r="F25" s="40" t="s">
        <v>3575</v>
      </c>
      <c r="G25" s="142">
        <v>8984</v>
      </c>
      <c r="H25" s="143">
        <v>9500</v>
      </c>
      <c r="I25" s="149">
        <v>0.057</v>
      </c>
      <c r="J25" s="147" t="s">
        <v>176</v>
      </c>
      <c r="K25" s="147" t="s">
        <v>3338</v>
      </c>
    </row>
    <row r="26" ht="18.95" hidden="1" customHeight="1" spans="1:11">
      <c r="A26" s="139" t="s">
        <v>165</v>
      </c>
      <c r="B26" s="109" t="s">
        <v>167</v>
      </c>
      <c r="C26" s="109" t="s">
        <v>165</v>
      </c>
      <c r="D26" s="694" t="s">
        <v>208</v>
      </c>
      <c r="E26" s="109"/>
      <c r="F26" s="35" t="s">
        <v>207</v>
      </c>
      <c r="G26" s="141">
        <v>1076334</v>
      </c>
      <c r="H26" s="141">
        <v>1128000</v>
      </c>
      <c r="I26" s="148">
        <v>0.048</v>
      </c>
      <c r="J26" s="147" t="s">
        <v>176</v>
      </c>
      <c r="K26" s="147" t="s">
        <v>176</v>
      </c>
    </row>
    <row r="27" ht="18.95" hidden="1" customHeight="1" spans="1:11">
      <c r="A27" s="139" t="s">
        <v>165</v>
      </c>
      <c r="B27" s="109" t="s">
        <v>165</v>
      </c>
      <c r="C27" s="109" t="s">
        <v>208</v>
      </c>
      <c r="D27" s="101" t="s">
        <v>209</v>
      </c>
      <c r="E27" s="109" t="s">
        <v>176</v>
      </c>
      <c r="F27" s="35" t="s">
        <v>3561</v>
      </c>
      <c r="G27" s="142">
        <v>531486</v>
      </c>
      <c r="H27" s="142">
        <v>560500</v>
      </c>
      <c r="I27" s="148">
        <v>0.055</v>
      </c>
      <c r="J27" s="147" t="s">
        <v>176</v>
      </c>
      <c r="K27" s="147" t="s">
        <v>3338</v>
      </c>
    </row>
    <row r="28" ht="18.95" hidden="1" customHeight="1" spans="1:11">
      <c r="A28" s="139" t="s">
        <v>165</v>
      </c>
      <c r="B28" s="109" t="s">
        <v>165</v>
      </c>
      <c r="C28" s="109" t="s">
        <v>208</v>
      </c>
      <c r="D28" s="101" t="s">
        <v>210</v>
      </c>
      <c r="E28" s="109" t="s">
        <v>176</v>
      </c>
      <c r="F28" s="35" t="s">
        <v>3562</v>
      </c>
      <c r="G28" s="142">
        <v>185330</v>
      </c>
      <c r="H28" s="142">
        <v>194000</v>
      </c>
      <c r="I28" s="148">
        <v>0.047</v>
      </c>
      <c r="J28" s="147" t="s">
        <v>176</v>
      </c>
      <c r="K28" s="147" t="s">
        <v>3338</v>
      </c>
    </row>
    <row r="29" ht="18.95" hidden="1" customHeight="1" spans="1:11">
      <c r="A29" s="139" t="s">
        <v>165</v>
      </c>
      <c r="B29" s="109" t="s">
        <v>165</v>
      </c>
      <c r="C29" s="109" t="s">
        <v>208</v>
      </c>
      <c r="D29" s="101" t="s">
        <v>211</v>
      </c>
      <c r="E29" s="109" t="s">
        <v>176</v>
      </c>
      <c r="F29" s="35" t="s">
        <v>3563</v>
      </c>
      <c r="G29" s="142">
        <v>20066</v>
      </c>
      <c r="H29" s="142">
        <v>21000</v>
      </c>
      <c r="I29" s="148">
        <v>0.047</v>
      </c>
      <c r="J29" s="147" t="s">
        <v>176</v>
      </c>
      <c r="K29" s="147" t="s">
        <v>3338</v>
      </c>
    </row>
    <row r="30" ht="18.95" hidden="1" customHeight="1" spans="1:11">
      <c r="A30" s="139" t="s">
        <v>165</v>
      </c>
      <c r="B30" s="109" t="s">
        <v>165</v>
      </c>
      <c r="C30" s="109" t="s">
        <v>208</v>
      </c>
      <c r="D30" s="101" t="s">
        <v>213</v>
      </c>
      <c r="E30" s="109" t="s">
        <v>176</v>
      </c>
      <c r="F30" s="35" t="s">
        <v>3576</v>
      </c>
      <c r="G30" s="142">
        <v>465</v>
      </c>
      <c r="H30" s="142">
        <v>500</v>
      </c>
      <c r="I30" s="148">
        <v>0.075</v>
      </c>
      <c r="J30" s="147" t="s">
        <v>176</v>
      </c>
      <c r="K30" s="147" t="s">
        <v>3338</v>
      </c>
    </row>
    <row r="31" ht="18.95" hidden="1" customHeight="1" spans="1:11">
      <c r="A31" s="139" t="s">
        <v>165</v>
      </c>
      <c r="B31" s="109" t="s">
        <v>165</v>
      </c>
      <c r="C31" s="109" t="s">
        <v>208</v>
      </c>
      <c r="D31" s="101" t="s">
        <v>215</v>
      </c>
      <c r="E31" s="109" t="s">
        <v>176</v>
      </c>
      <c r="F31" s="35" t="s">
        <v>3577</v>
      </c>
      <c r="G31" s="142">
        <v>4519</v>
      </c>
      <c r="H31" s="142">
        <v>5000</v>
      </c>
      <c r="I31" s="148">
        <v>0.106</v>
      </c>
      <c r="J31" s="147" t="s">
        <v>176</v>
      </c>
      <c r="K31" s="147" t="s">
        <v>3338</v>
      </c>
    </row>
    <row r="32" ht="18.95" hidden="1" customHeight="1" spans="1:11">
      <c r="A32" s="139" t="s">
        <v>165</v>
      </c>
      <c r="B32" s="109" t="s">
        <v>165</v>
      </c>
      <c r="C32" s="109" t="s">
        <v>208</v>
      </c>
      <c r="D32" s="101" t="s">
        <v>217</v>
      </c>
      <c r="E32" s="109" t="s">
        <v>176</v>
      </c>
      <c r="F32" s="35" t="s">
        <v>3578</v>
      </c>
      <c r="G32" s="142">
        <v>746</v>
      </c>
      <c r="H32" s="142">
        <v>800</v>
      </c>
      <c r="I32" s="148">
        <v>0.072</v>
      </c>
      <c r="J32" s="147" t="s">
        <v>176</v>
      </c>
      <c r="K32" s="147" t="s">
        <v>3338</v>
      </c>
    </row>
    <row r="33" ht="18.95" hidden="1" customHeight="1" spans="1:11">
      <c r="A33" s="139" t="s">
        <v>165</v>
      </c>
      <c r="B33" s="109" t="s">
        <v>165</v>
      </c>
      <c r="C33" s="109" t="s">
        <v>208</v>
      </c>
      <c r="D33" s="101" t="s">
        <v>219</v>
      </c>
      <c r="E33" s="109" t="s">
        <v>176</v>
      </c>
      <c r="F33" s="35" t="s">
        <v>3579</v>
      </c>
      <c r="G33" s="142">
        <v>2030</v>
      </c>
      <c r="H33" s="142">
        <v>2120</v>
      </c>
      <c r="I33" s="148">
        <v>0.044</v>
      </c>
      <c r="J33" s="147" t="s">
        <v>176</v>
      </c>
      <c r="K33" s="147" t="s">
        <v>3338</v>
      </c>
    </row>
    <row r="34" ht="18.95" hidden="1" customHeight="1" spans="1:11">
      <c r="A34" s="139" t="s">
        <v>165</v>
      </c>
      <c r="B34" s="109" t="s">
        <v>165</v>
      </c>
      <c r="C34" s="109" t="s">
        <v>208</v>
      </c>
      <c r="D34" s="101" t="s">
        <v>221</v>
      </c>
      <c r="E34" s="109" t="s">
        <v>176</v>
      </c>
      <c r="F34" s="35" t="s">
        <v>3580</v>
      </c>
      <c r="G34" s="142">
        <v>18398</v>
      </c>
      <c r="H34" s="142">
        <v>19000</v>
      </c>
      <c r="I34" s="148">
        <v>0.033</v>
      </c>
      <c r="J34" s="147" t="s">
        <v>176</v>
      </c>
      <c r="K34" s="147" t="s">
        <v>3338</v>
      </c>
    </row>
    <row r="35" ht="18.95" hidden="1" customHeight="1" spans="1:11">
      <c r="A35" s="139" t="s">
        <v>165</v>
      </c>
      <c r="B35" s="109" t="s">
        <v>165</v>
      </c>
      <c r="C35" s="109" t="s">
        <v>208</v>
      </c>
      <c r="D35" s="101" t="s">
        <v>223</v>
      </c>
      <c r="E35" s="109" t="s">
        <v>176</v>
      </c>
      <c r="F35" s="39" t="s">
        <v>3581</v>
      </c>
      <c r="G35" s="142">
        <v>1387</v>
      </c>
      <c r="H35" s="142">
        <v>1450</v>
      </c>
      <c r="I35" s="148">
        <v>0.045</v>
      </c>
      <c r="J35" s="147" t="s">
        <v>176</v>
      </c>
      <c r="K35" s="147" t="s">
        <v>3338</v>
      </c>
    </row>
    <row r="36" ht="18.95" hidden="1" customHeight="1" spans="1:11">
      <c r="A36" s="139" t="s">
        <v>165</v>
      </c>
      <c r="B36" s="109" t="s">
        <v>165</v>
      </c>
      <c r="C36" s="109" t="s">
        <v>208</v>
      </c>
      <c r="D36" s="101" t="s">
        <v>224</v>
      </c>
      <c r="E36" s="109" t="s">
        <v>176</v>
      </c>
      <c r="F36" s="39" t="s">
        <v>3570</v>
      </c>
      <c r="G36" s="142">
        <v>15608</v>
      </c>
      <c r="H36" s="142">
        <v>16000</v>
      </c>
      <c r="I36" s="148">
        <v>0.025</v>
      </c>
      <c r="J36" s="147" t="s">
        <v>176</v>
      </c>
      <c r="K36" s="147" t="s">
        <v>3338</v>
      </c>
    </row>
    <row r="37" ht="18.95" hidden="1" customHeight="1" spans="1:11">
      <c r="A37" s="139" t="s">
        <v>165</v>
      </c>
      <c r="B37" s="109" t="s">
        <v>165</v>
      </c>
      <c r="C37" s="109" t="s">
        <v>208</v>
      </c>
      <c r="D37" s="101" t="s">
        <v>226</v>
      </c>
      <c r="E37" s="109" t="s">
        <v>176</v>
      </c>
      <c r="F37" s="40" t="s">
        <v>3582</v>
      </c>
      <c r="G37" s="142">
        <v>296299</v>
      </c>
      <c r="H37" s="143">
        <v>307630</v>
      </c>
      <c r="I37" s="149">
        <v>0.038</v>
      </c>
      <c r="J37" s="147" t="s">
        <v>176</v>
      </c>
      <c r="K37" s="147" t="s">
        <v>3338</v>
      </c>
    </row>
    <row r="38" ht="18.95" hidden="1" customHeight="1" spans="1:11">
      <c r="A38" s="139" t="s">
        <v>165</v>
      </c>
      <c r="B38" s="109" t="s">
        <v>167</v>
      </c>
      <c r="C38" s="109" t="s">
        <v>165</v>
      </c>
      <c r="D38" s="101" t="s">
        <v>228</v>
      </c>
      <c r="E38" s="109"/>
      <c r="F38" s="35" t="s">
        <v>227</v>
      </c>
      <c r="G38" s="141">
        <v>239646</v>
      </c>
      <c r="H38" s="141">
        <v>250800</v>
      </c>
      <c r="I38" s="148">
        <v>0.047</v>
      </c>
      <c r="J38" s="147" t="s">
        <v>176</v>
      </c>
      <c r="K38" s="147" t="s">
        <v>176</v>
      </c>
    </row>
    <row r="39" ht="18.95" hidden="1" customHeight="1" spans="1:11">
      <c r="A39" s="139" t="s">
        <v>165</v>
      </c>
      <c r="B39" s="109" t="s">
        <v>165</v>
      </c>
      <c r="C39" s="109" t="s">
        <v>228</v>
      </c>
      <c r="D39" s="101" t="s">
        <v>229</v>
      </c>
      <c r="E39" s="109" t="s">
        <v>176</v>
      </c>
      <c r="F39" s="35" t="s">
        <v>3561</v>
      </c>
      <c r="G39" s="142">
        <v>47321</v>
      </c>
      <c r="H39" s="142">
        <v>49600</v>
      </c>
      <c r="I39" s="148">
        <v>0.048</v>
      </c>
      <c r="J39" s="147" t="s">
        <v>176</v>
      </c>
      <c r="K39" s="147" t="s">
        <v>3338</v>
      </c>
    </row>
    <row r="40" ht="18.95" hidden="1" customHeight="1" spans="1:11">
      <c r="A40" s="139" t="s">
        <v>165</v>
      </c>
      <c r="B40" s="109" t="s">
        <v>165</v>
      </c>
      <c r="C40" s="109" t="s">
        <v>228</v>
      </c>
      <c r="D40" s="101" t="s">
        <v>230</v>
      </c>
      <c r="E40" s="109" t="s">
        <v>176</v>
      </c>
      <c r="F40" s="35" t="s">
        <v>3562</v>
      </c>
      <c r="G40" s="142">
        <v>22926</v>
      </c>
      <c r="H40" s="142">
        <v>24000</v>
      </c>
      <c r="I40" s="148">
        <v>0.047</v>
      </c>
      <c r="J40" s="147" t="s">
        <v>176</v>
      </c>
      <c r="K40" s="147" t="s">
        <v>3338</v>
      </c>
    </row>
    <row r="41" ht="18.95" hidden="1" customHeight="1" spans="1:11">
      <c r="A41" s="139" t="s">
        <v>165</v>
      </c>
      <c r="B41" s="109" t="s">
        <v>165</v>
      </c>
      <c r="C41" s="109" t="s">
        <v>228</v>
      </c>
      <c r="D41" s="101" t="s">
        <v>231</v>
      </c>
      <c r="E41" s="109" t="s">
        <v>176</v>
      </c>
      <c r="F41" s="35" t="s">
        <v>3563</v>
      </c>
      <c r="G41" s="142">
        <v>426</v>
      </c>
      <c r="H41" s="142">
        <v>450</v>
      </c>
      <c r="I41" s="148">
        <v>0.056</v>
      </c>
      <c r="J41" s="147" t="s">
        <v>176</v>
      </c>
      <c r="K41" s="147" t="s">
        <v>3338</v>
      </c>
    </row>
    <row r="42" ht="18.95" hidden="1" customHeight="1" spans="1:11">
      <c r="A42" s="139" t="s">
        <v>165</v>
      </c>
      <c r="B42" s="109" t="s">
        <v>165</v>
      </c>
      <c r="C42" s="109" t="s">
        <v>228</v>
      </c>
      <c r="D42" s="101" t="s">
        <v>233</v>
      </c>
      <c r="E42" s="109" t="s">
        <v>176</v>
      </c>
      <c r="F42" s="35" t="s">
        <v>3583</v>
      </c>
      <c r="G42" s="142">
        <v>92638</v>
      </c>
      <c r="H42" s="142">
        <v>96300</v>
      </c>
      <c r="I42" s="148">
        <v>0.04</v>
      </c>
      <c r="J42" s="147" t="s">
        <v>176</v>
      </c>
      <c r="K42" s="147" t="s">
        <v>3338</v>
      </c>
    </row>
    <row r="43" ht="18.95" hidden="1" customHeight="1" spans="1:11">
      <c r="A43" s="139" t="s">
        <v>165</v>
      </c>
      <c r="B43" s="109" t="s">
        <v>165</v>
      </c>
      <c r="C43" s="109" t="s">
        <v>228</v>
      </c>
      <c r="D43" s="101" t="s">
        <v>235</v>
      </c>
      <c r="E43" s="109" t="s">
        <v>176</v>
      </c>
      <c r="F43" s="35" t="s">
        <v>3584</v>
      </c>
      <c r="G43" s="142">
        <v>671</v>
      </c>
      <c r="H43" s="142">
        <v>700</v>
      </c>
      <c r="I43" s="148">
        <v>0.043</v>
      </c>
      <c r="J43" s="147" t="s">
        <v>176</v>
      </c>
      <c r="K43" s="147" t="s">
        <v>3338</v>
      </c>
    </row>
    <row r="44" ht="18.95" hidden="1" customHeight="1" spans="1:11">
      <c r="A44" s="139" t="s">
        <v>165</v>
      </c>
      <c r="B44" s="109" t="s">
        <v>165</v>
      </c>
      <c r="C44" s="109" t="s">
        <v>228</v>
      </c>
      <c r="D44" s="101" t="s">
        <v>237</v>
      </c>
      <c r="E44" s="109" t="s">
        <v>176</v>
      </c>
      <c r="F44" s="35" t="s">
        <v>3585</v>
      </c>
      <c r="G44" s="142">
        <v>10660</v>
      </c>
      <c r="H44" s="142">
        <v>11600</v>
      </c>
      <c r="I44" s="148">
        <v>0.088</v>
      </c>
      <c r="J44" s="147" t="s">
        <v>176</v>
      </c>
      <c r="K44" s="147" t="s">
        <v>3338</v>
      </c>
    </row>
    <row r="45" ht="18.95" hidden="1" customHeight="1" spans="1:11">
      <c r="A45" s="139" t="s">
        <v>165</v>
      </c>
      <c r="B45" s="109" t="s">
        <v>165</v>
      </c>
      <c r="C45" s="109" t="s">
        <v>228</v>
      </c>
      <c r="D45" s="101" t="s">
        <v>239</v>
      </c>
      <c r="E45" s="109" t="s">
        <v>176</v>
      </c>
      <c r="F45" s="35" t="s">
        <v>3586</v>
      </c>
      <c r="G45" s="142">
        <v>704</v>
      </c>
      <c r="H45" s="142">
        <v>750</v>
      </c>
      <c r="I45" s="148">
        <v>0.065</v>
      </c>
      <c r="J45" s="147" t="s">
        <v>176</v>
      </c>
      <c r="K45" s="147" t="s">
        <v>3338</v>
      </c>
    </row>
    <row r="46" ht="18.95" hidden="1" customHeight="1" spans="1:11">
      <c r="A46" s="139" t="s">
        <v>165</v>
      </c>
      <c r="B46" s="109" t="s">
        <v>165</v>
      </c>
      <c r="C46" s="109" t="s">
        <v>228</v>
      </c>
      <c r="D46" s="101" t="s">
        <v>241</v>
      </c>
      <c r="E46" s="109" t="s">
        <v>176</v>
      </c>
      <c r="F46" s="35" t="s">
        <v>3587</v>
      </c>
      <c r="G46" s="142">
        <v>2835</v>
      </c>
      <c r="H46" s="142">
        <v>3000</v>
      </c>
      <c r="I46" s="148">
        <v>0.058</v>
      </c>
      <c r="J46" s="147" t="s">
        <v>176</v>
      </c>
      <c r="K46" s="147" t="s">
        <v>3338</v>
      </c>
    </row>
    <row r="47" ht="18.95" hidden="1" customHeight="1" spans="1:11">
      <c r="A47" s="139" t="s">
        <v>165</v>
      </c>
      <c r="B47" s="109" t="s">
        <v>165</v>
      </c>
      <c r="C47" s="109" t="s">
        <v>228</v>
      </c>
      <c r="D47" s="694" t="s">
        <v>243</v>
      </c>
      <c r="E47" s="109" t="s">
        <v>176</v>
      </c>
      <c r="F47" s="35" t="s">
        <v>3588</v>
      </c>
      <c r="G47" s="142">
        <v>0</v>
      </c>
      <c r="H47" s="142">
        <v>0</v>
      </c>
      <c r="I47" s="148" t="s">
        <v>165</v>
      </c>
      <c r="J47" s="147" t="s">
        <v>3338</v>
      </c>
      <c r="K47" s="147" t="s">
        <v>3338</v>
      </c>
    </row>
    <row r="48" ht="18.95" hidden="1" customHeight="1" spans="1:11">
      <c r="A48" s="139" t="s">
        <v>165</v>
      </c>
      <c r="B48" s="109" t="s">
        <v>165</v>
      </c>
      <c r="C48" s="109" t="s">
        <v>228</v>
      </c>
      <c r="D48" s="101" t="s">
        <v>244</v>
      </c>
      <c r="E48" s="109" t="s">
        <v>176</v>
      </c>
      <c r="F48" s="35" t="s">
        <v>3570</v>
      </c>
      <c r="G48" s="142">
        <v>3693</v>
      </c>
      <c r="H48" s="142">
        <v>4000</v>
      </c>
      <c r="I48" s="148">
        <v>0.083</v>
      </c>
      <c r="J48" s="147" t="s">
        <v>176</v>
      </c>
      <c r="K48" s="147" t="s">
        <v>3338</v>
      </c>
    </row>
    <row r="49" ht="18.95" hidden="1" customHeight="1" spans="1:11">
      <c r="A49" s="139" t="s">
        <v>165</v>
      </c>
      <c r="B49" s="109" t="s">
        <v>165</v>
      </c>
      <c r="C49" s="109" t="s">
        <v>228</v>
      </c>
      <c r="D49" s="101" t="s">
        <v>246</v>
      </c>
      <c r="E49" s="109" t="s">
        <v>176</v>
      </c>
      <c r="F49" s="40" t="s">
        <v>3589</v>
      </c>
      <c r="G49" s="142">
        <v>57772</v>
      </c>
      <c r="H49" s="144">
        <v>60400</v>
      </c>
      <c r="I49" s="149">
        <v>0.045</v>
      </c>
      <c r="J49" s="147" t="s">
        <v>176</v>
      </c>
      <c r="K49" s="147" t="s">
        <v>3338</v>
      </c>
    </row>
    <row r="50" ht="18.95" hidden="1" customHeight="1" spans="1:11">
      <c r="A50" s="139" t="s">
        <v>165</v>
      </c>
      <c r="B50" s="109" t="s">
        <v>167</v>
      </c>
      <c r="C50" s="109" t="s">
        <v>165</v>
      </c>
      <c r="D50" s="101" t="s">
        <v>248</v>
      </c>
      <c r="E50" s="109" t="s">
        <v>165</v>
      </c>
      <c r="F50" s="35" t="s">
        <v>247</v>
      </c>
      <c r="G50" s="141">
        <v>46780</v>
      </c>
      <c r="H50" s="141">
        <v>49000</v>
      </c>
      <c r="I50" s="148">
        <v>0.047</v>
      </c>
      <c r="J50" s="147" t="s">
        <v>176</v>
      </c>
      <c r="K50" s="147" t="s">
        <v>176</v>
      </c>
    </row>
    <row r="51" ht="18.95" hidden="1" customHeight="1" spans="1:11">
      <c r="A51" s="139" t="s">
        <v>165</v>
      </c>
      <c r="B51" s="109" t="s">
        <v>165</v>
      </c>
      <c r="C51" s="109" t="s">
        <v>248</v>
      </c>
      <c r="D51" s="101" t="s">
        <v>249</v>
      </c>
      <c r="E51" s="109" t="s">
        <v>176</v>
      </c>
      <c r="F51" s="35" t="s">
        <v>3561</v>
      </c>
      <c r="G51" s="142">
        <v>22035</v>
      </c>
      <c r="H51" s="142">
        <v>23400</v>
      </c>
      <c r="I51" s="148">
        <v>0.062</v>
      </c>
      <c r="J51" s="147" t="s">
        <v>176</v>
      </c>
      <c r="K51" s="147" t="s">
        <v>3338</v>
      </c>
    </row>
    <row r="52" ht="18.95" hidden="1" customHeight="1" spans="1:11">
      <c r="A52" s="139" t="s">
        <v>165</v>
      </c>
      <c r="B52" s="109" t="s">
        <v>165</v>
      </c>
      <c r="C52" s="109" t="s">
        <v>248</v>
      </c>
      <c r="D52" s="101" t="s">
        <v>250</v>
      </c>
      <c r="E52" s="109" t="s">
        <v>176</v>
      </c>
      <c r="F52" s="35" t="s">
        <v>3562</v>
      </c>
      <c r="G52" s="142">
        <v>2319</v>
      </c>
      <c r="H52" s="142">
        <v>2400</v>
      </c>
      <c r="I52" s="148">
        <v>0.035</v>
      </c>
      <c r="J52" s="147" t="s">
        <v>176</v>
      </c>
      <c r="K52" s="147" t="s">
        <v>3338</v>
      </c>
    </row>
    <row r="53" ht="18.95" hidden="1" customHeight="1" spans="1:11">
      <c r="A53" s="139" t="s">
        <v>165</v>
      </c>
      <c r="B53" s="109" t="s">
        <v>165</v>
      </c>
      <c r="C53" s="109" t="s">
        <v>248</v>
      </c>
      <c r="D53" s="101" t="s">
        <v>251</v>
      </c>
      <c r="E53" s="109" t="s">
        <v>176</v>
      </c>
      <c r="F53" s="35" t="s">
        <v>3563</v>
      </c>
      <c r="G53" s="142">
        <v>149</v>
      </c>
      <c r="H53" s="142">
        <v>155</v>
      </c>
      <c r="I53" s="148">
        <v>0.04</v>
      </c>
      <c r="J53" s="147" t="s">
        <v>176</v>
      </c>
      <c r="K53" s="147" t="s">
        <v>3338</v>
      </c>
    </row>
    <row r="54" ht="18.95" hidden="1" customHeight="1" spans="1:11">
      <c r="A54" s="139" t="s">
        <v>165</v>
      </c>
      <c r="B54" s="109" t="s">
        <v>165</v>
      </c>
      <c r="C54" s="109" t="s">
        <v>248</v>
      </c>
      <c r="D54" s="101" t="s">
        <v>253</v>
      </c>
      <c r="E54" s="109" t="s">
        <v>176</v>
      </c>
      <c r="F54" s="35" t="s">
        <v>3590</v>
      </c>
      <c r="G54" s="142">
        <v>950</v>
      </c>
      <c r="H54" s="142">
        <v>980</v>
      </c>
      <c r="I54" s="148">
        <v>0.032</v>
      </c>
      <c r="J54" s="147" t="s">
        <v>176</v>
      </c>
      <c r="K54" s="147" t="s">
        <v>3338</v>
      </c>
    </row>
    <row r="55" ht="18.95" hidden="1" customHeight="1" spans="1:11">
      <c r="A55" s="139" t="s">
        <v>165</v>
      </c>
      <c r="B55" s="109" t="s">
        <v>165</v>
      </c>
      <c r="C55" s="109" t="s">
        <v>248</v>
      </c>
      <c r="D55" s="101" t="s">
        <v>255</v>
      </c>
      <c r="E55" s="109" t="s">
        <v>176</v>
      </c>
      <c r="F55" s="35" t="s">
        <v>3591</v>
      </c>
      <c r="G55" s="142">
        <v>4324</v>
      </c>
      <c r="H55" s="142">
        <v>4500</v>
      </c>
      <c r="I55" s="148">
        <v>0.041</v>
      </c>
      <c r="J55" s="147" t="s">
        <v>176</v>
      </c>
      <c r="K55" s="147" t="s">
        <v>3338</v>
      </c>
    </row>
    <row r="56" ht="18.95" hidden="1" customHeight="1" spans="1:11">
      <c r="A56" s="139" t="s">
        <v>165</v>
      </c>
      <c r="B56" s="109" t="s">
        <v>165</v>
      </c>
      <c r="C56" s="109" t="s">
        <v>248</v>
      </c>
      <c r="D56" s="101" t="s">
        <v>257</v>
      </c>
      <c r="E56" s="109" t="s">
        <v>176</v>
      </c>
      <c r="F56" s="35" t="s">
        <v>3592</v>
      </c>
      <c r="G56" s="142">
        <v>932</v>
      </c>
      <c r="H56" s="142">
        <v>1000</v>
      </c>
      <c r="I56" s="148">
        <v>0.073</v>
      </c>
      <c r="J56" s="147" t="s">
        <v>176</v>
      </c>
      <c r="K56" s="147" t="s">
        <v>3338</v>
      </c>
    </row>
    <row r="57" ht="18.95" hidden="1" customHeight="1" spans="1:11">
      <c r="A57" s="139" t="s">
        <v>165</v>
      </c>
      <c r="B57" s="109" t="s">
        <v>165</v>
      </c>
      <c r="C57" s="109" t="s">
        <v>248</v>
      </c>
      <c r="D57" s="101" t="s">
        <v>259</v>
      </c>
      <c r="E57" s="109" t="s">
        <v>176</v>
      </c>
      <c r="F57" s="35" t="s">
        <v>3593</v>
      </c>
      <c r="G57" s="142">
        <v>7018</v>
      </c>
      <c r="H57" s="142">
        <v>7200</v>
      </c>
      <c r="I57" s="148">
        <v>0.026</v>
      </c>
      <c r="J57" s="147" t="s">
        <v>176</v>
      </c>
      <c r="K57" s="147" t="s">
        <v>3338</v>
      </c>
    </row>
    <row r="58" ht="18.95" hidden="1" customHeight="1" spans="1:11">
      <c r="A58" s="139" t="s">
        <v>165</v>
      </c>
      <c r="B58" s="109" t="s">
        <v>165</v>
      </c>
      <c r="C58" s="109" t="s">
        <v>248</v>
      </c>
      <c r="D58" s="101" t="s">
        <v>261</v>
      </c>
      <c r="E58" s="109" t="s">
        <v>176</v>
      </c>
      <c r="F58" s="35" t="s">
        <v>3594</v>
      </c>
      <c r="G58" s="142">
        <v>3985</v>
      </c>
      <c r="H58" s="142">
        <v>4100</v>
      </c>
      <c r="I58" s="148">
        <v>0.029</v>
      </c>
      <c r="J58" s="147" t="s">
        <v>176</v>
      </c>
      <c r="K58" s="147" t="s">
        <v>3338</v>
      </c>
    </row>
    <row r="59" ht="18.95" hidden="1" customHeight="1" spans="1:11">
      <c r="A59" s="139" t="s">
        <v>165</v>
      </c>
      <c r="B59" s="109" t="s">
        <v>165</v>
      </c>
      <c r="C59" s="109" t="s">
        <v>248</v>
      </c>
      <c r="D59" s="101" t="s">
        <v>262</v>
      </c>
      <c r="E59" s="109" t="s">
        <v>176</v>
      </c>
      <c r="F59" s="35" t="s">
        <v>3570</v>
      </c>
      <c r="G59" s="142">
        <v>2684</v>
      </c>
      <c r="H59" s="142">
        <v>2840</v>
      </c>
      <c r="I59" s="148">
        <v>0.058</v>
      </c>
      <c r="J59" s="147" t="s">
        <v>176</v>
      </c>
      <c r="K59" s="147" t="s">
        <v>3338</v>
      </c>
    </row>
    <row r="60" ht="18.95" hidden="1" customHeight="1" spans="1:11">
      <c r="A60" s="139" t="s">
        <v>165</v>
      </c>
      <c r="B60" s="109" t="s">
        <v>165</v>
      </c>
      <c r="C60" s="109" t="s">
        <v>248</v>
      </c>
      <c r="D60" s="101" t="s">
        <v>264</v>
      </c>
      <c r="E60" s="109" t="s">
        <v>176</v>
      </c>
      <c r="F60" s="40" t="s">
        <v>3595</v>
      </c>
      <c r="G60" s="142">
        <v>2384</v>
      </c>
      <c r="H60" s="144">
        <v>2425</v>
      </c>
      <c r="I60" s="149">
        <v>0.017</v>
      </c>
      <c r="J60" s="147" t="s">
        <v>176</v>
      </c>
      <c r="K60" s="147" t="s">
        <v>3338</v>
      </c>
    </row>
    <row r="61" ht="18.95" hidden="1" customHeight="1" spans="1:11">
      <c r="A61" s="139" t="s">
        <v>165</v>
      </c>
      <c r="B61" s="109" t="s">
        <v>167</v>
      </c>
      <c r="C61" s="109" t="s">
        <v>165</v>
      </c>
      <c r="D61" s="101" t="s">
        <v>266</v>
      </c>
      <c r="E61" s="109" t="s">
        <v>165</v>
      </c>
      <c r="F61" s="35" t="s">
        <v>265</v>
      </c>
      <c r="G61" s="141">
        <v>194533</v>
      </c>
      <c r="H61" s="141">
        <v>203000</v>
      </c>
      <c r="I61" s="148">
        <v>0.044</v>
      </c>
      <c r="J61" s="147" t="s">
        <v>176</v>
      </c>
      <c r="K61" s="147" t="s">
        <v>176</v>
      </c>
    </row>
    <row r="62" ht="18.95" hidden="1" customHeight="1" spans="1:11">
      <c r="A62" s="139" t="s">
        <v>165</v>
      </c>
      <c r="B62" s="109" t="s">
        <v>165</v>
      </c>
      <c r="C62" s="109" t="s">
        <v>266</v>
      </c>
      <c r="D62" s="101" t="s">
        <v>267</v>
      </c>
      <c r="E62" s="109" t="s">
        <v>176</v>
      </c>
      <c r="F62" s="35" t="s">
        <v>3561</v>
      </c>
      <c r="G62" s="142">
        <v>94749</v>
      </c>
      <c r="H62" s="142">
        <v>99300</v>
      </c>
      <c r="I62" s="148">
        <v>0.048</v>
      </c>
      <c r="J62" s="147" t="s">
        <v>176</v>
      </c>
      <c r="K62" s="147" t="s">
        <v>3338</v>
      </c>
    </row>
    <row r="63" ht="18.95" hidden="1" customHeight="1" spans="1:11">
      <c r="A63" s="139" t="s">
        <v>165</v>
      </c>
      <c r="B63" s="109" t="s">
        <v>165</v>
      </c>
      <c r="C63" s="109" t="s">
        <v>266</v>
      </c>
      <c r="D63" s="101" t="s">
        <v>268</v>
      </c>
      <c r="E63" s="109" t="s">
        <v>176</v>
      </c>
      <c r="F63" s="35" t="s">
        <v>3562</v>
      </c>
      <c r="G63" s="142">
        <v>20412</v>
      </c>
      <c r="H63" s="142">
        <v>21500</v>
      </c>
      <c r="I63" s="148">
        <v>0.053</v>
      </c>
      <c r="J63" s="147" t="s">
        <v>176</v>
      </c>
      <c r="K63" s="147" t="s">
        <v>3338</v>
      </c>
    </row>
    <row r="64" ht="18.95" hidden="1" customHeight="1" spans="1:11">
      <c r="A64" s="139" t="s">
        <v>165</v>
      </c>
      <c r="B64" s="109" t="s">
        <v>165</v>
      </c>
      <c r="C64" s="109" t="s">
        <v>266</v>
      </c>
      <c r="D64" s="101" t="s">
        <v>269</v>
      </c>
      <c r="E64" s="109" t="s">
        <v>176</v>
      </c>
      <c r="F64" s="35" t="s">
        <v>3563</v>
      </c>
      <c r="G64" s="142">
        <v>192</v>
      </c>
      <c r="H64" s="142">
        <v>200</v>
      </c>
      <c r="I64" s="148">
        <v>0.042</v>
      </c>
      <c r="J64" s="147" t="s">
        <v>176</v>
      </c>
      <c r="K64" s="147" t="s">
        <v>3338</v>
      </c>
    </row>
    <row r="65" ht="18.95" hidden="1" customHeight="1" spans="1:11">
      <c r="A65" s="139" t="s">
        <v>165</v>
      </c>
      <c r="B65" s="109" t="s">
        <v>165</v>
      </c>
      <c r="C65" s="109" t="s">
        <v>266</v>
      </c>
      <c r="D65" s="101" t="s">
        <v>271</v>
      </c>
      <c r="E65" s="109" t="s">
        <v>176</v>
      </c>
      <c r="F65" s="35" t="s">
        <v>3596</v>
      </c>
      <c r="G65" s="142">
        <v>2836</v>
      </c>
      <c r="H65" s="142">
        <v>3100</v>
      </c>
      <c r="I65" s="148">
        <v>0.093</v>
      </c>
      <c r="J65" s="147" t="s">
        <v>176</v>
      </c>
      <c r="K65" s="147" t="s">
        <v>3338</v>
      </c>
    </row>
    <row r="66" ht="18.95" hidden="1" customHeight="1" spans="1:11">
      <c r="A66" s="139" t="s">
        <v>165</v>
      </c>
      <c r="B66" s="109" t="s">
        <v>165</v>
      </c>
      <c r="C66" s="109" t="s">
        <v>266</v>
      </c>
      <c r="D66" s="101" t="s">
        <v>273</v>
      </c>
      <c r="E66" s="109" t="s">
        <v>176</v>
      </c>
      <c r="F66" s="35" t="s">
        <v>3597</v>
      </c>
      <c r="G66" s="142">
        <v>5604</v>
      </c>
      <c r="H66" s="142">
        <v>5900</v>
      </c>
      <c r="I66" s="148">
        <v>0.053</v>
      </c>
      <c r="J66" s="147" t="s">
        <v>176</v>
      </c>
      <c r="K66" s="147" t="s">
        <v>3338</v>
      </c>
    </row>
    <row r="67" ht="18.95" hidden="1" customHeight="1" spans="1:11">
      <c r="A67" s="139" t="s">
        <v>165</v>
      </c>
      <c r="B67" s="109" t="s">
        <v>165</v>
      </c>
      <c r="C67" s="109" t="s">
        <v>266</v>
      </c>
      <c r="D67" s="101" t="s">
        <v>275</v>
      </c>
      <c r="E67" s="109" t="s">
        <v>176</v>
      </c>
      <c r="F67" s="35" t="s">
        <v>3598</v>
      </c>
      <c r="G67" s="142">
        <v>125</v>
      </c>
      <c r="H67" s="142">
        <v>130</v>
      </c>
      <c r="I67" s="148">
        <v>0.04</v>
      </c>
      <c r="J67" s="147" t="s">
        <v>176</v>
      </c>
      <c r="K67" s="147" t="s">
        <v>3338</v>
      </c>
    </row>
    <row r="68" ht="18.95" hidden="1" customHeight="1" spans="1:11">
      <c r="A68" s="139" t="s">
        <v>165</v>
      </c>
      <c r="B68" s="109" t="s">
        <v>165</v>
      </c>
      <c r="C68" s="109" t="s">
        <v>266</v>
      </c>
      <c r="D68" s="101" t="s">
        <v>277</v>
      </c>
      <c r="E68" s="109" t="s">
        <v>176</v>
      </c>
      <c r="F68" s="35" t="s">
        <v>3599</v>
      </c>
      <c r="G68" s="142">
        <v>4561</v>
      </c>
      <c r="H68" s="142">
        <v>4800</v>
      </c>
      <c r="I68" s="148">
        <v>0.052</v>
      </c>
      <c r="J68" s="147" t="s">
        <v>176</v>
      </c>
      <c r="K68" s="147" t="s">
        <v>3338</v>
      </c>
    </row>
    <row r="69" ht="18.95" hidden="1" customHeight="1" spans="1:11">
      <c r="A69" s="139" t="s">
        <v>165</v>
      </c>
      <c r="B69" s="109" t="s">
        <v>165</v>
      </c>
      <c r="C69" s="109" t="s">
        <v>266</v>
      </c>
      <c r="D69" s="101" t="s">
        <v>279</v>
      </c>
      <c r="E69" s="109" t="s">
        <v>176</v>
      </c>
      <c r="F69" s="35" t="s">
        <v>3600</v>
      </c>
      <c r="G69" s="142">
        <v>5050</v>
      </c>
      <c r="H69" s="142">
        <v>5200</v>
      </c>
      <c r="I69" s="148">
        <v>0.03</v>
      </c>
      <c r="J69" s="147" t="s">
        <v>176</v>
      </c>
      <c r="K69" s="147" t="s">
        <v>3338</v>
      </c>
    </row>
    <row r="70" ht="18.95" hidden="1" customHeight="1" spans="1:11">
      <c r="A70" s="139" t="s">
        <v>165</v>
      </c>
      <c r="B70" s="109" t="s">
        <v>165</v>
      </c>
      <c r="C70" s="109" t="s">
        <v>266</v>
      </c>
      <c r="D70" s="101" t="s">
        <v>280</v>
      </c>
      <c r="E70" s="109" t="s">
        <v>176</v>
      </c>
      <c r="F70" s="35" t="s">
        <v>3570</v>
      </c>
      <c r="G70" s="142">
        <v>5629</v>
      </c>
      <c r="H70" s="142">
        <v>5800</v>
      </c>
      <c r="I70" s="148">
        <v>0.03</v>
      </c>
      <c r="J70" s="147" t="s">
        <v>176</v>
      </c>
      <c r="K70" s="147" t="s">
        <v>3338</v>
      </c>
    </row>
    <row r="71" ht="18.95" hidden="1" customHeight="1" spans="1:11">
      <c r="A71" s="139" t="s">
        <v>165</v>
      </c>
      <c r="B71" s="109" t="s">
        <v>165</v>
      </c>
      <c r="C71" s="109" t="s">
        <v>266</v>
      </c>
      <c r="D71" s="101" t="s">
        <v>282</v>
      </c>
      <c r="E71" s="109" t="s">
        <v>176</v>
      </c>
      <c r="F71" s="40" t="s">
        <v>3601</v>
      </c>
      <c r="G71" s="142">
        <v>55375</v>
      </c>
      <c r="H71" s="144">
        <v>57070</v>
      </c>
      <c r="I71" s="149">
        <v>0.031</v>
      </c>
      <c r="J71" s="147" t="s">
        <v>176</v>
      </c>
      <c r="K71" s="147" t="s">
        <v>3338</v>
      </c>
    </row>
    <row r="72" ht="18.95" hidden="1" customHeight="1" spans="1:11">
      <c r="A72" s="139" t="s">
        <v>165</v>
      </c>
      <c r="B72" s="109" t="s">
        <v>167</v>
      </c>
      <c r="C72" s="109" t="s">
        <v>165</v>
      </c>
      <c r="D72" s="101" t="s">
        <v>284</v>
      </c>
      <c r="E72" s="109" t="s">
        <v>165</v>
      </c>
      <c r="F72" s="35" t="s">
        <v>283</v>
      </c>
      <c r="G72" s="141">
        <v>297007</v>
      </c>
      <c r="H72" s="141">
        <v>310000</v>
      </c>
      <c r="I72" s="148">
        <v>0.044</v>
      </c>
      <c r="J72" s="147" t="s">
        <v>176</v>
      </c>
      <c r="K72" s="147" t="s">
        <v>176</v>
      </c>
    </row>
    <row r="73" ht="18.95" hidden="1" customHeight="1" spans="1:11">
      <c r="A73" s="139" t="s">
        <v>165</v>
      </c>
      <c r="B73" s="109" t="s">
        <v>165</v>
      </c>
      <c r="C73" s="109" t="s">
        <v>284</v>
      </c>
      <c r="D73" s="101" t="s">
        <v>285</v>
      </c>
      <c r="E73" s="109" t="s">
        <v>176</v>
      </c>
      <c r="F73" s="35" t="s">
        <v>3561</v>
      </c>
      <c r="G73" s="142">
        <v>110788</v>
      </c>
      <c r="H73" s="142">
        <v>117000</v>
      </c>
      <c r="I73" s="148">
        <v>0.056</v>
      </c>
      <c r="J73" s="147" t="s">
        <v>176</v>
      </c>
      <c r="K73" s="147" t="s">
        <v>3338</v>
      </c>
    </row>
    <row r="74" ht="18.95" hidden="1" customHeight="1" spans="1:11">
      <c r="A74" s="139" t="s">
        <v>165</v>
      </c>
      <c r="B74" s="109" t="s">
        <v>165</v>
      </c>
      <c r="C74" s="109" t="s">
        <v>284</v>
      </c>
      <c r="D74" s="101" t="s">
        <v>286</v>
      </c>
      <c r="E74" s="109" t="s">
        <v>176</v>
      </c>
      <c r="F74" s="35" t="s">
        <v>3562</v>
      </c>
      <c r="G74" s="142">
        <v>52282</v>
      </c>
      <c r="H74" s="142">
        <v>55000</v>
      </c>
      <c r="I74" s="148">
        <v>0.052</v>
      </c>
      <c r="J74" s="147" t="s">
        <v>176</v>
      </c>
      <c r="K74" s="147" t="s">
        <v>3338</v>
      </c>
    </row>
    <row r="75" ht="18.95" hidden="1" customHeight="1" spans="1:11">
      <c r="A75" s="139" t="s">
        <v>165</v>
      </c>
      <c r="B75" s="109" t="s">
        <v>165</v>
      </c>
      <c r="C75" s="109" t="s">
        <v>284</v>
      </c>
      <c r="D75" s="101" t="s">
        <v>287</v>
      </c>
      <c r="E75" s="109" t="s">
        <v>176</v>
      </c>
      <c r="F75" s="35" t="s">
        <v>3563</v>
      </c>
      <c r="G75" s="142">
        <v>61</v>
      </c>
      <c r="H75" s="142">
        <v>65</v>
      </c>
      <c r="I75" s="148">
        <v>0.066</v>
      </c>
      <c r="J75" s="147" t="s">
        <v>176</v>
      </c>
      <c r="K75" s="147" t="s">
        <v>3338</v>
      </c>
    </row>
    <row r="76" ht="18.95" hidden="1" customHeight="1" spans="1:11">
      <c r="A76" s="139" t="s">
        <v>165</v>
      </c>
      <c r="B76" s="109" t="s">
        <v>165</v>
      </c>
      <c r="C76" s="109" t="s">
        <v>284</v>
      </c>
      <c r="D76" s="101" t="s">
        <v>289</v>
      </c>
      <c r="E76" s="109" t="s">
        <v>176</v>
      </c>
      <c r="F76" s="35" t="s">
        <v>3602</v>
      </c>
      <c r="G76" s="142">
        <v>4641</v>
      </c>
      <c r="H76" s="142">
        <v>4800</v>
      </c>
      <c r="I76" s="148">
        <v>0.034</v>
      </c>
      <c r="J76" s="147" t="s">
        <v>176</v>
      </c>
      <c r="K76" s="147" t="s">
        <v>3338</v>
      </c>
    </row>
    <row r="77" ht="18.95" hidden="1" customHeight="1" spans="1:11">
      <c r="A77" s="139" t="s">
        <v>165</v>
      </c>
      <c r="B77" s="109" t="s">
        <v>165</v>
      </c>
      <c r="C77" s="109" t="s">
        <v>284</v>
      </c>
      <c r="D77" s="101" t="s">
        <v>291</v>
      </c>
      <c r="E77" s="109" t="s">
        <v>176</v>
      </c>
      <c r="F77" s="35" t="s">
        <v>3603</v>
      </c>
      <c r="G77" s="142">
        <v>3257</v>
      </c>
      <c r="H77" s="142">
        <v>3400</v>
      </c>
      <c r="I77" s="148">
        <v>0.044</v>
      </c>
      <c r="J77" s="147" t="s">
        <v>176</v>
      </c>
      <c r="K77" s="147" t="s">
        <v>3338</v>
      </c>
    </row>
    <row r="78" ht="18.95" hidden="1" customHeight="1" spans="1:11">
      <c r="A78" s="139" t="s">
        <v>165</v>
      </c>
      <c r="B78" s="109" t="s">
        <v>165</v>
      </c>
      <c r="C78" s="109" t="s">
        <v>284</v>
      </c>
      <c r="D78" s="101" t="s">
        <v>293</v>
      </c>
      <c r="E78" s="109" t="s">
        <v>176</v>
      </c>
      <c r="F78" s="35" t="s">
        <v>3604</v>
      </c>
      <c r="G78" s="142">
        <v>40326</v>
      </c>
      <c r="H78" s="142">
        <v>42200</v>
      </c>
      <c r="I78" s="148">
        <v>0.046</v>
      </c>
      <c r="J78" s="147" t="s">
        <v>176</v>
      </c>
      <c r="K78" s="147" t="s">
        <v>3338</v>
      </c>
    </row>
    <row r="79" ht="18.95" hidden="1" customHeight="1" spans="1:11">
      <c r="A79" s="139" t="s">
        <v>165</v>
      </c>
      <c r="B79" s="109" t="s">
        <v>165</v>
      </c>
      <c r="C79" s="109" t="s">
        <v>284</v>
      </c>
      <c r="D79" s="101" t="s">
        <v>295</v>
      </c>
      <c r="E79" s="109" t="s">
        <v>176</v>
      </c>
      <c r="F79" s="35" t="s">
        <v>3605</v>
      </c>
      <c r="G79" s="142">
        <v>5820</v>
      </c>
      <c r="H79" s="142">
        <v>6000</v>
      </c>
      <c r="I79" s="148">
        <v>0.031</v>
      </c>
      <c r="J79" s="147" t="s">
        <v>176</v>
      </c>
      <c r="K79" s="147" t="s">
        <v>3338</v>
      </c>
    </row>
    <row r="80" ht="18.95" hidden="1" customHeight="1" spans="1:11">
      <c r="A80" s="139" t="s">
        <v>165</v>
      </c>
      <c r="B80" s="109" t="s">
        <v>165</v>
      </c>
      <c r="C80" s="109" t="s">
        <v>284</v>
      </c>
      <c r="D80" s="101" t="s">
        <v>297</v>
      </c>
      <c r="E80" s="109" t="s">
        <v>176</v>
      </c>
      <c r="F80" s="35" t="s">
        <v>3606</v>
      </c>
      <c r="G80" s="142">
        <v>13109</v>
      </c>
      <c r="H80" s="142">
        <v>13500</v>
      </c>
      <c r="I80" s="148">
        <v>0.03</v>
      </c>
      <c r="J80" s="147" t="s">
        <v>176</v>
      </c>
      <c r="K80" s="147" t="s">
        <v>3338</v>
      </c>
    </row>
    <row r="81" ht="18.95" hidden="1" customHeight="1" spans="1:11">
      <c r="A81" s="139" t="s">
        <v>165</v>
      </c>
      <c r="B81" s="109" t="s">
        <v>165</v>
      </c>
      <c r="C81" s="109" t="s">
        <v>284</v>
      </c>
      <c r="D81" s="101" t="s">
        <v>298</v>
      </c>
      <c r="E81" s="109" t="s">
        <v>176</v>
      </c>
      <c r="F81" s="35" t="s">
        <v>3599</v>
      </c>
      <c r="G81" s="142">
        <v>5029</v>
      </c>
      <c r="H81" s="142">
        <v>5900</v>
      </c>
      <c r="I81" s="148">
        <v>0.173</v>
      </c>
      <c r="J81" s="147" t="s">
        <v>176</v>
      </c>
      <c r="K81" s="147" t="s">
        <v>3338</v>
      </c>
    </row>
    <row r="82" ht="18.95" hidden="1" customHeight="1" spans="1:11">
      <c r="A82" s="139" t="s">
        <v>165</v>
      </c>
      <c r="B82" s="109" t="s">
        <v>165</v>
      </c>
      <c r="C82" s="109" t="s">
        <v>284</v>
      </c>
      <c r="D82" s="101" t="s">
        <v>299</v>
      </c>
      <c r="E82" s="109" t="s">
        <v>176</v>
      </c>
      <c r="F82" s="35" t="s">
        <v>3570</v>
      </c>
      <c r="G82" s="142">
        <v>125</v>
      </c>
      <c r="H82" s="142">
        <v>130</v>
      </c>
      <c r="I82" s="148">
        <v>0.04</v>
      </c>
      <c r="J82" s="147" t="s">
        <v>176</v>
      </c>
      <c r="K82" s="147" t="s">
        <v>3338</v>
      </c>
    </row>
    <row r="83" ht="18.95" hidden="1" customHeight="1" spans="1:11">
      <c r="A83" s="139" t="s">
        <v>165</v>
      </c>
      <c r="B83" s="109" t="s">
        <v>165</v>
      </c>
      <c r="C83" s="109" t="s">
        <v>284</v>
      </c>
      <c r="D83" s="101" t="s">
        <v>301</v>
      </c>
      <c r="E83" s="109" t="s">
        <v>176</v>
      </c>
      <c r="F83" s="40" t="s">
        <v>3607</v>
      </c>
      <c r="G83" s="142">
        <v>61569</v>
      </c>
      <c r="H83" s="144">
        <v>62005</v>
      </c>
      <c r="I83" s="149">
        <v>0.007</v>
      </c>
      <c r="J83" s="147" t="s">
        <v>176</v>
      </c>
      <c r="K83" s="147" t="s">
        <v>3338</v>
      </c>
    </row>
    <row r="84" ht="18.95" hidden="1" customHeight="1" spans="1:11">
      <c r="A84" s="139" t="s">
        <v>165</v>
      </c>
      <c r="B84" s="109" t="s">
        <v>167</v>
      </c>
      <c r="C84" s="109" t="s">
        <v>165</v>
      </c>
      <c r="D84" s="101" t="s">
        <v>303</v>
      </c>
      <c r="E84" s="109" t="s">
        <v>165</v>
      </c>
      <c r="F84" s="35" t="s">
        <v>302</v>
      </c>
      <c r="G84" s="141">
        <v>54579</v>
      </c>
      <c r="H84" s="141">
        <v>57300</v>
      </c>
      <c r="I84" s="148">
        <v>0.05</v>
      </c>
      <c r="J84" s="147" t="s">
        <v>176</v>
      </c>
      <c r="K84" s="147" t="s">
        <v>176</v>
      </c>
    </row>
    <row r="85" ht="18.95" hidden="1" customHeight="1" spans="1:11">
      <c r="A85" s="139" t="s">
        <v>165</v>
      </c>
      <c r="B85" s="109" t="s">
        <v>165</v>
      </c>
      <c r="C85" s="109" t="s">
        <v>303</v>
      </c>
      <c r="D85" s="101" t="s">
        <v>304</v>
      </c>
      <c r="E85" s="109" t="s">
        <v>176</v>
      </c>
      <c r="F85" s="35" t="s">
        <v>3561</v>
      </c>
      <c r="G85" s="142">
        <v>25601</v>
      </c>
      <c r="H85" s="142">
        <v>27020</v>
      </c>
      <c r="I85" s="148">
        <v>0.055</v>
      </c>
      <c r="J85" s="147" t="s">
        <v>176</v>
      </c>
      <c r="K85" s="147" t="s">
        <v>3338</v>
      </c>
    </row>
    <row r="86" ht="18.95" hidden="1" customHeight="1" spans="1:11">
      <c r="A86" s="139" t="s">
        <v>165</v>
      </c>
      <c r="B86" s="109" t="s">
        <v>165</v>
      </c>
      <c r="C86" s="109" t="s">
        <v>303</v>
      </c>
      <c r="D86" s="101" t="s">
        <v>305</v>
      </c>
      <c r="E86" s="109" t="s">
        <v>176</v>
      </c>
      <c r="F86" s="35" t="s">
        <v>3562</v>
      </c>
      <c r="G86" s="142">
        <v>4721</v>
      </c>
      <c r="H86" s="142">
        <v>4900</v>
      </c>
      <c r="I86" s="148">
        <v>0.038</v>
      </c>
      <c r="J86" s="147" t="s">
        <v>176</v>
      </c>
      <c r="K86" s="147" t="s">
        <v>3338</v>
      </c>
    </row>
    <row r="87" ht="18.95" hidden="1" customHeight="1" spans="1:11">
      <c r="A87" s="139" t="s">
        <v>165</v>
      </c>
      <c r="B87" s="109" t="s">
        <v>165</v>
      </c>
      <c r="C87" s="109" t="s">
        <v>303</v>
      </c>
      <c r="D87" s="101" t="s">
        <v>306</v>
      </c>
      <c r="E87" s="109" t="s">
        <v>176</v>
      </c>
      <c r="F87" s="35" t="s">
        <v>3563</v>
      </c>
      <c r="G87" s="142">
        <v>204</v>
      </c>
      <c r="H87" s="142">
        <v>210</v>
      </c>
      <c r="I87" s="148">
        <v>0.029</v>
      </c>
      <c r="J87" s="147" t="s">
        <v>176</v>
      </c>
      <c r="K87" s="147" t="s">
        <v>3338</v>
      </c>
    </row>
    <row r="88" ht="18.95" hidden="1" customHeight="1" spans="1:11">
      <c r="A88" s="139" t="s">
        <v>165</v>
      </c>
      <c r="B88" s="109" t="s">
        <v>165</v>
      </c>
      <c r="C88" s="109" t="s">
        <v>303</v>
      </c>
      <c r="D88" s="101" t="s">
        <v>308</v>
      </c>
      <c r="E88" s="109" t="s">
        <v>176</v>
      </c>
      <c r="F88" s="35" t="s">
        <v>3608</v>
      </c>
      <c r="G88" s="142">
        <v>16079</v>
      </c>
      <c r="H88" s="142">
        <v>16970</v>
      </c>
      <c r="I88" s="148">
        <v>0.055</v>
      </c>
      <c r="J88" s="147" t="s">
        <v>176</v>
      </c>
      <c r="K88" s="147" t="s">
        <v>3338</v>
      </c>
    </row>
    <row r="89" ht="18.95" hidden="1" customHeight="1" spans="1:11">
      <c r="A89" s="139" t="s">
        <v>165</v>
      </c>
      <c r="B89" s="109" t="s">
        <v>165</v>
      </c>
      <c r="C89" s="109" t="s">
        <v>303</v>
      </c>
      <c r="D89" s="101" t="s">
        <v>310</v>
      </c>
      <c r="E89" s="109" t="s">
        <v>176</v>
      </c>
      <c r="F89" s="35" t="s">
        <v>3609</v>
      </c>
      <c r="G89" s="142">
        <v>1068</v>
      </c>
      <c r="H89" s="142">
        <v>1110</v>
      </c>
      <c r="I89" s="148">
        <v>0.039</v>
      </c>
      <c r="J89" s="147" t="s">
        <v>176</v>
      </c>
      <c r="K89" s="147" t="s">
        <v>3338</v>
      </c>
    </row>
    <row r="90" ht="18.95" hidden="1" customHeight="1" spans="1:11">
      <c r="A90" s="139" t="s">
        <v>165</v>
      </c>
      <c r="B90" s="109" t="s">
        <v>165</v>
      </c>
      <c r="C90" s="109" t="s">
        <v>303</v>
      </c>
      <c r="D90" s="101" t="s">
        <v>311</v>
      </c>
      <c r="E90" s="109" t="s">
        <v>176</v>
      </c>
      <c r="F90" s="35" t="s">
        <v>3599</v>
      </c>
      <c r="G90" s="142">
        <v>1167</v>
      </c>
      <c r="H90" s="142">
        <v>1220</v>
      </c>
      <c r="I90" s="148">
        <v>0.045</v>
      </c>
      <c r="J90" s="147" t="s">
        <v>176</v>
      </c>
      <c r="K90" s="147" t="s">
        <v>3338</v>
      </c>
    </row>
    <row r="91" ht="18.95" hidden="1" customHeight="1" spans="1:11">
      <c r="A91" s="139" t="s">
        <v>165</v>
      </c>
      <c r="B91" s="109" t="s">
        <v>165</v>
      </c>
      <c r="C91" s="109" t="s">
        <v>303</v>
      </c>
      <c r="D91" s="101" t="s">
        <v>312</v>
      </c>
      <c r="E91" s="109" t="s">
        <v>176</v>
      </c>
      <c r="F91" s="35" t="s">
        <v>3570</v>
      </c>
      <c r="G91" s="142">
        <v>1205</v>
      </c>
      <c r="H91" s="142">
        <v>1250</v>
      </c>
      <c r="I91" s="148">
        <v>0.037</v>
      </c>
      <c r="J91" s="147" t="s">
        <v>176</v>
      </c>
      <c r="K91" s="147" t="s">
        <v>3338</v>
      </c>
    </row>
    <row r="92" ht="18.95" hidden="1" customHeight="1" spans="1:11">
      <c r="A92" s="139" t="s">
        <v>165</v>
      </c>
      <c r="B92" s="109" t="s">
        <v>165</v>
      </c>
      <c r="C92" s="109" t="s">
        <v>303</v>
      </c>
      <c r="D92" s="101" t="s">
        <v>314</v>
      </c>
      <c r="E92" s="109" t="s">
        <v>176</v>
      </c>
      <c r="F92" s="40" t="s">
        <v>3610</v>
      </c>
      <c r="G92" s="142">
        <v>4534</v>
      </c>
      <c r="H92" s="144">
        <v>4620</v>
      </c>
      <c r="I92" s="149">
        <v>0.019</v>
      </c>
      <c r="J92" s="147" t="s">
        <v>176</v>
      </c>
      <c r="K92" s="147" t="s">
        <v>3338</v>
      </c>
    </row>
    <row r="93" ht="18.95" hidden="1" customHeight="1" spans="1:11">
      <c r="A93" s="139" t="s">
        <v>165</v>
      </c>
      <c r="B93" s="109" t="s">
        <v>167</v>
      </c>
      <c r="C93" s="109" t="s">
        <v>165</v>
      </c>
      <c r="D93" s="101" t="s">
        <v>316</v>
      </c>
      <c r="E93" s="109" t="s">
        <v>165</v>
      </c>
      <c r="F93" s="35" t="s">
        <v>315</v>
      </c>
      <c r="G93" s="141">
        <v>2192</v>
      </c>
      <c r="H93" s="141">
        <v>2300</v>
      </c>
      <c r="I93" s="148">
        <v>0.049</v>
      </c>
      <c r="J93" s="147" t="s">
        <v>176</v>
      </c>
      <c r="K93" s="147" t="s">
        <v>176</v>
      </c>
    </row>
    <row r="94" ht="18.95" hidden="1" customHeight="1" spans="1:11">
      <c r="A94" s="139" t="s">
        <v>165</v>
      </c>
      <c r="B94" s="109" t="s">
        <v>165</v>
      </c>
      <c r="C94" s="109" t="s">
        <v>316</v>
      </c>
      <c r="D94" s="101" t="s">
        <v>317</v>
      </c>
      <c r="E94" s="109" t="s">
        <v>176</v>
      </c>
      <c r="F94" s="35" t="s">
        <v>3561</v>
      </c>
      <c r="G94" s="142">
        <v>88</v>
      </c>
      <c r="H94" s="142">
        <v>93</v>
      </c>
      <c r="I94" s="148">
        <v>0.057</v>
      </c>
      <c r="J94" s="147" t="s">
        <v>176</v>
      </c>
      <c r="K94" s="147" t="s">
        <v>3338</v>
      </c>
    </row>
    <row r="95" ht="18.95" hidden="1" customHeight="1" spans="1:11">
      <c r="A95" s="139" t="s">
        <v>165</v>
      </c>
      <c r="B95" s="109" t="s">
        <v>165</v>
      </c>
      <c r="C95" s="109" t="s">
        <v>316</v>
      </c>
      <c r="D95" s="101" t="s">
        <v>318</v>
      </c>
      <c r="E95" s="109" t="s">
        <v>176</v>
      </c>
      <c r="F95" s="35" t="s">
        <v>3562</v>
      </c>
      <c r="G95" s="142">
        <v>600</v>
      </c>
      <c r="H95" s="142">
        <v>630</v>
      </c>
      <c r="I95" s="148">
        <v>0.05</v>
      </c>
      <c r="J95" s="147" t="s">
        <v>176</v>
      </c>
      <c r="K95" s="147" t="s">
        <v>3338</v>
      </c>
    </row>
    <row r="96" ht="18.95" hidden="1" customHeight="1" spans="1:11">
      <c r="A96" s="139" t="s">
        <v>165</v>
      </c>
      <c r="B96" s="109" t="s">
        <v>165</v>
      </c>
      <c r="C96" s="109" t="s">
        <v>316</v>
      </c>
      <c r="D96" s="101" t="s">
        <v>319</v>
      </c>
      <c r="E96" s="109" t="s">
        <v>176</v>
      </c>
      <c r="F96" s="35" t="s">
        <v>3563</v>
      </c>
      <c r="G96" s="142">
        <v>0</v>
      </c>
      <c r="H96" s="142">
        <v>0</v>
      </c>
      <c r="I96" s="148" t="s">
        <v>165</v>
      </c>
      <c r="J96" s="147" t="s">
        <v>3338</v>
      </c>
      <c r="K96" s="147" t="s">
        <v>3338</v>
      </c>
    </row>
    <row r="97" ht="18.95" hidden="1" customHeight="1" spans="1:11">
      <c r="A97" s="139" t="s">
        <v>165</v>
      </c>
      <c r="B97" s="109" t="s">
        <v>165</v>
      </c>
      <c r="C97" s="109" t="s">
        <v>316</v>
      </c>
      <c r="D97" s="101" t="s">
        <v>321</v>
      </c>
      <c r="E97" s="109" t="s">
        <v>176</v>
      </c>
      <c r="F97" s="35" t="s">
        <v>3611</v>
      </c>
      <c r="G97" s="142">
        <v>0</v>
      </c>
      <c r="H97" s="142">
        <v>0</v>
      </c>
      <c r="I97" s="148" t="s">
        <v>165</v>
      </c>
      <c r="J97" s="147" t="s">
        <v>3338</v>
      </c>
      <c r="K97" s="147" t="s">
        <v>3338</v>
      </c>
    </row>
    <row r="98" ht="18.95" hidden="1" customHeight="1" spans="1:11">
      <c r="A98" s="139" t="s">
        <v>165</v>
      </c>
      <c r="B98" s="109" t="s">
        <v>165</v>
      </c>
      <c r="C98" s="109" t="s">
        <v>316</v>
      </c>
      <c r="D98" s="101" t="s">
        <v>323</v>
      </c>
      <c r="E98" s="109" t="s">
        <v>176</v>
      </c>
      <c r="F98" s="35" t="s">
        <v>3612</v>
      </c>
      <c r="G98" s="142">
        <v>934</v>
      </c>
      <c r="H98" s="142">
        <v>980</v>
      </c>
      <c r="I98" s="148">
        <v>0.049</v>
      </c>
      <c r="J98" s="147" t="s">
        <v>176</v>
      </c>
      <c r="K98" s="147" t="s">
        <v>3338</v>
      </c>
    </row>
    <row r="99" ht="18.95" hidden="1" customHeight="1" spans="1:11">
      <c r="A99" s="139" t="s">
        <v>165</v>
      </c>
      <c r="B99" s="109" t="s">
        <v>165</v>
      </c>
      <c r="C99" s="109" t="s">
        <v>316</v>
      </c>
      <c r="D99" s="101" t="s">
        <v>3613</v>
      </c>
      <c r="E99" s="109" t="s">
        <v>176</v>
      </c>
      <c r="F99" s="35" t="s">
        <v>3614</v>
      </c>
      <c r="G99" s="142">
        <v>0</v>
      </c>
      <c r="H99" s="142">
        <v>5</v>
      </c>
      <c r="I99" s="148" t="s">
        <v>165</v>
      </c>
      <c r="J99" s="147" t="s">
        <v>176</v>
      </c>
      <c r="K99" s="147" t="s">
        <v>3338</v>
      </c>
    </row>
    <row r="100" ht="18.95" hidden="1" customHeight="1" spans="1:11">
      <c r="A100" s="139" t="s">
        <v>165</v>
      </c>
      <c r="B100" s="109" t="s">
        <v>165</v>
      </c>
      <c r="C100" s="109" t="s">
        <v>316</v>
      </c>
      <c r="D100" s="101" t="s">
        <v>325</v>
      </c>
      <c r="E100" s="109" t="s">
        <v>176</v>
      </c>
      <c r="F100" s="35" t="s">
        <v>3599</v>
      </c>
      <c r="G100" s="142">
        <v>0</v>
      </c>
      <c r="H100" s="142"/>
      <c r="I100" s="148" t="s">
        <v>165</v>
      </c>
      <c r="J100" s="147" t="s">
        <v>3338</v>
      </c>
      <c r="K100" s="147" t="s">
        <v>3338</v>
      </c>
    </row>
    <row r="101" ht="18.95" hidden="1" customHeight="1" spans="1:11">
      <c r="A101" s="139" t="s">
        <v>165</v>
      </c>
      <c r="B101" s="109" t="s">
        <v>165</v>
      </c>
      <c r="C101" s="109" t="s">
        <v>316</v>
      </c>
      <c r="D101" s="101" t="s">
        <v>327</v>
      </c>
      <c r="E101" s="109" t="s">
        <v>176</v>
      </c>
      <c r="F101" s="35" t="s">
        <v>3570</v>
      </c>
      <c r="G101" s="142">
        <v>0</v>
      </c>
      <c r="H101" s="142"/>
      <c r="I101" s="148" t="s">
        <v>165</v>
      </c>
      <c r="J101" s="147" t="s">
        <v>3338</v>
      </c>
      <c r="K101" s="147" t="s">
        <v>3338</v>
      </c>
    </row>
    <row r="102" ht="18.95" hidden="1" customHeight="1" spans="1:11">
      <c r="A102" s="139" t="s">
        <v>165</v>
      </c>
      <c r="B102" s="109" t="s">
        <v>165</v>
      </c>
      <c r="C102" s="109" t="s">
        <v>316</v>
      </c>
      <c r="D102" s="101" t="s">
        <v>329</v>
      </c>
      <c r="E102" s="109" t="s">
        <v>176</v>
      </c>
      <c r="F102" s="40" t="s">
        <v>3615</v>
      </c>
      <c r="G102" s="142">
        <v>570</v>
      </c>
      <c r="H102" s="144">
        <v>592</v>
      </c>
      <c r="I102" s="149">
        <v>0.039</v>
      </c>
      <c r="J102" s="147" t="s">
        <v>176</v>
      </c>
      <c r="K102" s="147" t="s">
        <v>3338</v>
      </c>
    </row>
    <row r="103" ht="18.95" hidden="1" customHeight="1" spans="1:11">
      <c r="A103" s="139" t="s">
        <v>165</v>
      </c>
      <c r="B103" s="109" t="s">
        <v>167</v>
      </c>
      <c r="C103" s="109" t="s">
        <v>165</v>
      </c>
      <c r="D103" s="101" t="s">
        <v>331</v>
      </c>
      <c r="E103" s="109" t="s">
        <v>165</v>
      </c>
      <c r="F103" s="35" t="s">
        <v>330</v>
      </c>
      <c r="G103" s="141">
        <v>84306</v>
      </c>
      <c r="H103" s="141">
        <v>88000</v>
      </c>
      <c r="I103" s="148">
        <v>0.044</v>
      </c>
      <c r="J103" s="147" t="s">
        <v>176</v>
      </c>
      <c r="K103" s="147" t="s">
        <v>176</v>
      </c>
    </row>
    <row r="104" ht="18.95" hidden="1" customHeight="1" spans="1:11">
      <c r="A104" s="139" t="s">
        <v>165</v>
      </c>
      <c r="B104" s="109" t="s">
        <v>165</v>
      </c>
      <c r="C104" s="109" t="s">
        <v>331</v>
      </c>
      <c r="D104" s="101" t="s">
        <v>332</v>
      </c>
      <c r="E104" s="109" t="s">
        <v>176</v>
      </c>
      <c r="F104" s="35" t="s">
        <v>3561</v>
      </c>
      <c r="G104" s="142">
        <v>27304</v>
      </c>
      <c r="H104" s="142">
        <v>29000</v>
      </c>
      <c r="I104" s="148">
        <v>0.062</v>
      </c>
      <c r="J104" s="147" t="s">
        <v>176</v>
      </c>
      <c r="K104" s="147" t="s">
        <v>3338</v>
      </c>
    </row>
    <row r="105" ht="18.95" hidden="1" customHeight="1" spans="1:11">
      <c r="A105" s="139" t="s">
        <v>165</v>
      </c>
      <c r="B105" s="109" t="s">
        <v>165</v>
      </c>
      <c r="C105" s="109" t="s">
        <v>331</v>
      </c>
      <c r="D105" s="101" t="s">
        <v>333</v>
      </c>
      <c r="E105" s="109" t="s">
        <v>176</v>
      </c>
      <c r="F105" s="35" t="s">
        <v>3562</v>
      </c>
      <c r="G105" s="142">
        <v>3457</v>
      </c>
      <c r="H105" s="142">
        <v>3900</v>
      </c>
      <c r="I105" s="148">
        <v>0.128</v>
      </c>
      <c r="J105" s="147" t="s">
        <v>176</v>
      </c>
      <c r="K105" s="147" t="s">
        <v>3338</v>
      </c>
    </row>
    <row r="106" ht="18.95" hidden="1" customHeight="1" spans="1:11">
      <c r="A106" s="139" t="s">
        <v>165</v>
      </c>
      <c r="B106" s="109" t="s">
        <v>165</v>
      </c>
      <c r="C106" s="109" t="s">
        <v>331</v>
      </c>
      <c r="D106" s="101" t="s">
        <v>334</v>
      </c>
      <c r="E106" s="109" t="s">
        <v>176</v>
      </c>
      <c r="F106" s="35" t="s">
        <v>3563</v>
      </c>
      <c r="G106" s="142">
        <v>83</v>
      </c>
      <c r="H106" s="142">
        <v>85</v>
      </c>
      <c r="I106" s="148">
        <v>0.024</v>
      </c>
      <c r="J106" s="147" t="s">
        <v>176</v>
      </c>
      <c r="K106" s="147" t="s">
        <v>3338</v>
      </c>
    </row>
    <row r="107" ht="18.95" hidden="1" customHeight="1" spans="1:11">
      <c r="A107" s="139" t="s">
        <v>165</v>
      </c>
      <c r="B107" s="109" t="s">
        <v>165</v>
      </c>
      <c r="C107" s="109" t="s">
        <v>331</v>
      </c>
      <c r="D107" s="101" t="s">
        <v>336</v>
      </c>
      <c r="E107" s="109" t="s">
        <v>176</v>
      </c>
      <c r="F107" s="35" t="s">
        <v>3616</v>
      </c>
      <c r="G107" s="142">
        <v>0</v>
      </c>
      <c r="H107" s="142"/>
      <c r="I107" s="148" t="s">
        <v>165</v>
      </c>
      <c r="J107" s="147" t="s">
        <v>3338</v>
      </c>
      <c r="K107" s="147" t="s">
        <v>3338</v>
      </c>
    </row>
    <row r="108" ht="18.95" hidden="1" customHeight="1" spans="1:11">
      <c r="A108" s="139" t="s">
        <v>165</v>
      </c>
      <c r="B108" s="109" t="s">
        <v>165</v>
      </c>
      <c r="C108" s="109" t="s">
        <v>331</v>
      </c>
      <c r="D108" s="101" t="s">
        <v>338</v>
      </c>
      <c r="E108" s="109" t="s">
        <v>176</v>
      </c>
      <c r="F108" s="35" t="s">
        <v>3617</v>
      </c>
      <c r="G108" s="142">
        <v>0</v>
      </c>
      <c r="H108" s="142">
        <v>0</v>
      </c>
      <c r="I108" s="148" t="s">
        <v>165</v>
      </c>
      <c r="J108" s="147" t="s">
        <v>3338</v>
      </c>
      <c r="K108" s="147" t="s">
        <v>3338</v>
      </c>
    </row>
    <row r="109" ht="18.95" hidden="1" customHeight="1" spans="1:11">
      <c r="A109" s="139" t="s">
        <v>165</v>
      </c>
      <c r="B109" s="109" t="s">
        <v>165</v>
      </c>
      <c r="C109" s="109" t="s">
        <v>331</v>
      </c>
      <c r="D109" s="101" t="s">
        <v>340</v>
      </c>
      <c r="E109" s="109" t="s">
        <v>176</v>
      </c>
      <c r="F109" s="35" t="s">
        <v>3618</v>
      </c>
      <c r="G109" s="142">
        <v>38011</v>
      </c>
      <c r="H109" s="142">
        <v>39110</v>
      </c>
      <c r="I109" s="148">
        <v>0.029</v>
      </c>
      <c r="J109" s="147" t="s">
        <v>176</v>
      </c>
      <c r="K109" s="147" t="s">
        <v>3338</v>
      </c>
    </row>
    <row r="110" ht="18.95" hidden="1" customHeight="1" spans="1:11">
      <c r="A110" s="139" t="s">
        <v>165</v>
      </c>
      <c r="B110" s="109" t="s">
        <v>165</v>
      </c>
      <c r="C110" s="109" t="s">
        <v>331</v>
      </c>
      <c r="D110" s="101" t="s">
        <v>342</v>
      </c>
      <c r="E110" s="109" t="s">
        <v>176</v>
      </c>
      <c r="F110" s="35" t="s">
        <v>3619</v>
      </c>
      <c r="G110" s="142">
        <v>0</v>
      </c>
      <c r="H110" s="142">
        <v>0</v>
      </c>
      <c r="I110" s="148" t="s">
        <v>165</v>
      </c>
      <c r="J110" s="147" t="s">
        <v>3338</v>
      </c>
      <c r="K110" s="147" t="s">
        <v>3338</v>
      </c>
    </row>
    <row r="111" ht="18.95" hidden="1" customHeight="1" spans="1:11">
      <c r="A111" s="139" t="s">
        <v>165</v>
      </c>
      <c r="B111" s="109" t="s">
        <v>165</v>
      </c>
      <c r="C111" s="109" t="s">
        <v>331</v>
      </c>
      <c r="D111" s="101" t="s">
        <v>344</v>
      </c>
      <c r="E111" s="109" t="s">
        <v>176</v>
      </c>
      <c r="F111" s="35" t="s">
        <v>3620</v>
      </c>
      <c r="G111" s="142">
        <v>584</v>
      </c>
      <c r="H111" s="142">
        <v>4900</v>
      </c>
      <c r="I111" s="148">
        <v>7.39</v>
      </c>
      <c r="J111" s="147" t="s">
        <v>176</v>
      </c>
      <c r="K111" s="147" t="s">
        <v>3338</v>
      </c>
    </row>
    <row r="112" ht="18.95" hidden="1" customHeight="1" spans="1:11">
      <c r="A112" s="139" t="s">
        <v>165</v>
      </c>
      <c r="B112" s="109" t="s">
        <v>165</v>
      </c>
      <c r="C112" s="109" t="s">
        <v>331</v>
      </c>
      <c r="D112" s="101" t="s">
        <v>346</v>
      </c>
      <c r="E112" s="109" t="s">
        <v>176</v>
      </c>
      <c r="F112" s="35" t="s">
        <v>3621</v>
      </c>
      <c r="G112" s="142">
        <v>199</v>
      </c>
      <c r="H112" s="142">
        <v>210</v>
      </c>
      <c r="I112" s="148">
        <v>0.055</v>
      </c>
      <c r="J112" s="147" t="s">
        <v>176</v>
      </c>
      <c r="K112" s="147" t="s">
        <v>3338</v>
      </c>
    </row>
    <row r="113" ht="18.95" hidden="1" customHeight="1" spans="1:11">
      <c r="A113" s="139" t="s">
        <v>165</v>
      </c>
      <c r="B113" s="109" t="s">
        <v>165</v>
      </c>
      <c r="C113" s="109" t="s">
        <v>331</v>
      </c>
      <c r="D113" s="101" t="s">
        <v>348</v>
      </c>
      <c r="E113" s="109" t="s">
        <v>176</v>
      </c>
      <c r="F113" s="35" t="s">
        <v>3622</v>
      </c>
      <c r="G113" s="142">
        <v>183</v>
      </c>
      <c r="H113" s="142">
        <v>193</v>
      </c>
      <c r="I113" s="148">
        <v>0.055</v>
      </c>
      <c r="J113" s="147" t="s">
        <v>176</v>
      </c>
      <c r="K113" s="147" t="s">
        <v>3338</v>
      </c>
    </row>
    <row r="114" ht="18.95" hidden="1" customHeight="1" spans="1:11">
      <c r="A114" s="139" t="s">
        <v>165</v>
      </c>
      <c r="B114" s="109" t="s">
        <v>165</v>
      </c>
      <c r="C114" s="109" t="s">
        <v>331</v>
      </c>
      <c r="D114" s="101" t="s">
        <v>350</v>
      </c>
      <c r="E114" s="109" t="s">
        <v>176</v>
      </c>
      <c r="F114" s="35" t="s">
        <v>3623</v>
      </c>
      <c r="G114" s="142">
        <v>1296</v>
      </c>
      <c r="H114" s="142">
        <v>2600</v>
      </c>
      <c r="I114" s="148">
        <v>1.006</v>
      </c>
      <c r="J114" s="147" t="s">
        <v>176</v>
      </c>
      <c r="K114" s="147" t="s">
        <v>3338</v>
      </c>
    </row>
    <row r="115" ht="18.95" hidden="1" customHeight="1" spans="1:11">
      <c r="A115" s="139" t="s">
        <v>165</v>
      </c>
      <c r="B115" s="109" t="s">
        <v>165</v>
      </c>
      <c r="C115" s="109" t="s">
        <v>331</v>
      </c>
      <c r="D115" s="101" t="s">
        <v>352</v>
      </c>
      <c r="E115" s="109" t="s">
        <v>176</v>
      </c>
      <c r="F115" s="35" t="s">
        <v>3624</v>
      </c>
      <c r="G115" s="142">
        <v>21</v>
      </c>
      <c r="H115" s="142">
        <v>22</v>
      </c>
      <c r="I115" s="148">
        <v>0.048</v>
      </c>
      <c r="J115" s="147" t="s">
        <v>176</v>
      </c>
      <c r="K115" s="147" t="s">
        <v>3338</v>
      </c>
    </row>
    <row r="116" ht="18.95" hidden="1" customHeight="1" spans="1:11">
      <c r="A116" s="139" t="s">
        <v>165</v>
      </c>
      <c r="B116" s="109" t="s">
        <v>165</v>
      </c>
      <c r="C116" s="109" t="s">
        <v>331</v>
      </c>
      <c r="D116" s="101" t="s">
        <v>353</v>
      </c>
      <c r="E116" s="109" t="s">
        <v>176</v>
      </c>
      <c r="F116" s="35" t="s">
        <v>3570</v>
      </c>
      <c r="G116" s="142">
        <v>2720</v>
      </c>
      <c r="H116" s="142">
        <v>2800</v>
      </c>
      <c r="I116" s="148">
        <v>0.029</v>
      </c>
      <c r="J116" s="147" t="s">
        <v>176</v>
      </c>
      <c r="K116" s="147" t="s">
        <v>3338</v>
      </c>
    </row>
    <row r="117" ht="18.95" hidden="1" customHeight="1" spans="1:11">
      <c r="A117" s="139" t="s">
        <v>165</v>
      </c>
      <c r="B117" s="109"/>
      <c r="C117" s="109" t="s">
        <v>331</v>
      </c>
      <c r="D117" s="101" t="s">
        <v>355</v>
      </c>
      <c r="E117" s="109" t="s">
        <v>176</v>
      </c>
      <c r="F117" s="40" t="s">
        <v>3625</v>
      </c>
      <c r="G117" s="142">
        <v>10448</v>
      </c>
      <c r="H117" s="144">
        <v>5180</v>
      </c>
      <c r="I117" s="149">
        <v>-0.504</v>
      </c>
      <c r="J117" s="147" t="s">
        <v>176</v>
      </c>
      <c r="K117" s="147" t="s">
        <v>3338</v>
      </c>
    </row>
    <row r="118" ht="18.95" hidden="1" customHeight="1" spans="1:11">
      <c r="A118" s="139" t="s">
        <v>165</v>
      </c>
      <c r="B118" s="695" t="s">
        <v>167</v>
      </c>
      <c r="C118" s="109"/>
      <c r="D118" s="101" t="s">
        <v>357</v>
      </c>
      <c r="E118" s="109"/>
      <c r="F118" s="35" t="s">
        <v>356</v>
      </c>
      <c r="G118" s="141">
        <v>108089</v>
      </c>
      <c r="H118" s="141">
        <v>113000</v>
      </c>
      <c r="I118" s="148">
        <v>0.045</v>
      </c>
      <c r="J118" s="147" t="s">
        <v>176</v>
      </c>
      <c r="K118" s="147" t="s">
        <v>176</v>
      </c>
    </row>
    <row r="119" ht="18.95" hidden="1" customHeight="1" spans="1:11">
      <c r="A119" s="139" t="s">
        <v>165</v>
      </c>
      <c r="B119" s="109" t="s">
        <v>165</v>
      </c>
      <c r="C119" s="109" t="s">
        <v>357</v>
      </c>
      <c r="D119" s="101" t="s">
        <v>358</v>
      </c>
      <c r="E119" s="109" t="s">
        <v>176</v>
      </c>
      <c r="F119" s="35" t="s">
        <v>3561</v>
      </c>
      <c r="G119" s="142">
        <v>70818</v>
      </c>
      <c r="H119" s="142">
        <v>74000</v>
      </c>
      <c r="I119" s="148">
        <v>0.045</v>
      </c>
      <c r="J119" s="147" t="s">
        <v>176</v>
      </c>
      <c r="K119" s="147" t="s">
        <v>3338</v>
      </c>
    </row>
    <row r="120" ht="18.95" hidden="1" customHeight="1" spans="1:11">
      <c r="A120" s="139" t="s">
        <v>165</v>
      </c>
      <c r="B120" s="109" t="s">
        <v>165</v>
      </c>
      <c r="C120" s="109" t="s">
        <v>357</v>
      </c>
      <c r="D120" s="101" t="s">
        <v>359</v>
      </c>
      <c r="E120" s="109" t="s">
        <v>176</v>
      </c>
      <c r="F120" s="35" t="s">
        <v>3562</v>
      </c>
      <c r="G120" s="142">
        <v>14836</v>
      </c>
      <c r="H120" s="142">
        <v>15500</v>
      </c>
      <c r="I120" s="148">
        <v>0.045</v>
      </c>
      <c r="J120" s="147" t="s">
        <v>176</v>
      </c>
      <c r="K120" s="147" t="s">
        <v>3338</v>
      </c>
    </row>
    <row r="121" ht="18.95" hidden="1" customHeight="1" spans="1:11">
      <c r="A121" s="139" t="s">
        <v>165</v>
      </c>
      <c r="B121" s="109" t="s">
        <v>165</v>
      </c>
      <c r="C121" s="109" t="s">
        <v>357</v>
      </c>
      <c r="D121" s="101" t="s">
        <v>360</v>
      </c>
      <c r="E121" s="109" t="s">
        <v>176</v>
      </c>
      <c r="F121" s="35" t="s">
        <v>3563</v>
      </c>
      <c r="G121" s="142">
        <v>45</v>
      </c>
      <c r="H121" s="142">
        <v>47</v>
      </c>
      <c r="I121" s="148">
        <v>0.044</v>
      </c>
      <c r="J121" s="147" t="s">
        <v>176</v>
      </c>
      <c r="K121" s="147" t="s">
        <v>3338</v>
      </c>
    </row>
    <row r="122" ht="18.95" hidden="1" customHeight="1" spans="1:11">
      <c r="A122" s="139" t="s">
        <v>165</v>
      </c>
      <c r="B122" s="109" t="s">
        <v>165</v>
      </c>
      <c r="C122" s="109" t="s">
        <v>357</v>
      </c>
      <c r="D122" s="101" t="s">
        <v>362</v>
      </c>
      <c r="E122" s="109" t="s">
        <v>176</v>
      </c>
      <c r="F122" s="35" t="s">
        <v>3626</v>
      </c>
      <c r="G122" s="142">
        <v>3226</v>
      </c>
      <c r="H122" s="142">
        <v>3400</v>
      </c>
      <c r="I122" s="148">
        <v>0.054</v>
      </c>
      <c r="J122" s="147" t="s">
        <v>176</v>
      </c>
      <c r="K122" s="147" t="s">
        <v>3338</v>
      </c>
    </row>
    <row r="123" ht="18.95" hidden="1" customHeight="1" spans="1:11">
      <c r="A123" s="139" t="s">
        <v>165</v>
      </c>
      <c r="B123" s="109" t="s">
        <v>165</v>
      </c>
      <c r="C123" s="109" t="s">
        <v>357</v>
      </c>
      <c r="D123" s="101" t="s">
        <v>364</v>
      </c>
      <c r="E123" s="109" t="s">
        <v>176</v>
      </c>
      <c r="F123" s="35" t="s">
        <v>3627</v>
      </c>
      <c r="G123" s="142">
        <v>1059</v>
      </c>
      <c r="H123" s="142">
        <v>1150</v>
      </c>
      <c r="I123" s="148">
        <v>0.086</v>
      </c>
      <c r="J123" s="147" t="s">
        <v>176</v>
      </c>
      <c r="K123" s="147" t="s">
        <v>3338</v>
      </c>
    </row>
    <row r="124" ht="18.95" hidden="1" customHeight="1" spans="1:11">
      <c r="A124" s="139" t="s">
        <v>165</v>
      </c>
      <c r="B124" s="109" t="s">
        <v>165</v>
      </c>
      <c r="C124" s="109" t="s">
        <v>357</v>
      </c>
      <c r="D124" s="101" t="s">
        <v>366</v>
      </c>
      <c r="E124" s="109" t="s">
        <v>176</v>
      </c>
      <c r="F124" s="35" t="s">
        <v>3628</v>
      </c>
      <c r="G124" s="142">
        <v>0</v>
      </c>
      <c r="H124" s="142">
        <v>0</v>
      </c>
      <c r="I124" s="148" t="s">
        <v>165</v>
      </c>
      <c r="J124" s="147" t="s">
        <v>3338</v>
      </c>
      <c r="K124" s="147" t="s">
        <v>3338</v>
      </c>
    </row>
    <row r="125" ht="18.95" hidden="1" customHeight="1" spans="1:11">
      <c r="A125" s="139" t="s">
        <v>165</v>
      </c>
      <c r="B125" s="109" t="s">
        <v>165</v>
      </c>
      <c r="C125" s="109" t="s">
        <v>357</v>
      </c>
      <c r="D125" s="101" t="s">
        <v>367</v>
      </c>
      <c r="E125" s="109" t="s">
        <v>176</v>
      </c>
      <c r="F125" s="35" t="s">
        <v>3570</v>
      </c>
      <c r="G125" s="142">
        <v>98</v>
      </c>
      <c r="H125" s="142">
        <v>103</v>
      </c>
      <c r="I125" s="148">
        <v>0.051</v>
      </c>
      <c r="J125" s="147" t="s">
        <v>176</v>
      </c>
      <c r="K125" s="147" t="s">
        <v>3338</v>
      </c>
    </row>
    <row r="126" ht="18.95" hidden="1" customHeight="1" spans="1:11">
      <c r="A126" s="139" t="s">
        <v>165</v>
      </c>
      <c r="B126" s="109"/>
      <c r="C126" s="109" t="s">
        <v>357</v>
      </c>
      <c r="D126" s="101" t="s">
        <v>369</v>
      </c>
      <c r="E126" s="109" t="s">
        <v>176</v>
      </c>
      <c r="F126" s="51" t="s">
        <v>3629</v>
      </c>
      <c r="G126" s="142">
        <v>18007</v>
      </c>
      <c r="H126" s="144">
        <v>18800</v>
      </c>
      <c r="I126" s="149">
        <v>0.044</v>
      </c>
      <c r="J126" s="147" t="s">
        <v>176</v>
      </c>
      <c r="K126" s="147" t="s">
        <v>3338</v>
      </c>
    </row>
    <row r="127" ht="18.95" hidden="1" customHeight="1" spans="1:11">
      <c r="A127" s="139" t="s">
        <v>165</v>
      </c>
      <c r="B127" s="695" t="s">
        <v>167</v>
      </c>
      <c r="C127" s="109"/>
      <c r="D127" s="101" t="s">
        <v>371</v>
      </c>
      <c r="E127" s="109"/>
      <c r="F127" s="52" t="s">
        <v>370</v>
      </c>
      <c r="G127" s="141">
        <v>117725</v>
      </c>
      <c r="H127" s="141">
        <v>123000</v>
      </c>
      <c r="I127" s="148">
        <v>0.045</v>
      </c>
      <c r="J127" s="147" t="s">
        <v>176</v>
      </c>
      <c r="K127" s="147" t="s">
        <v>176</v>
      </c>
    </row>
    <row r="128" ht="18.95" hidden="1" customHeight="1" spans="1:11">
      <c r="A128" s="139" t="s">
        <v>165</v>
      </c>
      <c r="B128" s="109" t="s">
        <v>165</v>
      </c>
      <c r="C128" s="109" t="s">
        <v>371</v>
      </c>
      <c r="D128" s="101" t="s">
        <v>372</v>
      </c>
      <c r="E128" s="109" t="s">
        <v>176</v>
      </c>
      <c r="F128" s="52" t="s">
        <v>3561</v>
      </c>
      <c r="G128" s="142">
        <v>29761</v>
      </c>
      <c r="H128" s="142">
        <v>31500</v>
      </c>
      <c r="I128" s="148">
        <v>0.058</v>
      </c>
      <c r="J128" s="147" t="s">
        <v>176</v>
      </c>
      <c r="K128" s="147" t="s">
        <v>3338</v>
      </c>
    </row>
    <row r="129" ht="18.95" hidden="1" customHeight="1" spans="1:11">
      <c r="A129" s="139" t="s">
        <v>165</v>
      </c>
      <c r="B129" s="109" t="s">
        <v>165</v>
      </c>
      <c r="C129" s="109" t="s">
        <v>371</v>
      </c>
      <c r="D129" s="101" t="s">
        <v>373</v>
      </c>
      <c r="E129" s="109" t="s">
        <v>176</v>
      </c>
      <c r="F129" s="52" t="s">
        <v>3562</v>
      </c>
      <c r="G129" s="142">
        <v>8979</v>
      </c>
      <c r="H129" s="142">
        <v>9400</v>
      </c>
      <c r="I129" s="148">
        <v>0.047</v>
      </c>
      <c r="J129" s="147" t="s">
        <v>176</v>
      </c>
      <c r="K129" s="147" t="s">
        <v>3338</v>
      </c>
    </row>
    <row r="130" ht="18.95" hidden="1" customHeight="1" spans="1:11">
      <c r="A130" s="139" t="s">
        <v>165</v>
      </c>
      <c r="B130" s="109" t="s">
        <v>165</v>
      </c>
      <c r="C130" s="109" t="s">
        <v>371</v>
      </c>
      <c r="D130" s="101" t="s">
        <v>374</v>
      </c>
      <c r="E130" s="109" t="s">
        <v>176</v>
      </c>
      <c r="F130" s="52" t="s">
        <v>3563</v>
      </c>
      <c r="G130" s="142">
        <v>216</v>
      </c>
      <c r="H130" s="142">
        <v>220</v>
      </c>
      <c r="I130" s="148">
        <v>0.019</v>
      </c>
      <c r="J130" s="147" t="s">
        <v>176</v>
      </c>
      <c r="K130" s="147" t="s">
        <v>3338</v>
      </c>
    </row>
    <row r="131" ht="18.95" hidden="1" customHeight="1" spans="1:11">
      <c r="A131" s="139" t="s">
        <v>165</v>
      </c>
      <c r="B131" s="109" t="s">
        <v>165</v>
      </c>
      <c r="C131" s="109" t="s">
        <v>371</v>
      </c>
      <c r="D131" s="101" t="s">
        <v>376</v>
      </c>
      <c r="E131" s="109" t="s">
        <v>176</v>
      </c>
      <c r="F131" s="52" t="s">
        <v>3630</v>
      </c>
      <c r="G131" s="142">
        <v>1837</v>
      </c>
      <c r="H131" s="142">
        <v>1900</v>
      </c>
      <c r="I131" s="148">
        <v>0.034</v>
      </c>
      <c r="J131" s="147" t="s">
        <v>176</v>
      </c>
      <c r="K131" s="147" t="s">
        <v>3338</v>
      </c>
    </row>
    <row r="132" ht="18.95" hidden="1" customHeight="1" spans="1:11">
      <c r="A132" s="139" t="s">
        <v>165</v>
      </c>
      <c r="B132" s="109" t="s">
        <v>165</v>
      </c>
      <c r="C132" s="109" t="s">
        <v>371</v>
      </c>
      <c r="D132" s="101" t="s">
        <v>378</v>
      </c>
      <c r="E132" s="109" t="s">
        <v>176</v>
      </c>
      <c r="F132" s="52" t="s">
        <v>3631</v>
      </c>
      <c r="G132" s="142">
        <v>65</v>
      </c>
      <c r="H132" s="142">
        <v>70</v>
      </c>
      <c r="I132" s="148">
        <v>0.077</v>
      </c>
      <c r="J132" s="147" t="s">
        <v>176</v>
      </c>
      <c r="K132" s="147" t="s">
        <v>3338</v>
      </c>
    </row>
    <row r="133" ht="18.95" hidden="1" customHeight="1" spans="1:11">
      <c r="A133" s="139" t="s">
        <v>165</v>
      </c>
      <c r="B133" s="109" t="s">
        <v>165</v>
      </c>
      <c r="C133" s="109" t="s">
        <v>371</v>
      </c>
      <c r="D133" s="101" t="s">
        <v>380</v>
      </c>
      <c r="E133" s="109" t="s">
        <v>176</v>
      </c>
      <c r="F133" s="52" t="s">
        <v>3632</v>
      </c>
      <c r="G133" s="142">
        <v>1005</v>
      </c>
      <c r="H133" s="142">
        <v>1030</v>
      </c>
      <c r="I133" s="148">
        <v>0.025</v>
      </c>
      <c r="J133" s="147" t="s">
        <v>176</v>
      </c>
      <c r="K133" s="147" t="s">
        <v>3338</v>
      </c>
    </row>
    <row r="134" ht="18.95" hidden="1" customHeight="1" spans="1:11">
      <c r="A134" s="139" t="s">
        <v>165</v>
      </c>
      <c r="B134" s="109" t="s">
        <v>165</v>
      </c>
      <c r="C134" s="109" t="s">
        <v>371</v>
      </c>
      <c r="D134" s="101" t="s">
        <v>382</v>
      </c>
      <c r="E134" s="109" t="s">
        <v>176</v>
      </c>
      <c r="F134" s="52" t="s">
        <v>3633</v>
      </c>
      <c r="G134" s="142">
        <v>1666</v>
      </c>
      <c r="H134" s="142">
        <v>1750</v>
      </c>
      <c r="I134" s="148">
        <v>0.05</v>
      </c>
      <c r="J134" s="147" t="s">
        <v>176</v>
      </c>
      <c r="K134" s="147" t="s">
        <v>3338</v>
      </c>
    </row>
    <row r="135" ht="18.95" hidden="1" customHeight="1" spans="1:11">
      <c r="A135" s="139" t="s">
        <v>165</v>
      </c>
      <c r="B135" s="109" t="s">
        <v>165</v>
      </c>
      <c r="C135" s="109" t="s">
        <v>371</v>
      </c>
      <c r="D135" s="101" t="s">
        <v>384</v>
      </c>
      <c r="E135" s="109" t="s">
        <v>176</v>
      </c>
      <c r="F135" s="52" t="s">
        <v>3634</v>
      </c>
      <c r="G135" s="142">
        <v>52099</v>
      </c>
      <c r="H135" s="142">
        <v>54700</v>
      </c>
      <c r="I135" s="148">
        <v>0.05</v>
      </c>
      <c r="J135" s="147" t="s">
        <v>176</v>
      </c>
      <c r="K135" s="147" t="s">
        <v>3338</v>
      </c>
    </row>
    <row r="136" ht="18.95" hidden="1" customHeight="1" spans="1:11">
      <c r="A136" s="139" t="s">
        <v>165</v>
      </c>
      <c r="B136" s="109" t="s">
        <v>165</v>
      </c>
      <c r="C136" s="109" t="s">
        <v>371</v>
      </c>
      <c r="D136" s="101" t="s">
        <v>385</v>
      </c>
      <c r="E136" s="109" t="s">
        <v>176</v>
      </c>
      <c r="F136" s="52" t="s">
        <v>3570</v>
      </c>
      <c r="G136" s="142">
        <v>1370</v>
      </c>
      <c r="H136" s="142">
        <v>1400</v>
      </c>
      <c r="I136" s="148">
        <v>0.022</v>
      </c>
      <c r="J136" s="147" t="s">
        <v>176</v>
      </c>
      <c r="K136" s="147" t="s">
        <v>3338</v>
      </c>
    </row>
    <row r="137" ht="18.95" hidden="1" customHeight="1" spans="1:11">
      <c r="A137" s="139" t="s">
        <v>165</v>
      </c>
      <c r="B137" s="109"/>
      <c r="C137" s="109" t="s">
        <v>371</v>
      </c>
      <c r="D137" s="101" t="s">
        <v>387</v>
      </c>
      <c r="E137" s="109" t="s">
        <v>176</v>
      </c>
      <c r="F137" s="51" t="s">
        <v>3635</v>
      </c>
      <c r="G137" s="142">
        <v>20727</v>
      </c>
      <c r="H137" s="143">
        <v>21030</v>
      </c>
      <c r="I137" s="149">
        <v>0.015</v>
      </c>
      <c r="J137" s="147" t="s">
        <v>176</v>
      </c>
      <c r="K137" s="147" t="s">
        <v>3338</v>
      </c>
    </row>
    <row r="138" ht="18.95" hidden="1" customHeight="1" spans="1:11">
      <c r="A138" s="139" t="s">
        <v>165</v>
      </c>
      <c r="B138" s="695" t="s">
        <v>167</v>
      </c>
      <c r="C138" s="109"/>
      <c r="D138" s="101" t="s">
        <v>389</v>
      </c>
      <c r="E138" s="109"/>
      <c r="F138" s="52" t="s">
        <v>388</v>
      </c>
      <c r="G138" s="141">
        <v>1829</v>
      </c>
      <c r="H138" s="141">
        <v>1900</v>
      </c>
      <c r="I138" s="148">
        <v>0.039</v>
      </c>
      <c r="J138" s="147" t="s">
        <v>176</v>
      </c>
      <c r="K138" s="147" t="s">
        <v>176</v>
      </c>
    </row>
    <row r="139" ht="18.95" hidden="1" customHeight="1" spans="1:11">
      <c r="A139" s="139" t="s">
        <v>165</v>
      </c>
      <c r="B139" s="109" t="s">
        <v>165</v>
      </c>
      <c r="C139" s="109" t="s">
        <v>389</v>
      </c>
      <c r="D139" s="101" t="s">
        <v>390</v>
      </c>
      <c r="E139" s="109" t="s">
        <v>176</v>
      </c>
      <c r="F139" s="52" t="s">
        <v>3561</v>
      </c>
      <c r="G139" s="142">
        <v>520</v>
      </c>
      <c r="H139" s="142">
        <v>550</v>
      </c>
      <c r="I139" s="148">
        <v>0.058</v>
      </c>
      <c r="J139" s="147" t="s">
        <v>176</v>
      </c>
      <c r="K139" s="147" t="s">
        <v>3338</v>
      </c>
    </row>
    <row r="140" ht="18.95" hidden="1" customHeight="1" spans="1:11">
      <c r="A140" s="139" t="s">
        <v>165</v>
      </c>
      <c r="B140" s="109" t="s">
        <v>165</v>
      </c>
      <c r="C140" s="109" t="s">
        <v>389</v>
      </c>
      <c r="D140" s="101" t="s">
        <v>391</v>
      </c>
      <c r="E140" s="109" t="s">
        <v>176</v>
      </c>
      <c r="F140" s="52" t="s">
        <v>3562</v>
      </c>
      <c r="G140" s="142">
        <v>860</v>
      </c>
      <c r="H140" s="142">
        <v>880</v>
      </c>
      <c r="I140" s="148">
        <v>0.023</v>
      </c>
      <c r="J140" s="147" t="s">
        <v>176</v>
      </c>
      <c r="K140" s="147" t="s">
        <v>3338</v>
      </c>
    </row>
    <row r="141" ht="18.95" hidden="1" customHeight="1" spans="1:11">
      <c r="A141" s="139" t="s">
        <v>165</v>
      </c>
      <c r="B141" s="109" t="s">
        <v>165</v>
      </c>
      <c r="C141" s="109" t="s">
        <v>389</v>
      </c>
      <c r="D141" s="101" t="s">
        <v>392</v>
      </c>
      <c r="E141" s="109" t="s">
        <v>176</v>
      </c>
      <c r="F141" s="52" t="s">
        <v>3563</v>
      </c>
      <c r="G141" s="142">
        <v>0</v>
      </c>
      <c r="H141" s="142">
        <v>0</v>
      </c>
      <c r="I141" s="148" t="s">
        <v>165</v>
      </c>
      <c r="J141" s="147" t="s">
        <v>3338</v>
      </c>
      <c r="K141" s="147" t="s">
        <v>3338</v>
      </c>
    </row>
    <row r="142" ht="18.95" hidden="1" customHeight="1" spans="1:11">
      <c r="A142" s="139" t="s">
        <v>165</v>
      </c>
      <c r="B142" s="109" t="s">
        <v>165</v>
      </c>
      <c r="C142" s="109" t="s">
        <v>389</v>
      </c>
      <c r="D142" s="101" t="s">
        <v>394</v>
      </c>
      <c r="E142" s="109" t="s">
        <v>176</v>
      </c>
      <c r="F142" s="52" t="s">
        <v>3636</v>
      </c>
      <c r="G142" s="142">
        <v>0</v>
      </c>
      <c r="H142" s="142">
        <v>0</v>
      </c>
      <c r="I142" s="148" t="s">
        <v>165</v>
      </c>
      <c r="J142" s="147" t="s">
        <v>3338</v>
      </c>
      <c r="K142" s="147" t="s">
        <v>3338</v>
      </c>
    </row>
    <row r="143" ht="18.95" hidden="1" customHeight="1" spans="1:11">
      <c r="A143" s="139" t="s">
        <v>165</v>
      </c>
      <c r="B143" s="109" t="s">
        <v>165</v>
      </c>
      <c r="C143" s="109" t="s">
        <v>389</v>
      </c>
      <c r="D143" s="101" t="s">
        <v>396</v>
      </c>
      <c r="E143" s="109" t="s">
        <v>176</v>
      </c>
      <c r="F143" s="52" t="s">
        <v>3637</v>
      </c>
      <c r="G143" s="142">
        <v>310</v>
      </c>
      <c r="H143" s="141">
        <v>320</v>
      </c>
      <c r="I143" s="148">
        <v>0.032</v>
      </c>
      <c r="J143" s="147" t="s">
        <v>176</v>
      </c>
      <c r="K143" s="147" t="s">
        <v>3338</v>
      </c>
    </row>
    <row r="144" ht="18.95" hidden="1" customHeight="1" spans="1:11">
      <c r="A144" s="139" t="s">
        <v>165</v>
      </c>
      <c r="B144" s="109" t="s">
        <v>165</v>
      </c>
      <c r="C144" s="109" t="s">
        <v>389</v>
      </c>
      <c r="D144" s="101" t="s">
        <v>398</v>
      </c>
      <c r="E144" s="109" t="s">
        <v>176</v>
      </c>
      <c r="F144" s="52" t="s">
        <v>3638</v>
      </c>
      <c r="G144" s="142">
        <v>71</v>
      </c>
      <c r="H144" s="142">
        <v>76</v>
      </c>
      <c r="I144" s="148">
        <v>0.07</v>
      </c>
      <c r="J144" s="147" t="s">
        <v>176</v>
      </c>
      <c r="K144" s="147" t="s">
        <v>3338</v>
      </c>
    </row>
    <row r="145" ht="18.95" hidden="1" customHeight="1" spans="1:11">
      <c r="A145" s="139" t="s">
        <v>165</v>
      </c>
      <c r="B145" s="109" t="s">
        <v>165</v>
      </c>
      <c r="C145" s="109" t="s">
        <v>389</v>
      </c>
      <c r="D145" s="101" t="s">
        <v>400</v>
      </c>
      <c r="E145" s="109" t="s">
        <v>176</v>
      </c>
      <c r="F145" s="52" t="s">
        <v>3639</v>
      </c>
      <c r="G145" s="142">
        <v>0</v>
      </c>
      <c r="H145" s="142">
        <v>0</v>
      </c>
      <c r="I145" s="148" t="s">
        <v>165</v>
      </c>
      <c r="J145" s="147" t="s">
        <v>3338</v>
      </c>
      <c r="K145" s="147" t="s">
        <v>3338</v>
      </c>
    </row>
    <row r="146" ht="18.95" hidden="1" customHeight="1" spans="1:11">
      <c r="A146" s="139" t="s">
        <v>165</v>
      </c>
      <c r="B146" s="109" t="s">
        <v>165</v>
      </c>
      <c r="C146" s="109" t="s">
        <v>389</v>
      </c>
      <c r="D146" s="101" t="s">
        <v>402</v>
      </c>
      <c r="E146" s="109" t="s">
        <v>176</v>
      </c>
      <c r="F146" s="52" t="s">
        <v>3640</v>
      </c>
      <c r="G146" s="142">
        <v>0</v>
      </c>
      <c r="H146" s="142">
        <v>0</v>
      </c>
      <c r="I146" s="148" t="s">
        <v>165</v>
      </c>
      <c r="J146" s="147" t="s">
        <v>3338</v>
      </c>
      <c r="K146" s="147" t="s">
        <v>3338</v>
      </c>
    </row>
    <row r="147" ht="18.95" hidden="1" customHeight="1" spans="1:11">
      <c r="A147" s="139" t="s">
        <v>165</v>
      </c>
      <c r="B147" s="109" t="s">
        <v>165</v>
      </c>
      <c r="C147" s="109" t="s">
        <v>389</v>
      </c>
      <c r="D147" s="101" t="s">
        <v>404</v>
      </c>
      <c r="E147" s="109" t="s">
        <v>176</v>
      </c>
      <c r="F147" s="52" t="s">
        <v>3641</v>
      </c>
      <c r="G147" s="142">
        <v>7</v>
      </c>
      <c r="H147" s="142">
        <v>8</v>
      </c>
      <c r="I147" s="148">
        <v>0.143</v>
      </c>
      <c r="J147" s="147" t="s">
        <v>176</v>
      </c>
      <c r="K147" s="147" t="s">
        <v>3338</v>
      </c>
    </row>
    <row r="148" ht="18.95" hidden="1" customHeight="1" spans="1:11">
      <c r="A148" s="139" t="s">
        <v>165</v>
      </c>
      <c r="B148" s="109" t="s">
        <v>165</v>
      </c>
      <c r="C148" s="109" t="s">
        <v>389</v>
      </c>
      <c r="D148" s="101" t="s">
        <v>405</v>
      </c>
      <c r="E148" s="109" t="s">
        <v>176</v>
      </c>
      <c r="F148" s="52" t="s">
        <v>3570</v>
      </c>
      <c r="G148" s="142">
        <v>54</v>
      </c>
      <c r="H148" s="142">
        <v>58</v>
      </c>
      <c r="I148" s="148">
        <v>0.074</v>
      </c>
      <c r="J148" s="147" t="s">
        <v>176</v>
      </c>
      <c r="K148" s="147" t="s">
        <v>3338</v>
      </c>
    </row>
    <row r="149" ht="18.95" hidden="1" customHeight="1" spans="1:11">
      <c r="A149" s="139" t="s">
        <v>165</v>
      </c>
      <c r="B149" s="109"/>
      <c r="C149" s="109" t="s">
        <v>389</v>
      </c>
      <c r="D149" s="101" t="s">
        <v>407</v>
      </c>
      <c r="E149" s="109" t="s">
        <v>176</v>
      </c>
      <c r="F149" s="51" t="s">
        <v>3642</v>
      </c>
      <c r="G149" s="142">
        <v>7</v>
      </c>
      <c r="H149" s="143">
        <v>8</v>
      </c>
      <c r="I149" s="149">
        <v>0.143</v>
      </c>
      <c r="J149" s="147" t="s">
        <v>176</v>
      </c>
      <c r="K149" s="147" t="s">
        <v>3338</v>
      </c>
    </row>
    <row r="150" ht="18.95" hidden="1" customHeight="1" spans="1:11">
      <c r="A150" s="139" t="s">
        <v>165</v>
      </c>
      <c r="B150" s="695" t="s">
        <v>167</v>
      </c>
      <c r="C150" s="109"/>
      <c r="D150" s="101" t="s">
        <v>409</v>
      </c>
      <c r="E150" s="109"/>
      <c r="F150" s="52" t="s">
        <v>408</v>
      </c>
      <c r="G150" s="141">
        <v>109040</v>
      </c>
      <c r="H150" s="141">
        <v>112300</v>
      </c>
      <c r="I150" s="148">
        <v>0.03</v>
      </c>
      <c r="J150" s="147" t="s">
        <v>176</v>
      </c>
      <c r="K150" s="147" t="s">
        <v>176</v>
      </c>
    </row>
    <row r="151" ht="18.95" hidden="1" customHeight="1" spans="1:11">
      <c r="A151" s="139" t="s">
        <v>165</v>
      </c>
      <c r="B151" s="109" t="s">
        <v>165</v>
      </c>
      <c r="C151" s="109" t="s">
        <v>409</v>
      </c>
      <c r="D151" s="101" t="s">
        <v>410</v>
      </c>
      <c r="E151" s="109" t="s">
        <v>176</v>
      </c>
      <c r="F151" s="52" t="s">
        <v>3561</v>
      </c>
      <c r="G151" s="142">
        <v>77518</v>
      </c>
      <c r="H151" s="142">
        <v>79300</v>
      </c>
      <c r="I151" s="148">
        <v>0.023</v>
      </c>
      <c r="J151" s="147" t="s">
        <v>176</v>
      </c>
      <c r="K151" s="147" t="s">
        <v>3338</v>
      </c>
    </row>
    <row r="152" ht="18.95" hidden="1" customHeight="1" spans="1:11">
      <c r="A152" s="139" t="s">
        <v>165</v>
      </c>
      <c r="B152" s="109" t="s">
        <v>165</v>
      </c>
      <c r="C152" s="109" t="s">
        <v>409</v>
      </c>
      <c r="D152" s="101" t="s">
        <v>411</v>
      </c>
      <c r="E152" s="109" t="s">
        <v>176</v>
      </c>
      <c r="F152" s="52" t="s">
        <v>3562</v>
      </c>
      <c r="G152" s="142">
        <v>6018</v>
      </c>
      <c r="H152" s="142">
        <v>6100</v>
      </c>
      <c r="I152" s="148">
        <v>0.014</v>
      </c>
      <c r="J152" s="147" t="s">
        <v>176</v>
      </c>
      <c r="K152" s="147" t="s">
        <v>3338</v>
      </c>
    </row>
    <row r="153" ht="18.95" hidden="1" customHeight="1" spans="1:11">
      <c r="A153" s="139" t="s">
        <v>165</v>
      </c>
      <c r="B153" s="109" t="s">
        <v>165</v>
      </c>
      <c r="C153" s="109" t="s">
        <v>409</v>
      </c>
      <c r="D153" s="101" t="s">
        <v>412</v>
      </c>
      <c r="E153" s="109" t="s">
        <v>176</v>
      </c>
      <c r="F153" s="52" t="s">
        <v>3563</v>
      </c>
      <c r="G153" s="142">
        <v>951</v>
      </c>
      <c r="H153" s="142">
        <v>970</v>
      </c>
      <c r="I153" s="148">
        <v>0.02</v>
      </c>
      <c r="J153" s="147" t="s">
        <v>176</v>
      </c>
      <c r="K153" s="147" t="s">
        <v>3338</v>
      </c>
    </row>
    <row r="154" ht="18.95" hidden="1" customHeight="1" spans="1:11">
      <c r="A154" s="139" t="s">
        <v>165</v>
      </c>
      <c r="B154" s="109" t="s">
        <v>165</v>
      </c>
      <c r="C154" s="109" t="s">
        <v>409</v>
      </c>
      <c r="D154" s="101" t="s">
        <v>414</v>
      </c>
      <c r="E154" s="109" t="s">
        <v>176</v>
      </c>
      <c r="F154" s="52" t="s">
        <v>3643</v>
      </c>
      <c r="G154" s="142">
        <v>3932</v>
      </c>
      <c r="H154" s="141">
        <v>4250</v>
      </c>
      <c r="I154" s="148">
        <v>0.081</v>
      </c>
      <c r="J154" s="147" t="s">
        <v>176</v>
      </c>
      <c r="K154" s="147" t="s">
        <v>3338</v>
      </c>
    </row>
    <row r="155" ht="18.95" hidden="1" customHeight="1" spans="1:11">
      <c r="A155" s="139" t="s">
        <v>165</v>
      </c>
      <c r="B155" s="109" t="s">
        <v>165</v>
      </c>
      <c r="C155" s="109" t="s">
        <v>409</v>
      </c>
      <c r="D155" s="101" t="s">
        <v>416</v>
      </c>
      <c r="E155" s="109" t="s">
        <v>176</v>
      </c>
      <c r="F155" s="52" t="s">
        <v>3644</v>
      </c>
      <c r="G155" s="142">
        <v>8811</v>
      </c>
      <c r="H155" s="142">
        <v>9500</v>
      </c>
      <c r="I155" s="148">
        <v>0.078</v>
      </c>
      <c r="J155" s="147" t="s">
        <v>176</v>
      </c>
      <c r="K155" s="147" t="s">
        <v>3338</v>
      </c>
    </row>
    <row r="156" ht="18.95" hidden="1" customHeight="1" spans="1:11">
      <c r="A156" s="139" t="s">
        <v>165</v>
      </c>
      <c r="B156" s="109" t="s">
        <v>165</v>
      </c>
      <c r="C156" s="109" t="s">
        <v>409</v>
      </c>
      <c r="D156" s="101" t="s">
        <v>418</v>
      </c>
      <c r="E156" s="109" t="s">
        <v>176</v>
      </c>
      <c r="F156" s="52" t="s">
        <v>3645</v>
      </c>
      <c r="G156" s="142">
        <v>2418</v>
      </c>
      <c r="H156" s="142">
        <v>2500</v>
      </c>
      <c r="I156" s="148">
        <v>0.034</v>
      </c>
      <c r="J156" s="147" t="s">
        <v>176</v>
      </c>
      <c r="K156" s="147" t="s">
        <v>3338</v>
      </c>
    </row>
    <row r="157" ht="18.95" hidden="1" customHeight="1" spans="1:11">
      <c r="A157" s="139" t="s">
        <v>165</v>
      </c>
      <c r="B157" s="109" t="s">
        <v>165</v>
      </c>
      <c r="C157" s="109" t="s">
        <v>409</v>
      </c>
      <c r="D157" s="101" t="s">
        <v>419</v>
      </c>
      <c r="E157" s="109" t="s">
        <v>176</v>
      </c>
      <c r="F157" s="52" t="s">
        <v>3599</v>
      </c>
      <c r="G157" s="142">
        <v>309</v>
      </c>
      <c r="H157" s="142">
        <v>320</v>
      </c>
      <c r="I157" s="148">
        <v>0.036</v>
      </c>
      <c r="J157" s="147" t="s">
        <v>176</v>
      </c>
      <c r="K157" s="147" t="s">
        <v>3338</v>
      </c>
    </row>
    <row r="158" ht="18.95" hidden="1" customHeight="1" spans="1:11">
      <c r="A158" s="139" t="s">
        <v>165</v>
      </c>
      <c r="B158" s="109" t="s">
        <v>165</v>
      </c>
      <c r="C158" s="109" t="s">
        <v>409</v>
      </c>
      <c r="D158" s="101" t="s">
        <v>420</v>
      </c>
      <c r="E158" s="109" t="s">
        <v>176</v>
      </c>
      <c r="F158" s="52" t="s">
        <v>3570</v>
      </c>
      <c r="G158" s="142">
        <v>3560</v>
      </c>
      <c r="H158" s="142">
        <v>3600</v>
      </c>
      <c r="I158" s="148">
        <v>0.011</v>
      </c>
      <c r="J158" s="147" t="s">
        <v>176</v>
      </c>
      <c r="K158" s="147" t="s">
        <v>3338</v>
      </c>
    </row>
    <row r="159" ht="18.95" hidden="1" customHeight="1" spans="1:11">
      <c r="A159" s="139" t="s">
        <v>165</v>
      </c>
      <c r="B159" s="109"/>
      <c r="C159" s="109" t="s">
        <v>409</v>
      </c>
      <c r="D159" s="101" t="s">
        <v>422</v>
      </c>
      <c r="E159" s="109" t="s">
        <v>176</v>
      </c>
      <c r="F159" s="51" t="s">
        <v>3646</v>
      </c>
      <c r="G159" s="142">
        <v>5523</v>
      </c>
      <c r="H159" s="143">
        <v>5760</v>
      </c>
      <c r="I159" s="149">
        <v>0.043</v>
      </c>
      <c r="J159" s="147" t="s">
        <v>176</v>
      </c>
      <c r="K159" s="147" t="s">
        <v>3338</v>
      </c>
    </row>
    <row r="160" ht="18.95" hidden="1" customHeight="1" spans="1:11">
      <c r="A160" s="139" t="s">
        <v>165</v>
      </c>
      <c r="B160" s="695" t="s">
        <v>167</v>
      </c>
      <c r="C160" s="109"/>
      <c r="D160" s="101" t="s">
        <v>424</v>
      </c>
      <c r="E160" s="109"/>
      <c r="F160" s="52" t="s">
        <v>423</v>
      </c>
      <c r="G160" s="141">
        <v>80507</v>
      </c>
      <c r="H160" s="141">
        <v>83000</v>
      </c>
      <c r="I160" s="148">
        <v>0.031</v>
      </c>
      <c r="J160" s="147" t="s">
        <v>176</v>
      </c>
      <c r="K160" s="147" t="s">
        <v>176</v>
      </c>
    </row>
    <row r="161" ht="18.95" hidden="1" customHeight="1" spans="1:11">
      <c r="A161" s="139" t="s">
        <v>165</v>
      </c>
      <c r="B161" s="109" t="s">
        <v>165</v>
      </c>
      <c r="C161" s="109" t="s">
        <v>424</v>
      </c>
      <c r="D161" s="101" t="s">
        <v>425</v>
      </c>
      <c r="E161" s="109" t="s">
        <v>176</v>
      </c>
      <c r="F161" s="52" t="s">
        <v>3561</v>
      </c>
      <c r="G161" s="142">
        <v>16748</v>
      </c>
      <c r="H161" s="142">
        <v>17620</v>
      </c>
      <c r="I161" s="148">
        <v>0.052</v>
      </c>
      <c r="J161" s="147" t="s">
        <v>176</v>
      </c>
      <c r="K161" s="147" t="s">
        <v>3338</v>
      </c>
    </row>
    <row r="162" ht="18.95" hidden="1" customHeight="1" spans="1:11">
      <c r="A162" s="139" t="s">
        <v>165</v>
      </c>
      <c r="B162" s="109" t="s">
        <v>165</v>
      </c>
      <c r="C162" s="109" t="s">
        <v>424</v>
      </c>
      <c r="D162" s="101" t="s">
        <v>426</v>
      </c>
      <c r="E162" s="109" t="s">
        <v>176</v>
      </c>
      <c r="F162" s="52" t="s">
        <v>3562</v>
      </c>
      <c r="G162" s="142">
        <v>883</v>
      </c>
      <c r="H162" s="142">
        <v>920</v>
      </c>
      <c r="I162" s="148">
        <v>0.042</v>
      </c>
      <c r="J162" s="147" t="s">
        <v>176</v>
      </c>
      <c r="K162" s="147" t="s">
        <v>3338</v>
      </c>
    </row>
    <row r="163" ht="18.95" hidden="1" customHeight="1" spans="1:11">
      <c r="A163" s="139" t="s">
        <v>165</v>
      </c>
      <c r="B163" s="109" t="s">
        <v>165</v>
      </c>
      <c r="C163" s="109" t="s">
        <v>424</v>
      </c>
      <c r="D163" s="101" t="s">
        <v>427</v>
      </c>
      <c r="E163" s="109" t="s">
        <v>176</v>
      </c>
      <c r="F163" s="52" t="s">
        <v>3563</v>
      </c>
      <c r="G163" s="142">
        <v>62</v>
      </c>
      <c r="H163" s="142">
        <v>63</v>
      </c>
      <c r="I163" s="148">
        <v>0.016</v>
      </c>
      <c r="J163" s="147" t="s">
        <v>176</v>
      </c>
      <c r="K163" s="147" t="s">
        <v>3338</v>
      </c>
    </row>
    <row r="164" ht="18.95" hidden="1" customHeight="1" spans="1:11">
      <c r="A164" s="139" t="s">
        <v>165</v>
      </c>
      <c r="B164" s="109" t="s">
        <v>165</v>
      </c>
      <c r="C164" s="109" t="s">
        <v>424</v>
      </c>
      <c r="D164" s="101" t="s">
        <v>429</v>
      </c>
      <c r="E164" s="109" t="s">
        <v>176</v>
      </c>
      <c r="F164" s="52" t="s">
        <v>3647</v>
      </c>
      <c r="G164" s="142">
        <v>160</v>
      </c>
      <c r="H164" s="142">
        <v>167</v>
      </c>
      <c r="I164" s="148">
        <v>0.044</v>
      </c>
      <c r="J164" s="147" t="s">
        <v>176</v>
      </c>
      <c r="K164" s="147" t="s">
        <v>3338</v>
      </c>
    </row>
    <row r="165" ht="18.95" hidden="1" customHeight="1" spans="1:11">
      <c r="A165" s="139" t="s">
        <v>165</v>
      </c>
      <c r="B165" s="109" t="s">
        <v>165</v>
      </c>
      <c r="C165" s="109" t="s">
        <v>424</v>
      </c>
      <c r="D165" s="101" t="s">
        <v>431</v>
      </c>
      <c r="E165" s="109" t="s">
        <v>176</v>
      </c>
      <c r="F165" s="52" t="s">
        <v>3648</v>
      </c>
      <c r="G165" s="142">
        <v>0</v>
      </c>
      <c r="H165" s="142"/>
      <c r="I165" s="148" t="s">
        <v>165</v>
      </c>
      <c r="J165" s="147" t="s">
        <v>3338</v>
      </c>
      <c r="K165" s="147" t="s">
        <v>3338</v>
      </c>
    </row>
    <row r="166" ht="18.95" hidden="1" customHeight="1" spans="1:11">
      <c r="A166" s="139" t="s">
        <v>165</v>
      </c>
      <c r="B166" s="109" t="s">
        <v>165</v>
      </c>
      <c r="C166" s="109" t="s">
        <v>424</v>
      </c>
      <c r="D166" s="101" t="s">
        <v>433</v>
      </c>
      <c r="E166" s="109" t="s">
        <v>176</v>
      </c>
      <c r="F166" s="52" t="s">
        <v>3649</v>
      </c>
      <c r="G166" s="142">
        <v>12042</v>
      </c>
      <c r="H166" s="141">
        <v>12500</v>
      </c>
      <c r="I166" s="148">
        <v>0.038</v>
      </c>
      <c r="J166" s="147" t="s">
        <v>176</v>
      </c>
      <c r="K166" s="147" t="s">
        <v>3338</v>
      </c>
    </row>
    <row r="167" ht="18.95" hidden="1" customHeight="1" spans="1:11">
      <c r="A167" s="139" t="s">
        <v>165</v>
      </c>
      <c r="B167" s="109" t="s">
        <v>165</v>
      </c>
      <c r="C167" s="109" t="s">
        <v>424</v>
      </c>
      <c r="D167" s="101" t="s">
        <v>435</v>
      </c>
      <c r="E167" s="109" t="s">
        <v>176</v>
      </c>
      <c r="F167" s="52" t="s">
        <v>3650</v>
      </c>
      <c r="G167" s="142">
        <v>30</v>
      </c>
      <c r="H167" s="142">
        <v>30</v>
      </c>
      <c r="I167" s="148">
        <v>0</v>
      </c>
      <c r="J167" s="147" t="s">
        <v>176</v>
      </c>
      <c r="K167" s="147" t="s">
        <v>3338</v>
      </c>
    </row>
    <row r="168" ht="18.95" hidden="1" customHeight="1" spans="1:11">
      <c r="A168" s="139" t="s">
        <v>165</v>
      </c>
      <c r="B168" s="109" t="s">
        <v>165</v>
      </c>
      <c r="C168" s="109" t="s">
        <v>424</v>
      </c>
      <c r="D168" s="101" t="s">
        <v>437</v>
      </c>
      <c r="E168" s="109" t="s">
        <v>176</v>
      </c>
      <c r="F168" s="52" t="s">
        <v>3651</v>
      </c>
      <c r="G168" s="142">
        <v>0</v>
      </c>
      <c r="H168" s="142">
        <v>0</v>
      </c>
      <c r="I168" s="148" t="s">
        <v>165</v>
      </c>
      <c r="J168" s="147" t="s">
        <v>3338</v>
      </c>
      <c r="K168" s="147" t="s">
        <v>3338</v>
      </c>
    </row>
    <row r="169" ht="18.95" hidden="1" customHeight="1" spans="1:11">
      <c r="A169" s="139" t="s">
        <v>165</v>
      </c>
      <c r="B169" s="109" t="s">
        <v>165</v>
      </c>
      <c r="C169" s="109" t="s">
        <v>424</v>
      </c>
      <c r="D169" s="101" t="s">
        <v>439</v>
      </c>
      <c r="E169" s="109" t="s">
        <v>176</v>
      </c>
      <c r="F169" s="52" t="s">
        <v>3652</v>
      </c>
      <c r="G169" s="142">
        <v>996</v>
      </c>
      <c r="H169" s="142">
        <v>1050</v>
      </c>
      <c r="I169" s="148">
        <v>0.054</v>
      </c>
      <c r="J169" s="147" t="s">
        <v>176</v>
      </c>
      <c r="K169" s="147" t="s">
        <v>3338</v>
      </c>
    </row>
    <row r="170" ht="18.95" hidden="1" customHeight="1" spans="1:11">
      <c r="A170" s="139" t="s">
        <v>165</v>
      </c>
      <c r="B170" s="109" t="s">
        <v>165</v>
      </c>
      <c r="C170" s="109" t="s">
        <v>424</v>
      </c>
      <c r="D170" s="101" t="s">
        <v>440</v>
      </c>
      <c r="E170" s="109" t="s">
        <v>176</v>
      </c>
      <c r="F170" s="52" t="s">
        <v>3599</v>
      </c>
      <c r="G170" s="142">
        <v>594</v>
      </c>
      <c r="H170" s="142">
        <v>650</v>
      </c>
      <c r="I170" s="148">
        <v>0.094</v>
      </c>
      <c r="J170" s="147" t="s">
        <v>176</v>
      </c>
      <c r="K170" s="147" t="s">
        <v>3338</v>
      </c>
    </row>
    <row r="171" ht="18.95" hidden="1" customHeight="1" spans="1:11">
      <c r="A171" s="139" t="s">
        <v>165</v>
      </c>
      <c r="B171" s="109" t="s">
        <v>165</v>
      </c>
      <c r="C171" s="109" t="s">
        <v>424</v>
      </c>
      <c r="D171" s="101" t="s">
        <v>441</v>
      </c>
      <c r="E171" s="109" t="s">
        <v>176</v>
      </c>
      <c r="F171" s="52" t="s">
        <v>3570</v>
      </c>
      <c r="G171" s="142">
        <v>9466</v>
      </c>
      <c r="H171" s="142">
        <v>9700</v>
      </c>
      <c r="I171" s="148">
        <v>0.025</v>
      </c>
      <c r="J171" s="147" t="s">
        <v>176</v>
      </c>
      <c r="K171" s="147" t="s">
        <v>3338</v>
      </c>
    </row>
    <row r="172" ht="18.95" hidden="1" customHeight="1" spans="1:11">
      <c r="A172" s="139" t="s">
        <v>165</v>
      </c>
      <c r="B172" s="109"/>
      <c r="C172" s="109" t="s">
        <v>424</v>
      </c>
      <c r="D172" s="101" t="s">
        <v>443</v>
      </c>
      <c r="E172" s="109" t="s">
        <v>176</v>
      </c>
      <c r="F172" s="51" t="s">
        <v>3653</v>
      </c>
      <c r="G172" s="142">
        <v>39526</v>
      </c>
      <c r="H172" s="143">
        <v>40300</v>
      </c>
      <c r="I172" s="149">
        <v>0.02</v>
      </c>
      <c r="J172" s="147" t="s">
        <v>176</v>
      </c>
      <c r="K172" s="147" t="s">
        <v>3338</v>
      </c>
    </row>
    <row r="173" ht="18.95" hidden="1" customHeight="1" spans="1:11">
      <c r="A173" s="139" t="s">
        <v>165</v>
      </c>
      <c r="B173" s="695" t="s">
        <v>167</v>
      </c>
      <c r="C173" s="109"/>
      <c r="D173" s="101" t="s">
        <v>445</v>
      </c>
      <c r="E173" s="109"/>
      <c r="F173" s="52" t="s">
        <v>444</v>
      </c>
      <c r="G173" s="141">
        <v>61941</v>
      </c>
      <c r="H173" s="141">
        <v>64800</v>
      </c>
      <c r="I173" s="148">
        <v>0.046</v>
      </c>
      <c r="J173" s="147" t="s">
        <v>176</v>
      </c>
      <c r="K173" s="147" t="s">
        <v>176</v>
      </c>
    </row>
    <row r="174" ht="18.95" hidden="1" customHeight="1" spans="1:11">
      <c r="A174" s="139" t="s">
        <v>165</v>
      </c>
      <c r="B174" s="109" t="s">
        <v>165</v>
      </c>
      <c r="C174" s="109" t="s">
        <v>445</v>
      </c>
      <c r="D174" s="101" t="s">
        <v>446</v>
      </c>
      <c r="E174" s="109" t="s">
        <v>176</v>
      </c>
      <c r="F174" s="52" t="s">
        <v>3561</v>
      </c>
      <c r="G174" s="142">
        <v>11477</v>
      </c>
      <c r="H174" s="142">
        <v>12100</v>
      </c>
      <c r="I174" s="148">
        <v>0.054</v>
      </c>
      <c r="J174" s="147" t="s">
        <v>176</v>
      </c>
      <c r="K174" s="147" t="s">
        <v>3338</v>
      </c>
    </row>
    <row r="175" ht="18.95" hidden="1" customHeight="1" spans="1:11">
      <c r="A175" s="139" t="s">
        <v>165</v>
      </c>
      <c r="B175" s="109" t="s">
        <v>165</v>
      </c>
      <c r="C175" s="109" t="s">
        <v>445</v>
      </c>
      <c r="D175" s="101" t="s">
        <v>447</v>
      </c>
      <c r="E175" s="109" t="s">
        <v>176</v>
      </c>
      <c r="F175" s="52" t="s">
        <v>3562</v>
      </c>
      <c r="G175" s="142">
        <v>1656</v>
      </c>
      <c r="H175" s="142">
        <v>1700</v>
      </c>
      <c r="I175" s="148">
        <v>0.027</v>
      </c>
      <c r="J175" s="147" t="s">
        <v>176</v>
      </c>
      <c r="K175" s="147" t="s">
        <v>3338</v>
      </c>
    </row>
    <row r="176" ht="18.95" hidden="1" customHeight="1" spans="1:11">
      <c r="A176" s="139" t="s">
        <v>165</v>
      </c>
      <c r="B176" s="109" t="s">
        <v>165</v>
      </c>
      <c r="C176" s="109" t="s">
        <v>445</v>
      </c>
      <c r="D176" s="101" t="s">
        <v>448</v>
      </c>
      <c r="E176" s="109" t="s">
        <v>176</v>
      </c>
      <c r="F176" s="52" t="s">
        <v>3563</v>
      </c>
      <c r="G176" s="142">
        <v>280</v>
      </c>
      <c r="H176" s="141">
        <v>290</v>
      </c>
      <c r="I176" s="148">
        <v>0.036</v>
      </c>
      <c r="J176" s="147" t="s">
        <v>176</v>
      </c>
      <c r="K176" s="147" t="s">
        <v>3338</v>
      </c>
    </row>
    <row r="177" ht="18.95" hidden="1" customHeight="1" spans="1:11">
      <c r="A177" s="139" t="s">
        <v>165</v>
      </c>
      <c r="B177" s="109" t="s">
        <v>165</v>
      </c>
      <c r="C177" s="109" t="s">
        <v>445</v>
      </c>
      <c r="D177" s="101" t="s">
        <v>450</v>
      </c>
      <c r="E177" s="109" t="s">
        <v>176</v>
      </c>
      <c r="F177" s="52" t="s">
        <v>3654</v>
      </c>
      <c r="G177" s="142">
        <v>25567</v>
      </c>
      <c r="H177" s="142">
        <v>27000</v>
      </c>
      <c r="I177" s="148">
        <v>0.056</v>
      </c>
      <c r="J177" s="147" t="s">
        <v>176</v>
      </c>
      <c r="K177" s="147" t="s">
        <v>3338</v>
      </c>
    </row>
    <row r="178" ht="18.95" hidden="1" customHeight="1" spans="1:11">
      <c r="A178" s="139" t="s">
        <v>165</v>
      </c>
      <c r="B178" s="109" t="s">
        <v>165</v>
      </c>
      <c r="C178" s="109" t="s">
        <v>445</v>
      </c>
      <c r="D178" s="101" t="s">
        <v>451</v>
      </c>
      <c r="E178" s="109" t="s">
        <v>176</v>
      </c>
      <c r="F178" s="52" t="s">
        <v>3570</v>
      </c>
      <c r="G178" s="142">
        <v>673</v>
      </c>
      <c r="H178" s="142">
        <v>690</v>
      </c>
      <c r="I178" s="148">
        <v>0.025</v>
      </c>
      <c r="J178" s="147" t="s">
        <v>176</v>
      </c>
      <c r="K178" s="147" t="s">
        <v>3338</v>
      </c>
    </row>
    <row r="179" ht="18.95" hidden="1" customHeight="1" spans="1:11">
      <c r="A179" s="139" t="s">
        <v>165</v>
      </c>
      <c r="B179" s="109"/>
      <c r="C179" s="109" t="s">
        <v>445</v>
      </c>
      <c r="D179" s="101" t="s">
        <v>453</v>
      </c>
      <c r="E179" s="109" t="s">
        <v>176</v>
      </c>
      <c r="F179" s="51" t="s">
        <v>3655</v>
      </c>
      <c r="G179" s="142">
        <v>22288</v>
      </c>
      <c r="H179" s="143">
        <v>23020</v>
      </c>
      <c r="I179" s="149">
        <v>0.033</v>
      </c>
      <c r="J179" s="147" t="s">
        <v>176</v>
      </c>
      <c r="K179" s="147" t="s">
        <v>3338</v>
      </c>
    </row>
    <row r="180" ht="18.95" hidden="1" customHeight="1" spans="1:11">
      <c r="A180" s="139" t="s">
        <v>165</v>
      </c>
      <c r="B180" s="695" t="s">
        <v>167</v>
      </c>
      <c r="C180" s="109"/>
      <c r="D180" s="101" t="s">
        <v>455</v>
      </c>
      <c r="E180" s="109"/>
      <c r="F180" s="52" t="s">
        <v>454</v>
      </c>
      <c r="G180" s="141">
        <v>23436</v>
      </c>
      <c r="H180" s="141">
        <v>24500</v>
      </c>
      <c r="I180" s="148">
        <v>0.045</v>
      </c>
      <c r="J180" s="147" t="s">
        <v>176</v>
      </c>
      <c r="K180" s="147" t="s">
        <v>176</v>
      </c>
    </row>
    <row r="181" ht="18.95" hidden="1" customHeight="1" spans="1:11">
      <c r="A181" s="139" t="s">
        <v>165</v>
      </c>
      <c r="B181" s="109" t="s">
        <v>165</v>
      </c>
      <c r="C181" s="109" t="s">
        <v>455</v>
      </c>
      <c r="D181" s="101" t="s">
        <v>456</v>
      </c>
      <c r="E181" s="109" t="s">
        <v>176</v>
      </c>
      <c r="F181" s="52" t="s">
        <v>3561</v>
      </c>
      <c r="G181" s="142">
        <v>2701</v>
      </c>
      <c r="H181" s="142">
        <v>2850</v>
      </c>
      <c r="I181" s="148">
        <v>0.055</v>
      </c>
      <c r="J181" s="147" t="s">
        <v>176</v>
      </c>
      <c r="K181" s="147" t="s">
        <v>3338</v>
      </c>
    </row>
    <row r="182" ht="18.95" hidden="1" customHeight="1" spans="1:11">
      <c r="A182" s="139" t="s">
        <v>165</v>
      </c>
      <c r="B182" s="109" t="s">
        <v>165</v>
      </c>
      <c r="C182" s="109" t="s">
        <v>455</v>
      </c>
      <c r="D182" s="101" t="s">
        <v>457</v>
      </c>
      <c r="E182" s="109" t="s">
        <v>176</v>
      </c>
      <c r="F182" s="52" t="s">
        <v>3562</v>
      </c>
      <c r="G182" s="142">
        <v>602</v>
      </c>
      <c r="H182" s="142">
        <v>620</v>
      </c>
      <c r="I182" s="148">
        <v>0.03</v>
      </c>
      <c r="J182" s="147" t="s">
        <v>176</v>
      </c>
      <c r="K182" s="147" t="s">
        <v>3338</v>
      </c>
    </row>
    <row r="183" ht="18.95" hidden="1" customHeight="1" spans="1:11">
      <c r="A183" s="139" t="s">
        <v>165</v>
      </c>
      <c r="B183" s="109" t="s">
        <v>165</v>
      </c>
      <c r="C183" s="109" t="s">
        <v>455</v>
      </c>
      <c r="D183" s="101" t="s">
        <v>458</v>
      </c>
      <c r="E183" s="109" t="s">
        <v>176</v>
      </c>
      <c r="F183" s="52" t="s">
        <v>3563</v>
      </c>
      <c r="G183" s="142">
        <v>0</v>
      </c>
      <c r="H183" s="142">
        <v>0</v>
      </c>
      <c r="I183" s="148" t="s">
        <v>165</v>
      </c>
      <c r="J183" s="147" t="s">
        <v>3338</v>
      </c>
      <c r="K183" s="147" t="s">
        <v>3338</v>
      </c>
    </row>
    <row r="184" ht="18.95" hidden="1" customHeight="1" spans="1:11">
      <c r="A184" s="139" t="s">
        <v>165</v>
      </c>
      <c r="B184" s="109" t="s">
        <v>165</v>
      </c>
      <c r="C184" s="109" t="s">
        <v>455</v>
      </c>
      <c r="D184" s="101" t="s">
        <v>460</v>
      </c>
      <c r="E184" s="109" t="s">
        <v>176</v>
      </c>
      <c r="F184" s="52" t="s">
        <v>3656</v>
      </c>
      <c r="G184" s="142">
        <v>10136</v>
      </c>
      <c r="H184" s="142">
        <v>10780</v>
      </c>
      <c r="I184" s="148">
        <v>0.064</v>
      </c>
      <c r="J184" s="147" t="s">
        <v>176</v>
      </c>
      <c r="K184" s="147" t="s">
        <v>3338</v>
      </c>
    </row>
    <row r="185" ht="18.95" hidden="1" customHeight="1" spans="1:11">
      <c r="A185" s="139" t="s">
        <v>165</v>
      </c>
      <c r="B185" s="109" t="s">
        <v>165</v>
      </c>
      <c r="C185" s="109" t="s">
        <v>455</v>
      </c>
      <c r="D185" s="101" t="s">
        <v>461</v>
      </c>
      <c r="E185" s="109" t="s">
        <v>176</v>
      </c>
      <c r="F185" s="52" t="s">
        <v>3570</v>
      </c>
      <c r="G185" s="142">
        <v>239</v>
      </c>
      <c r="H185" s="142">
        <v>400</v>
      </c>
      <c r="I185" s="148">
        <v>0.674</v>
      </c>
      <c r="J185" s="147" t="s">
        <v>176</v>
      </c>
      <c r="K185" s="147" t="s">
        <v>3338</v>
      </c>
    </row>
    <row r="186" ht="18.95" hidden="1" customHeight="1" spans="1:11">
      <c r="A186" s="139" t="s">
        <v>165</v>
      </c>
      <c r="B186" s="109"/>
      <c r="C186" s="109" t="s">
        <v>455</v>
      </c>
      <c r="D186" s="101" t="s">
        <v>463</v>
      </c>
      <c r="E186" s="109" t="s">
        <v>176</v>
      </c>
      <c r="F186" s="51" t="s">
        <v>3657</v>
      </c>
      <c r="G186" s="142">
        <v>9758</v>
      </c>
      <c r="H186" s="143">
        <v>9850</v>
      </c>
      <c r="I186" s="149">
        <v>0.009</v>
      </c>
      <c r="J186" s="147" t="s">
        <v>176</v>
      </c>
      <c r="K186" s="147" t="s">
        <v>3338</v>
      </c>
    </row>
    <row r="187" ht="18.95" hidden="1" customHeight="1" spans="1:11">
      <c r="A187" s="139" t="s">
        <v>165</v>
      </c>
      <c r="B187" s="695" t="s">
        <v>167</v>
      </c>
      <c r="C187" s="109"/>
      <c r="D187" s="101" t="s">
        <v>465</v>
      </c>
      <c r="E187" s="109"/>
      <c r="F187" s="52" t="s">
        <v>464</v>
      </c>
      <c r="G187" s="141">
        <v>11993</v>
      </c>
      <c r="H187" s="141">
        <v>12500</v>
      </c>
      <c r="I187" s="148">
        <v>0.042</v>
      </c>
      <c r="J187" s="147" t="s">
        <v>176</v>
      </c>
      <c r="K187" s="147" t="s">
        <v>176</v>
      </c>
    </row>
    <row r="188" ht="18.95" hidden="1" customHeight="1" spans="1:11">
      <c r="A188" s="139" t="s">
        <v>165</v>
      </c>
      <c r="B188" s="109" t="s">
        <v>165</v>
      </c>
      <c r="C188" s="109" t="s">
        <v>465</v>
      </c>
      <c r="D188" s="101" t="s">
        <v>466</v>
      </c>
      <c r="E188" s="109" t="s">
        <v>176</v>
      </c>
      <c r="F188" s="52" t="s">
        <v>3561</v>
      </c>
      <c r="G188" s="142">
        <v>2846</v>
      </c>
      <c r="H188" s="142">
        <v>3000</v>
      </c>
      <c r="I188" s="148">
        <v>0.054</v>
      </c>
      <c r="J188" s="147" t="s">
        <v>176</v>
      </c>
      <c r="K188" s="147" t="s">
        <v>3338</v>
      </c>
    </row>
    <row r="189" ht="18.95" hidden="1" customHeight="1" spans="1:11">
      <c r="A189" s="139" t="s">
        <v>165</v>
      </c>
      <c r="B189" s="109" t="s">
        <v>165</v>
      </c>
      <c r="C189" s="109" t="s">
        <v>465</v>
      </c>
      <c r="D189" s="101" t="s">
        <v>467</v>
      </c>
      <c r="E189" s="109" t="s">
        <v>176</v>
      </c>
      <c r="F189" s="52" t="s">
        <v>3562</v>
      </c>
      <c r="G189" s="142">
        <v>165</v>
      </c>
      <c r="H189" s="141">
        <v>170</v>
      </c>
      <c r="I189" s="148">
        <v>0.03</v>
      </c>
      <c r="J189" s="147" t="s">
        <v>176</v>
      </c>
      <c r="K189" s="147" t="s">
        <v>3338</v>
      </c>
    </row>
    <row r="190" ht="18.95" hidden="1" customHeight="1" spans="1:11">
      <c r="A190" s="139" t="s">
        <v>165</v>
      </c>
      <c r="B190" s="109" t="s">
        <v>165</v>
      </c>
      <c r="C190" s="109" t="s">
        <v>465</v>
      </c>
      <c r="D190" s="101" t="s">
        <v>468</v>
      </c>
      <c r="E190" s="109" t="s">
        <v>176</v>
      </c>
      <c r="F190" s="52" t="s">
        <v>3563</v>
      </c>
      <c r="G190" s="142">
        <v>57</v>
      </c>
      <c r="H190" s="142">
        <v>60</v>
      </c>
      <c r="I190" s="148">
        <v>0.053</v>
      </c>
      <c r="J190" s="147" t="s">
        <v>176</v>
      </c>
      <c r="K190" s="147" t="s">
        <v>3338</v>
      </c>
    </row>
    <row r="191" ht="18.95" hidden="1" customHeight="1" spans="1:11">
      <c r="A191" s="139" t="s">
        <v>165</v>
      </c>
      <c r="B191" s="109" t="s">
        <v>165</v>
      </c>
      <c r="C191" s="109" t="s">
        <v>465</v>
      </c>
      <c r="D191" s="101" t="s">
        <v>470</v>
      </c>
      <c r="E191" s="109" t="s">
        <v>176</v>
      </c>
      <c r="F191" s="52" t="s">
        <v>3658</v>
      </c>
      <c r="G191" s="142">
        <v>2</v>
      </c>
      <c r="H191" s="142">
        <v>0</v>
      </c>
      <c r="I191" s="148">
        <v>-1</v>
      </c>
      <c r="J191" s="147" t="s">
        <v>176</v>
      </c>
      <c r="K191" s="147" t="s">
        <v>3338</v>
      </c>
    </row>
    <row r="192" ht="18.95" hidden="1" customHeight="1" spans="1:11">
      <c r="A192" s="139" t="s">
        <v>165</v>
      </c>
      <c r="B192" s="109" t="s">
        <v>165</v>
      </c>
      <c r="C192" s="109" t="s">
        <v>465</v>
      </c>
      <c r="D192" s="101" t="s">
        <v>472</v>
      </c>
      <c r="E192" s="109" t="s">
        <v>176</v>
      </c>
      <c r="F192" s="52" t="s">
        <v>3659</v>
      </c>
      <c r="G192" s="142">
        <v>915</v>
      </c>
      <c r="H192" s="142">
        <v>960</v>
      </c>
      <c r="I192" s="148">
        <v>0.049</v>
      </c>
      <c r="J192" s="147" t="s">
        <v>176</v>
      </c>
      <c r="K192" s="147" t="s">
        <v>3338</v>
      </c>
    </row>
    <row r="193" ht="18.95" hidden="1" customHeight="1" spans="1:11">
      <c r="A193" s="139" t="s">
        <v>165</v>
      </c>
      <c r="B193" s="109" t="s">
        <v>165</v>
      </c>
      <c r="C193" s="109" t="s">
        <v>465</v>
      </c>
      <c r="D193" s="101" t="s">
        <v>474</v>
      </c>
      <c r="E193" s="109" t="s">
        <v>176</v>
      </c>
      <c r="F193" s="52" t="s">
        <v>3660</v>
      </c>
      <c r="G193" s="142">
        <v>6238</v>
      </c>
      <c r="H193" s="142">
        <v>6500</v>
      </c>
      <c r="I193" s="148">
        <v>0.042</v>
      </c>
      <c r="J193" s="147" t="s">
        <v>176</v>
      </c>
      <c r="K193" s="147" t="s">
        <v>3338</v>
      </c>
    </row>
    <row r="194" ht="18.95" hidden="1" customHeight="1" spans="1:11">
      <c r="A194" s="139" t="s">
        <v>165</v>
      </c>
      <c r="B194" s="109" t="s">
        <v>165</v>
      </c>
      <c r="C194" s="109" t="s">
        <v>465</v>
      </c>
      <c r="D194" s="101" t="s">
        <v>475</v>
      </c>
      <c r="E194" s="109" t="s">
        <v>176</v>
      </c>
      <c r="F194" s="52" t="s">
        <v>3570</v>
      </c>
      <c r="G194" s="142">
        <v>569</v>
      </c>
      <c r="H194" s="142">
        <v>580</v>
      </c>
      <c r="I194" s="148">
        <v>0.019</v>
      </c>
      <c r="J194" s="147" t="s">
        <v>176</v>
      </c>
      <c r="K194" s="147" t="s">
        <v>3338</v>
      </c>
    </row>
    <row r="195" ht="18.95" hidden="1" customHeight="1" spans="1:11">
      <c r="A195" s="139" t="s">
        <v>165</v>
      </c>
      <c r="B195" s="109"/>
      <c r="C195" s="109" t="s">
        <v>465</v>
      </c>
      <c r="D195" s="101" t="s">
        <v>477</v>
      </c>
      <c r="E195" s="109" t="s">
        <v>176</v>
      </c>
      <c r="F195" s="51" t="s">
        <v>3661</v>
      </c>
      <c r="G195" s="142">
        <v>1201</v>
      </c>
      <c r="H195" s="143">
        <v>1230</v>
      </c>
      <c r="I195" s="149">
        <v>0.024</v>
      </c>
      <c r="J195" s="147" t="s">
        <v>176</v>
      </c>
      <c r="K195" s="147" t="s">
        <v>3338</v>
      </c>
    </row>
    <row r="196" ht="18.95" hidden="1" customHeight="1" spans="1:11">
      <c r="A196" s="139" t="s">
        <v>165</v>
      </c>
      <c r="B196" s="695" t="s">
        <v>167</v>
      </c>
      <c r="C196" s="109"/>
      <c r="D196" s="101" t="s">
        <v>479</v>
      </c>
      <c r="E196" s="109"/>
      <c r="F196" s="52" t="s">
        <v>478</v>
      </c>
      <c r="G196" s="141">
        <v>38881</v>
      </c>
      <c r="H196" s="141">
        <v>40000</v>
      </c>
      <c r="I196" s="148">
        <v>0.029</v>
      </c>
      <c r="J196" s="147" t="s">
        <v>176</v>
      </c>
      <c r="K196" s="147" t="s">
        <v>176</v>
      </c>
    </row>
    <row r="197" ht="18.95" hidden="1" customHeight="1" spans="1:11">
      <c r="A197" s="139" t="s">
        <v>165</v>
      </c>
      <c r="B197" s="109" t="s">
        <v>165</v>
      </c>
      <c r="C197" s="109" t="s">
        <v>479</v>
      </c>
      <c r="D197" s="101" t="s">
        <v>480</v>
      </c>
      <c r="E197" s="109" t="s">
        <v>176</v>
      </c>
      <c r="F197" s="52" t="s">
        <v>3561</v>
      </c>
      <c r="G197" s="142">
        <v>9647</v>
      </c>
      <c r="H197" s="142">
        <v>10150</v>
      </c>
      <c r="I197" s="148">
        <v>0.052</v>
      </c>
      <c r="J197" s="147" t="s">
        <v>176</v>
      </c>
      <c r="K197" s="147" t="s">
        <v>3338</v>
      </c>
    </row>
    <row r="198" ht="18.95" hidden="1" customHeight="1" spans="1:11">
      <c r="A198" s="139" t="s">
        <v>165</v>
      </c>
      <c r="B198" s="109" t="s">
        <v>165</v>
      </c>
      <c r="C198" s="109" t="s">
        <v>479</v>
      </c>
      <c r="D198" s="101" t="s">
        <v>481</v>
      </c>
      <c r="E198" s="109" t="s">
        <v>176</v>
      </c>
      <c r="F198" s="52" t="s">
        <v>3562</v>
      </c>
      <c r="G198" s="142">
        <v>1683</v>
      </c>
      <c r="H198" s="142">
        <v>1750</v>
      </c>
      <c r="I198" s="148">
        <v>0.04</v>
      </c>
      <c r="J198" s="147" t="s">
        <v>176</v>
      </c>
      <c r="K198" s="147" t="s">
        <v>3338</v>
      </c>
    </row>
    <row r="199" ht="18.95" hidden="1" customHeight="1" spans="1:11">
      <c r="A199" s="139" t="s">
        <v>165</v>
      </c>
      <c r="B199" s="109" t="s">
        <v>165</v>
      </c>
      <c r="C199" s="109" t="s">
        <v>479</v>
      </c>
      <c r="D199" s="101" t="s">
        <v>482</v>
      </c>
      <c r="E199" s="109" t="s">
        <v>176</v>
      </c>
      <c r="F199" s="52" t="s">
        <v>3563</v>
      </c>
      <c r="G199" s="142">
        <v>0</v>
      </c>
      <c r="H199" s="142">
        <v>0</v>
      </c>
      <c r="I199" s="148" t="s">
        <v>165</v>
      </c>
      <c r="J199" s="147" t="s">
        <v>3338</v>
      </c>
      <c r="K199" s="147" t="s">
        <v>3338</v>
      </c>
    </row>
    <row r="200" ht="18.95" hidden="1" customHeight="1" spans="1:11">
      <c r="A200" s="139" t="s">
        <v>165</v>
      </c>
      <c r="B200" s="109" t="s">
        <v>165</v>
      </c>
      <c r="C200" s="109" t="s">
        <v>479</v>
      </c>
      <c r="D200" s="101" t="s">
        <v>484</v>
      </c>
      <c r="E200" s="109" t="s">
        <v>176</v>
      </c>
      <c r="F200" s="52" t="s">
        <v>3662</v>
      </c>
      <c r="G200" s="142">
        <v>26485</v>
      </c>
      <c r="H200" s="142">
        <v>27000</v>
      </c>
      <c r="I200" s="148">
        <v>0.019</v>
      </c>
      <c r="J200" s="147" t="s">
        <v>176</v>
      </c>
      <c r="K200" s="147" t="s">
        <v>3338</v>
      </c>
    </row>
    <row r="201" ht="18.95" hidden="1" customHeight="1" spans="1:11">
      <c r="A201" s="139" t="s">
        <v>165</v>
      </c>
      <c r="B201" s="109"/>
      <c r="C201" s="109" t="s">
        <v>479</v>
      </c>
      <c r="D201" s="101" t="s">
        <v>486</v>
      </c>
      <c r="E201" s="109" t="s">
        <v>176</v>
      </c>
      <c r="F201" s="51" t="s">
        <v>3663</v>
      </c>
      <c r="G201" s="142">
        <v>1066</v>
      </c>
      <c r="H201" s="143">
        <v>1100</v>
      </c>
      <c r="I201" s="149">
        <v>0.032</v>
      </c>
      <c r="J201" s="147" t="s">
        <v>176</v>
      </c>
      <c r="K201" s="147" t="s">
        <v>3338</v>
      </c>
    </row>
    <row r="202" ht="18.95" hidden="1" customHeight="1" spans="1:11">
      <c r="A202" s="139" t="s">
        <v>165</v>
      </c>
      <c r="B202" s="695" t="s">
        <v>167</v>
      </c>
      <c r="C202" s="109"/>
      <c r="D202" s="101" t="s">
        <v>488</v>
      </c>
      <c r="E202" s="109"/>
      <c r="F202" s="52" t="s">
        <v>487</v>
      </c>
      <c r="G202" s="141">
        <v>18775</v>
      </c>
      <c r="H202" s="141">
        <v>19600</v>
      </c>
      <c r="I202" s="148">
        <v>0.044</v>
      </c>
      <c r="J202" s="147" t="s">
        <v>176</v>
      </c>
      <c r="K202" s="147" t="s">
        <v>176</v>
      </c>
    </row>
    <row r="203" ht="18.95" hidden="1" customHeight="1" spans="1:11">
      <c r="A203" s="139" t="s">
        <v>165</v>
      </c>
      <c r="B203" s="109" t="s">
        <v>165</v>
      </c>
      <c r="C203" s="109" t="s">
        <v>488</v>
      </c>
      <c r="D203" s="101" t="s">
        <v>489</v>
      </c>
      <c r="E203" s="109" t="s">
        <v>176</v>
      </c>
      <c r="F203" s="52" t="s">
        <v>3561</v>
      </c>
      <c r="G203" s="142">
        <v>12100</v>
      </c>
      <c r="H203" s="141">
        <v>12700</v>
      </c>
      <c r="I203" s="148">
        <v>0.05</v>
      </c>
      <c r="J203" s="147" t="s">
        <v>176</v>
      </c>
      <c r="K203" s="147" t="s">
        <v>3338</v>
      </c>
    </row>
    <row r="204" ht="18.95" hidden="1" customHeight="1" spans="1:11">
      <c r="A204" s="139" t="s">
        <v>165</v>
      </c>
      <c r="B204" s="109" t="s">
        <v>165</v>
      </c>
      <c r="C204" s="109" t="s">
        <v>488</v>
      </c>
      <c r="D204" s="101" t="s">
        <v>490</v>
      </c>
      <c r="E204" s="109" t="s">
        <v>176</v>
      </c>
      <c r="F204" s="52" t="s">
        <v>3562</v>
      </c>
      <c r="G204" s="142">
        <v>2548</v>
      </c>
      <c r="H204" s="142">
        <v>2650</v>
      </c>
      <c r="I204" s="148">
        <v>0.04</v>
      </c>
      <c r="J204" s="147" t="s">
        <v>176</v>
      </c>
      <c r="K204" s="147" t="s">
        <v>3338</v>
      </c>
    </row>
    <row r="205" ht="18.95" hidden="1" customHeight="1" spans="1:11">
      <c r="A205" s="139" t="s">
        <v>165</v>
      </c>
      <c r="B205" s="109" t="s">
        <v>165</v>
      </c>
      <c r="C205" s="109" t="s">
        <v>488</v>
      </c>
      <c r="D205" s="101" t="s">
        <v>491</v>
      </c>
      <c r="E205" s="109" t="s">
        <v>176</v>
      </c>
      <c r="F205" s="52" t="s">
        <v>3563</v>
      </c>
      <c r="G205" s="142">
        <v>0</v>
      </c>
      <c r="H205" s="142">
        <v>0</v>
      </c>
      <c r="I205" s="148" t="s">
        <v>165</v>
      </c>
      <c r="J205" s="147" t="s">
        <v>3338</v>
      </c>
      <c r="K205" s="147" t="s">
        <v>3338</v>
      </c>
    </row>
    <row r="206" ht="18.95" hidden="1" customHeight="1" spans="1:11">
      <c r="A206" s="139" t="s">
        <v>165</v>
      </c>
      <c r="B206" s="109" t="s">
        <v>165</v>
      </c>
      <c r="C206" s="109" t="s">
        <v>488</v>
      </c>
      <c r="D206" s="101" t="s">
        <v>492</v>
      </c>
      <c r="E206" s="109" t="s">
        <v>176</v>
      </c>
      <c r="F206" s="52" t="s">
        <v>3574</v>
      </c>
      <c r="G206" s="142">
        <v>200</v>
      </c>
      <c r="H206" s="142">
        <v>210</v>
      </c>
      <c r="I206" s="148">
        <v>0.05</v>
      </c>
      <c r="J206" s="147" t="s">
        <v>176</v>
      </c>
      <c r="K206" s="147" t="s">
        <v>3338</v>
      </c>
    </row>
    <row r="207" ht="18.95" hidden="1" customHeight="1" spans="1:11">
      <c r="A207" s="139" t="s">
        <v>165</v>
      </c>
      <c r="B207" s="109" t="s">
        <v>165</v>
      </c>
      <c r="C207" s="109" t="s">
        <v>488</v>
      </c>
      <c r="D207" s="101" t="s">
        <v>493</v>
      </c>
      <c r="E207" s="109" t="s">
        <v>176</v>
      </c>
      <c r="F207" s="52" t="s">
        <v>3570</v>
      </c>
      <c r="G207" s="142">
        <v>47</v>
      </c>
      <c r="H207" s="142">
        <v>50</v>
      </c>
      <c r="I207" s="148">
        <v>0.064</v>
      </c>
      <c r="J207" s="147" t="s">
        <v>176</v>
      </c>
      <c r="K207" s="147" t="s">
        <v>3338</v>
      </c>
    </row>
    <row r="208" ht="18.95" hidden="1" customHeight="1" spans="1:11">
      <c r="A208" s="139" t="s">
        <v>165</v>
      </c>
      <c r="B208" s="109"/>
      <c r="C208" s="109" t="s">
        <v>488</v>
      </c>
      <c r="D208" s="101" t="s">
        <v>495</v>
      </c>
      <c r="E208" s="109" t="s">
        <v>176</v>
      </c>
      <c r="F208" s="51" t="s">
        <v>3664</v>
      </c>
      <c r="G208" s="142">
        <v>3880</v>
      </c>
      <c r="H208" s="143">
        <v>3990</v>
      </c>
      <c r="I208" s="149">
        <v>0.028</v>
      </c>
      <c r="J208" s="147" t="s">
        <v>176</v>
      </c>
      <c r="K208" s="147" t="s">
        <v>3338</v>
      </c>
    </row>
    <row r="209" ht="18.95" hidden="1" customHeight="1" spans="1:11">
      <c r="A209" s="139" t="s">
        <v>165</v>
      </c>
      <c r="B209" s="695" t="s">
        <v>167</v>
      </c>
      <c r="C209" s="109"/>
      <c r="D209" s="101" t="s">
        <v>497</v>
      </c>
      <c r="E209" s="109"/>
      <c r="F209" s="52" t="s">
        <v>496</v>
      </c>
      <c r="G209" s="141">
        <v>76164</v>
      </c>
      <c r="H209" s="141">
        <v>79000</v>
      </c>
      <c r="I209" s="148">
        <v>0.037</v>
      </c>
      <c r="J209" s="147" t="s">
        <v>176</v>
      </c>
      <c r="K209" s="147" t="s">
        <v>176</v>
      </c>
    </row>
    <row r="210" ht="18.95" hidden="1" customHeight="1" spans="1:11">
      <c r="A210" s="139" t="s">
        <v>165</v>
      </c>
      <c r="B210" s="109" t="s">
        <v>165</v>
      </c>
      <c r="C210" s="109" t="s">
        <v>497</v>
      </c>
      <c r="D210" s="101" t="s">
        <v>498</v>
      </c>
      <c r="E210" s="109" t="s">
        <v>176</v>
      </c>
      <c r="F210" s="52" t="s">
        <v>3561</v>
      </c>
      <c r="G210" s="142">
        <v>34551</v>
      </c>
      <c r="H210" s="142">
        <v>36300</v>
      </c>
      <c r="I210" s="148">
        <v>0.051</v>
      </c>
      <c r="J210" s="147" t="s">
        <v>176</v>
      </c>
      <c r="K210" s="147" t="s">
        <v>3338</v>
      </c>
    </row>
    <row r="211" ht="18.95" hidden="1" customHeight="1" spans="1:11">
      <c r="A211" s="139" t="s">
        <v>165</v>
      </c>
      <c r="B211" s="109" t="s">
        <v>165</v>
      </c>
      <c r="C211" s="109" t="s">
        <v>497</v>
      </c>
      <c r="D211" s="101" t="s">
        <v>499</v>
      </c>
      <c r="E211" s="109" t="s">
        <v>176</v>
      </c>
      <c r="F211" s="52" t="s">
        <v>3562</v>
      </c>
      <c r="G211" s="142">
        <v>13164</v>
      </c>
      <c r="H211" s="142">
        <v>13700</v>
      </c>
      <c r="I211" s="148">
        <v>0.041</v>
      </c>
      <c r="J211" s="147" t="s">
        <v>176</v>
      </c>
      <c r="K211" s="147" t="s">
        <v>3338</v>
      </c>
    </row>
    <row r="212" ht="18.95" hidden="1" customHeight="1" spans="1:11">
      <c r="A212" s="139" t="s">
        <v>165</v>
      </c>
      <c r="B212" s="109" t="s">
        <v>165</v>
      </c>
      <c r="C212" s="109" t="s">
        <v>497</v>
      </c>
      <c r="D212" s="101" t="s">
        <v>500</v>
      </c>
      <c r="E212" s="109" t="s">
        <v>176</v>
      </c>
      <c r="F212" s="52" t="s">
        <v>3563</v>
      </c>
      <c r="G212" s="142">
        <v>88</v>
      </c>
      <c r="H212" s="141">
        <v>90</v>
      </c>
      <c r="I212" s="148">
        <v>0.023</v>
      </c>
      <c r="J212" s="147" t="s">
        <v>176</v>
      </c>
      <c r="K212" s="147" t="s">
        <v>3338</v>
      </c>
    </row>
    <row r="213" ht="18.95" hidden="1" customHeight="1" spans="1:11">
      <c r="A213" s="139" t="s">
        <v>165</v>
      </c>
      <c r="B213" s="109" t="s">
        <v>165</v>
      </c>
      <c r="C213" s="109" t="s">
        <v>497</v>
      </c>
      <c r="D213" s="101" t="s">
        <v>502</v>
      </c>
      <c r="E213" s="109" t="s">
        <v>176</v>
      </c>
      <c r="F213" s="52" t="s">
        <v>3665</v>
      </c>
      <c r="G213" s="142">
        <v>32</v>
      </c>
      <c r="H213" s="142">
        <v>35</v>
      </c>
      <c r="I213" s="148">
        <v>0.09375</v>
      </c>
      <c r="J213" s="147" t="s">
        <v>176</v>
      </c>
      <c r="K213" s="147" t="s">
        <v>3338</v>
      </c>
    </row>
    <row r="214" ht="18.95" hidden="1" customHeight="1" spans="1:11">
      <c r="A214" s="139" t="s">
        <v>165</v>
      </c>
      <c r="B214" s="109" t="s">
        <v>165</v>
      </c>
      <c r="C214" s="109" t="s">
        <v>497</v>
      </c>
      <c r="D214" s="101" t="s">
        <v>504</v>
      </c>
      <c r="E214" s="109" t="s">
        <v>176</v>
      </c>
      <c r="F214" s="52" t="s">
        <v>3666</v>
      </c>
      <c r="G214" s="142">
        <v>211</v>
      </c>
      <c r="H214" s="142">
        <v>215</v>
      </c>
      <c r="I214" s="148">
        <v>0.019</v>
      </c>
      <c r="J214" s="147" t="s">
        <v>176</v>
      </c>
      <c r="K214" s="147" t="s">
        <v>3338</v>
      </c>
    </row>
    <row r="215" ht="18.95" hidden="1" customHeight="1" spans="1:11">
      <c r="A215" s="139" t="s">
        <v>165</v>
      </c>
      <c r="B215" s="109" t="s">
        <v>165</v>
      </c>
      <c r="C215" s="109" t="s">
        <v>497</v>
      </c>
      <c r="D215" s="101" t="s">
        <v>505</v>
      </c>
      <c r="E215" s="109" t="s">
        <v>176</v>
      </c>
      <c r="F215" s="52" t="s">
        <v>3570</v>
      </c>
      <c r="G215" s="142">
        <v>844</v>
      </c>
      <c r="H215" s="142">
        <v>875</v>
      </c>
      <c r="I215" s="148">
        <v>0.037</v>
      </c>
      <c r="J215" s="147" t="s">
        <v>176</v>
      </c>
      <c r="K215" s="147" t="s">
        <v>3338</v>
      </c>
    </row>
    <row r="216" ht="18.95" hidden="1" customHeight="1" spans="1:11">
      <c r="A216" s="139" t="s">
        <v>165</v>
      </c>
      <c r="B216" s="109"/>
      <c r="C216" s="109" t="s">
        <v>497</v>
      </c>
      <c r="D216" s="101" t="s">
        <v>507</v>
      </c>
      <c r="E216" s="109" t="s">
        <v>176</v>
      </c>
      <c r="F216" s="51" t="s">
        <v>3667</v>
      </c>
      <c r="G216" s="142">
        <v>27274</v>
      </c>
      <c r="H216" s="143">
        <v>27785</v>
      </c>
      <c r="I216" s="149">
        <v>0.019</v>
      </c>
      <c r="J216" s="147" t="s">
        <v>176</v>
      </c>
      <c r="K216" s="147" t="s">
        <v>3338</v>
      </c>
    </row>
    <row r="217" ht="18.95" hidden="1" customHeight="1" spans="1:11">
      <c r="A217" s="139" t="s">
        <v>165</v>
      </c>
      <c r="B217" s="695" t="s">
        <v>167</v>
      </c>
      <c r="C217" s="109"/>
      <c r="D217" s="101" t="s">
        <v>509</v>
      </c>
      <c r="E217" s="109"/>
      <c r="F217" s="52" t="s">
        <v>508</v>
      </c>
      <c r="G217" s="141">
        <v>242502</v>
      </c>
      <c r="H217" s="141">
        <v>253000</v>
      </c>
      <c r="I217" s="148">
        <v>0.043</v>
      </c>
      <c r="J217" s="147" t="s">
        <v>176</v>
      </c>
      <c r="K217" s="147" t="s">
        <v>176</v>
      </c>
    </row>
    <row r="218" ht="18.95" hidden="1" customHeight="1" spans="1:11">
      <c r="A218" s="139" t="s">
        <v>165</v>
      </c>
      <c r="B218" s="109" t="s">
        <v>165</v>
      </c>
      <c r="C218" s="109" t="s">
        <v>509</v>
      </c>
      <c r="D218" s="101" t="s">
        <v>510</v>
      </c>
      <c r="E218" s="109" t="s">
        <v>176</v>
      </c>
      <c r="F218" s="52" t="s">
        <v>3561</v>
      </c>
      <c r="G218" s="142">
        <v>146128</v>
      </c>
      <c r="H218" s="141">
        <v>153000</v>
      </c>
      <c r="I218" s="148">
        <v>0.047</v>
      </c>
      <c r="J218" s="147" t="s">
        <v>176</v>
      </c>
      <c r="K218" s="147" t="s">
        <v>3338</v>
      </c>
    </row>
    <row r="219" ht="18.95" hidden="1" customHeight="1" spans="1:11">
      <c r="A219" s="139" t="s">
        <v>165</v>
      </c>
      <c r="B219" s="109" t="s">
        <v>165</v>
      </c>
      <c r="C219" s="109" t="s">
        <v>509</v>
      </c>
      <c r="D219" s="101" t="s">
        <v>511</v>
      </c>
      <c r="E219" s="109" t="s">
        <v>176</v>
      </c>
      <c r="F219" s="52" t="s">
        <v>3562</v>
      </c>
      <c r="G219" s="142">
        <v>44466</v>
      </c>
      <c r="H219" s="142">
        <v>46000</v>
      </c>
      <c r="I219" s="148">
        <v>0.034</v>
      </c>
      <c r="J219" s="147" t="s">
        <v>176</v>
      </c>
      <c r="K219" s="147" t="s">
        <v>3338</v>
      </c>
    </row>
    <row r="220" ht="18.95" hidden="1" customHeight="1" spans="1:11">
      <c r="A220" s="139" t="s">
        <v>165</v>
      </c>
      <c r="B220" s="109" t="s">
        <v>165</v>
      </c>
      <c r="C220" s="109" t="s">
        <v>509</v>
      </c>
      <c r="D220" s="101" t="s">
        <v>512</v>
      </c>
      <c r="E220" s="109" t="s">
        <v>176</v>
      </c>
      <c r="F220" s="52" t="s">
        <v>3563</v>
      </c>
      <c r="G220" s="142">
        <v>969</v>
      </c>
      <c r="H220" s="142">
        <v>1000</v>
      </c>
      <c r="I220" s="148">
        <v>0.032</v>
      </c>
      <c r="J220" s="147" t="s">
        <v>176</v>
      </c>
      <c r="K220" s="147" t="s">
        <v>3338</v>
      </c>
    </row>
    <row r="221" ht="18.95" hidden="1" customHeight="1" spans="1:11">
      <c r="A221" s="139" t="s">
        <v>165</v>
      </c>
      <c r="B221" s="109" t="s">
        <v>165</v>
      </c>
      <c r="C221" s="109" t="s">
        <v>509</v>
      </c>
      <c r="D221" s="101" t="s">
        <v>514</v>
      </c>
      <c r="E221" s="109" t="s">
        <v>176</v>
      </c>
      <c r="F221" s="52" t="s">
        <v>3668</v>
      </c>
      <c r="G221" s="142">
        <v>10661</v>
      </c>
      <c r="H221" s="142">
        <v>11410</v>
      </c>
      <c r="I221" s="148">
        <v>0.07</v>
      </c>
      <c r="J221" s="147" t="s">
        <v>176</v>
      </c>
      <c r="K221" s="147" t="s">
        <v>3338</v>
      </c>
    </row>
    <row r="222" ht="18.95" hidden="1" customHeight="1" spans="1:11">
      <c r="A222" s="139" t="s">
        <v>165</v>
      </c>
      <c r="B222" s="109" t="s">
        <v>165</v>
      </c>
      <c r="C222" s="109" t="s">
        <v>509</v>
      </c>
      <c r="D222" s="101" t="s">
        <v>515</v>
      </c>
      <c r="E222" s="109" t="s">
        <v>176</v>
      </c>
      <c r="F222" s="52" t="s">
        <v>3570</v>
      </c>
      <c r="G222" s="142">
        <v>1759</v>
      </c>
      <c r="H222" s="142">
        <v>1800</v>
      </c>
      <c r="I222" s="148">
        <v>0.023</v>
      </c>
      <c r="J222" s="147" t="s">
        <v>176</v>
      </c>
      <c r="K222" s="147" t="s">
        <v>3338</v>
      </c>
    </row>
    <row r="223" ht="18.95" hidden="1" customHeight="1" spans="1:11">
      <c r="A223" s="139" t="s">
        <v>165</v>
      </c>
      <c r="B223" s="109"/>
      <c r="C223" s="109" t="s">
        <v>509</v>
      </c>
      <c r="D223" s="101" t="s">
        <v>517</v>
      </c>
      <c r="E223" s="109" t="s">
        <v>176</v>
      </c>
      <c r="F223" s="51" t="s">
        <v>3669</v>
      </c>
      <c r="G223" s="142">
        <v>38519</v>
      </c>
      <c r="H223" s="143">
        <v>39790</v>
      </c>
      <c r="I223" s="149">
        <v>0.033</v>
      </c>
      <c r="J223" s="147" t="s">
        <v>176</v>
      </c>
      <c r="K223" s="147" t="s">
        <v>3338</v>
      </c>
    </row>
    <row r="224" ht="18.95" hidden="1" customHeight="1" spans="1:11">
      <c r="A224" s="139" t="s">
        <v>165</v>
      </c>
      <c r="B224" s="695" t="s">
        <v>167</v>
      </c>
      <c r="C224" s="109"/>
      <c r="D224" s="101" t="s">
        <v>519</v>
      </c>
      <c r="E224" s="109"/>
      <c r="F224" s="52" t="s">
        <v>518</v>
      </c>
      <c r="G224" s="141">
        <v>96040</v>
      </c>
      <c r="H224" s="141">
        <v>100000</v>
      </c>
      <c r="I224" s="148">
        <v>0.041</v>
      </c>
      <c r="J224" s="147" t="s">
        <v>176</v>
      </c>
      <c r="K224" s="147" t="s">
        <v>176</v>
      </c>
    </row>
    <row r="225" ht="18.95" hidden="1" customHeight="1" spans="1:11">
      <c r="A225" s="139" t="s">
        <v>165</v>
      </c>
      <c r="B225" s="109" t="s">
        <v>165</v>
      </c>
      <c r="C225" s="109" t="s">
        <v>519</v>
      </c>
      <c r="D225" s="101" t="s">
        <v>520</v>
      </c>
      <c r="E225" s="109" t="s">
        <v>176</v>
      </c>
      <c r="F225" s="52" t="s">
        <v>3561</v>
      </c>
      <c r="G225" s="142">
        <v>30222</v>
      </c>
      <c r="H225" s="141">
        <v>32000</v>
      </c>
      <c r="I225" s="148">
        <v>0.059</v>
      </c>
      <c r="J225" s="147" t="s">
        <v>176</v>
      </c>
      <c r="K225" s="147" t="s">
        <v>3338</v>
      </c>
    </row>
    <row r="226" ht="18.95" hidden="1" customHeight="1" spans="1:11">
      <c r="A226" s="139" t="s">
        <v>165</v>
      </c>
      <c r="B226" s="109" t="s">
        <v>165</v>
      </c>
      <c r="C226" s="109" t="s">
        <v>519</v>
      </c>
      <c r="D226" s="101" t="s">
        <v>521</v>
      </c>
      <c r="E226" s="109" t="s">
        <v>176</v>
      </c>
      <c r="F226" s="52" t="s">
        <v>3562</v>
      </c>
      <c r="G226" s="142">
        <v>28310</v>
      </c>
      <c r="H226" s="142">
        <v>29000</v>
      </c>
      <c r="I226" s="148">
        <v>0.024</v>
      </c>
      <c r="J226" s="147" t="s">
        <v>176</v>
      </c>
      <c r="K226" s="147" t="s">
        <v>3338</v>
      </c>
    </row>
    <row r="227" ht="18.95" hidden="1" customHeight="1" spans="1:11">
      <c r="A227" s="139" t="s">
        <v>165</v>
      </c>
      <c r="B227" s="109" t="s">
        <v>165</v>
      </c>
      <c r="C227" s="109" t="s">
        <v>519</v>
      </c>
      <c r="D227" s="101" t="s">
        <v>522</v>
      </c>
      <c r="E227" s="109" t="s">
        <v>176</v>
      </c>
      <c r="F227" s="52" t="s">
        <v>3563</v>
      </c>
      <c r="G227" s="142">
        <v>83</v>
      </c>
      <c r="H227" s="142">
        <v>90</v>
      </c>
      <c r="I227" s="148">
        <v>0.084</v>
      </c>
      <c r="J227" s="147" t="s">
        <v>176</v>
      </c>
      <c r="K227" s="147" t="s">
        <v>3338</v>
      </c>
    </row>
    <row r="228" ht="18.95" hidden="1" customHeight="1" spans="1:11">
      <c r="A228" s="139" t="s">
        <v>165</v>
      </c>
      <c r="B228" s="109" t="s">
        <v>165</v>
      </c>
      <c r="C228" s="109" t="s">
        <v>519</v>
      </c>
      <c r="D228" s="101" t="s">
        <v>523</v>
      </c>
      <c r="E228" s="109" t="s">
        <v>176</v>
      </c>
      <c r="F228" s="52" t="s">
        <v>3570</v>
      </c>
      <c r="G228" s="142">
        <v>238</v>
      </c>
      <c r="H228" s="142">
        <v>245</v>
      </c>
      <c r="I228" s="148">
        <v>0.029</v>
      </c>
      <c r="J228" s="147" t="s">
        <v>176</v>
      </c>
      <c r="K228" s="147" t="s">
        <v>3338</v>
      </c>
    </row>
    <row r="229" ht="18.95" hidden="1" customHeight="1" spans="1:11">
      <c r="A229" s="139" t="s">
        <v>165</v>
      </c>
      <c r="B229" s="109"/>
      <c r="C229" s="109" t="s">
        <v>519</v>
      </c>
      <c r="D229" s="101" t="s">
        <v>525</v>
      </c>
      <c r="E229" s="109" t="s">
        <v>176</v>
      </c>
      <c r="F229" s="51" t="s">
        <v>3670</v>
      </c>
      <c r="G229" s="142">
        <v>37187</v>
      </c>
      <c r="H229" s="143">
        <v>38665</v>
      </c>
      <c r="I229" s="149">
        <v>0.04</v>
      </c>
      <c r="J229" s="147" t="s">
        <v>176</v>
      </c>
      <c r="K229" s="147" t="s">
        <v>3338</v>
      </c>
    </row>
    <row r="230" ht="18.95" hidden="1" customHeight="1" spans="1:11">
      <c r="A230" s="139" t="s">
        <v>165</v>
      </c>
      <c r="B230" s="695" t="s">
        <v>167</v>
      </c>
      <c r="C230" s="109"/>
      <c r="D230" s="101" t="s">
        <v>527</v>
      </c>
      <c r="E230" s="109"/>
      <c r="F230" s="52" t="s">
        <v>526</v>
      </c>
      <c r="G230" s="141">
        <v>70906</v>
      </c>
      <c r="H230" s="141">
        <v>73000</v>
      </c>
      <c r="I230" s="148">
        <v>0.03</v>
      </c>
      <c r="J230" s="147" t="s">
        <v>176</v>
      </c>
      <c r="K230" s="147" t="s">
        <v>176</v>
      </c>
    </row>
    <row r="231" ht="18.95" hidden="1" customHeight="1" spans="1:11">
      <c r="A231" s="139" t="s">
        <v>165</v>
      </c>
      <c r="B231" s="109" t="s">
        <v>165</v>
      </c>
      <c r="C231" s="109" t="s">
        <v>527</v>
      </c>
      <c r="D231" s="101" t="s">
        <v>528</v>
      </c>
      <c r="E231" s="109" t="s">
        <v>176</v>
      </c>
      <c r="F231" s="52" t="s">
        <v>3561</v>
      </c>
      <c r="G231" s="142">
        <v>23585</v>
      </c>
      <c r="H231" s="142">
        <v>24900</v>
      </c>
      <c r="I231" s="148">
        <v>0.056</v>
      </c>
      <c r="J231" s="147" t="s">
        <v>176</v>
      </c>
      <c r="K231" s="147" t="s">
        <v>3338</v>
      </c>
    </row>
    <row r="232" ht="18.95" hidden="1" customHeight="1" spans="1:11">
      <c r="A232" s="139" t="s">
        <v>165</v>
      </c>
      <c r="B232" s="109" t="s">
        <v>165</v>
      </c>
      <c r="C232" s="109" t="s">
        <v>527</v>
      </c>
      <c r="D232" s="101" t="s">
        <v>529</v>
      </c>
      <c r="E232" s="109" t="s">
        <v>176</v>
      </c>
      <c r="F232" s="52" t="s">
        <v>3562</v>
      </c>
      <c r="G232" s="142">
        <v>18859</v>
      </c>
      <c r="H232" s="142">
        <v>19400</v>
      </c>
      <c r="I232" s="148">
        <v>0.029</v>
      </c>
      <c r="J232" s="147" t="s">
        <v>176</v>
      </c>
      <c r="K232" s="147" t="s">
        <v>3338</v>
      </c>
    </row>
    <row r="233" ht="18.95" hidden="1" customHeight="1" spans="1:11">
      <c r="A233" s="139" t="s">
        <v>165</v>
      </c>
      <c r="B233" s="109" t="s">
        <v>165</v>
      </c>
      <c r="C233" s="109" t="s">
        <v>527</v>
      </c>
      <c r="D233" s="101" t="s">
        <v>530</v>
      </c>
      <c r="E233" s="109" t="s">
        <v>176</v>
      </c>
      <c r="F233" s="52" t="s">
        <v>3563</v>
      </c>
      <c r="G233" s="142">
        <v>5</v>
      </c>
      <c r="H233" s="141">
        <v>0</v>
      </c>
      <c r="I233" s="148">
        <v>-1</v>
      </c>
      <c r="J233" s="147" t="s">
        <v>176</v>
      </c>
      <c r="K233" s="147" t="s">
        <v>3338</v>
      </c>
    </row>
    <row r="234" ht="18.95" hidden="1" customHeight="1" spans="1:11">
      <c r="A234" s="139" t="s">
        <v>165</v>
      </c>
      <c r="B234" s="109" t="s">
        <v>165</v>
      </c>
      <c r="C234" s="109" t="s">
        <v>527</v>
      </c>
      <c r="D234" s="101" t="s">
        <v>531</v>
      </c>
      <c r="E234" s="109" t="s">
        <v>176</v>
      </c>
      <c r="F234" s="52" t="s">
        <v>3570</v>
      </c>
      <c r="G234" s="142">
        <v>1196</v>
      </c>
      <c r="H234" s="142">
        <v>1230</v>
      </c>
      <c r="I234" s="148">
        <v>0.028</v>
      </c>
      <c r="J234" s="147" t="s">
        <v>176</v>
      </c>
      <c r="K234" s="147" t="s">
        <v>3338</v>
      </c>
    </row>
    <row r="235" ht="18.95" hidden="1" customHeight="1" spans="1:11">
      <c r="A235" s="139" t="s">
        <v>165</v>
      </c>
      <c r="B235" s="109"/>
      <c r="C235" s="109" t="s">
        <v>527</v>
      </c>
      <c r="D235" s="101" t="s">
        <v>533</v>
      </c>
      <c r="E235" s="109" t="s">
        <v>176</v>
      </c>
      <c r="F235" s="51" t="s">
        <v>3671</v>
      </c>
      <c r="G235" s="142">
        <v>27261</v>
      </c>
      <c r="H235" s="143">
        <v>27470</v>
      </c>
      <c r="I235" s="149">
        <v>0.008</v>
      </c>
      <c r="J235" s="147" t="s">
        <v>176</v>
      </c>
      <c r="K235" s="147" t="s">
        <v>3338</v>
      </c>
    </row>
    <row r="236" ht="18.95" hidden="1" customHeight="1" spans="1:11">
      <c r="A236" s="139" t="s">
        <v>165</v>
      </c>
      <c r="B236" s="695" t="s">
        <v>167</v>
      </c>
      <c r="C236" s="109"/>
      <c r="D236" s="101" t="s">
        <v>535</v>
      </c>
      <c r="E236" s="109"/>
      <c r="F236" s="52" t="s">
        <v>534</v>
      </c>
      <c r="G236" s="141">
        <v>23312</v>
      </c>
      <c r="H236" s="141">
        <v>24000</v>
      </c>
      <c r="I236" s="148">
        <v>0.03</v>
      </c>
      <c r="J236" s="147" t="s">
        <v>176</v>
      </c>
      <c r="K236" s="147" t="s">
        <v>176</v>
      </c>
    </row>
    <row r="237" ht="18.95" hidden="1" customHeight="1" spans="1:11">
      <c r="A237" s="139" t="s">
        <v>165</v>
      </c>
      <c r="B237" s="109" t="s">
        <v>165</v>
      </c>
      <c r="C237" s="109" t="s">
        <v>535</v>
      </c>
      <c r="D237" s="101" t="s">
        <v>536</v>
      </c>
      <c r="E237" s="109" t="s">
        <v>176</v>
      </c>
      <c r="F237" s="52" t="s">
        <v>3561</v>
      </c>
      <c r="G237" s="142">
        <v>10847</v>
      </c>
      <c r="H237" s="142">
        <v>11400</v>
      </c>
      <c r="I237" s="148">
        <v>0.051</v>
      </c>
      <c r="J237" s="147" t="s">
        <v>176</v>
      </c>
      <c r="K237" s="147" t="s">
        <v>3338</v>
      </c>
    </row>
    <row r="238" ht="18.95" hidden="1" customHeight="1" spans="1:11">
      <c r="A238" s="139" t="s">
        <v>165</v>
      </c>
      <c r="B238" s="109" t="s">
        <v>165</v>
      </c>
      <c r="C238" s="109" t="s">
        <v>535</v>
      </c>
      <c r="D238" s="101" t="s">
        <v>537</v>
      </c>
      <c r="E238" s="109" t="s">
        <v>176</v>
      </c>
      <c r="F238" s="52" t="s">
        <v>3562</v>
      </c>
      <c r="G238" s="142">
        <v>4777</v>
      </c>
      <c r="H238" s="142">
        <v>4900</v>
      </c>
      <c r="I238" s="148">
        <v>0.026</v>
      </c>
      <c r="J238" s="147" t="s">
        <v>176</v>
      </c>
      <c r="K238" s="147" t="s">
        <v>3338</v>
      </c>
    </row>
    <row r="239" ht="18.95" hidden="1" customHeight="1" spans="1:11">
      <c r="A239" s="139" t="s">
        <v>165</v>
      </c>
      <c r="B239" s="109" t="s">
        <v>165</v>
      </c>
      <c r="C239" s="109" t="s">
        <v>535</v>
      </c>
      <c r="D239" s="101" t="s">
        <v>538</v>
      </c>
      <c r="E239" s="109" t="s">
        <v>176</v>
      </c>
      <c r="F239" s="52" t="s">
        <v>3563</v>
      </c>
      <c r="G239" s="142">
        <v>0</v>
      </c>
      <c r="H239" s="142">
        <v>0</v>
      </c>
      <c r="I239" s="148" t="s">
        <v>165</v>
      </c>
      <c r="J239" s="147" t="s">
        <v>3338</v>
      </c>
      <c r="K239" s="147" t="s">
        <v>3338</v>
      </c>
    </row>
    <row r="240" ht="18.95" hidden="1" customHeight="1" spans="1:11">
      <c r="A240" s="139" t="s">
        <v>165</v>
      </c>
      <c r="B240" s="109" t="s">
        <v>165</v>
      </c>
      <c r="C240" s="109" t="s">
        <v>535</v>
      </c>
      <c r="D240" s="101" t="s">
        <v>539</v>
      </c>
      <c r="E240" s="109" t="s">
        <v>176</v>
      </c>
      <c r="F240" s="52" t="s">
        <v>3570</v>
      </c>
      <c r="G240" s="142">
        <v>16</v>
      </c>
      <c r="H240" s="141">
        <v>17</v>
      </c>
      <c r="I240" s="148">
        <v>0.0625</v>
      </c>
      <c r="J240" s="147" t="s">
        <v>176</v>
      </c>
      <c r="K240" s="147" t="s">
        <v>3338</v>
      </c>
    </row>
    <row r="241" ht="18.95" hidden="1" customHeight="1" spans="1:11">
      <c r="A241" s="139" t="s">
        <v>165</v>
      </c>
      <c r="B241" s="109"/>
      <c r="C241" s="109" t="s">
        <v>535</v>
      </c>
      <c r="D241" s="101" t="s">
        <v>541</v>
      </c>
      <c r="E241" s="109" t="s">
        <v>176</v>
      </c>
      <c r="F241" s="51" t="s">
        <v>3672</v>
      </c>
      <c r="G241" s="142">
        <v>7672</v>
      </c>
      <c r="H241" s="143">
        <v>7683</v>
      </c>
      <c r="I241" s="149">
        <v>0.001</v>
      </c>
      <c r="J241" s="147" t="s">
        <v>176</v>
      </c>
      <c r="K241" s="147" t="s">
        <v>3338</v>
      </c>
    </row>
    <row r="242" ht="18.95" hidden="1" customHeight="1" spans="1:11">
      <c r="A242" s="139" t="s">
        <v>165</v>
      </c>
      <c r="B242" s="695" t="s">
        <v>167</v>
      </c>
      <c r="C242" s="109"/>
      <c r="D242" s="101" t="s">
        <v>543</v>
      </c>
      <c r="E242" s="109"/>
      <c r="F242" s="52" t="s">
        <v>542</v>
      </c>
      <c r="G242" s="141">
        <v>740</v>
      </c>
      <c r="H242" s="141">
        <v>770</v>
      </c>
      <c r="I242" s="148">
        <v>0.041</v>
      </c>
      <c r="J242" s="147" t="s">
        <v>176</v>
      </c>
      <c r="K242" s="147" t="s">
        <v>176</v>
      </c>
    </row>
    <row r="243" ht="18.95" hidden="1" customHeight="1" spans="1:11">
      <c r="A243" s="139" t="s">
        <v>165</v>
      </c>
      <c r="B243" s="109" t="s">
        <v>165</v>
      </c>
      <c r="C243" s="109" t="s">
        <v>543</v>
      </c>
      <c r="D243" s="101" t="s">
        <v>544</v>
      </c>
      <c r="E243" s="109" t="s">
        <v>176</v>
      </c>
      <c r="F243" s="52" t="s">
        <v>3561</v>
      </c>
      <c r="G243" s="142">
        <v>406</v>
      </c>
      <c r="H243" s="142">
        <v>430</v>
      </c>
      <c r="I243" s="148">
        <v>0.059</v>
      </c>
      <c r="J243" s="147" t="s">
        <v>176</v>
      </c>
      <c r="K243" s="147" t="s">
        <v>3338</v>
      </c>
    </row>
    <row r="244" ht="18.95" hidden="1" customHeight="1" spans="1:11">
      <c r="A244" s="139" t="s">
        <v>165</v>
      </c>
      <c r="B244" s="109" t="s">
        <v>165</v>
      </c>
      <c r="C244" s="109" t="s">
        <v>543</v>
      </c>
      <c r="D244" s="101" t="s">
        <v>545</v>
      </c>
      <c r="E244" s="109" t="s">
        <v>176</v>
      </c>
      <c r="F244" s="52" t="s">
        <v>3562</v>
      </c>
      <c r="G244" s="142">
        <v>145</v>
      </c>
      <c r="H244" s="142">
        <v>150</v>
      </c>
      <c r="I244" s="148">
        <v>0.034</v>
      </c>
      <c r="J244" s="147" t="s">
        <v>176</v>
      </c>
      <c r="K244" s="147" t="s">
        <v>3338</v>
      </c>
    </row>
    <row r="245" ht="18.95" hidden="1" customHeight="1" spans="1:11">
      <c r="A245" s="139" t="s">
        <v>165</v>
      </c>
      <c r="B245" s="109" t="s">
        <v>165</v>
      </c>
      <c r="C245" s="109" t="s">
        <v>543</v>
      </c>
      <c r="D245" s="101" t="s">
        <v>546</v>
      </c>
      <c r="E245" s="109" t="s">
        <v>176</v>
      </c>
      <c r="F245" s="52" t="s">
        <v>3563</v>
      </c>
      <c r="G245" s="142">
        <v>3</v>
      </c>
      <c r="H245" s="142">
        <v>0</v>
      </c>
      <c r="I245" s="148">
        <v>-1</v>
      </c>
      <c r="J245" s="147" t="s">
        <v>176</v>
      </c>
      <c r="K245" s="147" t="s">
        <v>3338</v>
      </c>
    </row>
    <row r="246" ht="18.95" hidden="1" customHeight="1" spans="1:11">
      <c r="A246" s="139" t="s">
        <v>165</v>
      </c>
      <c r="B246" s="109" t="s">
        <v>165</v>
      </c>
      <c r="C246" s="109" t="s">
        <v>543</v>
      </c>
      <c r="D246" s="101" t="s">
        <v>547</v>
      </c>
      <c r="E246" s="109" t="s">
        <v>176</v>
      </c>
      <c r="F246" s="52" t="s">
        <v>3570</v>
      </c>
      <c r="G246" s="142">
        <v>0</v>
      </c>
      <c r="H246" s="141">
        <v>0</v>
      </c>
      <c r="I246" s="148" t="s">
        <v>165</v>
      </c>
      <c r="J246" s="147" t="s">
        <v>3338</v>
      </c>
      <c r="K246" s="147" t="s">
        <v>3338</v>
      </c>
    </row>
    <row r="247" ht="18.95" hidden="1" customHeight="1" spans="1:11">
      <c r="A247" s="139" t="s">
        <v>165</v>
      </c>
      <c r="B247" s="109"/>
      <c r="C247" s="109" t="s">
        <v>543</v>
      </c>
      <c r="D247" s="101" t="s">
        <v>549</v>
      </c>
      <c r="E247" s="109" t="s">
        <v>176</v>
      </c>
      <c r="F247" s="51" t="s">
        <v>3673</v>
      </c>
      <c r="G247" s="142">
        <v>186</v>
      </c>
      <c r="H247" s="143">
        <v>190</v>
      </c>
      <c r="I247" s="149">
        <v>0.022</v>
      </c>
      <c r="J247" s="147" t="s">
        <v>176</v>
      </c>
      <c r="K247" s="147" t="s">
        <v>3338</v>
      </c>
    </row>
    <row r="248" ht="18.95" hidden="1" customHeight="1" spans="1:11">
      <c r="A248" s="139" t="s">
        <v>165</v>
      </c>
      <c r="B248" s="109" t="s">
        <v>167</v>
      </c>
      <c r="C248" s="109"/>
      <c r="D248" s="101" t="s">
        <v>551</v>
      </c>
      <c r="E248" s="109"/>
      <c r="F248" s="52" t="s">
        <v>550</v>
      </c>
      <c r="G248" s="141">
        <v>53631</v>
      </c>
      <c r="H248" s="141">
        <v>55000</v>
      </c>
      <c r="I248" s="148">
        <v>0.026</v>
      </c>
      <c r="J248" s="147" t="s">
        <v>176</v>
      </c>
      <c r="K248" s="147" t="s">
        <v>176</v>
      </c>
    </row>
    <row r="249" ht="18.95" hidden="1" customHeight="1" spans="1:11">
      <c r="A249" s="139" t="s">
        <v>165</v>
      </c>
      <c r="B249" s="109" t="s">
        <v>165</v>
      </c>
      <c r="C249" s="109" t="s">
        <v>551</v>
      </c>
      <c r="D249" s="101" t="s">
        <v>552</v>
      </c>
      <c r="E249" s="109" t="s">
        <v>176</v>
      </c>
      <c r="F249" s="52" t="s">
        <v>3561</v>
      </c>
      <c r="G249" s="142">
        <v>18524</v>
      </c>
      <c r="H249" s="142">
        <v>19500</v>
      </c>
      <c r="I249" s="148">
        <v>0.053</v>
      </c>
      <c r="J249" s="147" t="s">
        <v>176</v>
      </c>
      <c r="K249" s="147" t="s">
        <v>3338</v>
      </c>
    </row>
    <row r="250" ht="18.95" hidden="1" customHeight="1" spans="1:11">
      <c r="A250" s="139" t="s">
        <v>165</v>
      </c>
      <c r="B250" s="109" t="s">
        <v>165</v>
      </c>
      <c r="C250" s="109" t="s">
        <v>551</v>
      </c>
      <c r="D250" s="101" t="s">
        <v>553</v>
      </c>
      <c r="E250" s="109" t="s">
        <v>176</v>
      </c>
      <c r="F250" s="52" t="s">
        <v>3562</v>
      </c>
      <c r="G250" s="142">
        <v>10003</v>
      </c>
      <c r="H250" s="142">
        <v>10140</v>
      </c>
      <c r="I250" s="148">
        <v>0.014</v>
      </c>
      <c r="J250" s="147" t="s">
        <v>176</v>
      </c>
      <c r="K250" s="147" t="s">
        <v>3338</v>
      </c>
    </row>
    <row r="251" ht="18.95" hidden="1" customHeight="1" spans="1:11">
      <c r="A251" s="139" t="s">
        <v>165</v>
      </c>
      <c r="B251" s="109" t="s">
        <v>165</v>
      </c>
      <c r="C251" s="109" t="s">
        <v>551</v>
      </c>
      <c r="D251" s="101" t="s">
        <v>554</v>
      </c>
      <c r="E251" s="109" t="s">
        <v>176</v>
      </c>
      <c r="F251" s="52" t="s">
        <v>3563</v>
      </c>
      <c r="G251" s="142">
        <v>17</v>
      </c>
      <c r="H251" s="142">
        <v>18</v>
      </c>
      <c r="I251" s="148">
        <v>0.059</v>
      </c>
      <c r="J251" s="147" t="s">
        <v>176</v>
      </c>
      <c r="K251" s="147" t="s">
        <v>3338</v>
      </c>
    </row>
    <row r="252" ht="18.95" hidden="1" customHeight="1" spans="1:11">
      <c r="A252" s="139" t="s">
        <v>165</v>
      </c>
      <c r="B252" s="109" t="s">
        <v>165</v>
      </c>
      <c r="C252" s="109" t="s">
        <v>551</v>
      </c>
      <c r="D252" s="101" t="s">
        <v>555</v>
      </c>
      <c r="E252" s="109" t="s">
        <v>176</v>
      </c>
      <c r="F252" s="52" t="s">
        <v>3570</v>
      </c>
      <c r="G252" s="142">
        <v>177</v>
      </c>
      <c r="H252" s="141">
        <v>183</v>
      </c>
      <c r="I252" s="148">
        <v>0.034</v>
      </c>
      <c r="J252" s="147" t="s">
        <v>176</v>
      </c>
      <c r="K252" s="147" t="s">
        <v>3338</v>
      </c>
    </row>
    <row r="253" ht="18.95" hidden="1" customHeight="1" spans="1:11">
      <c r="A253" s="139" t="s">
        <v>165</v>
      </c>
      <c r="B253" s="109"/>
      <c r="C253" s="109" t="s">
        <v>551</v>
      </c>
      <c r="D253" s="101" t="s">
        <v>557</v>
      </c>
      <c r="E253" s="109" t="s">
        <v>176</v>
      </c>
      <c r="F253" s="51" t="s">
        <v>3674</v>
      </c>
      <c r="G253" s="142">
        <v>24910</v>
      </c>
      <c r="H253" s="143">
        <v>25159</v>
      </c>
      <c r="I253" s="149">
        <v>0.01</v>
      </c>
      <c r="J253" s="147" t="s">
        <v>176</v>
      </c>
      <c r="K253" s="147" t="s">
        <v>3338</v>
      </c>
    </row>
    <row r="254" ht="18.95" hidden="1" customHeight="1" spans="1:11">
      <c r="A254" s="139" t="s">
        <v>165</v>
      </c>
      <c r="B254" s="109" t="s">
        <v>167</v>
      </c>
      <c r="C254" s="109"/>
      <c r="D254" s="101" t="s">
        <v>559</v>
      </c>
      <c r="E254" s="109"/>
      <c r="F254" s="52" t="s">
        <v>558</v>
      </c>
      <c r="G254" s="141">
        <v>686909</v>
      </c>
      <c r="H254" s="141">
        <v>690530</v>
      </c>
      <c r="I254" s="148">
        <v>0.005</v>
      </c>
      <c r="J254" s="147" t="s">
        <v>176</v>
      </c>
      <c r="K254" s="147" t="s">
        <v>176</v>
      </c>
    </row>
    <row r="255" ht="18.95" hidden="1" customHeight="1" spans="1:11">
      <c r="A255" s="139" t="s">
        <v>165</v>
      </c>
      <c r="B255" s="109"/>
      <c r="C255" s="109" t="s">
        <v>559</v>
      </c>
      <c r="D255" s="101" t="s">
        <v>561</v>
      </c>
      <c r="E255" s="109" t="s">
        <v>176</v>
      </c>
      <c r="F255" s="52" t="s">
        <v>3675</v>
      </c>
      <c r="G255" s="142">
        <v>168</v>
      </c>
      <c r="H255" s="142">
        <v>170</v>
      </c>
      <c r="I255" s="148">
        <v>0.012</v>
      </c>
      <c r="J255" s="147" t="s">
        <v>176</v>
      </c>
      <c r="K255" s="147" t="s">
        <v>3338</v>
      </c>
    </row>
    <row r="256" ht="18.95" hidden="1" customHeight="1" spans="1:11">
      <c r="A256" s="139"/>
      <c r="B256" s="109" t="s">
        <v>165</v>
      </c>
      <c r="C256" s="109" t="s">
        <v>559</v>
      </c>
      <c r="D256" s="101" t="s">
        <v>563</v>
      </c>
      <c r="E256" s="109" t="s">
        <v>176</v>
      </c>
      <c r="F256" s="51" t="s">
        <v>3676</v>
      </c>
      <c r="G256" s="142">
        <v>686741</v>
      </c>
      <c r="H256" s="143">
        <v>690360</v>
      </c>
      <c r="I256" s="149">
        <v>0.005</v>
      </c>
      <c r="J256" s="147" t="s">
        <v>176</v>
      </c>
      <c r="K256" s="147" t="s">
        <v>3338</v>
      </c>
    </row>
    <row r="257" ht="18.95" customHeight="1" spans="1:11">
      <c r="A257" s="139" t="s">
        <v>164</v>
      </c>
      <c r="B257" s="109"/>
      <c r="C257" s="109" t="s">
        <v>165</v>
      </c>
      <c r="D257" s="101" t="s">
        <v>565</v>
      </c>
      <c r="E257" s="109"/>
      <c r="F257" s="54" t="s">
        <v>564</v>
      </c>
      <c r="G257" s="140">
        <v>303</v>
      </c>
      <c r="H257" s="140">
        <v>310</v>
      </c>
      <c r="I257" s="146">
        <v>0.023</v>
      </c>
      <c r="J257" s="147" t="s">
        <v>176</v>
      </c>
      <c r="K257" s="147" t="s">
        <v>176</v>
      </c>
    </row>
    <row r="258" ht="18.95" hidden="1" customHeight="1" spans="1:11">
      <c r="A258" s="139"/>
      <c r="B258" s="109" t="s">
        <v>565</v>
      </c>
      <c r="C258" s="109" t="s">
        <v>165</v>
      </c>
      <c r="D258" s="101" t="s">
        <v>567</v>
      </c>
      <c r="E258" s="109" t="s">
        <v>176</v>
      </c>
      <c r="F258" s="52" t="s">
        <v>3677</v>
      </c>
      <c r="G258" s="142">
        <v>0</v>
      </c>
      <c r="H258" s="141"/>
      <c r="I258" s="148" t="s">
        <v>165</v>
      </c>
      <c r="J258" s="147" t="s">
        <v>3338</v>
      </c>
      <c r="K258" s="147" t="s">
        <v>176</v>
      </c>
    </row>
    <row r="259" ht="18.95" hidden="1" customHeight="1" spans="1:11">
      <c r="A259" s="139"/>
      <c r="B259" s="695" t="s">
        <v>565</v>
      </c>
      <c r="C259" s="109" t="s">
        <v>165</v>
      </c>
      <c r="D259" s="101" t="s">
        <v>569</v>
      </c>
      <c r="E259" s="109" t="s">
        <v>176</v>
      </c>
      <c r="F259" s="52" t="s">
        <v>3678</v>
      </c>
      <c r="G259" s="142">
        <v>303</v>
      </c>
      <c r="H259" s="141">
        <v>310</v>
      </c>
      <c r="I259" s="148">
        <v>0.023</v>
      </c>
      <c r="J259" s="147" t="s">
        <v>176</v>
      </c>
      <c r="K259" s="147" t="s">
        <v>176</v>
      </c>
    </row>
    <row r="260" ht="18.95" customHeight="1" spans="1:11">
      <c r="A260" s="139" t="s">
        <v>164</v>
      </c>
      <c r="B260" s="109"/>
      <c r="C260" s="109" t="s">
        <v>165</v>
      </c>
      <c r="D260" s="694" t="s">
        <v>571</v>
      </c>
      <c r="E260" s="109"/>
      <c r="F260" s="54" t="s">
        <v>570</v>
      </c>
      <c r="G260" s="140">
        <v>94089</v>
      </c>
      <c r="H260" s="140">
        <v>95800</v>
      </c>
      <c r="I260" s="146">
        <v>0.018</v>
      </c>
      <c r="J260" s="147" t="s">
        <v>176</v>
      </c>
      <c r="K260" s="147" t="s">
        <v>176</v>
      </c>
    </row>
    <row r="261" ht="18.95" hidden="1" customHeight="1" spans="1:11">
      <c r="A261" s="139" t="s">
        <v>165</v>
      </c>
      <c r="B261" s="109" t="s">
        <v>571</v>
      </c>
      <c r="C261" s="109" t="s">
        <v>165</v>
      </c>
      <c r="D261" s="101" t="s">
        <v>573</v>
      </c>
      <c r="E261" s="109"/>
      <c r="F261" s="54" t="s">
        <v>572</v>
      </c>
      <c r="G261" s="140">
        <v>64078</v>
      </c>
      <c r="H261" s="140">
        <v>65700</v>
      </c>
      <c r="I261" s="146">
        <v>0.025</v>
      </c>
      <c r="J261" s="147" t="s">
        <v>176</v>
      </c>
      <c r="K261" s="147" t="s">
        <v>176</v>
      </c>
    </row>
    <row r="262" ht="18.95" hidden="1" customHeight="1" spans="1:11">
      <c r="A262" s="139" t="s">
        <v>165</v>
      </c>
      <c r="B262" s="109"/>
      <c r="C262" s="695" t="s">
        <v>573</v>
      </c>
      <c r="D262" s="101" t="s">
        <v>575</v>
      </c>
      <c r="E262" s="109" t="s">
        <v>176</v>
      </c>
      <c r="F262" s="52" t="s">
        <v>3679</v>
      </c>
      <c r="G262" s="142">
        <v>3281</v>
      </c>
      <c r="H262" s="142">
        <v>3360</v>
      </c>
      <c r="I262" s="148">
        <v>0.024</v>
      </c>
      <c r="J262" s="147" t="s">
        <v>176</v>
      </c>
      <c r="K262" s="147" t="s">
        <v>3338</v>
      </c>
    </row>
    <row r="263" ht="18.95" hidden="1" customHeight="1" spans="1:11">
      <c r="A263" s="139" t="s">
        <v>165</v>
      </c>
      <c r="B263" s="109" t="s">
        <v>165</v>
      </c>
      <c r="C263" s="109" t="s">
        <v>573</v>
      </c>
      <c r="D263" s="101" t="s">
        <v>577</v>
      </c>
      <c r="E263" s="109" t="s">
        <v>176</v>
      </c>
      <c r="F263" s="52" t="s">
        <v>3680</v>
      </c>
      <c r="G263" s="142">
        <v>33</v>
      </c>
      <c r="H263" s="142">
        <v>34</v>
      </c>
      <c r="I263" s="148">
        <v>0.03</v>
      </c>
      <c r="J263" s="147" t="s">
        <v>176</v>
      </c>
      <c r="K263" s="147" t="s">
        <v>3338</v>
      </c>
    </row>
    <row r="264" ht="18.95" hidden="1" customHeight="1" spans="1:11">
      <c r="A264" s="139" t="s">
        <v>165</v>
      </c>
      <c r="B264" s="109" t="s">
        <v>165</v>
      </c>
      <c r="C264" s="109" t="s">
        <v>573</v>
      </c>
      <c r="D264" s="101" t="s">
        <v>579</v>
      </c>
      <c r="E264" s="109" t="s">
        <v>176</v>
      </c>
      <c r="F264" s="52" t="s">
        <v>3681</v>
      </c>
      <c r="G264" s="142">
        <v>24034</v>
      </c>
      <c r="H264" s="141">
        <v>24600</v>
      </c>
      <c r="I264" s="148">
        <v>0.024</v>
      </c>
      <c r="J264" s="147" t="s">
        <v>176</v>
      </c>
      <c r="K264" s="147" t="s">
        <v>3338</v>
      </c>
    </row>
    <row r="265" ht="18.95" hidden="1" customHeight="1" spans="1:11">
      <c r="A265" s="139" t="s">
        <v>165</v>
      </c>
      <c r="B265" s="109" t="s">
        <v>165</v>
      </c>
      <c r="C265" s="109" t="s">
        <v>573</v>
      </c>
      <c r="D265" s="101" t="s">
        <v>581</v>
      </c>
      <c r="E265" s="109" t="s">
        <v>176</v>
      </c>
      <c r="F265" s="52" t="s">
        <v>3682</v>
      </c>
      <c r="G265" s="142">
        <v>53</v>
      </c>
      <c r="H265" s="142">
        <v>56</v>
      </c>
      <c r="I265" s="148">
        <v>0.057</v>
      </c>
      <c r="J265" s="147" t="s">
        <v>176</v>
      </c>
      <c r="K265" s="147" t="s">
        <v>3338</v>
      </c>
    </row>
    <row r="266" ht="18.95" hidden="1" customHeight="1" spans="1:11">
      <c r="A266" s="139" t="s">
        <v>165</v>
      </c>
      <c r="B266" s="109" t="s">
        <v>165</v>
      </c>
      <c r="C266" s="109" t="s">
        <v>573</v>
      </c>
      <c r="D266" s="101" t="s">
        <v>583</v>
      </c>
      <c r="E266" s="109" t="s">
        <v>176</v>
      </c>
      <c r="F266" s="52" t="s">
        <v>3683</v>
      </c>
      <c r="G266" s="142">
        <v>340</v>
      </c>
      <c r="H266" s="142">
        <v>350</v>
      </c>
      <c r="I266" s="148">
        <v>0.029</v>
      </c>
      <c r="J266" s="147" t="s">
        <v>176</v>
      </c>
      <c r="K266" s="147" t="s">
        <v>3338</v>
      </c>
    </row>
    <row r="267" ht="18.95" hidden="1" customHeight="1" spans="1:11">
      <c r="A267" s="139" t="s">
        <v>165</v>
      </c>
      <c r="B267" s="109" t="s">
        <v>165</v>
      </c>
      <c r="C267" s="109" t="s">
        <v>573</v>
      </c>
      <c r="D267" s="101" t="s">
        <v>585</v>
      </c>
      <c r="E267" s="109" t="s">
        <v>176</v>
      </c>
      <c r="F267" s="52" t="s">
        <v>3684</v>
      </c>
      <c r="G267" s="142">
        <v>2984</v>
      </c>
      <c r="H267" s="142">
        <v>3000</v>
      </c>
      <c r="I267" s="148">
        <v>0.005</v>
      </c>
      <c r="J267" s="147" t="s">
        <v>176</v>
      </c>
      <c r="K267" s="147" t="s">
        <v>3338</v>
      </c>
    </row>
    <row r="268" ht="18.95" hidden="1" customHeight="1" spans="1:11">
      <c r="A268" s="139" t="s">
        <v>165</v>
      </c>
      <c r="B268" s="109" t="s">
        <v>165</v>
      </c>
      <c r="C268" s="109" t="s">
        <v>573</v>
      </c>
      <c r="D268" s="101" t="s">
        <v>587</v>
      </c>
      <c r="E268" s="109" t="s">
        <v>176</v>
      </c>
      <c r="F268" s="52" t="s">
        <v>3685</v>
      </c>
      <c r="G268" s="142">
        <v>30128</v>
      </c>
      <c r="H268" s="142">
        <v>31000</v>
      </c>
      <c r="I268" s="148">
        <v>0.029</v>
      </c>
      <c r="J268" s="147" t="s">
        <v>176</v>
      </c>
      <c r="K268" s="147" t="s">
        <v>3338</v>
      </c>
    </row>
    <row r="269" ht="18.95" hidden="1" customHeight="1" spans="1:11">
      <c r="A269" s="139" t="s">
        <v>165</v>
      </c>
      <c r="B269" s="109"/>
      <c r="C269" s="109" t="s">
        <v>573</v>
      </c>
      <c r="D269" s="101" t="s">
        <v>589</v>
      </c>
      <c r="E269" s="109" t="s">
        <v>176</v>
      </c>
      <c r="F269" s="51" t="s">
        <v>3686</v>
      </c>
      <c r="G269" s="142">
        <v>3225</v>
      </c>
      <c r="H269" s="143">
        <v>3300</v>
      </c>
      <c r="I269" s="149">
        <v>0.023</v>
      </c>
      <c r="J269" s="147" t="s">
        <v>176</v>
      </c>
      <c r="K269" s="147" t="s">
        <v>3338</v>
      </c>
    </row>
    <row r="270" ht="18.95" hidden="1" customHeight="1" spans="1:11">
      <c r="A270" s="139"/>
      <c r="B270" s="695" t="s">
        <v>571</v>
      </c>
      <c r="C270" s="109" t="s">
        <v>165</v>
      </c>
      <c r="D270" s="101" t="s">
        <v>591</v>
      </c>
      <c r="E270" s="109" t="s">
        <v>176</v>
      </c>
      <c r="F270" s="52" t="s">
        <v>3687</v>
      </c>
      <c r="G270" s="142">
        <v>30011</v>
      </c>
      <c r="H270" s="141">
        <v>30100</v>
      </c>
      <c r="I270" s="148">
        <v>0.003</v>
      </c>
      <c r="J270" s="147" t="s">
        <v>176</v>
      </c>
      <c r="K270" s="147" t="s">
        <v>176</v>
      </c>
    </row>
    <row r="271" ht="18.95" customHeight="1" spans="1:11">
      <c r="A271" s="139" t="s">
        <v>164</v>
      </c>
      <c r="B271" s="109"/>
      <c r="C271" s="109" t="s">
        <v>165</v>
      </c>
      <c r="D271" s="101" t="s">
        <v>593</v>
      </c>
      <c r="E271" s="109" t="s">
        <v>165</v>
      </c>
      <c r="F271" s="54" t="s">
        <v>592</v>
      </c>
      <c r="G271" s="140">
        <v>2196051</v>
      </c>
      <c r="H271" s="140">
        <v>2263000</v>
      </c>
      <c r="I271" s="146">
        <v>0.03</v>
      </c>
      <c r="J271" s="147" t="s">
        <v>176</v>
      </c>
      <c r="K271" s="147" t="s">
        <v>176</v>
      </c>
    </row>
    <row r="272" ht="18.95" hidden="1" customHeight="1" spans="1:11">
      <c r="A272" s="139" t="s">
        <v>165</v>
      </c>
      <c r="B272" s="695" t="s">
        <v>593</v>
      </c>
      <c r="C272" s="109"/>
      <c r="D272" s="101" t="s">
        <v>595</v>
      </c>
      <c r="E272" s="109"/>
      <c r="F272" s="52" t="s">
        <v>594</v>
      </c>
      <c r="G272" s="141">
        <v>184661</v>
      </c>
      <c r="H272" s="141">
        <v>189500</v>
      </c>
      <c r="I272" s="148">
        <v>0.026</v>
      </c>
      <c r="J272" s="147" t="s">
        <v>176</v>
      </c>
      <c r="K272" s="147" t="s">
        <v>176</v>
      </c>
    </row>
    <row r="273" ht="18.95" hidden="1" customHeight="1" spans="1:11">
      <c r="A273" s="139" t="s">
        <v>165</v>
      </c>
      <c r="B273" s="109" t="s">
        <v>165</v>
      </c>
      <c r="C273" s="109" t="s">
        <v>595</v>
      </c>
      <c r="D273" s="101" t="s">
        <v>597</v>
      </c>
      <c r="E273" s="109" t="s">
        <v>176</v>
      </c>
      <c r="F273" s="35" t="s">
        <v>3688</v>
      </c>
      <c r="G273" s="142">
        <v>21229</v>
      </c>
      <c r="H273" s="140">
        <v>22000</v>
      </c>
      <c r="I273" s="146">
        <v>0.036</v>
      </c>
      <c r="J273" s="147" t="s">
        <v>176</v>
      </c>
      <c r="K273" s="147" t="s">
        <v>3338</v>
      </c>
    </row>
    <row r="274" ht="18.95" hidden="1" customHeight="1" spans="1:11">
      <c r="A274" s="139" t="s">
        <v>165</v>
      </c>
      <c r="B274" s="109" t="s">
        <v>165</v>
      </c>
      <c r="C274" s="109" t="s">
        <v>595</v>
      </c>
      <c r="D274" s="101" t="s">
        <v>599</v>
      </c>
      <c r="E274" s="109" t="s">
        <v>176</v>
      </c>
      <c r="F274" s="52" t="s">
        <v>3689</v>
      </c>
      <c r="G274" s="142">
        <v>39540</v>
      </c>
      <c r="H274" s="142">
        <v>40700</v>
      </c>
      <c r="I274" s="148">
        <v>0.029</v>
      </c>
      <c r="J274" s="147" t="s">
        <v>176</v>
      </c>
      <c r="K274" s="147" t="s">
        <v>3338</v>
      </c>
    </row>
    <row r="275" ht="18.95" hidden="1" customHeight="1" spans="1:11">
      <c r="A275" s="139" t="s">
        <v>165</v>
      </c>
      <c r="B275" s="109" t="s">
        <v>165</v>
      </c>
      <c r="C275" s="109" t="s">
        <v>595</v>
      </c>
      <c r="D275" s="101" t="s">
        <v>601</v>
      </c>
      <c r="E275" s="109" t="s">
        <v>176</v>
      </c>
      <c r="F275" s="52" t="s">
        <v>3690</v>
      </c>
      <c r="G275" s="142">
        <v>108936</v>
      </c>
      <c r="H275" s="142">
        <v>111500</v>
      </c>
      <c r="I275" s="148">
        <v>0.024</v>
      </c>
      <c r="J275" s="147" t="s">
        <v>176</v>
      </c>
      <c r="K275" s="147" t="s">
        <v>3338</v>
      </c>
    </row>
    <row r="276" ht="18.95" hidden="1" customHeight="1" spans="1:11">
      <c r="A276" s="139" t="s">
        <v>165</v>
      </c>
      <c r="B276" s="109" t="s">
        <v>165</v>
      </c>
      <c r="C276" s="109" t="s">
        <v>595</v>
      </c>
      <c r="D276" s="101" t="s">
        <v>603</v>
      </c>
      <c r="E276" s="109" t="s">
        <v>176</v>
      </c>
      <c r="F276" s="35" t="s">
        <v>3691</v>
      </c>
      <c r="G276" s="142">
        <v>2549</v>
      </c>
      <c r="H276" s="140">
        <v>2600</v>
      </c>
      <c r="I276" s="146">
        <v>0.02</v>
      </c>
      <c r="J276" s="147" t="s">
        <v>176</v>
      </c>
      <c r="K276" s="147" t="s">
        <v>3338</v>
      </c>
    </row>
    <row r="277" ht="18.95" hidden="1" customHeight="1" spans="1:11">
      <c r="A277" s="139" t="s">
        <v>165</v>
      </c>
      <c r="B277" s="109" t="s">
        <v>165</v>
      </c>
      <c r="C277" s="109" t="s">
        <v>595</v>
      </c>
      <c r="D277" s="101" t="s">
        <v>605</v>
      </c>
      <c r="E277" s="109" t="s">
        <v>176</v>
      </c>
      <c r="F277" s="52" t="s">
        <v>3692</v>
      </c>
      <c r="G277" s="142">
        <v>82</v>
      </c>
      <c r="H277" s="141">
        <v>85</v>
      </c>
      <c r="I277" s="148">
        <v>0.037</v>
      </c>
      <c r="J277" s="147" t="s">
        <v>176</v>
      </c>
      <c r="K277" s="147" t="s">
        <v>3338</v>
      </c>
    </row>
    <row r="278" ht="18.95" hidden="1" customHeight="1" spans="1:11">
      <c r="A278" s="139" t="s">
        <v>165</v>
      </c>
      <c r="B278" s="109" t="s">
        <v>165</v>
      </c>
      <c r="C278" s="109" t="s">
        <v>595</v>
      </c>
      <c r="D278" s="101" t="s">
        <v>607</v>
      </c>
      <c r="E278" s="109" t="s">
        <v>176</v>
      </c>
      <c r="F278" s="52" t="s">
        <v>3693</v>
      </c>
      <c r="G278" s="142">
        <v>9319</v>
      </c>
      <c r="H278" s="142">
        <v>9500</v>
      </c>
      <c r="I278" s="148">
        <v>0.019</v>
      </c>
      <c r="J278" s="147" t="s">
        <v>176</v>
      </c>
      <c r="K278" s="147" t="s">
        <v>3338</v>
      </c>
    </row>
    <row r="279" ht="18.95" hidden="1" customHeight="1" spans="1:11">
      <c r="A279" s="139" t="s">
        <v>165</v>
      </c>
      <c r="B279" s="109" t="s">
        <v>165</v>
      </c>
      <c r="C279" s="109" t="s">
        <v>595</v>
      </c>
      <c r="D279" s="101" t="s">
        <v>609</v>
      </c>
      <c r="E279" s="109" t="s">
        <v>176</v>
      </c>
      <c r="F279" s="52" t="s">
        <v>3694</v>
      </c>
      <c r="G279" s="142">
        <v>0</v>
      </c>
      <c r="H279" s="142">
        <v>0</v>
      </c>
      <c r="I279" s="148" t="s">
        <v>165</v>
      </c>
      <c r="J279" s="147" t="s">
        <v>3338</v>
      </c>
      <c r="K279" s="147" t="s">
        <v>3338</v>
      </c>
    </row>
    <row r="280" ht="18.95" hidden="1" customHeight="1" spans="1:11">
      <c r="A280" s="139" t="s">
        <v>165</v>
      </c>
      <c r="B280" s="109" t="s">
        <v>165</v>
      </c>
      <c r="C280" s="109" t="s">
        <v>595</v>
      </c>
      <c r="D280" s="101" t="s">
        <v>611</v>
      </c>
      <c r="E280" s="109" t="s">
        <v>176</v>
      </c>
      <c r="F280" s="52" t="s">
        <v>3695</v>
      </c>
      <c r="G280" s="142">
        <v>3</v>
      </c>
      <c r="H280" s="142"/>
      <c r="I280" s="148">
        <v>-1</v>
      </c>
      <c r="J280" s="147" t="s">
        <v>176</v>
      </c>
      <c r="K280" s="147" t="s">
        <v>3338</v>
      </c>
    </row>
    <row r="281" ht="18.95" hidden="1" customHeight="1" spans="1:11">
      <c r="A281" s="139" t="s">
        <v>165</v>
      </c>
      <c r="B281" s="109"/>
      <c r="C281" s="109" t="s">
        <v>595</v>
      </c>
      <c r="D281" s="694" t="s">
        <v>613</v>
      </c>
      <c r="E281" s="109" t="s">
        <v>176</v>
      </c>
      <c r="F281" s="52" t="s">
        <v>3696</v>
      </c>
      <c r="G281" s="142">
        <v>0</v>
      </c>
      <c r="H281" s="142">
        <v>0</v>
      </c>
      <c r="I281" s="148" t="s">
        <v>165</v>
      </c>
      <c r="J281" s="147" t="s">
        <v>3338</v>
      </c>
      <c r="K281" s="147" t="s">
        <v>3338</v>
      </c>
    </row>
    <row r="282" ht="18.95" hidden="1" customHeight="1" spans="1:11">
      <c r="A282" s="139" t="s">
        <v>165</v>
      </c>
      <c r="B282" s="109"/>
      <c r="C282" s="109" t="s">
        <v>595</v>
      </c>
      <c r="D282" s="694" t="s">
        <v>615</v>
      </c>
      <c r="E282" s="109" t="s">
        <v>176</v>
      </c>
      <c r="F282" s="51" t="s">
        <v>3697</v>
      </c>
      <c r="G282" s="142">
        <v>3003</v>
      </c>
      <c r="H282" s="143">
        <v>3115</v>
      </c>
      <c r="I282" s="149">
        <v>0.037</v>
      </c>
      <c r="J282" s="147" t="s">
        <v>176</v>
      </c>
      <c r="K282" s="147" t="s">
        <v>3338</v>
      </c>
    </row>
    <row r="283" ht="18.95" hidden="1" customHeight="1" spans="1:11">
      <c r="A283" s="139" t="s">
        <v>165</v>
      </c>
      <c r="B283" s="695" t="s">
        <v>593</v>
      </c>
      <c r="C283" s="109"/>
      <c r="D283" s="101" t="s">
        <v>617</v>
      </c>
      <c r="E283" s="109"/>
      <c r="F283" s="52" t="s">
        <v>616</v>
      </c>
      <c r="G283" s="141">
        <v>1254526</v>
      </c>
      <c r="H283" s="141">
        <v>1294000</v>
      </c>
      <c r="I283" s="148">
        <v>0.031</v>
      </c>
      <c r="J283" s="147" t="s">
        <v>176</v>
      </c>
      <c r="K283" s="147" t="s">
        <v>176</v>
      </c>
    </row>
    <row r="284" ht="18.95" hidden="1" customHeight="1" spans="1:11">
      <c r="A284" s="139" t="s">
        <v>165</v>
      </c>
      <c r="B284" s="109" t="s">
        <v>165</v>
      </c>
      <c r="C284" s="109" t="s">
        <v>617</v>
      </c>
      <c r="D284" s="101" t="s">
        <v>618</v>
      </c>
      <c r="E284" s="109" t="s">
        <v>176</v>
      </c>
      <c r="F284" s="52" t="s">
        <v>3561</v>
      </c>
      <c r="G284" s="142">
        <v>560775</v>
      </c>
      <c r="H284" s="142">
        <v>586000</v>
      </c>
      <c r="I284" s="148">
        <v>0.045</v>
      </c>
      <c r="J284" s="147" t="s">
        <v>176</v>
      </c>
      <c r="K284" s="147" t="s">
        <v>3338</v>
      </c>
    </row>
    <row r="285" ht="18.95" hidden="1" customHeight="1" spans="1:11">
      <c r="A285" s="139" t="s">
        <v>165</v>
      </c>
      <c r="B285" s="109" t="s">
        <v>165</v>
      </c>
      <c r="C285" s="109" t="s">
        <v>617</v>
      </c>
      <c r="D285" s="101" t="s">
        <v>619</v>
      </c>
      <c r="E285" s="109" t="s">
        <v>176</v>
      </c>
      <c r="F285" s="52" t="s">
        <v>3562</v>
      </c>
      <c r="G285" s="142">
        <v>69264</v>
      </c>
      <c r="H285" s="142">
        <v>71000</v>
      </c>
      <c r="I285" s="148">
        <v>0.025</v>
      </c>
      <c r="J285" s="147" t="s">
        <v>176</v>
      </c>
      <c r="K285" s="147" t="s">
        <v>3338</v>
      </c>
    </row>
    <row r="286" ht="18.95" hidden="1" customHeight="1" spans="1:11">
      <c r="A286" s="139" t="s">
        <v>165</v>
      </c>
      <c r="B286" s="109" t="s">
        <v>165</v>
      </c>
      <c r="C286" s="109" t="s">
        <v>617</v>
      </c>
      <c r="D286" s="101" t="s">
        <v>620</v>
      </c>
      <c r="E286" s="109" t="s">
        <v>176</v>
      </c>
      <c r="F286" s="52" t="s">
        <v>3563</v>
      </c>
      <c r="G286" s="142">
        <v>12</v>
      </c>
      <c r="H286" s="142">
        <v>13</v>
      </c>
      <c r="I286" s="148">
        <v>0.083</v>
      </c>
      <c r="J286" s="147" t="s">
        <v>176</v>
      </c>
      <c r="K286" s="147" t="s">
        <v>3338</v>
      </c>
    </row>
    <row r="287" ht="18.95" hidden="1" customHeight="1" spans="1:11">
      <c r="A287" s="139" t="s">
        <v>165</v>
      </c>
      <c r="B287" s="109" t="s">
        <v>165</v>
      </c>
      <c r="C287" s="109" t="s">
        <v>617</v>
      </c>
      <c r="D287" s="101" t="s">
        <v>622</v>
      </c>
      <c r="E287" s="109" t="s">
        <v>176</v>
      </c>
      <c r="F287" s="35" t="s">
        <v>3698</v>
      </c>
      <c r="G287" s="142">
        <v>102680</v>
      </c>
      <c r="H287" s="140">
        <v>104920</v>
      </c>
      <c r="I287" s="146">
        <v>0.022</v>
      </c>
      <c r="J287" s="147" t="s">
        <v>176</v>
      </c>
      <c r="K287" s="147" t="s">
        <v>3338</v>
      </c>
    </row>
    <row r="288" ht="18.95" hidden="1" customHeight="1" spans="1:11">
      <c r="A288" s="139" t="s">
        <v>165</v>
      </c>
      <c r="B288" s="109" t="s">
        <v>165</v>
      </c>
      <c r="C288" s="109" t="s">
        <v>617</v>
      </c>
      <c r="D288" s="101" t="s">
        <v>624</v>
      </c>
      <c r="E288" s="109" t="s">
        <v>176</v>
      </c>
      <c r="F288" s="52" t="s">
        <v>3699</v>
      </c>
      <c r="G288" s="142">
        <v>9292</v>
      </c>
      <c r="H288" s="141">
        <v>9540</v>
      </c>
      <c r="I288" s="148">
        <v>0.027</v>
      </c>
      <c r="J288" s="147" t="s">
        <v>176</v>
      </c>
      <c r="K288" s="147" t="s">
        <v>3338</v>
      </c>
    </row>
    <row r="289" ht="18.95" hidden="1" customHeight="1" spans="1:11">
      <c r="A289" s="139" t="s">
        <v>165</v>
      </c>
      <c r="B289" s="109" t="s">
        <v>165</v>
      </c>
      <c r="C289" s="109" t="s">
        <v>617</v>
      </c>
      <c r="D289" s="101" t="s">
        <v>626</v>
      </c>
      <c r="E289" s="109" t="s">
        <v>176</v>
      </c>
      <c r="F289" s="52" t="s">
        <v>3700</v>
      </c>
      <c r="G289" s="142">
        <v>25241</v>
      </c>
      <c r="H289" s="142">
        <v>25800</v>
      </c>
      <c r="I289" s="148">
        <v>0.022</v>
      </c>
      <c r="J289" s="147" t="s">
        <v>176</v>
      </c>
      <c r="K289" s="147" t="s">
        <v>3338</v>
      </c>
    </row>
    <row r="290" ht="18.95" hidden="1" customHeight="1" spans="1:11">
      <c r="A290" s="139" t="s">
        <v>165</v>
      </c>
      <c r="B290" s="109" t="s">
        <v>165</v>
      </c>
      <c r="C290" s="109" t="s">
        <v>617</v>
      </c>
      <c r="D290" s="101" t="s">
        <v>628</v>
      </c>
      <c r="E290" s="109" t="s">
        <v>176</v>
      </c>
      <c r="F290" s="52" t="s">
        <v>3701</v>
      </c>
      <c r="G290" s="142">
        <v>5515</v>
      </c>
      <c r="H290" s="142">
        <v>5600</v>
      </c>
      <c r="I290" s="148">
        <v>0.015</v>
      </c>
      <c r="J290" s="147" t="s">
        <v>176</v>
      </c>
      <c r="K290" s="147" t="s">
        <v>3338</v>
      </c>
    </row>
    <row r="291" ht="18.95" hidden="1" customHeight="1" spans="1:11">
      <c r="A291" s="139" t="s">
        <v>165</v>
      </c>
      <c r="B291" s="109" t="s">
        <v>165</v>
      </c>
      <c r="C291" s="109" t="s">
        <v>617</v>
      </c>
      <c r="D291" s="101" t="s">
        <v>630</v>
      </c>
      <c r="E291" s="109" t="s">
        <v>176</v>
      </c>
      <c r="F291" s="52" t="s">
        <v>3702</v>
      </c>
      <c r="G291" s="142">
        <v>2927</v>
      </c>
      <c r="H291" s="142">
        <v>5500</v>
      </c>
      <c r="I291" s="148">
        <v>0.879</v>
      </c>
      <c r="J291" s="147" t="s">
        <v>176</v>
      </c>
      <c r="K291" s="147" t="s">
        <v>3338</v>
      </c>
    </row>
    <row r="292" ht="18.95" hidden="1" customHeight="1" spans="1:11">
      <c r="A292" s="139" t="s">
        <v>165</v>
      </c>
      <c r="B292" s="109" t="s">
        <v>165</v>
      </c>
      <c r="C292" s="109" t="s">
        <v>617</v>
      </c>
      <c r="D292" s="101" t="s">
        <v>632</v>
      </c>
      <c r="E292" s="109" t="s">
        <v>176</v>
      </c>
      <c r="F292" s="52" t="s">
        <v>3703</v>
      </c>
      <c r="G292" s="142">
        <v>2488</v>
      </c>
      <c r="H292" s="142">
        <v>2550</v>
      </c>
      <c r="I292" s="148">
        <v>0.025</v>
      </c>
      <c r="J292" s="147" t="s">
        <v>176</v>
      </c>
      <c r="K292" s="147" t="s">
        <v>3338</v>
      </c>
    </row>
    <row r="293" ht="18.95" hidden="1" customHeight="1" spans="1:11">
      <c r="A293" s="139" t="s">
        <v>165</v>
      </c>
      <c r="B293" s="109" t="s">
        <v>165</v>
      </c>
      <c r="C293" s="109" t="s">
        <v>617</v>
      </c>
      <c r="D293" s="101" t="s">
        <v>634</v>
      </c>
      <c r="E293" s="109" t="s">
        <v>176</v>
      </c>
      <c r="F293" s="52" t="s">
        <v>3704</v>
      </c>
      <c r="G293" s="142">
        <v>706</v>
      </c>
      <c r="H293" s="142">
        <v>720</v>
      </c>
      <c r="I293" s="148">
        <v>0.02</v>
      </c>
      <c r="J293" s="147" t="s">
        <v>176</v>
      </c>
      <c r="K293" s="147" t="s">
        <v>3338</v>
      </c>
    </row>
    <row r="294" ht="18.95" hidden="1" customHeight="1" spans="1:11">
      <c r="A294" s="139" t="s">
        <v>165</v>
      </c>
      <c r="B294" s="109" t="s">
        <v>165</v>
      </c>
      <c r="C294" s="109" t="s">
        <v>617</v>
      </c>
      <c r="D294" s="101" t="s">
        <v>636</v>
      </c>
      <c r="E294" s="109" t="s">
        <v>176</v>
      </c>
      <c r="F294" s="52" t="s">
        <v>3705</v>
      </c>
      <c r="G294" s="142">
        <v>78343</v>
      </c>
      <c r="H294" s="142">
        <v>81000</v>
      </c>
      <c r="I294" s="148">
        <v>0.034</v>
      </c>
      <c r="J294" s="147" t="s">
        <v>176</v>
      </c>
      <c r="K294" s="147" t="s">
        <v>3338</v>
      </c>
    </row>
    <row r="295" ht="18.95" hidden="1" customHeight="1" spans="1:11">
      <c r="A295" s="139" t="s">
        <v>165</v>
      </c>
      <c r="B295" s="109" t="s">
        <v>165</v>
      </c>
      <c r="C295" s="109" t="s">
        <v>617</v>
      </c>
      <c r="D295" s="101" t="s">
        <v>638</v>
      </c>
      <c r="E295" s="109" t="s">
        <v>176</v>
      </c>
      <c r="F295" s="52" t="s">
        <v>3706</v>
      </c>
      <c r="G295" s="142">
        <v>158619</v>
      </c>
      <c r="H295" s="142">
        <v>163000</v>
      </c>
      <c r="I295" s="148">
        <v>0.028</v>
      </c>
      <c r="J295" s="147" t="s">
        <v>176</v>
      </c>
      <c r="K295" s="147" t="s">
        <v>3338</v>
      </c>
    </row>
    <row r="296" ht="18.95" hidden="1" customHeight="1" spans="1:11">
      <c r="A296" s="139" t="s">
        <v>165</v>
      </c>
      <c r="B296" s="109" t="s">
        <v>165</v>
      </c>
      <c r="C296" s="109" t="s">
        <v>617</v>
      </c>
      <c r="D296" s="101" t="s">
        <v>640</v>
      </c>
      <c r="E296" s="109" t="s">
        <v>176</v>
      </c>
      <c r="F296" s="52" t="s">
        <v>3707</v>
      </c>
      <c r="G296" s="142">
        <v>5146</v>
      </c>
      <c r="H296" s="142">
        <v>5300</v>
      </c>
      <c r="I296" s="148">
        <v>0.03</v>
      </c>
      <c r="J296" s="147" t="s">
        <v>176</v>
      </c>
      <c r="K296" s="147" t="s">
        <v>3338</v>
      </c>
    </row>
    <row r="297" ht="18.95" hidden="1" customHeight="1" spans="1:11">
      <c r="A297" s="139" t="s">
        <v>165</v>
      </c>
      <c r="B297" s="109" t="s">
        <v>165</v>
      </c>
      <c r="C297" s="109" t="s">
        <v>617</v>
      </c>
      <c r="D297" s="101" t="s">
        <v>642</v>
      </c>
      <c r="E297" s="109" t="s">
        <v>176</v>
      </c>
      <c r="F297" s="52" t="s">
        <v>3708</v>
      </c>
      <c r="G297" s="142">
        <v>29987</v>
      </c>
      <c r="H297" s="142">
        <v>30500</v>
      </c>
      <c r="I297" s="148">
        <v>0.017</v>
      </c>
      <c r="J297" s="147" t="s">
        <v>176</v>
      </c>
      <c r="K297" s="147" t="s">
        <v>3338</v>
      </c>
    </row>
    <row r="298" ht="18.95" hidden="1" customHeight="1" spans="1:11">
      <c r="A298" s="139" t="s">
        <v>165</v>
      </c>
      <c r="B298" s="109" t="s">
        <v>165</v>
      </c>
      <c r="C298" s="109" t="s">
        <v>617</v>
      </c>
      <c r="D298" s="101" t="s">
        <v>644</v>
      </c>
      <c r="E298" s="109" t="s">
        <v>176</v>
      </c>
      <c r="F298" s="52" t="s">
        <v>3709</v>
      </c>
      <c r="G298" s="142">
        <v>4895</v>
      </c>
      <c r="H298" s="141">
        <v>5000</v>
      </c>
      <c r="I298" s="148">
        <v>0.021</v>
      </c>
      <c r="J298" s="147" t="s">
        <v>176</v>
      </c>
      <c r="K298" s="147" t="s">
        <v>3338</v>
      </c>
    </row>
    <row r="299" ht="18.95" hidden="1" customHeight="1" spans="1:11">
      <c r="A299" s="139" t="s">
        <v>165</v>
      </c>
      <c r="B299" s="109" t="s">
        <v>165</v>
      </c>
      <c r="C299" s="109" t="s">
        <v>617</v>
      </c>
      <c r="D299" s="101" t="s">
        <v>646</v>
      </c>
      <c r="E299" s="109" t="s">
        <v>176</v>
      </c>
      <c r="F299" s="52" t="s">
        <v>3710</v>
      </c>
      <c r="G299" s="142">
        <v>11027</v>
      </c>
      <c r="H299" s="142">
        <v>11240</v>
      </c>
      <c r="I299" s="148">
        <v>0.019</v>
      </c>
      <c r="J299" s="147" t="s">
        <v>176</v>
      </c>
      <c r="K299" s="147" t="s">
        <v>3338</v>
      </c>
    </row>
    <row r="300" ht="18.95" hidden="1" customHeight="1" spans="1:11">
      <c r="A300" s="139" t="s">
        <v>165</v>
      </c>
      <c r="B300" s="109" t="s">
        <v>165</v>
      </c>
      <c r="C300" s="109" t="s">
        <v>617</v>
      </c>
      <c r="D300" s="101" t="s">
        <v>648</v>
      </c>
      <c r="E300" s="109" t="s">
        <v>176</v>
      </c>
      <c r="F300" s="52" t="s">
        <v>3711</v>
      </c>
      <c r="G300" s="142">
        <v>39542</v>
      </c>
      <c r="H300" s="142">
        <v>40000</v>
      </c>
      <c r="I300" s="148">
        <v>0.012</v>
      </c>
      <c r="J300" s="147" t="s">
        <v>176</v>
      </c>
      <c r="K300" s="147" t="s">
        <v>3338</v>
      </c>
    </row>
    <row r="301" ht="18.95" hidden="1" customHeight="1" spans="1:11">
      <c r="A301" s="139" t="s">
        <v>165</v>
      </c>
      <c r="B301" s="109" t="s">
        <v>165</v>
      </c>
      <c r="C301" s="109" t="s">
        <v>617</v>
      </c>
      <c r="D301" s="101" t="s">
        <v>650</v>
      </c>
      <c r="E301" s="109" t="s">
        <v>176</v>
      </c>
      <c r="F301" s="52" t="s">
        <v>3712</v>
      </c>
      <c r="G301" s="142">
        <v>593</v>
      </c>
      <c r="H301" s="142">
        <v>600</v>
      </c>
      <c r="I301" s="148">
        <v>0.012</v>
      </c>
      <c r="J301" s="147" t="s">
        <v>176</v>
      </c>
      <c r="K301" s="147" t="s">
        <v>3338</v>
      </c>
    </row>
    <row r="302" ht="18.95" hidden="1" customHeight="1" spans="1:11">
      <c r="A302" s="139" t="s">
        <v>165</v>
      </c>
      <c r="B302" s="109" t="s">
        <v>165</v>
      </c>
      <c r="C302" s="109" t="s">
        <v>617</v>
      </c>
      <c r="D302" s="101" t="s">
        <v>651</v>
      </c>
      <c r="E302" s="109" t="s">
        <v>176</v>
      </c>
      <c r="F302" s="52" t="s">
        <v>3599</v>
      </c>
      <c r="G302" s="142">
        <v>21488</v>
      </c>
      <c r="H302" s="142">
        <v>22000</v>
      </c>
      <c r="I302" s="148">
        <v>0.024</v>
      </c>
      <c r="J302" s="147" t="s">
        <v>176</v>
      </c>
      <c r="K302" s="147" t="s">
        <v>3338</v>
      </c>
    </row>
    <row r="303" ht="18.95" hidden="1" customHeight="1" spans="1:11">
      <c r="A303" s="139" t="s">
        <v>165</v>
      </c>
      <c r="B303" s="109" t="s">
        <v>165</v>
      </c>
      <c r="C303" s="109" t="s">
        <v>617</v>
      </c>
      <c r="D303" s="101" t="s">
        <v>652</v>
      </c>
      <c r="E303" s="109" t="s">
        <v>176</v>
      </c>
      <c r="F303" s="52" t="s">
        <v>3570</v>
      </c>
      <c r="G303" s="142">
        <v>639</v>
      </c>
      <c r="H303" s="142">
        <v>648</v>
      </c>
      <c r="I303" s="148">
        <v>0.014</v>
      </c>
      <c r="J303" s="147" t="s">
        <v>176</v>
      </c>
      <c r="K303" s="147" t="s">
        <v>3338</v>
      </c>
    </row>
    <row r="304" ht="18.95" hidden="1" customHeight="1" spans="1:11">
      <c r="A304" s="139" t="s">
        <v>165</v>
      </c>
      <c r="B304" s="109"/>
      <c r="C304" s="109" t="s">
        <v>617</v>
      </c>
      <c r="D304" s="101" t="s">
        <v>654</v>
      </c>
      <c r="E304" s="109" t="s">
        <v>176</v>
      </c>
      <c r="F304" s="51" t="s">
        <v>3713</v>
      </c>
      <c r="G304" s="142">
        <v>125347</v>
      </c>
      <c r="H304" s="143">
        <v>123069</v>
      </c>
      <c r="I304" s="149">
        <v>-0.018</v>
      </c>
      <c r="J304" s="147" t="s">
        <v>176</v>
      </c>
      <c r="K304" s="147" t="s">
        <v>3338</v>
      </c>
    </row>
    <row r="305" ht="18.95" hidden="1" customHeight="1" spans="1:11">
      <c r="A305" s="139" t="s">
        <v>165</v>
      </c>
      <c r="B305" s="695" t="s">
        <v>593</v>
      </c>
      <c r="C305" s="109"/>
      <c r="D305" s="101" t="s">
        <v>656</v>
      </c>
      <c r="E305" s="109"/>
      <c r="F305" s="52" t="s">
        <v>655</v>
      </c>
      <c r="G305" s="141">
        <v>32988</v>
      </c>
      <c r="H305" s="141">
        <v>34200</v>
      </c>
      <c r="I305" s="148">
        <v>0.037</v>
      </c>
      <c r="J305" s="147" t="s">
        <v>176</v>
      </c>
      <c r="K305" s="147" t="s">
        <v>176</v>
      </c>
    </row>
    <row r="306" ht="18.95" hidden="1" customHeight="1" spans="1:11">
      <c r="A306" s="139" t="s">
        <v>165</v>
      </c>
      <c r="B306" s="109" t="s">
        <v>165</v>
      </c>
      <c r="C306" s="109" t="s">
        <v>656</v>
      </c>
      <c r="D306" s="101" t="s">
        <v>657</v>
      </c>
      <c r="E306" s="109" t="s">
        <v>176</v>
      </c>
      <c r="F306" s="52" t="s">
        <v>3561</v>
      </c>
      <c r="G306" s="142">
        <v>22384</v>
      </c>
      <c r="H306" s="142">
        <v>23500</v>
      </c>
      <c r="I306" s="148">
        <v>0.05</v>
      </c>
      <c r="J306" s="147" t="s">
        <v>176</v>
      </c>
      <c r="K306" s="147" t="s">
        <v>3338</v>
      </c>
    </row>
    <row r="307" ht="18.95" hidden="1" customHeight="1" spans="1:11">
      <c r="A307" s="139" t="s">
        <v>165</v>
      </c>
      <c r="B307" s="109" t="s">
        <v>165</v>
      </c>
      <c r="C307" s="109" t="s">
        <v>656</v>
      </c>
      <c r="D307" s="101" t="s">
        <v>658</v>
      </c>
      <c r="E307" s="109" t="s">
        <v>176</v>
      </c>
      <c r="F307" s="52" t="s">
        <v>3562</v>
      </c>
      <c r="G307" s="142">
        <v>48</v>
      </c>
      <c r="H307" s="142">
        <v>50</v>
      </c>
      <c r="I307" s="148">
        <v>0.042</v>
      </c>
      <c r="J307" s="147" t="s">
        <v>176</v>
      </c>
      <c r="K307" s="147" t="s">
        <v>3338</v>
      </c>
    </row>
    <row r="308" ht="18.95" hidden="1" customHeight="1" spans="1:11">
      <c r="A308" s="139" t="s">
        <v>165</v>
      </c>
      <c r="B308" s="109" t="s">
        <v>165</v>
      </c>
      <c r="C308" s="109" t="s">
        <v>656</v>
      </c>
      <c r="D308" s="101" t="s">
        <v>659</v>
      </c>
      <c r="E308" s="109" t="s">
        <v>176</v>
      </c>
      <c r="F308" s="52" t="s">
        <v>3563</v>
      </c>
      <c r="G308" s="142">
        <v>0</v>
      </c>
      <c r="H308" s="142">
        <v>0</v>
      </c>
      <c r="I308" s="148" t="s">
        <v>165</v>
      </c>
      <c r="J308" s="147" t="s">
        <v>3338</v>
      </c>
      <c r="K308" s="147" t="s">
        <v>3338</v>
      </c>
    </row>
    <row r="309" ht="18.95" hidden="1" customHeight="1" spans="1:11">
      <c r="A309" s="139" t="s">
        <v>165</v>
      </c>
      <c r="B309" s="109" t="s">
        <v>165</v>
      </c>
      <c r="C309" s="109" t="s">
        <v>656</v>
      </c>
      <c r="D309" s="101" t="s">
        <v>661</v>
      </c>
      <c r="E309" s="109" t="s">
        <v>176</v>
      </c>
      <c r="F309" s="52" t="s">
        <v>3714</v>
      </c>
      <c r="G309" s="142">
        <v>4392</v>
      </c>
      <c r="H309" s="142">
        <v>4450</v>
      </c>
      <c r="I309" s="148">
        <v>0.013</v>
      </c>
      <c r="J309" s="147" t="s">
        <v>176</v>
      </c>
      <c r="K309" s="147" t="s">
        <v>3338</v>
      </c>
    </row>
    <row r="310" ht="18.95" hidden="1" customHeight="1" spans="1:11">
      <c r="A310" s="139" t="s">
        <v>165</v>
      </c>
      <c r="B310" s="109" t="s">
        <v>165</v>
      </c>
      <c r="C310" s="109" t="s">
        <v>656</v>
      </c>
      <c r="D310" s="101" t="s">
        <v>662</v>
      </c>
      <c r="E310" s="109" t="s">
        <v>176</v>
      </c>
      <c r="F310" s="52" t="s">
        <v>3570</v>
      </c>
      <c r="G310" s="142">
        <v>120</v>
      </c>
      <c r="H310" s="142">
        <v>125</v>
      </c>
      <c r="I310" s="148">
        <v>0.042</v>
      </c>
      <c r="J310" s="147" t="s">
        <v>176</v>
      </c>
      <c r="K310" s="147" t="s">
        <v>3338</v>
      </c>
    </row>
    <row r="311" ht="18.95" hidden="1" customHeight="1" spans="1:11">
      <c r="A311" s="139" t="s">
        <v>165</v>
      </c>
      <c r="B311" s="109"/>
      <c r="C311" s="109" t="s">
        <v>656</v>
      </c>
      <c r="D311" s="101" t="s">
        <v>664</v>
      </c>
      <c r="E311" s="109" t="s">
        <v>176</v>
      </c>
      <c r="F311" s="51" t="s">
        <v>3715</v>
      </c>
      <c r="G311" s="142">
        <v>6044</v>
      </c>
      <c r="H311" s="143">
        <v>6075</v>
      </c>
      <c r="I311" s="149">
        <v>0.005</v>
      </c>
      <c r="J311" s="147" t="s">
        <v>176</v>
      </c>
      <c r="K311" s="147" t="s">
        <v>3338</v>
      </c>
    </row>
    <row r="312" ht="18.95" hidden="1" customHeight="1" spans="1:11">
      <c r="A312" s="139" t="s">
        <v>165</v>
      </c>
      <c r="B312" s="695" t="s">
        <v>593</v>
      </c>
      <c r="C312" s="109"/>
      <c r="D312" s="101" t="s">
        <v>666</v>
      </c>
      <c r="E312" s="109"/>
      <c r="F312" s="52" t="s">
        <v>665</v>
      </c>
      <c r="G312" s="141">
        <v>151906</v>
      </c>
      <c r="H312" s="141">
        <v>155800</v>
      </c>
      <c r="I312" s="148">
        <v>0.026</v>
      </c>
      <c r="J312" s="147" t="s">
        <v>176</v>
      </c>
      <c r="K312" s="147" t="s">
        <v>176</v>
      </c>
    </row>
    <row r="313" ht="18.95" hidden="1" customHeight="1" spans="1:11">
      <c r="A313" s="139" t="s">
        <v>165</v>
      </c>
      <c r="B313" s="109" t="s">
        <v>165</v>
      </c>
      <c r="C313" s="109" t="s">
        <v>666</v>
      </c>
      <c r="D313" s="101" t="s">
        <v>667</v>
      </c>
      <c r="E313" s="109" t="s">
        <v>176</v>
      </c>
      <c r="F313" s="52" t="s">
        <v>3561</v>
      </c>
      <c r="G313" s="142">
        <v>76322</v>
      </c>
      <c r="H313" s="142">
        <v>80000</v>
      </c>
      <c r="I313" s="148">
        <v>0.048</v>
      </c>
      <c r="J313" s="147" t="s">
        <v>176</v>
      </c>
      <c r="K313" s="147" t="s">
        <v>3338</v>
      </c>
    </row>
    <row r="314" ht="18.95" hidden="1" customHeight="1" spans="1:11">
      <c r="A314" s="139" t="s">
        <v>165</v>
      </c>
      <c r="B314" s="109" t="s">
        <v>165</v>
      </c>
      <c r="C314" s="109" t="s">
        <v>666</v>
      </c>
      <c r="D314" s="101" t="s">
        <v>668</v>
      </c>
      <c r="E314" s="109" t="s">
        <v>176</v>
      </c>
      <c r="F314" s="52" t="s">
        <v>3562</v>
      </c>
      <c r="G314" s="142">
        <v>6421</v>
      </c>
      <c r="H314" s="142">
        <v>6500</v>
      </c>
      <c r="I314" s="148">
        <v>0.012</v>
      </c>
      <c r="J314" s="147" t="s">
        <v>176</v>
      </c>
      <c r="K314" s="147" t="s">
        <v>3338</v>
      </c>
    </row>
    <row r="315" ht="18.95" hidden="1" customHeight="1" spans="1:11">
      <c r="A315" s="139" t="s">
        <v>165</v>
      </c>
      <c r="B315" s="109" t="s">
        <v>165</v>
      </c>
      <c r="C315" s="109" t="s">
        <v>666</v>
      </c>
      <c r="D315" s="101" t="s">
        <v>669</v>
      </c>
      <c r="E315" s="109" t="s">
        <v>176</v>
      </c>
      <c r="F315" s="52" t="s">
        <v>3563</v>
      </c>
      <c r="G315" s="142">
        <v>25</v>
      </c>
      <c r="H315" s="142">
        <v>140</v>
      </c>
      <c r="I315" s="148">
        <v>4.6</v>
      </c>
      <c r="J315" s="147" t="s">
        <v>176</v>
      </c>
      <c r="K315" s="147" t="s">
        <v>3338</v>
      </c>
    </row>
    <row r="316" ht="18.95" hidden="1" customHeight="1" spans="1:11">
      <c r="A316" s="139" t="s">
        <v>165</v>
      </c>
      <c r="B316" s="109" t="s">
        <v>165</v>
      </c>
      <c r="C316" s="109" t="s">
        <v>666</v>
      </c>
      <c r="D316" s="101" t="s">
        <v>671</v>
      </c>
      <c r="E316" s="109" t="s">
        <v>176</v>
      </c>
      <c r="F316" s="52" t="s">
        <v>3716</v>
      </c>
      <c r="G316" s="142">
        <v>11916</v>
      </c>
      <c r="H316" s="142">
        <v>12400</v>
      </c>
      <c r="I316" s="148">
        <v>0.041</v>
      </c>
      <c r="J316" s="147" t="s">
        <v>176</v>
      </c>
      <c r="K316" s="147" t="s">
        <v>3338</v>
      </c>
    </row>
    <row r="317" ht="18.95" hidden="1" customHeight="1" spans="1:11">
      <c r="A317" s="139" t="s">
        <v>165</v>
      </c>
      <c r="B317" s="109" t="s">
        <v>165</v>
      </c>
      <c r="C317" s="109" t="s">
        <v>666</v>
      </c>
      <c r="D317" s="101" t="s">
        <v>673</v>
      </c>
      <c r="E317" s="109" t="s">
        <v>176</v>
      </c>
      <c r="F317" s="52" t="s">
        <v>3717</v>
      </c>
      <c r="G317" s="142">
        <v>5575</v>
      </c>
      <c r="H317" s="142">
        <v>5700</v>
      </c>
      <c r="I317" s="148">
        <v>0.022</v>
      </c>
      <c r="J317" s="147" t="s">
        <v>176</v>
      </c>
      <c r="K317" s="147" t="s">
        <v>3338</v>
      </c>
    </row>
    <row r="318" ht="18.95" hidden="1" customHeight="1" spans="1:11">
      <c r="A318" s="139" t="s">
        <v>165</v>
      </c>
      <c r="B318" s="109" t="s">
        <v>165</v>
      </c>
      <c r="C318" s="109" t="s">
        <v>666</v>
      </c>
      <c r="D318" s="101" t="s">
        <v>675</v>
      </c>
      <c r="E318" s="109" t="s">
        <v>176</v>
      </c>
      <c r="F318" s="52" t="s">
        <v>3718</v>
      </c>
      <c r="G318" s="142">
        <v>3243</v>
      </c>
      <c r="H318" s="142">
        <v>3300</v>
      </c>
      <c r="I318" s="148">
        <v>0.018</v>
      </c>
      <c r="J318" s="147" t="s">
        <v>176</v>
      </c>
      <c r="K318" s="147" t="s">
        <v>3338</v>
      </c>
    </row>
    <row r="319" ht="18.95" hidden="1" customHeight="1" spans="1:11">
      <c r="A319" s="139" t="s">
        <v>165</v>
      </c>
      <c r="B319" s="109" t="s">
        <v>165</v>
      </c>
      <c r="C319" s="109" t="s">
        <v>666</v>
      </c>
      <c r="D319" s="101" t="s">
        <v>677</v>
      </c>
      <c r="E319" s="109" t="s">
        <v>176</v>
      </c>
      <c r="F319" s="52" t="s">
        <v>3719</v>
      </c>
      <c r="G319" s="142">
        <v>1866</v>
      </c>
      <c r="H319" s="142">
        <v>1900</v>
      </c>
      <c r="I319" s="148">
        <v>0.018</v>
      </c>
      <c r="J319" s="147" t="s">
        <v>176</v>
      </c>
      <c r="K319" s="147" t="s">
        <v>3338</v>
      </c>
    </row>
    <row r="320" ht="18.95" hidden="1" customHeight="1" spans="1:11">
      <c r="A320" s="139" t="s">
        <v>165</v>
      </c>
      <c r="B320" s="109" t="s">
        <v>165</v>
      </c>
      <c r="C320" s="109" t="s">
        <v>666</v>
      </c>
      <c r="D320" s="101" t="s">
        <v>679</v>
      </c>
      <c r="E320" s="109" t="s">
        <v>176</v>
      </c>
      <c r="F320" s="52" t="s">
        <v>3720</v>
      </c>
      <c r="G320" s="142">
        <v>1666</v>
      </c>
      <c r="H320" s="141">
        <v>1700</v>
      </c>
      <c r="I320" s="148">
        <v>0.02</v>
      </c>
      <c r="J320" s="147" t="s">
        <v>176</v>
      </c>
      <c r="K320" s="147" t="s">
        <v>3338</v>
      </c>
    </row>
    <row r="321" ht="18.95" hidden="1" customHeight="1" spans="1:11">
      <c r="A321" s="139" t="s">
        <v>165</v>
      </c>
      <c r="B321" s="109" t="s">
        <v>165</v>
      </c>
      <c r="C321" s="109" t="s">
        <v>666</v>
      </c>
      <c r="D321" s="101" t="s">
        <v>681</v>
      </c>
      <c r="E321" s="109" t="s">
        <v>176</v>
      </c>
      <c r="F321" s="52" t="s">
        <v>3721</v>
      </c>
      <c r="G321" s="142">
        <v>18131</v>
      </c>
      <c r="H321" s="142">
        <v>17400</v>
      </c>
      <c r="I321" s="148">
        <v>-0.04</v>
      </c>
      <c r="J321" s="147" t="s">
        <v>176</v>
      </c>
      <c r="K321" s="147" t="s">
        <v>3338</v>
      </c>
    </row>
    <row r="322" ht="18.95" hidden="1" customHeight="1" spans="1:11">
      <c r="A322" s="139" t="s">
        <v>165</v>
      </c>
      <c r="B322" s="109" t="s">
        <v>165</v>
      </c>
      <c r="C322" s="109" t="s">
        <v>666</v>
      </c>
      <c r="D322" s="101" t="s">
        <v>682</v>
      </c>
      <c r="E322" s="109" t="s">
        <v>176</v>
      </c>
      <c r="F322" s="52" t="s">
        <v>3570</v>
      </c>
      <c r="G322" s="142">
        <v>55</v>
      </c>
      <c r="H322" s="142">
        <v>57</v>
      </c>
      <c r="I322" s="148">
        <v>0.036</v>
      </c>
      <c r="J322" s="147" t="s">
        <v>176</v>
      </c>
      <c r="K322" s="147" t="s">
        <v>3338</v>
      </c>
    </row>
    <row r="323" ht="18.95" hidden="1" customHeight="1" spans="1:11">
      <c r="A323" s="139" t="s">
        <v>165</v>
      </c>
      <c r="B323" s="109"/>
      <c r="C323" s="109" t="s">
        <v>666</v>
      </c>
      <c r="D323" s="101" t="s">
        <v>684</v>
      </c>
      <c r="E323" s="109" t="s">
        <v>176</v>
      </c>
      <c r="F323" s="51" t="s">
        <v>3722</v>
      </c>
      <c r="G323" s="142">
        <v>26686</v>
      </c>
      <c r="H323" s="143">
        <v>26703</v>
      </c>
      <c r="I323" s="149">
        <v>0.001</v>
      </c>
      <c r="J323" s="147" t="s">
        <v>176</v>
      </c>
      <c r="K323" s="147" t="s">
        <v>3338</v>
      </c>
    </row>
    <row r="324" ht="18.95" hidden="1" customHeight="1" spans="1:11">
      <c r="A324" s="139" t="s">
        <v>165</v>
      </c>
      <c r="B324" s="695" t="s">
        <v>593</v>
      </c>
      <c r="C324" s="109"/>
      <c r="D324" s="101" t="s">
        <v>686</v>
      </c>
      <c r="E324" s="109"/>
      <c r="F324" s="52" t="s">
        <v>685</v>
      </c>
      <c r="G324" s="141">
        <v>203867</v>
      </c>
      <c r="H324" s="141">
        <v>209500</v>
      </c>
      <c r="I324" s="148">
        <v>0.028</v>
      </c>
      <c r="J324" s="147" t="s">
        <v>176</v>
      </c>
      <c r="K324" s="147" t="s">
        <v>176</v>
      </c>
    </row>
    <row r="325" ht="18.95" hidden="1" customHeight="1" spans="1:11">
      <c r="A325" s="139" t="s">
        <v>165</v>
      </c>
      <c r="B325" s="109" t="s">
        <v>165</v>
      </c>
      <c r="C325" s="109" t="s">
        <v>686</v>
      </c>
      <c r="D325" s="101" t="s">
        <v>687</v>
      </c>
      <c r="E325" s="109" t="s">
        <v>176</v>
      </c>
      <c r="F325" s="52" t="s">
        <v>3561</v>
      </c>
      <c r="G325" s="142">
        <v>93111</v>
      </c>
      <c r="H325" s="142">
        <v>97500</v>
      </c>
      <c r="I325" s="148">
        <v>0.047</v>
      </c>
      <c r="J325" s="147" t="s">
        <v>176</v>
      </c>
      <c r="K325" s="147" t="s">
        <v>3338</v>
      </c>
    </row>
    <row r="326" ht="18.95" hidden="1" customHeight="1" spans="1:11">
      <c r="A326" s="139" t="s">
        <v>165</v>
      </c>
      <c r="B326" s="109" t="s">
        <v>165</v>
      </c>
      <c r="C326" s="109" t="s">
        <v>686</v>
      </c>
      <c r="D326" s="101" t="s">
        <v>688</v>
      </c>
      <c r="E326" s="109" t="s">
        <v>176</v>
      </c>
      <c r="F326" s="52" t="s">
        <v>3562</v>
      </c>
      <c r="G326" s="142">
        <v>10793</v>
      </c>
      <c r="H326" s="142">
        <v>11000</v>
      </c>
      <c r="I326" s="148">
        <v>0.019</v>
      </c>
      <c r="J326" s="147" t="s">
        <v>176</v>
      </c>
      <c r="K326" s="147" t="s">
        <v>3338</v>
      </c>
    </row>
    <row r="327" ht="18.95" hidden="1" customHeight="1" spans="1:11">
      <c r="A327" s="139" t="s">
        <v>165</v>
      </c>
      <c r="B327" s="109" t="s">
        <v>165</v>
      </c>
      <c r="C327" s="109" t="s">
        <v>686</v>
      </c>
      <c r="D327" s="101" t="s">
        <v>689</v>
      </c>
      <c r="E327" s="109" t="s">
        <v>176</v>
      </c>
      <c r="F327" s="52" t="s">
        <v>3563</v>
      </c>
      <c r="G327" s="142">
        <v>0</v>
      </c>
      <c r="H327" s="141">
        <v>0</v>
      </c>
      <c r="I327" s="148" t="s">
        <v>165</v>
      </c>
      <c r="J327" s="147" t="s">
        <v>3338</v>
      </c>
      <c r="K327" s="147" t="s">
        <v>3338</v>
      </c>
    </row>
    <row r="328" ht="18.95" hidden="1" customHeight="1" spans="1:11">
      <c r="A328" s="139" t="s">
        <v>165</v>
      </c>
      <c r="B328" s="109" t="s">
        <v>165</v>
      </c>
      <c r="C328" s="109" t="s">
        <v>686</v>
      </c>
      <c r="D328" s="101" t="s">
        <v>691</v>
      </c>
      <c r="E328" s="109" t="s">
        <v>176</v>
      </c>
      <c r="F328" s="52" t="s">
        <v>3723</v>
      </c>
      <c r="G328" s="142">
        <v>28106</v>
      </c>
      <c r="H328" s="142">
        <v>29000</v>
      </c>
      <c r="I328" s="148">
        <v>0.032</v>
      </c>
      <c r="J328" s="147" t="s">
        <v>176</v>
      </c>
      <c r="K328" s="147" t="s">
        <v>3338</v>
      </c>
    </row>
    <row r="329" ht="18.95" hidden="1" customHeight="1" spans="1:11">
      <c r="A329" s="139" t="s">
        <v>165</v>
      </c>
      <c r="B329" s="109" t="s">
        <v>165</v>
      </c>
      <c r="C329" s="109" t="s">
        <v>686</v>
      </c>
      <c r="D329" s="101" t="s">
        <v>693</v>
      </c>
      <c r="E329" s="109" t="s">
        <v>176</v>
      </c>
      <c r="F329" s="52" t="s">
        <v>3724</v>
      </c>
      <c r="G329" s="142">
        <v>10378</v>
      </c>
      <c r="H329" s="142">
        <v>10500</v>
      </c>
      <c r="I329" s="148">
        <v>0.012</v>
      </c>
      <c r="J329" s="147" t="s">
        <v>176</v>
      </c>
      <c r="K329" s="147" t="s">
        <v>3338</v>
      </c>
    </row>
    <row r="330" ht="18.95" hidden="1" customHeight="1" spans="1:11">
      <c r="A330" s="139" t="s">
        <v>165</v>
      </c>
      <c r="B330" s="109" t="s">
        <v>165</v>
      </c>
      <c r="C330" s="109" t="s">
        <v>686</v>
      </c>
      <c r="D330" s="101" t="s">
        <v>695</v>
      </c>
      <c r="E330" s="109" t="s">
        <v>176</v>
      </c>
      <c r="F330" s="52" t="s">
        <v>3725</v>
      </c>
      <c r="G330" s="142">
        <v>27863</v>
      </c>
      <c r="H330" s="142">
        <v>27500</v>
      </c>
      <c r="I330" s="148">
        <v>-0.013</v>
      </c>
      <c r="J330" s="147" t="s">
        <v>176</v>
      </c>
      <c r="K330" s="147" t="s">
        <v>3338</v>
      </c>
    </row>
    <row r="331" ht="18.95" hidden="1" customHeight="1" spans="1:11">
      <c r="A331" s="139" t="s">
        <v>165</v>
      </c>
      <c r="B331" s="109" t="s">
        <v>165</v>
      </c>
      <c r="C331" s="109" t="s">
        <v>686</v>
      </c>
      <c r="D331" s="101" t="s">
        <v>696</v>
      </c>
      <c r="E331" s="109" t="s">
        <v>176</v>
      </c>
      <c r="F331" s="52" t="s">
        <v>3570</v>
      </c>
      <c r="G331" s="142">
        <v>40</v>
      </c>
      <c r="H331" s="142">
        <v>41</v>
      </c>
      <c r="I331" s="148">
        <v>0.025</v>
      </c>
      <c r="J331" s="147" t="s">
        <v>176</v>
      </c>
      <c r="K331" s="147" t="s">
        <v>3338</v>
      </c>
    </row>
    <row r="332" ht="18.95" hidden="1" customHeight="1" spans="1:11">
      <c r="A332" s="139" t="s">
        <v>165</v>
      </c>
      <c r="B332" s="109"/>
      <c r="C332" s="109" t="s">
        <v>686</v>
      </c>
      <c r="D332" s="101" t="s">
        <v>698</v>
      </c>
      <c r="E332" s="109" t="s">
        <v>176</v>
      </c>
      <c r="F332" s="51" t="s">
        <v>3726</v>
      </c>
      <c r="G332" s="142">
        <v>33576</v>
      </c>
      <c r="H332" s="143">
        <v>33959</v>
      </c>
      <c r="I332" s="149">
        <v>0.011</v>
      </c>
      <c r="J332" s="147" t="s">
        <v>176</v>
      </c>
      <c r="K332" s="147" t="s">
        <v>3338</v>
      </c>
    </row>
    <row r="333" ht="18.95" hidden="1" customHeight="1" spans="1:11">
      <c r="A333" s="139" t="s">
        <v>165</v>
      </c>
      <c r="B333" s="695" t="s">
        <v>593</v>
      </c>
      <c r="C333" s="109"/>
      <c r="D333" s="101" t="s">
        <v>700</v>
      </c>
      <c r="E333" s="109"/>
      <c r="F333" s="52" t="s">
        <v>699</v>
      </c>
      <c r="G333" s="141">
        <v>93348</v>
      </c>
      <c r="H333" s="141">
        <v>96200</v>
      </c>
      <c r="I333" s="148">
        <v>0.031</v>
      </c>
      <c r="J333" s="147" t="s">
        <v>176</v>
      </c>
      <c r="K333" s="147" t="s">
        <v>176</v>
      </c>
    </row>
    <row r="334" ht="18.95" hidden="1" customHeight="1" spans="1:11">
      <c r="A334" s="139" t="s">
        <v>165</v>
      </c>
      <c r="B334" s="109" t="s">
        <v>165</v>
      </c>
      <c r="C334" s="109" t="s">
        <v>700</v>
      </c>
      <c r="D334" s="101" t="s">
        <v>701</v>
      </c>
      <c r="E334" s="109" t="s">
        <v>176</v>
      </c>
      <c r="F334" s="52" t="s">
        <v>3561</v>
      </c>
      <c r="G334" s="142">
        <v>43939</v>
      </c>
      <c r="H334" s="142">
        <v>46000</v>
      </c>
      <c r="I334" s="148">
        <v>0.047</v>
      </c>
      <c r="J334" s="147" t="s">
        <v>176</v>
      </c>
      <c r="K334" s="147" t="s">
        <v>3338</v>
      </c>
    </row>
    <row r="335" ht="18.95" hidden="1" customHeight="1" spans="1:11">
      <c r="A335" s="139" t="s">
        <v>165</v>
      </c>
      <c r="B335" s="109" t="s">
        <v>165</v>
      </c>
      <c r="C335" s="109" t="s">
        <v>700</v>
      </c>
      <c r="D335" s="101" t="s">
        <v>702</v>
      </c>
      <c r="E335" s="109" t="s">
        <v>176</v>
      </c>
      <c r="F335" s="52" t="s">
        <v>3562</v>
      </c>
      <c r="G335" s="142">
        <v>8528</v>
      </c>
      <c r="H335" s="142">
        <v>8630</v>
      </c>
      <c r="I335" s="148">
        <v>0.012</v>
      </c>
      <c r="J335" s="147" t="s">
        <v>176</v>
      </c>
      <c r="K335" s="147" t="s">
        <v>3338</v>
      </c>
    </row>
    <row r="336" ht="18.95" hidden="1" customHeight="1" spans="1:11">
      <c r="A336" s="139" t="s">
        <v>165</v>
      </c>
      <c r="B336" s="109" t="s">
        <v>165</v>
      </c>
      <c r="C336" s="109" t="s">
        <v>700</v>
      </c>
      <c r="D336" s="101" t="s">
        <v>703</v>
      </c>
      <c r="E336" s="109" t="s">
        <v>176</v>
      </c>
      <c r="F336" s="52" t="s">
        <v>3563</v>
      </c>
      <c r="G336" s="142">
        <v>0</v>
      </c>
      <c r="H336" s="142">
        <v>0</v>
      </c>
      <c r="I336" s="148" t="s">
        <v>165</v>
      </c>
      <c r="J336" s="147" t="s">
        <v>3338</v>
      </c>
      <c r="K336" s="147" t="s">
        <v>3338</v>
      </c>
    </row>
    <row r="337" ht="18.95" hidden="1" customHeight="1" spans="1:11">
      <c r="A337" s="139" t="s">
        <v>165</v>
      </c>
      <c r="B337" s="109" t="s">
        <v>165</v>
      </c>
      <c r="C337" s="109" t="s">
        <v>700</v>
      </c>
      <c r="D337" s="101" t="s">
        <v>705</v>
      </c>
      <c r="E337" s="109" t="s">
        <v>176</v>
      </c>
      <c r="F337" s="52" t="s">
        <v>3727</v>
      </c>
      <c r="G337" s="142">
        <v>11794</v>
      </c>
      <c r="H337" s="142">
        <v>12100</v>
      </c>
      <c r="I337" s="148">
        <v>0.026</v>
      </c>
      <c r="J337" s="147" t="s">
        <v>176</v>
      </c>
      <c r="K337" s="147" t="s">
        <v>3338</v>
      </c>
    </row>
    <row r="338" ht="18.95" hidden="1" customHeight="1" spans="1:11">
      <c r="A338" s="139" t="s">
        <v>165</v>
      </c>
      <c r="B338" s="109" t="s">
        <v>165</v>
      </c>
      <c r="C338" s="109" t="s">
        <v>700</v>
      </c>
      <c r="D338" s="101" t="s">
        <v>707</v>
      </c>
      <c r="E338" s="109" t="s">
        <v>176</v>
      </c>
      <c r="F338" s="52" t="s">
        <v>3728</v>
      </c>
      <c r="G338" s="142">
        <v>5644</v>
      </c>
      <c r="H338" s="142">
        <v>5800</v>
      </c>
      <c r="I338" s="148">
        <v>0.028</v>
      </c>
      <c r="J338" s="147" t="s">
        <v>176</v>
      </c>
      <c r="K338" s="147" t="s">
        <v>3338</v>
      </c>
    </row>
    <row r="339" ht="18.95" hidden="1" customHeight="1" spans="1:11">
      <c r="A339" s="139" t="s">
        <v>165</v>
      </c>
      <c r="B339" s="109" t="s">
        <v>165</v>
      </c>
      <c r="C339" s="109" t="s">
        <v>700</v>
      </c>
      <c r="D339" s="101" t="s">
        <v>709</v>
      </c>
      <c r="E339" s="109" t="s">
        <v>176</v>
      </c>
      <c r="F339" s="52" t="s">
        <v>3729</v>
      </c>
      <c r="G339" s="142">
        <v>1480</v>
      </c>
      <c r="H339" s="141">
        <v>1520</v>
      </c>
      <c r="I339" s="148">
        <v>0.027</v>
      </c>
      <c r="J339" s="147" t="s">
        <v>176</v>
      </c>
      <c r="K339" s="147" t="s">
        <v>3338</v>
      </c>
    </row>
    <row r="340" ht="18.95" hidden="1" customHeight="1" spans="1:11">
      <c r="A340" s="139" t="s">
        <v>165</v>
      </c>
      <c r="B340" s="109" t="s">
        <v>165</v>
      </c>
      <c r="C340" s="109" t="s">
        <v>700</v>
      </c>
      <c r="D340" s="101" t="s">
        <v>711</v>
      </c>
      <c r="E340" s="109" t="s">
        <v>176</v>
      </c>
      <c r="F340" s="52" t="s">
        <v>3730</v>
      </c>
      <c r="G340" s="142">
        <v>4273</v>
      </c>
      <c r="H340" s="142">
        <v>4400</v>
      </c>
      <c r="I340" s="148">
        <v>0.03</v>
      </c>
      <c r="J340" s="147" t="s">
        <v>176</v>
      </c>
      <c r="K340" s="147" t="s">
        <v>3338</v>
      </c>
    </row>
    <row r="341" ht="18.95" hidden="1" customHeight="1" spans="1:11">
      <c r="A341" s="139" t="s">
        <v>165</v>
      </c>
      <c r="B341" s="109" t="s">
        <v>165</v>
      </c>
      <c r="C341" s="109" t="s">
        <v>700</v>
      </c>
      <c r="D341" s="101" t="s">
        <v>713</v>
      </c>
      <c r="E341" s="109" t="s">
        <v>176</v>
      </c>
      <c r="F341" s="52" t="s">
        <v>3731</v>
      </c>
      <c r="G341" s="142">
        <v>238</v>
      </c>
      <c r="H341" s="142">
        <v>245</v>
      </c>
      <c r="I341" s="148">
        <v>0.029</v>
      </c>
      <c r="J341" s="147" t="s">
        <v>176</v>
      </c>
      <c r="K341" s="147" t="s">
        <v>3338</v>
      </c>
    </row>
    <row r="342" ht="18.95" hidden="1" customHeight="1" spans="1:11">
      <c r="A342" s="139" t="s">
        <v>165</v>
      </c>
      <c r="B342" s="109" t="s">
        <v>165</v>
      </c>
      <c r="C342" s="109" t="s">
        <v>700</v>
      </c>
      <c r="D342" s="101" t="s">
        <v>715</v>
      </c>
      <c r="E342" s="109" t="s">
        <v>176</v>
      </c>
      <c r="F342" s="52" t="s">
        <v>3732</v>
      </c>
      <c r="G342" s="142">
        <v>68</v>
      </c>
      <c r="H342" s="142">
        <v>70</v>
      </c>
      <c r="I342" s="148">
        <v>0.029</v>
      </c>
      <c r="J342" s="147" t="s">
        <v>176</v>
      </c>
      <c r="K342" s="147" t="s">
        <v>3338</v>
      </c>
    </row>
    <row r="343" ht="18.95" hidden="1" customHeight="1" spans="1:11">
      <c r="A343" s="139" t="s">
        <v>165</v>
      </c>
      <c r="B343" s="109" t="s">
        <v>165</v>
      </c>
      <c r="C343" s="109" t="s">
        <v>700</v>
      </c>
      <c r="D343" s="101" t="s">
        <v>716</v>
      </c>
      <c r="E343" s="109" t="s">
        <v>176</v>
      </c>
      <c r="F343" s="52" t="s">
        <v>3570</v>
      </c>
      <c r="G343" s="142">
        <v>830</v>
      </c>
      <c r="H343" s="142">
        <v>850</v>
      </c>
      <c r="I343" s="148">
        <v>0.024</v>
      </c>
      <c r="J343" s="147" t="s">
        <v>176</v>
      </c>
      <c r="K343" s="147" t="s">
        <v>3338</v>
      </c>
    </row>
    <row r="344" ht="18.95" hidden="1" customHeight="1" spans="1:11">
      <c r="A344" s="139" t="s">
        <v>165</v>
      </c>
      <c r="B344" s="109"/>
      <c r="C344" s="109" t="s">
        <v>700</v>
      </c>
      <c r="D344" s="101" t="s">
        <v>718</v>
      </c>
      <c r="E344" s="109" t="s">
        <v>176</v>
      </c>
      <c r="F344" s="51" t="s">
        <v>3733</v>
      </c>
      <c r="G344" s="142">
        <v>16554</v>
      </c>
      <c r="H344" s="143">
        <v>16585</v>
      </c>
      <c r="I344" s="149">
        <v>0.002</v>
      </c>
      <c r="J344" s="147" t="s">
        <v>176</v>
      </c>
      <c r="K344" s="147" t="s">
        <v>3338</v>
      </c>
    </row>
    <row r="345" ht="18.95" hidden="1" customHeight="1" spans="1:11">
      <c r="A345" s="139" t="s">
        <v>165</v>
      </c>
      <c r="B345" s="695" t="s">
        <v>593</v>
      </c>
      <c r="C345" s="109"/>
      <c r="D345" s="101" t="s">
        <v>720</v>
      </c>
      <c r="E345" s="109"/>
      <c r="F345" s="52" t="s">
        <v>719</v>
      </c>
      <c r="G345" s="141">
        <v>205574</v>
      </c>
      <c r="H345" s="141">
        <v>212400</v>
      </c>
      <c r="I345" s="148">
        <v>0.033</v>
      </c>
      <c r="J345" s="147" t="s">
        <v>176</v>
      </c>
      <c r="K345" s="147" t="s">
        <v>176</v>
      </c>
    </row>
    <row r="346" ht="18.95" hidden="1" customHeight="1" spans="1:11">
      <c r="A346" s="139" t="s">
        <v>165</v>
      </c>
      <c r="B346" s="109" t="s">
        <v>165</v>
      </c>
      <c r="C346" s="109" t="s">
        <v>720</v>
      </c>
      <c r="D346" s="101" t="s">
        <v>721</v>
      </c>
      <c r="E346" s="109" t="s">
        <v>176</v>
      </c>
      <c r="F346" s="52" t="s">
        <v>3561</v>
      </c>
      <c r="G346" s="142">
        <v>136813</v>
      </c>
      <c r="H346" s="142">
        <v>142500</v>
      </c>
      <c r="I346" s="148">
        <v>0.042</v>
      </c>
      <c r="J346" s="147" t="s">
        <v>176</v>
      </c>
      <c r="K346" s="147" t="s">
        <v>3338</v>
      </c>
    </row>
    <row r="347" ht="18.95" hidden="1" customHeight="1" spans="1:11">
      <c r="A347" s="139" t="s">
        <v>165</v>
      </c>
      <c r="B347" s="109" t="s">
        <v>165</v>
      </c>
      <c r="C347" s="109" t="s">
        <v>720</v>
      </c>
      <c r="D347" s="101" t="s">
        <v>722</v>
      </c>
      <c r="E347" s="109" t="s">
        <v>176</v>
      </c>
      <c r="F347" s="52" t="s">
        <v>3562</v>
      </c>
      <c r="G347" s="142">
        <v>0</v>
      </c>
      <c r="H347" s="142"/>
      <c r="I347" s="148" t="s">
        <v>165</v>
      </c>
      <c r="J347" s="147" t="s">
        <v>3338</v>
      </c>
      <c r="K347" s="147" t="s">
        <v>3338</v>
      </c>
    </row>
    <row r="348" ht="18.95" hidden="1" customHeight="1" spans="1:11">
      <c r="A348" s="139" t="s">
        <v>165</v>
      </c>
      <c r="B348" s="109" t="s">
        <v>165</v>
      </c>
      <c r="C348" s="109" t="s">
        <v>720</v>
      </c>
      <c r="D348" s="101" t="s">
        <v>723</v>
      </c>
      <c r="E348" s="109" t="s">
        <v>176</v>
      </c>
      <c r="F348" s="52" t="s">
        <v>3563</v>
      </c>
      <c r="G348" s="142">
        <v>0</v>
      </c>
      <c r="H348" s="141"/>
      <c r="I348" s="148" t="s">
        <v>165</v>
      </c>
      <c r="J348" s="147" t="s">
        <v>3338</v>
      </c>
      <c r="K348" s="147" t="s">
        <v>3338</v>
      </c>
    </row>
    <row r="349" ht="18.95" hidden="1" customHeight="1" spans="1:11">
      <c r="A349" s="139" t="s">
        <v>165</v>
      </c>
      <c r="B349" s="109" t="s">
        <v>165</v>
      </c>
      <c r="C349" s="109" t="s">
        <v>720</v>
      </c>
      <c r="D349" s="101" t="s">
        <v>725</v>
      </c>
      <c r="E349" s="109" t="s">
        <v>176</v>
      </c>
      <c r="F349" s="52" t="s">
        <v>3734</v>
      </c>
      <c r="G349" s="142">
        <v>32316</v>
      </c>
      <c r="H349" s="142">
        <v>37871</v>
      </c>
      <c r="I349" s="148">
        <v>0.172</v>
      </c>
      <c r="J349" s="147" t="s">
        <v>176</v>
      </c>
      <c r="K349" s="147" t="s">
        <v>3338</v>
      </c>
    </row>
    <row r="350" ht="18.95" hidden="1" customHeight="1" spans="1:11">
      <c r="A350" s="139" t="s">
        <v>165</v>
      </c>
      <c r="B350" s="109" t="s">
        <v>165</v>
      </c>
      <c r="C350" s="109" t="s">
        <v>720</v>
      </c>
      <c r="D350" s="101" t="s">
        <v>727</v>
      </c>
      <c r="E350" s="109" t="s">
        <v>176</v>
      </c>
      <c r="F350" s="52" t="s">
        <v>3735</v>
      </c>
      <c r="G350" s="142">
        <v>6247</v>
      </c>
      <c r="H350" s="142">
        <v>6400</v>
      </c>
      <c r="I350" s="148">
        <v>0.024</v>
      </c>
      <c r="J350" s="147" t="s">
        <v>176</v>
      </c>
      <c r="K350" s="147" t="s">
        <v>3338</v>
      </c>
    </row>
    <row r="351" ht="18.95" hidden="1" customHeight="1" spans="1:11">
      <c r="A351" s="139" t="s">
        <v>165</v>
      </c>
      <c r="B351" s="109" t="s">
        <v>165</v>
      </c>
      <c r="C351" s="109" t="s">
        <v>720</v>
      </c>
      <c r="D351" s="101" t="s">
        <v>729</v>
      </c>
      <c r="E351" s="109" t="s">
        <v>176</v>
      </c>
      <c r="F351" s="52" t="s">
        <v>3736</v>
      </c>
      <c r="G351" s="142">
        <v>6084</v>
      </c>
      <c r="H351" s="142">
        <v>6200</v>
      </c>
      <c r="I351" s="148">
        <v>0.019</v>
      </c>
      <c r="J351" s="147" t="s">
        <v>176</v>
      </c>
      <c r="K351" s="147" t="s">
        <v>3338</v>
      </c>
    </row>
    <row r="352" ht="18.95" hidden="1" customHeight="1" spans="1:11">
      <c r="A352" s="139" t="s">
        <v>165</v>
      </c>
      <c r="B352" s="109" t="s">
        <v>165</v>
      </c>
      <c r="C352" s="109" t="s">
        <v>720</v>
      </c>
      <c r="D352" s="101" t="s">
        <v>730</v>
      </c>
      <c r="E352" s="109" t="s">
        <v>176</v>
      </c>
      <c r="F352" s="52" t="s">
        <v>3570</v>
      </c>
      <c r="G352" s="142">
        <v>0</v>
      </c>
      <c r="H352" s="142">
        <v>0</v>
      </c>
      <c r="I352" s="148" t="s">
        <v>165</v>
      </c>
      <c r="J352" s="147" t="s">
        <v>3338</v>
      </c>
      <c r="K352" s="147" t="s">
        <v>3338</v>
      </c>
    </row>
    <row r="353" ht="18.95" hidden="1" customHeight="1" spans="1:11">
      <c r="A353" s="139" t="s">
        <v>165</v>
      </c>
      <c r="B353" s="109"/>
      <c r="C353" s="109" t="s">
        <v>720</v>
      </c>
      <c r="D353" s="101" t="s">
        <v>732</v>
      </c>
      <c r="E353" s="109" t="s">
        <v>176</v>
      </c>
      <c r="F353" s="51" t="s">
        <v>3737</v>
      </c>
      <c r="G353" s="142">
        <v>24114</v>
      </c>
      <c r="H353" s="143">
        <v>19429</v>
      </c>
      <c r="I353" s="149">
        <v>-0.194</v>
      </c>
      <c r="J353" s="147" t="s">
        <v>176</v>
      </c>
      <c r="K353" s="147" t="s">
        <v>3338</v>
      </c>
    </row>
    <row r="354" ht="18.95" hidden="1" customHeight="1" spans="1:11">
      <c r="A354" s="139" t="s">
        <v>165</v>
      </c>
      <c r="B354" s="695" t="s">
        <v>593</v>
      </c>
      <c r="C354" s="109"/>
      <c r="D354" s="101" t="s">
        <v>734</v>
      </c>
      <c r="E354" s="109"/>
      <c r="F354" s="52" t="s">
        <v>733</v>
      </c>
      <c r="G354" s="141">
        <v>56054</v>
      </c>
      <c r="H354" s="141">
        <v>58000</v>
      </c>
      <c r="I354" s="148">
        <v>0.035</v>
      </c>
      <c r="J354" s="147" t="s">
        <v>176</v>
      </c>
      <c r="K354" s="147" t="s">
        <v>176</v>
      </c>
    </row>
    <row r="355" ht="18.95" hidden="1" customHeight="1" spans="1:11">
      <c r="A355" s="139" t="s">
        <v>165</v>
      </c>
      <c r="B355" s="109" t="s">
        <v>165</v>
      </c>
      <c r="C355" s="109" t="s">
        <v>734</v>
      </c>
      <c r="D355" s="101" t="s">
        <v>735</v>
      </c>
      <c r="E355" s="109" t="s">
        <v>176</v>
      </c>
      <c r="F355" s="52" t="s">
        <v>3561</v>
      </c>
      <c r="G355" s="142">
        <v>26965</v>
      </c>
      <c r="H355" s="142">
        <v>28300</v>
      </c>
      <c r="I355" s="148">
        <v>0.05</v>
      </c>
      <c r="J355" s="147" t="s">
        <v>176</v>
      </c>
      <c r="K355" s="147" t="s">
        <v>3338</v>
      </c>
    </row>
    <row r="356" ht="18.95" hidden="1" customHeight="1" spans="1:11">
      <c r="A356" s="139" t="s">
        <v>165</v>
      </c>
      <c r="B356" s="109" t="s">
        <v>165</v>
      </c>
      <c r="C356" s="109" t="s">
        <v>734</v>
      </c>
      <c r="D356" s="101" t="s">
        <v>736</v>
      </c>
      <c r="E356" s="109" t="s">
        <v>176</v>
      </c>
      <c r="F356" s="52" t="s">
        <v>3562</v>
      </c>
      <c r="G356" s="142">
        <v>121</v>
      </c>
      <c r="H356" s="142">
        <v>125</v>
      </c>
      <c r="I356" s="148">
        <v>0.033</v>
      </c>
      <c r="J356" s="147" t="s">
        <v>176</v>
      </c>
      <c r="K356" s="147" t="s">
        <v>3338</v>
      </c>
    </row>
    <row r="357" ht="18.95" hidden="1" customHeight="1" spans="1:11">
      <c r="A357" s="139" t="s">
        <v>165</v>
      </c>
      <c r="B357" s="109" t="s">
        <v>165</v>
      </c>
      <c r="C357" s="109" t="s">
        <v>734</v>
      </c>
      <c r="D357" s="101" t="s">
        <v>737</v>
      </c>
      <c r="E357" s="109" t="s">
        <v>176</v>
      </c>
      <c r="F357" s="52" t="s">
        <v>3563</v>
      </c>
      <c r="G357" s="142">
        <v>0</v>
      </c>
      <c r="H357" s="142">
        <v>0</v>
      </c>
      <c r="I357" s="148" t="s">
        <v>165</v>
      </c>
      <c r="J357" s="147" t="s">
        <v>3338</v>
      </c>
      <c r="K357" s="147" t="s">
        <v>3338</v>
      </c>
    </row>
    <row r="358" ht="18.95" hidden="1" customHeight="1" spans="1:11">
      <c r="A358" s="139" t="s">
        <v>165</v>
      </c>
      <c r="B358" s="109" t="s">
        <v>165</v>
      </c>
      <c r="C358" s="109" t="s">
        <v>734</v>
      </c>
      <c r="D358" s="101" t="s">
        <v>739</v>
      </c>
      <c r="E358" s="109" t="s">
        <v>176</v>
      </c>
      <c r="F358" s="52" t="s">
        <v>3738</v>
      </c>
      <c r="G358" s="142">
        <v>8717</v>
      </c>
      <c r="H358" s="142">
        <v>9000</v>
      </c>
      <c r="I358" s="148">
        <v>0.032</v>
      </c>
      <c r="J358" s="147" t="s">
        <v>176</v>
      </c>
      <c r="K358" s="147" t="s">
        <v>3338</v>
      </c>
    </row>
    <row r="359" ht="18.95" hidden="1" customHeight="1" spans="1:11">
      <c r="A359" s="139" t="s">
        <v>165</v>
      </c>
      <c r="B359" s="109" t="s">
        <v>165</v>
      </c>
      <c r="C359" s="109" t="s">
        <v>734</v>
      </c>
      <c r="D359" s="101" t="s">
        <v>741</v>
      </c>
      <c r="E359" s="109" t="s">
        <v>176</v>
      </c>
      <c r="F359" s="52" t="s">
        <v>3739</v>
      </c>
      <c r="G359" s="142">
        <v>2485</v>
      </c>
      <c r="H359" s="142">
        <v>2550</v>
      </c>
      <c r="I359" s="148">
        <v>0.026</v>
      </c>
      <c r="J359" s="147" t="s">
        <v>176</v>
      </c>
      <c r="K359" s="147" t="s">
        <v>3338</v>
      </c>
    </row>
    <row r="360" ht="18.95" hidden="1" customHeight="1" spans="1:11">
      <c r="A360" s="139" t="s">
        <v>165</v>
      </c>
      <c r="B360" s="109" t="s">
        <v>165</v>
      </c>
      <c r="C360" s="109" t="s">
        <v>734</v>
      </c>
      <c r="D360" s="101" t="s">
        <v>743</v>
      </c>
      <c r="E360" s="109" t="s">
        <v>176</v>
      </c>
      <c r="F360" s="52" t="s">
        <v>3740</v>
      </c>
      <c r="G360" s="142">
        <v>13972</v>
      </c>
      <c r="H360" s="141">
        <v>14125</v>
      </c>
      <c r="I360" s="148">
        <v>0.011</v>
      </c>
      <c r="J360" s="147" t="s">
        <v>176</v>
      </c>
      <c r="K360" s="147" t="s">
        <v>3338</v>
      </c>
    </row>
    <row r="361" ht="18.95" hidden="1" customHeight="1" spans="1:11">
      <c r="A361" s="139" t="s">
        <v>165</v>
      </c>
      <c r="B361" s="109" t="s">
        <v>165</v>
      </c>
      <c r="C361" s="109" t="s">
        <v>734</v>
      </c>
      <c r="D361" s="101" t="s">
        <v>744</v>
      </c>
      <c r="E361" s="109" t="s">
        <v>176</v>
      </c>
      <c r="F361" s="52" t="s">
        <v>3570</v>
      </c>
      <c r="G361" s="142">
        <v>0</v>
      </c>
      <c r="H361" s="142">
        <v>0</v>
      </c>
      <c r="I361" s="148" t="s">
        <v>165</v>
      </c>
      <c r="J361" s="147" t="s">
        <v>3338</v>
      </c>
      <c r="K361" s="147" t="s">
        <v>3338</v>
      </c>
    </row>
    <row r="362" ht="18.95" hidden="1" customHeight="1" spans="1:11">
      <c r="A362" s="139" t="s">
        <v>165</v>
      </c>
      <c r="B362" s="109"/>
      <c r="C362" s="109" t="s">
        <v>734</v>
      </c>
      <c r="D362" s="101" t="s">
        <v>746</v>
      </c>
      <c r="E362" s="109" t="s">
        <v>176</v>
      </c>
      <c r="F362" s="51" t="s">
        <v>3741</v>
      </c>
      <c r="G362" s="142">
        <v>3794</v>
      </c>
      <c r="H362" s="143">
        <v>3900</v>
      </c>
      <c r="I362" s="149">
        <v>0.028</v>
      </c>
      <c r="J362" s="147" t="s">
        <v>176</v>
      </c>
      <c r="K362" s="147" t="s">
        <v>3338</v>
      </c>
    </row>
    <row r="363" hidden="1" spans="1:11">
      <c r="A363" s="139" t="s">
        <v>165</v>
      </c>
      <c r="B363" s="695" t="s">
        <v>593</v>
      </c>
      <c r="C363" s="109"/>
      <c r="D363" s="101" t="s">
        <v>748</v>
      </c>
      <c r="E363" s="109"/>
      <c r="F363" s="52" t="s">
        <v>747</v>
      </c>
      <c r="G363" s="141">
        <v>1912</v>
      </c>
      <c r="H363" s="141">
        <v>1985</v>
      </c>
      <c r="I363" s="148">
        <v>0.038</v>
      </c>
      <c r="J363" s="147" t="s">
        <v>176</v>
      </c>
      <c r="K363" s="147" t="s">
        <v>176</v>
      </c>
    </row>
    <row r="364" hidden="1" spans="1:11">
      <c r="A364" s="139" t="s">
        <v>165</v>
      </c>
      <c r="B364" s="109" t="s">
        <v>165</v>
      </c>
      <c r="C364" s="109" t="s">
        <v>748</v>
      </c>
      <c r="D364" s="101" t="s">
        <v>749</v>
      </c>
      <c r="E364" s="109" t="s">
        <v>176</v>
      </c>
      <c r="F364" s="52" t="s">
        <v>3561</v>
      </c>
      <c r="G364" s="142">
        <v>931</v>
      </c>
      <c r="H364" s="142">
        <v>980</v>
      </c>
      <c r="I364" s="148">
        <v>0.053</v>
      </c>
      <c r="J364" s="147" t="s">
        <v>176</v>
      </c>
      <c r="K364" s="147" t="s">
        <v>3338</v>
      </c>
    </row>
    <row r="365" hidden="1" spans="1:11">
      <c r="A365" s="139" t="s">
        <v>165</v>
      </c>
      <c r="B365" s="109" t="s">
        <v>165</v>
      </c>
      <c r="C365" s="109" t="s">
        <v>748</v>
      </c>
      <c r="D365" s="101" t="s">
        <v>750</v>
      </c>
      <c r="E365" s="109" t="s">
        <v>176</v>
      </c>
      <c r="F365" s="52" t="s">
        <v>3562</v>
      </c>
      <c r="G365" s="142">
        <v>111</v>
      </c>
      <c r="H365" s="142">
        <v>115</v>
      </c>
      <c r="I365" s="148">
        <v>0.036</v>
      </c>
      <c r="J365" s="147" t="s">
        <v>176</v>
      </c>
      <c r="K365" s="147" t="s">
        <v>3338</v>
      </c>
    </row>
    <row r="366" hidden="1" spans="1:11">
      <c r="A366" s="139" t="s">
        <v>165</v>
      </c>
      <c r="B366" s="109" t="s">
        <v>165</v>
      </c>
      <c r="C366" s="109" t="s">
        <v>748</v>
      </c>
      <c r="D366" s="101" t="s">
        <v>751</v>
      </c>
      <c r="E366" s="109" t="s">
        <v>176</v>
      </c>
      <c r="F366" s="52" t="s">
        <v>3563</v>
      </c>
      <c r="G366" s="142">
        <v>0</v>
      </c>
      <c r="H366" s="142">
        <v>0</v>
      </c>
      <c r="I366" s="148" t="s">
        <v>165</v>
      </c>
      <c r="J366" s="147" t="s">
        <v>3338</v>
      </c>
      <c r="K366" s="147" t="s">
        <v>3338</v>
      </c>
    </row>
    <row r="367" hidden="1" spans="1:11">
      <c r="A367" s="139" t="s">
        <v>165</v>
      </c>
      <c r="B367" s="109" t="s">
        <v>165</v>
      </c>
      <c r="C367" s="109" t="s">
        <v>748</v>
      </c>
      <c r="D367" s="101" t="s">
        <v>753</v>
      </c>
      <c r="E367" s="109" t="s">
        <v>176</v>
      </c>
      <c r="F367" s="52" t="s">
        <v>3742</v>
      </c>
      <c r="G367" s="142">
        <v>370</v>
      </c>
      <c r="H367" s="142">
        <v>380</v>
      </c>
      <c r="I367" s="148">
        <v>0.027</v>
      </c>
      <c r="J367" s="147" t="s">
        <v>176</v>
      </c>
      <c r="K367" s="147" t="s">
        <v>3338</v>
      </c>
    </row>
    <row r="368" hidden="1" spans="1:11">
      <c r="A368" s="139" t="s">
        <v>165</v>
      </c>
      <c r="B368" s="109" t="s">
        <v>165</v>
      </c>
      <c r="C368" s="109" t="s">
        <v>748</v>
      </c>
      <c r="D368" s="101" t="s">
        <v>755</v>
      </c>
      <c r="E368" s="109" t="s">
        <v>176</v>
      </c>
      <c r="F368" s="52" t="s">
        <v>3743</v>
      </c>
      <c r="G368" s="142">
        <v>138</v>
      </c>
      <c r="H368" s="142">
        <v>140</v>
      </c>
      <c r="I368" s="148">
        <v>0.014</v>
      </c>
      <c r="J368" s="147" t="s">
        <v>176</v>
      </c>
      <c r="K368" s="147" t="s">
        <v>3338</v>
      </c>
    </row>
    <row r="369" hidden="1" spans="1:11">
      <c r="A369" s="139" t="s">
        <v>165</v>
      </c>
      <c r="B369" s="109" t="s">
        <v>165</v>
      </c>
      <c r="C369" s="109" t="s">
        <v>748</v>
      </c>
      <c r="D369" s="101" t="s">
        <v>756</v>
      </c>
      <c r="E369" s="109" t="s">
        <v>176</v>
      </c>
      <c r="F369" s="52" t="s">
        <v>3570</v>
      </c>
      <c r="G369" s="142">
        <v>99</v>
      </c>
      <c r="H369" s="141">
        <v>100</v>
      </c>
      <c r="I369" s="148">
        <v>0.01</v>
      </c>
      <c r="J369" s="147" t="s">
        <v>176</v>
      </c>
      <c r="K369" s="147" t="s">
        <v>3338</v>
      </c>
    </row>
    <row r="370" hidden="1" spans="1:11">
      <c r="A370" s="139" t="s">
        <v>165</v>
      </c>
      <c r="B370" s="109"/>
      <c r="C370" s="109" t="s">
        <v>748</v>
      </c>
      <c r="D370" s="101" t="s">
        <v>758</v>
      </c>
      <c r="E370" s="109" t="s">
        <v>176</v>
      </c>
      <c r="F370" s="51" t="s">
        <v>3744</v>
      </c>
      <c r="G370" s="142">
        <v>263</v>
      </c>
      <c r="H370" s="143">
        <v>270</v>
      </c>
      <c r="I370" s="149">
        <v>0.027</v>
      </c>
      <c r="J370" s="147" t="s">
        <v>176</v>
      </c>
      <c r="K370" s="147" t="s">
        <v>3338</v>
      </c>
    </row>
    <row r="371" hidden="1" spans="1:11">
      <c r="A371" s="139" t="s">
        <v>165</v>
      </c>
      <c r="B371" s="695" t="s">
        <v>593</v>
      </c>
      <c r="C371" s="109"/>
      <c r="D371" s="101" t="s">
        <v>760</v>
      </c>
      <c r="E371" s="109"/>
      <c r="F371" s="52" t="s">
        <v>759</v>
      </c>
      <c r="G371" s="141">
        <v>0</v>
      </c>
      <c r="H371" s="141">
        <v>0</v>
      </c>
      <c r="I371" s="148" t="s">
        <v>165</v>
      </c>
      <c r="J371" s="147" t="s">
        <v>3338</v>
      </c>
      <c r="K371" s="147" t="s">
        <v>176</v>
      </c>
    </row>
    <row r="372" hidden="1" spans="1:11">
      <c r="A372" s="139" t="s">
        <v>165</v>
      </c>
      <c r="B372" s="109" t="s">
        <v>165</v>
      </c>
      <c r="C372" s="109" t="s">
        <v>760</v>
      </c>
      <c r="D372" s="101" t="s">
        <v>761</v>
      </c>
      <c r="E372" s="109" t="s">
        <v>176</v>
      </c>
      <c r="F372" s="52" t="s">
        <v>3561</v>
      </c>
      <c r="G372" s="142">
        <v>0</v>
      </c>
      <c r="H372" s="142">
        <v>0</v>
      </c>
      <c r="I372" s="148" t="s">
        <v>165</v>
      </c>
      <c r="J372" s="147" t="s">
        <v>3338</v>
      </c>
      <c r="K372" s="147" t="s">
        <v>3338</v>
      </c>
    </row>
    <row r="373" hidden="1" spans="1:11">
      <c r="A373" s="139" t="s">
        <v>165</v>
      </c>
      <c r="B373" s="109" t="s">
        <v>165</v>
      </c>
      <c r="C373" s="109" t="s">
        <v>760</v>
      </c>
      <c r="D373" s="101" t="s">
        <v>762</v>
      </c>
      <c r="E373" s="109" t="s">
        <v>176</v>
      </c>
      <c r="F373" s="52" t="s">
        <v>3562</v>
      </c>
      <c r="G373" s="142">
        <v>0</v>
      </c>
      <c r="H373" s="142">
        <v>0</v>
      </c>
      <c r="I373" s="148" t="s">
        <v>165</v>
      </c>
      <c r="J373" s="147" t="s">
        <v>3338</v>
      </c>
      <c r="K373" s="147" t="s">
        <v>3338</v>
      </c>
    </row>
    <row r="374" hidden="1" spans="1:11">
      <c r="A374" s="139" t="s">
        <v>165</v>
      </c>
      <c r="B374" s="109" t="s">
        <v>165</v>
      </c>
      <c r="C374" s="109" t="s">
        <v>760</v>
      </c>
      <c r="D374" s="101" t="s">
        <v>764</v>
      </c>
      <c r="E374" s="109" t="s">
        <v>176</v>
      </c>
      <c r="F374" s="52" t="s">
        <v>3745</v>
      </c>
      <c r="G374" s="142">
        <v>0</v>
      </c>
      <c r="H374" s="142">
        <v>0</v>
      </c>
      <c r="I374" s="148" t="s">
        <v>165</v>
      </c>
      <c r="J374" s="147" t="s">
        <v>3338</v>
      </c>
      <c r="K374" s="147" t="s">
        <v>3338</v>
      </c>
    </row>
    <row r="375" hidden="1" spans="1:11">
      <c r="A375" s="139" t="s">
        <v>165</v>
      </c>
      <c r="B375" s="109" t="s">
        <v>165</v>
      </c>
      <c r="C375" s="109" t="s">
        <v>760</v>
      </c>
      <c r="D375" s="101" t="s">
        <v>766</v>
      </c>
      <c r="E375" s="109" t="s">
        <v>176</v>
      </c>
      <c r="F375" s="52" t="s">
        <v>3746</v>
      </c>
      <c r="G375" s="142">
        <v>0</v>
      </c>
      <c r="H375" s="142">
        <v>0</v>
      </c>
      <c r="I375" s="148" t="s">
        <v>165</v>
      </c>
      <c r="J375" s="147" t="s">
        <v>3338</v>
      </c>
      <c r="K375" s="147" t="s">
        <v>3338</v>
      </c>
    </row>
    <row r="376" hidden="1" spans="1:11">
      <c r="A376" s="139" t="s">
        <v>165</v>
      </c>
      <c r="B376" s="109" t="s">
        <v>165</v>
      </c>
      <c r="C376" s="109" t="s">
        <v>760</v>
      </c>
      <c r="D376" s="101" t="s">
        <v>768</v>
      </c>
      <c r="E376" s="109" t="s">
        <v>176</v>
      </c>
      <c r="F376" s="52" t="s">
        <v>3747</v>
      </c>
      <c r="G376" s="142">
        <v>0</v>
      </c>
      <c r="H376" s="142">
        <v>0</v>
      </c>
      <c r="I376" s="148" t="s">
        <v>165</v>
      </c>
      <c r="J376" s="147" t="s">
        <v>3338</v>
      </c>
      <c r="K376" s="147" t="s">
        <v>3338</v>
      </c>
    </row>
    <row r="377" hidden="1" spans="1:11">
      <c r="A377" s="139" t="s">
        <v>165</v>
      </c>
      <c r="B377" s="109" t="s">
        <v>165</v>
      </c>
      <c r="C377" s="109" t="s">
        <v>760</v>
      </c>
      <c r="D377" s="101" t="s">
        <v>769</v>
      </c>
      <c r="E377" s="109" t="s">
        <v>176</v>
      </c>
      <c r="F377" s="52" t="s">
        <v>3710</v>
      </c>
      <c r="G377" s="142">
        <v>0</v>
      </c>
      <c r="H377" s="142">
        <v>0</v>
      </c>
      <c r="I377" s="148" t="s">
        <v>165</v>
      </c>
      <c r="J377" s="147" t="s">
        <v>3338</v>
      </c>
      <c r="K377" s="147" t="s">
        <v>3338</v>
      </c>
    </row>
    <row r="378" hidden="1" spans="1:11">
      <c r="A378" s="139" t="s">
        <v>165</v>
      </c>
      <c r="B378" s="109" t="s">
        <v>165</v>
      </c>
      <c r="C378" s="109" t="s">
        <v>760</v>
      </c>
      <c r="D378" s="101" t="s">
        <v>771</v>
      </c>
      <c r="E378" s="109" t="s">
        <v>176</v>
      </c>
      <c r="F378" s="51" t="s">
        <v>3748</v>
      </c>
      <c r="G378" s="142">
        <v>0</v>
      </c>
      <c r="H378" s="144">
        <v>0</v>
      </c>
      <c r="I378" s="149" t="s">
        <v>165</v>
      </c>
      <c r="J378" s="147" t="s">
        <v>3338</v>
      </c>
      <c r="K378" s="147" t="s">
        <v>3338</v>
      </c>
    </row>
    <row r="379" hidden="1" spans="1:11">
      <c r="A379" s="139" t="s">
        <v>165</v>
      </c>
      <c r="B379" s="109" t="s">
        <v>593</v>
      </c>
      <c r="C379" s="109"/>
      <c r="D379" s="101" t="s">
        <v>773</v>
      </c>
      <c r="E379" s="109" t="s">
        <v>176</v>
      </c>
      <c r="F379" s="52" t="s">
        <v>3749</v>
      </c>
      <c r="G379" s="142">
        <v>11215</v>
      </c>
      <c r="H379" s="141">
        <v>11415</v>
      </c>
      <c r="I379" s="148">
        <v>0.018</v>
      </c>
      <c r="J379" s="147" t="s">
        <v>176</v>
      </c>
      <c r="K379" s="147" t="s">
        <v>176</v>
      </c>
    </row>
    <row r="380" ht="18.95" customHeight="1" spans="1:11">
      <c r="A380" s="139" t="s">
        <v>164</v>
      </c>
      <c r="B380" s="109" t="s">
        <v>165</v>
      </c>
      <c r="C380" s="109" t="s">
        <v>165</v>
      </c>
      <c r="D380" s="101" t="s">
        <v>775</v>
      </c>
      <c r="E380" s="109" t="s">
        <v>165</v>
      </c>
      <c r="F380" s="54" t="s">
        <v>774</v>
      </c>
      <c r="G380" s="140">
        <v>6711695</v>
      </c>
      <c r="H380" s="140">
        <v>6983000</v>
      </c>
      <c r="I380" s="146">
        <v>0.04</v>
      </c>
      <c r="J380" s="147" t="s">
        <v>176</v>
      </c>
      <c r="K380" s="147" t="s">
        <v>176</v>
      </c>
    </row>
    <row r="381" ht="18.95" hidden="1" customHeight="1" spans="1:11">
      <c r="A381" s="139" t="s">
        <v>165</v>
      </c>
      <c r="B381" s="109" t="s">
        <v>775</v>
      </c>
      <c r="C381" s="109" t="s">
        <v>165</v>
      </c>
      <c r="D381" s="101" t="s">
        <v>777</v>
      </c>
      <c r="E381" s="109" t="s">
        <v>165</v>
      </c>
      <c r="F381" s="54" t="s">
        <v>776</v>
      </c>
      <c r="G381" s="140">
        <v>81772</v>
      </c>
      <c r="H381" s="140">
        <v>84000</v>
      </c>
      <c r="I381" s="146">
        <v>0.027</v>
      </c>
      <c r="J381" s="147" t="s">
        <v>176</v>
      </c>
      <c r="K381" s="147" t="s">
        <v>176</v>
      </c>
    </row>
    <row r="382" ht="18.95" hidden="1" customHeight="1" spans="1:11">
      <c r="A382" s="139" t="s">
        <v>165</v>
      </c>
      <c r="B382" s="109" t="s">
        <v>165</v>
      </c>
      <c r="C382" s="109" t="s">
        <v>777</v>
      </c>
      <c r="D382" s="101" t="s">
        <v>778</v>
      </c>
      <c r="E382" s="109" t="s">
        <v>176</v>
      </c>
      <c r="F382" s="52" t="s">
        <v>3750</v>
      </c>
      <c r="G382" s="142">
        <v>37601</v>
      </c>
      <c r="H382" s="142">
        <v>39500</v>
      </c>
      <c r="I382" s="148">
        <v>0.051</v>
      </c>
      <c r="J382" s="147" t="s">
        <v>176</v>
      </c>
      <c r="K382" s="147" t="s">
        <v>176</v>
      </c>
    </row>
    <row r="383" ht="18.95" hidden="1" customHeight="1" spans="1:11">
      <c r="A383" s="139" t="s">
        <v>165</v>
      </c>
      <c r="B383" s="109" t="s">
        <v>165</v>
      </c>
      <c r="C383" s="109" t="s">
        <v>777</v>
      </c>
      <c r="D383" s="101" t="s">
        <v>779</v>
      </c>
      <c r="E383" s="109" t="s">
        <v>176</v>
      </c>
      <c r="F383" s="52" t="s">
        <v>3751</v>
      </c>
      <c r="G383" s="142">
        <v>10186</v>
      </c>
      <c r="H383" s="142">
        <v>10500</v>
      </c>
      <c r="I383" s="148">
        <v>0.031</v>
      </c>
      <c r="J383" s="147" t="s">
        <v>176</v>
      </c>
      <c r="K383" s="147" t="s">
        <v>176</v>
      </c>
    </row>
    <row r="384" ht="18.95" hidden="1" customHeight="1" spans="1:11">
      <c r="A384" s="139" t="s">
        <v>165</v>
      </c>
      <c r="B384" s="109" t="s">
        <v>165</v>
      </c>
      <c r="C384" s="109" t="s">
        <v>777</v>
      </c>
      <c r="D384" s="101" t="s">
        <v>780</v>
      </c>
      <c r="E384" s="109" t="s">
        <v>176</v>
      </c>
      <c r="F384" s="52" t="s">
        <v>3752</v>
      </c>
      <c r="G384" s="142">
        <v>880</v>
      </c>
      <c r="H384" s="142">
        <v>900</v>
      </c>
      <c r="I384" s="148">
        <v>0.023</v>
      </c>
      <c r="J384" s="147" t="s">
        <v>176</v>
      </c>
      <c r="K384" s="147" t="s">
        <v>176</v>
      </c>
    </row>
    <row r="385" ht="18.95" hidden="1" customHeight="1" spans="1:11">
      <c r="A385" s="139" t="s">
        <v>165</v>
      </c>
      <c r="B385" s="109" t="s">
        <v>165</v>
      </c>
      <c r="C385" s="109" t="s">
        <v>777</v>
      </c>
      <c r="D385" s="101" t="s">
        <v>782</v>
      </c>
      <c r="E385" s="109" t="s">
        <v>176</v>
      </c>
      <c r="F385" s="52" t="s">
        <v>3753</v>
      </c>
      <c r="G385" s="142">
        <v>33105</v>
      </c>
      <c r="H385" s="142">
        <v>33100</v>
      </c>
      <c r="I385" s="148">
        <v>0</v>
      </c>
      <c r="J385" s="147" t="s">
        <v>176</v>
      </c>
      <c r="K385" s="147" t="s">
        <v>176</v>
      </c>
    </row>
    <row r="386" ht="18.95" hidden="1" customHeight="1" spans="1:11">
      <c r="A386" s="139" t="s">
        <v>165</v>
      </c>
      <c r="B386" s="109" t="s">
        <v>775</v>
      </c>
      <c r="C386" s="109" t="s">
        <v>165</v>
      </c>
      <c r="D386" s="101" t="s">
        <v>784</v>
      </c>
      <c r="E386" s="109" t="s">
        <v>165</v>
      </c>
      <c r="F386" s="54" t="s">
        <v>783</v>
      </c>
      <c r="G386" s="140">
        <v>5411207</v>
      </c>
      <c r="H386" s="140">
        <v>5643650</v>
      </c>
      <c r="I386" s="146">
        <v>0.043</v>
      </c>
      <c r="J386" s="147" t="s">
        <v>176</v>
      </c>
      <c r="K386" s="147" t="s">
        <v>176</v>
      </c>
    </row>
    <row r="387" ht="18.95" hidden="1" customHeight="1" spans="1:11">
      <c r="A387" s="139" t="s">
        <v>165</v>
      </c>
      <c r="B387" s="109" t="s">
        <v>165</v>
      </c>
      <c r="C387" s="109" t="s">
        <v>784</v>
      </c>
      <c r="D387" s="101" t="s">
        <v>786</v>
      </c>
      <c r="E387" s="109" t="s">
        <v>176</v>
      </c>
      <c r="F387" s="52" t="s">
        <v>3754</v>
      </c>
      <c r="G387" s="142">
        <v>207590</v>
      </c>
      <c r="H387" s="142">
        <v>217000</v>
      </c>
      <c r="I387" s="148">
        <v>0.045</v>
      </c>
      <c r="J387" s="147" t="s">
        <v>176</v>
      </c>
      <c r="K387" s="147" t="s">
        <v>176</v>
      </c>
    </row>
    <row r="388" ht="18.95" hidden="1" customHeight="1" spans="1:11">
      <c r="A388" s="139" t="s">
        <v>165</v>
      </c>
      <c r="B388" s="109" t="s">
        <v>165</v>
      </c>
      <c r="C388" s="109" t="s">
        <v>784</v>
      </c>
      <c r="D388" s="101" t="s">
        <v>788</v>
      </c>
      <c r="E388" s="109" t="s">
        <v>176</v>
      </c>
      <c r="F388" s="52" t="s">
        <v>3755</v>
      </c>
      <c r="G388" s="142">
        <v>2376645</v>
      </c>
      <c r="H388" s="142">
        <v>2486000</v>
      </c>
      <c r="I388" s="148">
        <v>0.046</v>
      </c>
      <c r="J388" s="147" t="s">
        <v>176</v>
      </c>
      <c r="K388" s="147" t="s">
        <v>176</v>
      </c>
    </row>
    <row r="389" ht="18.95" hidden="1" customHeight="1" spans="1:11">
      <c r="A389" s="139" t="s">
        <v>165</v>
      </c>
      <c r="B389" s="109" t="s">
        <v>165</v>
      </c>
      <c r="C389" s="109" t="s">
        <v>784</v>
      </c>
      <c r="D389" s="101" t="s">
        <v>790</v>
      </c>
      <c r="E389" s="109" t="s">
        <v>176</v>
      </c>
      <c r="F389" s="52" t="s">
        <v>3756</v>
      </c>
      <c r="G389" s="142">
        <v>1422476</v>
      </c>
      <c r="H389" s="142">
        <v>1485000</v>
      </c>
      <c r="I389" s="148">
        <v>0.044</v>
      </c>
      <c r="J389" s="147" t="s">
        <v>176</v>
      </c>
      <c r="K389" s="147" t="s">
        <v>176</v>
      </c>
    </row>
    <row r="390" ht="18.95" hidden="1" customHeight="1" spans="1:11">
      <c r="A390" s="139" t="s">
        <v>165</v>
      </c>
      <c r="B390" s="109" t="s">
        <v>165</v>
      </c>
      <c r="C390" s="109" t="s">
        <v>784</v>
      </c>
      <c r="D390" s="101" t="s">
        <v>792</v>
      </c>
      <c r="E390" s="109" t="s">
        <v>176</v>
      </c>
      <c r="F390" s="52" t="s">
        <v>3757</v>
      </c>
      <c r="G390" s="142">
        <v>508702</v>
      </c>
      <c r="H390" s="142">
        <v>529000</v>
      </c>
      <c r="I390" s="148">
        <v>0.04</v>
      </c>
      <c r="J390" s="147" t="s">
        <v>176</v>
      </c>
      <c r="K390" s="147" t="s">
        <v>176</v>
      </c>
    </row>
    <row r="391" ht="18.95" hidden="1" customHeight="1" spans="1:11">
      <c r="A391" s="150" t="s">
        <v>165</v>
      </c>
      <c r="B391" s="151" t="s">
        <v>165</v>
      </c>
      <c r="C391" s="151" t="s">
        <v>784</v>
      </c>
      <c r="D391" s="152" t="s">
        <v>794</v>
      </c>
      <c r="E391" s="151" t="s">
        <v>176</v>
      </c>
      <c r="F391" s="52" t="s">
        <v>3758</v>
      </c>
      <c r="G391" s="142">
        <v>574583</v>
      </c>
      <c r="H391" s="142">
        <v>603000</v>
      </c>
      <c r="I391" s="148">
        <v>0.049</v>
      </c>
      <c r="J391" s="147" t="s">
        <v>176</v>
      </c>
      <c r="K391" s="147" t="s">
        <v>176</v>
      </c>
    </row>
    <row r="392" hidden="1" spans="1:11">
      <c r="A392" s="139" t="s">
        <v>165</v>
      </c>
      <c r="B392" s="109" t="s">
        <v>165</v>
      </c>
      <c r="C392" s="109" t="s">
        <v>784</v>
      </c>
      <c r="D392" s="101" t="s">
        <v>796</v>
      </c>
      <c r="E392" s="109" t="s">
        <v>176</v>
      </c>
      <c r="F392" s="52" t="s">
        <v>3759</v>
      </c>
      <c r="G392" s="142">
        <v>3418</v>
      </c>
      <c r="H392" s="142">
        <v>3450</v>
      </c>
      <c r="I392" s="148">
        <v>0.009</v>
      </c>
      <c r="J392" s="147" t="s">
        <v>176</v>
      </c>
      <c r="K392" s="147" t="s">
        <v>176</v>
      </c>
    </row>
    <row r="393" hidden="1" spans="1:11">
      <c r="A393" s="139" t="s">
        <v>165</v>
      </c>
      <c r="B393" s="109" t="s">
        <v>165</v>
      </c>
      <c r="C393" s="109" t="s">
        <v>784</v>
      </c>
      <c r="D393" s="101" t="s">
        <v>798</v>
      </c>
      <c r="E393" s="109" t="s">
        <v>176</v>
      </c>
      <c r="F393" s="52" t="s">
        <v>3760</v>
      </c>
      <c r="G393" s="142">
        <v>0</v>
      </c>
      <c r="H393" s="142">
        <v>0</v>
      </c>
      <c r="I393" s="148" t="s">
        <v>165</v>
      </c>
      <c r="J393" s="147" t="s">
        <v>3338</v>
      </c>
      <c r="K393" s="147" t="s">
        <v>176</v>
      </c>
    </row>
    <row r="394" hidden="1" spans="1:11">
      <c r="A394" s="150" t="s">
        <v>165</v>
      </c>
      <c r="B394" s="151"/>
      <c r="C394" s="151" t="s">
        <v>784</v>
      </c>
      <c r="D394" s="152" t="s">
        <v>800</v>
      </c>
      <c r="E394" s="151" t="s">
        <v>176</v>
      </c>
      <c r="F394" s="52" t="s">
        <v>3761</v>
      </c>
      <c r="G394" s="142">
        <v>317793</v>
      </c>
      <c r="H394" s="142">
        <v>320200</v>
      </c>
      <c r="I394" s="148">
        <v>0.008</v>
      </c>
      <c r="J394" s="147" t="s">
        <v>176</v>
      </c>
      <c r="K394" s="147" t="s">
        <v>176</v>
      </c>
    </row>
    <row r="395" ht="18.95" hidden="1" customHeight="1" spans="1:11">
      <c r="A395" s="139" t="s">
        <v>165</v>
      </c>
      <c r="B395" s="695" t="s">
        <v>775</v>
      </c>
      <c r="C395" s="109"/>
      <c r="D395" s="101" t="s">
        <v>802</v>
      </c>
      <c r="E395" s="109"/>
      <c r="F395" s="59" t="s">
        <v>801</v>
      </c>
      <c r="G395" s="140">
        <v>515665</v>
      </c>
      <c r="H395" s="140">
        <v>539230</v>
      </c>
      <c r="I395" s="146">
        <v>0.046</v>
      </c>
      <c r="J395" s="147" t="s">
        <v>176</v>
      </c>
      <c r="K395" s="147" t="s">
        <v>176</v>
      </c>
    </row>
    <row r="396" ht="18.95" hidden="1" customHeight="1" spans="1:11">
      <c r="A396" s="139" t="s">
        <v>165</v>
      </c>
      <c r="B396" s="109" t="s">
        <v>165</v>
      </c>
      <c r="C396" s="109" t="s">
        <v>802</v>
      </c>
      <c r="D396" s="101" t="s">
        <v>804</v>
      </c>
      <c r="E396" s="109" t="s">
        <v>176</v>
      </c>
      <c r="F396" s="52" t="s">
        <v>3762</v>
      </c>
      <c r="G396" s="142">
        <v>2119</v>
      </c>
      <c r="H396" s="141">
        <v>2230</v>
      </c>
      <c r="I396" s="148">
        <v>0.052</v>
      </c>
      <c r="J396" s="147" t="s">
        <v>176</v>
      </c>
      <c r="K396" s="147" t="s">
        <v>176</v>
      </c>
    </row>
    <row r="397" ht="18.95" hidden="1" customHeight="1" spans="1:11">
      <c r="A397" s="139" t="s">
        <v>165</v>
      </c>
      <c r="B397" s="109" t="s">
        <v>165</v>
      </c>
      <c r="C397" s="109" t="s">
        <v>802</v>
      </c>
      <c r="D397" s="101" t="s">
        <v>806</v>
      </c>
      <c r="E397" s="109" t="s">
        <v>176</v>
      </c>
      <c r="F397" s="60" t="s">
        <v>3763</v>
      </c>
      <c r="G397" s="142">
        <v>186996</v>
      </c>
      <c r="H397" s="142">
        <v>196000</v>
      </c>
      <c r="I397" s="148">
        <v>0.048</v>
      </c>
      <c r="J397" s="147" t="s">
        <v>176</v>
      </c>
      <c r="K397" s="147" t="s">
        <v>176</v>
      </c>
    </row>
    <row r="398" ht="18.95" hidden="1" customHeight="1" spans="1:11">
      <c r="A398" s="139" t="s">
        <v>165</v>
      </c>
      <c r="B398" s="109" t="s">
        <v>165</v>
      </c>
      <c r="C398" s="109" t="s">
        <v>802</v>
      </c>
      <c r="D398" s="101" t="s">
        <v>808</v>
      </c>
      <c r="E398" s="109" t="s">
        <v>176</v>
      </c>
      <c r="F398" s="60" t="s">
        <v>3764</v>
      </c>
      <c r="G398" s="142">
        <v>58111</v>
      </c>
      <c r="H398" s="142">
        <v>61000</v>
      </c>
      <c r="I398" s="148">
        <v>0.05</v>
      </c>
      <c r="J398" s="147" t="s">
        <v>176</v>
      </c>
      <c r="K398" s="147" t="s">
        <v>176</v>
      </c>
    </row>
    <row r="399" ht="18.95" hidden="1" customHeight="1" spans="1:11">
      <c r="A399" s="139" t="s">
        <v>165</v>
      </c>
      <c r="B399" s="109" t="s">
        <v>165</v>
      </c>
      <c r="C399" s="109" t="s">
        <v>802</v>
      </c>
      <c r="D399" s="101" t="s">
        <v>810</v>
      </c>
      <c r="E399" s="109" t="s">
        <v>176</v>
      </c>
      <c r="F399" s="60" t="s">
        <v>3765</v>
      </c>
      <c r="G399" s="142">
        <v>135619</v>
      </c>
      <c r="H399" s="142">
        <v>142000</v>
      </c>
      <c r="I399" s="148">
        <v>0.047</v>
      </c>
      <c r="J399" s="147" t="s">
        <v>176</v>
      </c>
      <c r="K399" s="147" t="s">
        <v>176</v>
      </c>
    </row>
    <row r="400" ht="18.95" hidden="1" customHeight="1" spans="1:11">
      <c r="A400" s="139" t="s">
        <v>165</v>
      </c>
      <c r="B400" s="109" t="s">
        <v>165</v>
      </c>
      <c r="C400" s="109" t="s">
        <v>802</v>
      </c>
      <c r="D400" s="101" t="s">
        <v>812</v>
      </c>
      <c r="E400" s="109" t="s">
        <v>176</v>
      </c>
      <c r="F400" s="60" t="s">
        <v>3766</v>
      </c>
      <c r="G400" s="142">
        <v>91567</v>
      </c>
      <c r="H400" s="142">
        <v>96000</v>
      </c>
      <c r="I400" s="148">
        <v>0.048</v>
      </c>
      <c r="J400" s="147" t="s">
        <v>176</v>
      </c>
      <c r="K400" s="147" t="s">
        <v>176</v>
      </c>
    </row>
    <row r="401" ht="18.95" hidden="1" customHeight="1" spans="1:11">
      <c r="A401" s="139" t="s">
        <v>165</v>
      </c>
      <c r="B401" s="109"/>
      <c r="C401" s="109" t="s">
        <v>802</v>
      </c>
      <c r="D401" s="101" t="s">
        <v>814</v>
      </c>
      <c r="E401" s="109" t="s">
        <v>176</v>
      </c>
      <c r="F401" s="60" t="s">
        <v>3767</v>
      </c>
      <c r="G401" s="142">
        <v>41253</v>
      </c>
      <c r="H401" s="141">
        <v>42000</v>
      </c>
      <c r="I401" s="148">
        <v>0.018</v>
      </c>
      <c r="J401" s="147" t="s">
        <v>176</v>
      </c>
      <c r="K401" s="147" t="s">
        <v>176</v>
      </c>
    </row>
    <row r="402" ht="18.95" hidden="1" customHeight="1" spans="1:11">
      <c r="A402" s="139" t="s">
        <v>165</v>
      </c>
      <c r="B402" s="695" t="s">
        <v>775</v>
      </c>
      <c r="C402" s="109"/>
      <c r="D402" s="101" t="s">
        <v>816</v>
      </c>
      <c r="E402" s="109"/>
      <c r="F402" s="61" t="s">
        <v>815</v>
      </c>
      <c r="G402" s="140">
        <v>3044</v>
      </c>
      <c r="H402" s="140">
        <v>3200</v>
      </c>
      <c r="I402" s="146">
        <v>0.051</v>
      </c>
      <c r="J402" s="147" t="s">
        <v>176</v>
      </c>
      <c r="K402" s="147" t="s">
        <v>176</v>
      </c>
    </row>
    <row r="403" ht="18.95" hidden="1" customHeight="1" spans="1:11">
      <c r="A403" s="139" t="s">
        <v>165</v>
      </c>
      <c r="B403" s="109" t="s">
        <v>165</v>
      </c>
      <c r="C403" s="109" t="s">
        <v>816</v>
      </c>
      <c r="D403" s="101" t="s">
        <v>818</v>
      </c>
      <c r="E403" s="109" t="s">
        <v>176</v>
      </c>
      <c r="F403" s="60" t="s">
        <v>3768</v>
      </c>
      <c r="G403" s="142">
        <v>83</v>
      </c>
      <c r="H403" s="142">
        <v>87</v>
      </c>
      <c r="I403" s="148">
        <v>0.048</v>
      </c>
      <c r="J403" s="147" t="s">
        <v>176</v>
      </c>
      <c r="K403" s="147" t="s">
        <v>176</v>
      </c>
    </row>
    <row r="404" ht="18.95" hidden="1" customHeight="1" spans="1:11">
      <c r="A404" s="139" t="s">
        <v>165</v>
      </c>
      <c r="B404" s="109" t="s">
        <v>165</v>
      </c>
      <c r="C404" s="109" t="s">
        <v>816</v>
      </c>
      <c r="D404" s="101" t="s">
        <v>820</v>
      </c>
      <c r="E404" s="109" t="s">
        <v>176</v>
      </c>
      <c r="F404" s="60" t="s">
        <v>3769</v>
      </c>
      <c r="G404" s="142">
        <v>350</v>
      </c>
      <c r="H404" s="142">
        <v>380</v>
      </c>
      <c r="I404" s="148">
        <v>0.086</v>
      </c>
      <c r="J404" s="147" t="s">
        <v>176</v>
      </c>
      <c r="K404" s="147" t="s">
        <v>176</v>
      </c>
    </row>
    <row r="405" ht="18.95" hidden="1" customHeight="1" spans="1:11">
      <c r="A405" s="139" t="s">
        <v>165</v>
      </c>
      <c r="B405" s="109" t="s">
        <v>165</v>
      </c>
      <c r="C405" s="109" t="s">
        <v>816</v>
      </c>
      <c r="D405" s="101" t="s">
        <v>822</v>
      </c>
      <c r="E405" s="109" t="s">
        <v>176</v>
      </c>
      <c r="F405" s="60" t="s">
        <v>3770</v>
      </c>
      <c r="G405" s="142">
        <v>1199</v>
      </c>
      <c r="H405" s="142">
        <v>1250</v>
      </c>
      <c r="I405" s="148">
        <v>0.043</v>
      </c>
      <c r="J405" s="147" t="s">
        <v>176</v>
      </c>
      <c r="K405" s="147" t="s">
        <v>176</v>
      </c>
    </row>
    <row r="406" s="129" customFormat="1" ht="18.95" hidden="1" customHeight="1" spans="1:11">
      <c r="A406" s="139" t="s">
        <v>165</v>
      </c>
      <c r="B406" s="109" t="s">
        <v>165</v>
      </c>
      <c r="C406" s="109" t="s">
        <v>816</v>
      </c>
      <c r="D406" s="101" t="s">
        <v>824</v>
      </c>
      <c r="E406" s="109" t="s">
        <v>176</v>
      </c>
      <c r="F406" s="60" t="s">
        <v>3771</v>
      </c>
      <c r="G406" s="142">
        <v>550</v>
      </c>
      <c r="H406" s="142">
        <v>570</v>
      </c>
      <c r="I406" s="153">
        <v>0.036</v>
      </c>
      <c r="J406" s="147" t="s">
        <v>176</v>
      </c>
      <c r="K406" s="147" t="s">
        <v>176</v>
      </c>
    </row>
    <row r="407" ht="18.95" hidden="1" customHeight="1" spans="1:11">
      <c r="A407" s="139" t="s">
        <v>165</v>
      </c>
      <c r="B407" s="109"/>
      <c r="C407" s="109" t="s">
        <v>816</v>
      </c>
      <c r="D407" s="101" t="s">
        <v>826</v>
      </c>
      <c r="E407" s="109" t="s">
        <v>176</v>
      </c>
      <c r="F407" s="60" t="s">
        <v>3772</v>
      </c>
      <c r="G407" s="142">
        <v>862</v>
      </c>
      <c r="H407" s="142">
        <v>913</v>
      </c>
      <c r="I407" s="148">
        <v>0.059</v>
      </c>
      <c r="J407" s="147" t="s">
        <v>176</v>
      </c>
      <c r="K407" s="147" t="s">
        <v>176</v>
      </c>
    </row>
    <row r="408" ht="18.95" hidden="1" customHeight="1" spans="1:11">
      <c r="A408" s="139" t="s">
        <v>165</v>
      </c>
      <c r="B408" s="695" t="s">
        <v>775</v>
      </c>
      <c r="C408" s="109"/>
      <c r="D408" s="101" t="s">
        <v>828</v>
      </c>
      <c r="E408" s="109"/>
      <c r="F408" s="61" t="s">
        <v>827</v>
      </c>
      <c r="G408" s="140">
        <v>5433</v>
      </c>
      <c r="H408" s="140">
        <v>5680</v>
      </c>
      <c r="I408" s="146">
        <v>0.045</v>
      </c>
      <c r="J408" s="147" t="s">
        <v>176</v>
      </c>
      <c r="K408" s="147" t="s">
        <v>176</v>
      </c>
    </row>
    <row r="409" s="129" customFormat="1" ht="18.95" hidden="1" customHeight="1" spans="1:11">
      <c r="A409" s="139" t="s">
        <v>165</v>
      </c>
      <c r="B409" s="109" t="s">
        <v>165</v>
      </c>
      <c r="C409" s="109" t="s">
        <v>828</v>
      </c>
      <c r="D409" s="101" t="s">
        <v>830</v>
      </c>
      <c r="E409" s="109" t="s">
        <v>176</v>
      </c>
      <c r="F409" s="60" t="s">
        <v>3773</v>
      </c>
      <c r="G409" s="142">
        <v>4009</v>
      </c>
      <c r="H409" s="142">
        <v>4200</v>
      </c>
      <c r="I409" s="153">
        <v>0.048</v>
      </c>
      <c r="J409" s="147" t="s">
        <v>176</v>
      </c>
      <c r="K409" s="147" t="s">
        <v>176</v>
      </c>
    </row>
    <row r="410" ht="18.95" hidden="1" customHeight="1" spans="1:11">
      <c r="A410" s="139" t="s">
        <v>165</v>
      </c>
      <c r="B410" s="109" t="s">
        <v>165</v>
      </c>
      <c r="C410" s="109" t="s">
        <v>828</v>
      </c>
      <c r="D410" s="101" t="s">
        <v>832</v>
      </c>
      <c r="E410" s="109" t="s">
        <v>176</v>
      </c>
      <c r="F410" s="60" t="s">
        <v>3774</v>
      </c>
      <c r="G410" s="142">
        <v>1423</v>
      </c>
      <c r="H410" s="141">
        <v>1480</v>
      </c>
      <c r="I410" s="148">
        <v>0.04</v>
      </c>
      <c r="J410" s="147" t="s">
        <v>176</v>
      </c>
      <c r="K410" s="147" t="s">
        <v>176</v>
      </c>
    </row>
    <row r="411" hidden="1" spans="1:11">
      <c r="A411" s="139" t="s">
        <v>165</v>
      </c>
      <c r="B411" s="109"/>
      <c r="C411" s="109" t="s">
        <v>828</v>
      </c>
      <c r="D411" s="101" t="s">
        <v>834</v>
      </c>
      <c r="E411" s="109" t="s">
        <v>176</v>
      </c>
      <c r="F411" s="60" t="s">
        <v>3775</v>
      </c>
      <c r="G411" s="142">
        <v>1</v>
      </c>
      <c r="H411" s="142">
        <v>0</v>
      </c>
      <c r="I411" s="148">
        <v>-1</v>
      </c>
      <c r="J411" s="147" t="s">
        <v>176</v>
      </c>
      <c r="K411" s="147" t="s">
        <v>176</v>
      </c>
    </row>
    <row r="412" hidden="1" spans="1:11">
      <c r="A412" s="139" t="s">
        <v>165</v>
      </c>
      <c r="B412" s="695" t="s">
        <v>775</v>
      </c>
      <c r="C412" s="109"/>
      <c r="D412" s="101" t="s">
        <v>836</v>
      </c>
      <c r="E412" s="109"/>
      <c r="F412" s="61" t="s">
        <v>835</v>
      </c>
      <c r="G412" s="140">
        <v>0</v>
      </c>
      <c r="H412" s="140">
        <v>0</v>
      </c>
      <c r="I412" s="146" t="s">
        <v>165</v>
      </c>
      <c r="J412" s="147" t="s">
        <v>3338</v>
      </c>
      <c r="K412" s="147" t="s">
        <v>176</v>
      </c>
    </row>
    <row r="413" hidden="1" spans="1:11">
      <c r="A413" s="139" t="s">
        <v>165</v>
      </c>
      <c r="B413" s="109" t="s">
        <v>165</v>
      </c>
      <c r="C413" s="109" t="s">
        <v>836</v>
      </c>
      <c r="D413" s="101" t="s">
        <v>838</v>
      </c>
      <c r="E413" s="109" t="s">
        <v>176</v>
      </c>
      <c r="F413" s="60" t="s">
        <v>3776</v>
      </c>
      <c r="G413" s="142">
        <v>0</v>
      </c>
      <c r="H413" s="142">
        <v>0</v>
      </c>
      <c r="I413" s="148" t="s">
        <v>165</v>
      </c>
      <c r="J413" s="147" t="s">
        <v>3338</v>
      </c>
      <c r="K413" s="147" t="s">
        <v>176</v>
      </c>
    </row>
    <row r="414" hidden="1" spans="1:11">
      <c r="A414" s="139" t="s">
        <v>165</v>
      </c>
      <c r="B414" s="109" t="s">
        <v>165</v>
      </c>
      <c r="C414" s="109" t="s">
        <v>836</v>
      </c>
      <c r="D414" s="101" t="s">
        <v>840</v>
      </c>
      <c r="E414" s="109" t="s">
        <v>176</v>
      </c>
      <c r="F414" s="60" t="s">
        <v>3777</v>
      </c>
      <c r="G414" s="142">
        <v>0</v>
      </c>
      <c r="H414" s="142">
        <v>0</v>
      </c>
      <c r="I414" s="148" t="s">
        <v>165</v>
      </c>
      <c r="J414" s="147" t="s">
        <v>3338</v>
      </c>
      <c r="K414" s="147" t="s">
        <v>176</v>
      </c>
    </row>
    <row r="415" hidden="1" spans="1:11">
      <c r="A415" s="139" t="s">
        <v>165</v>
      </c>
      <c r="B415" s="109"/>
      <c r="C415" s="109" t="s">
        <v>836</v>
      </c>
      <c r="D415" s="101" t="s">
        <v>842</v>
      </c>
      <c r="E415" s="109" t="s">
        <v>176</v>
      </c>
      <c r="F415" s="60" t="s">
        <v>3778</v>
      </c>
      <c r="G415" s="142">
        <v>0</v>
      </c>
      <c r="H415" s="142">
        <v>0</v>
      </c>
      <c r="I415" s="148" t="s">
        <v>165</v>
      </c>
      <c r="J415" s="147" t="s">
        <v>3338</v>
      </c>
      <c r="K415" s="147" t="s">
        <v>176</v>
      </c>
    </row>
    <row r="416" hidden="1" spans="1:11">
      <c r="A416" s="139" t="s">
        <v>165</v>
      </c>
      <c r="B416" s="695" t="s">
        <v>775</v>
      </c>
      <c r="C416" s="109"/>
      <c r="D416" s="101" t="s">
        <v>844</v>
      </c>
      <c r="E416" s="109"/>
      <c r="F416" s="61" t="s">
        <v>843</v>
      </c>
      <c r="G416" s="140">
        <v>22835</v>
      </c>
      <c r="H416" s="140">
        <v>23790</v>
      </c>
      <c r="I416" s="146">
        <v>0.042</v>
      </c>
      <c r="J416" s="147" t="s">
        <v>176</v>
      </c>
      <c r="K416" s="147" t="s">
        <v>176</v>
      </c>
    </row>
    <row r="417" ht="18.95" hidden="1" customHeight="1" spans="1:11">
      <c r="A417" s="139" t="s">
        <v>165</v>
      </c>
      <c r="B417" s="109" t="s">
        <v>165</v>
      </c>
      <c r="C417" s="109" t="s">
        <v>844</v>
      </c>
      <c r="D417" s="101" t="s">
        <v>846</v>
      </c>
      <c r="E417" s="109" t="s">
        <v>176</v>
      </c>
      <c r="F417" s="60" t="s">
        <v>3779</v>
      </c>
      <c r="G417" s="142">
        <v>21873</v>
      </c>
      <c r="H417" s="141">
        <v>22800</v>
      </c>
      <c r="I417" s="148">
        <v>0.042</v>
      </c>
      <c r="J417" s="147" t="s">
        <v>176</v>
      </c>
      <c r="K417" s="147" t="s">
        <v>176</v>
      </c>
    </row>
    <row r="418" ht="18.95" hidden="1" customHeight="1" spans="1:11">
      <c r="A418" s="139" t="s">
        <v>165</v>
      </c>
      <c r="B418" s="109" t="s">
        <v>165</v>
      </c>
      <c r="C418" s="109" t="s">
        <v>844</v>
      </c>
      <c r="D418" s="101" t="s">
        <v>848</v>
      </c>
      <c r="E418" s="109" t="s">
        <v>176</v>
      </c>
      <c r="F418" s="60" t="s">
        <v>3780</v>
      </c>
      <c r="G418" s="142">
        <v>459</v>
      </c>
      <c r="H418" s="142">
        <v>480</v>
      </c>
      <c r="I418" s="148">
        <v>0.046</v>
      </c>
      <c r="J418" s="147" t="s">
        <v>176</v>
      </c>
      <c r="K418" s="147" t="s">
        <v>176</v>
      </c>
    </row>
    <row r="419" ht="18.95" hidden="1" customHeight="1" spans="1:11">
      <c r="A419" s="139" t="s">
        <v>165</v>
      </c>
      <c r="B419" s="109"/>
      <c r="C419" s="109" t="s">
        <v>844</v>
      </c>
      <c r="D419" s="101" t="s">
        <v>850</v>
      </c>
      <c r="E419" s="109" t="s">
        <v>176</v>
      </c>
      <c r="F419" s="60" t="s">
        <v>3781</v>
      </c>
      <c r="G419" s="142">
        <v>503</v>
      </c>
      <c r="H419" s="142">
        <v>510</v>
      </c>
      <c r="I419" s="148">
        <v>0.014</v>
      </c>
      <c r="J419" s="147" t="s">
        <v>176</v>
      </c>
      <c r="K419" s="147" t="s">
        <v>176</v>
      </c>
    </row>
    <row r="420" ht="18.95" hidden="1" customHeight="1" spans="1:11">
      <c r="A420" s="139" t="s">
        <v>165</v>
      </c>
      <c r="B420" s="695" t="s">
        <v>775</v>
      </c>
      <c r="C420" s="109"/>
      <c r="D420" s="101" t="s">
        <v>852</v>
      </c>
      <c r="E420" s="109"/>
      <c r="F420" s="61" t="s">
        <v>851</v>
      </c>
      <c r="G420" s="140">
        <v>73228</v>
      </c>
      <c r="H420" s="140">
        <v>76450</v>
      </c>
      <c r="I420" s="146">
        <v>0.044</v>
      </c>
      <c r="J420" s="147" t="s">
        <v>176</v>
      </c>
      <c r="K420" s="147" t="s">
        <v>176</v>
      </c>
    </row>
    <row r="421" ht="18.95" hidden="1" customHeight="1" spans="1:11">
      <c r="A421" s="139" t="s">
        <v>165</v>
      </c>
      <c r="B421" s="109" t="s">
        <v>165</v>
      </c>
      <c r="C421" s="109" t="s">
        <v>852</v>
      </c>
      <c r="D421" s="101" t="s">
        <v>854</v>
      </c>
      <c r="E421" s="109" t="s">
        <v>176</v>
      </c>
      <c r="F421" s="60" t="s">
        <v>3782</v>
      </c>
      <c r="G421" s="142">
        <v>15401</v>
      </c>
      <c r="H421" s="142">
        <v>16100</v>
      </c>
      <c r="I421" s="148">
        <v>0.045</v>
      </c>
      <c r="J421" s="147" t="s">
        <v>176</v>
      </c>
      <c r="K421" s="147" t="s">
        <v>176</v>
      </c>
    </row>
    <row r="422" ht="18.95" hidden="1" customHeight="1" spans="1:11">
      <c r="A422" s="139" t="s">
        <v>165</v>
      </c>
      <c r="B422" s="109" t="s">
        <v>165</v>
      </c>
      <c r="C422" s="109" t="s">
        <v>852</v>
      </c>
      <c r="D422" s="101" t="s">
        <v>856</v>
      </c>
      <c r="E422" s="109" t="s">
        <v>176</v>
      </c>
      <c r="F422" s="60" t="s">
        <v>3783</v>
      </c>
      <c r="G422" s="142">
        <v>55525</v>
      </c>
      <c r="H422" s="142">
        <v>58000</v>
      </c>
      <c r="I422" s="148">
        <v>0.045</v>
      </c>
      <c r="J422" s="147" t="s">
        <v>176</v>
      </c>
      <c r="K422" s="147" t="s">
        <v>176</v>
      </c>
    </row>
    <row r="423" ht="18.95" hidden="1" customHeight="1" spans="1:11">
      <c r="A423" s="139" t="s">
        <v>165</v>
      </c>
      <c r="B423" s="109"/>
      <c r="C423" s="109" t="s">
        <v>852</v>
      </c>
      <c r="D423" s="101" t="s">
        <v>858</v>
      </c>
      <c r="E423" s="109" t="s">
        <v>176</v>
      </c>
      <c r="F423" s="60" t="s">
        <v>3784</v>
      </c>
      <c r="G423" s="142">
        <v>1227</v>
      </c>
      <c r="H423" s="141">
        <v>1250</v>
      </c>
      <c r="I423" s="148">
        <v>0.019</v>
      </c>
      <c r="J423" s="147" t="s">
        <v>176</v>
      </c>
      <c r="K423" s="147" t="s">
        <v>176</v>
      </c>
    </row>
    <row r="424" ht="18.95" hidden="1" customHeight="1" spans="1:11">
      <c r="A424" s="139" t="s">
        <v>165</v>
      </c>
      <c r="B424" s="109" t="s">
        <v>165</v>
      </c>
      <c r="C424" s="109" t="s">
        <v>852</v>
      </c>
      <c r="D424" s="101" t="s">
        <v>860</v>
      </c>
      <c r="E424" s="109" t="s">
        <v>176</v>
      </c>
      <c r="F424" s="60" t="s">
        <v>3785</v>
      </c>
      <c r="G424" s="142">
        <v>0</v>
      </c>
      <c r="H424" s="142">
        <v>0</v>
      </c>
      <c r="I424" s="148" t="s">
        <v>165</v>
      </c>
      <c r="J424" s="147" t="s">
        <v>3338</v>
      </c>
      <c r="K424" s="147" t="s">
        <v>176</v>
      </c>
    </row>
    <row r="425" ht="18.95" hidden="1" customHeight="1" spans="1:11">
      <c r="A425" s="139" t="s">
        <v>165</v>
      </c>
      <c r="B425" s="109" t="s">
        <v>165</v>
      </c>
      <c r="C425" s="109" t="s">
        <v>852</v>
      </c>
      <c r="D425" s="101" t="s">
        <v>862</v>
      </c>
      <c r="E425" s="109" t="s">
        <v>176</v>
      </c>
      <c r="F425" s="60" t="s">
        <v>3786</v>
      </c>
      <c r="G425" s="142">
        <v>1075</v>
      </c>
      <c r="H425" s="142">
        <v>1100</v>
      </c>
      <c r="I425" s="148">
        <v>0.023</v>
      </c>
      <c r="J425" s="147" t="s">
        <v>176</v>
      </c>
      <c r="K425" s="147" t="s">
        <v>176</v>
      </c>
    </row>
    <row r="426" ht="18.95" hidden="1" customHeight="1" spans="1:11">
      <c r="A426" s="139" t="s">
        <v>165</v>
      </c>
      <c r="B426" s="695" t="s">
        <v>775</v>
      </c>
      <c r="C426" s="109"/>
      <c r="D426" s="101" t="s">
        <v>864</v>
      </c>
      <c r="E426" s="109"/>
      <c r="F426" s="61" t="s">
        <v>863</v>
      </c>
      <c r="G426" s="140">
        <v>452704</v>
      </c>
      <c r="H426" s="140">
        <v>459000</v>
      </c>
      <c r="I426" s="146">
        <v>0.014</v>
      </c>
      <c r="J426" s="147" t="s">
        <v>176</v>
      </c>
      <c r="K426" s="147" t="s">
        <v>176</v>
      </c>
    </row>
    <row r="427" ht="18.95" hidden="1" customHeight="1" spans="1:11">
      <c r="A427" s="139" t="s">
        <v>165</v>
      </c>
      <c r="B427" s="109" t="s">
        <v>165</v>
      </c>
      <c r="C427" s="109" t="s">
        <v>864</v>
      </c>
      <c r="D427" s="101" t="s">
        <v>866</v>
      </c>
      <c r="E427" s="109" t="s">
        <v>176</v>
      </c>
      <c r="F427" s="60" t="s">
        <v>3787</v>
      </c>
      <c r="G427" s="142">
        <v>135193</v>
      </c>
      <c r="H427" s="141">
        <v>138000</v>
      </c>
      <c r="I427" s="148">
        <v>0.021</v>
      </c>
      <c r="J427" s="147" t="s">
        <v>176</v>
      </c>
      <c r="K427" s="147" t="s">
        <v>176</v>
      </c>
    </row>
    <row r="428" ht="18.95" hidden="1" customHeight="1" spans="1:11">
      <c r="A428" s="139" t="s">
        <v>165</v>
      </c>
      <c r="B428" s="109" t="s">
        <v>165</v>
      </c>
      <c r="C428" s="109" t="s">
        <v>864</v>
      </c>
      <c r="D428" s="101" t="s">
        <v>868</v>
      </c>
      <c r="E428" s="109" t="s">
        <v>176</v>
      </c>
      <c r="F428" s="60" t="s">
        <v>3788</v>
      </c>
      <c r="G428" s="142">
        <v>71894</v>
      </c>
      <c r="H428" s="142">
        <v>78000</v>
      </c>
      <c r="I428" s="148">
        <v>0.085</v>
      </c>
      <c r="J428" s="147" t="s">
        <v>176</v>
      </c>
      <c r="K428" s="147" t="s">
        <v>176</v>
      </c>
    </row>
    <row r="429" ht="18.95" hidden="1" customHeight="1" spans="1:11">
      <c r="A429" s="139" t="s">
        <v>165</v>
      </c>
      <c r="B429" s="109" t="s">
        <v>165</v>
      </c>
      <c r="C429" s="109" t="s">
        <v>864</v>
      </c>
      <c r="D429" s="101" t="s">
        <v>870</v>
      </c>
      <c r="E429" s="109" t="s">
        <v>176</v>
      </c>
      <c r="F429" s="60" t="s">
        <v>3789</v>
      </c>
      <c r="G429" s="142">
        <v>19438</v>
      </c>
      <c r="H429" s="142">
        <v>20000</v>
      </c>
      <c r="I429" s="148">
        <v>0.029</v>
      </c>
      <c r="J429" s="147" t="s">
        <v>176</v>
      </c>
      <c r="K429" s="147" t="s">
        <v>176</v>
      </c>
    </row>
    <row r="430" ht="18.95" hidden="1" customHeight="1" spans="1:11">
      <c r="A430" s="139" t="s">
        <v>165</v>
      </c>
      <c r="B430" s="109"/>
      <c r="C430" s="109" t="s">
        <v>864</v>
      </c>
      <c r="D430" s="101" t="s">
        <v>872</v>
      </c>
      <c r="E430" s="109" t="s">
        <v>176</v>
      </c>
      <c r="F430" s="60" t="s">
        <v>3790</v>
      </c>
      <c r="G430" s="142">
        <v>2444</v>
      </c>
      <c r="H430" s="142">
        <v>2550</v>
      </c>
      <c r="I430" s="148">
        <v>0.043</v>
      </c>
      <c r="J430" s="147" t="s">
        <v>176</v>
      </c>
      <c r="K430" s="147" t="s">
        <v>176</v>
      </c>
    </row>
    <row r="431" ht="18.95" hidden="1" customHeight="1" spans="1:11">
      <c r="A431" s="139"/>
      <c r="B431" s="109" t="s">
        <v>165</v>
      </c>
      <c r="C431" s="109" t="s">
        <v>864</v>
      </c>
      <c r="D431" s="101" t="s">
        <v>874</v>
      </c>
      <c r="E431" s="109" t="s">
        <v>176</v>
      </c>
      <c r="F431" s="60" t="s">
        <v>3791</v>
      </c>
      <c r="G431" s="142">
        <v>5129</v>
      </c>
      <c r="H431" s="141">
        <v>5400</v>
      </c>
      <c r="I431" s="148">
        <v>0.053</v>
      </c>
      <c r="J431" s="147" t="s">
        <v>176</v>
      </c>
      <c r="K431" s="147" t="s">
        <v>176</v>
      </c>
    </row>
    <row r="432" ht="18.95" hidden="1" customHeight="1" spans="1:11">
      <c r="A432" s="139" t="s">
        <v>165</v>
      </c>
      <c r="B432" s="109"/>
      <c r="C432" s="109" t="s">
        <v>864</v>
      </c>
      <c r="D432" s="101" t="s">
        <v>876</v>
      </c>
      <c r="E432" s="109" t="s">
        <v>176</v>
      </c>
      <c r="F432" s="60" t="s">
        <v>3792</v>
      </c>
      <c r="G432" s="142">
        <v>218606</v>
      </c>
      <c r="H432" s="142">
        <v>215050</v>
      </c>
      <c r="I432" s="148">
        <v>-0.016</v>
      </c>
      <c r="J432" s="147" t="s">
        <v>176</v>
      </c>
      <c r="K432" s="147" t="s">
        <v>176</v>
      </c>
    </row>
    <row r="433" ht="18.95" hidden="1" customHeight="1" spans="1:11">
      <c r="A433" s="139" t="s">
        <v>165</v>
      </c>
      <c r="B433" s="695" t="s">
        <v>775</v>
      </c>
      <c r="C433" s="109"/>
      <c r="D433" s="101" t="s">
        <v>878</v>
      </c>
      <c r="E433" s="109" t="s">
        <v>176</v>
      </c>
      <c r="F433" s="61" t="s">
        <v>3793</v>
      </c>
      <c r="G433" s="142">
        <v>145807</v>
      </c>
      <c r="H433" s="140">
        <v>148000</v>
      </c>
      <c r="I433" s="146">
        <v>0.015</v>
      </c>
      <c r="J433" s="147" t="s">
        <v>176</v>
      </c>
      <c r="K433" s="147" t="s">
        <v>176</v>
      </c>
    </row>
    <row r="434" ht="18.95" customHeight="1" spans="1:11">
      <c r="A434" s="139" t="s">
        <v>164</v>
      </c>
      <c r="B434" s="109" t="s">
        <v>165</v>
      </c>
      <c r="C434" s="109"/>
      <c r="D434" s="101" t="s">
        <v>880</v>
      </c>
      <c r="E434" s="109"/>
      <c r="F434" s="61" t="s">
        <v>879</v>
      </c>
      <c r="G434" s="140">
        <v>432558</v>
      </c>
      <c r="H434" s="140">
        <v>447000</v>
      </c>
      <c r="I434" s="146">
        <v>0.033</v>
      </c>
      <c r="J434" s="147" t="s">
        <v>176</v>
      </c>
      <c r="K434" s="147" t="s">
        <v>176</v>
      </c>
    </row>
    <row r="435" ht="18.95" hidden="1" customHeight="1" spans="1:11">
      <c r="A435" s="139" t="s">
        <v>165</v>
      </c>
      <c r="B435" s="695" t="s">
        <v>880</v>
      </c>
      <c r="C435" s="109"/>
      <c r="D435" s="101" t="s">
        <v>882</v>
      </c>
      <c r="E435" s="109"/>
      <c r="F435" s="32" t="s">
        <v>881</v>
      </c>
      <c r="G435" s="140">
        <v>21683</v>
      </c>
      <c r="H435" s="140">
        <v>22500</v>
      </c>
      <c r="I435" s="146">
        <v>0.038</v>
      </c>
      <c r="J435" s="147" t="s">
        <v>176</v>
      </c>
      <c r="K435" s="147" t="s">
        <v>176</v>
      </c>
    </row>
    <row r="436" ht="18.95" hidden="1" customHeight="1" spans="1:11">
      <c r="A436" s="139" t="s">
        <v>165</v>
      </c>
      <c r="B436" s="109" t="s">
        <v>165</v>
      </c>
      <c r="C436" s="109" t="s">
        <v>882</v>
      </c>
      <c r="D436" s="101" t="s">
        <v>883</v>
      </c>
      <c r="E436" s="109" t="s">
        <v>176</v>
      </c>
      <c r="F436" s="60" t="s">
        <v>3794</v>
      </c>
      <c r="G436" s="142">
        <v>15859</v>
      </c>
      <c r="H436" s="142">
        <v>16610</v>
      </c>
      <c r="I436" s="148">
        <v>0.047</v>
      </c>
      <c r="J436" s="147" t="s">
        <v>176</v>
      </c>
      <c r="K436" s="147" t="s">
        <v>176</v>
      </c>
    </row>
    <row r="437" ht="18.95" hidden="1" customHeight="1" spans="1:11">
      <c r="A437" s="139" t="s">
        <v>165</v>
      </c>
      <c r="B437" s="109"/>
      <c r="C437" s="109" t="s">
        <v>882</v>
      </c>
      <c r="D437" s="101" t="s">
        <v>884</v>
      </c>
      <c r="E437" s="109" t="s">
        <v>176</v>
      </c>
      <c r="F437" s="60" t="s">
        <v>3795</v>
      </c>
      <c r="G437" s="142">
        <v>2864</v>
      </c>
      <c r="H437" s="142">
        <v>2900</v>
      </c>
      <c r="I437" s="148">
        <v>0.013</v>
      </c>
      <c r="J437" s="147" t="s">
        <v>176</v>
      </c>
      <c r="K437" s="147" t="s">
        <v>176</v>
      </c>
    </row>
    <row r="438" ht="18.95" hidden="1" customHeight="1" spans="1:11">
      <c r="A438" s="139" t="s">
        <v>165</v>
      </c>
      <c r="B438" s="109" t="s">
        <v>165</v>
      </c>
      <c r="C438" s="109" t="s">
        <v>882</v>
      </c>
      <c r="D438" s="101" t="s">
        <v>885</v>
      </c>
      <c r="E438" s="109" t="s">
        <v>176</v>
      </c>
      <c r="F438" s="35" t="s">
        <v>3796</v>
      </c>
      <c r="G438" s="142">
        <v>280</v>
      </c>
      <c r="H438" s="142">
        <v>290</v>
      </c>
      <c r="I438" s="148">
        <v>0.036</v>
      </c>
      <c r="J438" s="147" t="s">
        <v>176</v>
      </c>
      <c r="K438" s="147" t="s">
        <v>176</v>
      </c>
    </row>
    <row r="439" ht="18.95" hidden="1" customHeight="1" spans="1:11">
      <c r="A439" s="139" t="s">
        <v>165</v>
      </c>
      <c r="B439" s="109" t="s">
        <v>165</v>
      </c>
      <c r="C439" s="109" t="s">
        <v>882</v>
      </c>
      <c r="D439" s="101" t="s">
        <v>887</v>
      </c>
      <c r="E439" s="109" t="s">
        <v>176</v>
      </c>
      <c r="F439" s="60" t="s">
        <v>3797</v>
      </c>
      <c r="G439" s="142">
        <v>2680</v>
      </c>
      <c r="H439" s="142">
        <v>2700</v>
      </c>
      <c r="I439" s="148">
        <v>0.007</v>
      </c>
      <c r="J439" s="147" t="s">
        <v>176</v>
      </c>
      <c r="K439" s="147" t="s">
        <v>176</v>
      </c>
    </row>
    <row r="440" ht="18.95" hidden="1" customHeight="1" spans="1:11">
      <c r="A440" s="139" t="s">
        <v>165</v>
      </c>
      <c r="B440" s="695" t="s">
        <v>880</v>
      </c>
      <c r="C440" s="109"/>
      <c r="D440" s="101" t="s">
        <v>889</v>
      </c>
      <c r="E440" s="109"/>
      <c r="F440" s="32" t="s">
        <v>888</v>
      </c>
      <c r="G440" s="140">
        <v>15205</v>
      </c>
      <c r="H440" s="140">
        <v>15600</v>
      </c>
      <c r="I440" s="146">
        <v>0.026</v>
      </c>
      <c r="J440" s="147" t="s">
        <v>176</v>
      </c>
      <c r="K440" s="147" t="s">
        <v>176</v>
      </c>
    </row>
    <row r="441" ht="18.95" hidden="1" customHeight="1" spans="1:11">
      <c r="A441" s="139" t="s">
        <v>165</v>
      </c>
      <c r="B441" s="109" t="s">
        <v>165</v>
      </c>
      <c r="C441" s="109" t="s">
        <v>889</v>
      </c>
      <c r="D441" s="101" t="s">
        <v>891</v>
      </c>
      <c r="E441" s="109" t="s">
        <v>176</v>
      </c>
      <c r="F441" s="60" t="s">
        <v>3798</v>
      </c>
      <c r="G441" s="142">
        <v>603</v>
      </c>
      <c r="H441" s="141">
        <v>620</v>
      </c>
      <c r="I441" s="148">
        <v>0.028</v>
      </c>
      <c r="J441" s="147" t="s">
        <v>176</v>
      </c>
      <c r="K441" s="147" t="s">
        <v>176</v>
      </c>
    </row>
    <row r="442" ht="18.95" hidden="1" customHeight="1" spans="1:11">
      <c r="A442" s="139" t="s">
        <v>165</v>
      </c>
      <c r="B442" s="109" t="s">
        <v>165</v>
      </c>
      <c r="C442" s="109" t="s">
        <v>889</v>
      </c>
      <c r="D442" s="101" t="s">
        <v>893</v>
      </c>
      <c r="E442" s="109" t="s">
        <v>176</v>
      </c>
      <c r="F442" s="60" t="s">
        <v>3799</v>
      </c>
      <c r="G442" s="142">
        <v>40</v>
      </c>
      <c r="H442" s="142">
        <v>42</v>
      </c>
      <c r="I442" s="148">
        <v>0.05</v>
      </c>
      <c r="J442" s="147" t="s">
        <v>176</v>
      </c>
      <c r="K442" s="147" t="s">
        <v>176</v>
      </c>
    </row>
    <row r="443" ht="18.95" hidden="1" customHeight="1" spans="1:11">
      <c r="A443" s="139" t="s">
        <v>165</v>
      </c>
      <c r="B443" s="109" t="s">
        <v>165</v>
      </c>
      <c r="C443" s="109" t="s">
        <v>889</v>
      </c>
      <c r="D443" s="101" t="s">
        <v>895</v>
      </c>
      <c r="E443" s="109" t="s">
        <v>176</v>
      </c>
      <c r="F443" s="60" t="s">
        <v>3800</v>
      </c>
      <c r="G443" s="142">
        <v>25</v>
      </c>
      <c r="H443" s="142">
        <v>26</v>
      </c>
      <c r="I443" s="148">
        <v>0.04</v>
      </c>
      <c r="J443" s="147" t="s">
        <v>176</v>
      </c>
      <c r="K443" s="147" t="s">
        <v>176</v>
      </c>
    </row>
    <row r="444" hidden="1" spans="1:11">
      <c r="A444" s="139" t="s">
        <v>165</v>
      </c>
      <c r="B444" s="109" t="s">
        <v>165</v>
      </c>
      <c r="C444" s="109" t="s">
        <v>889</v>
      </c>
      <c r="D444" s="101" t="s">
        <v>897</v>
      </c>
      <c r="E444" s="109" t="s">
        <v>176</v>
      </c>
      <c r="F444" s="60" t="s">
        <v>3801</v>
      </c>
      <c r="G444" s="142">
        <v>6331</v>
      </c>
      <c r="H444" s="142">
        <v>6470</v>
      </c>
      <c r="I444" s="148">
        <v>0.022</v>
      </c>
      <c r="J444" s="147" t="s">
        <v>176</v>
      </c>
      <c r="K444" s="147" t="s">
        <v>176</v>
      </c>
    </row>
    <row r="445" hidden="1" spans="1:11">
      <c r="A445" s="139" t="s">
        <v>165</v>
      </c>
      <c r="B445" s="109" t="s">
        <v>165</v>
      </c>
      <c r="C445" s="109" t="s">
        <v>889</v>
      </c>
      <c r="D445" s="101" t="s">
        <v>899</v>
      </c>
      <c r="E445" s="109" t="s">
        <v>176</v>
      </c>
      <c r="F445" s="60" t="s">
        <v>3802</v>
      </c>
      <c r="G445" s="142">
        <v>0</v>
      </c>
      <c r="H445" s="142">
        <v>0</v>
      </c>
      <c r="I445" s="148" t="s">
        <v>165</v>
      </c>
      <c r="J445" s="147" t="s">
        <v>3338</v>
      </c>
      <c r="K445" s="147" t="s">
        <v>176</v>
      </c>
    </row>
    <row r="446" hidden="1" spans="1:11">
      <c r="A446" s="139" t="s">
        <v>165</v>
      </c>
      <c r="B446" s="109"/>
      <c r="C446" s="109" t="s">
        <v>889</v>
      </c>
      <c r="D446" s="101" t="s">
        <v>901</v>
      </c>
      <c r="E446" s="109" t="s">
        <v>176</v>
      </c>
      <c r="F446" s="60" t="s">
        <v>3803</v>
      </c>
      <c r="G446" s="142">
        <v>4065</v>
      </c>
      <c r="H446" s="142">
        <v>4200</v>
      </c>
      <c r="I446" s="148">
        <v>0.033</v>
      </c>
      <c r="J446" s="147" t="s">
        <v>176</v>
      </c>
      <c r="K446" s="147" t="s">
        <v>176</v>
      </c>
    </row>
    <row r="447" hidden="1" spans="1:11">
      <c r="A447" s="139" t="s">
        <v>165</v>
      </c>
      <c r="B447" s="109" t="s">
        <v>165</v>
      </c>
      <c r="C447" s="109" t="s">
        <v>889</v>
      </c>
      <c r="D447" s="101" t="s">
        <v>903</v>
      </c>
      <c r="E447" s="109" t="s">
        <v>176</v>
      </c>
      <c r="F447" s="60" t="s">
        <v>3804</v>
      </c>
      <c r="G447" s="142">
        <v>0</v>
      </c>
      <c r="H447" s="142">
        <v>0</v>
      </c>
      <c r="I447" s="148" t="s">
        <v>165</v>
      </c>
      <c r="J447" s="147" t="s">
        <v>3338</v>
      </c>
      <c r="K447" s="147" t="s">
        <v>176</v>
      </c>
    </row>
    <row r="448" hidden="1" spans="1:11">
      <c r="A448" s="139" t="s">
        <v>165</v>
      </c>
      <c r="B448" s="109" t="s">
        <v>165</v>
      </c>
      <c r="C448" s="109" t="s">
        <v>889</v>
      </c>
      <c r="D448" s="101" t="s">
        <v>905</v>
      </c>
      <c r="E448" s="109" t="s">
        <v>176</v>
      </c>
      <c r="F448" s="60" t="s">
        <v>3805</v>
      </c>
      <c r="G448" s="142">
        <v>4141</v>
      </c>
      <c r="H448" s="142">
        <v>4242</v>
      </c>
      <c r="I448" s="148">
        <v>0.024</v>
      </c>
      <c r="J448" s="147" t="s">
        <v>176</v>
      </c>
      <c r="K448" s="147" t="s">
        <v>176</v>
      </c>
    </row>
    <row r="449" ht="18.95" hidden="1" customHeight="1" spans="1:11">
      <c r="A449" s="139" t="s">
        <v>165</v>
      </c>
      <c r="B449" s="695" t="s">
        <v>880</v>
      </c>
      <c r="C449" s="109"/>
      <c r="D449" s="101" t="s">
        <v>907</v>
      </c>
      <c r="E449" s="109"/>
      <c r="F449" s="59" t="s">
        <v>906</v>
      </c>
      <c r="G449" s="140">
        <v>40555</v>
      </c>
      <c r="H449" s="140">
        <v>41800</v>
      </c>
      <c r="I449" s="146">
        <v>0.031</v>
      </c>
      <c r="J449" s="147" t="s">
        <v>176</v>
      </c>
      <c r="K449" s="147" t="s">
        <v>176</v>
      </c>
    </row>
    <row r="450" ht="18.95" hidden="1" customHeight="1" spans="1:11">
      <c r="A450" s="139" t="s">
        <v>165</v>
      </c>
      <c r="B450" s="109" t="s">
        <v>165</v>
      </c>
      <c r="C450" s="109" t="s">
        <v>907</v>
      </c>
      <c r="D450" s="101" t="s">
        <v>908</v>
      </c>
      <c r="E450" s="109" t="s">
        <v>176</v>
      </c>
      <c r="F450" s="60" t="s">
        <v>3798</v>
      </c>
      <c r="G450" s="142">
        <v>21292</v>
      </c>
      <c r="H450" s="141">
        <v>21800</v>
      </c>
      <c r="I450" s="148">
        <v>0.024</v>
      </c>
      <c r="J450" s="147" t="s">
        <v>176</v>
      </c>
      <c r="K450" s="147" t="s">
        <v>176</v>
      </c>
    </row>
    <row r="451" ht="18.95" hidden="1" customHeight="1" spans="1:11">
      <c r="A451" s="139" t="s">
        <v>165</v>
      </c>
      <c r="B451" s="109" t="s">
        <v>165</v>
      </c>
      <c r="C451" s="109" t="s">
        <v>907</v>
      </c>
      <c r="D451" s="101" t="s">
        <v>910</v>
      </c>
      <c r="E451" s="109" t="s">
        <v>176</v>
      </c>
      <c r="F451" s="60" t="s">
        <v>3806</v>
      </c>
      <c r="G451" s="142">
        <v>14888</v>
      </c>
      <c r="H451" s="142">
        <v>15300</v>
      </c>
      <c r="I451" s="148">
        <v>0.028</v>
      </c>
      <c r="J451" s="147" t="s">
        <v>176</v>
      </c>
      <c r="K451" s="147" t="s">
        <v>176</v>
      </c>
    </row>
    <row r="452" ht="18.95" hidden="1" customHeight="1" spans="1:11">
      <c r="A452" s="139" t="s">
        <v>165</v>
      </c>
      <c r="B452" s="109"/>
      <c r="C452" s="109" t="s">
        <v>907</v>
      </c>
      <c r="D452" s="101" t="s">
        <v>912</v>
      </c>
      <c r="E452" s="109" t="s">
        <v>176</v>
      </c>
      <c r="F452" s="60" t="s">
        <v>3807</v>
      </c>
      <c r="G452" s="142">
        <v>3700</v>
      </c>
      <c r="H452" s="142">
        <v>4000</v>
      </c>
      <c r="I452" s="148">
        <v>0.081</v>
      </c>
      <c r="J452" s="147" t="s">
        <v>176</v>
      </c>
      <c r="K452" s="147" t="s">
        <v>176</v>
      </c>
    </row>
    <row r="453" ht="18.95" hidden="1" customHeight="1" spans="1:11">
      <c r="A453" s="139" t="s">
        <v>165</v>
      </c>
      <c r="B453" s="109" t="s">
        <v>165</v>
      </c>
      <c r="C453" s="109" t="s">
        <v>907</v>
      </c>
      <c r="D453" s="101" t="s">
        <v>914</v>
      </c>
      <c r="E453" s="109" t="s">
        <v>176</v>
      </c>
      <c r="F453" s="60" t="s">
        <v>3808</v>
      </c>
      <c r="G453" s="142">
        <v>8</v>
      </c>
      <c r="H453" s="142">
        <v>0</v>
      </c>
      <c r="I453" s="148">
        <v>-1</v>
      </c>
      <c r="J453" s="147" t="s">
        <v>176</v>
      </c>
      <c r="K453" s="147" t="s">
        <v>176</v>
      </c>
    </row>
    <row r="454" ht="18.95" hidden="1" customHeight="1" spans="1:11">
      <c r="A454" s="139" t="s">
        <v>165</v>
      </c>
      <c r="B454" s="109" t="s">
        <v>165</v>
      </c>
      <c r="C454" s="109" t="s">
        <v>907</v>
      </c>
      <c r="D454" s="101" t="s">
        <v>916</v>
      </c>
      <c r="E454" s="109" t="s">
        <v>176</v>
      </c>
      <c r="F454" s="60" t="s">
        <v>3809</v>
      </c>
      <c r="G454" s="142">
        <v>667</v>
      </c>
      <c r="H454" s="142">
        <v>700</v>
      </c>
      <c r="I454" s="148">
        <v>0.049</v>
      </c>
      <c r="J454" s="147" t="s">
        <v>176</v>
      </c>
      <c r="K454" s="147" t="s">
        <v>176</v>
      </c>
    </row>
    <row r="455" ht="18.95" hidden="1" customHeight="1" spans="1:11">
      <c r="A455" s="139" t="s">
        <v>165</v>
      </c>
      <c r="B455" s="695" t="s">
        <v>880</v>
      </c>
      <c r="C455" s="109"/>
      <c r="D455" s="101" t="s">
        <v>918</v>
      </c>
      <c r="E455" s="109"/>
      <c r="F455" s="61" t="s">
        <v>917</v>
      </c>
      <c r="G455" s="140">
        <v>186097</v>
      </c>
      <c r="H455" s="140">
        <v>192000</v>
      </c>
      <c r="I455" s="146">
        <v>0.032</v>
      </c>
      <c r="J455" s="147" t="s">
        <v>176</v>
      </c>
      <c r="K455" s="147" t="s">
        <v>176</v>
      </c>
    </row>
    <row r="456" ht="18.95" hidden="1" customHeight="1" spans="1:11">
      <c r="A456" s="139" t="s">
        <v>165</v>
      </c>
      <c r="B456" s="109" t="s">
        <v>165</v>
      </c>
      <c r="C456" s="109" t="s">
        <v>918</v>
      </c>
      <c r="D456" s="101" t="s">
        <v>919</v>
      </c>
      <c r="E456" s="109" t="s">
        <v>176</v>
      </c>
      <c r="F456" s="60" t="s">
        <v>3798</v>
      </c>
      <c r="G456" s="142">
        <v>2245</v>
      </c>
      <c r="H456" s="142">
        <v>2300</v>
      </c>
      <c r="I456" s="148">
        <v>0.024</v>
      </c>
      <c r="J456" s="147" t="s">
        <v>176</v>
      </c>
      <c r="K456" s="147" t="s">
        <v>176</v>
      </c>
    </row>
    <row r="457" ht="18.95" hidden="1" customHeight="1" spans="1:11">
      <c r="A457" s="139" t="s">
        <v>165</v>
      </c>
      <c r="B457" s="109" t="s">
        <v>165</v>
      </c>
      <c r="C457" s="109" t="s">
        <v>918</v>
      </c>
      <c r="D457" s="101" t="s">
        <v>921</v>
      </c>
      <c r="E457" s="109" t="s">
        <v>176</v>
      </c>
      <c r="F457" s="60" t="s">
        <v>3810</v>
      </c>
      <c r="G457" s="142">
        <v>59658</v>
      </c>
      <c r="H457" s="142">
        <v>61740</v>
      </c>
      <c r="I457" s="148">
        <v>0.035</v>
      </c>
      <c r="J457" s="147" t="s">
        <v>176</v>
      </c>
      <c r="K457" s="147" t="s">
        <v>176</v>
      </c>
    </row>
    <row r="458" ht="18.95" hidden="1" customHeight="1" spans="1:11">
      <c r="A458" s="139" t="s">
        <v>165</v>
      </c>
      <c r="B458" s="109"/>
      <c r="C458" s="109" t="s">
        <v>918</v>
      </c>
      <c r="D458" s="101" t="s">
        <v>923</v>
      </c>
      <c r="E458" s="109" t="s">
        <v>176</v>
      </c>
      <c r="F458" s="60" t="s">
        <v>3811</v>
      </c>
      <c r="G458" s="142">
        <v>45098</v>
      </c>
      <c r="H458" s="142">
        <v>47000</v>
      </c>
      <c r="I458" s="148">
        <v>0.042</v>
      </c>
      <c r="J458" s="147" t="s">
        <v>176</v>
      </c>
      <c r="K458" s="147" t="s">
        <v>176</v>
      </c>
    </row>
    <row r="459" ht="18.95" hidden="1" customHeight="1" spans="1:11">
      <c r="A459" s="139" t="s">
        <v>165</v>
      </c>
      <c r="B459" s="109" t="s">
        <v>165</v>
      </c>
      <c r="C459" s="109" t="s">
        <v>918</v>
      </c>
      <c r="D459" s="101" t="s">
        <v>925</v>
      </c>
      <c r="E459" s="109" t="s">
        <v>176</v>
      </c>
      <c r="F459" s="60" t="s">
        <v>3812</v>
      </c>
      <c r="G459" s="142">
        <v>29953</v>
      </c>
      <c r="H459" s="142">
        <v>31000</v>
      </c>
      <c r="I459" s="148">
        <v>0.035</v>
      </c>
      <c r="J459" s="147" t="s">
        <v>176</v>
      </c>
      <c r="K459" s="147" t="s">
        <v>176</v>
      </c>
    </row>
    <row r="460" ht="18.95" hidden="1" customHeight="1" spans="1:11">
      <c r="A460" s="139" t="s">
        <v>165</v>
      </c>
      <c r="B460" s="109" t="s">
        <v>165</v>
      </c>
      <c r="C460" s="109" t="s">
        <v>918</v>
      </c>
      <c r="D460" s="101" t="s">
        <v>927</v>
      </c>
      <c r="E460" s="109" t="s">
        <v>176</v>
      </c>
      <c r="F460" s="60" t="s">
        <v>3813</v>
      </c>
      <c r="G460" s="142">
        <v>49143</v>
      </c>
      <c r="H460" s="142">
        <v>49960</v>
      </c>
      <c r="I460" s="148">
        <v>0.017</v>
      </c>
      <c r="J460" s="147" t="s">
        <v>176</v>
      </c>
      <c r="K460" s="147" t="s">
        <v>176</v>
      </c>
    </row>
    <row r="461" ht="18.95" hidden="1" customHeight="1" spans="1:11">
      <c r="A461" s="139" t="s">
        <v>165</v>
      </c>
      <c r="B461" s="695" t="s">
        <v>880</v>
      </c>
      <c r="C461" s="109"/>
      <c r="D461" s="101" t="s">
        <v>929</v>
      </c>
      <c r="E461" s="109"/>
      <c r="F461" s="61" t="s">
        <v>928</v>
      </c>
      <c r="G461" s="140">
        <v>31851</v>
      </c>
      <c r="H461" s="140">
        <v>32600</v>
      </c>
      <c r="I461" s="146">
        <v>0.024</v>
      </c>
      <c r="J461" s="147" t="s">
        <v>176</v>
      </c>
      <c r="K461" s="147" t="s">
        <v>176</v>
      </c>
    </row>
    <row r="462" ht="18.95" hidden="1" customHeight="1" spans="1:11">
      <c r="A462" s="139" t="s">
        <v>165</v>
      </c>
      <c r="B462" s="109" t="s">
        <v>165</v>
      </c>
      <c r="C462" s="109" t="s">
        <v>929</v>
      </c>
      <c r="D462" s="101" t="s">
        <v>930</v>
      </c>
      <c r="E462" s="109" t="s">
        <v>176</v>
      </c>
      <c r="F462" s="60" t="s">
        <v>3798</v>
      </c>
      <c r="G462" s="142">
        <v>2147</v>
      </c>
      <c r="H462" s="142">
        <v>2200</v>
      </c>
      <c r="I462" s="148">
        <v>0.025</v>
      </c>
      <c r="J462" s="147" t="s">
        <v>176</v>
      </c>
      <c r="K462" s="147" t="s">
        <v>176</v>
      </c>
    </row>
    <row r="463" ht="18.95" hidden="1" customHeight="1" spans="1:11">
      <c r="A463" s="139" t="s">
        <v>165</v>
      </c>
      <c r="B463" s="109"/>
      <c r="C463" s="109" t="s">
        <v>929</v>
      </c>
      <c r="D463" s="101" t="s">
        <v>932</v>
      </c>
      <c r="E463" s="109" t="s">
        <v>176</v>
      </c>
      <c r="F463" s="60" t="s">
        <v>3814</v>
      </c>
      <c r="G463" s="142">
        <v>3628</v>
      </c>
      <c r="H463" s="142">
        <v>11100</v>
      </c>
      <c r="I463" s="148">
        <v>2.06</v>
      </c>
      <c r="J463" s="147" t="s">
        <v>176</v>
      </c>
      <c r="K463" s="147" t="s">
        <v>176</v>
      </c>
    </row>
    <row r="464" ht="18.95" hidden="1" customHeight="1" spans="1:11">
      <c r="A464" s="139" t="s">
        <v>165</v>
      </c>
      <c r="B464" s="109" t="s">
        <v>165</v>
      </c>
      <c r="C464" s="109" t="s">
        <v>929</v>
      </c>
      <c r="D464" s="101" t="s">
        <v>934</v>
      </c>
      <c r="E464" s="109" t="s">
        <v>176</v>
      </c>
      <c r="F464" s="60" t="s">
        <v>3815</v>
      </c>
      <c r="G464" s="142">
        <v>8905</v>
      </c>
      <c r="H464" s="141">
        <v>9200</v>
      </c>
      <c r="I464" s="148">
        <v>0.033</v>
      </c>
      <c r="J464" s="147" t="s">
        <v>176</v>
      </c>
      <c r="K464" s="147" t="s">
        <v>176</v>
      </c>
    </row>
    <row r="465" ht="18.95" hidden="1" customHeight="1" spans="1:11">
      <c r="A465" s="139" t="s">
        <v>165</v>
      </c>
      <c r="B465" s="109" t="s">
        <v>165</v>
      </c>
      <c r="C465" s="109" t="s">
        <v>929</v>
      </c>
      <c r="D465" s="101" t="s">
        <v>936</v>
      </c>
      <c r="E465" s="109" t="s">
        <v>176</v>
      </c>
      <c r="F465" s="60" t="s">
        <v>3816</v>
      </c>
      <c r="G465" s="142">
        <v>17171</v>
      </c>
      <c r="H465" s="142">
        <v>10100</v>
      </c>
      <c r="I465" s="148">
        <v>-0.412</v>
      </c>
      <c r="J465" s="147" t="s">
        <v>176</v>
      </c>
      <c r="K465" s="147" t="s">
        <v>176</v>
      </c>
    </row>
    <row r="466" ht="18.95" hidden="1" customHeight="1" spans="1:11">
      <c r="A466" s="139" t="s">
        <v>165</v>
      </c>
      <c r="B466" s="695" t="s">
        <v>880</v>
      </c>
      <c r="C466" s="109"/>
      <c r="D466" s="101" t="s">
        <v>938</v>
      </c>
      <c r="E466" s="109"/>
      <c r="F466" s="61" t="s">
        <v>937</v>
      </c>
      <c r="G466" s="140">
        <v>10667</v>
      </c>
      <c r="H466" s="140">
        <v>11000</v>
      </c>
      <c r="I466" s="146">
        <v>0.031</v>
      </c>
      <c r="J466" s="147" t="s">
        <v>176</v>
      </c>
      <c r="K466" s="147" t="s">
        <v>176</v>
      </c>
    </row>
    <row r="467" ht="18.95" hidden="1" customHeight="1" spans="1:11">
      <c r="A467" s="139" t="s">
        <v>165</v>
      </c>
      <c r="B467" s="109" t="s">
        <v>165</v>
      </c>
      <c r="C467" s="109" t="s">
        <v>938</v>
      </c>
      <c r="D467" s="101" t="s">
        <v>940</v>
      </c>
      <c r="E467" s="109" t="s">
        <v>176</v>
      </c>
      <c r="F467" s="60" t="s">
        <v>3817</v>
      </c>
      <c r="G467" s="142">
        <v>3127</v>
      </c>
      <c r="H467" s="142">
        <v>3250</v>
      </c>
      <c r="I467" s="148">
        <v>0.039</v>
      </c>
      <c r="J467" s="147" t="s">
        <v>176</v>
      </c>
      <c r="K467" s="147" t="s">
        <v>176</v>
      </c>
    </row>
    <row r="468" ht="18.95" hidden="1" customHeight="1" spans="1:11">
      <c r="A468" s="139" t="s">
        <v>165</v>
      </c>
      <c r="B468" s="109"/>
      <c r="C468" s="109" t="s">
        <v>938</v>
      </c>
      <c r="D468" s="101" t="s">
        <v>942</v>
      </c>
      <c r="E468" s="109" t="s">
        <v>176</v>
      </c>
      <c r="F468" s="60" t="s">
        <v>3818</v>
      </c>
      <c r="G468" s="142">
        <v>2953</v>
      </c>
      <c r="H468" s="142">
        <v>3040</v>
      </c>
      <c r="I468" s="148">
        <v>0.029</v>
      </c>
      <c r="J468" s="147" t="s">
        <v>176</v>
      </c>
      <c r="K468" s="147" t="s">
        <v>176</v>
      </c>
    </row>
    <row r="469" ht="18.95" hidden="1" customHeight="1" spans="1:11">
      <c r="A469" s="139" t="s">
        <v>165</v>
      </c>
      <c r="B469" s="109" t="s">
        <v>165</v>
      </c>
      <c r="C469" s="109" t="s">
        <v>938</v>
      </c>
      <c r="D469" s="101" t="s">
        <v>944</v>
      </c>
      <c r="E469" s="109" t="s">
        <v>176</v>
      </c>
      <c r="F469" s="60" t="s">
        <v>3819</v>
      </c>
      <c r="G469" s="142">
        <v>0</v>
      </c>
      <c r="H469" s="142">
        <v>0</v>
      </c>
      <c r="I469" s="148" t="s">
        <v>165</v>
      </c>
      <c r="J469" s="147" t="s">
        <v>3338</v>
      </c>
      <c r="K469" s="147" t="s">
        <v>176</v>
      </c>
    </row>
    <row r="470" ht="18.95" hidden="1" customHeight="1" spans="1:11">
      <c r="A470" s="139" t="s">
        <v>165</v>
      </c>
      <c r="B470" s="109" t="s">
        <v>165</v>
      </c>
      <c r="C470" s="109" t="s">
        <v>938</v>
      </c>
      <c r="D470" s="101" t="s">
        <v>946</v>
      </c>
      <c r="E470" s="109" t="s">
        <v>176</v>
      </c>
      <c r="F470" s="60" t="s">
        <v>3820</v>
      </c>
      <c r="G470" s="142">
        <v>4587</v>
      </c>
      <c r="H470" s="141">
        <v>4710</v>
      </c>
      <c r="I470" s="148">
        <v>0.027</v>
      </c>
      <c r="J470" s="147" t="s">
        <v>176</v>
      </c>
      <c r="K470" s="147" t="s">
        <v>176</v>
      </c>
    </row>
    <row r="471" ht="18.95" hidden="1" customHeight="1" spans="1:11">
      <c r="A471" s="139" t="s">
        <v>165</v>
      </c>
      <c r="B471" s="695" t="s">
        <v>880</v>
      </c>
      <c r="C471" s="109"/>
      <c r="D471" s="101" t="s">
        <v>948</v>
      </c>
      <c r="E471" s="109"/>
      <c r="F471" s="61" t="s">
        <v>947</v>
      </c>
      <c r="G471" s="140">
        <v>30751</v>
      </c>
      <c r="H471" s="140">
        <v>31700</v>
      </c>
      <c r="I471" s="146">
        <v>0.031</v>
      </c>
      <c r="J471" s="147" t="s">
        <v>176</v>
      </c>
      <c r="K471" s="147" t="s">
        <v>176</v>
      </c>
    </row>
    <row r="472" ht="18.95" hidden="1" customHeight="1" spans="1:11">
      <c r="A472" s="139" t="s">
        <v>165</v>
      </c>
      <c r="B472" s="109" t="s">
        <v>165</v>
      </c>
      <c r="C472" s="109" t="s">
        <v>948</v>
      </c>
      <c r="D472" s="101" t="s">
        <v>949</v>
      </c>
      <c r="E472" s="109" t="s">
        <v>176</v>
      </c>
      <c r="F472" s="60" t="s">
        <v>3798</v>
      </c>
      <c r="G472" s="142">
        <v>5440</v>
      </c>
      <c r="H472" s="142">
        <v>5600</v>
      </c>
      <c r="I472" s="148">
        <v>0.029</v>
      </c>
      <c r="J472" s="147" t="s">
        <v>176</v>
      </c>
      <c r="K472" s="147" t="s">
        <v>176</v>
      </c>
    </row>
    <row r="473" ht="18.95" hidden="1" customHeight="1" spans="1:11">
      <c r="A473" s="139" t="s">
        <v>165</v>
      </c>
      <c r="B473" s="109" t="s">
        <v>165</v>
      </c>
      <c r="C473" s="109" t="s">
        <v>948</v>
      </c>
      <c r="D473" s="101" t="s">
        <v>951</v>
      </c>
      <c r="E473" s="109" t="s">
        <v>176</v>
      </c>
      <c r="F473" s="60" t="s">
        <v>3821</v>
      </c>
      <c r="G473" s="142">
        <v>15347</v>
      </c>
      <c r="H473" s="142">
        <v>16000</v>
      </c>
      <c r="I473" s="148">
        <v>0.043</v>
      </c>
      <c r="J473" s="147" t="s">
        <v>176</v>
      </c>
      <c r="K473" s="147" t="s">
        <v>176</v>
      </c>
    </row>
    <row r="474" ht="18.95" hidden="1" customHeight="1" spans="1:11">
      <c r="A474" s="139" t="s">
        <v>165</v>
      </c>
      <c r="B474" s="109" t="s">
        <v>165</v>
      </c>
      <c r="C474" s="109" t="s">
        <v>948</v>
      </c>
      <c r="D474" s="101" t="s">
        <v>953</v>
      </c>
      <c r="E474" s="109" t="s">
        <v>176</v>
      </c>
      <c r="F474" s="60" t="s">
        <v>3822</v>
      </c>
      <c r="G474" s="142">
        <v>182</v>
      </c>
      <c r="H474" s="142">
        <v>190</v>
      </c>
      <c r="I474" s="148">
        <v>0.044</v>
      </c>
      <c r="J474" s="147" t="s">
        <v>176</v>
      </c>
      <c r="K474" s="147" t="s">
        <v>176</v>
      </c>
    </row>
    <row r="475" ht="18.95" hidden="1" customHeight="1" spans="1:11">
      <c r="A475" s="139" t="s">
        <v>165</v>
      </c>
      <c r="B475" s="109"/>
      <c r="C475" s="109" t="s">
        <v>948</v>
      </c>
      <c r="D475" s="101" t="s">
        <v>955</v>
      </c>
      <c r="E475" s="109" t="s">
        <v>176</v>
      </c>
      <c r="F475" s="60" t="s">
        <v>3823</v>
      </c>
      <c r="G475" s="142">
        <v>444</v>
      </c>
      <c r="H475" s="142">
        <v>450</v>
      </c>
      <c r="I475" s="148">
        <v>0.014</v>
      </c>
      <c r="J475" s="147" t="s">
        <v>176</v>
      </c>
      <c r="K475" s="147" t="s">
        <v>176</v>
      </c>
    </row>
    <row r="476" ht="18.95" hidden="1" customHeight="1" spans="1:11">
      <c r="A476" s="139" t="s">
        <v>165</v>
      </c>
      <c r="B476" s="109" t="s">
        <v>165</v>
      </c>
      <c r="C476" s="109" t="s">
        <v>948</v>
      </c>
      <c r="D476" s="101" t="s">
        <v>957</v>
      </c>
      <c r="E476" s="109" t="s">
        <v>176</v>
      </c>
      <c r="F476" s="60" t="s">
        <v>3824</v>
      </c>
      <c r="G476" s="142">
        <v>362</v>
      </c>
      <c r="H476" s="141">
        <v>950</v>
      </c>
      <c r="I476" s="148">
        <v>1.624</v>
      </c>
      <c r="J476" s="147" t="s">
        <v>176</v>
      </c>
      <c r="K476" s="147" t="s">
        <v>176</v>
      </c>
    </row>
    <row r="477" ht="18.95" hidden="1" customHeight="1" spans="1:11">
      <c r="A477" s="139" t="s">
        <v>165</v>
      </c>
      <c r="B477" s="109" t="s">
        <v>165</v>
      </c>
      <c r="C477" s="109" t="s">
        <v>948</v>
      </c>
      <c r="D477" s="101" t="s">
        <v>959</v>
      </c>
      <c r="E477" s="109" t="s">
        <v>176</v>
      </c>
      <c r="F477" s="60" t="s">
        <v>3825</v>
      </c>
      <c r="G477" s="142">
        <v>8976</v>
      </c>
      <c r="H477" s="142">
        <v>8510</v>
      </c>
      <c r="I477" s="148">
        <v>-0.052</v>
      </c>
      <c r="J477" s="147" t="s">
        <v>176</v>
      </c>
      <c r="K477" s="147" t="s">
        <v>176</v>
      </c>
    </row>
    <row r="478" ht="18.95" hidden="1" customHeight="1" spans="1:11">
      <c r="A478" s="139" t="s">
        <v>165</v>
      </c>
      <c r="B478" s="695" t="s">
        <v>880</v>
      </c>
      <c r="C478" s="109"/>
      <c r="D478" s="101" t="s">
        <v>961</v>
      </c>
      <c r="E478" s="109"/>
      <c r="F478" s="61" t="s">
        <v>960</v>
      </c>
      <c r="G478" s="140">
        <v>2220</v>
      </c>
      <c r="H478" s="140">
        <v>6050</v>
      </c>
      <c r="I478" s="146">
        <v>1.725</v>
      </c>
      <c r="J478" s="147" t="s">
        <v>176</v>
      </c>
      <c r="K478" s="147" t="s">
        <v>176</v>
      </c>
    </row>
    <row r="479" ht="18.95" hidden="1" customHeight="1" spans="1:11">
      <c r="A479" s="139" t="s">
        <v>165</v>
      </c>
      <c r="B479" s="109"/>
      <c r="C479" s="695" t="s">
        <v>961</v>
      </c>
      <c r="D479" s="101" t="s">
        <v>963</v>
      </c>
      <c r="E479" s="109" t="s">
        <v>176</v>
      </c>
      <c r="F479" s="60" t="s">
        <v>3826</v>
      </c>
      <c r="G479" s="142">
        <v>267</v>
      </c>
      <c r="H479" s="142">
        <v>5000</v>
      </c>
      <c r="I479" s="148">
        <v>17.727</v>
      </c>
      <c r="J479" s="147" t="s">
        <v>176</v>
      </c>
      <c r="K479" s="147" t="s">
        <v>176</v>
      </c>
    </row>
    <row r="480" ht="18.95" hidden="1" customHeight="1" spans="1:11">
      <c r="A480" s="139" t="s">
        <v>165</v>
      </c>
      <c r="B480" s="109"/>
      <c r="C480" s="695" t="s">
        <v>961</v>
      </c>
      <c r="D480" s="101" t="s">
        <v>965</v>
      </c>
      <c r="E480" s="109" t="s">
        <v>176</v>
      </c>
      <c r="F480" s="60" t="s">
        <v>3827</v>
      </c>
      <c r="G480" s="142">
        <v>40</v>
      </c>
      <c r="H480" s="142">
        <v>42</v>
      </c>
      <c r="I480" s="148">
        <v>0.05</v>
      </c>
      <c r="J480" s="147" t="s">
        <v>176</v>
      </c>
      <c r="K480" s="147" t="s">
        <v>176</v>
      </c>
    </row>
    <row r="481" ht="18.95" hidden="1" customHeight="1" spans="1:11">
      <c r="A481" s="139" t="s">
        <v>165</v>
      </c>
      <c r="B481" s="109" t="s">
        <v>165</v>
      </c>
      <c r="C481" s="695" t="s">
        <v>961</v>
      </c>
      <c r="D481" s="101" t="s">
        <v>967</v>
      </c>
      <c r="E481" s="109" t="s">
        <v>176</v>
      </c>
      <c r="F481" s="60" t="s">
        <v>3828</v>
      </c>
      <c r="G481" s="142">
        <v>1913</v>
      </c>
      <c r="H481" s="141">
        <v>1008</v>
      </c>
      <c r="I481" s="148">
        <v>-0.473</v>
      </c>
      <c r="J481" s="147" t="s">
        <v>176</v>
      </c>
      <c r="K481" s="147" t="s">
        <v>176</v>
      </c>
    </row>
    <row r="482" ht="18.95" hidden="1" customHeight="1" spans="1:11">
      <c r="A482" s="139" t="s">
        <v>165</v>
      </c>
      <c r="B482" s="695" t="s">
        <v>880</v>
      </c>
      <c r="C482" s="109"/>
      <c r="D482" s="101" t="s">
        <v>969</v>
      </c>
      <c r="E482" s="109" t="s">
        <v>176</v>
      </c>
      <c r="F482" s="61" t="s">
        <v>3829</v>
      </c>
      <c r="G482" s="154">
        <v>5540</v>
      </c>
      <c r="H482" s="140">
        <v>9000</v>
      </c>
      <c r="I482" s="146">
        <v>0.625</v>
      </c>
      <c r="J482" s="147" t="s">
        <v>176</v>
      </c>
      <c r="K482" s="147" t="s">
        <v>176</v>
      </c>
    </row>
    <row r="483" ht="18.95" hidden="1" customHeight="1" spans="1:11">
      <c r="A483" s="139" t="s">
        <v>165</v>
      </c>
      <c r="B483" s="695" t="s">
        <v>880</v>
      </c>
      <c r="C483" s="109"/>
      <c r="D483" s="101" t="s">
        <v>971</v>
      </c>
      <c r="E483" s="109"/>
      <c r="F483" s="61" t="s">
        <v>970</v>
      </c>
      <c r="G483" s="140">
        <v>87989</v>
      </c>
      <c r="H483" s="140">
        <v>84750</v>
      </c>
      <c r="I483" s="146">
        <v>-0.037</v>
      </c>
      <c r="J483" s="147" t="s">
        <v>176</v>
      </c>
      <c r="K483" s="147" t="s">
        <v>176</v>
      </c>
    </row>
    <row r="484" ht="18.95" hidden="1" customHeight="1" spans="1:11">
      <c r="A484" s="139" t="s">
        <v>165</v>
      </c>
      <c r="B484" s="109" t="s">
        <v>165</v>
      </c>
      <c r="C484" s="109" t="s">
        <v>971</v>
      </c>
      <c r="D484" s="101" t="s">
        <v>973</v>
      </c>
      <c r="E484" s="109" t="s">
        <v>176</v>
      </c>
      <c r="F484" s="60" t="s">
        <v>3830</v>
      </c>
      <c r="G484" s="142">
        <v>4058</v>
      </c>
      <c r="H484" s="142">
        <v>4200</v>
      </c>
      <c r="I484" s="148">
        <v>0.035</v>
      </c>
      <c r="J484" s="147" t="s">
        <v>176</v>
      </c>
      <c r="K484" s="147" t="s">
        <v>176</v>
      </c>
    </row>
    <row r="485" ht="18.95" hidden="1" customHeight="1" spans="1:11">
      <c r="A485" s="139"/>
      <c r="B485" s="109" t="s">
        <v>165</v>
      </c>
      <c r="C485" s="109" t="s">
        <v>971</v>
      </c>
      <c r="D485" s="101" t="s">
        <v>975</v>
      </c>
      <c r="E485" s="109" t="s">
        <v>176</v>
      </c>
      <c r="F485" s="60" t="s">
        <v>3831</v>
      </c>
      <c r="G485" s="142">
        <v>0</v>
      </c>
      <c r="H485" s="142">
        <v>0</v>
      </c>
      <c r="I485" s="148" t="s">
        <v>165</v>
      </c>
      <c r="J485" s="147" t="s">
        <v>3338</v>
      </c>
      <c r="K485" s="147" t="s">
        <v>176</v>
      </c>
    </row>
    <row r="486" ht="18.95" hidden="1" customHeight="1" spans="1:11">
      <c r="A486" s="139" t="s">
        <v>165</v>
      </c>
      <c r="B486" s="109"/>
      <c r="C486" s="109" t="s">
        <v>971</v>
      </c>
      <c r="D486" s="101" t="s">
        <v>977</v>
      </c>
      <c r="E486" s="109" t="s">
        <v>176</v>
      </c>
      <c r="F486" s="60" t="s">
        <v>3832</v>
      </c>
      <c r="G486" s="142">
        <v>1200</v>
      </c>
      <c r="H486" s="141">
        <v>9400</v>
      </c>
      <c r="I486" s="148">
        <v>6.833</v>
      </c>
      <c r="J486" s="147" t="s">
        <v>176</v>
      </c>
      <c r="K486" s="147" t="s">
        <v>176</v>
      </c>
    </row>
    <row r="487" ht="18.95" hidden="1" customHeight="1" spans="1:11">
      <c r="A487" s="139" t="s">
        <v>165</v>
      </c>
      <c r="B487" s="109" t="s">
        <v>165</v>
      </c>
      <c r="C487" s="109" t="s">
        <v>971</v>
      </c>
      <c r="D487" s="101" t="s">
        <v>979</v>
      </c>
      <c r="E487" s="109" t="s">
        <v>176</v>
      </c>
      <c r="F487" s="60" t="s">
        <v>3833</v>
      </c>
      <c r="G487" s="142">
        <v>82731</v>
      </c>
      <c r="H487" s="142">
        <v>71150</v>
      </c>
      <c r="I487" s="148">
        <v>-0.14</v>
      </c>
      <c r="J487" s="147" t="s">
        <v>176</v>
      </c>
      <c r="K487" s="147" t="s">
        <v>176</v>
      </c>
    </row>
    <row r="488" ht="18.95" customHeight="1" spans="1:11">
      <c r="A488" s="139" t="s">
        <v>164</v>
      </c>
      <c r="B488" s="109" t="s">
        <v>165</v>
      </c>
      <c r="C488" s="109"/>
      <c r="D488" s="101" t="s">
        <v>981</v>
      </c>
      <c r="E488" s="109"/>
      <c r="F488" s="61" t="s">
        <v>980</v>
      </c>
      <c r="G488" s="140">
        <v>556057</v>
      </c>
      <c r="H488" s="140">
        <v>574000</v>
      </c>
      <c r="I488" s="146">
        <v>0.032</v>
      </c>
      <c r="J488" s="147" t="s">
        <v>176</v>
      </c>
      <c r="K488" s="147" t="s">
        <v>176</v>
      </c>
    </row>
    <row r="489" ht="18.95" hidden="1" customHeight="1" spans="1:11">
      <c r="A489" s="139" t="s">
        <v>165</v>
      </c>
      <c r="B489" s="695" t="s">
        <v>981</v>
      </c>
      <c r="C489" s="109"/>
      <c r="D489" s="101" t="s">
        <v>983</v>
      </c>
      <c r="E489" s="109"/>
      <c r="F489" s="61" t="s">
        <v>982</v>
      </c>
      <c r="G489" s="140">
        <v>227600</v>
      </c>
      <c r="H489" s="140">
        <v>235000</v>
      </c>
      <c r="I489" s="146">
        <v>0.033</v>
      </c>
      <c r="J489" s="147" t="s">
        <v>176</v>
      </c>
      <c r="K489" s="147" t="s">
        <v>176</v>
      </c>
    </row>
    <row r="490" ht="18.95" hidden="1" customHeight="1" spans="1:11">
      <c r="A490" s="139" t="s">
        <v>165</v>
      </c>
      <c r="B490" s="109" t="s">
        <v>165</v>
      </c>
      <c r="C490" s="109" t="s">
        <v>983</v>
      </c>
      <c r="D490" s="101" t="s">
        <v>984</v>
      </c>
      <c r="E490" s="109" t="s">
        <v>176</v>
      </c>
      <c r="F490" s="60" t="s">
        <v>3794</v>
      </c>
      <c r="G490" s="142">
        <v>25707</v>
      </c>
      <c r="H490" s="142">
        <v>27000</v>
      </c>
      <c r="I490" s="148">
        <v>0.05</v>
      </c>
      <c r="J490" s="147" t="s">
        <v>176</v>
      </c>
      <c r="K490" s="147" t="s">
        <v>176</v>
      </c>
    </row>
    <row r="491" ht="18.95" hidden="1" customHeight="1" spans="1:11">
      <c r="A491" s="139" t="s">
        <v>165</v>
      </c>
      <c r="B491" s="109" t="s">
        <v>165</v>
      </c>
      <c r="C491" s="109" t="s">
        <v>983</v>
      </c>
      <c r="D491" s="101" t="s">
        <v>985</v>
      </c>
      <c r="E491" s="109" t="s">
        <v>176</v>
      </c>
      <c r="F491" s="60" t="s">
        <v>3795</v>
      </c>
      <c r="G491" s="142">
        <v>5635</v>
      </c>
      <c r="H491" s="142">
        <v>5800</v>
      </c>
      <c r="I491" s="148">
        <v>0.029</v>
      </c>
      <c r="J491" s="147" t="s">
        <v>176</v>
      </c>
      <c r="K491" s="147" t="s">
        <v>176</v>
      </c>
    </row>
    <row r="492" ht="18.95" hidden="1" customHeight="1" spans="1:11">
      <c r="A492" s="139" t="s">
        <v>165</v>
      </c>
      <c r="B492" s="109" t="s">
        <v>165</v>
      </c>
      <c r="C492" s="109" t="s">
        <v>983</v>
      </c>
      <c r="D492" s="101" t="s">
        <v>986</v>
      </c>
      <c r="E492" s="109" t="s">
        <v>176</v>
      </c>
      <c r="F492" s="60" t="s">
        <v>3796</v>
      </c>
      <c r="G492" s="142">
        <v>230</v>
      </c>
      <c r="H492" s="142">
        <v>240</v>
      </c>
      <c r="I492" s="148">
        <v>0.043</v>
      </c>
      <c r="J492" s="147" t="s">
        <v>176</v>
      </c>
      <c r="K492" s="147" t="s">
        <v>176</v>
      </c>
    </row>
    <row r="493" ht="18.95" hidden="1" customHeight="1" spans="1:11">
      <c r="A493" s="139" t="s">
        <v>165</v>
      </c>
      <c r="B493" s="109" t="s">
        <v>165</v>
      </c>
      <c r="C493" s="109" t="s">
        <v>983</v>
      </c>
      <c r="D493" s="101" t="s">
        <v>988</v>
      </c>
      <c r="E493" s="109" t="s">
        <v>176</v>
      </c>
      <c r="F493" s="60" t="s">
        <v>3834</v>
      </c>
      <c r="G493" s="142">
        <v>17040</v>
      </c>
      <c r="H493" s="141">
        <v>17500</v>
      </c>
      <c r="I493" s="148">
        <v>0.027</v>
      </c>
      <c r="J493" s="147" t="s">
        <v>176</v>
      </c>
      <c r="K493" s="147" t="s">
        <v>176</v>
      </c>
    </row>
    <row r="494" ht="18.95" hidden="1" customHeight="1" spans="1:11">
      <c r="A494" s="139" t="s">
        <v>165</v>
      </c>
      <c r="B494" s="109" t="s">
        <v>165</v>
      </c>
      <c r="C494" s="109" t="s">
        <v>983</v>
      </c>
      <c r="D494" s="101" t="s">
        <v>990</v>
      </c>
      <c r="E494" s="109" t="s">
        <v>176</v>
      </c>
      <c r="F494" s="60" t="s">
        <v>3835</v>
      </c>
      <c r="G494" s="142">
        <v>3374</v>
      </c>
      <c r="H494" s="142">
        <v>3500</v>
      </c>
      <c r="I494" s="148">
        <v>0.037</v>
      </c>
      <c r="J494" s="147" t="s">
        <v>176</v>
      </c>
      <c r="K494" s="147" t="s">
        <v>176</v>
      </c>
    </row>
    <row r="495" ht="18.95" hidden="1" customHeight="1" spans="1:11">
      <c r="A495" s="139" t="s">
        <v>165</v>
      </c>
      <c r="B495" s="109" t="s">
        <v>165</v>
      </c>
      <c r="C495" s="109" t="s">
        <v>983</v>
      </c>
      <c r="D495" s="101" t="s">
        <v>992</v>
      </c>
      <c r="E495" s="109" t="s">
        <v>176</v>
      </c>
      <c r="F495" s="60" t="s">
        <v>3836</v>
      </c>
      <c r="G495" s="142">
        <v>6230</v>
      </c>
      <c r="H495" s="142">
        <v>6400</v>
      </c>
      <c r="I495" s="148">
        <v>0.027</v>
      </c>
      <c r="J495" s="147" t="s">
        <v>176</v>
      </c>
      <c r="K495" s="147" t="s">
        <v>176</v>
      </c>
    </row>
    <row r="496" ht="18.95" hidden="1" customHeight="1" spans="1:11">
      <c r="A496" s="139" t="s">
        <v>165</v>
      </c>
      <c r="B496" s="109" t="s">
        <v>165</v>
      </c>
      <c r="C496" s="109" t="s">
        <v>983</v>
      </c>
      <c r="D496" s="101" t="s">
        <v>994</v>
      </c>
      <c r="E496" s="109" t="s">
        <v>176</v>
      </c>
      <c r="F496" s="60" t="s">
        <v>3837</v>
      </c>
      <c r="G496" s="142">
        <v>27304</v>
      </c>
      <c r="H496" s="142">
        <v>28000</v>
      </c>
      <c r="I496" s="148">
        <v>0.025</v>
      </c>
      <c r="J496" s="147" t="s">
        <v>176</v>
      </c>
      <c r="K496" s="147" t="s">
        <v>176</v>
      </c>
    </row>
    <row r="497" ht="18.95" hidden="1" customHeight="1" spans="1:11">
      <c r="A497" s="139" t="s">
        <v>165</v>
      </c>
      <c r="B497" s="109" t="s">
        <v>165</v>
      </c>
      <c r="C497" s="109" t="s">
        <v>983</v>
      </c>
      <c r="D497" s="101" t="s">
        <v>996</v>
      </c>
      <c r="E497" s="109" t="s">
        <v>176</v>
      </c>
      <c r="F497" s="60" t="s">
        <v>3838</v>
      </c>
      <c r="G497" s="142">
        <v>7405</v>
      </c>
      <c r="H497" s="142">
        <v>7600</v>
      </c>
      <c r="I497" s="148">
        <v>0.026</v>
      </c>
      <c r="J497" s="147" t="s">
        <v>176</v>
      </c>
      <c r="K497" s="147" t="s">
        <v>176</v>
      </c>
    </row>
    <row r="498" ht="18.95" hidden="1" customHeight="1" spans="1:11">
      <c r="A498" s="139" t="s">
        <v>165</v>
      </c>
      <c r="B498" s="109" t="s">
        <v>165</v>
      </c>
      <c r="C498" s="109" t="s">
        <v>983</v>
      </c>
      <c r="D498" s="101" t="s">
        <v>998</v>
      </c>
      <c r="E498" s="109" t="s">
        <v>176</v>
      </c>
      <c r="F498" s="60" t="s">
        <v>3839</v>
      </c>
      <c r="G498" s="142">
        <v>57184</v>
      </c>
      <c r="H498" s="141">
        <v>59000</v>
      </c>
      <c r="I498" s="148">
        <v>0.032</v>
      </c>
      <c r="J498" s="147" t="s">
        <v>176</v>
      </c>
      <c r="K498" s="147" t="s">
        <v>176</v>
      </c>
    </row>
    <row r="499" ht="18.95" hidden="1" customHeight="1" spans="1:11">
      <c r="A499" s="139" t="s">
        <v>165</v>
      </c>
      <c r="B499" s="109" t="s">
        <v>165</v>
      </c>
      <c r="C499" s="109" t="s">
        <v>983</v>
      </c>
      <c r="D499" s="101" t="s">
        <v>1000</v>
      </c>
      <c r="E499" s="109" t="s">
        <v>176</v>
      </c>
      <c r="F499" s="60" t="s">
        <v>3840</v>
      </c>
      <c r="G499" s="142">
        <v>1196</v>
      </c>
      <c r="H499" s="142">
        <v>1230</v>
      </c>
      <c r="I499" s="148">
        <v>0.028</v>
      </c>
      <c r="J499" s="147" t="s">
        <v>176</v>
      </c>
      <c r="K499" s="147" t="s">
        <v>176</v>
      </c>
    </row>
    <row r="500" ht="18.95" hidden="1" customHeight="1" spans="1:11">
      <c r="A500" s="139" t="s">
        <v>165</v>
      </c>
      <c r="B500" s="109"/>
      <c r="C500" s="109" t="s">
        <v>983</v>
      </c>
      <c r="D500" s="101" t="s">
        <v>1002</v>
      </c>
      <c r="E500" s="109" t="s">
        <v>176</v>
      </c>
      <c r="F500" s="60" t="s">
        <v>3841</v>
      </c>
      <c r="G500" s="142">
        <v>27012</v>
      </c>
      <c r="H500" s="142">
        <v>27700</v>
      </c>
      <c r="I500" s="148">
        <v>0.025</v>
      </c>
      <c r="J500" s="147" t="s">
        <v>176</v>
      </c>
      <c r="K500" s="147" t="s">
        <v>176</v>
      </c>
    </row>
    <row r="501" ht="18.95" hidden="1" customHeight="1" spans="1:11">
      <c r="A501" s="139" t="s">
        <v>165</v>
      </c>
      <c r="B501" s="109" t="s">
        <v>165</v>
      </c>
      <c r="C501" s="109" t="s">
        <v>983</v>
      </c>
      <c r="D501" s="101" t="s">
        <v>1004</v>
      </c>
      <c r="E501" s="109" t="s">
        <v>176</v>
      </c>
      <c r="F501" s="60" t="s">
        <v>3842</v>
      </c>
      <c r="G501" s="142">
        <v>2243</v>
      </c>
      <c r="H501" s="142">
        <v>2300</v>
      </c>
      <c r="I501" s="148">
        <v>0.025</v>
      </c>
      <c r="J501" s="147" t="s">
        <v>176</v>
      </c>
      <c r="K501" s="147" t="s">
        <v>176</v>
      </c>
    </row>
    <row r="502" ht="18.95" hidden="1" customHeight="1" spans="1:11">
      <c r="A502" s="139" t="s">
        <v>165</v>
      </c>
      <c r="B502" s="109" t="s">
        <v>165</v>
      </c>
      <c r="C502" s="109" t="s">
        <v>983</v>
      </c>
      <c r="D502" s="101" t="s">
        <v>1006</v>
      </c>
      <c r="E502" s="109" t="s">
        <v>176</v>
      </c>
      <c r="F502" s="60" t="s">
        <v>3843</v>
      </c>
      <c r="G502" s="142">
        <v>47040</v>
      </c>
      <c r="H502" s="142">
        <v>48730</v>
      </c>
      <c r="I502" s="148">
        <v>0.036</v>
      </c>
      <c r="J502" s="147" t="s">
        <v>176</v>
      </c>
      <c r="K502" s="147" t="s">
        <v>176</v>
      </c>
    </row>
    <row r="503" ht="18.95" hidden="1" customHeight="1" spans="1:11">
      <c r="A503" s="139" t="s">
        <v>165</v>
      </c>
      <c r="B503" s="695" t="s">
        <v>981</v>
      </c>
      <c r="C503" s="109"/>
      <c r="D503" s="101" t="s">
        <v>1008</v>
      </c>
      <c r="E503" s="109"/>
      <c r="F503" s="59" t="s">
        <v>1007</v>
      </c>
      <c r="G503" s="140">
        <v>71442</v>
      </c>
      <c r="H503" s="140">
        <v>73000</v>
      </c>
      <c r="I503" s="146">
        <v>0.022</v>
      </c>
      <c r="J503" s="147" t="s">
        <v>176</v>
      </c>
      <c r="K503" s="147" t="s">
        <v>176</v>
      </c>
    </row>
    <row r="504" ht="18.95" hidden="1" customHeight="1" spans="1:11">
      <c r="A504" s="139" t="s">
        <v>165</v>
      </c>
      <c r="B504" s="109" t="s">
        <v>165</v>
      </c>
      <c r="C504" s="109" t="s">
        <v>1008</v>
      </c>
      <c r="D504" s="101" t="s">
        <v>1009</v>
      </c>
      <c r="E504" s="109" t="s">
        <v>176</v>
      </c>
      <c r="F504" s="60" t="s">
        <v>3794</v>
      </c>
      <c r="G504" s="142">
        <v>1046</v>
      </c>
      <c r="H504" s="141">
        <v>1090</v>
      </c>
      <c r="I504" s="148">
        <v>0.042</v>
      </c>
      <c r="J504" s="147" t="s">
        <v>176</v>
      </c>
      <c r="K504" s="147" t="s">
        <v>176</v>
      </c>
    </row>
    <row r="505" ht="18.95" hidden="1" customHeight="1" spans="1:11">
      <c r="A505" s="139" t="s">
        <v>165</v>
      </c>
      <c r="B505" s="109" t="s">
        <v>165</v>
      </c>
      <c r="C505" s="109" t="s">
        <v>1008</v>
      </c>
      <c r="D505" s="101" t="s">
        <v>1010</v>
      </c>
      <c r="E505" s="109" t="s">
        <v>176</v>
      </c>
      <c r="F505" s="60" t="s">
        <v>3795</v>
      </c>
      <c r="G505" s="142">
        <v>107</v>
      </c>
      <c r="H505" s="142">
        <v>110</v>
      </c>
      <c r="I505" s="148">
        <v>0.028</v>
      </c>
      <c r="J505" s="147" t="s">
        <v>176</v>
      </c>
      <c r="K505" s="147" t="s">
        <v>176</v>
      </c>
    </row>
    <row r="506" ht="18.95" hidden="1" customHeight="1" spans="1:11">
      <c r="A506" s="139" t="s">
        <v>165</v>
      </c>
      <c r="B506" s="109" t="s">
        <v>165</v>
      </c>
      <c r="C506" s="109" t="s">
        <v>1008</v>
      </c>
      <c r="D506" s="101" t="s">
        <v>1011</v>
      </c>
      <c r="E506" s="109" t="s">
        <v>176</v>
      </c>
      <c r="F506" s="60" t="s">
        <v>3796</v>
      </c>
      <c r="G506" s="142">
        <v>183</v>
      </c>
      <c r="H506" s="142">
        <v>185</v>
      </c>
      <c r="I506" s="148">
        <v>0.011</v>
      </c>
      <c r="J506" s="147" t="s">
        <v>176</v>
      </c>
      <c r="K506" s="147" t="s">
        <v>176</v>
      </c>
    </row>
    <row r="507" ht="18.95" hidden="1" customHeight="1" spans="1:11">
      <c r="A507" s="139" t="s">
        <v>165</v>
      </c>
      <c r="B507" s="109" t="s">
        <v>165</v>
      </c>
      <c r="C507" s="109" t="s">
        <v>1008</v>
      </c>
      <c r="D507" s="101" t="s">
        <v>1013</v>
      </c>
      <c r="E507" s="109" t="s">
        <v>176</v>
      </c>
      <c r="F507" s="60" t="s">
        <v>3844</v>
      </c>
      <c r="G507" s="142">
        <v>45830</v>
      </c>
      <c r="H507" s="142">
        <v>47000</v>
      </c>
      <c r="I507" s="148">
        <v>0.026</v>
      </c>
      <c r="J507" s="147" t="s">
        <v>176</v>
      </c>
      <c r="K507" s="147" t="s">
        <v>176</v>
      </c>
    </row>
    <row r="508" ht="18.95" hidden="1" customHeight="1" spans="1:11">
      <c r="A508" s="139" t="s">
        <v>165</v>
      </c>
      <c r="B508" s="109"/>
      <c r="C508" s="109" t="s">
        <v>1008</v>
      </c>
      <c r="D508" s="101" t="s">
        <v>1015</v>
      </c>
      <c r="E508" s="109" t="s">
        <v>176</v>
      </c>
      <c r="F508" s="60" t="s">
        <v>3845</v>
      </c>
      <c r="G508" s="142">
        <v>16248</v>
      </c>
      <c r="H508" s="142">
        <v>16500</v>
      </c>
      <c r="I508" s="148">
        <v>0.016</v>
      </c>
      <c r="J508" s="147" t="s">
        <v>176</v>
      </c>
      <c r="K508" s="147" t="s">
        <v>176</v>
      </c>
    </row>
    <row r="509" ht="18.95" hidden="1" customHeight="1" spans="1:11">
      <c r="A509" s="139" t="s">
        <v>165</v>
      </c>
      <c r="B509" s="109" t="s">
        <v>165</v>
      </c>
      <c r="C509" s="109" t="s">
        <v>1008</v>
      </c>
      <c r="D509" s="101" t="s">
        <v>1017</v>
      </c>
      <c r="E509" s="109" t="s">
        <v>176</v>
      </c>
      <c r="F509" s="60" t="s">
        <v>3846</v>
      </c>
      <c r="G509" s="142">
        <v>5526</v>
      </c>
      <c r="H509" s="142">
        <v>5600</v>
      </c>
      <c r="I509" s="148">
        <v>0.013</v>
      </c>
      <c r="J509" s="147" t="s">
        <v>176</v>
      </c>
      <c r="K509" s="147" t="s">
        <v>176</v>
      </c>
    </row>
    <row r="510" ht="18.95" hidden="1" customHeight="1" spans="1:11">
      <c r="A510" s="139" t="s">
        <v>165</v>
      </c>
      <c r="B510" s="109" t="s">
        <v>165</v>
      </c>
      <c r="C510" s="109" t="s">
        <v>1008</v>
      </c>
      <c r="D510" s="101" t="s">
        <v>1019</v>
      </c>
      <c r="E510" s="109" t="s">
        <v>176</v>
      </c>
      <c r="F510" s="60" t="s">
        <v>3847</v>
      </c>
      <c r="G510" s="142">
        <v>2502</v>
      </c>
      <c r="H510" s="142">
        <v>2515</v>
      </c>
      <c r="I510" s="148">
        <v>0.005</v>
      </c>
      <c r="J510" s="147" t="s">
        <v>176</v>
      </c>
      <c r="K510" s="147" t="s">
        <v>176</v>
      </c>
    </row>
    <row r="511" ht="18.95" hidden="1" customHeight="1" spans="1:11">
      <c r="A511" s="139" t="s">
        <v>165</v>
      </c>
      <c r="B511" s="695" t="s">
        <v>981</v>
      </c>
      <c r="C511" s="109"/>
      <c r="D511" s="101" t="s">
        <v>1021</v>
      </c>
      <c r="E511" s="109"/>
      <c r="F511" s="61" t="s">
        <v>1020</v>
      </c>
      <c r="G511" s="140">
        <v>59322</v>
      </c>
      <c r="H511" s="140">
        <v>61000</v>
      </c>
      <c r="I511" s="146">
        <v>0.028</v>
      </c>
      <c r="J511" s="147" t="s">
        <v>176</v>
      </c>
      <c r="K511" s="147" t="s">
        <v>176</v>
      </c>
    </row>
    <row r="512" ht="18.95" hidden="1" customHeight="1" spans="1:11">
      <c r="A512" s="139" t="s">
        <v>165</v>
      </c>
      <c r="B512" s="109" t="s">
        <v>165</v>
      </c>
      <c r="C512" s="109" t="s">
        <v>1021</v>
      </c>
      <c r="D512" s="101" t="s">
        <v>1022</v>
      </c>
      <c r="E512" s="109" t="s">
        <v>176</v>
      </c>
      <c r="F512" s="60" t="s">
        <v>3794</v>
      </c>
      <c r="G512" s="142">
        <v>4601</v>
      </c>
      <c r="H512" s="142">
        <v>4800</v>
      </c>
      <c r="I512" s="148">
        <v>0.043</v>
      </c>
      <c r="J512" s="147" t="s">
        <v>176</v>
      </c>
      <c r="K512" s="147" t="s">
        <v>176</v>
      </c>
    </row>
    <row r="513" ht="18.95" hidden="1" customHeight="1" spans="1:11">
      <c r="A513" s="139" t="s">
        <v>165</v>
      </c>
      <c r="B513" s="109" t="s">
        <v>165</v>
      </c>
      <c r="C513" s="109" t="s">
        <v>1021</v>
      </c>
      <c r="D513" s="101" t="s">
        <v>1023</v>
      </c>
      <c r="E513" s="109" t="s">
        <v>176</v>
      </c>
      <c r="F513" s="60" t="s">
        <v>3795</v>
      </c>
      <c r="G513" s="142">
        <v>458</v>
      </c>
      <c r="H513" s="142">
        <v>470</v>
      </c>
      <c r="I513" s="148">
        <v>0.026</v>
      </c>
      <c r="J513" s="147" t="s">
        <v>176</v>
      </c>
      <c r="K513" s="147" t="s">
        <v>176</v>
      </c>
    </row>
    <row r="514" ht="18.95" hidden="1" customHeight="1" spans="1:11">
      <c r="A514" s="139" t="s">
        <v>165</v>
      </c>
      <c r="B514" s="109" t="s">
        <v>165</v>
      </c>
      <c r="C514" s="109" t="s">
        <v>1021</v>
      </c>
      <c r="D514" s="101" t="s">
        <v>1024</v>
      </c>
      <c r="E514" s="109" t="s">
        <v>176</v>
      </c>
      <c r="F514" s="60" t="s">
        <v>3796</v>
      </c>
      <c r="G514" s="142">
        <v>399</v>
      </c>
      <c r="H514" s="142">
        <v>400</v>
      </c>
      <c r="I514" s="148">
        <v>0.003</v>
      </c>
      <c r="J514" s="147" t="s">
        <v>176</v>
      </c>
      <c r="K514" s="147" t="s">
        <v>176</v>
      </c>
    </row>
    <row r="515" ht="18.95" hidden="1" customHeight="1" spans="1:11">
      <c r="A515" s="139" t="s">
        <v>165</v>
      </c>
      <c r="B515" s="109" t="s">
        <v>165</v>
      </c>
      <c r="C515" s="109" t="s">
        <v>1021</v>
      </c>
      <c r="D515" s="101" t="s">
        <v>1026</v>
      </c>
      <c r="E515" s="109" t="s">
        <v>176</v>
      </c>
      <c r="F515" s="60" t="s">
        <v>3848</v>
      </c>
      <c r="G515" s="142">
        <v>1515</v>
      </c>
      <c r="H515" s="142">
        <v>1560</v>
      </c>
      <c r="I515" s="148">
        <v>0.03</v>
      </c>
      <c r="J515" s="147" t="s">
        <v>176</v>
      </c>
      <c r="K515" s="147" t="s">
        <v>176</v>
      </c>
    </row>
    <row r="516" ht="18.95" hidden="1" customHeight="1" spans="1:11">
      <c r="A516" s="139" t="s">
        <v>165</v>
      </c>
      <c r="B516" s="109" t="s">
        <v>165</v>
      </c>
      <c r="C516" s="109" t="s">
        <v>1021</v>
      </c>
      <c r="D516" s="101" t="s">
        <v>1028</v>
      </c>
      <c r="E516" s="109" t="s">
        <v>176</v>
      </c>
      <c r="F516" s="60" t="s">
        <v>3849</v>
      </c>
      <c r="G516" s="142">
        <v>5685</v>
      </c>
      <c r="H516" s="142">
        <v>5750</v>
      </c>
      <c r="I516" s="148">
        <v>0.011</v>
      </c>
      <c r="J516" s="147" t="s">
        <v>176</v>
      </c>
      <c r="K516" s="147" t="s">
        <v>176</v>
      </c>
    </row>
    <row r="517" ht="18.95" hidden="1" customHeight="1" spans="1:11">
      <c r="A517" s="139" t="s">
        <v>165</v>
      </c>
      <c r="B517" s="109" t="s">
        <v>165</v>
      </c>
      <c r="C517" s="109" t="s">
        <v>1021</v>
      </c>
      <c r="D517" s="101" t="s">
        <v>1030</v>
      </c>
      <c r="E517" s="109" t="s">
        <v>176</v>
      </c>
      <c r="F517" s="60" t="s">
        <v>3850</v>
      </c>
      <c r="G517" s="142">
        <v>8611</v>
      </c>
      <c r="H517" s="142">
        <v>8750</v>
      </c>
      <c r="I517" s="148">
        <v>0.016</v>
      </c>
      <c r="J517" s="147" t="s">
        <v>176</v>
      </c>
      <c r="K517" s="147" t="s">
        <v>176</v>
      </c>
    </row>
    <row r="518" ht="18.95" hidden="1" customHeight="1" spans="1:11">
      <c r="A518" s="139" t="s">
        <v>165</v>
      </c>
      <c r="B518" s="109" t="s">
        <v>165</v>
      </c>
      <c r="C518" s="109" t="s">
        <v>1021</v>
      </c>
      <c r="D518" s="101" t="s">
        <v>1032</v>
      </c>
      <c r="E518" s="109" t="s">
        <v>176</v>
      </c>
      <c r="F518" s="60" t="s">
        <v>3851</v>
      </c>
      <c r="G518" s="142">
        <v>18546</v>
      </c>
      <c r="H518" s="141">
        <v>19000</v>
      </c>
      <c r="I518" s="148">
        <v>0.024</v>
      </c>
      <c r="J518" s="147" t="s">
        <v>176</v>
      </c>
      <c r="K518" s="147" t="s">
        <v>176</v>
      </c>
    </row>
    <row r="519" ht="18.95" hidden="1" customHeight="1" spans="1:11">
      <c r="A519" s="139" t="s">
        <v>165</v>
      </c>
      <c r="B519" s="109"/>
      <c r="C519" s="109" t="s">
        <v>1021</v>
      </c>
      <c r="D519" s="101" t="s">
        <v>1034</v>
      </c>
      <c r="E519" s="109" t="s">
        <v>176</v>
      </c>
      <c r="F519" s="60" t="s">
        <v>3852</v>
      </c>
      <c r="G519" s="142">
        <v>8922</v>
      </c>
      <c r="H519" s="142">
        <v>9200</v>
      </c>
      <c r="I519" s="148">
        <v>0.031</v>
      </c>
      <c r="J519" s="147" t="s">
        <v>176</v>
      </c>
      <c r="K519" s="147" t="s">
        <v>176</v>
      </c>
    </row>
    <row r="520" ht="18.95" hidden="1" customHeight="1" spans="1:11">
      <c r="A520" s="139" t="s">
        <v>165</v>
      </c>
      <c r="B520" s="109" t="s">
        <v>165</v>
      </c>
      <c r="C520" s="109" t="s">
        <v>1021</v>
      </c>
      <c r="D520" s="101" t="s">
        <v>1036</v>
      </c>
      <c r="E520" s="109" t="s">
        <v>176</v>
      </c>
      <c r="F520" s="60" t="s">
        <v>3853</v>
      </c>
      <c r="G520" s="142">
        <v>335</v>
      </c>
      <c r="H520" s="142">
        <v>345</v>
      </c>
      <c r="I520" s="148">
        <v>0.03</v>
      </c>
      <c r="J520" s="147" t="s">
        <v>176</v>
      </c>
      <c r="K520" s="147" t="s">
        <v>176</v>
      </c>
    </row>
    <row r="521" ht="18.95" hidden="1" customHeight="1" spans="1:11">
      <c r="A521" s="139" t="s">
        <v>165</v>
      </c>
      <c r="B521" s="109" t="s">
        <v>165</v>
      </c>
      <c r="C521" s="109" t="s">
        <v>1021</v>
      </c>
      <c r="D521" s="101" t="s">
        <v>1038</v>
      </c>
      <c r="E521" s="109" t="s">
        <v>176</v>
      </c>
      <c r="F521" s="60" t="s">
        <v>3854</v>
      </c>
      <c r="G521" s="142">
        <v>10250</v>
      </c>
      <c r="H521" s="142">
        <v>10725</v>
      </c>
      <c r="I521" s="148">
        <v>0.046</v>
      </c>
      <c r="J521" s="147" t="s">
        <v>176</v>
      </c>
      <c r="K521" s="147" t="s">
        <v>176</v>
      </c>
    </row>
    <row r="522" ht="18.95" hidden="1" customHeight="1" spans="1:11">
      <c r="A522" s="139" t="s">
        <v>165</v>
      </c>
      <c r="B522" s="695" t="s">
        <v>981</v>
      </c>
      <c r="C522" s="109"/>
      <c r="D522" s="101" t="s">
        <v>1040</v>
      </c>
      <c r="E522" s="109"/>
      <c r="F522" s="61" t="s">
        <v>1039</v>
      </c>
      <c r="G522" s="140">
        <v>103463</v>
      </c>
      <c r="H522" s="140">
        <v>107000</v>
      </c>
      <c r="I522" s="146">
        <v>0.034</v>
      </c>
      <c r="J522" s="147" t="s">
        <v>176</v>
      </c>
      <c r="K522" s="147" t="s">
        <v>176</v>
      </c>
    </row>
    <row r="523" ht="18.95" hidden="1" customHeight="1" spans="1:11">
      <c r="A523" s="139" t="s">
        <v>165</v>
      </c>
      <c r="B523" s="109" t="s">
        <v>165</v>
      </c>
      <c r="C523" s="109" t="s">
        <v>1040</v>
      </c>
      <c r="D523" s="101" t="s">
        <v>1041</v>
      </c>
      <c r="E523" s="109" t="s">
        <v>176</v>
      </c>
      <c r="F523" s="60" t="s">
        <v>3794</v>
      </c>
      <c r="G523" s="142">
        <v>11033</v>
      </c>
      <c r="H523" s="142">
        <v>11600</v>
      </c>
      <c r="I523" s="148">
        <v>0.051</v>
      </c>
      <c r="J523" s="147" t="s">
        <v>176</v>
      </c>
      <c r="K523" s="147" t="s">
        <v>176</v>
      </c>
    </row>
    <row r="524" ht="18.95" hidden="1" customHeight="1" spans="1:11">
      <c r="A524" s="139" t="s">
        <v>165</v>
      </c>
      <c r="B524" s="109" t="s">
        <v>165</v>
      </c>
      <c r="C524" s="109" t="s">
        <v>1040</v>
      </c>
      <c r="D524" s="101" t="s">
        <v>1042</v>
      </c>
      <c r="E524" s="109" t="s">
        <v>176</v>
      </c>
      <c r="F524" s="60" t="s">
        <v>3795</v>
      </c>
      <c r="G524" s="142">
        <v>1640</v>
      </c>
      <c r="H524" s="142">
        <v>1670</v>
      </c>
      <c r="I524" s="148">
        <v>0.018</v>
      </c>
      <c r="J524" s="147" t="s">
        <v>176</v>
      </c>
      <c r="K524" s="147" t="s">
        <v>176</v>
      </c>
    </row>
    <row r="525" ht="18.95" hidden="1" customHeight="1" spans="1:11">
      <c r="A525" s="139" t="s">
        <v>165</v>
      </c>
      <c r="B525" s="109" t="s">
        <v>165</v>
      </c>
      <c r="C525" s="109" t="s">
        <v>1040</v>
      </c>
      <c r="D525" s="101" t="s">
        <v>1043</v>
      </c>
      <c r="E525" s="109" t="s">
        <v>176</v>
      </c>
      <c r="F525" s="60" t="s">
        <v>3563</v>
      </c>
      <c r="G525" s="142">
        <v>0</v>
      </c>
      <c r="H525" s="142">
        <v>0</v>
      </c>
      <c r="I525" s="148" t="s">
        <v>165</v>
      </c>
      <c r="J525" s="147" t="s">
        <v>3338</v>
      </c>
      <c r="K525" s="147" t="s">
        <v>176</v>
      </c>
    </row>
    <row r="526" ht="18.95" hidden="1" customHeight="1" spans="1:11">
      <c r="A526" s="139" t="s">
        <v>165</v>
      </c>
      <c r="B526" s="109" t="s">
        <v>165</v>
      </c>
      <c r="C526" s="109" t="s">
        <v>1040</v>
      </c>
      <c r="D526" s="101" t="s">
        <v>1045</v>
      </c>
      <c r="E526" s="109" t="s">
        <v>176</v>
      </c>
      <c r="F526" s="60" t="s">
        <v>3855</v>
      </c>
      <c r="G526" s="142">
        <v>15620</v>
      </c>
      <c r="H526" s="141">
        <v>16000</v>
      </c>
      <c r="I526" s="148">
        <v>0.024</v>
      </c>
      <c r="J526" s="147" t="s">
        <v>176</v>
      </c>
      <c r="K526" s="147" t="s">
        <v>176</v>
      </c>
    </row>
    <row r="527" ht="18.95" hidden="1" customHeight="1" spans="1:11">
      <c r="A527" s="139" t="s">
        <v>165</v>
      </c>
      <c r="B527" s="109" t="s">
        <v>165</v>
      </c>
      <c r="C527" s="109" t="s">
        <v>1040</v>
      </c>
      <c r="D527" s="101" t="s">
        <v>1047</v>
      </c>
      <c r="E527" s="109" t="s">
        <v>176</v>
      </c>
      <c r="F527" s="60" t="s">
        <v>3856</v>
      </c>
      <c r="G527" s="142">
        <v>27404</v>
      </c>
      <c r="H527" s="142">
        <v>28500</v>
      </c>
      <c r="I527" s="148">
        <v>0.04</v>
      </c>
      <c r="J527" s="147" t="s">
        <v>176</v>
      </c>
      <c r="K527" s="147" t="s">
        <v>176</v>
      </c>
    </row>
    <row r="528" ht="18.95" hidden="1" customHeight="1" spans="1:11">
      <c r="A528" s="139" t="s">
        <v>165</v>
      </c>
      <c r="B528" s="109"/>
      <c r="C528" s="109" t="s">
        <v>1040</v>
      </c>
      <c r="D528" s="101" t="s">
        <v>1049</v>
      </c>
      <c r="E528" s="109" t="s">
        <v>176</v>
      </c>
      <c r="F528" s="60" t="s">
        <v>3857</v>
      </c>
      <c r="G528" s="142">
        <v>5208</v>
      </c>
      <c r="H528" s="142">
        <v>11000</v>
      </c>
      <c r="I528" s="148">
        <v>1.112</v>
      </c>
      <c r="J528" s="147" t="s">
        <v>176</v>
      </c>
      <c r="K528" s="147" t="s">
        <v>176</v>
      </c>
    </row>
    <row r="529" ht="18.95" hidden="1" customHeight="1" spans="1:11">
      <c r="A529" s="139" t="s">
        <v>165</v>
      </c>
      <c r="B529" s="109" t="s">
        <v>165</v>
      </c>
      <c r="C529" s="109" t="s">
        <v>1040</v>
      </c>
      <c r="D529" s="101" t="s">
        <v>1051</v>
      </c>
      <c r="E529" s="109" t="s">
        <v>176</v>
      </c>
      <c r="F529" s="60" t="s">
        <v>3858</v>
      </c>
      <c r="G529" s="142">
        <v>42558</v>
      </c>
      <c r="H529" s="142">
        <v>38230</v>
      </c>
      <c r="I529" s="148">
        <v>-0.102</v>
      </c>
      <c r="J529" s="147" t="s">
        <v>176</v>
      </c>
      <c r="K529" s="147" t="s">
        <v>176</v>
      </c>
    </row>
    <row r="530" ht="18.95" hidden="1" customHeight="1" spans="1:11">
      <c r="A530" s="139" t="s">
        <v>165</v>
      </c>
      <c r="B530" s="695" t="s">
        <v>981</v>
      </c>
      <c r="C530" s="109"/>
      <c r="D530" s="101" t="s">
        <v>1053</v>
      </c>
      <c r="E530" s="109"/>
      <c r="F530" s="61" t="s">
        <v>1052</v>
      </c>
      <c r="G530" s="140">
        <v>24723</v>
      </c>
      <c r="H530" s="140">
        <v>25500</v>
      </c>
      <c r="I530" s="146">
        <v>0.031</v>
      </c>
      <c r="J530" s="147" t="s">
        <v>176</v>
      </c>
      <c r="K530" s="147" t="s">
        <v>176</v>
      </c>
    </row>
    <row r="531" ht="18.95" hidden="1" customHeight="1" spans="1:11">
      <c r="A531" s="139" t="s">
        <v>165</v>
      </c>
      <c r="B531" s="109" t="s">
        <v>165</v>
      </c>
      <c r="C531" s="109" t="s">
        <v>1053</v>
      </c>
      <c r="D531" s="101" t="s">
        <v>1054</v>
      </c>
      <c r="E531" s="109" t="s">
        <v>176</v>
      </c>
      <c r="F531" s="60" t="s">
        <v>3794</v>
      </c>
      <c r="G531" s="142">
        <v>3384</v>
      </c>
      <c r="H531" s="142">
        <v>3550</v>
      </c>
      <c r="I531" s="148">
        <v>0.049</v>
      </c>
      <c r="J531" s="147" t="s">
        <v>176</v>
      </c>
      <c r="K531" s="147" t="s">
        <v>176</v>
      </c>
    </row>
    <row r="532" ht="18.95" hidden="1" customHeight="1" spans="1:11">
      <c r="A532" s="139" t="s">
        <v>165</v>
      </c>
      <c r="B532" s="109" t="s">
        <v>165</v>
      </c>
      <c r="C532" s="109" t="s">
        <v>1053</v>
      </c>
      <c r="D532" s="101" t="s">
        <v>1055</v>
      </c>
      <c r="E532" s="109" t="s">
        <v>176</v>
      </c>
      <c r="F532" s="60" t="s">
        <v>3795</v>
      </c>
      <c r="G532" s="142">
        <v>548</v>
      </c>
      <c r="H532" s="142">
        <v>560</v>
      </c>
      <c r="I532" s="148">
        <v>0.022</v>
      </c>
      <c r="J532" s="147" t="s">
        <v>176</v>
      </c>
      <c r="K532" s="147" t="s">
        <v>176</v>
      </c>
    </row>
    <row r="533" ht="18.95" hidden="1" customHeight="1" spans="1:11">
      <c r="A533" s="139" t="s">
        <v>165</v>
      </c>
      <c r="B533" s="109" t="s">
        <v>165</v>
      </c>
      <c r="C533" s="109" t="s">
        <v>1053</v>
      </c>
      <c r="D533" s="101" t="s">
        <v>1056</v>
      </c>
      <c r="E533" s="109" t="s">
        <v>176</v>
      </c>
      <c r="F533" s="60" t="s">
        <v>3796</v>
      </c>
      <c r="G533" s="142">
        <v>199</v>
      </c>
      <c r="H533" s="142">
        <v>200</v>
      </c>
      <c r="I533" s="148">
        <v>0.005</v>
      </c>
      <c r="J533" s="147" t="s">
        <v>176</v>
      </c>
      <c r="K533" s="147" t="s">
        <v>176</v>
      </c>
    </row>
    <row r="534" ht="18.95" hidden="1" customHeight="1" spans="1:11">
      <c r="A534" s="139" t="s">
        <v>165</v>
      </c>
      <c r="B534" s="109" t="s">
        <v>165</v>
      </c>
      <c r="C534" s="109" t="s">
        <v>1053</v>
      </c>
      <c r="D534" s="101" t="s">
        <v>1058</v>
      </c>
      <c r="E534" s="109" t="s">
        <v>176</v>
      </c>
      <c r="F534" s="60" t="s">
        <v>3859</v>
      </c>
      <c r="G534" s="142">
        <v>783</v>
      </c>
      <c r="H534" s="142">
        <v>790</v>
      </c>
      <c r="I534" s="148">
        <v>0.009</v>
      </c>
      <c r="J534" s="147" t="s">
        <v>176</v>
      </c>
      <c r="K534" s="147" t="s">
        <v>176</v>
      </c>
    </row>
    <row r="535" ht="18.95" hidden="1" customHeight="1" spans="1:11">
      <c r="A535" s="139" t="s">
        <v>165</v>
      </c>
      <c r="B535" s="109" t="s">
        <v>165</v>
      </c>
      <c r="C535" s="109" t="s">
        <v>1053</v>
      </c>
      <c r="D535" s="101" t="s">
        <v>1060</v>
      </c>
      <c r="E535" s="109" t="s">
        <v>176</v>
      </c>
      <c r="F535" s="60" t="s">
        <v>3860</v>
      </c>
      <c r="G535" s="142">
        <v>17010</v>
      </c>
      <c r="H535" s="142">
        <v>17500</v>
      </c>
      <c r="I535" s="148">
        <v>0.029</v>
      </c>
      <c r="J535" s="147" t="s">
        <v>176</v>
      </c>
      <c r="K535" s="147" t="s">
        <v>176</v>
      </c>
    </row>
    <row r="536" ht="18.95" hidden="1" customHeight="1" spans="1:11">
      <c r="A536" s="139" t="s">
        <v>165</v>
      </c>
      <c r="B536" s="109"/>
      <c r="C536" s="109" t="s">
        <v>1053</v>
      </c>
      <c r="D536" s="101" t="s">
        <v>1062</v>
      </c>
      <c r="E536" s="109" t="s">
        <v>176</v>
      </c>
      <c r="F536" s="60" t="s">
        <v>3861</v>
      </c>
      <c r="G536" s="142">
        <v>129</v>
      </c>
      <c r="H536" s="142">
        <v>130</v>
      </c>
      <c r="I536" s="148">
        <v>0.008</v>
      </c>
      <c r="J536" s="147" t="s">
        <v>176</v>
      </c>
      <c r="K536" s="147" t="s">
        <v>176</v>
      </c>
    </row>
    <row r="537" ht="18.95" hidden="1" customHeight="1" spans="1:11">
      <c r="A537" s="139" t="s">
        <v>165</v>
      </c>
      <c r="B537" s="109" t="s">
        <v>165</v>
      </c>
      <c r="C537" s="109" t="s">
        <v>1053</v>
      </c>
      <c r="D537" s="101" t="s">
        <v>1064</v>
      </c>
      <c r="E537" s="109" t="s">
        <v>176</v>
      </c>
      <c r="F537" s="60" t="s">
        <v>3862</v>
      </c>
      <c r="G537" s="142">
        <v>207</v>
      </c>
      <c r="H537" s="141">
        <v>210</v>
      </c>
      <c r="I537" s="148">
        <v>0.014</v>
      </c>
      <c r="J537" s="147" t="s">
        <v>176</v>
      </c>
      <c r="K537" s="147" t="s">
        <v>176</v>
      </c>
    </row>
    <row r="538" ht="18.95" hidden="1" customHeight="1" spans="1:11">
      <c r="A538" s="139" t="s">
        <v>165</v>
      </c>
      <c r="B538" s="109" t="s">
        <v>165</v>
      </c>
      <c r="C538" s="109" t="s">
        <v>1053</v>
      </c>
      <c r="D538" s="101" t="s">
        <v>1066</v>
      </c>
      <c r="E538" s="109" t="s">
        <v>176</v>
      </c>
      <c r="F538" s="60" t="s">
        <v>3863</v>
      </c>
      <c r="G538" s="142">
        <v>2463</v>
      </c>
      <c r="H538" s="142">
        <v>2560</v>
      </c>
      <c r="I538" s="148">
        <v>0.039</v>
      </c>
      <c r="J538" s="147" t="s">
        <v>176</v>
      </c>
      <c r="K538" s="147" t="s">
        <v>176</v>
      </c>
    </row>
    <row r="539" ht="18.95" hidden="1" customHeight="1" spans="1:11">
      <c r="A539" s="139"/>
      <c r="B539" s="695" t="s">
        <v>981</v>
      </c>
      <c r="C539" s="109" t="s">
        <v>165</v>
      </c>
      <c r="D539" s="101" t="s">
        <v>1068</v>
      </c>
      <c r="E539" s="109" t="s">
        <v>165</v>
      </c>
      <c r="F539" s="61" t="s">
        <v>1067</v>
      </c>
      <c r="G539" s="140">
        <v>69507</v>
      </c>
      <c r="H539" s="140">
        <v>72500</v>
      </c>
      <c r="I539" s="146">
        <v>0.043</v>
      </c>
      <c r="J539" s="147" t="s">
        <v>176</v>
      </c>
      <c r="K539" s="147" t="s">
        <v>176</v>
      </c>
    </row>
    <row r="540" ht="18.95" hidden="1" customHeight="1" spans="1:11">
      <c r="A540" s="139" t="s">
        <v>165</v>
      </c>
      <c r="B540" s="109"/>
      <c r="C540" s="695" t="s">
        <v>1068</v>
      </c>
      <c r="D540" s="101" t="s">
        <v>1070</v>
      </c>
      <c r="E540" s="109" t="s">
        <v>176</v>
      </c>
      <c r="F540" s="60" t="s">
        <v>3864</v>
      </c>
      <c r="G540" s="142">
        <v>5036</v>
      </c>
      <c r="H540" s="142">
        <v>5190</v>
      </c>
      <c r="I540" s="148">
        <v>0.031</v>
      </c>
      <c r="J540" s="147" t="s">
        <v>176</v>
      </c>
      <c r="K540" s="147" t="s">
        <v>176</v>
      </c>
    </row>
    <row r="541" ht="18.95" hidden="1" customHeight="1" spans="1:11">
      <c r="A541" s="139" t="s">
        <v>165</v>
      </c>
      <c r="B541" s="109" t="s">
        <v>165</v>
      </c>
      <c r="C541" s="695" t="s">
        <v>1068</v>
      </c>
      <c r="D541" s="101" t="s">
        <v>1072</v>
      </c>
      <c r="E541" s="109" t="s">
        <v>176</v>
      </c>
      <c r="F541" s="60" t="s">
        <v>3865</v>
      </c>
      <c r="G541" s="142">
        <v>3674</v>
      </c>
      <c r="H541" s="142">
        <v>22000</v>
      </c>
      <c r="I541" s="148">
        <v>4.988</v>
      </c>
      <c r="J541" s="147" t="s">
        <v>176</v>
      </c>
      <c r="K541" s="147" t="s">
        <v>176</v>
      </c>
    </row>
    <row r="542" ht="18.95" hidden="1" customHeight="1" spans="1:11">
      <c r="A542" s="139" t="s">
        <v>165</v>
      </c>
      <c r="B542" s="109" t="s">
        <v>165</v>
      </c>
      <c r="C542" s="695" t="s">
        <v>1068</v>
      </c>
      <c r="D542" s="101" t="s">
        <v>1074</v>
      </c>
      <c r="E542" s="109" t="s">
        <v>176</v>
      </c>
      <c r="F542" s="60" t="s">
        <v>3866</v>
      </c>
      <c r="G542" s="142">
        <v>60797</v>
      </c>
      <c r="H542" s="142">
        <v>45310</v>
      </c>
      <c r="I542" s="148">
        <v>-0.255</v>
      </c>
      <c r="J542" s="147" t="s">
        <v>176</v>
      </c>
      <c r="K542" s="147" t="s">
        <v>176</v>
      </c>
    </row>
    <row r="543" ht="18.95" customHeight="1" spans="1:11">
      <c r="A543" s="139" t="s">
        <v>164</v>
      </c>
      <c r="B543" s="109" t="s">
        <v>165</v>
      </c>
      <c r="C543" s="109"/>
      <c r="D543" s="101" t="s">
        <v>1076</v>
      </c>
      <c r="E543" s="109"/>
      <c r="F543" s="61" t="s">
        <v>1075</v>
      </c>
      <c r="G543" s="140">
        <v>5838147</v>
      </c>
      <c r="H543" s="140">
        <v>6366000</v>
      </c>
      <c r="I543" s="146">
        <v>0.09</v>
      </c>
      <c r="J543" s="147" t="s">
        <v>176</v>
      </c>
      <c r="K543" s="147" t="s">
        <v>176</v>
      </c>
    </row>
    <row r="544" ht="18.95" hidden="1" customHeight="1" spans="1:11">
      <c r="A544" s="139" t="s">
        <v>165</v>
      </c>
      <c r="B544" s="695" t="s">
        <v>1076</v>
      </c>
      <c r="C544" s="109"/>
      <c r="D544" s="101" t="s">
        <v>1078</v>
      </c>
      <c r="E544" s="109"/>
      <c r="F544" s="61" t="s">
        <v>1077</v>
      </c>
      <c r="G544" s="140">
        <v>124082</v>
      </c>
      <c r="H544" s="140">
        <v>128200</v>
      </c>
      <c r="I544" s="146">
        <v>0.033</v>
      </c>
      <c r="J544" s="147" t="s">
        <v>176</v>
      </c>
      <c r="K544" s="147" t="s">
        <v>176</v>
      </c>
    </row>
    <row r="545" ht="18.95" hidden="1" customHeight="1" spans="1:11">
      <c r="A545" s="139" t="s">
        <v>165</v>
      </c>
      <c r="B545" s="109" t="s">
        <v>165</v>
      </c>
      <c r="C545" s="109" t="s">
        <v>1078</v>
      </c>
      <c r="D545" s="101" t="s">
        <v>1079</v>
      </c>
      <c r="E545" s="109" t="s">
        <v>176</v>
      </c>
      <c r="F545" s="60" t="s">
        <v>3794</v>
      </c>
      <c r="G545" s="142">
        <v>49397</v>
      </c>
      <c r="H545" s="142">
        <v>52000</v>
      </c>
      <c r="I545" s="148">
        <v>0.053</v>
      </c>
      <c r="J545" s="147" t="s">
        <v>176</v>
      </c>
      <c r="K545" s="147" t="s">
        <v>176</v>
      </c>
    </row>
    <row r="546" ht="18.95" hidden="1" customHeight="1" spans="1:11">
      <c r="A546" s="139" t="s">
        <v>165</v>
      </c>
      <c r="B546" s="109" t="s">
        <v>165</v>
      </c>
      <c r="C546" s="109" t="s">
        <v>1078</v>
      </c>
      <c r="D546" s="101" t="s">
        <v>1080</v>
      </c>
      <c r="E546" s="109" t="s">
        <v>176</v>
      </c>
      <c r="F546" s="60" t="s">
        <v>3795</v>
      </c>
      <c r="G546" s="142">
        <v>5176</v>
      </c>
      <c r="H546" s="141">
        <v>5300</v>
      </c>
      <c r="I546" s="148">
        <v>0.024</v>
      </c>
      <c r="J546" s="147" t="s">
        <v>176</v>
      </c>
      <c r="K546" s="147" t="s">
        <v>176</v>
      </c>
    </row>
    <row r="547" ht="18.95" hidden="1" customHeight="1" spans="1:11">
      <c r="A547" s="139" t="s">
        <v>165</v>
      </c>
      <c r="B547" s="109" t="s">
        <v>165</v>
      </c>
      <c r="C547" s="109" t="s">
        <v>1078</v>
      </c>
      <c r="D547" s="101" t="s">
        <v>1081</v>
      </c>
      <c r="E547" s="109" t="s">
        <v>176</v>
      </c>
      <c r="F547" s="62" t="s">
        <v>3796</v>
      </c>
      <c r="G547" s="142">
        <v>739</v>
      </c>
      <c r="H547" s="142">
        <v>750</v>
      </c>
      <c r="I547" s="148">
        <v>0.015</v>
      </c>
      <c r="J547" s="147" t="s">
        <v>176</v>
      </c>
      <c r="K547" s="147" t="s">
        <v>176</v>
      </c>
    </row>
    <row r="548" ht="18.95" hidden="1" customHeight="1" spans="1:11">
      <c r="A548" s="139" t="s">
        <v>165</v>
      </c>
      <c r="B548" s="109" t="s">
        <v>165</v>
      </c>
      <c r="C548" s="109" t="s">
        <v>1078</v>
      </c>
      <c r="D548" s="101" t="s">
        <v>1083</v>
      </c>
      <c r="E548" s="109" t="s">
        <v>176</v>
      </c>
      <c r="F548" s="62" t="s">
        <v>3867</v>
      </c>
      <c r="G548" s="142">
        <v>2018</v>
      </c>
      <c r="H548" s="142">
        <v>2050</v>
      </c>
      <c r="I548" s="148">
        <v>0.016</v>
      </c>
      <c r="J548" s="147" t="s">
        <v>176</v>
      </c>
      <c r="K548" s="147" t="s">
        <v>176</v>
      </c>
    </row>
    <row r="549" ht="18.95" hidden="1" customHeight="1" spans="1:11">
      <c r="A549" s="139" t="s">
        <v>165</v>
      </c>
      <c r="B549" s="109" t="s">
        <v>165</v>
      </c>
      <c r="C549" s="109" t="s">
        <v>1078</v>
      </c>
      <c r="D549" s="101" t="s">
        <v>1085</v>
      </c>
      <c r="E549" s="109" t="s">
        <v>176</v>
      </c>
      <c r="F549" s="62" t="s">
        <v>3868</v>
      </c>
      <c r="G549" s="142">
        <v>1025</v>
      </c>
      <c r="H549" s="142">
        <v>1050</v>
      </c>
      <c r="I549" s="148">
        <v>0.024</v>
      </c>
      <c r="J549" s="147" t="s">
        <v>176</v>
      </c>
      <c r="K549" s="147" t="s">
        <v>176</v>
      </c>
    </row>
    <row r="550" ht="18.95" hidden="1" customHeight="1" spans="1:11">
      <c r="A550" s="139" t="s">
        <v>165</v>
      </c>
      <c r="B550" s="109" t="s">
        <v>165</v>
      </c>
      <c r="C550" s="109" t="s">
        <v>1078</v>
      </c>
      <c r="D550" s="101" t="s">
        <v>1087</v>
      </c>
      <c r="E550" s="109" t="s">
        <v>176</v>
      </c>
      <c r="F550" s="62" t="s">
        <v>3869</v>
      </c>
      <c r="G550" s="142">
        <v>2551</v>
      </c>
      <c r="H550" s="142">
        <v>2650</v>
      </c>
      <c r="I550" s="148">
        <v>0.039</v>
      </c>
      <c r="J550" s="147" t="s">
        <v>176</v>
      </c>
      <c r="K550" s="147" t="s">
        <v>176</v>
      </c>
    </row>
    <row r="551" ht="18.95" hidden="1" customHeight="1" spans="1:11">
      <c r="A551" s="139" t="s">
        <v>165</v>
      </c>
      <c r="B551" s="109" t="s">
        <v>165</v>
      </c>
      <c r="C551" s="109" t="s">
        <v>1078</v>
      </c>
      <c r="D551" s="101" t="s">
        <v>1089</v>
      </c>
      <c r="E551" s="109" t="s">
        <v>176</v>
      </c>
      <c r="F551" s="62" t="s">
        <v>3870</v>
      </c>
      <c r="G551" s="142">
        <v>5622</v>
      </c>
      <c r="H551" s="142">
        <v>5800</v>
      </c>
      <c r="I551" s="148">
        <v>0.032</v>
      </c>
      <c r="J551" s="147" t="s">
        <v>176</v>
      </c>
      <c r="K551" s="147" t="s">
        <v>176</v>
      </c>
    </row>
    <row r="552" ht="18.95" hidden="1" customHeight="1" spans="1:11">
      <c r="A552" s="139" t="s">
        <v>165</v>
      </c>
      <c r="B552" s="109" t="s">
        <v>165</v>
      </c>
      <c r="C552" s="109" t="s">
        <v>1078</v>
      </c>
      <c r="D552" s="694" t="s">
        <v>1090</v>
      </c>
      <c r="E552" s="109" t="s">
        <v>176</v>
      </c>
      <c r="F552" s="62" t="s">
        <v>3871</v>
      </c>
      <c r="G552" s="142">
        <v>2854</v>
      </c>
      <c r="H552" s="142">
        <v>2940</v>
      </c>
      <c r="I552" s="148">
        <v>0.03</v>
      </c>
      <c r="J552" s="147" t="s">
        <v>176</v>
      </c>
      <c r="K552" s="147" t="s">
        <v>176</v>
      </c>
    </row>
    <row r="553" ht="18.95" hidden="1" customHeight="1" spans="1:11">
      <c r="A553" s="139" t="s">
        <v>165</v>
      </c>
      <c r="B553" s="109" t="s">
        <v>165</v>
      </c>
      <c r="C553" s="109" t="s">
        <v>1078</v>
      </c>
      <c r="D553" s="101" t="s">
        <v>1092</v>
      </c>
      <c r="E553" s="109" t="s">
        <v>176</v>
      </c>
      <c r="F553" s="62" t="s">
        <v>3872</v>
      </c>
      <c r="G553" s="142">
        <v>35967</v>
      </c>
      <c r="H553" s="142">
        <v>36500</v>
      </c>
      <c r="I553" s="148">
        <v>0.015</v>
      </c>
      <c r="J553" s="147" t="s">
        <v>176</v>
      </c>
      <c r="K553" s="147" t="s">
        <v>176</v>
      </c>
    </row>
    <row r="554" ht="18.95" hidden="1" customHeight="1" spans="1:11">
      <c r="A554" s="139" t="s">
        <v>165</v>
      </c>
      <c r="B554" s="109"/>
      <c r="C554" s="109" t="s">
        <v>1078</v>
      </c>
      <c r="D554" s="101" t="s">
        <v>1094</v>
      </c>
      <c r="E554" s="109" t="s">
        <v>176</v>
      </c>
      <c r="F554" s="62" t="s">
        <v>3873</v>
      </c>
      <c r="G554" s="142">
        <v>158</v>
      </c>
      <c r="H554" s="142">
        <v>165</v>
      </c>
      <c r="I554" s="148">
        <v>0.044</v>
      </c>
      <c r="J554" s="147" t="s">
        <v>176</v>
      </c>
      <c r="K554" s="147" t="s">
        <v>176</v>
      </c>
    </row>
    <row r="555" ht="18.95" hidden="1" customHeight="1" spans="1:11">
      <c r="A555" s="139" t="s">
        <v>165</v>
      </c>
      <c r="B555" s="109" t="s">
        <v>165</v>
      </c>
      <c r="C555" s="109" t="s">
        <v>1078</v>
      </c>
      <c r="D555" s="101" t="s">
        <v>1096</v>
      </c>
      <c r="E555" s="109" t="s">
        <v>176</v>
      </c>
      <c r="F555" s="60" t="s">
        <v>3874</v>
      </c>
      <c r="G555" s="142">
        <v>907</v>
      </c>
      <c r="H555" s="141">
        <v>940</v>
      </c>
      <c r="I555" s="148">
        <v>0.036</v>
      </c>
      <c r="J555" s="147" t="s">
        <v>176</v>
      </c>
      <c r="K555" s="147" t="s">
        <v>176</v>
      </c>
    </row>
    <row r="556" ht="18.95" hidden="1" customHeight="1" spans="1:11">
      <c r="A556" s="139" t="s">
        <v>165</v>
      </c>
      <c r="B556" s="109" t="s">
        <v>165</v>
      </c>
      <c r="C556" s="109" t="s">
        <v>1078</v>
      </c>
      <c r="D556" s="101" t="s">
        <v>1098</v>
      </c>
      <c r="E556" s="109" t="s">
        <v>176</v>
      </c>
      <c r="F556" s="60" t="s">
        <v>3875</v>
      </c>
      <c r="G556" s="142">
        <v>244</v>
      </c>
      <c r="H556" s="142">
        <v>250</v>
      </c>
      <c r="I556" s="148">
        <v>0.025</v>
      </c>
      <c r="J556" s="147" t="s">
        <v>176</v>
      </c>
      <c r="K556" s="147" t="s">
        <v>176</v>
      </c>
    </row>
    <row r="557" ht="18.95" hidden="1" customHeight="1" spans="1:11">
      <c r="A557" s="139" t="s">
        <v>165</v>
      </c>
      <c r="B557" s="109" t="s">
        <v>165</v>
      </c>
      <c r="C557" s="109" t="s">
        <v>1078</v>
      </c>
      <c r="D557" s="101" t="s">
        <v>1100</v>
      </c>
      <c r="E557" s="109" t="s">
        <v>176</v>
      </c>
      <c r="F557" s="39" t="s">
        <v>3876</v>
      </c>
      <c r="G557" s="142">
        <v>17424</v>
      </c>
      <c r="H557" s="142">
        <v>17805</v>
      </c>
      <c r="I557" s="148">
        <v>0.022</v>
      </c>
      <c r="J557" s="147" t="s">
        <v>176</v>
      </c>
      <c r="K557" s="147" t="s">
        <v>176</v>
      </c>
    </row>
    <row r="558" ht="18.95" hidden="1" customHeight="1" spans="1:11">
      <c r="A558" s="139" t="s">
        <v>165</v>
      </c>
      <c r="B558" s="695" t="s">
        <v>1076</v>
      </c>
      <c r="C558" s="109"/>
      <c r="D558" s="101" t="s">
        <v>1102</v>
      </c>
      <c r="E558" s="109"/>
      <c r="F558" s="61" t="s">
        <v>1101</v>
      </c>
      <c r="G558" s="140">
        <v>172186</v>
      </c>
      <c r="H558" s="140">
        <v>176000</v>
      </c>
      <c r="I558" s="146">
        <v>0.022</v>
      </c>
      <c r="J558" s="147" t="s">
        <v>176</v>
      </c>
      <c r="K558" s="147" t="s">
        <v>176</v>
      </c>
    </row>
    <row r="559" ht="18.95" hidden="1" customHeight="1" spans="1:11">
      <c r="A559" s="139" t="s">
        <v>165</v>
      </c>
      <c r="B559" s="109" t="s">
        <v>165</v>
      </c>
      <c r="C559" s="109" t="s">
        <v>1102</v>
      </c>
      <c r="D559" s="101" t="s">
        <v>1103</v>
      </c>
      <c r="E559" s="109" t="s">
        <v>176</v>
      </c>
      <c r="F559" s="35" t="s">
        <v>3794</v>
      </c>
      <c r="G559" s="142">
        <v>34220</v>
      </c>
      <c r="H559" s="141">
        <v>36000</v>
      </c>
      <c r="I559" s="148">
        <v>0.052</v>
      </c>
      <c r="J559" s="147" t="s">
        <v>176</v>
      </c>
      <c r="K559" s="147" t="s">
        <v>176</v>
      </c>
    </row>
    <row r="560" ht="18.95" hidden="1" customHeight="1" spans="1:11">
      <c r="A560" s="139" t="s">
        <v>165</v>
      </c>
      <c r="B560" s="109" t="s">
        <v>165</v>
      </c>
      <c r="C560" s="109" t="s">
        <v>1102</v>
      </c>
      <c r="D560" s="101" t="s">
        <v>1104</v>
      </c>
      <c r="E560" s="109" t="s">
        <v>176</v>
      </c>
      <c r="F560" s="60" t="s">
        <v>3795</v>
      </c>
      <c r="G560" s="142">
        <v>4064</v>
      </c>
      <c r="H560" s="141">
        <v>4150</v>
      </c>
      <c r="I560" s="148">
        <v>0.021</v>
      </c>
      <c r="J560" s="147" t="s">
        <v>176</v>
      </c>
      <c r="K560" s="147" t="s">
        <v>176</v>
      </c>
    </row>
    <row r="561" ht="18.95" hidden="1" customHeight="1" spans="1:11">
      <c r="A561" s="139" t="s">
        <v>165</v>
      </c>
      <c r="B561" s="109" t="s">
        <v>165</v>
      </c>
      <c r="C561" s="109" t="s">
        <v>1102</v>
      </c>
      <c r="D561" s="101" t="s">
        <v>1105</v>
      </c>
      <c r="E561" s="109" t="s">
        <v>176</v>
      </c>
      <c r="F561" s="60" t="s">
        <v>3796</v>
      </c>
      <c r="G561" s="142">
        <v>643</v>
      </c>
      <c r="H561" s="142">
        <v>650</v>
      </c>
      <c r="I561" s="148">
        <v>0.011</v>
      </c>
      <c r="J561" s="147" t="s">
        <v>176</v>
      </c>
      <c r="K561" s="147" t="s">
        <v>176</v>
      </c>
    </row>
    <row r="562" ht="18.95" hidden="1" customHeight="1" spans="1:11">
      <c r="A562" s="139" t="s">
        <v>165</v>
      </c>
      <c r="B562" s="109" t="s">
        <v>165</v>
      </c>
      <c r="C562" s="109" t="s">
        <v>1102</v>
      </c>
      <c r="D562" s="101" t="s">
        <v>1107</v>
      </c>
      <c r="E562" s="109" t="s">
        <v>176</v>
      </c>
      <c r="F562" s="60" t="s">
        <v>3877</v>
      </c>
      <c r="G562" s="142">
        <v>5514</v>
      </c>
      <c r="H562" s="142">
        <v>5600</v>
      </c>
      <c r="I562" s="148">
        <v>0.016</v>
      </c>
      <c r="J562" s="147" t="s">
        <v>176</v>
      </c>
      <c r="K562" s="147" t="s">
        <v>176</v>
      </c>
    </row>
    <row r="563" ht="18.95" hidden="1" customHeight="1" spans="1:11">
      <c r="A563" s="139" t="s">
        <v>165</v>
      </c>
      <c r="B563" s="109" t="s">
        <v>165</v>
      </c>
      <c r="C563" s="109" t="s">
        <v>1102</v>
      </c>
      <c r="D563" s="101" t="s">
        <v>1109</v>
      </c>
      <c r="E563" s="109" t="s">
        <v>176</v>
      </c>
      <c r="F563" s="60" t="s">
        <v>3878</v>
      </c>
      <c r="G563" s="142">
        <v>63625</v>
      </c>
      <c r="H563" s="142">
        <v>64500</v>
      </c>
      <c r="I563" s="148">
        <v>0.014</v>
      </c>
      <c r="J563" s="147" t="s">
        <v>176</v>
      </c>
      <c r="K563" s="147" t="s">
        <v>176</v>
      </c>
    </row>
    <row r="564" ht="18.95" hidden="1" customHeight="1" spans="1:11">
      <c r="A564" s="139" t="s">
        <v>165</v>
      </c>
      <c r="B564" s="109" t="s">
        <v>165</v>
      </c>
      <c r="C564" s="109" t="s">
        <v>1102</v>
      </c>
      <c r="D564" s="101" t="s">
        <v>1111</v>
      </c>
      <c r="E564" s="109" t="s">
        <v>176</v>
      </c>
      <c r="F564" s="60" t="s">
        <v>3879</v>
      </c>
      <c r="G564" s="142">
        <v>210</v>
      </c>
      <c r="H564" s="142">
        <v>220</v>
      </c>
      <c r="I564" s="148">
        <v>0.048</v>
      </c>
      <c r="J564" s="147" t="s">
        <v>176</v>
      </c>
      <c r="K564" s="147" t="s">
        <v>176</v>
      </c>
    </row>
    <row r="565" ht="18.95" hidden="1" customHeight="1" spans="1:11">
      <c r="A565" s="139" t="s">
        <v>165</v>
      </c>
      <c r="B565" s="109"/>
      <c r="C565" s="109" t="s">
        <v>1102</v>
      </c>
      <c r="D565" s="101" t="s">
        <v>1113</v>
      </c>
      <c r="E565" s="109" t="s">
        <v>176</v>
      </c>
      <c r="F565" s="60" t="s">
        <v>3880</v>
      </c>
      <c r="G565" s="142">
        <v>893</v>
      </c>
      <c r="H565" s="142">
        <v>1600</v>
      </c>
      <c r="I565" s="148">
        <v>0.792</v>
      </c>
      <c r="J565" s="147" t="s">
        <v>176</v>
      </c>
      <c r="K565" s="147" t="s">
        <v>176</v>
      </c>
    </row>
    <row r="566" ht="18.95" hidden="1" customHeight="1" spans="1:11">
      <c r="A566" s="139" t="s">
        <v>165</v>
      </c>
      <c r="B566" s="109" t="s">
        <v>165</v>
      </c>
      <c r="C566" s="109" t="s">
        <v>1102</v>
      </c>
      <c r="D566" s="101" t="s">
        <v>1115</v>
      </c>
      <c r="E566" s="109" t="s">
        <v>176</v>
      </c>
      <c r="F566" s="60" t="s">
        <v>3881</v>
      </c>
      <c r="G566" s="142">
        <v>23472</v>
      </c>
      <c r="H566" s="142">
        <v>24000</v>
      </c>
      <c r="I566" s="148">
        <v>0.022</v>
      </c>
      <c r="J566" s="147" t="s">
        <v>176</v>
      </c>
      <c r="K566" s="147" t="s">
        <v>176</v>
      </c>
    </row>
    <row r="567" ht="18.95" hidden="1" customHeight="1" spans="1:11">
      <c r="A567" s="139" t="s">
        <v>165</v>
      </c>
      <c r="B567" s="109" t="s">
        <v>165</v>
      </c>
      <c r="C567" s="109" t="s">
        <v>1102</v>
      </c>
      <c r="D567" s="101" t="s">
        <v>1117</v>
      </c>
      <c r="E567" s="109" t="s">
        <v>176</v>
      </c>
      <c r="F567" s="60" t="s">
        <v>3882</v>
      </c>
      <c r="G567" s="142">
        <v>2400</v>
      </c>
      <c r="H567" s="142">
        <v>2450</v>
      </c>
      <c r="I567" s="148">
        <v>0.021</v>
      </c>
      <c r="J567" s="147" t="s">
        <v>176</v>
      </c>
      <c r="K567" s="147" t="s">
        <v>176</v>
      </c>
    </row>
    <row r="568" ht="18.95" hidden="1" customHeight="1" spans="1:11">
      <c r="A568" s="139" t="s">
        <v>165</v>
      </c>
      <c r="B568" s="109" t="s">
        <v>165</v>
      </c>
      <c r="C568" s="109" t="s">
        <v>1102</v>
      </c>
      <c r="D568" s="101" t="s">
        <v>1119</v>
      </c>
      <c r="E568" s="109" t="s">
        <v>176</v>
      </c>
      <c r="F568" s="60" t="s">
        <v>3883</v>
      </c>
      <c r="G568" s="142">
        <v>37145</v>
      </c>
      <c r="H568" s="142">
        <v>36830</v>
      </c>
      <c r="I568" s="148">
        <v>-0.008</v>
      </c>
      <c r="J568" s="147" t="s">
        <v>176</v>
      </c>
      <c r="K568" s="147" t="s">
        <v>176</v>
      </c>
    </row>
    <row r="569" ht="18.95" hidden="1" customHeight="1" spans="1:11">
      <c r="A569" s="139" t="s">
        <v>165</v>
      </c>
      <c r="B569" s="695" t="s">
        <v>1076</v>
      </c>
      <c r="C569" s="109"/>
      <c r="D569" s="101" t="s">
        <v>1121</v>
      </c>
      <c r="E569" s="109"/>
      <c r="F569" s="61" t="s">
        <v>1120</v>
      </c>
      <c r="G569" s="140">
        <v>1246899</v>
      </c>
      <c r="H569" s="140">
        <v>1555000</v>
      </c>
      <c r="I569" s="146">
        <v>0.247</v>
      </c>
      <c r="J569" s="147" t="s">
        <v>176</v>
      </c>
      <c r="K569" s="147" t="s">
        <v>176</v>
      </c>
    </row>
    <row r="570" ht="18.95" hidden="1" customHeight="1" spans="1:11">
      <c r="A570" s="139" t="s">
        <v>165</v>
      </c>
      <c r="B570" s="109" t="s">
        <v>165</v>
      </c>
      <c r="C570" s="109" t="s">
        <v>1121</v>
      </c>
      <c r="D570" s="101" t="s">
        <v>1123</v>
      </c>
      <c r="E570" s="109" t="s">
        <v>176</v>
      </c>
      <c r="F570" s="60" t="s">
        <v>3884</v>
      </c>
      <c r="G570" s="142">
        <v>769082</v>
      </c>
      <c r="H570" s="142">
        <v>1050000</v>
      </c>
      <c r="I570" s="148">
        <v>0.365</v>
      </c>
      <c r="J570" s="147" t="s">
        <v>176</v>
      </c>
      <c r="K570" s="147" t="s">
        <v>176</v>
      </c>
    </row>
    <row r="571" ht="18.95" hidden="1" customHeight="1" spans="1:11">
      <c r="A571" s="139" t="s">
        <v>165</v>
      </c>
      <c r="B571" s="109" t="s">
        <v>165</v>
      </c>
      <c r="C571" s="109" t="s">
        <v>1121</v>
      </c>
      <c r="D571" s="101" t="s">
        <v>1125</v>
      </c>
      <c r="E571" s="109" t="s">
        <v>176</v>
      </c>
      <c r="F571" s="60" t="s">
        <v>3885</v>
      </c>
      <c r="G571" s="142">
        <v>6894</v>
      </c>
      <c r="H571" s="142">
        <v>7200</v>
      </c>
      <c r="I571" s="148">
        <v>0.044</v>
      </c>
      <c r="J571" s="147" t="s">
        <v>176</v>
      </c>
      <c r="K571" s="147" t="s">
        <v>176</v>
      </c>
    </row>
    <row r="572" ht="18.95" hidden="1" customHeight="1" spans="1:11">
      <c r="A572" s="139" t="s">
        <v>165</v>
      </c>
      <c r="B572" s="109" t="s">
        <v>165</v>
      </c>
      <c r="C572" s="109" t="s">
        <v>1121</v>
      </c>
      <c r="D572" s="694" t="s">
        <v>1127</v>
      </c>
      <c r="E572" s="109" t="s">
        <v>176</v>
      </c>
      <c r="F572" s="60" t="s">
        <v>3886</v>
      </c>
      <c r="G572" s="142">
        <v>10650</v>
      </c>
      <c r="H572" s="142">
        <v>11800</v>
      </c>
      <c r="I572" s="148">
        <v>0.108</v>
      </c>
      <c r="J572" s="147" t="s">
        <v>176</v>
      </c>
      <c r="K572" s="147" t="s">
        <v>176</v>
      </c>
    </row>
    <row r="573" ht="18.95" hidden="1" customHeight="1" spans="1:11">
      <c r="A573" s="139" t="s">
        <v>165</v>
      </c>
      <c r="B573" s="109" t="s">
        <v>165</v>
      </c>
      <c r="C573" s="109" t="s">
        <v>1121</v>
      </c>
      <c r="D573" s="101" t="s">
        <v>1129</v>
      </c>
      <c r="E573" s="109" t="s">
        <v>176</v>
      </c>
      <c r="F573" s="60" t="s">
        <v>3887</v>
      </c>
      <c r="G573" s="142">
        <v>8135</v>
      </c>
      <c r="H573" s="142">
        <v>8700</v>
      </c>
      <c r="I573" s="148">
        <v>0.069</v>
      </c>
      <c r="J573" s="147" t="s">
        <v>176</v>
      </c>
      <c r="K573" s="147" t="s">
        <v>176</v>
      </c>
    </row>
    <row r="574" ht="18.95" hidden="1" customHeight="1" spans="1:11">
      <c r="A574" s="139" t="s">
        <v>165</v>
      </c>
      <c r="B574" s="109"/>
      <c r="C574" s="109" t="s">
        <v>1121</v>
      </c>
      <c r="D574" s="101" t="s">
        <v>1131</v>
      </c>
      <c r="E574" s="109" t="s">
        <v>176</v>
      </c>
      <c r="F574" s="60" t="s">
        <v>3888</v>
      </c>
      <c r="G574" s="142">
        <v>5554</v>
      </c>
      <c r="H574" s="141">
        <v>5780</v>
      </c>
      <c r="I574" s="148">
        <v>0.041</v>
      </c>
      <c r="J574" s="147" t="s">
        <v>176</v>
      </c>
      <c r="K574" s="147" t="s">
        <v>176</v>
      </c>
    </row>
    <row r="575" ht="18.95" hidden="1" customHeight="1" spans="1:11">
      <c r="A575" s="139" t="s">
        <v>165</v>
      </c>
      <c r="B575" s="109" t="s">
        <v>165</v>
      </c>
      <c r="C575" s="109" t="s">
        <v>1121</v>
      </c>
      <c r="D575" s="101" t="s">
        <v>1133</v>
      </c>
      <c r="E575" s="109" t="s">
        <v>176</v>
      </c>
      <c r="F575" s="60" t="s">
        <v>3889</v>
      </c>
      <c r="G575" s="142">
        <v>405911</v>
      </c>
      <c r="H575" s="142">
        <v>430000</v>
      </c>
      <c r="I575" s="148">
        <v>0.059</v>
      </c>
      <c r="J575" s="147" t="s">
        <v>176</v>
      </c>
      <c r="K575" s="147" t="s">
        <v>176</v>
      </c>
    </row>
    <row r="576" ht="18.95" hidden="1" customHeight="1" spans="1:11">
      <c r="A576" s="139" t="s">
        <v>165</v>
      </c>
      <c r="B576" s="109" t="s">
        <v>165</v>
      </c>
      <c r="C576" s="109" t="s">
        <v>1121</v>
      </c>
      <c r="D576" s="101" t="s">
        <v>1135</v>
      </c>
      <c r="E576" s="109" t="s">
        <v>176</v>
      </c>
      <c r="F576" s="60" t="s">
        <v>3890</v>
      </c>
      <c r="G576" s="142">
        <v>40673</v>
      </c>
      <c r="H576" s="142">
        <v>41520</v>
      </c>
      <c r="I576" s="148">
        <v>0.021</v>
      </c>
      <c r="J576" s="147" t="s">
        <v>176</v>
      </c>
      <c r="K576" s="147" t="s">
        <v>176</v>
      </c>
    </row>
    <row r="577" ht="18.95" hidden="1" customHeight="1" spans="1:11">
      <c r="A577" s="139" t="s">
        <v>165</v>
      </c>
      <c r="B577" s="695" t="s">
        <v>1076</v>
      </c>
      <c r="C577" s="109"/>
      <c r="D577" s="101" t="s">
        <v>1137</v>
      </c>
      <c r="E577" s="109"/>
      <c r="F577" s="61" t="s">
        <v>1136</v>
      </c>
      <c r="G577" s="140">
        <v>1771003</v>
      </c>
      <c r="H577" s="140">
        <v>1869000</v>
      </c>
      <c r="I577" s="146">
        <v>0.055</v>
      </c>
      <c r="J577" s="147" t="s">
        <v>176</v>
      </c>
      <c r="K577" s="147" t="s">
        <v>176</v>
      </c>
    </row>
    <row r="578" ht="18.95" hidden="1" customHeight="1" spans="1:11">
      <c r="A578" s="139" t="s">
        <v>165</v>
      </c>
      <c r="B578" s="109" t="s">
        <v>165</v>
      </c>
      <c r="C578" s="109" t="s">
        <v>1137</v>
      </c>
      <c r="D578" s="101" t="s">
        <v>1139</v>
      </c>
      <c r="E578" s="109" t="s">
        <v>176</v>
      </c>
      <c r="F578" s="60" t="s">
        <v>3891</v>
      </c>
      <c r="G578" s="142">
        <v>506853</v>
      </c>
      <c r="H578" s="142">
        <v>540000</v>
      </c>
      <c r="I578" s="148">
        <v>0.065</v>
      </c>
      <c r="J578" s="147" t="s">
        <v>176</v>
      </c>
      <c r="K578" s="147" t="s">
        <v>176</v>
      </c>
    </row>
    <row r="579" ht="18.95" hidden="1" customHeight="1" spans="1:11">
      <c r="A579" s="139" t="s">
        <v>165</v>
      </c>
      <c r="B579" s="109"/>
      <c r="C579" s="109" t="s">
        <v>1137</v>
      </c>
      <c r="D579" s="101" t="s">
        <v>1141</v>
      </c>
      <c r="E579" s="109" t="s">
        <v>176</v>
      </c>
      <c r="F579" s="60" t="s">
        <v>3892</v>
      </c>
      <c r="G579" s="142">
        <v>1110019</v>
      </c>
      <c r="H579" s="142">
        <v>1170000</v>
      </c>
      <c r="I579" s="148">
        <v>0.054</v>
      </c>
      <c r="J579" s="147" t="s">
        <v>176</v>
      </c>
      <c r="K579" s="147" t="s">
        <v>176</v>
      </c>
    </row>
    <row r="580" ht="18.95" hidden="1" customHeight="1" spans="1:11">
      <c r="A580" s="139" t="s">
        <v>165</v>
      </c>
      <c r="B580" s="109" t="s">
        <v>165</v>
      </c>
      <c r="C580" s="109" t="s">
        <v>1137</v>
      </c>
      <c r="D580" s="101" t="s">
        <v>1143</v>
      </c>
      <c r="E580" s="109" t="s">
        <v>176</v>
      </c>
      <c r="F580" s="60" t="s">
        <v>3893</v>
      </c>
      <c r="G580" s="142">
        <v>15790</v>
      </c>
      <c r="H580" s="142">
        <v>16000</v>
      </c>
      <c r="I580" s="148">
        <v>0.013</v>
      </c>
      <c r="J580" s="147" t="s">
        <v>176</v>
      </c>
      <c r="K580" s="147" t="s">
        <v>176</v>
      </c>
    </row>
    <row r="581" ht="18.95" hidden="1" customHeight="1" spans="1:11">
      <c r="A581" s="139" t="s">
        <v>165</v>
      </c>
      <c r="B581" s="109" t="s">
        <v>165</v>
      </c>
      <c r="C581" s="109" t="s">
        <v>1137</v>
      </c>
      <c r="D581" s="101" t="s">
        <v>1145</v>
      </c>
      <c r="E581" s="109" t="s">
        <v>176</v>
      </c>
      <c r="F581" s="60" t="s">
        <v>3894</v>
      </c>
      <c r="G581" s="142">
        <v>57892</v>
      </c>
      <c r="H581" s="142">
        <v>61000</v>
      </c>
      <c r="I581" s="148">
        <v>0.054</v>
      </c>
      <c r="J581" s="147" t="s">
        <v>176</v>
      </c>
      <c r="K581" s="147" t="s">
        <v>176</v>
      </c>
    </row>
    <row r="582" ht="18.95" hidden="1" customHeight="1" spans="1:11">
      <c r="A582" s="139" t="s">
        <v>165</v>
      </c>
      <c r="B582" s="109" t="s">
        <v>165</v>
      </c>
      <c r="C582" s="109" t="s">
        <v>1137</v>
      </c>
      <c r="D582" s="101" t="s">
        <v>1147</v>
      </c>
      <c r="E582" s="109" t="s">
        <v>176</v>
      </c>
      <c r="F582" s="60" t="s">
        <v>3895</v>
      </c>
      <c r="G582" s="142">
        <v>80449</v>
      </c>
      <c r="H582" s="142">
        <v>82000</v>
      </c>
      <c r="I582" s="148">
        <v>0.019</v>
      </c>
      <c r="J582" s="147" t="s">
        <v>176</v>
      </c>
      <c r="K582" s="147" t="s">
        <v>176</v>
      </c>
    </row>
    <row r="583" ht="18.95" hidden="1" customHeight="1" spans="1:11">
      <c r="A583" s="139" t="s">
        <v>165</v>
      </c>
      <c r="B583" s="109" t="s">
        <v>1076</v>
      </c>
      <c r="C583" s="109" t="s">
        <v>165</v>
      </c>
      <c r="D583" s="101" t="s">
        <v>1149</v>
      </c>
      <c r="E583" s="109" t="s">
        <v>165</v>
      </c>
      <c r="F583" s="61" t="s">
        <v>1148</v>
      </c>
      <c r="G583" s="140">
        <v>38965</v>
      </c>
      <c r="H583" s="140">
        <v>40000</v>
      </c>
      <c r="I583" s="146">
        <v>0.027</v>
      </c>
      <c r="J583" s="147" t="s">
        <v>176</v>
      </c>
      <c r="K583" s="147" t="s">
        <v>176</v>
      </c>
    </row>
    <row r="584" ht="18.95" hidden="1" customHeight="1" spans="1:11">
      <c r="A584" s="139" t="s">
        <v>165</v>
      </c>
      <c r="B584" s="109" t="s">
        <v>165</v>
      </c>
      <c r="C584" s="695" t="s">
        <v>1149</v>
      </c>
      <c r="D584" s="101" t="s">
        <v>1151</v>
      </c>
      <c r="E584" s="109" t="s">
        <v>176</v>
      </c>
      <c r="F584" s="60" t="s">
        <v>3896</v>
      </c>
      <c r="G584" s="142">
        <v>31745</v>
      </c>
      <c r="H584" s="142">
        <v>32500</v>
      </c>
      <c r="I584" s="148">
        <v>0.024</v>
      </c>
      <c r="J584" s="147" t="s">
        <v>176</v>
      </c>
      <c r="K584" s="147" t="s">
        <v>176</v>
      </c>
    </row>
    <row r="585" ht="18.95" hidden="1" customHeight="1" spans="1:11">
      <c r="A585" s="139" t="s">
        <v>165</v>
      </c>
      <c r="B585" s="109" t="s">
        <v>165</v>
      </c>
      <c r="C585" s="695" t="s">
        <v>1149</v>
      </c>
      <c r="D585" s="101" t="s">
        <v>1153</v>
      </c>
      <c r="E585" s="109" t="s">
        <v>176</v>
      </c>
      <c r="F585" s="60" t="s">
        <v>3897</v>
      </c>
      <c r="G585" s="142">
        <v>0</v>
      </c>
      <c r="H585" s="141">
        <v>0</v>
      </c>
      <c r="I585" s="148" t="s">
        <v>165</v>
      </c>
      <c r="J585" s="147" t="s">
        <v>3338</v>
      </c>
      <c r="K585" s="147" t="s">
        <v>176</v>
      </c>
    </row>
    <row r="586" s="130" customFormat="1" ht="18.95" hidden="1" customHeight="1" spans="1:11">
      <c r="A586" s="139" t="s">
        <v>165</v>
      </c>
      <c r="B586" s="109" t="s">
        <v>165</v>
      </c>
      <c r="C586" s="695" t="s">
        <v>1149</v>
      </c>
      <c r="D586" s="101" t="s">
        <v>1155</v>
      </c>
      <c r="E586" s="109" t="s">
        <v>176</v>
      </c>
      <c r="F586" s="60" t="s">
        <v>3898</v>
      </c>
      <c r="G586" s="142">
        <v>7220</v>
      </c>
      <c r="H586" s="142">
        <v>7500</v>
      </c>
      <c r="I586" s="148">
        <v>0.039</v>
      </c>
      <c r="J586" s="147" t="s">
        <v>176</v>
      </c>
      <c r="K586" s="147" t="s">
        <v>176</v>
      </c>
    </row>
    <row r="587" ht="18.95" hidden="1" customHeight="1" spans="1:11">
      <c r="A587" s="139" t="s">
        <v>165</v>
      </c>
      <c r="B587" s="695" t="s">
        <v>1076</v>
      </c>
      <c r="C587" s="109"/>
      <c r="D587" s="101" t="s">
        <v>1157</v>
      </c>
      <c r="E587" s="109"/>
      <c r="F587" s="61" t="s">
        <v>1156</v>
      </c>
      <c r="G587" s="140">
        <v>199877</v>
      </c>
      <c r="H587" s="140">
        <v>206000</v>
      </c>
      <c r="I587" s="146">
        <v>0.031</v>
      </c>
      <c r="J587" s="147" t="s">
        <v>176</v>
      </c>
      <c r="K587" s="147" t="s">
        <v>176</v>
      </c>
    </row>
    <row r="588" ht="18.95" hidden="1" customHeight="1" spans="1:11">
      <c r="A588" s="139" t="s">
        <v>165</v>
      </c>
      <c r="B588" s="109" t="s">
        <v>165</v>
      </c>
      <c r="C588" s="109" t="s">
        <v>1157</v>
      </c>
      <c r="D588" s="101" t="s">
        <v>1159</v>
      </c>
      <c r="E588" s="109" t="s">
        <v>176</v>
      </c>
      <c r="F588" s="60" t="s">
        <v>3899</v>
      </c>
      <c r="G588" s="142">
        <v>453</v>
      </c>
      <c r="H588" s="142">
        <v>470</v>
      </c>
      <c r="I588" s="148">
        <v>0.038</v>
      </c>
      <c r="J588" s="147" t="s">
        <v>176</v>
      </c>
      <c r="K588" s="147" t="s">
        <v>176</v>
      </c>
    </row>
    <row r="589" ht="18.95" hidden="1" customHeight="1" spans="1:11">
      <c r="A589" s="139" t="s">
        <v>165</v>
      </c>
      <c r="B589" s="109" t="s">
        <v>165</v>
      </c>
      <c r="C589" s="109" t="s">
        <v>1157</v>
      </c>
      <c r="D589" s="101" t="s">
        <v>1161</v>
      </c>
      <c r="E589" s="109" t="s">
        <v>176</v>
      </c>
      <c r="F589" s="60" t="s">
        <v>3900</v>
      </c>
      <c r="G589" s="142">
        <v>2724</v>
      </c>
      <c r="H589" s="142">
        <v>2850</v>
      </c>
      <c r="I589" s="148">
        <v>0.046</v>
      </c>
      <c r="J589" s="147" t="s">
        <v>176</v>
      </c>
      <c r="K589" s="147" t="s">
        <v>176</v>
      </c>
    </row>
    <row r="590" ht="18.95" hidden="1" customHeight="1" spans="1:11">
      <c r="A590" s="139" t="s">
        <v>165</v>
      </c>
      <c r="B590" s="109" t="s">
        <v>165</v>
      </c>
      <c r="C590" s="109" t="s">
        <v>1157</v>
      </c>
      <c r="D590" s="101" t="s">
        <v>1163</v>
      </c>
      <c r="E590" s="109" t="s">
        <v>176</v>
      </c>
      <c r="F590" s="60" t="s">
        <v>3901</v>
      </c>
      <c r="G590" s="142">
        <v>0</v>
      </c>
      <c r="H590" s="142"/>
      <c r="I590" s="148" t="s">
        <v>165</v>
      </c>
      <c r="J590" s="147" t="s">
        <v>3338</v>
      </c>
      <c r="K590" s="147" t="s">
        <v>176</v>
      </c>
    </row>
    <row r="591" s="130" customFormat="1" ht="18.95" hidden="1" customHeight="1" spans="1:11">
      <c r="A591" s="139" t="s">
        <v>165</v>
      </c>
      <c r="B591" s="109" t="s">
        <v>165</v>
      </c>
      <c r="C591" s="109" t="s">
        <v>1157</v>
      </c>
      <c r="D591" s="101" t="s">
        <v>1165</v>
      </c>
      <c r="E591" s="109" t="s">
        <v>176</v>
      </c>
      <c r="F591" s="39" t="s">
        <v>3902</v>
      </c>
      <c r="G591" s="142">
        <v>3740</v>
      </c>
      <c r="H591" s="142">
        <v>3850</v>
      </c>
      <c r="I591" s="148">
        <v>0.029</v>
      </c>
      <c r="J591" s="147" t="s">
        <v>176</v>
      </c>
      <c r="K591" s="147" t="s">
        <v>176</v>
      </c>
    </row>
    <row r="592" ht="18.95" hidden="1" customHeight="1" spans="1:11">
      <c r="A592" s="139" t="s">
        <v>165</v>
      </c>
      <c r="B592" s="109" t="s">
        <v>165</v>
      </c>
      <c r="C592" s="109" t="s">
        <v>1157</v>
      </c>
      <c r="D592" s="101" t="s">
        <v>1167</v>
      </c>
      <c r="E592" s="109" t="s">
        <v>176</v>
      </c>
      <c r="F592" s="60" t="s">
        <v>3903</v>
      </c>
      <c r="G592" s="142">
        <v>6174</v>
      </c>
      <c r="H592" s="142">
        <v>6300</v>
      </c>
      <c r="I592" s="148">
        <v>0.02</v>
      </c>
      <c r="J592" s="147" t="s">
        <v>176</v>
      </c>
      <c r="K592" s="147" t="s">
        <v>176</v>
      </c>
    </row>
    <row r="593" ht="18.95" hidden="1" customHeight="1" spans="1:11">
      <c r="A593" s="139" t="s">
        <v>165</v>
      </c>
      <c r="B593" s="109" t="s">
        <v>165</v>
      </c>
      <c r="C593" s="109" t="s">
        <v>1157</v>
      </c>
      <c r="D593" s="101" t="s">
        <v>1169</v>
      </c>
      <c r="E593" s="109" t="s">
        <v>176</v>
      </c>
      <c r="F593" s="39" t="s">
        <v>3904</v>
      </c>
      <c r="G593" s="142">
        <v>92148</v>
      </c>
      <c r="H593" s="142">
        <v>95000</v>
      </c>
      <c r="I593" s="148">
        <v>0.031</v>
      </c>
      <c r="J593" s="147" t="s">
        <v>176</v>
      </c>
      <c r="K593" s="147" t="s">
        <v>176</v>
      </c>
    </row>
    <row r="594" ht="18.95" hidden="1" customHeight="1" spans="1:11">
      <c r="A594" s="139" t="s">
        <v>165</v>
      </c>
      <c r="B594" s="109" t="s">
        <v>165</v>
      </c>
      <c r="C594" s="109" t="s">
        <v>1157</v>
      </c>
      <c r="D594" s="694" t="s">
        <v>1171</v>
      </c>
      <c r="E594" s="109" t="s">
        <v>176</v>
      </c>
      <c r="F594" s="60" t="s">
        <v>3905</v>
      </c>
      <c r="G594" s="142">
        <v>6171</v>
      </c>
      <c r="H594" s="141">
        <v>6300</v>
      </c>
      <c r="I594" s="148">
        <v>0.021</v>
      </c>
      <c r="J594" s="147" t="s">
        <v>176</v>
      </c>
      <c r="K594" s="147" t="s">
        <v>176</v>
      </c>
    </row>
    <row r="595" ht="18.95" hidden="1" customHeight="1" spans="1:11">
      <c r="A595" s="139" t="s">
        <v>165</v>
      </c>
      <c r="B595" s="109" t="s">
        <v>165</v>
      </c>
      <c r="C595" s="109" t="s">
        <v>1157</v>
      </c>
      <c r="D595" s="101" t="s">
        <v>1173</v>
      </c>
      <c r="E595" s="109" t="s">
        <v>176</v>
      </c>
      <c r="F595" s="60" t="s">
        <v>3906</v>
      </c>
      <c r="G595" s="142">
        <v>20</v>
      </c>
      <c r="H595" s="142">
        <v>21</v>
      </c>
      <c r="I595" s="148">
        <v>0.05</v>
      </c>
      <c r="J595" s="147" t="s">
        <v>176</v>
      </c>
      <c r="K595" s="147" t="s">
        <v>176</v>
      </c>
    </row>
    <row r="596" ht="18.95" hidden="1" customHeight="1" spans="1:11">
      <c r="A596" s="139" t="s">
        <v>165</v>
      </c>
      <c r="B596" s="109"/>
      <c r="C596" s="109" t="s">
        <v>1157</v>
      </c>
      <c r="D596" s="101" t="s">
        <v>1175</v>
      </c>
      <c r="E596" s="109" t="s">
        <v>176</v>
      </c>
      <c r="F596" s="60" t="s">
        <v>3907</v>
      </c>
      <c r="G596" s="142">
        <v>0</v>
      </c>
      <c r="H596" s="142">
        <v>0</v>
      </c>
      <c r="I596" s="148" t="s">
        <v>165</v>
      </c>
      <c r="J596" s="147" t="s">
        <v>3338</v>
      </c>
      <c r="K596" s="147" t="s">
        <v>176</v>
      </c>
    </row>
    <row r="597" ht="18.95" hidden="1" customHeight="1" spans="1:11">
      <c r="A597" s="139" t="s">
        <v>165</v>
      </c>
      <c r="B597" s="109" t="s">
        <v>165</v>
      </c>
      <c r="C597" s="109" t="s">
        <v>1157</v>
      </c>
      <c r="D597" s="101" t="s">
        <v>1177</v>
      </c>
      <c r="E597" s="109" t="s">
        <v>176</v>
      </c>
      <c r="F597" s="60" t="s">
        <v>3908</v>
      </c>
      <c r="G597" s="142">
        <v>4288</v>
      </c>
      <c r="H597" s="142">
        <v>6000</v>
      </c>
      <c r="I597" s="148">
        <v>0.399</v>
      </c>
      <c r="J597" s="147" t="s">
        <v>176</v>
      </c>
      <c r="K597" s="147" t="s">
        <v>176</v>
      </c>
    </row>
    <row r="598" ht="18.95" hidden="1" customHeight="1" spans="1:11">
      <c r="A598" s="139" t="s">
        <v>165</v>
      </c>
      <c r="B598" s="109" t="s">
        <v>165</v>
      </c>
      <c r="C598" s="109" t="s">
        <v>1157</v>
      </c>
      <c r="D598" s="101" t="s">
        <v>1179</v>
      </c>
      <c r="E598" s="109" t="s">
        <v>176</v>
      </c>
      <c r="F598" s="60" t="s">
        <v>3909</v>
      </c>
      <c r="G598" s="142">
        <v>2240</v>
      </c>
      <c r="H598" s="142">
        <v>5900</v>
      </c>
      <c r="I598" s="148">
        <v>1.634</v>
      </c>
      <c r="J598" s="147" t="s">
        <v>176</v>
      </c>
      <c r="K598" s="147" t="s">
        <v>176</v>
      </c>
    </row>
    <row r="599" ht="18.95" hidden="1" customHeight="1" spans="1:11">
      <c r="A599" s="139" t="s">
        <v>165</v>
      </c>
      <c r="B599" s="109" t="s">
        <v>165</v>
      </c>
      <c r="C599" s="109" t="s">
        <v>1157</v>
      </c>
      <c r="D599" s="101" t="s">
        <v>1181</v>
      </c>
      <c r="E599" s="109" t="s">
        <v>176</v>
      </c>
      <c r="F599" s="60" t="s">
        <v>3910</v>
      </c>
      <c r="G599" s="142">
        <v>0</v>
      </c>
      <c r="H599" s="142">
        <v>0</v>
      </c>
      <c r="I599" s="148" t="s">
        <v>165</v>
      </c>
      <c r="J599" s="147" t="s">
        <v>3338</v>
      </c>
      <c r="K599" s="147" t="s">
        <v>176</v>
      </c>
    </row>
    <row r="600" ht="18.95" hidden="1" customHeight="1" spans="1:11">
      <c r="A600" s="139" t="s">
        <v>165</v>
      </c>
      <c r="B600" s="109" t="s">
        <v>165</v>
      </c>
      <c r="C600" s="109" t="s">
        <v>1157</v>
      </c>
      <c r="D600" s="101" t="s">
        <v>1183</v>
      </c>
      <c r="E600" s="109" t="s">
        <v>176</v>
      </c>
      <c r="F600" s="60" t="s">
        <v>3911</v>
      </c>
      <c r="G600" s="142">
        <v>81919</v>
      </c>
      <c r="H600" s="141">
        <v>79309</v>
      </c>
      <c r="I600" s="148">
        <v>-0.032</v>
      </c>
      <c r="J600" s="147" t="s">
        <v>176</v>
      </c>
      <c r="K600" s="147" t="s">
        <v>176</v>
      </c>
    </row>
    <row r="601" ht="18.95" hidden="1" customHeight="1" spans="1:11">
      <c r="A601" s="139" t="s">
        <v>165</v>
      </c>
      <c r="B601" s="695" t="s">
        <v>1076</v>
      </c>
      <c r="C601" s="109"/>
      <c r="D601" s="101" t="s">
        <v>1185</v>
      </c>
      <c r="E601" s="109"/>
      <c r="F601" s="61" t="s">
        <v>1184</v>
      </c>
      <c r="G601" s="140">
        <v>199071</v>
      </c>
      <c r="H601" s="140">
        <v>204000</v>
      </c>
      <c r="I601" s="146">
        <v>0.025</v>
      </c>
      <c r="J601" s="147" t="s">
        <v>176</v>
      </c>
      <c r="K601" s="147" t="s">
        <v>176</v>
      </c>
    </row>
    <row r="602" ht="18.95" hidden="1" customHeight="1" spans="1:11">
      <c r="A602" s="139" t="s">
        <v>165</v>
      </c>
      <c r="B602" s="109" t="s">
        <v>165</v>
      </c>
      <c r="C602" s="109" t="s">
        <v>1185</v>
      </c>
      <c r="D602" s="694" t="s">
        <v>1187</v>
      </c>
      <c r="E602" s="109" t="s">
        <v>176</v>
      </c>
      <c r="F602" s="60" t="s">
        <v>3912</v>
      </c>
      <c r="G602" s="142">
        <v>41195</v>
      </c>
      <c r="H602" s="142">
        <v>42000</v>
      </c>
      <c r="I602" s="148">
        <v>0.02</v>
      </c>
      <c r="J602" s="147" t="s">
        <v>176</v>
      </c>
      <c r="K602" s="147" t="s">
        <v>176</v>
      </c>
    </row>
    <row r="603" ht="18.95" hidden="1" customHeight="1" spans="1:11">
      <c r="A603" s="139" t="s">
        <v>165</v>
      </c>
      <c r="B603" s="109" t="s">
        <v>165</v>
      </c>
      <c r="C603" s="109" t="s">
        <v>1185</v>
      </c>
      <c r="D603" s="101" t="s">
        <v>1189</v>
      </c>
      <c r="E603" s="109" t="s">
        <v>176</v>
      </c>
      <c r="F603" s="60" t="s">
        <v>3913</v>
      </c>
      <c r="G603" s="142">
        <v>27058</v>
      </c>
      <c r="H603" s="142">
        <v>28000</v>
      </c>
      <c r="I603" s="148">
        <v>0.035</v>
      </c>
      <c r="J603" s="147" t="s">
        <v>176</v>
      </c>
      <c r="K603" s="147" t="s">
        <v>176</v>
      </c>
    </row>
    <row r="604" ht="18.95" hidden="1" customHeight="1" spans="1:11">
      <c r="A604" s="139" t="s">
        <v>165</v>
      </c>
      <c r="B604" s="109"/>
      <c r="C604" s="109" t="s">
        <v>1185</v>
      </c>
      <c r="D604" s="101" t="s">
        <v>1191</v>
      </c>
      <c r="E604" s="109" t="s">
        <v>176</v>
      </c>
      <c r="F604" s="60" t="s">
        <v>3914</v>
      </c>
      <c r="G604" s="142">
        <v>38834</v>
      </c>
      <c r="H604" s="141">
        <v>40000</v>
      </c>
      <c r="I604" s="148">
        <v>0.03</v>
      </c>
      <c r="J604" s="147" t="s">
        <v>176</v>
      </c>
      <c r="K604" s="147" t="s">
        <v>176</v>
      </c>
    </row>
    <row r="605" ht="18.95" hidden="1" customHeight="1" spans="1:11">
      <c r="A605" s="139" t="s">
        <v>165</v>
      </c>
      <c r="B605" s="109" t="s">
        <v>165</v>
      </c>
      <c r="C605" s="109" t="s">
        <v>1185</v>
      </c>
      <c r="D605" s="101" t="s">
        <v>1193</v>
      </c>
      <c r="E605" s="109" t="s">
        <v>176</v>
      </c>
      <c r="F605" s="60" t="s">
        <v>3915</v>
      </c>
      <c r="G605" s="142">
        <v>7258</v>
      </c>
      <c r="H605" s="142">
        <v>7400</v>
      </c>
      <c r="I605" s="148">
        <v>0.02</v>
      </c>
      <c r="J605" s="147" t="s">
        <v>176</v>
      </c>
      <c r="K605" s="147" t="s">
        <v>176</v>
      </c>
    </row>
    <row r="606" ht="18.95" hidden="1" customHeight="1" spans="1:11">
      <c r="A606" s="139" t="s">
        <v>165</v>
      </c>
      <c r="B606" s="109" t="s">
        <v>165</v>
      </c>
      <c r="C606" s="109" t="s">
        <v>1185</v>
      </c>
      <c r="D606" s="101" t="s">
        <v>1195</v>
      </c>
      <c r="E606" s="109" t="s">
        <v>176</v>
      </c>
      <c r="F606" s="60" t="s">
        <v>3916</v>
      </c>
      <c r="G606" s="142">
        <v>10449</v>
      </c>
      <c r="H606" s="142">
        <v>10800</v>
      </c>
      <c r="I606" s="148">
        <v>0.034</v>
      </c>
      <c r="J606" s="147" t="s">
        <v>176</v>
      </c>
      <c r="K606" s="147" t="s">
        <v>176</v>
      </c>
    </row>
    <row r="607" ht="18.95" hidden="1" customHeight="1" spans="1:11">
      <c r="A607" s="139" t="s">
        <v>165</v>
      </c>
      <c r="B607" s="109" t="s">
        <v>165</v>
      </c>
      <c r="C607" s="109" t="s">
        <v>1185</v>
      </c>
      <c r="D607" s="101" t="s">
        <v>1197</v>
      </c>
      <c r="E607" s="109" t="s">
        <v>176</v>
      </c>
      <c r="F607" s="60" t="s">
        <v>3917</v>
      </c>
      <c r="G607" s="142">
        <v>349</v>
      </c>
      <c r="H607" s="142">
        <v>360</v>
      </c>
      <c r="I607" s="148">
        <v>0.032</v>
      </c>
      <c r="J607" s="147" t="s">
        <v>176</v>
      </c>
      <c r="K607" s="147" t="s">
        <v>176</v>
      </c>
    </row>
    <row r="608" ht="18.95" hidden="1" customHeight="1" spans="1:11">
      <c r="A608" s="139" t="s">
        <v>165</v>
      </c>
      <c r="B608" s="109" t="s">
        <v>165</v>
      </c>
      <c r="C608" s="109" t="s">
        <v>1185</v>
      </c>
      <c r="D608" s="694" t="s">
        <v>1199</v>
      </c>
      <c r="E608" s="109" t="s">
        <v>176</v>
      </c>
      <c r="F608" s="60" t="s">
        <v>3918</v>
      </c>
      <c r="G608" s="142">
        <v>73928</v>
      </c>
      <c r="H608" s="142">
        <v>75440</v>
      </c>
      <c r="I608" s="148">
        <v>0.02</v>
      </c>
      <c r="J608" s="147" t="s">
        <v>176</v>
      </c>
      <c r="K608" s="147" t="s">
        <v>176</v>
      </c>
    </row>
    <row r="609" ht="18.95" hidden="1" customHeight="1" spans="1:11">
      <c r="A609" s="139" t="s">
        <v>165</v>
      </c>
      <c r="B609" s="695" t="s">
        <v>1076</v>
      </c>
      <c r="C609" s="109"/>
      <c r="D609" s="101" t="s">
        <v>1201</v>
      </c>
      <c r="E609" s="109"/>
      <c r="F609" s="61" t="s">
        <v>1200</v>
      </c>
      <c r="G609" s="140">
        <v>113361</v>
      </c>
      <c r="H609" s="140">
        <v>116300</v>
      </c>
      <c r="I609" s="146">
        <v>0.026</v>
      </c>
      <c r="J609" s="147" t="s">
        <v>176</v>
      </c>
      <c r="K609" s="147" t="s">
        <v>176</v>
      </c>
    </row>
    <row r="610" ht="18.95" hidden="1" customHeight="1" spans="1:11">
      <c r="A610" s="139" t="s">
        <v>165</v>
      </c>
      <c r="B610" s="109"/>
      <c r="C610" s="695" t="s">
        <v>1201</v>
      </c>
      <c r="D610" s="101" t="s">
        <v>1203</v>
      </c>
      <c r="E610" s="109" t="s">
        <v>176</v>
      </c>
      <c r="F610" s="60" t="s">
        <v>3919</v>
      </c>
      <c r="G610" s="142">
        <v>21001</v>
      </c>
      <c r="H610" s="142">
        <v>21800</v>
      </c>
      <c r="I610" s="148">
        <v>0.038</v>
      </c>
      <c r="J610" s="147" t="s">
        <v>176</v>
      </c>
      <c r="K610" s="147" t="s">
        <v>176</v>
      </c>
    </row>
    <row r="611" ht="18.95" hidden="1" customHeight="1" spans="1:11">
      <c r="A611" s="139" t="s">
        <v>165</v>
      </c>
      <c r="B611" s="109" t="s">
        <v>165</v>
      </c>
      <c r="C611" s="695" t="s">
        <v>1201</v>
      </c>
      <c r="D611" s="101" t="s">
        <v>1205</v>
      </c>
      <c r="E611" s="109" t="s">
        <v>176</v>
      </c>
      <c r="F611" s="60" t="s">
        <v>3920</v>
      </c>
      <c r="G611" s="142">
        <v>82177</v>
      </c>
      <c r="H611" s="142">
        <v>84000</v>
      </c>
      <c r="I611" s="148">
        <v>0.022</v>
      </c>
      <c r="J611" s="147" t="s">
        <v>176</v>
      </c>
      <c r="K611" s="147" t="s">
        <v>176</v>
      </c>
    </row>
    <row r="612" ht="18.95" hidden="1" customHeight="1" spans="1:11">
      <c r="A612" s="139" t="s">
        <v>165</v>
      </c>
      <c r="B612" s="109" t="s">
        <v>165</v>
      </c>
      <c r="C612" s="695" t="s">
        <v>1201</v>
      </c>
      <c r="D612" s="101" t="s">
        <v>1207</v>
      </c>
      <c r="E612" s="109" t="s">
        <v>176</v>
      </c>
      <c r="F612" s="60" t="s">
        <v>3921</v>
      </c>
      <c r="G612" s="142">
        <v>5701</v>
      </c>
      <c r="H612" s="142">
        <v>5900</v>
      </c>
      <c r="I612" s="148">
        <v>0.035</v>
      </c>
      <c r="J612" s="147" t="s">
        <v>176</v>
      </c>
      <c r="K612" s="147" t="s">
        <v>176</v>
      </c>
    </row>
    <row r="613" ht="18.95" hidden="1" customHeight="1" spans="1:11">
      <c r="A613" s="139" t="s">
        <v>165</v>
      </c>
      <c r="B613" s="109" t="s">
        <v>165</v>
      </c>
      <c r="C613" s="695" t="s">
        <v>1201</v>
      </c>
      <c r="D613" s="101" t="s">
        <v>1209</v>
      </c>
      <c r="E613" s="109" t="s">
        <v>176</v>
      </c>
      <c r="F613" s="60" t="s">
        <v>3922</v>
      </c>
      <c r="G613" s="142">
        <v>1801</v>
      </c>
      <c r="H613" s="142">
        <v>1850</v>
      </c>
      <c r="I613" s="148">
        <v>0.027</v>
      </c>
      <c r="J613" s="147" t="s">
        <v>176</v>
      </c>
      <c r="K613" s="147" t="s">
        <v>176</v>
      </c>
    </row>
    <row r="614" ht="18.95" hidden="1" customHeight="1" spans="1:11">
      <c r="A614" s="139" t="s">
        <v>165</v>
      </c>
      <c r="B614" s="109" t="s">
        <v>165</v>
      </c>
      <c r="C614" s="695" t="s">
        <v>1201</v>
      </c>
      <c r="D614" s="101" t="s">
        <v>1211</v>
      </c>
      <c r="E614" s="109" t="s">
        <v>176</v>
      </c>
      <c r="F614" s="62" t="s">
        <v>3923</v>
      </c>
      <c r="G614" s="142">
        <v>2681</v>
      </c>
      <c r="H614" s="142">
        <v>2750</v>
      </c>
      <c r="I614" s="148">
        <v>0.026</v>
      </c>
      <c r="J614" s="147" t="s">
        <v>176</v>
      </c>
      <c r="K614" s="147" t="s">
        <v>176</v>
      </c>
    </row>
    <row r="615" ht="18.95" hidden="1" customHeight="1" spans="1:11">
      <c r="A615" s="139" t="s">
        <v>165</v>
      </c>
      <c r="B615" s="695" t="s">
        <v>1076</v>
      </c>
      <c r="C615" s="109"/>
      <c r="D615" s="101" t="s">
        <v>1213</v>
      </c>
      <c r="E615" s="109"/>
      <c r="F615" s="61" t="s">
        <v>1212</v>
      </c>
      <c r="G615" s="140">
        <v>96106</v>
      </c>
      <c r="H615" s="140">
        <v>98400</v>
      </c>
      <c r="I615" s="146">
        <v>0.024</v>
      </c>
      <c r="J615" s="147" t="s">
        <v>176</v>
      </c>
      <c r="K615" s="147" t="s">
        <v>176</v>
      </c>
    </row>
    <row r="616" ht="18.95" hidden="1" customHeight="1" spans="1:11">
      <c r="A616" s="139" t="s">
        <v>165</v>
      </c>
      <c r="B616" s="109" t="s">
        <v>165</v>
      </c>
      <c r="C616" s="109" t="s">
        <v>1213</v>
      </c>
      <c r="D616" s="101" t="s">
        <v>1215</v>
      </c>
      <c r="E616" s="109" t="s">
        <v>176</v>
      </c>
      <c r="F616" s="39" t="s">
        <v>3924</v>
      </c>
      <c r="G616" s="142">
        <v>23481</v>
      </c>
      <c r="H616" s="142">
        <v>24000</v>
      </c>
      <c r="I616" s="148">
        <v>0.022</v>
      </c>
      <c r="J616" s="147" t="s">
        <v>176</v>
      </c>
      <c r="K616" s="147" t="s">
        <v>176</v>
      </c>
    </row>
    <row r="617" ht="18.95" hidden="1" customHeight="1" spans="1:11">
      <c r="A617" s="139" t="s">
        <v>165</v>
      </c>
      <c r="B617" s="109"/>
      <c r="C617" s="109" t="s">
        <v>1213</v>
      </c>
      <c r="D617" s="101" t="s">
        <v>1217</v>
      </c>
      <c r="E617" s="109" t="s">
        <v>176</v>
      </c>
      <c r="F617" s="60" t="s">
        <v>3925</v>
      </c>
      <c r="G617" s="142">
        <v>35973</v>
      </c>
      <c r="H617" s="142">
        <v>37000</v>
      </c>
      <c r="I617" s="148">
        <v>0.029</v>
      </c>
      <c r="J617" s="147" t="s">
        <v>176</v>
      </c>
      <c r="K617" s="147" t="s">
        <v>176</v>
      </c>
    </row>
    <row r="618" ht="18.95" hidden="1" customHeight="1" spans="1:11">
      <c r="A618" s="139" t="s">
        <v>165</v>
      </c>
      <c r="B618" s="109" t="s">
        <v>165</v>
      </c>
      <c r="C618" s="109" t="s">
        <v>1213</v>
      </c>
      <c r="D618" s="101" t="s">
        <v>1219</v>
      </c>
      <c r="E618" s="109" t="s">
        <v>176</v>
      </c>
      <c r="F618" s="60" t="s">
        <v>3926</v>
      </c>
      <c r="G618" s="142">
        <v>9</v>
      </c>
      <c r="H618" s="141">
        <v>10</v>
      </c>
      <c r="I618" s="148">
        <v>0.111</v>
      </c>
      <c r="J618" s="147" t="s">
        <v>176</v>
      </c>
      <c r="K618" s="147" t="s">
        <v>176</v>
      </c>
    </row>
    <row r="619" ht="18.95" hidden="1" customHeight="1" spans="1:11">
      <c r="A619" s="139" t="s">
        <v>165</v>
      </c>
      <c r="B619" s="109" t="s">
        <v>165</v>
      </c>
      <c r="C619" s="109" t="s">
        <v>1213</v>
      </c>
      <c r="D619" s="101" t="s">
        <v>1221</v>
      </c>
      <c r="E619" s="109" t="s">
        <v>176</v>
      </c>
      <c r="F619" s="60" t="s">
        <v>3927</v>
      </c>
      <c r="G619" s="142">
        <v>24044</v>
      </c>
      <c r="H619" s="142">
        <v>24500</v>
      </c>
      <c r="I619" s="148">
        <v>0.019</v>
      </c>
      <c r="J619" s="147" t="s">
        <v>176</v>
      </c>
      <c r="K619" s="147" t="s">
        <v>176</v>
      </c>
    </row>
    <row r="620" ht="18.95" hidden="1" customHeight="1" spans="1:11">
      <c r="A620" s="139" t="s">
        <v>165</v>
      </c>
      <c r="B620" s="109" t="s">
        <v>165</v>
      </c>
      <c r="C620" s="109" t="s">
        <v>1213</v>
      </c>
      <c r="D620" s="101" t="s">
        <v>1223</v>
      </c>
      <c r="E620" s="109" t="s">
        <v>176</v>
      </c>
      <c r="F620" s="60" t="s">
        <v>3928</v>
      </c>
      <c r="G620" s="142">
        <v>8402</v>
      </c>
      <c r="H620" s="142">
        <v>8600</v>
      </c>
      <c r="I620" s="148">
        <v>0.024</v>
      </c>
      <c r="J620" s="147" t="s">
        <v>176</v>
      </c>
      <c r="K620" s="147" t="s">
        <v>176</v>
      </c>
    </row>
    <row r="621" ht="18.95" hidden="1" customHeight="1" spans="1:11">
      <c r="A621" s="139" t="s">
        <v>165</v>
      </c>
      <c r="B621" s="109" t="s">
        <v>165</v>
      </c>
      <c r="C621" s="109" t="s">
        <v>1213</v>
      </c>
      <c r="D621" s="101" t="s">
        <v>1225</v>
      </c>
      <c r="E621" s="109" t="s">
        <v>176</v>
      </c>
      <c r="F621" s="60" t="s">
        <v>3929</v>
      </c>
      <c r="G621" s="142">
        <v>4197</v>
      </c>
      <c r="H621" s="142">
        <v>4290</v>
      </c>
      <c r="I621" s="148">
        <v>0.022</v>
      </c>
      <c r="J621" s="147" t="s">
        <v>176</v>
      </c>
      <c r="K621" s="147" t="s">
        <v>176</v>
      </c>
    </row>
    <row r="622" ht="18.95" hidden="1" customHeight="1" spans="1:11">
      <c r="A622" s="139" t="s">
        <v>165</v>
      </c>
      <c r="B622" s="695" t="s">
        <v>1076</v>
      </c>
      <c r="C622" s="109"/>
      <c r="D622" s="101" t="s">
        <v>1227</v>
      </c>
      <c r="E622" s="109"/>
      <c r="F622" s="61" t="s">
        <v>1226</v>
      </c>
      <c r="G622" s="140">
        <v>29544</v>
      </c>
      <c r="H622" s="140">
        <v>32400</v>
      </c>
      <c r="I622" s="146">
        <v>0.097</v>
      </c>
      <c r="J622" s="147" t="s">
        <v>176</v>
      </c>
      <c r="K622" s="147" t="s">
        <v>176</v>
      </c>
    </row>
    <row r="623" ht="18.95" hidden="1" customHeight="1" spans="1:11">
      <c r="A623" s="139" t="s">
        <v>165</v>
      </c>
      <c r="B623" s="109" t="s">
        <v>165</v>
      </c>
      <c r="C623" s="109" t="s">
        <v>1227</v>
      </c>
      <c r="D623" s="101" t="s">
        <v>1228</v>
      </c>
      <c r="E623" s="109" t="s">
        <v>176</v>
      </c>
      <c r="F623" s="60" t="s">
        <v>3794</v>
      </c>
      <c r="G623" s="142">
        <v>10771</v>
      </c>
      <c r="H623" s="142">
        <v>11000</v>
      </c>
      <c r="I623" s="148">
        <v>0.021</v>
      </c>
      <c r="J623" s="147" t="s">
        <v>176</v>
      </c>
      <c r="K623" s="147" t="s">
        <v>176</v>
      </c>
    </row>
    <row r="624" ht="18.95" hidden="1" customHeight="1" spans="1:11">
      <c r="A624" s="139" t="s">
        <v>165</v>
      </c>
      <c r="B624" s="109" t="s">
        <v>165</v>
      </c>
      <c r="C624" s="109" t="s">
        <v>1227</v>
      </c>
      <c r="D624" s="101" t="s">
        <v>1229</v>
      </c>
      <c r="E624" s="109" t="s">
        <v>176</v>
      </c>
      <c r="F624" s="60" t="s">
        <v>3795</v>
      </c>
      <c r="G624" s="142">
        <v>937</v>
      </c>
      <c r="H624" s="142">
        <v>950</v>
      </c>
      <c r="I624" s="148">
        <v>0.014</v>
      </c>
      <c r="J624" s="147" t="s">
        <v>176</v>
      </c>
      <c r="K624" s="147" t="s">
        <v>176</v>
      </c>
    </row>
    <row r="625" ht="18.95" hidden="1" customHeight="1" spans="1:11">
      <c r="A625" s="139" t="s">
        <v>165</v>
      </c>
      <c r="B625" s="109"/>
      <c r="C625" s="109" t="s">
        <v>1227</v>
      </c>
      <c r="D625" s="101" t="s">
        <v>1230</v>
      </c>
      <c r="E625" s="109" t="s">
        <v>176</v>
      </c>
      <c r="F625" s="60" t="s">
        <v>3796</v>
      </c>
      <c r="G625" s="142">
        <v>229</v>
      </c>
      <c r="H625" s="142">
        <v>235</v>
      </c>
      <c r="I625" s="148">
        <v>0.026</v>
      </c>
      <c r="J625" s="147" t="s">
        <v>176</v>
      </c>
      <c r="K625" s="147" t="s">
        <v>176</v>
      </c>
    </row>
    <row r="626" ht="18.95" hidden="1" customHeight="1" spans="1:11">
      <c r="A626" s="139" t="s">
        <v>165</v>
      </c>
      <c r="B626" s="109" t="s">
        <v>165</v>
      </c>
      <c r="C626" s="109" t="s">
        <v>1227</v>
      </c>
      <c r="D626" s="694" t="s">
        <v>1232</v>
      </c>
      <c r="E626" s="109" t="s">
        <v>176</v>
      </c>
      <c r="F626" s="60" t="s">
        <v>3930</v>
      </c>
      <c r="G626" s="142">
        <v>4592</v>
      </c>
      <c r="H626" s="141">
        <v>4650</v>
      </c>
      <c r="I626" s="148">
        <v>0.013</v>
      </c>
      <c r="J626" s="147" t="s">
        <v>176</v>
      </c>
      <c r="K626" s="147" t="s">
        <v>176</v>
      </c>
    </row>
    <row r="627" ht="18.95" hidden="1" customHeight="1" spans="1:11">
      <c r="A627" s="139" t="s">
        <v>165</v>
      </c>
      <c r="B627" s="109" t="s">
        <v>165</v>
      </c>
      <c r="C627" s="109" t="s">
        <v>1227</v>
      </c>
      <c r="D627" s="694" t="s">
        <v>1234</v>
      </c>
      <c r="E627" s="109" t="s">
        <v>176</v>
      </c>
      <c r="F627" s="62" t="s">
        <v>3931</v>
      </c>
      <c r="G627" s="142">
        <v>2018</v>
      </c>
      <c r="H627" s="142">
        <v>4500</v>
      </c>
      <c r="I627" s="148">
        <v>1.23</v>
      </c>
      <c r="J627" s="147" t="s">
        <v>176</v>
      </c>
      <c r="K627" s="147" t="s">
        <v>176</v>
      </c>
    </row>
    <row r="628" ht="18.95" hidden="1" customHeight="1" spans="1:11">
      <c r="A628" s="139" t="s">
        <v>165</v>
      </c>
      <c r="B628" s="109"/>
      <c r="C628" s="109" t="s">
        <v>1227</v>
      </c>
      <c r="D628" s="101" t="s">
        <v>1236</v>
      </c>
      <c r="E628" s="109" t="s">
        <v>176</v>
      </c>
      <c r="F628" s="60" t="s">
        <v>3932</v>
      </c>
      <c r="G628" s="142">
        <v>1617</v>
      </c>
      <c r="H628" s="142">
        <v>1660</v>
      </c>
      <c r="I628" s="148">
        <v>0.027</v>
      </c>
      <c r="J628" s="147" t="s">
        <v>176</v>
      </c>
      <c r="K628" s="147" t="s">
        <v>176</v>
      </c>
    </row>
    <row r="629" ht="18.95" hidden="1" customHeight="1" spans="1:11">
      <c r="A629" s="139" t="s">
        <v>165</v>
      </c>
      <c r="B629" s="109" t="s">
        <v>165</v>
      </c>
      <c r="C629" s="109" t="s">
        <v>1227</v>
      </c>
      <c r="D629" s="694" t="s">
        <v>1238</v>
      </c>
      <c r="E629" s="109" t="s">
        <v>176</v>
      </c>
      <c r="F629" s="60" t="s">
        <v>3933</v>
      </c>
      <c r="G629" s="142">
        <v>9380</v>
      </c>
      <c r="H629" s="142">
        <v>9405</v>
      </c>
      <c r="I629" s="148">
        <v>0.003</v>
      </c>
      <c r="J629" s="147" t="s">
        <v>176</v>
      </c>
      <c r="K629" s="147" t="s">
        <v>176</v>
      </c>
    </row>
    <row r="630" ht="18.95" hidden="1" customHeight="1" spans="1:11">
      <c r="A630" s="139" t="s">
        <v>165</v>
      </c>
      <c r="B630" s="695" t="s">
        <v>1076</v>
      </c>
      <c r="C630" s="109"/>
      <c r="D630" s="694" t="s">
        <v>3934</v>
      </c>
      <c r="E630" s="109"/>
      <c r="F630" s="61" t="s">
        <v>1239</v>
      </c>
      <c r="G630" s="140">
        <v>618051</v>
      </c>
      <c r="H630" s="140">
        <v>654000</v>
      </c>
      <c r="I630" s="146">
        <v>0.058</v>
      </c>
      <c r="J630" s="147" t="s">
        <v>176</v>
      </c>
      <c r="K630" s="147" t="s">
        <v>176</v>
      </c>
    </row>
    <row r="631" ht="18.95" hidden="1" customHeight="1" spans="1:11">
      <c r="A631" s="139" t="s">
        <v>165</v>
      </c>
      <c r="B631" s="109"/>
      <c r="C631" s="695" t="s">
        <v>3935</v>
      </c>
      <c r="D631" s="694" t="s">
        <v>1242</v>
      </c>
      <c r="E631" s="109" t="s">
        <v>176</v>
      </c>
      <c r="F631" s="60" t="s">
        <v>3936</v>
      </c>
      <c r="G631" s="142">
        <v>435972</v>
      </c>
      <c r="H631" s="142">
        <v>450000</v>
      </c>
      <c r="I631" s="148">
        <v>0.032</v>
      </c>
      <c r="J631" s="147" t="s">
        <v>176</v>
      </c>
      <c r="K631" s="147" t="s">
        <v>176</v>
      </c>
    </row>
    <row r="632" ht="18.95" hidden="1" customHeight="1" spans="1:11">
      <c r="A632" s="139" t="s">
        <v>165</v>
      </c>
      <c r="B632" s="109" t="s">
        <v>165</v>
      </c>
      <c r="C632" s="695" t="s">
        <v>3935</v>
      </c>
      <c r="D632" s="694" t="s">
        <v>3937</v>
      </c>
      <c r="E632" s="109" t="s">
        <v>176</v>
      </c>
      <c r="F632" s="60" t="s">
        <v>3938</v>
      </c>
      <c r="G632" s="142">
        <v>49772</v>
      </c>
      <c r="H632" s="141">
        <v>51000</v>
      </c>
      <c r="I632" s="148">
        <v>0.025</v>
      </c>
      <c r="J632" s="147" t="s">
        <v>176</v>
      </c>
      <c r="K632" s="147" t="s">
        <v>176</v>
      </c>
    </row>
    <row r="633" ht="18.95" hidden="1" customHeight="1" spans="1:11">
      <c r="A633" s="139" t="s">
        <v>165</v>
      </c>
      <c r="B633" s="109" t="s">
        <v>165</v>
      </c>
      <c r="C633" s="695" t="s">
        <v>3935</v>
      </c>
      <c r="D633" s="694" t="s">
        <v>1246</v>
      </c>
      <c r="E633" s="109" t="s">
        <v>176</v>
      </c>
      <c r="F633" s="60" t="s">
        <v>3939</v>
      </c>
      <c r="G633" s="142">
        <v>123016</v>
      </c>
      <c r="H633" s="142">
        <v>143000</v>
      </c>
      <c r="I633" s="148">
        <v>0.162</v>
      </c>
      <c r="J633" s="147" t="s">
        <v>176</v>
      </c>
      <c r="K633" s="147" t="s">
        <v>176</v>
      </c>
    </row>
    <row r="634" ht="18.95" hidden="1" customHeight="1" spans="1:11">
      <c r="A634" s="139" t="s">
        <v>165</v>
      </c>
      <c r="B634" s="109" t="s">
        <v>165</v>
      </c>
      <c r="C634" s="695" t="s">
        <v>3935</v>
      </c>
      <c r="D634" s="694" t="s">
        <v>1248</v>
      </c>
      <c r="E634" s="109" t="s">
        <v>176</v>
      </c>
      <c r="F634" s="60" t="s">
        <v>3940</v>
      </c>
      <c r="G634" s="142">
        <v>9291</v>
      </c>
      <c r="H634" s="142">
        <v>10000</v>
      </c>
      <c r="I634" s="148">
        <v>0.076</v>
      </c>
      <c r="J634" s="147" t="s">
        <v>176</v>
      </c>
      <c r="K634" s="147" t="s">
        <v>176</v>
      </c>
    </row>
    <row r="635" ht="18.95" hidden="1" customHeight="1" spans="1:11">
      <c r="A635" s="139" t="s">
        <v>165</v>
      </c>
      <c r="B635" s="695" t="s">
        <v>1076</v>
      </c>
      <c r="C635" s="109"/>
      <c r="D635" s="694" t="s">
        <v>3941</v>
      </c>
      <c r="E635" s="109"/>
      <c r="F635" s="61" t="s">
        <v>1249</v>
      </c>
      <c r="G635" s="140">
        <v>11168</v>
      </c>
      <c r="H635" s="140">
        <v>11752</v>
      </c>
      <c r="I635" s="146">
        <v>0.052</v>
      </c>
      <c r="J635" s="147" t="s">
        <v>176</v>
      </c>
      <c r="K635" s="147" t="s">
        <v>176</v>
      </c>
    </row>
    <row r="636" ht="18.95" hidden="1" customHeight="1" spans="1:11">
      <c r="A636" s="139" t="s">
        <v>165</v>
      </c>
      <c r="B636" s="109" t="s">
        <v>165</v>
      </c>
      <c r="C636" s="695" t="s">
        <v>1250</v>
      </c>
      <c r="D636" s="694" t="s">
        <v>1251</v>
      </c>
      <c r="E636" s="109" t="s">
        <v>176</v>
      </c>
      <c r="F636" s="60" t="s">
        <v>3794</v>
      </c>
      <c r="G636" s="142">
        <v>4744</v>
      </c>
      <c r="H636" s="142">
        <v>5000</v>
      </c>
      <c r="I636" s="148">
        <v>0.054</v>
      </c>
      <c r="J636" s="147" t="s">
        <v>176</v>
      </c>
      <c r="K636" s="147" t="s">
        <v>176</v>
      </c>
    </row>
    <row r="637" ht="18.95" hidden="1" customHeight="1" spans="1:11">
      <c r="A637" s="139" t="s">
        <v>165</v>
      </c>
      <c r="B637" s="109" t="s">
        <v>165</v>
      </c>
      <c r="C637" s="695" t="s">
        <v>1250</v>
      </c>
      <c r="D637" s="694" t="s">
        <v>1252</v>
      </c>
      <c r="E637" s="109" t="s">
        <v>176</v>
      </c>
      <c r="F637" s="60" t="s">
        <v>3795</v>
      </c>
      <c r="G637" s="142">
        <v>2731</v>
      </c>
      <c r="H637" s="142">
        <v>2800</v>
      </c>
      <c r="I637" s="148">
        <v>0.025</v>
      </c>
      <c r="J637" s="147" t="s">
        <v>176</v>
      </c>
      <c r="K637" s="147" t="s">
        <v>176</v>
      </c>
    </row>
    <row r="638" ht="18.95" hidden="1" customHeight="1" spans="1:11">
      <c r="A638" s="139" t="s">
        <v>165</v>
      </c>
      <c r="B638" s="109"/>
      <c r="C638" s="695" t="s">
        <v>1250</v>
      </c>
      <c r="D638" s="101" t="s">
        <v>1253</v>
      </c>
      <c r="E638" s="109" t="s">
        <v>176</v>
      </c>
      <c r="F638" s="60" t="s">
        <v>3796</v>
      </c>
      <c r="G638" s="142">
        <v>71</v>
      </c>
      <c r="H638" s="142">
        <v>72</v>
      </c>
      <c r="I638" s="148">
        <v>0.014</v>
      </c>
      <c r="J638" s="147" t="s">
        <v>176</v>
      </c>
      <c r="K638" s="147" t="s">
        <v>176</v>
      </c>
    </row>
    <row r="639" ht="18.95" hidden="1" customHeight="1" spans="1:11">
      <c r="A639" s="139" t="s">
        <v>165</v>
      </c>
      <c r="B639" s="109" t="s">
        <v>165</v>
      </c>
      <c r="C639" s="695" t="s">
        <v>1250</v>
      </c>
      <c r="D639" s="101" t="s">
        <v>1255</v>
      </c>
      <c r="E639" s="109" t="s">
        <v>176</v>
      </c>
      <c r="F639" s="60" t="s">
        <v>3942</v>
      </c>
      <c r="G639" s="142">
        <v>3622</v>
      </c>
      <c r="H639" s="141">
        <v>3880</v>
      </c>
      <c r="I639" s="148">
        <v>0.071</v>
      </c>
      <c r="J639" s="147" t="s">
        <v>176</v>
      </c>
      <c r="K639" s="147" t="s">
        <v>176</v>
      </c>
    </row>
    <row r="640" ht="18.95" hidden="1" customHeight="1" spans="1:11">
      <c r="A640" s="139" t="s">
        <v>165</v>
      </c>
      <c r="B640" s="695" t="s">
        <v>1076</v>
      </c>
      <c r="C640" s="109"/>
      <c r="D640" s="694" t="s">
        <v>3943</v>
      </c>
      <c r="E640" s="109"/>
      <c r="F640" s="61" t="s">
        <v>1256</v>
      </c>
      <c r="G640" s="140">
        <v>1013030</v>
      </c>
      <c r="H640" s="140">
        <v>1045000</v>
      </c>
      <c r="I640" s="146">
        <v>0.032</v>
      </c>
      <c r="J640" s="147" t="s">
        <v>176</v>
      </c>
      <c r="K640" s="147" t="s">
        <v>176</v>
      </c>
    </row>
    <row r="641" ht="18.95" hidden="1" customHeight="1" spans="1:11">
      <c r="A641" s="139" t="s">
        <v>165</v>
      </c>
      <c r="B641" s="109"/>
      <c r="C641" s="695" t="s">
        <v>3943</v>
      </c>
      <c r="D641" s="694" t="s">
        <v>1259</v>
      </c>
      <c r="E641" s="109" t="s">
        <v>176</v>
      </c>
      <c r="F641" s="60" t="s">
        <v>3944</v>
      </c>
      <c r="G641" s="142">
        <v>326298</v>
      </c>
      <c r="H641" s="142">
        <v>335000</v>
      </c>
      <c r="I641" s="148">
        <v>0.027</v>
      </c>
      <c r="J641" s="147" t="s">
        <v>176</v>
      </c>
      <c r="K641" s="147" t="s">
        <v>176</v>
      </c>
    </row>
    <row r="642" ht="18.95" hidden="1" customHeight="1" spans="1:11">
      <c r="A642" s="139" t="s">
        <v>165</v>
      </c>
      <c r="B642" s="109" t="s">
        <v>165</v>
      </c>
      <c r="C642" s="695" t="s">
        <v>3943</v>
      </c>
      <c r="D642" s="694" t="s">
        <v>3945</v>
      </c>
      <c r="E642" s="109" t="s">
        <v>176</v>
      </c>
      <c r="F642" s="60" t="s">
        <v>3946</v>
      </c>
      <c r="G642" s="142">
        <v>686732</v>
      </c>
      <c r="H642" s="142">
        <v>710000</v>
      </c>
      <c r="I642" s="148">
        <v>0.034</v>
      </c>
      <c r="J642" s="147" t="s">
        <v>176</v>
      </c>
      <c r="K642" s="147" t="s">
        <v>176</v>
      </c>
    </row>
    <row r="643" ht="18.95" hidden="1" customHeight="1" spans="1:11">
      <c r="A643" s="139" t="s">
        <v>165</v>
      </c>
      <c r="B643" s="695" t="s">
        <v>1076</v>
      </c>
      <c r="C643" s="109"/>
      <c r="D643" s="694" t="s">
        <v>3947</v>
      </c>
      <c r="E643" s="109"/>
      <c r="F643" s="61" t="s">
        <v>1262</v>
      </c>
      <c r="G643" s="140">
        <v>9193</v>
      </c>
      <c r="H643" s="140">
        <v>9500</v>
      </c>
      <c r="I643" s="146">
        <v>0.033</v>
      </c>
      <c r="J643" s="147" t="s">
        <v>176</v>
      </c>
      <c r="K643" s="147" t="s">
        <v>176</v>
      </c>
    </row>
    <row r="644" ht="18.95" hidden="1" customHeight="1" spans="1:11">
      <c r="A644" s="139" t="s">
        <v>165</v>
      </c>
      <c r="B644" s="109"/>
      <c r="C644" s="695" t="s">
        <v>3947</v>
      </c>
      <c r="D644" s="694" t="s">
        <v>3948</v>
      </c>
      <c r="E644" s="109" t="s">
        <v>176</v>
      </c>
      <c r="F644" s="60" t="s">
        <v>3949</v>
      </c>
      <c r="G644" s="142">
        <v>5603</v>
      </c>
      <c r="H644" s="142">
        <v>5850</v>
      </c>
      <c r="I644" s="148">
        <v>0.044</v>
      </c>
      <c r="J644" s="147" t="s">
        <v>176</v>
      </c>
      <c r="K644" s="147" t="s">
        <v>176</v>
      </c>
    </row>
    <row r="645" ht="18.95" hidden="1" customHeight="1" spans="1:11">
      <c r="A645" s="139"/>
      <c r="B645" s="109" t="s">
        <v>165</v>
      </c>
      <c r="C645" s="695" t="s">
        <v>3947</v>
      </c>
      <c r="D645" s="694" t="s">
        <v>3950</v>
      </c>
      <c r="E645" s="109" t="s">
        <v>176</v>
      </c>
      <c r="F645" s="60" t="s">
        <v>3951</v>
      </c>
      <c r="G645" s="142">
        <v>3590</v>
      </c>
      <c r="H645" s="142">
        <v>3650</v>
      </c>
      <c r="I645" s="148">
        <v>0.017</v>
      </c>
      <c r="J645" s="147" t="s">
        <v>176</v>
      </c>
      <c r="K645" s="147" t="s">
        <v>176</v>
      </c>
    </row>
    <row r="646" ht="18.95" hidden="1" customHeight="1" spans="1:11">
      <c r="A646" s="139" t="s">
        <v>165</v>
      </c>
      <c r="B646" s="695" t="s">
        <v>1076</v>
      </c>
      <c r="C646" s="109" t="s">
        <v>165</v>
      </c>
      <c r="D646" s="694" t="s">
        <v>3952</v>
      </c>
      <c r="E646" s="109" t="s">
        <v>165</v>
      </c>
      <c r="F646" s="61" t="s">
        <v>1268</v>
      </c>
      <c r="G646" s="140">
        <v>0</v>
      </c>
      <c r="H646" s="140">
        <v>21400</v>
      </c>
      <c r="I646" s="146" t="s">
        <v>165</v>
      </c>
      <c r="J646" s="147" t="s">
        <v>176</v>
      </c>
      <c r="K646" s="147" t="s">
        <v>176</v>
      </c>
    </row>
    <row r="647" ht="18.95" hidden="1" customHeight="1" spans="1:11">
      <c r="A647" s="139" t="s">
        <v>165</v>
      </c>
      <c r="B647" s="109" t="s">
        <v>165</v>
      </c>
      <c r="C647" s="695" t="s">
        <v>3952</v>
      </c>
      <c r="D647" s="694" t="s">
        <v>3953</v>
      </c>
      <c r="E647" s="109" t="s">
        <v>176</v>
      </c>
      <c r="F647" s="60" t="s">
        <v>3954</v>
      </c>
      <c r="G647" s="142">
        <v>0</v>
      </c>
      <c r="H647" s="141">
        <v>1400</v>
      </c>
      <c r="I647" s="148" t="s">
        <v>165</v>
      </c>
      <c r="J647" s="147" t="s">
        <v>176</v>
      </c>
      <c r="K647" s="147" t="s">
        <v>176</v>
      </c>
    </row>
    <row r="648" ht="18.95" hidden="1" customHeight="1" spans="1:11">
      <c r="A648" s="139" t="s">
        <v>165</v>
      </c>
      <c r="B648" s="109" t="s">
        <v>165</v>
      </c>
      <c r="C648" s="695" t="s">
        <v>3952</v>
      </c>
      <c r="D648" s="694" t="s">
        <v>1273</v>
      </c>
      <c r="E648" s="109" t="s">
        <v>176</v>
      </c>
      <c r="F648" s="60" t="s">
        <v>3955</v>
      </c>
      <c r="G648" s="142">
        <v>0</v>
      </c>
      <c r="H648" s="142">
        <v>20000</v>
      </c>
      <c r="I648" s="148" t="s">
        <v>165</v>
      </c>
      <c r="J648" s="147" t="s">
        <v>176</v>
      </c>
      <c r="K648" s="147" t="s">
        <v>176</v>
      </c>
    </row>
    <row r="649" ht="18.95" hidden="1" customHeight="1" spans="1:11">
      <c r="A649" s="139" t="s">
        <v>165</v>
      </c>
      <c r="B649" s="695" t="s">
        <v>1076</v>
      </c>
      <c r="C649" s="109"/>
      <c r="D649" s="694" t="s">
        <v>1275</v>
      </c>
      <c r="E649" s="109"/>
      <c r="F649" s="61" t="s">
        <v>1274</v>
      </c>
      <c r="G649" s="140">
        <v>5100</v>
      </c>
      <c r="H649" s="140">
        <v>5250</v>
      </c>
      <c r="I649" s="146">
        <v>0.029</v>
      </c>
      <c r="J649" s="147" t="s">
        <v>176</v>
      </c>
      <c r="K649" s="147" t="s">
        <v>176</v>
      </c>
    </row>
    <row r="650" ht="18.95" hidden="1" customHeight="1" spans="1:11">
      <c r="A650" s="139"/>
      <c r="B650" s="109" t="s">
        <v>165</v>
      </c>
      <c r="C650" s="695" t="s">
        <v>1275</v>
      </c>
      <c r="D650" s="108">
        <v>2082401</v>
      </c>
      <c r="E650" s="109" t="s">
        <v>176</v>
      </c>
      <c r="F650" s="60" t="s">
        <v>3956</v>
      </c>
      <c r="G650" s="142">
        <v>5050</v>
      </c>
      <c r="H650" s="141">
        <v>5200</v>
      </c>
      <c r="I650" s="148">
        <v>0.03</v>
      </c>
      <c r="J650" s="147" t="s">
        <v>176</v>
      </c>
      <c r="K650" s="147" t="s">
        <v>176</v>
      </c>
    </row>
    <row r="651" ht="18.95" hidden="1" customHeight="1" spans="1:11">
      <c r="A651" s="139"/>
      <c r="B651" s="109"/>
      <c r="C651" s="695" t="s">
        <v>1275</v>
      </c>
      <c r="D651" s="694" t="s">
        <v>1278</v>
      </c>
      <c r="E651" s="109" t="s">
        <v>176</v>
      </c>
      <c r="F651" s="60" t="s">
        <v>3957</v>
      </c>
      <c r="G651" s="142">
        <v>50</v>
      </c>
      <c r="H651" s="142">
        <v>50</v>
      </c>
      <c r="I651" s="148">
        <v>0</v>
      </c>
      <c r="J651" s="147" t="s">
        <v>176</v>
      </c>
      <c r="K651" s="147" t="s">
        <v>176</v>
      </c>
    </row>
    <row r="652" ht="18.95" hidden="1" customHeight="1" spans="1:11">
      <c r="A652" s="139" t="s">
        <v>165</v>
      </c>
      <c r="B652" s="695" t="s">
        <v>1076</v>
      </c>
      <c r="C652" s="109"/>
      <c r="D652" s="694" t="s">
        <v>1280</v>
      </c>
      <c r="E652" s="109"/>
      <c r="F652" s="61" t="s">
        <v>1279</v>
      </c>
      <c r="G652" s="140">
        <v>68207</v>
      </c>
      <c r="H652" s="140">
        <v>70500</v>
      </c>
      <c r="I652" s="146">
        <v>0.034</v>
      </c>
      <c r="J652" s="147" t="s">
        <v>176</v>
      </c>
      <c r="K652" s="147" t="s">
        <v>176</v>
      </c>
    </row>
    <row r="653" ht="18.95" hidden="1" customHeight="1" spans="1:11">
      <c r="A653" s="139" t="s">
        <v>165</v>
      </c>
      <c r="B653" s="109" t="s">
        <v>165</v>
      </c>
      <c r="C653" s="695" t="s">
        <v>3958</v>
      </c>
      <c r="D653" s="694" t="s">
        <v>1282</v>
      </c>
      <c r="E653" s="109" t="s">
        <v>176</v>
      </c>
      <c r="F653" s="60" t="s">
        <v>3959</v>
      </c>
      <c r="G653" s="142">
        <v>33979</v>
      </c>
      <c r="H653" s="141">
        <v>35050</v>
      </c>
      <c r="I653" s="148">
        <v>0.032</v>
      </c>
      <c r="J653" s="147" t="s">
        <v>176</v>
      </c>
      <c r="K653" s="147" t="s">
        <v>176</v>
      </c>
    </row>
    <row r="654" ht="18.95" hidden="1" customHeight="1" spans="1:11">
      <c r="A654" s="139" t="s">
        <v>165</v>
      </c>
      <c r="B654" s="109" t="s">
        <v>165</v>
      </c>
      <c r="C654" s="695" t="s">
        <v>3958</v>
      </c>
      <c r="D654" s="694" t="s">
        <v>1284</v>
      </c>
      <c r="E654" s="109" t="s">
        <v>176</v>
      </c>
      <c r="F654" s="60" t="s">
        <v>3960</v>
      </c>
      <c r="G654" s="142">
        <v>34228</v>
      </c>
      <c r="H654" s="142">
        <v>35450</v>
      </c>
      <c r="I654" s="148">
        <v>0.036</v>
      </c>
      <c r="J654" s="147" t="s">
        <v>176</v>
      </c>
      <c r="K654" s="147" t="s">
        <v>176</v>
      </c>
    </row>
    <row r="655" ht="18.95" hidden="1" customHeight="1" spans="1:11">
      <c r="A655" s="139" t="s">
        <v>165</v>
      </c>
      <c r="B655" s="695" t="s">
        <v>1076</v>
      </c>
      <c r="C655" s="109"/>
      <c r="D655" s="694" t="s">
        <v>1286</v>
      </c>
      <c r="E655" s="155"/>
      <c r="F655" s="61" t="s">
        <v>1285</v>
      </c>
      <c r="G655" s="140">
        <v>122304</v>
      </c>
      <c r="H655" s="140">
        <v>123298</v>
      </c>
      <c r="I655" s="146">
        <v>0.008</v>
      </c>
      <c r="J655" s="147" t="s">
        <v>176</v>
      </c>
      <c r="K655" s="147" t="s">
        <v>176</v>
      </c>
    </row>
    <row r="656" ht="18.95" hidden="1" customHeight="1" spans="1:11">
      <c r="A656" s="139" t="s">
        <v>165</v>
      </c>
      <c r="B656" s="109"/>
      <c r="C656" s="695" t="s">
        <v>1286</v>
      </c>
      <c r="D656" s="694" t="s">
        <v>1288</v>
      </c>
      <c r="E656" s="109" t="s">
        <v>176</v>
      </c>
      <c r="F656" s="60" t="s">
        <v>3961</v>
      </c>
      <c r="G656" s="142">
        <v>122304</v>
      </c>
      <c r="H656" s="142">
        <v>123298</v>
      </c>
      <c r="I656" s="148">
        <v>0.008</v>
      </c>
      <c r="J656" s="147" t="s">
        <v>176</v>
      </c>
      <c r="K656" s="147" t="s">
        <v>176</v>
      </c>
    </row>
    <row r="657" ht="18.95" customHeight="1" spans="1:11">
      <c r="A657" s="139" t="s">
        <v>164</v>
      </c>
      <c r="B657" s="109" t="s">
        <v>165</v>
      </c>
      <c r="C657" s="109"/>
      <c r="D657" s="101" t="s">
        <v>1290</v>
      </c>
      <c r="E657" s="109"/>
      <c r="F657" s="61" t="s">
        <v>1289</v>
      </c>
      <c r="G657" s="140">
        <v>3561342</v>
      </c>
      <c r="H657" s="140">
        <v>3704000</v>
      </c>
      <c r="I657" s="146">
        <v>0.04</v>
      </c>
      <c r="J657" s="147" t="s">
        <v>176</v>
      </c>
      <c r="K657" s="147" t="s">
        <v>176</v>
      </c>
    </row>
    <row r="658" ht="18.95" hidden="1" customHeight="1" spans="1:11">
      <c r="A658" s="139" t="s">
        <v>165</v>
      </c>
      <c r="B658" s="109" t="s">
        <v>1290</v>
      </c>
      <c r="C658" s="109" t="s">
        <v>165</v>
      </c>
      <c r="D658" s="101" t="s">
        <v>1292</v>
      </c>
      <c r="E658" s="109" t="s">
        <v>165</v>
      </c>
      <c r="F658" s="61" t="s">
        <v>1291</v>
      </c>
      <c r="G658" s="140">
        <v>42529</v>
      </c>
      <c r="H658" s="140">
        <v>43000</v>
      </c>
      <c r="I658" s="146">
        <v>0.011</v>
      </c>
      <c r="J658" s="147" t="s">
        <v>176</v>
      </c>
      <c r="K658" s="147" t="s">
        <v>176</v>
      </c>
    </row>
    <row r="659" ht="18.95" hidden="1" customHeight="1" spans="1:11">
      <c r="A659" s="139" t="s">
        <v>165</v>
      </c>
      <c r="B659" s="109" t="s">
        <v>165</v>
      </c>
      <c r="C659" s="695" t="s">
        <v>1292</v>
      </c>
      <c r="D659" s="101" t="s">
        <v>1293</v>
      </c>
      <c r="E659" s="109" t="s">
        <v>176</v>
      </c>
      <c r="F659" s="60" t="s">
        <v>3794</v>
      </c>
      <c r="G659" s="142">
        <v>24705</v>
      </c>
      <c r="H659" s="142">
        <v>25000</v>
      </c>
      <c r="I659" s="148">
        <v>0.012</v>
      </c>
      <c r="J659" s="147" t="s">
        <v>176</v>
      </c>
      <c r="K659" s="147" t="s">
        <v>176</v>
      </c>
    </row>
    <row r="660" ht="18.95" hidden="1" customHeight="1" spans="1:11">
      <c r="A660" s="139" t="s">
        <v>165</v>
      </c>
      <c r="B660" s="109" t="s">
        <v>165</v>
      </c>
      <c r="C660" s="695" t="s">
        <v>1292</v>
      </c>
      <c r="D660" s="101" t="s">
        <v>1294</v>
      </c>
      <c r="E660" s="109" t="s">
        <v>176</v>
      </c>
      <c r="F660" s="60" t="s">
        <v>3795</v>
      </c>
      <c r="G660" s="142">
        <v>5316</v>
      </c>
      <c r="H660" s="142">
        <v>5400</v>
      </c>
      <c r="I660" s="148">
        <v>0.016</v>
      </c>
      <c r="J660" s="147" t="s">
        <v>176</v>
      </c>
      <c r="K660" s="147" t="s">
        <v>176</v>
      </c>
    </row>
    <row r="661" ht="18.95" hidden="1" customHeight="1" spans="1:11">
      <c r="A661" s="139" t="s">
        <v>165</v>
      </c>
      <c r="B661" s="109" t="s">
        <v>165</v>
      </c>
      <c r="C661" s="695" t="s">
        <v>1292</v>
      </c>
      <c r="D661" s="101" t="s">
        <v>1295</v>
      </c>
      <c r="E661" s="109" t="s">
        <v>176</v>
      </c>
      <c r="F661" s="60" t="s">
        <v>3796</v>
      </c>
      <c r="G661" s="142">
        <v>516</v>
      </c>
      <c r="H661" s="142">
        <v>530</v>
      </c>
      <c r="I661" s="148">
        <v>0.027</v>
      </c>
      <c r="J661" s="147" t="s">
        <v>176</v>
      </c>
      <c r="K661" s="147" t="s">
        <v>176</v>
      </c>
    </row>
    <row r="662" ht="18.95" hidden="1" customHeight="1" spans="1:11">
      <c r="A662" s="139" t="s">
        <v>165</v>
      </c>
      <c r="B662" s="109" t="s">
        <v>165</v>
      </c>
      <c r="C662" s="695" t="s">
        <v>1292</v>
      </c>
      <c r="D662" s="101" t="s">
        <v>1297</v>
      </c>
      <c r="E662" s="109" t="s">
        <v>176</v>
      </c>
      <c r="F662" s="60" t="s">
        <v>3962</v>
      </c>
      <c r="G662" s="142">
        <v>11992</v>
      </c>
      <c r="H662" s="142">
        <v>12070</v>
      </c>
      <c r="I662" s="148">
        <v>0.007</v>
      </c>
      <c r="J662" s="147" t="s">
        <v>176</v>
      </c>
      <c r="K662" s="147" t="s">
        <v>176</v>
      </c>
    </row>
    <row r="663" ht="18.95" hidden="1" customHeight="1" spans="1:11">
      <c r="A663" s="139" t="s">
        <v>165</v>
      </c>
      <c r="B663" s="695" t="s">
        <v>1290</v>
      </c>
      <c r="C663" s="109"/>
      <c r="D663" s="101" t="s">
        <v>1299</v>
      </c>
      <c r="E663" s="109"/>
      <c r="F663" s="61" t="s">
        <v>1298</v>
      </c>
      <c r="G663" s="140">
        <v>441912</v>
      </c>
      <c r="H663" s="140">
        <v>462400</v>
      </c>
      <c r="I663" s="146">
        <v>0.046</v>
      </c>
      <c r="J663" s="147" t="s">
        <v>176</v>
      </c>
      <c r="K663" s="147" t="s">
        <v>176</v>
      </c>
    </row>
    <row r="664" ht="18.95" hidden="1" customHeight="1" spans="1:11">
      <c r="A664" s="139" t="s">
        <v>165</v>
      </c>
      <c r="B664" s="109" t="s">
        <v>165</v>
      </c>
      <c r="C664" s="695" t="s">
        <v>1299</v>
      </c>
      <c r="D664" s="101" t="s">
        <v>1301</v>
      </c>
      <c r="E664" s="109" t="s">
        <v>176</v>
      </c>
      <c r="F664" s="60" t="s">
        <v>3963</v>
      </c>
      <c r="G664" s="142">
        <v>310150</v>
      </c>
      <c r="H664" s="142">
        <v>325000</v>
      </c>
      <c r="I664" s="148">
        <v>0.048</v>
      </c>
      <c r="J664" s="147" t="s">
        <v>176</v>
      </c>
      <c r="K664" s="147" t="s">
        <v>176</v>
      </c>
    </row>
    <row r="665" ht="18.95" hidden="1" customHeight="1" spans="1:11">
      <c r="A665" s="139" t="s">
        <v>165</v>
      </c>
      <c r="B665" s="109" t="s">
        <v>165</v>
      </c>
      <c r="C665" s="695" t="s">
        <v>1299</v>
      </c>
      <c r="D665" s="101" t="s">
        <v>1303</v>
      </c>
      <c r="E665" s="109" t="s">
        <v>176</v>
      </c>
      <c r="F665" s="60" t="s">
        <v>3964</v>
      </c>
      <c r="G665" s="142">
        <v>65685</v>
      </c>
      <c r="H665" s="142">
        <v>68800</v>
      </c>
      <c r="I665" s="148">
        <v>0.047</v>
      </c>
      <c r="J665" s="147" t="s">
        <v>176</v>
      </c>
      <c r="K665" s="147" t="s">
        <v>176</v>
      </c>
    </row>
    <row r="666" ht="18.95" hidden="1" customHeight="1" spans="1:11">
      <c r="A666" s="139" t="s">
        <v>165</v>
      </c>
      <c r="B666" s="109" t="s">
        <v>165</v>
      </c>
      <c r="C666" s="695" t="s">
        <v>1299</v>
      </c>
      <c r="D666" s="101" t="s">
        <v>1305</v>
      </c>
      <c r="E666" s="109" t="s">
        <v>176</v>
      </c>
      <c r="F666" s="60" t="s">
        <v>3965</v>
      </c>
      <c r="G666" s="142">
        <v>7183</v>
      </c>
      <c r="H666" s="141">
        <v>7400</v>
      </c>
      <c r="I666" s="148">
        <v>0.03</v>
      </c>
      <c r="J666" s="147" t="s">
        <v>176</v>
      </c>
      <c r="K666" s="147" t="s">
        <v>176</v>
      </c>
    </row>
    <row r="667" ht="18.95" hidden="1" customHeight="1" spans="1:11">
      <c r="A667" s="139" t="s">
        <v>165</v>
      </c>
      <c r="B667" s="109" t="s">
        <v>165</v>
      </c>
      <c r="C667" s="695" t="s">
        <v>1299</v>
      </c>
      <c r="D667" s="101" t="s">
        <v>1307</v>
      </c>
      <c r="E667" s="109" t="s">
        <v>176</v>
      </c>
      <c r="F667" s="60" t="s">
        <v>3966</v>
      </c>
      <c r="G667" s="142">
        <v>0</v>
      </c>
      <c r="H667" s="142">
        <v>0</v>
      </c>
      <c r="I667" s="148" t="s">
        <v>165</v>
      </c>
      <c r="J667" s="147" t="s">
        <v>3338</v>
      </c>
      <c r="K667" s="147" t="s">
        <v>176</v>
      </c>
    </row>
    <row r="668" ht="18.95" hidden="1" customHeight="1" spans="1:11">
      <c r="A668" s="139" t="s">
        <v>165</v>
      </c>
      <c r="B668" s="109" t="s">
        <v>165</v>
      </c>
      <c r="C668" s="695" t="s">
        <v>1299</v>
      </c>
      <c r="D668" s="101" t="s">
        <v>1309</v>
      </c>
      <c r="E668" s="109" t="s">
        <v>176</v>
      </c>
      <c r="F668" s="60" t="s">
        <v>3967</v>
      </c>
      <c r="G668" s="142">
        <v>10772</v>
      </c>
      <c r="H668" s="142">
        <v>11300</v>
      </c>
      <c r="I668" s="148">
        <v>0.049</v>
      </c>
      <c r="J668" s="147" t="s">
        <v>176</v>
      </c>
      <c r="K668" s="147" t="s">
        <v>176</v>
      </c>
    </row>
    <row r="669" ht="18.95" hidden="1" customHeight="1" spans="1:11">
      <c r="A669" s="139" t="s">
        <v>165</v>
      </c>
      <c r="B669" s="109" t="s">
        <v>165</v>
      </c>
      <c r="C669" s="695" t="s">
        <v>1299</v>
      </c>
      <c r="D669" s="101" t="s">
        <v>1311</v>
      </c>
      <c r="E669" s="109" t="s">
        <v>176</v>
      </c>
      <c r="F669" s="60" t="s">
        <v>3968</v>
      </c>
      <c r="G669" s="142">
        <v>7692</v>
      </c>
      <c r="H669" s="141">
        <v>8000</v>
      </c>
      <c r="I669" s="148">
        <v>0.04</v>
      </c>
      <c r="J669" s="147" t="s">
        <v>176</v>
      </c>
      <c r="K669" s="147" t="s">
        <v>176</v>
      </c>
    </row>
    <row r="670" ht="18.95" hidden="1" customHeight="1" spans="1:11">
      <c r="A670" s="139" t="s">
        <v>165</v>
      </c>
      <c r="B670" s="109" t="s">
        <v>165</v>
      </c>
      <c r="C670" s="695" t="s">
        <v>1299</v>
      </c>
      <c r="D670" s="101" t="s">
        <v>1313</v>
      </c>
      <c r="E670" s="109" t="s">
        <v>176</v>
      </c>
      <c r="F670" s="60" t="s">
        <v>3969</v>
      </c>
      <c r="G670" s="142">
        <v>665</v>
      </c>
      <c r="H670" s="142">
        <v>685</v>
      </c>
      <c r="I670" s="148">
        <v>0.03</v>
      </c>
      <c r="J670" s="147" t="s">
        <v>176</v>
      </c>
      <c r="K670" s="147" t="s">
        <v>176</v>
      </c>
    </row>
    <row r="671" ht="18.95" hidden="1" customHeight="1" spans="1:11">
      <c r="A671" s="139" t="s">
        <v>165</v>
      </c>
      <c r="B671" s="109"/>
      <c r="C671" s="695" t="s">
        <v>1299</v>
      </c>
      <c r="D671" s="101" t="s">
        <v>1315</v>
      </c>
      <c r="E671" s="109" t="s">
        <v>176</v>
      </c>
      <c r="F671" s="62" t="s">
        <v>3970</v>
      </c>
      <c r="G671" s="142">
        <v>5464</v>
      </c>
      <c r="H671" s="142">
        <v>5600</v>
      </c>
      <c r="I671" s="148">
        <v>0.025</v>
      </c>
      <c r="J671" s="147" t="s">
        <v>176</v>
      </c>
      <c r="K671" s="147" t="s">
        <v>176</v>
      </c>
    </row>
    <row r="672" ht="18.95" hidden="1" customHeight="1" spans="1:11">
      <c r="A672" s="139" t="s">
        <v>165</v>
      </c>
      <c r="B672" s="109" t="s">
        <v>165</v>
      </c>
      <c r="C672" s="695" t="s">
        <v>1299</v>
      </c>
      <c r="D672" s="101" t="s">
        <v>1317</v>
      </c>
      <c r="E672" s="109" t="s">
        <v>176</v>
      </c>
      <c r="F672" s="60" t="s">
        <v>3971</v>
      </c>
      <c r="G672" s="142">
        <v>386</v>
      </c>
      <c r="H672" s="142">
        <v>400</v>
      </c>
      <c r="I672" s="148">
        <v>0.036</v>
      </c>
      <c r="J672" s="147" t="s">
        <v>176</v>
      </c>
      <c r="K672" s="147" t="s">
        <v>176</v>
      </c>
    </row>
    <row r="673" ht="18.95" hidden="1" customHeight="1" spans="1:11">
      <c r="A673" s="139" t="s">
        <v>165</v>
      </c>
      <c r="B673" s="109" t="s">
        <v>165</v>
      </c>
      <c r="C673" s="695" t="s">
        <v>1299</v>
      </c>
      <c r="D673" s="101" t="s">
        <v>1319</v>
      </c>
      <c r="E673" s="109" t="s">
        <v>176</v>
      </c>
      <c r="F673" s="39" t="s">
        <v>3972</v>
      </c>
      <c r="G673" s="142">
        <v>1557</v>
      </c>
      <c r="H673" s="141">
        <v>1600</v>
      </c>
      <c r="I673" s="148">
        <v>0.028</v>
      </c>
      <c r="J673" s="147" t="s">
        <v>176</v>
      </c>
      <c r="K673" s="147" t="s">
        <v>176</v>
      </c>
    </row>
    <row r="674" ht="18.95" hidden="1" customHeight="1" spans="1:11">
      <c r="A674" s="139" t="s">
        <v>165</v>
      </c>
      <c r="B674" s="109" t="s">
        <v>165</v>
      </c>
      <c r="C674" s="695" t="s">
        <v>1299</v>
      </c>
      <c r="D674" s="101" t="s">
        <v>1321</v>
      </c>
      <c r="E674" s="109" t="s">
        <v>176</v>
      </c>
      <c r="F674" s="60" t="s">
        <v>3973</v>
      </c>
      <c r="G674" s="142">
        <v>30</v>
      </c>
      <c r="H674" s="141">
        <v>31</v>
      </c>
      <c r="I674" s="148">
        <v>0.033</v>
      </c>
      <c r="J674" s="147" t="s">
        <v>176</v>
      </c>
      <c r="K674" s="147" t="s">
        <v>176</v>
      </c>
    </row>
    <row r="675" ht="18.95" hidden="1" customHeight="1" spans="1:11">
      <c r="A675" s="139" t="s">
        <v>165</v>
      </c>
      <c r="B675" s="109"/>
      <c r="C675" s="695" t="s">
        <v>1299</v>
      </c>
      <c r="D675" s="101" t="s">
        <v>1323</v>
      </c>
      <c r="E675" s="109" t="s">
        <v>176</v>
      </c>
      <c r="F675" s="60" t="s">
        <v>3974</v>
      </c>
      <c r="G675" s="142">
        <v>32328</v>
      </c>
      <c r="H675" s="142">
        <v>33584</v>
      </c>
      <c r="I675" s="148">
        <v>0.039</v>
      </c>
      <c r="J675" s="147" t="s">
        <v>176</v>
      </c>
      <c r="K675" s="147" t="s">
        <v>176</v>
      </c>
    </row>
    <row r="676" ht="18.95" hidden="1" customHeight="1" spans="1:11">
      <c r="A676" s="139" t="s">
        <v>165</v>
      </c>
      <c r="B676" s="695" t="s">
        <v>1290</v>
      </c>
      <c r="C676" s="109"/>
      <c r="D676" s="101" t="s">
        <v>1325</v>
      </c>
      <c r="E676" s="109"/>
      <c r="F676" s="61" t="s">
        <v>1324</v>
      </c>
      <c r="G676" s="140">
        <v>275489</v>
      </c>
      <c r="H676" s="140">
        <v>286200</v>
      </c>
      <c r="I676" s="146">
        <v>0.039</v>
      </c>
      <c r="J676" s="147" t="s">
        <v>176</v>
      </c>
      <c r="K676" s="147" t="s">
        <v>176</v>
      </c>
    </row>
    <row r="677" ht="18.95" hidden="1" customHeight="1" spans="1:11">
      <c r="A677" s="139" t="s">
        <v>165</v>
      </c>
      <c r="B677" s="109" t="s">
        <v>165</v>
      </c>
      <c r="C677" s="695" t="s">
        <v>1325</v>
      </c>
      <c r="D677" s="101" t="s">
        <v>1327</v>
      </c>
      <c r="E677" s="109" t="s">
        <v>176</v>
      </c>
      <c r="F677" s="60" t="s">
        <v>3975</v>
      </c>
      <c r="G677" s="142">
        <v>6545</v>
      </c>
      <c r="H677" s="142">
        <v>6700</v>
      </c>
      <c r="I677" s="148">
        <v>0.024</v>
      </c>
      <c r="J677" s="147" t="s">
        <v>176</v>
      </c>
      <c r="K677" s="147" t="s">
        <v>176</v>
      </c>
    </row>
    <row r="678" ht="18.95" hidden="1" customHeight="1" spans="1:11">
      <c r="A678" s="139" t="s">
        <v>165</v>
      </c>
      <c r="B678" s="109" t="s">
        <v>165</v>
      </c>
      <c r="C678" s="695" t="s">
        <v>1325</v>
      </c>
      <c r="D678" s="101" t="s">
        <v>1329</v>
      </c>
      <c r="E678" s="109" t="s">
        <v>176</v>
      </c>
      <c r="F678" s="60" t="s">
        <v>3976</v>
      </c>
      <c r="G678" s="142">
        <v>176619</v>
      </c>
      <c r="H678" s="142">
        <v>185000</v>
      </c>
      <c r="I678" s="148">
        <v>0.047</v>
      </c>
      <c r="J678" s="147" t="s">
        <v>176</v>
      </c>
      <c r="K678" s="147" t="s">
        <v>176</v>
      </c>
    </row>
    <row r="679" ht="18.95" hidden="1" customHeight="1" spans="1:11">
      <c r="A679" s="139" t="s">
        <v>165</v>
      </c>
      <c r="B679" s="109" t="s">
        <v>165</v>
      </c>
      <c r="C679" s="695" t="s">
        <v>1325</v>
      </c>
      <c r="D679" s="101" t="s">
        <v>1331</v>
      </c>
      <c r="E679" s="109" t="s">
        <v>176</v>
      </c>
      <c r="F679" s="60" t="s">
        <v>3977</v>
      </c>
      <c r="G679" s="142">
        <v>92325</v>
      </c>
      <c r="H679" s="141">
        <v>94500</v>
      </c>
      <c r="I679" s="148">
        <v>0.024</v>
      </c>
      <c r="J679" s="147" t="s">
        <v>176</v>
      </c>
      <c r="K679" s="147" t="s">
        <v>176</v>
      </c>
    </row>
    <row r="680" ht="18.95" hidden="1" customHeight="1" spans="1:11">
      <c r="A680" s="139" t="s">
        <v>165</v>
      </c>
      <c r="B680" s="695" t="s">
        <v>1290</v>
      </c>
      <c r="C680" s="109"/>
      <c r="D680" s="101" t="s">
        <v>1333</v>
      </c>
      <c r="E680" s="109"/>
      <c r="F680" s="61" t="s">
        <v>1332</v>
      </c>
      <c r="G680" s="140">
        <v>474658</v>
      </c>
      <c r="H680" s="140">
        <v>494000</v>
      </c>
      <c r="I680" s="146">
        <v>0.041</v>
      </c>
      <c r="J680" s="147" t="s">
        <v>176</v>
      </c>
      <c r="K680" s="147" t="s">
        <v>176</v>
      </c>
    </row>
    <row r="681" ht="18.95" hidden="1" customHeight="1" spans="1:11">
      <c r="A681" s="139" t="s">
        <v>165</v>
      </c>
      <c r="B681" s="109" t="s">
        <v>165</v>
      </c>
      <c r="C681" s="109" t="s">
        <v>1333</v>
      </c>
      <c r="D681" s="101" t="s">
        <v>1335</v>
      </c>
      <c r="E681" s="109" t="s">
        <v>176</v>
      </c>
      <c r="F681" s="60" t="s">
        <v>3978</v>
      </c>
      <c r="G681" s="142">
        <v>84653</v>
      </c>
      <c r="H681" s="142">
        <v>89000</v>
      </c>
      <c r="I681" s="148">
        <v>0.051</v>
      </c>
      <c r="J681" s="147" t="s">
        <v>176</v>
      </c>
      <c r="K681" s="147" t="s">
        <v>176</v>
      </c>
    </row>
    <row r="682" ht="18.95" hidden="1" customHeight="1" spans="1:11">
      <c r="A682" s="139" t="s">
        <v>165</v>
      </c>
      <c r="B682" s="109" t="s">
        <v>165</v>
      </c>
      <c r="C682" s="109" t="s">
        <v>1333</v>
      </c>
      <c r="D682" s="101" t="s">
        <v>1337</v>
      </c>
      <c r="E682" s="109" t="s">
        <v>176</v>
      </c>
      <c r="F682" s="60" t="s">
        <v>3979</v>
      </c>
      <c r="G682" s="142">
        <v>14423</v>
      </c>
      <c r="H682" s="142">
        <v>15000</v>
      </c>
      <c r="I682" s="148">
        <v>0.04</v>
      </c>
      <c r="J682" s="147" t="s">
        <v>176</v>
      </c>
      <c r="K682" s="147" t="s">
        <v>176</v>
      </c>
    </row>
    <row r="683" ht="18.95" hidden="1" customHeight="1" spans="1:11">
      <c r="A683" s="139" t="s">
        <v>165</v>
      </c>
      <c r="B683" s="109" t="s">
        <v>165</v>
      </c>
      <c r="C683" s="109" t="s">
        <v>1333</v>
      </c>
      <c r="D683" s="101" t="s">
        <v>1339</v>
      </c>
      <c r="E683" s="109" t="s">
        <v>176</v>
      </c>
      <c r="F683" s="60" t="s">
        <v>3980</v>
      </c>
      <c r="G683" s="142">
        <v>55855</v>
      </c>
      <c r="H683" s="142">
        <v>58500</v>
      </c>
      <c r="I683" s="148">
        <v>0.047</v>
      </c>
      <c r="J683" s="147" t="s">
        <v>176</v>
      </c>
      <c r="K683" s="147" t="s">
        <v>176</v>
      </c>
    </row>
    <row r="684" ht="18.95" hidden="1" customHeight="1" spans="1:11">
      <c r="A684" s="139" t="s">
        <v>165</v>
      </c>
      <c r="B684" s="109" t="s">
        <v>165</v>
      </c>
      <c r="C684" s="109" t="s">
        <v>1333</v>
      </c>
      <c r="D684" s="101" t="s">
        <v>1341</v>
      </c>
      <c r="E684" s="109" t="s">
        <v>176</v>
      </c>
      <c r="F684" s="60" t="s">
        <v>3981</v>
      </c>
      <c r="G684" s="142">
        <v>2750</v>
      </c>
      <c r="H684" s="142">
        <v>2850</v>
      </c>
      <c r="I684" s="148">
        <v>0.036</v>
      </c>
      <c r="J684" s="147" t="s">
        <v>176</v>
      </c>
      <c r="K684" s="147" t="s">
        <v>176</v>
      </c>
    </row>
    <row r="685" ht="18.95" hidden="1" customHeight="1" spans="1:11">
      <c r="A685" s="139" t="s">
        <v>165</v>
      </c>
      <c r="B685" s="109" t="s">
        <v>165</v>
      </c>
      <c r="C685" s="109" t="s">
        <v>1333</v>
      </c>
      <c r="D685" s="101" t="s">
        <v>1343</v>
      </c>
      <c r="E685" s="109" t="s">
        <v>176</v>
      </c>
      <c r="F685" s="60" t="s">
        <v>3982</v>
      </c>
      <c r="G685" s="142">
        <v>6369</v>
      </c>
      <c r="H685" s="142">
        <v>6500</v>
      </c>
      <c r="I685" s="148">
        <v>0.021</v>
      </c>
      <c r="J685" s="147" t="s">
        <v>176</v>
      </c>
      <c r="K685" s="147" t="s">
        <v>176</v>
      </c>
    </row>
    <row r="686" ht="18.95" hidden="1" customHeight="1" spans="1:11">
      <c r="A686" s="139" t="s">
        <v>165</v>
      </c>
      <c r="B686" s="109" t="s">
        <v>165</v>
      </c>
      <c r="C686" s="109" t="s">
        <v>1333</v>
      </c>
      <c r="D686" s="101" t="s">
        <v>1345</v>
      </c>
      <c r="E686" s="109" t="s">
        <v>176</v>
      </c>
      <c r="F686" s="60" t="s">
        <v>3983</v>
      </c>
      <c r="G686" s="142">
        <v>11804</v>
      </c>
      <c r="H686" s="142">
        <v>12100</v>
      </c>
      <c r="I686" s="148">
        <v>0.025</v>
      </c>
      <c r="J686" s="147" t="s">
        <v>176</v>
      </c>
      <c r="K686" s="147" t="s">
        <v>176</v>
      </c>
    </row>
    <row r="687" ht="18.95" hidden="1" customHeight="1" spans="1:11">
      <c r="A687" s="139" t="s">
        <v>165</v>
      </c>
      <c r="B687" s="109"/>
      <c r="C687" s="109" t="s">
        <v>1333</v>
      </c>
      <c r="D687" s="101" t="s">
        <v>1347</v>
      </c>
      <c r="E687" s="109" t="s">
        <v>176</v>
      </c>
      <c r="F687" s="60" t="s">
        <v>3984</v>
      </c>
      <c r="G687" s="142">
        <v>1229</v>
      </c>
      <c r="H687" s="142">
        <v>1290</v>
      </c>
      <c r="I687" s="148">
        <v>0.05</v>
      </c>
      <c r="J687" s="147" t="s">
        <v>176</v>
      </c>
      <c r="K687" s="147" t="s">
        <v>176</v>
      </c>
    </row>
    <row r="688" ht="18.95" hidden="1" customHeight="1" spans="1:11">
      <c r="A688" s="139" t="s">
        <v>165</v>
      </c>
      <c r="B688" s="109" t="s">
        <v>165</v>
      </c>
      <c r="C688" s="109" t="s">
        <v>1333</v>
      </c>
      <c r="D688" s="101" t="s">
        <v>1349</v>
      </c>
      <c r="E688" s="109" t="s">
        <v>176</v>
      </c>
      <c r="F688" s="60" t="s">
        <v>3985</v>
      </c>
      <c r="G688" s="142">
        <v>153949</v>
      </c>
      <c r="H688" s="142">
        <v>160000</v>
      </c>
      <c r="I688" s="148">
        <v>0.039</v>
      </c>
      <c r="J688" s="147" t="s">
        <v>176</v>
      </c>
      <c r="K688" s="147" t="s">
        <v>176</v>
      </c>
    </row>
    <row r="689" ht="18.95" hidden="1" customHeight="1" spans="1:11">
      <c r="A689" s="139" t="s">
        <v>165</v>
      </c>
      <c r="B689" s="109" t="s">
        <v>165</v>
      </c>
      <c r="C689" s="109" t="s">
        <v>1333</v>
      </c>
      <c r="D689" s="101" t="s">
        <v>1351</v>
      </c>
      <c r="E689" s="109" t="s">
        <v>176</v>
      </c>
      <c r="F689" s="60" t="s">
        <v>3986</v>
      </c>
      <c r="G689" s="142">
        <v>130397</v>
      </c>
      <c r="H689" s="142">
        <v>135000</v>
      </c>
      <c r="I689" s="148">
        <v>0.035</v>
      </c>
      <c r="J689" s="147" t="s">
        <v>176</v>
      </c>
      <c r="K689" s="147" t="s">
        <v>176</v>
      </c>
    </row>
    <row r="690" ht="18.95" hidden="1" customHeight="1" spans="1:11">
      <c r="A690" s="139" t="s">
        <v>165</v>
      </c>
      <c r="B690" s="109" t="s">
        <v>165</v>
      </c>
      <c r="C690" s="109" t="s">
        <v>1333</v>
      </c>
      <c r="D690" s="101" t="s">
        <v>1353</v>
      </c>
      <c r="E690" s="109" t="s">
        <v>176</v>
      </c>
      <c r="F690" s="60" t="s">
        <v>3987</v>
      </c>
      <c r="G690" s="142">
        <v>2032</v>
      </c>
      <c r="H690" s="142">
        <v>2100</v>
      </c>
      <c r="I690" s="148">
        <v>0.033</v>
      </c>
      <c r="J690" s="147" t="s">
        <v>176</v>
      </c>
      <c r="K690" s="147" t="s">
        <v>176</v>
      </c>
    </row>
    <row r="691" ht="18.95" hidden="1" customHeight="1" spans="1:11">
      <c r="A691" s="139" t="s">
        <v>165</v>
      </c>
      <c r="B691" s="109" t="s">
        <v>165</v>
      </c>
      <c r="C691" s="109" t="s">
        <v>1333</v>
      </c>
      <c r="D691" s="101" t="s">
        <v>1355</v>
      </c>
      <c r="E691" s="109" t="s">
        <v>176</v>
      </c>
      <c r="F691" s="60" t="s">
        <v>3988</v>
      </c>
      <c r="G691" s="142">
        <v>11197</v>
      </c>
      <c r="H691" s="142">
        <v>11660</v>
      </c>
      <c r="I691" s="148">
        <v>0.041</v>
      </c>
      <c r="J691" s="147" t="s">
        <v>176</v>
      </c>
      <c r="K691" s="147" t="s">
        <v>176</v>
      </c>
    </row>
    <row r="692" ht="18.95" hidden="1" customHeight="1" spans="1:11">
      <c r="A692" s="139" t="s">
        <v>165</v>
      </c>
      <c r="B692" s="695" t="s">
        <v>1290</v>
      </c>
      <c r="C692" s="109"/>
      <c r="D692" s="101" t="s">
        <v>1357</v>
      </c>
      <c r="E692" s="109"/>
      <c r="F692" s="61" t="s">
        <v>1356</v>
      </c>
      <c r="G692" s="140">
        <v>2022419</v>
      </c>
      <c r="H692" s="140">
        <v>2103800</v>
      </c>
      <c r="I692" s="146">
        <v>0.04</v>
      </c>
      <c r="J692" s="147" t="s">
        <v>176</v>
      </c>
      <c r="K692" s="147" t="s">
        <v>176</v>
      </c>
    </row>
    <row r="693" ht="18.95" hidden="1" customHeight="1" spans="1:11">
      <c r="A693" s="139" t="s">
        <v>165</v>
      </c>
      <c r="B693" s="109" t="s">
        <v>165</v>
      </c>
      <c r="C693" s="109" t="s">
        <v>1357</v>
      </c>
      <c r="D693" s="101" t="s">
        <v>1359</v>
      </c>
      <c r="E693" s="109" t="s">
        <v>176</v>
      </c>
      <c r="F693" s="60" t="s">
        <v>3989</v>
      </c>
      <c r="G693" s="142">
        <v>193249</v>
      </c>
      <c r="H693" s="142">
        <v>201000</v>
      </c>
      <c r="I693" s="148">
        <v>0.04</v>
      </c>
      <c r="J693" s="147" t="s">
        <v>176</v>
      </c>
      <c r="K693" s="147" t="s">
        <v>176</v>
      </c>
    </row>
    <row r="694" ht="18.95" hidden="1" customHeight="1" spans="1:11">
      <c r="A694" s="139" t="s">
        <v>165</v>
      </c>
      <c r="B694" s="109" t="s">
        <v>165</v>
      </c>
      <c r="C694" s="109" t="s">
        <v>1357</v>
      </c>
      <c r="D694" s="101" t="s">
        <v>1361</v>
      </c>
      <c r="E694" s="109" t="s">
        <v>176</v>
      </c>
      <c r="F694" s="60" t="s">
        <v>3990</v>
      </c>
      <c r="G694" s="142">
        <v>247611</v>
      </c>
      <c r="H694" s="142">
        <v>255000</v>
      </c>
      <c r="I694" s="148">
        <v>0.03</v>
      </c>
      <c r="J694" s="147" t="s">
        <v>176</v>
      </c>
      <c r="K694" s="147" t="s">
        <v>176</v>
      </c>
    </row>
    <row r="695" ht="18.95" hidden="1" customHeight="1" spans="1:11">
      <c r="A695" s="139" t="s">
        <v>165</v>
      </c>
      <c r="B695" s="109" t="s">
        <v>165</v>
      </c>
      <c r="C695" s="109" t="s">
        <v>1357</v>
      </c>
      <c r="D695" s="101" t="s">
        <v>1363</v>
      </c>
      <c r="E695" s="109" t="s">
        <v>176</v>
      </c>
      <c r="F695" s="60" t="s">
        <v>3991</v>
      </c>
      <c r="G695" s="142">
        <v>126455</v>
      </c>
      <c r="H695" s="142">
        <v>135000</v>
      </c>
      <c r="I695" s="148">
        <v>0.068</v>
      </c>
      <c r="J695" s="147" t="s">
        <v>176</v>
      </c>
      <c r="K695" s="147" t="s">
        <v>176</v>
      </c>
    </row>
    <row r="696" ht="18.95" hidden="1" customHeight="1" spans="1:11">
      <c r="A696" s="139" t="s">
        <v>165</v>
      </c>
      <c r="B696" s="109" t="s">
        <v>165</v>
      </c>
      <c r="C696" s="109" t="s">
        <v>1357</v>
      </c>
      <c r="D696" s="101" t="s">
        <v>1365</v>
      </c>
      <c r="E696" s="109" t="s">
        <v>176</v>
      </c>
      <c r="F696" s="60" t="s">
        <v>3992</v>
      </c>
      <c r="G696" s="142">
        <v>9717</v>
      </c>
      <c r="H696" s="141">
        <v>10000</v>
      </c>
      <c r="I696" s="148">
        <v>0.029</v>
      </c>
      <c r="J696" s="147" t="s">
        <v>176</v>
      </c>
      <c r="K696" s="147" t="s">
        <v>176</v>
      </c>
    </row>
    <row r="697" ht="18.95" hidden="1" customHeight="1" spans="1:11">
      <c r="A697" s="139" t="s">
        <v>165</v>
      </c>
      <c r="B697" s="109"/>
      <c r="C697" s="109" t="s">
        <v>1357</v>
      </c>
      <c r="D697" s="101" t="s">
        <v>1367</v>
      </c>
      <c r="E697" s="109" t="s">
        <v>176</v>
      </c>
      <c r="F697" s="60" t="s">
        <v>3993</v>
      </c>
      <c r="G697" s="142">
        <v>1069029</v>
      </c>
      <c r="H697" s="142">
        <v>1115000</v>
      </c>
      <c r="I697" s="148">
        <v>0.043</v>
      </c>
      <c r="J697" s="147" t="s">
        <v>176</v>
      </c>
      <c r="K697" s="147" t="s">
        <v>176</v>
      </c>
    </row>
    <row r="698" ht="18.95" hidden="1" customHeight="1" spans="1:11">
      <c r="A698" s="139" t="s">
        <v>165</v>
      </c>
      <c r="B698" s="109" t="s">
        <v>165</v>
      </c>
      <c r="C698" s="109" t="s">
        <v>1357</v>
      </c>
      <c r="D698" s="101" t="s">
        <v>1369</v>
      </c>
      <c r="E698" s="109" t="s">
        <v>176</v>
      </c>
      <c r="F698" s="60" t="s">
        <v>3994</v>
      </c>
      <c r="G698" s="142">
        <v>224852</v>
      </c>
      <c r="H698" s="142">
        <v>234000</v>
      </c>
      <c r="I698" s="148">
        <v>0.041</v>
      </c>
      <c r="J698" s="147" t="s">
        <v>176</v>
      </c>
      <c r="K698" s="147" t="s">
        <v>176</v>
      </c>
    </row>
    <row r="699" ht="18.95" hidden="1" customHeight="1" spans="1:11">
      <c r="A699" s="139" t="s">
        <v>165</v>
      </c>
      <c r="B699" s="109" t="s">
        <v>165</v>
      </c>
      <c r="C699" s="109" t="s">
        <v>1357</v>
      </c>
      <c r="D699" s="101" t="s">
        <v>1371</v>
      </c>
      <c r="E699" s="109" t="s">
        <v>176</v>
      </c>
      <c r="F699" s="60" t="s">
        <v>3995</v>
      </c>
      <c r="G699" s="142">
        <v>88742</v>
      </c>
      <c r="H699" s="142">
        <v>90000</v>
      </c>
      <c r="I699" s="148">
        <v>0.014</v>
      </c>
      <c r="J699" s="147" t="s">
        <v>176</v>
      </c>
      <c r="K699" s="147" t="s">
        <v>176</v>
      </c>
    </row>
    <row r="700" ht="18.95" hidden="1" customHeight="1" spans="1:11">
      <c r="A700" s="139" t="s">
        <v>165</v>
      </c>
      <c r="B700" s="109"/>
      <c r="C700" s="109" t="s">
        <v>1357</v>
      </c>
      <c r="D700" s="101" t="s">
        <v>1373</v>
      </c>
      <c r="E700" s="109" t="s">
        <v>176</v>
      </c>
      <c r="F700" s="60" t="s">
        <v>3996</v>
      </c>
      <c r="G700" s="142">
        <v>1782</v>
      </c>
      <c r="H700" s="142">
        <v>1800</v>
      </c>
      <c r="I700" s="148">
        <v>0.01</v>
      </c>
      <c r="J700" s="147" t="s">
        <v>176</v>
      </c>
      <c r="K700" s="147" t="s">
        <v>176</v>
      </c>
    </row>
    <row r="701" ht="18.95" hidden="1" customHeight="1" spans="1:11">
      <c r="A701" s="139" t="s">
        <v>165</v>
      </c>
      <c r="B701" s="109" t="s">
        <v>165</v>
      </c>
      <c r="C701" s="109" t="s">
        <v>1357</v>
      </c>
      <c r="D701" s="101" t="s">
        <v>1375</v>
      </c>
      <c r="E701" s="109" t="s">
        <v>176</v>
      </c>
      <c r="F701" s="60" t="s">
        <v>3997</v>
      </c>
      <c r="G701" s="142">
        <v>60982</v>
      </c>
      <c r="H701" s="142">
        <v>62000</v>
      </c>
      <c r="I701" s="148">
        <v>0.017</v>
      </c>
      <c r="J701" s="147" t="s">
        <v>176</v>
      </c>
      <c r="K701" s="147" t="s">
        <v>176</v>
      </c>
    </row>
    <row r="702" ht="18.95" hidden="1" customHeight="1" spans="1:11">
      <c r="A702" s="139" t="s">
        <v>165</v>
      </c>
      <c r="B702" s="695" t="s">
        <v>1290</v>
      </c>
      <c r="C702" s="109"/>
      <c r="D702" s="101" t="s">
        <v>1377</v>
      </c>
      <c r="E702" s="109"/>
      <c r="F702" s="61" t="s">
        <v>1376</v>
      </c>
      <c r="G702" s="140">
        <v>11236</v>
      </c>
      <c r="H702" s="140">
        <v>11800</v>
      </c>
      <c r="I702" s="146">
        <v>0.05</v>
      </c>
      <c r="J702" s="147" t="s">
        <v>176</v>
      </c>
      <c r="K702" s="147" t="s">
        <v>176</v>
      </c>
    </row>
    <row r="703" ht="18.95" hidden="1" customHeight="1" spans="1:11">
      <c r="A703" s="139" t="s">
        <v>165</v>
      </c>
      <c r="B703" s="109" t="s">
        <v>165</v>
      </c>
      <c r="C703" s="695" t="s">
        <v>1377</v>
      </c>
      <c r="D703" s="101" t="s">
        <v>1379</v>
      </c>
      <c r="E703" s="109" t="s">
        <v>176</v>
      </c>
      <c r="F703" s="60" t="s">
        <v>3998</v>
      </c>
      <c r="G703" s="142">
        <v>10915</v>
      </c>
      <c r="H703" s="142">
        <v>11470</v>
      </c>
      <c r="I703" s="148">
        <v>0.051</v>
      </c>
      <c r="J703" s="147" t="s">
        <v>176</v>
      </c>
      <c r="K703" s="147" t="s">
        <v>176</v>
      </c>
    </row>
    <row r="704" ht="18.95" hidden="1" customHeight="1" spans="1:11">
      <c r="A704" s="139" t="s">
        <v>165</v>
      </c>
      <c r="B704" s="109" t="s">
        <v>165</v>
      </c>
      <c r="C704" s="695" t="s">
        <v>1377</v>
      </c>
      <c r="D704" s="694" t="s">
        <v>1381</v>
      </c>
      <c r="E704" s="109" t="s">
        <v>176</v>
      </c>
      <c r="F704" s="60" t="s">
        <v>3999</v>
      </c>
      <c r="G704" s="142">
        <v>321</v>
      </c>
      <c r="H704" s="142">
        <v>330</v>
      </c>
      <c r="I704" s="148">
        <v>0.028</v>
      </c>
      <c r="J704" s="147" t="s">
        <v>176</v>
      </c>
      <c r="K704" s="147" t="s">
        <v>176</v>
      </c>
    </row>
    <row r="705" ht="18.95" hidden="1" customHeight="1" spans="1:11">
      <c r="A705" s="139" t="s">
        <v>165</v>
      </c>
      <c r="B705" s="695" t="s">
        <v>1290</v>
      </c>
      <c r="C705" s="109"/>
      <c r="D705" s="694" t="s">
        <v>4000</v>
      </c>
      <c r="E705" s="109"/>
      <c r="F705" s="61" t="s">
        <v>1382</v>
      </c>
      <c r="G705" s="140">
        <v>189780</v>
      </c>
      <c r="H705" s="140">
        <v>196000</v>
      </c>
      <c r="I705" s="146">
        <v>0.033</v>
      </c>
      <c r="J705" s="147" t="s">
        <v>176</v>
      </c>
      <c r="K705" s="147" t="s">
        <v>176</v>
      </c>
    </row>
    <row r="706" ht="18.95" hidden="1" customHeight="1" spans="1:11">
      <c r="A706" s="139" t="s">
        <v>165</v>
      </c>
      <c r="B706" s="109" t="s">
        <v>165</v>
      </c>
      <c r="C706" s="695" t="s">
        <v>1383</v>
      </c>
      <c r="D706" s="694" t="s">
        <v>1385</v>
      </c>
      <c r="E706" s="109" t="s">
        <v>176</v>
      </c>
      <c r="F706" s="60" t="s">
        <v>4001</v>
      </c>
      <c r="G706" s="142">
        <v>42189</v>
      </c>
      <c r="H706" s="142">
        <v>44400</v>
      </c>
      <c r="I706" s="148">
        <v>0.052</v>
      </c>
      <c r="J706" s="147" t="s">
        <v>176</v>
      </c>
      <c r="K706" s="147" t="s">
        <v>176</v>
      </c>
    </row>
    <row r="707" ht="18.95" hidden="1" customHeight="1" spans="1:11">
      <c r="A707" s="139" t="s">
        <v>165</v>
      </c>
      <c r="B707" s="109" t="s">
        <v>165</v>
      </c>
      <c r="C707" s="695" t="s">
        <v>1383</v>
      </c>
      <c r="D707" s="694" t="s">
        <v>1387</v>
      </c>
      <c r="E707" s="109" t="s">
        <v>176</v>
      </c>
      <c r="F707" s="60" t="s">
        <v>4002</v>
      </c>
      <c r="G707" s="142">
        <v>93030</v>
      </c>
      <c r="H707" s="142">
        <v>96600</v>
      </c>
      <c r="I707" s="148">
        <v>0.038</v>
      </c>
      <c r="J707" s="147" t="s">
        <v>176</v>
      </c>
      <c r="K707" s="147" t="s">
        <v>176</v>
      </c>
    </row>
    <row r="708" ht="18.95" hidden="1" customHeight="1" spans="1:11">
      <c r="A708" s="139" t="s">
        <v>165</v>
      </c>
      <c r="B708" s="109" t="s">
        <v>165</v>
      </c>
      <c r="C708" s="695" t="s">
        <v>1383</v>
      </c>
      <c r="D708" s="694" t="s">
        <v>1389</v>
      </c>
      <c r="E708" s="109" t="s">
        <v>176</v>
      </c>
      <c r="F708" s="60" t="s">
        <v>4003</v>
      </c>
      <c r="G708" s="142">
        <v>54561</v>
      </c>
      <c r="H708" s="141">
        <v>55000</v>
      </c>
      <c r="I708" s="148">
        <v>0.008</v>
      </c>
      <c r="J708" s="147" t="s">
        <v>176</v>
      </c>
      <c r="K708" s="147" t="s">
        <v>176</v>
      </c>
    </row>
    <row r="709" ht="18.95" hidden="1" customHeight="1" spans="1:11">
      <c r="A709" s="139" t="s">
        <v>165</v>
      </c>
      <c r="B709" s="695" t="s">
        <v>1290</v>
      </c>
      <c r="C709" s="109"/>
      <c r="D709" s="694" t="s">
        <v>1391</v>
      </c>
      <c r="E709" s="109"/>
      <c r="F709" s="61" t="s">
        <v>1390</v>
      </c>
      <c r="G709" s="140">
        <v>67584</v>
      </c>
      <c r="H709" s="140">
        <v>70000</v>
      </c>
      <c r="I709" s="146">
        <v>0.036</v>
      </c>
      <c r="J709" s="147" t="s">
        <v>176</v>
      </c>
      <c r="K709" s="147" t="s">
        <v>176</v>
      </c>
    </row>
    <row r="710" ht="18.95" hidden="1" customHeight="1" spans="1:11">
      <c r="A710" s="139" t="s">
        <v>165</v>
      </c>
      <c r="B710" s="109" t="s">
        <v>165</v>
      </c>
      <c r="C710" s="109" t="s">
        <v>1391</v>
      </c>
      <c r="D710" s="694" t="s">
        <v>1392</v>
      </c>
      <c r="E710" s="109" t="s">
        <v>176</v>
      </c>
      <c r="F710" s="60" t="s">
        <v>3794</v>
      </c>
      <c r="G710" s="142">
        <v>25882</v>
      </c>
      <c r="H710" s="142">
        <v>27000</v>
      </c>
      <c r="I710" s="148">
        <v>0.043</v>
      </c>
      <c r="J710" s="147" t="s">
        <v>176</v>
      </c>
      <c r="K710" s="147" t="s">
        <v>176</v>
      </c>
    </row>
    <row r="711" ht="18.95" hidden="1" customHeight="1" spans="1:11">
      <c r="A711" s="139" t="s">
        <v>165</v>
      </c>
      <c r="B711" s="109"/>
      <c r="C711" s="109" t="s">
        <v>1391</v>
      </c>
      <c r="D711" s="694" t="s">
        <v>1393</v>
      </c>
      <c r="E711" s="109" t="s">
        <v>176</v>
      </c>
      <c r="F711" s="60" t="s">
        <v>3795</v>
      </c>
      <c r="G711" s="142">
        <v>3140</v>
      </c>
      <c r="H711" s="142">
        <v>3240</v>
      </c>
      <c r="I711" s="148">
        <v>0.032</v>
      </c>
      <c r="J711" s="147" t="s">
        <v>176</v>
      </c>
      <c r="K711" s="147" t="s">
        <v>176</v>
      </c>
    </row>
    <row r="712" ht="18.95" hidden="1" customHeight="1" spans="1:11">
      <c r="A712" s="139"/>
      <c r="B712" s="109" t="s">
        <v>165</v>
      </c>
      <c r="C712" s="109" t="s">
        <v>1391</v>
      </c>
      <c r="D712" s="694" t="s">
        <v>1394</v>
      </c>
      <c r="E712" s="109" t="s">
        <v>176</v>
      </c>
      <c r="F712" s="60" t="s">
        <v>3796</v>
      </c>
      <c r="G712" s="142">
        <v>168</v>
      </c>
      <c r="H712" s="142">
        <v>170</v>
      </c>
      <c r="I712" s="148">
        <v>0.012</v>
      </c>
      <c r="J712" s="147" t="s">
        <v>176</v>
      </c>
      <c r="K712" s="147" t="s">
        <v>176</v>
      </c>
    </row>
    <row r="713" ht="18.95" hidden="1" customHeight="1" spans="1:11">
      <c r="A713" s="139" t="s">
        <v>165</v>
      </c>
      <c r="B713" s="109"/>
      <c r="C713" s="109" t="s">
        <v>1391</v>
      </c>
      <c r="D713" s="694" t="s">
        <v>1396</v>
      </c>
      <c r="E713" s="109" t="s">
        <v>176</v>
      </c>
      <c r="F713" s="62" t="s">
        <v>4004</v>
      </c>
      <c r="G713" s="142">
        <v>3457</v>
      </c>
      <c r="H713" s="142">
        <v>3500</v>
      </c>
      <c r="I713" s="148">
        <v>0.012</v>
      </c>
      <c r="J713" s="147" t="s">
        <v>176</v>
      </c>
      <c r="K713" s="147" t="s">
        <v>176</v>
      </c>
    </row>
    <row r="714" ht="18.95" hidden="1" customHeight="1" spans="1:11">
      <c r="A714" s="139" t="s">
        <v>165</v>
      </c>
      <c r="B714" s="109" t="s">
        <v>165</v>
      </c>
      <c r="C714" s="109" t="s">
        <v>1391</v>
      </c>
      <c r="D714" s="694" t="s">
        <v>1398</v>
      </c>
      <c r="E714" s="109" t="s">
        <v>176</v>
      </c>
      <c r="F714" s="62" t="s">
        <v>4005</v>
      </c>
      <c r="G714" s="142">
        <v>158</v>
      </c>
      <c r="H714" s="142">
        <v>220</v>
      </c>
      <c r="I714" s="148">
        <v>0.392</v>
      </c>
      <c r="J714" s="147" t="s">
        <v>176</v>
      </c>
      <c r="K714" s="147" t="s">
        <v>176</v>
      </c>
    </row>
    <row r="715" ht="18.95" hidden="1" customHeight="1" spans="1:11">
      <c r="A715" s="139" t="s">
        <v>165</v>
      </c>
      <c r="B715" s="109"/>
      <c r="C715" s="109" t="s">
        <v>1391</v>
      </c>
      <c r="D715" s="694" t="s">
        <v>1400</v>
      </c>
      <c r="E715" s="109" t="s">
        <v>176</v>
      </c>
      <c r="F715" s="39" t="s">
        <v>4006</v>
      </c>
      <c r="G715" s="142">
        <v>1063</v>
      </c>
      <c r="H715" s="142">
        <v>1100</v>
      </c>
      <c r="I715" s="148">
        <v>0.035</v>
      </c>
      <c r="J715" s="147" t="s">
        <v>176</v>
      </c>
      <c r="K715" s="147" t="s">
        <v>176</v>
      </c>
    </row>
    <row r="716" ht="18.95" hidden="1" customHeight="1" spans="1:11">
      <c r="A716" s="139"/>
      <c r="B716" s="109"/>
      <c r="C716" s="109" t="s">
        <v>1391</v>
      </c>
      <c r="D716" s="694" t="s">
        <v>1402</v>
      </c>
      <c r="E716" s="109" t="s">
        <v>176</v>
      </c>
      <c r="F716" s="39" t="s">
        <v>4007</v>
      </c>
      <c r="G716" s="142">
        <v>19291</v>
      </c>
      <c r="H716" s="142">
        <v>20000</v>
      </c>
      <c r="I716" s="148">
        <v>0.037</v>
      </c>
      <c r="J716" s="147" t="s">
        <v>176</v>
      </c>
      <c r="K716" s="147" t="s">
        <v>176</v>
      </c>
    </row>
    <row r="717" ht="18.95" hidden="1" customHeight="1" spans="1:11">
      <c r="A717" s="139"/>
      <c r="B717" s="109"/>
      <c r="C717" s="109" t="s">
        <v>1391</v>
      </c>
      <c r="D717" s="694" t="s">
        <v>1403</v>
      </c>
      <c r="E717" s="109" t="s">
        <v>176</v>
      </c>
      <c r="F717" s="62" t="s">
        <v>4008</v>
      </c>
      <c r="G717" s="142">
        <v>5334</v>
      </c>
      <c r="H717" s="142">
        <v>5400</v>
      </c>
      <c r="I717" s="148">
        <v>0.012</v>
      </c>
      <c r="J717" s="147" t="s">
        <v>176</v>
      </c>
      <c r="K717" s="147" t="s">
        <v>176</v>
      </c>
    </row>
    <row r="718" ht="18.95" hidden="1" customHeight="1" spans="1:11">
      <c r="A718" s="139"/>
      <c r="B718" s="109"/>
      <c r="C718" s="109" t="s">
        <v>1391</v>
      </c>
      <c r="D718" s="694" t="s">
        <v>1405</v>
      </c>
      <c r="E718" s="109" t="s">
        <v>176</v>
      </c>
      <c r="F718" s="60" t="s">
        <v>4009</v>
      </c>
      <c r="G718" s="142">
        <v>9091</v>
      </c>
      <c r="H718" s="141">
        <v>9370</v>
      </c>
      <c r="I718" s="148">
        <v>0.031</v>
      </c>
      <c r="J718" s="147" t="s">
        <v>176</v>
      </c>
      <c r="K718" s="147" t="s">
        <v>176</v>
      </c>
    </row>
    <row r="719" ht="18.95" hidden="1" customHeight="1" spans="1:11">
      <c r="A719" s="139"/>
      <c r="B719" s="695" t="s">
        <v>1290</v>
      </c>
      <c r="C719" s="109"/>
      <c r="D719" s="108">
        <v>21099</v>
      </c>
      <c r="E719" s="109"/>
      <c r="F719" s="61" t="s">
        <v>1406</v>
      </c>
      <c r="G719" s="140">
        <v>35735</v>
      </c>
      <c r="H719" s="140">
        <v>36800</v>
      </c>
      <c r="I719" s="146">
        <v>0.03</v>
      </c>
      <c r="J719" s="147" t="s">
        <v>176</v>
      </c>
      <c r="K719" s="147" t="s">
        <v>176</v>
      </c>
    </row>
    <row r="720" ht="18.95" hidden="1" customHeight="1" spans="1:11">
      <c r="A720" s="139"/>
      <c r="B720" s="109"/>
      <c r="C720" s="108">
        <v>21099</v>
      </c>
      <c r="D720" s="108">
        <v>2109901</v>
      </c>
      <c r="E720" s="109" t="s">
        <v>176</v>
      </c>
      <c r="F720" s="60" t="s">
        <v>4010</v>
      </c>
      <c r="G720" s="142">
        <v>35735</v>
      </c>
      <c r="H720" s="142">
        <v>36800</v>
      </c>
      <c r="I720" s="148">
        <v>0.03</v>
      </c>
      <c r="J720" s="147" t="s">
        <v>176</v>
      </c>
      <c r="K720" s="147" t="s">
        <v>176</v>
      </c>
    </row>
    <row r="721" ht="18.95" customHeight="1" spans="1:11">
      <c r="A721" s="139" t="s">
        <v>164</v>
      </c>
      <c r="B721" s="109" t="s">
        <v>165</v>
      </c>
      <c r="C721" s="109"/>
      <c r="D721" s="101" t="s">
        <v>1409</v>
      </c>
      <c r="E721" s="109"/>
      <c r="F721" s="61" t="s">
        <v>1408</v>
      </c>
      <c r="G721" s="140">
        <v>1088202</v>
      </c>
      <c r="H721" s="140">
        <v>1132000</v>
      </c>
      <c r="I721" s="146">
        <v>0.04</v>
      </c>
      <c r="J721" s="147" t="s">
        <v>176</v>
      </c>
      <c r="K721" s="147" t="s">
        <v>176</v>
      </c>
    </row>
    <row r="722" ht="18.95" hidden="1" customHeight="1" spans="1:11">
      <c r="A722" s="139" t="s">
        <v>165</v>
      </c>
      <c r="B722" s="695" t="s">
        <v>1409</v>
      </c>
      <c r="C722" s="109"/>
      <c r="D722" s="101" t="s">
        <v>1411</v>
      </c>
      <c r="E722" s="109"/>
      <c r="F722" s="60" t="s">
        <v>1410</v>
      </c>
      <c r="G722" s="141">
        <v>51622</v>
      </c>
      <c r="H722" s="141">
        <v>53000</v>
      </c>
      <c r="I722" s="148">
        <v>0.027</v>
      </c>
      <c r="J722" s="147" t="s">
        <v>176</v>
      </c>
      <c r="K722" s="147" t="s">
        <v>176</v>
      </c>
    </row>
    <row r="723" ht="18.95" hidden="1" customHeight="1" spans="1:11">
      <c r="A723" s="139" t="s">
        <v>165</v>
      </c>
      <c r="B723" s="109" t="s">
        <v>165</v>
      </c>
      <c r="C723" s="109" t="s">
        <v>1411</v>
      </c>
      <c r="D723" s="101" t="s">
        <v>1412</v>
      </c>
      <c r="E723" s="109" t="s">
        <v>176</v>
      </c>
      <c r="F723" s="60" t="s">
        <v>3561</v>
      </c>
      <c r="G723" s="142">
        <v>24703</v>
      </c>
      <c r="H723" s="142">
        <v>25800</v>
      </c>
      <c r="I723" s="148">
        <v>0.044</v>
      </c>
      <c r="J723" s="147" t="s">
        <v>176</v>
      </c>
      <c r="K723" s="147" t="s">
        <v>3338</v>
      </c>
    </row>
    <row r="724" ht="18.95" hidden="1" customHeight="1" spans="1:11">
      <c r="A724" s="139" t="s">
        <v>165</v>
      </c>
      <c r="B724" s="109" t="s">
        <v>165</v>
      </c>
      <c r="C724" s="109" t="s">
        <v>1411</v>
      </c>
      <c r="D724" s="101" t="s">
        <v>1413</v>
      </c>
      <c r="E724" s="109" t="s">
        <v>176</v>
      </c>
      <c r="F724" s="60" t="s">
        <v>3562</v>
      </c>
      <c r="G724" s="142">
        <v>3227</v>
      </c>
      <c r="H724" s="142">
        <v>3300</v>
      </c>
      <c r="I724" s="148">
        <v>0.023</v>
      </c>
      <c r="J724" s="147" t="s">
        <v>176</v>
      </c>
      <c r="K724" s="147" t="s">
        <v>3338</v>
      </c>
    </row>
    <row r="725" ht="18.95" hidden="1" customHeight="1" spans="1:11">
      <c r="A725" s="139" t="s">
        <v>165</v>
      </c>
      <c r="B725" s="109" t="s">
        <v>165</v>
      </c>
      <c r="C725" s="109" t="s">
        <v>1411</v>
      </c>
      <c r="D725" s="101" t="s">
        <v>1414</v>
      </c>
      <c r="E725" s="109" t="s">
        <v>176</v>
      </c>
      <c r="F725" s="60" t="s">
        <v>3563</v>
      </c>
      <c r="G725" s="142">
        <v>306</v>
      </c>
      <c r="H725" s="142">
        <v>315</v>
      </c>
      <c r="I725" s="148">
        <v>0.029</v>
      </c>
      <c r="J725" s="147" t="s">
        <v>176</v>
      </c>
      <c r="K725" s="147" t="s">
        <v>3338</v>
      </c>
    </row>
    <row r="726" ht="18.95" hidden="1" customHeight="1" spans="1:11">
      <c r="A726" s="139" t="s">
        <v>165</v>
      </c>
      <c r="B726" s="109" t="s">
        <v>165</v>
      </c>
      <c r="C726" s="109" t="s">
        <v>1411</v>
      </c>
      <c r="D726" s="101" t="s">
        <v>1416</v>
      </c>
      <c r="E726" s="109" t="s">
        <v>176</v>
      </c>
      <c r="F726" s="60" t="s">
        <v>4011</v>
      </c>
      <c r="G726" s="142">
        <v>1534</v>
      </c>
      <c r="H726" s="142">
        <v>1580</v>
      </c>
      <c r="I726" s="148">
        <v>0.03</v>
      </c>
      <c r="J726" s="147" t="s">
        <v>176</v>
      </c>
      <c r="K726" s="147" t="s">
        <v>3338</v>
      </c>
    </row>
    <row r="727" ht="18.95" hidden="1" customHeight="1" spans="1:11">
      <c r="A727" s="139" t="s">
        <v>165</v>
      </c>
      <c r="B727" s="109"/>
      <c r="C727" s="109" t="s">
        <v>1411</v>
      </c>
      <c r="D727" s="101" t="s">
        <v>1418</v>
      </c>
      <c r="E727" s="109" t="s">
        <v>176</v>
      </c>
      <c r="F727" s="60" t="s">
        <v>4012</v>
      </c>
      <c r="G727" s="142">
        <v>1042</v>
      </c>
      <c r="H727" s="142">
        <v>1080</v>
      </c>
      <c r="I727" s="148">
        <v>0.036</v>
      </c>
      <c r="J727" s="147" t="s">
        <v>176</v>
      </c>
      <c r="K727" s="147" t="s">
        <v>3338</v>
      </c>
    </row>
    <row r="728" ht="18.95" hidden="1" customHeight="1" spans="1:11">
      <c r="A728" s="139" t="s">
        <v>165</v>
      </c>
      <c r="B728" s="109" t="s">
        <v>165</v>
      </c>
      <c r="C728" s="109" t="s">
        <v>1411</v>
      </c>
      <c r="D728" s="101" t="s">
        <v>1420</v>
      </c>
      <c r="E728" s="109" t="s">
        <v>176</v>
      </c>
      <c r="F728" s="60" t="s">
        <v>4013</v>
      </c>
      <c r="G728" s="142">
        <v>59</v>
      </c>
      <c r="H728" s="142">
        <v>61</v>
      </c>
      <c r="I728" s="148">
        <v>0.034</v>
      </c>
      <c r="J728" s="147" t="s">
        <v>176</v>
      </c>
      <c r="K728" s="147" t="s">
        <v>3338</v>
      </c>
    </row>
    <row r="729" ht="18.95" hidden="1" customHeight="1" spans="1:11">
      <c r="A729" s="139" t="s">
        <v>165</v>
      </c>
      <c r="B729" s="109" t="s">
        <v>165</v>
      </c>
      <c r="C729" s="109" t="s">
        <v>1411</v>
      </c>
      <c r="D729" s="101" t="s">
        <v>1422</v>
      </c>
      <c r="E729" s="109" t="s">
        <v>176</v>
      </c>
      <c r="F729" s="60" t="s">
        <v>4014</v>
      </c>
      <c r="G729" s="142">
        <v>186</v>
      </c>
      <c r="H729" s="142">
        <v>190</v>
      </c>
      <c r="I729" s="148">
        <v>0.022</v>
      </c>
      <c r="J729" s="147" t="s">
        <v>176</v>
      </c>
      <c r="K729" s="147" t="s">
        <v>3338</v>
      </c>
    </row>
    <row r="730" ht="18.95" hidden="1" customHeight="1" spans="1:11">
      <c r="A730" s="139" t="s">
        <v>165</v>
      </c>
      <c r="B730" s="109" t="s">
        <v>165</v>
      </c>
      <c r="C730" s="109" t="s">
        <v>1411</v>
      </c>
      <c r="D730" s="101" t="s">
        <v>1424</v>
      </c>
      <c r="E730" s="109" t="s">
        <v>176</v>
      </c>
      <c r="F730" s="65" t="s">
        <v>4015</v>
      </c>
      <c r="G730" s="142">
        <v>20565</v>
      </c>
      <c r="H730" s="143">
        <v>20674</v>
      </c>
      <c r="I730" s="149">
        <v>0.005</v>
      </c>
      <c r="J730" s="147" t="s">
        <v>176</v>
      </c>
      <c r="K730" s="147" t="s">
        <v>3338</v>
      </c>
    </row>
    <row r="731" ht="18.95" hidden="1" customHeight="1" spans="1:11">
      <c r="A731" s="139" t="s">
        <v>165</v>
      </c>
      <c r="B731" s="109" t="s">
        <v>1409</v>
      </c>
      <c r="C731" s="109" t="s">
        <v>165</v>
      </c>
      <c r="D731" s="101" t="s">
        <v>1426</v>
      </c>
      <c r="E731" s="109"/>
      <c r="F731" s="60" t="s">
        <v>1425</v>
      </c>
      <c r="G731" s="141">
        <v>11112</v>
      </c>
      <c r="H731" s="141">
        <v>11400</v>
      </c>
      <c r="I731" s="148">
        <v>0.026</v>
      </c>
      <c r="J731" s="147" t="s">
        <v>176</v>
      </c>
      <c r="K731" s="147" t="s">
        <v>176</v>
      </c>
    </row>
    <row r="732" ht="18.95" hidden="1" customHeight="1" spans="1:11">
      <c r="A732" s="139" t="s">
        <v>165</v>
      </c>
      <c r="B732" s="109" t="s">
        <v>165</v>
      </c>
      <c r="C732" s="695" t="s">
        <v>1426</v>
      </c>
      <c r="D732" s="101" t="s">
        <v>1428</v>
      </c>
      <c r="E732" s="109" t="s">
        <v>176</v>
      </c>
      <c r="F732" s="39" t="s">
        <v>4016</v>
      </c>
      <c r="G732" s="142">
        <v>334</v>
      </c>
      <c r="H732" s="140">
        <v>345</v>
      </c>
      <c r="I732" s="146">
        <v>0.033</v>
      </c>
      <c r="J732" s="147" t="s">
        <v>176</v>
      </c>
      <c r="K732" s="147" t="s">
        <v>3338</v>
      </c>
    </row>
    <row r="733" ht="18.95" hidden="1" customHeight="1" spans="1:11">
      <c r="A733" s="139" t="s">
        <v>165</v>
      </c>
      <c r="B733" s="109" t="s">
        <v>165</v>
      </c>
      <c r="C733" s="695" t="s">
        <v>1426</v>
      </c>
      <c r="D733" s="101" t="s">
        <v>1430</v>
      </c>
      <c r="E733" s="109" t="s">
        <v>176</v>
      </c>
      <c r="F733" s="60" t="s">
        <v>4017</v>
      </c>
      <c r="G733" s="142">
        <v>434</v>
      </c>
      <c r="H733" s="141">
        <v>450</v>
      </c>
      <c r="I733" s="148">
        <v>0.037</v>
      </c>
      <c r="J733" s="147" t="s">
        <v>176</v>
      </c>
      <c r="K733" s="147" t="s">
        <v>3338</v>
      </c>
    </row>
    <row r="734" ht="18.95" hidden="1" customHeight="1" spans="1:11">
      <c r="A734" s="139" t="s">
        <v>165</v>
      </c>
      <c r="B734" s="109" t="s">
        <v>165</v>
      </c>
      <c r="C734" s="695" t="s">
        <v>1426</v>
      </c>
      <c r="D734" s="101" t="s">
        <v>1432</v>
      </c>
      <c r="E734" s="109" t="s">
        <v>176</v>
      </c>
      <c r="F734" s="65" t="s">
        <v>4018</v>
      </c>
      <c r="G734" s="142">
        <v>10344</v>
      </c>
      <c r="H734" s="143">
        <v>10605</v>
      </c>
      <c r="I734" s="149">
        <v>0.025</v>
      </c>
      <c r="J734" s="147" t="s">
        <v>176</v>
      </c>
      <c r="K734" s="147" t="s">
        <v>3338</v>
      </c>
    </row>
    <row r="735" ht="18.95" hidden="1" customHeight="1" spans="1:11">
      <c r="A735" s="139" t="s">
        <v>165</v>
      </c>
      <c r="B735" s="695" t="s">
        <v>1409</v>
      </c>
      <c r="C735" s="109"/>
      <c r="D735" s="101" t="s">
        <v>1434</v>
      </c>
      <c r="E735" s="109"/>
      <c r="F735" s="60" t="s">
        <v>1433</v>
      </c>
      <c r="G735" s="141">
        <v>356574</v>
      </c>
      <c r="H735" s="141">
        <v>371000</v>
      </c>
      <c r="I735" s="148">
        <v>0.04</v>
      </c>
      <c r="J735" s="147" t="s">
        <v>176</v>
      </c>
      <c r="K735" s="147" t="s">
        <v>176</v>
      </c>
    </row>
    <row r="736" ht="18.95" hidden="1" customHeight="1" spans="1:11">
      <c r="A736" s="139" t="s">
        <v>165</v>
      </c>
      <c r="B736" s="109" t="s">
        <v>165</v>
      </c>
      <c r="C736" s="695" t="s">
        <v>1434</v>
      </c>
      <c r="D736" s="101" t="s">
        <v>1436</v>
      </c>
      <c r="E736" s="109" t="s">
        <v>176</v>
      </c>
      <c r="F736" s="60" t="s">
        <v>4019</v>
      </c>
      <c r="G736" s="142">
        <v>347</v>
      </c>
      <c r="H736" s="142">
        <v>360</v>
      </c>
      <c r="I736" s="148">
        <v>0.037</v>
      </c>
      <c r="J736" s="147" t="s">
        <v>176</v>
      </c>
      <c r="K736" s="147" t="s">
        <v>3338</v>
      </c>
    </row>
    <row r="737" ht="18.95" hidden="1" customHeight="1" spans="1:11">
      <c r="A737" s="139" t="s">
        <v>165</v>
      </c>
      <c r="B737" s="109" t="s">
        <v>165</v>
      </c>
      <c r="C737" s="695" t="s">
        <v>1434</v>
      </c>
      <c r="D737" s="101" t="s">
        <v>1438</v>
      </c>
      <c r="E737" s="109" t="s">
        <v>176</v>
      </c>
      <c r="F737" s="60" t="s">
        <v>4020</v>
      </c>
      <c r="G737" s="142">
        <v>275881</v>
      </c>
      <c r="H737" s="142">
        <v>288000</v>
      </c>
      <c r="I737" s="148">
        <v>0.044</v>
      </c>
      <c r="J737" s="147" t="s">
        <v>176</v>
      </c>
      <c r="K737" s="147" t="s">
        <v>3338</v>
      </c>
    </row>
    <row r="738" ht="18.95" hidden="1" customHeight="1" spans="1:11">
      <c r="A738" s="139" t="s">
        <v>165</v>
      </c>
      <c r="B738" s="109" t="s">
        <v>165</v>
      </c>
      <c r="C738" s="695" t="s">
        <v>1434</v>
      </c>
      <c r="D738" s="101" t="s">
        <v>1440</v>
      </c>
      <c r="E738" s="109" t="s">
        <v>176</v>
      </c>
      <c r="F738" s="60" t="s">
        <v>4021</v>
      </c>
      <c r="G738" s="142">
        <v>33</v>
      </c>
      <c r="H738" s="142">
        <v>34</v>
      </c>
      <c r="I738" s="148">
        <v>0.03</v>
      </c>
      <c r="J738" s="147" t="s">
        <v>176</v>
      </c>
      <c r="K738" s="147" t="s">
        <v>3338</v>
      </c>
    </row>
    <row r="739" ht="18.95" hidden="1" customHeight="1" spans="1:11">
      <c r="A739" s="139" t="s">
        <v>165</v>
      </c>
      <c r="B739" s="109" t="s">
        <v>165</v>
      </c>
      <c r="C739" s="695" t="s">
        <v>1434</v>
      </c>
      <c r="D739" s="101" t="s">
        <v>1442</v>
      </c>
      <c r="E739" s="109" t="s">
        <v>176</v>
      </c>
      <c r="F739" s="60" t="s">
        <v>4022</v>
      </c>
      <c r="G739" s="142">
        <v>23811</v>
      </c>
      <c r="H739" s="142">
        <v>24500</v>
      </c>
      <c r="I739" s="148">
        <v>0.029</v>
      </c>
      <c r="J739" s="147" t="s">
        <v>176</v>
      </c>
      <c r="K739" s="147" t="s">
        <v>3338</v>
      </c>
    </row>
    <row r="740" ht="18.95" hidden="1" customHeight="1" spans="1:11">
      <c r="A740" s="139" t="s">
        <v>165</v>
      </c>
      <c r="B740" s="109"/>
      <c r="C740" s="695" t="s">
        <v>1434</v>
      </c>
      <c r="D740" s="101" t="s">
        <v>1444</v>
      </c>
      <c r="E740" s="109" t="s">
        <v>176</v>
      </c>
      <c r="F740" s="60" t="s">
        <v>4023</v>
      </c>
      <c r="G740" s="142">
        <v>20</v>
      </c>
      <c r="H740" s="142">
        <v>100</v>
      </c>
      <c r="I740" s="148">
        <v>4</v>
      </c>
      <c r="J740" s="147" t="s">
        <v>176</v>
      </c>
      <c r="K740" s="147" t="s">
        <v>3338</v>
      </c>
    </row>
    <row r="741" ht="18.95" hidden="1" customHeight="1" spans="1:11">
      <c r="A741" s="139" t="s">
        <v>165</v>
      </c>
      <c r="B741" s="109" t="s">
        <v>165</v>
      </c>
      <c r="C741" s="695" t="s">
        <v>1434</v>
      </c>
      <c r="D741" s="101" t="s">
        <v>1446</v>
      </c>
      <c r="E741" s="109" t="s">
        <v>176</v>
      </c>
      <c r="F741" s="60" t="s">
        <v>4024</v>
      </c>
      <c r="G741" s="142">
        <v>26</v>
      </c>
      <c r="H741" s="142">
        <v>27</v>
      </c>
      <c r="I741" s="148">
        <v>0.038</v>
      </c>
      <c r="J741" s="147" t="s">
        <v>176</v>
      </c>
      <c r="K741" s="147" t="s">
        <v>3338</v>
      </c>
    </row>
    <row r="742" ht="18.95" hidden="1" customHeight="1" spans="1:11">
      <c r="A742" s="139" t="s">
        <v>165</v>
      </c>
      <c r="B742" s="109" t="s">
        <v>165</v>
      </c>
      <c r="C742" s="695" t="s">
        <v>1434</v>
      </c>
      <c r="D742" s="101" t="s">
        <v>1448</v>
      </c>
      <c r="E742" s="109" t="s">
        <v>176</v>
      </c>
      <c r="F742" s="60" t="s">
        <v>4025</v>
      </c>
      <c r="G742" s="142">
        <v>21085</v>
      </c>
      <c r="H742" s="141">
        <v>22000</v>
      </c>
      <c r="I742" s="148">
        <v>0.043</v>
      </c>
      <c r="J742" s="147" t="s">
        <v>176</v>
      </c>
      <c r="K742" s="147" t="s">
        <v>3338</v>
      </c>
    </row>
    <row r="743" ht="18.95" hidden="1" customHeight="1" spans="1:11">
      <c r="A743" s="139" t="s">
        <v>165</v>
      </c>
      <c r="B743" s="109" t="s">
        <v>165</v>
      </c>
      <c r="C743" s="695" t="s">
        <v>1434</v>
      </c>
      <c r="D743" s="101" t="s">
        <v>1450</v>
      </c>
      <c r="E743" s="109" t="s">
        <v>176</v>
      </c>
      <c r="F743" s="65" t="s">
        <v>4026</v>
      </c>
      <c r="G743" s="142">
        <v>35371</v>
      </c>
      <c r="H743" s="143">
        <v>35979</v>
      </c>
      <c r="I743" s="149">
        <v>0.017</v>
      </c>
      <c r="J743" s="147" t="s">
        <v>176</v>
      </c>
      <c r="K743" s="147" t="s">
        <v>3338</v>
      </c>
    </row>
    <row r="744" ht="18.95" hidden="1" customHeight="1" spans="1:11">
      <c r="A744" s="139" t="s">
        <v>165</v>
      </c>
      <c r="B744" s="695" t="s">
        <v>1409</v>
      </c>
      <c r="C744" s="109"/>
      <c r="D744" s="101" t="s">
        <v>1452</v>
      </c>
      <c r="E744" s="109"/>
      <c r="F744" s="60" t="s">
        <v>1451</v>
      </c>
      <c r="G744" s="141">
        <v>160429</v>
      </c>
      <c r="H744" s="141">
        <v>170000</v>
      </c>
      <c r="I744" s="148">
        <v>0.06</v>
      </c>
      <c r="J744" s="147" t="s">
        <v>176</v>
      </c>
      <c r="K744" s="147" t="s">
        <v>176</v>
      </c>
    </row>
    <row r="745" ht="18.95" hidden="1" customHeight="1" spans="1:11">
      <c r="A745" s="139" t="s">
        <v>165</v>
      </c>
      <c r="B745" s="109" t="s">
        <v>165</v>
      </c>
      <c r="C745" s="109" t="s">
        <v>1452</v>
      </c>
      <c r="D745" s="694" t="s">
        <v>1454</v>
      </c>
      <c r="E745" s="109" t="s">
        <v>176</v>
      </c>
      <c r="F745" s="60" t="s">
        <v>4027</v>
      </c>
      <c r="G745" s="142">
        <v>54132</v>
      </c>
      <c r="H745" s="142">
        <v>55500</v>
      </c>
      <c r="I745" s="148">
        <v>0.025</v>
      </c>
      <c r="J745" s="147" t="s">
        <v>176</v>
      </c>
      <c r="K745" s="147" t="s">
        <v>3338</v>
      </c>
    </row>
    <row r="746" ht="18.95" hidden="1" customHeight="1" spans="1:11">
      <c r="A746" s="139" t="s">
        <v>165</v>
      </c>
      <c r="B746" s="109" t="s">
        <v>165</v>
      </c>
      <c r="C746" s="109" t="s">
        <v>1452</v>
      </c>
      <c r="D746" s="101" t="s">
        <v>1456</v>
      </c>
      <c r="E746" s="109" t="s">
        <v>176</v>
      </c>
      <c r="F746" s="60" t="s">
        <v>4028</v>
      </c>
      <c r="G746" s="142">
        <v>41185</v>
      </c>
      <c r="H746" s="141">
        <v>42500</v>
      </c>
      <c r="I746" s="148">
        <v>0.032</v>
      </c>
      <c r="J746" s="147" t="s">
        <v>176</v>
      </c>
      <c r="K746" s="147" t="s">
        <v>3338</v>
      </c>
    </row>
    <row r="747" ht="18.95" hidden="1" customHeight="1" spans="1:11">
      <c r="A747" s="139" t="s">
        <v>165</v>
      </c>
      <c r="B747" s="109"/>
      <c r="C747" s="109" t="s">
        <v>1452</v>
      </c>
      <c r="D747" s="101" t="s">
        <v>1458</v>
      </c>
      <c r="E747" s="109" t="s">
        <v>176</v>
      </c>
      <c r="F747" s="60" t="s">
        <v>4029</v>
      </c>
      <c r="G747" s="142">
        <v>1210</v>
      </c>
      <c r="H747" s="142">
        <v>1250</v>
      </c>
      <c r="I747" s="148">
        <v>0.033</v>
      </c>
      <c r="J747" s="147" t="s">
        <v>176</v>
      </c>
      <c r="K747" s="147" t="s">
        <v>3338</v>
      </c>
    </row>
    <row r="748" ht="18.95" hidden="1" customHeight="1" spans="1:11">
      <c r="A748" s="139" t="s">
        <v>165</v>
      </c>
      <c r="B748" s="109" t="s">
        <v>165</v>
      </c>
      <c r="C748" s="109" t="s">
        <v>1452</v>
      </c>
      <c r="D748" s="101" t="s">
        <v>1460</v>
      </c>
      <c r="E748" s="109" t="s">
        <v>176</v>
      </c>
      <c r="F748" s="60" t="s">
        <v>4030</v>
      </c>
      <c r="G748" s="142">
        <v>2026</v>
      </c>
      <c r="H748" s="142">
        <v>8100</v>
      </c>
      <c r="I748" s="148">
        <v>2.998</v>
      </c>
      <c r="J748" s="147" t="s">
        <v>176</v>
      </c>
      <c r="K748" s="147" t="s">
        <v>3338</v>
      </c>
    </row>
    <row r="749" ht="18.95" hidden="1" customHeight="1" spans="1:11">
      <c r="A749" s="139" t="s">
        <v>165</v>
      </c>
      <c r="B749" s="109" t="s">
        <v>165</v>
      </c>
      <c r="C749" s="109" t="s">
        <v>1452</v>
      </c>
      <c r="D749" s="101" t="s">
        <v>1462</v>
      </c>
      <c r="E749" s="109" t="s">
        <v>176</v>
      </c>
      <c r="F749" s="65" t="s">
        <v>4031</v>
      </c>
      <c r="G749" s="142">
        <v>61876</v>
      </c>
      <c r="H749" s="143">
        <v>62650</v>
      </c>
      <c r="I749" s="149">
        <v>0.013</v>
      </c>
      <c r="J749" s="147" t="s">
        <v>176</v>
      </c>
      <c r="K749" s="147" t="s">
        <v>3338</v>
      </c>
    </row>
    <row r="750" ht="18.95" hidden="1" customHeight="1" spans="1:11">
      <c r="A750" s="139" t="s">
        <v>165</v>
      </c>
      <c r="B750" s="695" t="s">
        <v>1409</v>
      </c>
      <c r="C750" s="109"/>
      <c r="D750" s="101" t="s">
        <v>1464</v>
      </c>
      <c r="E750" s="109"/>
      <c r="F750" s="60" t="s">
        <v>1463</v>
      </c>
      <c r="G750" s="141">
        <v>73016</v>
      </c>
      <c r="H750" s="141">
        <v>76000</v>
      </c>
      <c r="I750" s="148">
        <v>0.041</v>
      </c>
      <c r="J750" s="147" t="s">
        <v>176</v>
      </c>
      <c r="K750" s="147" t="s">
        <v>176</v>
      </c>
    </row>
    <row r="751" ht="18.95" hidden="1" customHeight="1" spans="1:11">
      <c r="A751" s="139" t="s">
        <v>165</v>
      </c>
      <c r="B751" s="109" t="s">
        <v>165</v>
      </c>
      <c r="C751" s="109" t="s">
        <v>1464</v>
      </c>
      <c r="D751" s="101" t="s">
        <v>1466</v>
      </c>
      <c r="E751" s="109" t="s">
        <v>176</v>
      </c>
      <c r="F751" s="60" t="s">
        <v>4032</v>
      </c>
      <c r="G751" s="142">
        <v>43220</v>
      </c>
      <c r="H751" s="142">
        <v>45000</v>
      </c>
      <c r="I751" s="148">
        <v>0.041</v>
      </c>
      <c r="J751" s="147" t="s">
        <v>176</v>
      </c>
      <c r="K751" s="147" t="s">
        <v>3338</v>
      </c>
    </row>
    <row r="752" ht="18.95" hidden="1" customHeight="1" spans="1:11">
      <c r="A752" s="139"/>
      <c r="B752" s="109" t="s">
        <v>165</v>
      </c>
      <c r="C752" s="109" t="s">
        <v>1464</v>
      </c>
      <c r="D752" s="101" t="s">
        <v>1468</v>
      </c>
      <c r="E752" s="109" t="s">
        <v>176</v>
      </c>
      <c r="F752" s="60" t="s">
        <v>4033</v>
      </c>
      <c r="G752" s="142">
        <v>10678</v>
      </c>
      <c r="H752" s="142">
        <v>11000</v>
      </c>
      <c r="I752" s="148">
        <v>0.03</v>
      </c>
      <c r="J752" s="147" t="s">
        <v>176</v>
      </c>
      <c r="K752" s="147" t="s">
        <v>3338</v>
      </c>
    </row>
    <row r="753" ht="18.95" hidden="1" customHeight="1" spans="1:11">
      <c r="A753" s="139" t="s">
        <v>165</v>
      </c>
      <c r="B753" s="109" t="s">
        <v>165</v>
      </c>
      <c r="C753" s="109" t="s">
        <v>1464</v>
      </c>
      <c r="D753" s="101" t="s">
        <v>1470</v>
      </c>
      <c r="E753" s="109" t="s">
        <v>176</v>
      </c>
      <c r="F753" s="60" t="s">
        <v>4034</v>
      </c>
      <c r="G753" s="142">
        <v>5814</v>
      </c>
      <c r="H753" s="142">
        <v>6000</v>
      </c>
      <c r="I753" s="148">
        <v>0.032</v>
      </c>
      <c r="J753" s="147" t="s">
        <v>176</v>
      </c>
      <c r="K753" s="147" t="s">
        <v>3338</v>
      </c>
    </row>
    <row r="754" ht="18.95" hidden="1" customHeight="1" spans="1:11">
      <c r="A754" s="139" t="s">
        <v>165</v>
      </c>
      <c r="B754" s="109"/>
      <c r="C754" s="109" t="s">
        <v>1464</v>
      </c>
      <c r="D754" s="101" t="s">
        <v>1472</v>
      </c>
      <c r="E754" s="109" t="s">
        <v>176</v>
      </c>
      <c r="F754" s="60" t="s">
        <v>4035</v>
      </c>
      <c r="G754" s="142">
        <v>12722</v>
      </c>
      <c r="H754" s="142">
        <v>13400</v>
      </c>
      <c r="I754" s="148">
        <v>0.053</v>
      </c>
      <c r="J754" s="147" t="s">
        <v>176</v>
      </c>
      <c r="K754" s="147" t="s">
        <v>3338</v>
      </c>
    </row>
    <row r="755" ht="18.95" hidden="1" customHeight="1" spans="1:11">
      <c r="A755" s="139" t="s">
        <v>165</v>
      </c>
      <c r="B755" s="109" t="s">
        <v>165</v>
      </c>
      <c r="C755" s="109" t="s">
        <v>1464</v>
      </c>
      <c r="D755" s="101" t="s">
        <v>1474</v>
      </c>
      <c r="E755" s="109" t="s">
        <v>176</v>
      </c>
      <c r="F755" s="65" t="s">
        <v>4036</v>
      </c>
      <c r="G755" s="142">
        <v>582</v>
      </c>
      <c r="H755" s="144">
        <v>600</v>
      </c>
      <c r="I755" s="149">
        <v>0.031</v>
      </c>
      <c r="J755" s="147" t="s">
        <v>176</v>
      </c>
      <c r="K755" s="147" t="s">
        <v>3338</v>
      </c>
    </row>
    <row r="756" ht="18.95" hidden="1" customHeight="1" spans="1:11">
      <c r="A756" s="139" t="s">
        <v>165</v>
      </c>
      <c r="B756" s="695" t="s">
        <v>1409</v>
      </c>
      <c r="C756" s="109"/>
      <c r="D756" s="101" t="s">
        <v>1476</v>
      </c>
      <c r="E756" s="109"/>
      <c r="F756" s="60" t="s">
        <v>1475</v>
      </c>
      <c r="G756" s="141">
        <v>185803</v>
      </c>
      <c r="H756" s="141">
        <v>192600</v>
      </c>
      <c r="I756" s="148">
        <v>0.037</v>
      </c>
      <c r="J756" s="147" t="s">
        <v>176</v>
      </c>
      <c r="K756" s="147" t="s">
        <v>176</v>
      </c>
    </row>
    <row r="757" ht="18.95" hidden="1" customHeight="1" spans="1:11">
      <c r="A757" s="139" t="s">
        <v>165</v>
      </c>
      <c r="B757" s="109" t="s">
        <v>165</v>
      </c>
      <c r="C757" s="109" t="s">
        <v>1476</v>
      </c>
      <c r="D757" s="101" t="s">
        <v>1478</v>
      </c>
      <c r="E757" s="109" t="s">
        <v>176</v>
      </c>
      <c r="F757" s="60" t="s">
        <v>4037</v>
      </c>
      <c r="G757" s="142">
        <v>96894</v>
      </c>
      <c r="H757" s="142">
        <v>103000</v>
      </c>
      <c r="I757" s="148">
        <v>0.063</v>
      </c>
      <c r="J757" s="147" t="s">
        <v>176</v>
      </c>
      <c r="K757" s="147" t="s">
        <v>3338</v>
      </c>
    </row>
    <row r="758" ht="18.95" hidden="1" customHeight="1" spans="1:11">
      <c r="A758" s="139" t="s">
        <v>165</v>
      </c>
      <c r="B758" s="109" t="s">
        <v>165</v>
      </c>
      <c r="C758" s="109" t="s">
        <v>1476</v>
      </c>
      <c r="D758" s="101" t="s">
        <v>1480</v>
      </c>
      <c r="E758" s="109" t="s">
        <v>176</v>
      </c>
      <c r="F758" s="60" t="s">
        <v>4038</v>
      </c>
      <c r="G758" s="142">
        <v>677</v>
      </c>
      <c r="H758" s="142">
        <v>700</v>
      </c>
      <c r="I758" s="148">
        <v>0.034</v>
      </c>
      <c r="J758" s="147" t="s">
        <v>176</v>
      </c>
      <c r="K758" s="147" t="s">
        <v>3338</v>
      </c>
    </row>
    <row r="759" ht="18.95" hidden="1" customHeight="1" spans="1:11">
      <c r="A759" s="139" t="s">
        <v>165</v>
      </c>
      <c r="B759" s="109" t="s">
        <v>165</v>
      </c>
      <c r="C759" s="109" t="s">
        <v>1476</v>
      </c>
      <c r="D759" s="101" t="s">
        <v>1482</v>
      </c>
      <c r="E759" s="109" t="s">
        <v>176</v>
      </c>
      <c r="F759" s="60" t="s">
        <v>4039</v>
      </c>
      <c r="G759" s="142">
        <v>59</v>
      </c>
      <c r="H759" s="142">
        <v>60</v>
      </c>
      <c r="I759" s="148">
        <v>0.017</v>
      </c>
      <c r="J759" s="147" t="s">
        <v>176</v>
      </c>
      <c r="K759" s="147" t="s">
        <v>3338</v>
      </c>
    </row>
    <row r="760" ht="18.95" hidden="1" customHeight="1" spans="1:11">
      <c r="A760" s="139" t="s">
        <v>165</v>
      </c>
      <c r="B760" s="109" t="s">
        <v>165</v>
      </c>
      <c r="C760" s="109" t="s">
        <v>1476</v>
      </c>
      <c r="D760" s="101" t="s">
        <v>1484</v>
      </c>
      <c r="E760" s="109" t="s">
        <v>176</v>
      </c>
      <c r="F760" s="60" t="s">
        <v>4040</v>
      </c>
      <c r="G760" s="142">
        <v>4637</v>
      </c>
      <c r="H760" s="142">
        <v>4840</v>
      </c>
      <c r="I760" s="148">
        <v>0.044</v>
      </c>
      <c r="J760" s="147" t="s">
        <v>176</v>
      </c>
      <c r="K760" s="147" t="s">
        <v>3338</v>
      </c>
    </row>
    <row r="761" ht="18.95" hidden="1" customHeight="1" spans="1:11">
      <c r="A761" s="139" t="s">
        <v>165</v>
      </c>
      <c r="B761" s="109"/>
      <c r="C761" s="109" t="s">
        <v>1476</v>
      </c>
      <c r="D761" s="101" t="s">
        <v>1486</v>
      </c>
      <c r="E761" s="109" t="s">
        <v>176</v>
      </c>
      <c r="F761" s="65" t="s">
        <v>4041</v>
      </c>
      <c r="G761" s="142">
        <v>83536</v>
      </c>
      <c r="H761" s="143">
        <v>84000</v>
      </c>
      <c r="I761" s="149">
        <v>0.006</v>
      </c>
      <c r="J761" s="147" t="s">
        <v>176</v>
      </c>
      <c r="K761" s="147" t="s">
        <v>3338</v>
      </c>
    </row>
    <row r="762" ht="18.95" hidden="1" customHeight="1" spans="1:11">
      <c r="A762" s="139" t="s">
        <v>165</v>
      </c>
      <c r="B762" s="695" t="s">
        <v>1409</v>
      </c>
      <c r="C762" s="109"/>
      <c r="D762" s="101" t="s">
        <v>1488</v>
      </c>
      <c r="E762" s="109"/>
      <c r="F762" s="60" t="s">
        <v>1487</v>
      </c>
      <c r="G762" s="141">
        <v>44918</v>
      </c>
      <c r="H762" s="141">
        <v>45800</v>
      </c>
      <c r="I762" s="148">
        <v>0.02</v>
      </c>
      <c r="J762" s="147" t="s">
        <v>176</v>
      </c>
      <c r="K762" s="147" t="s">
        <v>176</v>
      </c>
    </row>
    <row r="763" ht="18.95" hidden="1" customHeight="1" spans="1:11">
      <c r="A763" s="139" t="s">
        <v>165</v>
      </c>
      <c r="B763" s="109" t="s">
        <v>165</v>
      </c>
      <c r="C763" s="109" t="s">
        <v>1488</v>
      </c>
      <c r="D763" s="101" t="s">
        <v>1490</v>
      </c>
      <c r="E763" s="109" t="s">
        <v>176</v>
      </c>
      <c r="F763" s="60" t="s">
        <v>4042</v>
      </c>
      <c r="G763" s="142">
        <v>0</v>
      </c>
      <c r="H763" s="142">
        <v>0</v>
      </c>
      <c r="I763" s="148" t="s">
        <v>165</v>
      </c>
      <c r="J763" s="147" t="s">
        <v>3338</v>
      </c>
      <c r="K763" s="147" t="s">
        <v>3338</v>
      </c>
    </row>
    <row r="764" ht="18.95" hidden="1" customHeight="1" spans="1:11">
      <c r="A764" s="139" t="s">
        <v>165</v>
      </c>
      <c r="B764" s="109" t="s">
        <v>165</v>
      </c>
      <c r="C764" s="109" t="s">
        <v>1488</v>
      </c>
      <c r="D764" s="101" t="s">
        <v>1492</v>
      </c>
      <c r="E764" s="109" t="s">
        <v>176</v>
      </c>
      <c r="F764" s="65" t="s">
        <v>4043</v>
      </c>
      <c r="G764" s="142">
        <v>44918</v>
      </c>
      <c r="H764" s="143">
        <v>45800</v>
      </c>
      <c r="I764" s="149">
        <v>0.02</v>
      </c>
      <c r="J764" s="147" t="s">
        <v>176</v>
      </c>
      <c r="K764" s="147" t="s">
        <v>3338</v>
      </c>
    </row>
    <row r="765" ht="18.95" hidden="1" customHeight="1" spans="1:11">
      <c r="A765" s="139" t="s">
        <v>165</v>
      </c>
      <c r="B765" s="695" t="s">
        <v>1409</v>
      </c>
      <c r="C765" s="109"/>
      <c r="D765" s="101" t="s">
        <v>1494</v>
      </c>
      <c r="E765" s="109"/>
      <c r="F765" s="60" t="s">
        <v>1493</v>
      </c>
      <c r="G765" s="141">
        <v>8904</v>
      </c>
      <c r="H765" s="141">
        <v>9100</v>
      </c>
      <c r="I765" s="148">
        <v>0.022</v>
      </c>
      <c r="J765" s="147" t="s">
        <v>176</v>
      </c>
      <c r="K765" s="147" t="s">
        <v>176</v>
      </c>
    </row>
    <row r="766" ht="18.95" hidden="1" customHeight="1" spans="1:11">
      <c r="A766" s="139" t="s">
        <v>165</v>
      </c>
      <c r="B766" s="109" t="s">
        <v>165</v>
      </c>
      <c r="C766" s="695" t="s">
        <v>1494</v>
      </c>
      <c r="D766" s="101" t="s">
        <v>1496</v>
      </c>
      <c r="E766" s="109" t="s">
        <v>176</v>
      </c>
      <c r="F766" s="60" t="s">
        <v>4044</v>
      </c>
      <c r="G766" s="142">
        <v>8904</v>
      </c>
      <c r="H766" s="142">
        <v>9100</v>
      </c>
      <c r="I766" s="148">
        <v>0.022</v>
      </c>
      <c r="J766" s="147" t="s">
        <v>176</v>
      </c>
      <c r="K766" s="147" t="s">
        <v>3338</v>
      </c>
    </row>
    <row r="767" ht="18.95" hidden="1" customHeight="1" spans="1:11">
      <c r="A767" s="139" t="s">
        <v>165</v>
      </c>
      <c r="B767" s="109"/>
      <c r="C767" s="695" t="s">
        <v>1494</v>
      </c>
      <c r="D767" s="101" t="s">
        <v>1498</v>
      </c>
      <c r="E767" s="109" t="s">
        <v>176</v>
      </c>
      <c r="F767" s="65" t="s">
        <v>4045</v>
      </c>
      <c r="G767" s="142">
        <v>0</v>
      </c>
      <c r="H767" s="143">
        <v>0</v>
      </c>
      <c r="I767" s="149" t="s">
        <v>165</v>
      </c>
      <c r="J767" s="147" t="s">
        <v>3338</v>
      </c>
      <c r="K767" s="147" t="s">
        <v>3338</v>
      </c>
    </row>
    <row r="768" ht="18.95" hidden="1" customHeight="1" spans="1:11">
      <c r="A768" s="139" t="s">
        <v>165</v>
      </c>
      <c r="B768" s="695" t="s">
        <v>1409</v>
      </c>
      <c r="C768" s="109"/>
      <c r="D768" s="101" t="s">
        <v>1500</v>
      </c>
      <c r="E768" s="109" t="s">
        <v>176</v>
      </c>
      <c r="F768" s="60" t="s">
        <v>3223</v>
      </c>
      <c r="G768" s="142">
        <v>882</v>
      </c>
      <c r="H768" s="141">
        <v>900</v>
      </c>
      <c r="I768" s="148">
        <v>0.02</v>
      </c>
      <c r="J768" s="147" t="s">
        <v>176</v>
      </c>
      <c r="K768" s="147" t="s">
        <v>176</v>
      </c>
    </row>
    <row r="769" ht="18.95" hidden="1" customHeight="1" spans="1:11">
      <c r="A769" s="139" t="s">
        <v>165</v>
      </c>
      <c r="B769" s="695" t="s">
        <v>1409</v>
      </c>
      <c r="C769" s="109"/>
      <c r="D769" s="101" t="s">
        <v>1502</v>
      </c>
      <c r="E769" s="109" t="s">
        <v>176</v>
      </c>
      <c r="F769" s="60" t="s">
        <v>4046</v>
      </c>
      <c r="G769" s="142">
        <v>33655</v>
      </c>
      <c r="H769" s="141">
        <v>35000</v>
      </c>
      <c r="I769" s="148">
        <v>0.04</v>
      </c>
      <c r="J769" s="147" t="s">
        <v>176</v>
      </c>
      <c r="K769" s="147" t="s">
        <v>176</v>
      </c>
    </row>
    <row r="770" ht="18.95" hidden="1" customHeight="1" spans="1:11">
      <c r="A770" s="139" t="s">
        <v>165</v>
      </c>
      <c r="B770" s="695" t="s">
        <v>1409</v>
      </c>
      <c r="C770" s="109"/>
      <c r="D770" s="101" t="s">
        <v>1504</v>
      </c>
      <c r="E770" s="109"/>
      <c r="F770" s="60" t="s">
        <v>1503</v>
      </c>
      <c r="G770" s="141">
        <v>39769</v>
      </c>
      <c r="H770" s="141">
        <v>41600</v>
      </c>
      <c r="I770" s="148">
        <v>0.046</v>
      </c>
      <c r="J770" s="147" t="s">
        <v>176</v>
      </c>
      <c r="K770" s="147" t="s">
        <v>176</v>
      </c>
    </row>
    <row r="771" ht="18.95" hidden="1" customHeight="1" spans="1:11">
      <c r="A771" s="139" t="s">
        <v>165</v>
      </c>
      <c r="B771" s="109" t="s">
        <v>165</v>
      </c>
      <c r="C771" s="695" t="s">
        <v>1504</v>
      </c>
      <c r="D771" s="101" t="s">
        <v>1506</v>
      </c>
      <c r="E771" s="109" t="s">
        <v>176</v>
      </c>
      <c r="F771" s="60" t="s">
        <v>4047</v>
      </c>
      <c r="G771" s="142">
        <v>12086</v>
      </c>
      <c r="H771" s="142">
        <v>12500</v>
      </c>
      <c r="I771" s="148">
        <v>0.034</v>
      </c>
      <c r="J771" s="147" t="s">
        <v>176</v>
      </c>
      <c r="K771" s="147" t="s">
        <v>3338</v>
      </c>
    </row>
    <row r="772" ht="18.95" hidden="1" customHeight="1" spans="1:11">
      <c r="A772" s="139" t="s">
        <v>165</v>
      </c>
      <c r="B772" s="109" t="s">
        <v>165</v>
      </c>
      <c r="C772" s="695" t="s">
        <v>1504</v>
      </c>
      <c r="D772" s="101" t="s">
        <v>1508</v>
      </c>
      <c r="E772" s="109" t="s">
        <v>176</v>
      </c>
      <c r="F772" s="60" t="s">
        <v>4048</v>
      </c>
      <c r="G772" s="142">
        <v>8584</v>
      </c>
      <c r="H772" s="142">
        <v>8800</v>
      </c>
      <c r="I772" s="148">
        <v>0.025</v>
      </c>
      <c r="J772" s="147" t="s">
        <v>176</v>
      </c>
      <c r="K772" s="147" t="s">
        <v>3338</v>
      </c>
    </row>
    <row r="773" ht="18.95" hidden="1" customHeight="1" spans="1:11">
      <c r="A773" s="139" t="s">
        <v>165</v>
      </c>
      <c r="B773" s="109"/>
      <c r="C773" s="695" t="s">
        <v>1504</v>
      </c>
      <c r="D773" s="101" t="s">
        <v>1510</v>
      </c>
      <c r="E773" s="109" t="s">
        <v>176</v>
      </c>
      <c r="F773" s="60" t="s">
        <v>4049</v>
      </c>
      <c r="G773" s="142">
        <v>11949</v>
      </c>
      <c r="H773" s="142">
        <v>13000</v>
      </c>
      <c r="I773" s="148">
        <v>0.088</v>
      </c>
      <c r="J773" s="147" t="s">
        <v>176</v>
      </c>
      <c r="K773" s="147" t="s">
        <v>3338</v>
      </c>
    </row>
    <row r="774" ht="18.95" hidden="1" customHeight="1" spans="1:11">
      <c r="A774" s="139" t="s">
        <v>165</v>
      </c>
      <c r="B774" s="109"/>
      <c r="C774" s="695" t="s">
        <v>1504</v>
      </c>
      <c r="D774" s="101" t="s">
        <v>1512</v>
      </c>
      <c r="E774" s="109" t="s">
        <v>176</v>
      </c>
      <c r="F774" s="60" t="s">
        <v>4050</v>
      </c>
      <c r="G774" s="142">
        <v>81</v>
      </c>
      <c r="H774" s="141">
        <v>86</v>
      </c>
      <c r="I774" s="148">
        <v>0.062</v>
      </c>
      <c r="J774" s="147" t="s">
        <v>176</v>
      </c>
      <c r="K774" s="147" t="s">
        <v>3338</v>
      </c>
    </row>
    <row r="775" ht="18.95" hidden="1" customHeight="1" spans="1:11">
      <c r="A775" s="139" t="s">
        <v>165</v>
      </c>
      <c r="B775" s="109"/>
      <c r="C775" s="695" t="s">
        <v>1504</v>
      </c>
      <c r="D775" s="101" t="s">
        <v>1514</v>
      </c>
      <c r="E775" s="109" t="s">
        <v>176</v>
      </c>
      <c r="F775" s="65" t="s">
        <v>4051</v>
      </c>
      <c r="G775" s="142">
        <v>7069</v>
      </c>
      <c r="H775" s="143">
        <v>7214</v>
      </c>
      <c r="I775" s="149">
        <v>0.021</v>
      </c>
      <c r="J775" s="147" t="s">
        <v>176</v>
      </c>
      <c r="K775" s="147" t="s">
        <v>3338</v>
      </c>
    </row>
    <row r="776" ht="18.95" hidden="1" customHeight="1" spans="1:11">
      <c r="A776" s="139" t="s">
        <v>165</v>
      </c>
      <c r="B776" s="695" t="s">
        <v>1409</v>
      </c>
      <c r="C776" s="109"/>
      <c r="D776" s="101" t="s">
        <v>1516</v>
      </c>
      <c r="E776" s="109" t="s">
        <v>176</v>
      </c>
      <c r="F776" s="60" t="s">
        <v>4052</v>
      </c>
      <c r="G776" s="142">
        <v>31169</v>
      </c>
      <c r="H776" s="141">
        <v>32800</v>
      </c>
      <c r="I776" s="148">
        <v>0.052</v>
      </c>
      <c r="J776" s="147" t="s">
        <v>176</v>
      </c>
      <c r="K776" s="147" t="s">
        <v>176</v>
      </c>
    </row>
    <row r="777" ht="18.95" hidden="1" customHeight="1" spans="1:11">
      <c r="A777" s="139" t="s">
        <v>165</v>
      </c>
      <c r="B777" s="695" t="s">
        <v>1409</v>
      </c>
      <c r="C777" s="109"/>
      <c r="D777" s="101" t="s">
        <v>1518</v>
      </c>
      <c r="E777" s="109" t="s">
        <v>176</v>
      </c>
      <c r="F777" s="60" t="s">
        <v>3224</v>
      </c>
      <c r="G777" s="142">
        <v>4638</v>
      </c>
      <c r="H777" s="141">
        <v>5000</v>
      </c>
      <c r="I777" s="148">
        <v>0.078</v>
      </c>
      <c r="J777" s="147" t="s">
        <v>176</v>
      </c>
      <c r="K777" s="147" t="s">
        <v>176</v>
      </c>
    </row>
    <row r="778" hidden="1" spans="1:11">
      <c r="A778" s="139" t="s">
        <v>165</v>
      </c>
      <c r="B778" s="695" t="s">
        <v>1409</v>
      </c>
      <c r="C778" s="109"/>
      <c r="D778" s="101" t="s">
        <v>1520</v>
      </c>
      <c r="E778" s="109"/>
      <c r="F778" s="60" t="s">
        <v>1519</v>
      </c>
      <c r="G778" s="141">
        <v>27453</v>
      </c>
      <c r="H778" s="141">
        <v>28100</v>
      </c>
      <c r="I778" s="148">
        <v>0.024</v>
      </c>
      <c r="J778" s="147" t="s">
        <v>176</v>
      </c>
      <c r="K778" s="147" t="s">
        <v>176</v>
      </c>
    </row>
    <row r="779" hidden="1" spans="1:11">
      <c r="A779" s="139" t="s">
        <v>165</v>
      </c>
      <c r="B779" s="109" t="s">
        <v>165</v>
      </c>
      <c r="C779" s="695" t="s">
        <v>1520</v>
      </c>
      <c r="D779" s="101" t="s">
        <v>1521</v>
      </c>
      <c r="E779" s="109" t="s">
        <v>176</v>
      </c>
      <c r="F779" s="60" t="s">
        <v>3561</v>
      </c>
      <c r="G779" s="142">
        <v>0</v>
      </c>
      <c r="H779" s="142"/>
      <c r="I779" s="148" t="s">
        <v>165</v>
      </c>
      <c r="J779" s="147" t="s">
        <v>3338</v>
      </c>
      <c r="K779" s="147" t="s">
        <v>3338</v>
      </c>
    </row>
    <row r="780" hidden="1" spans="1:11">
      <c r="A780" s="139" t="s">
        <v>165</v>
      </c>
      <c r="B780" s="109" t="s">
        <v>165</v>
      </c>
      <c r="C780" s="695" t="s">
        <v>1520</v>
      </c>
      <c r="D780" s="101" t="s">
        <v>1522</v>
      </c>
      <c r="E780" s="109" t="s">
        <v>176</v>
      </c>
      <c r="F780" s="60" t="s">
        <v>3562</v>
      </c>
      <c r="G780" s="142">
        <v>50</v>
      </c>
      <c r="H780" s="142">
        <v>52</v>
      </c>
      <c r="I780" s="148">
        <v>0.04</v>
      </c>
      <c r="J780" s="147" t="s">
        <v>176</v>
      </c>
      <c r="K780" s="147" t="s">
        <v>3338</v>
      </c>
    </row>
    <row r="781" hidden="1" spans="1:11">
      <c r="A781" s="139" t="s">
        <v>165</v>
      </c>
      <c r="B781" s="109"/>
      <c r="C781" s="695" t="s">
        <v>1520</v>
      </c>
      <c r="D781" s="101" t="s">
        <v>1523</v>
      </c>
      <c r="E781" s="109" t="s">
        <v>176</v>
      </c>
      <c r="F781" s="60" t="s">
        <v>3563</v>
      </c>
      <c r="G781" s="142">
        <v>0</v>
      </c>
      <c r="H781" s="142">
        <v>0</v>
      </c>
      <c r="I781" s="148" t="s">
        <v>165</v>
      </c>
      <c r="J781" s="147" t="s">
        <v>3338</v>
      </c>
      <c r="K781" s="147" t="s">
        <v>3338</v>
      </c>
    </row>
    <row r="782" hidden="1" spans="1:11">
      <c r="A782" s="139" t="s">
        <v>165</v>
      </c>
      <c r="B782" s="109"/>
      <c r="C782" s="695" t="s">
        <v>1520</v>
      </c>
      <c r="D782" s="101" t="s">
        <v>1525</v>
      </c>
      <c r="E782" s="109" t="s">
        <v>176</v>
      </c>
      <c r="F782" s="60" t="s">
        <v>4053</v>
      </c>
      <c r="G782" s="142">
        <v>0</v>
      </c>
      <c r="H782" s="141">
        <v>0</v>
      </c>
      <c r="I782" s="148" t="s">
        <v>165</v>
      </c>
      <c r="J782" s="147" t="s">
        <v>3338</v>
      </c>
      <c r="K782" s="147" t="s">
        <v>3338</v>
      </c>
    </row>
    <row r="783" hidden="1" spans="1:11">
      <c r="A783" s="139" t="s">
        <v>165</v>
      </c>
      <c r="B783" s="109"/>
      <c r="C783" s="695" t="s">
        <v>1520</v>
      </c>
      <c r="D783" s="101" t="s">
        <v>1527</v>
      </c>
      <c r="E783" s="109" t="s">
        <v>176</v>
      </c>
      <c r="F783" s="60" t="s">
        <v>4054</v>
      </c>
      <c r="G783" s="142">
        <v>0</v>
      </c>
      <c r="H783" s="142"/>
      <c r="I783" s="148" t="s">
        <v>165</v>
      </c>
      <c r="J783" s="147" t="s">
        <v>3338</v>
      </c>
      <c r="K783" s="147" t="s">
        <v>3338</v>
      </c>
    </row>
    <row r="784" hidden="1" spans="1:11">
      <c r="A784" s="139" t="s">
        <v>165</v>
      </c>
      <c r="B784" s="109" t="s">
        <v>165</v>
      </c>
      <c r="C784" s="695" t="s">
        <v>1520</v>
      </c>
      <c r="D784" s="101" t="s">
        <v>1529</v>
      </c>
      <c r="E784" s="109" t="s">
        <v>176</v>
      </c>
      <c r="F784" s="60" t="s">
        <v>4055</v>
      </c>
      <c r="G784" s="142">
        <v>0</v>
      </c>
      <c r="H784" s="142">
        <v>0</v>
      </c>
      <c r="I784" s="148" t="s">
        <v>165</v>
      </c>
      <c r="J784" s="147" t="s">
        <v>3338</v>
      </c>
      <c r="K784" s="147" t="s">
        <v>3338</v>
      </c>
    </row>
    <row r="785" hidden="1" spans="1:11">
      <c r="A785" s="139" t="s">
        <v>165</v>
      </c>
      <c r="B785" s="109" t="s">
        <v>165</v>
      </c>
      <c r="C785" s="695" t="s">
        <v>1520</v>
      </c>
      <c r="D785" s="101" t="s">
        <v>1531</v>
      </c>
      <c r="E785" s="109" t="s">
        <v>176</v>
      </c>
      <c r="F785" s="60" t="s">
        <v>4056</v>
      </c>
      <c r="G785" s="142">
        <v>12</v>
      </c>
      <c r="H785" s="142">
        <v>18</v>
      </c>
      <c r="I785" s="148">
        <v>0.5</v>
      </c>
      <c r="J785" s="147" t="s">
        <v>176</v>
      </c>
      <c r="K785" s="147" t="s">
        <v>3338</v>
      </c>
    </row>
    <row r="786" hidden="1" spans="1:11">
      <c r="A786" s="139" t="s">
        <v>165</v>
      </c>
      <c r="B786" s="109" t="s">
        <v>165</v>
      </c>
      <c r="C786" s="695" t="s">
        <v>1520</v>
      </c>
      <c r="D786" s="101" t="s">
        <v>1533</v>
      </c>
      <c r="E786" s="109" t="s">
        <v>176</v>
      </c>
      <c r="F786" s="60" t="s">
        <v>4057</v>
      </c>
      <c r="G786" s="142">
        <v>0</v>
      </c>
      <c r="H786" s="142">
        <v>0</v>
      </c>
      <c r="I786" s="148" t="s">
        <v>165</v>
      </c>
      <c r="J786" s="147" t="s">
        <v>3338</v>
      </c>
      <c r="K786" s="147" t="s">
        <v>3338</v>
      </c>
    </row>
    <row r="787" hidden="1" spans="1:11">
      <c r="A787" s="139" t="s">
        <v>165</v>
      </c>
      <c r="B787" s="109" t="s">
        <v>165</v>
      </c>
      <c r="C787" s="695" t="s">
        <v>1520</v>
      </c>
      <c r="D787" s="101" t="s">
        <v>1535</v>
      </c>
      <c r="E787" s="109" t="s">
        <v>176</v>
      </c>
      <c r="F787" s="60" t="s">
        <v>4058</v>
      </c>
      <c r="G787" s="142">
        <v>0</v>
      </c>
      <c r="H787" s="142">
        <v>0</v>
      </c>
      <c r="I787" s="148" t="s">
        <v>165</v>
      </c>
      <c r="J787" s="147" t="s">
        <v>3338</v>
      </c>
      <c r="K787" s="147" t="s">
        <v>3338</v>
      </c>
    </row>
    <row r="788" hidden="1" spans="1:11">
      <c r="A788" s="139" t="s">
        <v>165</v>
      </c>
      <c r="B788" s="109" t="s">
        <v>165</v>
      </c>
      <c r="C788" s="695" t="s">
        <v>1520</v>
      </c>
      <c r="D788" s="101" t="s">
        <v>1537</v>
      </c>
      <c r="E788" s="109" t="s">
        <v>176</v>
      </c>
      <c r="F788" s="60" t="s">
        <v>4059</v>
      </c>
      <c r="G788" s="142">
        <v>0</v>
      </c>
      <c r="H788" s="142">
        <v>0</v>
      </c>
      <c r="I788" s="148" t="s">
        <v>165</v>
      </c>
      <c r="J788" s="147" t="s">
        <v>3338</v>
      </c>
      <c r="K788" s="147" t="s">
        <v>3338</v>
      </c>
    </row>
    <row r="789" hidden="1" spans="1:11">
      <c r="A789" s="139" t="s">
        <v>165</v>
      </c>
      <c r="B789" s="109" t="s">
        <v>165</v>
      </c>
      <c r="C789" s="695" t="s">
        <v>1520</v>
      </c>
      <c r="D789" s="101" t="s">
        <v>1538</v>
      </c>
      <c r="E789" s="109" t="s">
        <v>176</v>
      </c>
      <c r="F789" s="60" t="s">
        <v>3599</v>
      </c>
      <c r="G789" s="142">
        <v>0</v>
      </c>
      <c r="H789" s="142">
        <v>0</v>
      </c>
      <c r="I789" s="148" t="s">
        <v>165</v>
      </c>
      <c r="J789" s="147" t="s">
        <v>3338</v>
      </c>
      <c r="K789" s="147" t="s">
        <v>3338</v>
      </c>
    </row>
    <row r="790" hidden="1" spans="1:11">
      <c r="A790" s="139" t="s">
        <v>165</v>
      </c>
      <c r="B790" s="109" t="s">
        <v>165</v>
      </c>
      <c r="C790" s="695" t="s">
        <v>1520</v>
      </c>
      <c r="D790" s="101" t="s">
        <v>1540</v>
      </c>
      <c r="E790" s="109" t="s">
        <v>176</v>
      </c>
      <c r="F790" s="60" t="s">
        <v>4060</v>
      </c>
      <c r="G790" s="142">
        <v>0</v>
      </c>
      <c r="H790" s="141">
        <v>0</v>
      </c>
      <c r="I790" s="148" t="s">
        <v>165</v>
      </c>
      <c r="J790" s="147" t="s">
        <v>3338</v>
      </c>
      <c r="K790" s="147" t="s">
        <v>3338</v>
      </c>
    </row>
    <row r="791" hidden="1" spans="1:11">
      <c r="A791" s="139" t="s">
        <v>165</v>
      </c>
      <c r="B791" s="109" t="s">
        <v>165</v>
      </c>
      <c r="C791" s="695" t="s">
        <v>1520</v>
      </c>
      <c r="D791" s="101" t="s">
        <v>1542</v>
      </c>
      <c r="E791" s="109" t="s">
        <v>176</v>
      </c>
      <c r="F791" s="60" t="s">
        <v>4061</v>
      </c>
      <c r="G791" s="142">
        <v>24000</v>
      </c>
      <c r="H791" s="142">
        <v>24495</v>
      </c>
      <c r="I791" s="148">
        <v>0.021</v>
      </c>
      <c r="J791" s="147" t="s">
        <v>176</v>
      </c>
      <c r="K791" s="147" t="s">
        <v>3338</v>
      </c>
    </row>
    <row r="792" hidden="1" spans="1:11">
      <c r="A792" s="139"/>
      <c r="B792" s="109"/>
      <c r="C792" s="695" t="s">
        <v>1520</v>
      </c>
      <c r="D792" s="108">
        <v>2111450</v>
      </c>
      <c r="E792" s="109" t="s">
        <v>176</v>
      </c>
      <c r="F792" s="60" t="s">
        <v>3570</v>
      </c>
      <c r="G792" s="142">
        <v>30</v>
      </c>
      <c r="H792" s="142">
        <v>31</v>
      </c>
      <c r="I792" s="148">
        <v>0.033</v>
      </c>
      <c r="J792" s="147" t="s">
        <v>176</v>
      </c>
      <c r="K792" s="147" t="s">
        <v>3338</v>
      </c>
    </row>
    <row r="793" hidden="1" spans="1:11">
      <c r="A793" s="139"/>
      <c r="B793" s="109"/>
      <c r="C793" s="695" t="s">
        <v>1520</v>
      </c>
      <c r="D793" s="108">
        <v>2111499</v>
      </c>
      <c r="E793" s="109" t="s">
        <v>176</v>
      </c>
      <c r="F793" s="60" t="s">
        <v>4062</v>
      </c>
      <c r="G793" s="142">
        <v>3361</v>
      </c>
      <c r="H793" s="142">
        <v>3504</v>
      </c>
      <c r="I793" s="148">
        <v>0.043</v>
      </c>
      <c r="J793" s="147" t="s">
        <v>176</v>
      </c>
      <c r="K793" s="147" t="s">
        <v>3338</v>
      </c>
    </row>
    <row r="794" hidden="1" spans="1:11">
      <c r="A794" s="139"/>
      <c r="B794" s="695" t="s">
        <v>1409</v>
      </c>
      <c r="C794" s="109"/>
      <c r="D794" s="695" t="s">
        <v>1545</v>
      </c>
      <c r="E794" s="109"/>
      <c r="F794" s="60" t="s">
        <v>1544</v>
      </c>
      <c r="G794" s="141">
        <v>0</v>
      </c>
      <c r="H794" s="141">
        <v>0</v>
      </c>
      <c r="I794" s="148" t="s">
        <v>165</v>
      </c>
      <c r="J794" s="147" t="s">
        <v>3338</v>
      </c>
      <c r="K794" s="147" t="s">
        <v>176</v>
      </c>
    </row>
    <row r="795" hidden="1" spans="1:11">
      <c r="A795" s="139"/>
      <c r="B795" s="109"/>
      <c r="C795" s="109"/>
      <c r="D795" s="694" t="s">
        <v>1547</v>
      </c>
      <c r="E795" s="109" t="s">
        <v>176</v>
      </c>
      <c r="F795" s="60" t="s">
        <v>4063</v>
      </c>
      <c r="G795" s="142">
        <v>0</v>
      </c>
      <c r="H795" s="142">
        <v>0</v>
      </c>
      <c r="I795" s="148" t="s">
        <v>165</v>
      </c>
      <c r="J795" s="147" t="s">
        <v>3338</v>
      </c>
      <c r="K795" s="147" t="s">
        <v>176</v>
      </c>
    </row>
    <row r="796" hidden="1" spans="1:11">
      <c r="A796" s="139"/>
      <c r="B796" s="109"/>
      <c r="C796" s="109"/>
      <c r="D796" s="694" t="s">
        <v>1549</v>
      </c>
      <c r="E796" s="109" t="s">
        <v>176</v>
      </c>
      <c r="F796" s="60" t="s">
        <v>4064</v>
      </c>
      <c r="G796" s="142">
        <v>0</v>
      </c>
      <c r="H796" s="142">
        <v>0</v>
      </c>
      <c r="I796" s="148" t="s">
        <v>165</v>
      </c>
      <c r="J796" s="147" t="s">
        <v>3338</v>
      </c>
      <c r="K796" s="147" t="s">
        <v>176</v>
      </c>
    </row>
    <row r="797" hidden="1" spans="1:11">
      <c r="A797" s="139"/>
      <c r="B797" s="109"/>
      <c r="C797" s="109"/>
      <c r="D797" s="694" t="s">
        <v>1523</v>
      </c>
      <c r="E797" s="109" t="s">
        <v>176</v>
      </c>
      <c r="F797" s="60" t="s">
        <v>4065</v>
      </c>
      <c r="G797" s="142">
        <v>0</v>
      </c>
      <c r="H797" s="142">
        <v>0</v>
      </c>
      <c r="I797" s="148" t="s">
        <v>165</v>
      </c>
      <c r="J797" s="147" t="s">
        <v>3338</v>
      </c>
      <c r="K797" s="147" t="s">
        <v>176</v>
      </c>
    </row>
    <row r="798" hidden="1" spans="1:11">
      <c r="A798" s="139"/>
      <c r="B798" s="109"/>
      <c r="C798" s="109"/>
      <c r="D798" s="694" t="s">
        <v>1553</v>
      </c>
      <c r="E798" s="109" t="s">
        <v>176</v>
      </c>
      <c r="F798" s="60" t="s">
        <v>4066</v>
      </c>
      <c r="G798" s="142">
        <v>0</v>
      </c>
      <c r="H798" s="142">
        <v>0</v>
      </c>
      <c r="I798" s="148" t="s">
        <v>165</v>
      </c>
      <c r="J798" s="147" t="s">
        <v>3338</v>
      </c>
      <c r="K798" s="147" t="s">
        <v>176</v>
      </c>
    </row>
    <row r="799" hidden="1" spans="1:11">
      <c r="A799" s="139"/>
      <c r="B799" s="109"/>
      <c r="C799" s="109"/>
      <c r="D799" s="694" t="s">
        <v>1555</v>
      </c>
      <c r="E799" s="109" t="s">
        <v>176</v>
      </c>
      <c r="F799" s="65" t="s">
        <v>4067</v>
      </c>
      <c r="G799" s="142">
        <v>0</v>
      </c>
      <c r="H799" s="143">
        <v>0</v>
      </c>
      <c r="I799" s="149" t="s">
        <v>165</v>
      </c>
      <c r="J799" s="147" t="s">
        <v>3338</v>
      </c>
      <c r="K799" s="147" t="s">
        <v>176</v>
      </c>
    </row>
    <row r="800" hidden="1" spans="1:11">
      <c r="A800" s="139" t="s">
        <v>165</v>
      </c>
      <c r="B800" s="695" t="s">
        <v>1409</v>
      </c>
      <c r="C800" s="109"/>
      <c r="D800" s="101" t="s">
        <v>1557</v>
      </c>
      <c r="E800" s="109" t="s">
        <v>176</v>
      </c>
      <c r="F800" s="60" t="s">
        <v>4068</v>
      </c>
      <c r="G800" s="142">
        <v>58258</v>
      </c>
      <c r="H800" s="141">
        <v>59700</v>
      </c>
      <c r="I800" s="148">
        <v>0.025</v>
      </c>
      <c r="J800" s="147" t="s">
        <v>176</v>
      </c>
      <c r="K800" s="147" t="s">
        <v>176</v>
      </c>
    </row>
    <row r="801" ht="18.95" customHeight="1" spans="1:11">
      <c r="A801" s="139" t="s">
        <v>164</v>
      </c>
      <c r="B801" s="109" t="s">
        <v>165</v>
      </c>
      <c r="C801" s="109"/>
      <c r="D801" s="101" t="s">
        <v>1559</v>
      </c>
      <c r="E801" s="109"/>
      <c r="F801" s="61" t="s">
        <v>1558</v>
      </c>
      <c r="G801" s="140">
        <v>1834261</v>
      </c>
      <c r="H801" s="140">
        <v>1875000</v>
      </c>
      <c r="I801" s="146">
        <v>0.022</v>
      </c>
      <c r="J801" s="147" t="s">
        <v>176</v>
      </c>
      <c r="K801" s="147" t="s">
        <v>176</v>
      </c>
    </row>
    <row r="802" ht="18.95" hidden="1" customHeight="1" spans="1:11">
      <c r="A802" s="139" t="s">
        <v>165</v>
      </c>
      <c r="B802" s="695" t="s">
        <v>1559</v>
      </c>
      <c r="C802" s="109"/>
      <c r="D802" s="101" t="s">
        <v>1561</v>
      </c>
      <c r="E802" s="109"/>
      <c r="F802" s="60" t="s">
        <v>1560</v>
      </c>
      <c r="G802" s="141">
        <v>274028</v>
      </c>
      <c r="H802" s="141">
        <v>280400</v>
      </c>
      <c r="I802" s="148">
        <v>0.023</v>
      </c>
      <c r="J802" s="147" t="s">
        <v>176</v>
      </c>
      <c r="K802" s="147" t="s">
        <v>176</v>
      </c>
    </row>
    <row r="803" ht="18.95" hidden="1" customHeight="1" spans="1:11">
      <c r="A803" s="139" t="s">
        <v>165</v>
      </c>
      <c r="B803" s="109" t="s">
        <v>165</v>
      </c>
      <c r="C803" s="695" t="s">
        <v>1561</v>
      </c>
      <c r="D803" s="101" t="s">
        <v>1562</v>
      </c>
      <c r="E803" s="109" t="s">
        <v>176</v>
      </c>
      <c r="F803" s="60" t="s">
        <v>4069</v>
      </c>
      <c r="G803" s="142">
        <v>76223</v>
      </c>
      <c r="H803" s="142">
        <v>78900</v>
      </c>
      <c r="I803" s="148">
        <v>0.035</v>
      </c>
      <c r="J803" s="147" t="s">
        <v>176</v>
      </c>
      <c r="K803" s="147" t="s">
        <v>3338</v>
      </c>
    </row>
    <row r="804" ht="18.95" hidden="1" customHeight="1" spans="1:11">
      <c r="A804" s="139"/>
      <c r="B804" s="109"/>
      <c r="C804" s="695" t="s">
        <v>1561</v>
      </c>
      <c r="D804" s="101" t="s">
        <v>1563</v>
      </c>
      <c r="E804" s="109" t="s">
        <v>176</v>
      </c>
      <c r="F804" s="60" t="s">
        <v>4070</v>
      </c>
      <c r="G804" s="142">
        <v>22755</v>
      </c>
      <c r="H804" s="142">
        <v>23500</v>
      </c>
      <c r="I804" s="148">
        <v>0.033</v>
      </c>
      <c r="J804" s="147" t="s">
        <v>176</v>
      </c>
      <c r="K804" s="147" t="s">
        <v>3338</v>
      </c>
    </row>
    <row r="805" ht="18.95" hidden="1" customHeight="1" spans="1:11">
      <c r="A805" s="139"/>
      <c r="B805" s="109"/>
      <c r="C805" s="695" t="s">
        <v>1561</v>
      </c>
      <c r="D805" s="101" t="s">
        <v>1564</v>
      </c>
      <c r="E805" s="109" t="s">
        <v>176</v>
      </c>
      <c r="F805" s="39" t="s">
        <v>4071</v>
      </c>
      <c r="G805" s="142">
        <v>2250</v>
      </c>
      <c r="H805" s="141">
        <v>2300</v>
      </c>
      <c r="I805" s="148">
        <v>0.022</v>
      </c>
      <c r="J805" s="147" t="s">
        <v>176</v>
      </c>
      <c r="K805" s="147" t="s">
        <v>3338</v>
      </c>
    </row>
    <row r="806" ht="18.95" hidden="1" customHeight="1" spans="1:11">
      <c r="A806" s="139"/>
      <c r="B806" s="109"/>
      <c r="C806" s="695" t="s">
        <v>1561</v>
      </c>
      <c r="D806" s="101" t="s">
        <v>1566</v>
      </c>
      <c r="E806" s="109" t="s">
        <v>176</v>
      </c>
      <c r="F806" s="60" t="s">
        <v>4072</v>
      </c>
      <c r="G806" s="142">
        <v>36262</v>
      </c>
      <c r="H806" s="141">
        <v>37000</v>
      </c>
      <c r="I806" s="148">
        <v>0.02</v>
      </c>
      <c r="J806" s="147" t="s">
        <v>176</v>
      </c>
      <c r="K806" s="147" t="s">
        <v>3338</v>
      </c>
    </row>
    <row r="807" ht="18.95" hidden="1" customHeight="1" spans="1:11">
      <c r="A807" s="139"/>
      <c r="B807" s="109"/>
      <c r="C807" s="695" t="s">
        <v>1561</v>
      </c>
      <c r="D807" s="101" t="s">
        <v>1568</v>
      </c>
      <c r="E807" s="109" t="s">
        <v>176</v>
      </c>
      <c r="F807" s="60" t="s">
        <v>4073</v>
      </c>
      <c r="G807" s="142">
        <v>1215</v>
      </c>
      <c r="H807" s="142">
        <v>1245</v>
      </c>
      <c r="I807" s="148">
        <v>0.025</v>
      </c>
      <c r="J807" s="147" t="s">
        <v>176</v>
      </c>
      <c r="K807" s="147" t="s">
        <v>3338</v>
      </c>
    </row>
    <row r="808" ht="18.95" hidden="1" customHeight="1" spans="1:11">
      <c r="A808" s="139" t="s">
        <v>165</v>
      </c>
      <c r="B808" s="109" t="s">
        <v>165</v>
      </c>
      <c r="C808" s="695" t="s">
        <v>1561</v>
      </c>
      <c r="D808" s="101" t="s">
        <v>1570</v>
      </c>
      <c r="E808" s="109" t="s">
        <v>176</v>
      </c>
      <c r="F808" s="60" t="s">
        <v>4074</v>
      </c>
      <c r="G808" s="142">
        <v>10240</v>
      </c>
      <c r="H808" s="142">
        <v>10600</v>
      </c>
      <c r="I808" s="148">
        <v>0.03515625</v>
      </c>
      <c r="J808" s="147" t="s">
        <v>176</v>
      </c>
      <c r="K808" s="147" t="s">
        <v>3338</v>
      </c>
    </row>
    <row r="809" ht="18.95" hidden="1" customHeight="1" spans="1:11">
      <c r="A809" s="139" t="s">
        <v>165</v>
      </c>
      <c r="B809" s="109" t="s">
        <v>165</v>
      </c>
      <c r="C809" s="695" t="s">
        <v>1561</v>
      </c>
      <c r="D809" s="101" t="s">
        <v>1572</v>
      </c>
      <c r="E809" s="109" t="s">
        <v>176</v>
      </c>
      <c r="F809" s="60" t="s">
        <v>4075</v>
      </c>
      <c r="G809" s="142">
        <v>779</v>
      </c>
      <c r="H809" s="142">
        <v>800</v>
      </c>
      <c r="I809" s="148">
        <v>0.027</v>
      </c>
      <c r="J809" s="147" t="s">
        <v>176</v>
      </c>
      <c r="K809" s="147" t="s">
        <v>3338</v>
      </c>
    </row>
    <row r="810" ht="18.95" hidden="1" customHeight="1" spans="1:11">
      <c r="A810" s="139" t="s">
        <v>165</v>
      </c>
      <c r="B810" s="109" t="s">
        <v>165</v>
      </c>
      <c r="C810" s="695" t="s">
        <v>1561</v>
      </c>
      <c r="D810" s="101" t="s">
        <v>1574</v>
      </c>
      <c r="E810" s="109" t="s">
        <v>176</v>
      </c>
      <c r="F810" s="60" t="s">
        <v>4076</v>
      </c>
      <c r="G810" s="142">
        <v>1082</v>
      </c>
      <c r="H810" s="142">
        <v>1100</v>
      </c>
      <c r="I810" s="148">
        <v>0.017</v>
      </c>
      <c r="J810" s="147" t="s">
        <v>176</v>
      </c>
      <c r="K810" s="147" t="s">
        <v>3338</v>
      </c>
    </row>
    <row r="811" ht="18.95" hidden="1" customHeight="1" spans="1:11">
      <c r="A811" s="139" t="s">
        <v>165</v>
      </c>
      <c r="B811" s="109" t="s">
        <v>165</v>
      </c>
      <c r="C811" s="695" t="s">
        <v>1561</v>
      </c>
      <c r="D811" s="101" t="s">
        <v>1576</v>
      </c>
      <c r="E811" s="109" t="s">
        <v>176</v>
      </c>
      <c r="F811" s="60" t="s">
        <v>4077</v>
      </c>
      <c r="G811" s="142">
        <v>1887</v>
      </c>
      <c r="H811" s="142">
        <v>1930</v>
      </c>
      <c r="I811" s="148">
        <v>0.023</v>
      </c>
      <c r="J811" s="147" t="s">
        <v>176</v>
      </c>
      <c r="K811" s="147" t="s">
        <v>3338</v>
      </c>
    </row>
    <row r="812" ht="18.95" hidden="1" customHeight="1" spans="1:11">
      <c r="A812" s="139" t="s">
        <v>165</v>
      </c>
      <c r="B812" s="109" t="s">
        <v>165</v>
      </c>
      <c r="C812" s="695" t="s">
        <v>1561</v>
      </c>
      <c r="D812" s="101" t="s">
        <v>1578</v>
      </c>
      <c r="E812" s="109" t="s">
        <v>176</v>
      </c>
      <c r="F812" s="60" t="s">
        <v>4078</v>
      </c>
      <c r="G812" s="142">
        <v>24</v>
      </c>
      <c r="H812" s="142">
        <v>25</v>
      </c>
      <c r="I812" s="148">
        <v>0.042</v>
      </c>
      <c r="J812" s="147" t="s">
        <v>176</v>
      </c>
      <c r="K812" s="147" t="s">
        <v>3338</v>
      </c>
    </row>
    <row r="813" ht="18.95" hidden="1" customHeight="1" spans="1:11">
      <c r="A813" s="139" t="s">
        <v>165</v>
      </c>
      <c r="B813" s="109" t="s">
        <v>165</v>
      </c>
      <c r="C813" s="695" t="s">
        <v>1561</v>
      </c>
      <c r="D813" s="101" t="s">
        <v>1580</v>
      </c>
      <c r="E813" s="109" t="s">
        <v>176</v>
      </c>
      <c r="F813" s="65" t="s">
        <v>4079</v>
      </c>
      <c r="G813" s="142">
        <v>121311</v>
      </c>
      <c r="H813" s="143">
        <v>123000</v>
      </c>
      <c r="I813" s="149">
        <v>0.014</v>
      </c>
      <c r="J813" s="147" t="s">
        <v>176</v>
      </c>
      <c r="K813" s="147" t="s">
        <v>3338</v>
      </c>
    </row>
    <row r="814" ht="18.95" hidden="1" customHeight="1" spans="1:11">
      <c r="A814" s="139" t="s">
        <v>165</v>
      </c>
      <c r="B814" s="695" t="s">
        <v>1559</v>
      </c>
      <c r="C814" s="109"/>
      <c r="D814" s="101" t="s">
        <v>1582</v>
      </c>
      <c r="E814" s="109" t="s">
        <v>176</v>
      </c>
      <c r="F814" s="60" t="s">
        <v>4080</v>
      </c>
      <c r="G814" s="142">
        <v>46002</v>
      </c>
      <c r="H814" s="141">
        <v>46600</v>
      </c>
      <c r="I814" s="148">
        <v>0.013</v>
      </c>
      <c r="J814" s="147" t="s">
        <v>176</v>
      </c>
      <c r="K814" s="147" t="s">
        <v>176</v>
      </c>
    </row>
    <row r="815" ht="18.95" hidden="1" customHeight="1" spans="1:11">
      <c r="A815" s="139" t="s">
        <v>165</v>
      </c>
      <c r="B815" s="695" t="s">
        <v>1559</v>
      </c>
      <c r="C815" s="109"/>
      <c r="D815" s="101" t="s">
        <v>1584</v>
      </c>
      <c r="E815" s="109"/>
      <c r="F815" s="60" t="s">
        <v>1583</v>
      </c>
      <c r="G815" s="141">
        <v>1010186</v>
      </c>
      <c r="H815" s="141">
        <v>1035000</v>
      </c>
      <c r="I815" s="148">
        <v>0.025</v>
      </c>
      <c r="J815" s="147" t="s">
        <v>176</v>
      </c>
      <c r="K815" s="147" t="s">
        <v>176</v>
      </c>
    </row>
    <row r="816" ht="18.95" hidden="1" customHeight="1" spans="1:11">
      <c r="A816" s="139" t="s">
        <v>165</v>
      </c>
      <c r="B816" s="109" t="s">
        <v>165</v>
      </c>
      <c r="C816" s="695" t="s">
        <v>1584</v>
      </c>
      <c r="D816" s="101" t="s">
        <v>1586</v>
      </c>
      <c r="E816" s="109" t="s">
        <v>176</v>
      </c>
      <c r="F816" s="60" t="s">
        <v>4081</v>
      </c>
      <c r="G816" s="142">
        <v>345563</v>
      </c>
      <c r="H816" s="142">
        <v>355000</v>
      </c>
      <c r="I816" s="148">
        <v>0.027</v>
      </c>
      <c r="J816" s="147" t="s">
        <v>176</v>
      </c>
      <c r="K816" s="147" t="s">
        <v>3338</v>
      </c>
    </row>
    <row r="817" ht="18.95" hidden="1" customHeight="1" spans="1:11">
      <c r="A817" s="139" t="s">
        <v>165</v>
      </c>
      <c r="B817" s="109" t="s">
        <v>165</v>
      </c>
      <c r="C817" s="695" t="s">
        <v>1584</v>
      </c>
      <c r="D817" s="101" t="s">
        <v>1588</v>
      </c>
      <c r="E817" s="109" t="s">
        <v>176</v>
      </c>
      <c r="F817" s="65" t="s">
        <v>4082</v>
      </c>
      <c r="G817" s="142">
        <v>664623</v>
      </c>
      <c r="H817" s="143">
        <v>680000</v>
      </c>
      <c r="I817" s="149">
        <v>0.023</v>
      </c>
      <c r="J817" s="147" t="s">
        <v>176</v>
      </c>
      <c r="K817" s="147" t="s">
        <v>3338</v>
      </c>
    </row>
    <row r="818" ht="18.95" hidden="1" customHeight="1" spans="1:11">
      <c r="A818" s="139" t="s">
        <v>165</v>
      </c>
      <c r="B818" s="695" t="s">
        <v>1559</v>
      </c>
      <c r="C818" s="109"/>
      <c r="D818" s="101" t="s">
        <v>1590</v>
      </c>
      <c r="E818" s="109" t="s">
        <v>176</v>
      </c>
      <c r="F818" s="60" t="s">
        <v>4083</v>
      </c>
      <c r="G818" s="142">
        <v>244871</v>
      </c>
      <c r="H818" s="141">
        <v>250000</v>
      </c>
      <c r="I818" s="148">
        <v>0.021</v>
      </c>
      <c r="J818" s="147" t="s">
        <v>176</v>
      </c>
      <c r="K818" s="147" t="s">
        <v>176</v>
      </c>
    </row>
    <row r="819" ht="18.95" hidden="1" customHeight="1" spans="1:11">
      <c r="A819" s="139" t="s">
        <v>165</v>
      </c>
      <c r="B819" s="109" t="s">
        <v>1559</v>
      </c>
      <c r="C819" s="109" t="s">
        <v>165</v>
      </c>
      <c r="D819" s="101" t="s">
        <v>1592</v>
      </c>
      <c r="E819" s="109" t="s">
        <v>176</v>
      </c>
      <c r="F819" s="60" t="s">
        <v>4084</v>
      </c>
      <c r="G819" s="142">
        <v>4886</v>
      </c>
      <c r="H819" s="141">
        <v>5000</v>
      </c>
      <c r="I819" s="148">
        <v>0.023</v>
      </c>
      <c r="J819" s="147" t="s">
        <v>176</v>
      </c>
      <c r="K819" s="147" t="s">
        <v>176</v>
      </c>
    </row>
    <row r="820" ht="18.95" hidden="1" customHeight="1" spans="1:11">
      <c r="A820" s="139" t="s">
        <v>165</v>
      </c>
      <c r="B820" s="109" t="s">
        <v>1559</v>
      </c>
      <c r="C820" s="109" t="s">
        <v>165</v>
      </c>
      <c r="D820" s="101" t="s">
        <v>1594</v>
      </c>
      <c r="E820" s="109" t="s">
        <v>176</v>
      </c>
      <c r="F820" s="60" t="s">
        <v>4085</v>
      </c>
      <c r="G820" s="142">
        <v>254288</v>
      </c>
      <c r="H820" s="141">
        <v>258000</v>
      </c>
      <c r="I820" s="148">
        <v>0.015</v>
      </c>
      <c r="J820" s="147" t="s">
        <v>176</v>
      </c>
      <c r="K820" s="147" t="s">
        <v>176</v>
      </c>
    </row>
    <row r="821" ht="18.95" customHeight="1" spans="1:11">
      <c r="A821" s="139" t="s">
        <v>164</v>
      </c>
      <c r="B821" s="109" t="s">
        <v>165</v>
      </c>
      <c r="C821" s="109"/>
      <c r="D821" s="101" t="s">
        <v>1596</v>
      </c>
      <c r="E821" s="109"/>
      <c r="F821" s="61" t="s">
        <v>1595</v>
      </c>
      <c r="G821" s="140">
        <v>5934076</v>
      </c>
      <c r="H821" s="140">
        <v>6182000</v>
      </c>
      <c r="I821" s="146">
        <v>0.042</v>
      </c>
      <c r="J821" s="147" t="s">
        <v>176</v>
      </c>
      <c r="K821" s="147" t="s">
        <v>176</v>
      </c>
    </row>
    <row r="822" ht="18.95" hidden="1" customHeight="1" spans="1:11">
      <c r="A822" s="139" t="s">
        <v>165</v>
      </c>
      <c r="B822" s="695" t="s">
        <v>1596</v>
      </c>
      <c r="C822" s="109"/>
      <c r="D822" s="101" t="s">
        <v>1598</v>
      </c>
      <c r="E822" s="109"/>
      <c r="F822" s="61" t="s">
        <v>1597</v>
      </c>
      <c r="G822" s="140">
        <v>1955702</v>
      </c>
      <c r="H822" s="140">
        <v>2016000</v>
      </c>
      <c r="I822" s="146">
        <v>0.031</v>
      </c>
      <c r="J822" s="147" t="s">
        <v>176</v>
      </c>
      <c r="K822" s="147" t="s">
        <v>176</v>
      </c>
    </row>
    <row r="823" ht="18.95" hidden="1" customHeight="1" spans="1:11">
      <c r="A823" s="139" t="s">
        <v>165</v>
      </c>
      <c r="B823" s="109"/>
      <c r="C823" s="695" t="s">
        <v>1598</v>
      </c>
      <c r="D823" s="101" t="s">
        <v>1599</v>
      </c>
      <c r="E823" s="109" t="s">
        <v>176</v>
      </c>
      <c r="F823" s="60" t="s">
        <v>3794</v>
      </c>
      <c r="G823" s="142">
        <v>51587</v>
      </c>
      <c r="H823" s="142">
        <v>54000</v>
      </c>
      <c r="I823" s="148">
        <v>0.047</v>
      </c>
      <c r="J823" s="147" t="s">
        <v>176</v>
      </c>
      <c r="K823" s="147" t="s">
        <v>176</v>
      </c>
    </row>
    <row r="824" ht="18.95" hidden="1" customHeight="1" spans="1:11">
      <c r="A824" s="139" t="s">
        <v>165</v>
      </c>
      <c r="B824" s="109"/>
      <c r="C824" s="695" t="s">
        <v>1598</v>
      </c>
      <c r="D824" s="101" t="s">
        <v>1600</v>
      </c>
      <c r="E824" s="109" t="s">
        <v>176</v>
      </c>
      <c r="F824" s="39" t="s">
        <v>3795</v>
      </c>
      <c r="G824" s="142">
        <v>5488</v>
      </c>
      <c r="H824" s="142">
        <v>5600</v>
      </c>
      <c r="I824" s="148">
        <v>0.02</v>
      </c>
      <c r="J824" s="147" t="s">
        <v>176</v>
      </c>
      <c r="K824" s="147" t="s">
        <v>176</v>
      </c>
    </row>
    <row r="825" ht="18.95" hidden="1" customHeight="1" spans="1:11">
      <c r="A825" s="139" t="s">
        <v>165</v>
      </c>
      <c r="B825" s="109"/>
      <c r="C825" s="695" t="s">
        <v>1598</v>
      </c>
      <c r="D825" s="101" t="s">
        <v>1601</v>
      </c>
      <c r="E825" s="109" t="s">
        <v>176</v>
      </c>
      <c r="F825" s="39" t="s">
        <v>3796</v>
      </c>
      <c r="G825" s="142">
        <v>23</v>
      </c>
      <c r="H825" s="141">
        <v>24</v>
      </c>
      <c r="I825" s="148">
        <v>0.043</v>
      </c>
      <c r="J825" s="147" t="s">
        <v>176</v>
      </c>
      <c r="K825" s="147" t="s">
        <v>176</v>
      </c>
    </row>
    <row r="826" ht="18.95" hidden="1" customHeight="1" spans="1:11">
      <c r="A826" s="139"/>
      <c r="B826" s="109"/>
      <c r="C826" s="695" t="s">
        <v>1598</v>
      </c>
      <c r="D826" s="101" t="s">
        <v>1602</v>
      </c>
      <c r="E826" s="109" t="s">
        <v>176</v>
      </c>
      <c r="F826" s="60" t="s">
        <v>4008</v>
      </c>
      <c r="G826" s="142">
        <v>279223</v>
      </c>
      <c r="H826" s="141">
        <v>286000</v>
      </c>
      <c r="I826" s="148">
        <v>0.024</v>
      </c>
      <c r="J826" s="147" t="s">
        <v>176</v>
      </c>
      <c r="K826" s="147" t="s">
        <v>176</v>
      </c>
    </row>
    <row r="827" ht="18.95" hidden="1" customHeight="1" spans="1:11">
      <c r="A827" s="139"/>
      <c r="B827" s="109"/>
      <c r="C827" s="695" t="s">
        <v>1598</v>
      </c>
      <c r="D827" s="101" t="s">
        <v>1604</v>
      </c>
      <c r="E827" s="109" t="s">
        <v>176</v>
      </c>
      <c r="F827" s="60" t="s">
        <v>4086</v>
      </c>
      <c r="G827" s="142">
        <v>23677</v>
      </c>
      <c r="H827" s="142">
        <v>25000</v>
      </c>
      <c r="I827" s="148">
        <v>0.056</v>
      </c>
      <c r="J827" s="147" t="s">
        <v>176</v>
      </c>
      <c r="K827" s="147" t="s">
        <v>176</v>
      </c>
    </row>
    <row r="828" ht="18.95" hidden="1" customHeight="1" spans="1:11">
      <c r="A828" s="139" t="s">
        <v>165</v>
      </c>
      <c r="B828" s="109" t="s">
        <v>165</v>
      </c>
      <c r="C828" s="695" t="s">
        <v>1598</v>
      </c>
      <c r="D828" s="101" t="s">
        <v>1606</v>
      </c>
      <c r="E828" s="109" t="s">
        <v>176</v>
      </c>
      <c r="F828" s="60" t="s">
        <v>4087</v>
      </c>
      <c r="G828" s="142">
        <v>156540</v>
      </c>
      <c r="H828" s="142">
        <v>160000</v>
      </c>
      <c r="I828" s="148">
        <v>0.022</v>
      </c>
      <c r="J828" s="147" t="s">
        <v>176</v>
      </c>
      <c r="K828" s="147" t="s">
        <v>176</v>
      </c>
    </row>
    <row r="829" ht="18.95" hidden="1" customHeight="1" spans="1:11">
      <c r="A829" s="139" t="s">
        <v>165</v>
      </c>
      <c r="B829" s="109" t="s">
        <v>165</v>
      </c>
      <c r="C829" s="695" t="s">
        <v>1598</v>
      </c>
      <c r="D829" s="101" t="s">
        <v>1608</v>
      </c>
      <c r="E829" s="109" t="s">
        <v>176</v>
      </c>
      <c r="F829" s="60" t="s">
        <v>4088</v>
      </c>
      <c r="G829" s="142">
        <v>60767</v>
      </c>
      <c r="H829" s="142">
        <v>62600</v>
      </c>
      <c r="I829" s="148">
        <v>0.03</v>
      </c>
      <c r="J829" s="147" t="s">
        <v>176</v>
      </c>
      <c r="K829" s="147" t="s">
        <v>176</v>
      </c>
    </row>
    <row r="830" ht="18.95" hidden="1" customHeight="1" spans="1:11">
      <c r="A830" s="139" t="s">
        <v>165</v>
      </c>
      <c r="B830" s="109" t="s">
        <v>165</v>
      </c>
      <c r="C830" s="695" t="s">
        <v>1598</v>
      </c>
      <c r="D830" s="101" t="s">
        <v>1610</v>
      </c>
      <c r="E830" s="109" t="s">
        <v>176</v>
      </c>
      <c r="F830" s="62" t="s">
        <v>4089</v>
      </c>
      <c r="G830" s="142">
        <v>12717</v>
      </c>
      <c r="H830" s="142">
        <v>13000</v>
      </c>
      <c r="I830" s="148">
        <v>0.022</v>
      </c>
      <c r="J830" s="147" t="s">
        <v>176</v>
      </c>
      <c r="K830" s="147" t="s">
        <v>176</v>
      </c>
    </row>
    <row r="831" ht="18.95" hidden="1" customHeight="1" spans="1:11">
      <c r="A831" s="139" t="s">
        <v>165</v>
      </c>
      <c r="B831" s="109" t="s">
        <v>165</v>
      </c>
      <c r="C831" s="695" t="s">
        <v>1598</v>
      </c>
      <c r="D831" s="101" t="s">
        <v>1612</v>
      </c>
      <c r="E831" s="109" t="s">
        <v>176</v>
      </c>
      <c r="F831" s="62" t="s">
        <v>4090</v>
      </c>
      <c r="G831" s="142">
        <v>3018</v>
      </c>
      <c r="H831" s="142">
        <v>3100</v>
      </c>
      <c r="I831" s="148">
        <v>0.027</v>
      </c>
      <c r="J831" s="147" t="s">
        <v>176</v>
      </c>
      <c r="K831" s="147" t="s">
        <v>176</v>
      </c>
    </row>
    <row r="832" ht="18.95" hidden="1" customHeight="1" spans="1:11">
      <c r="A832" s="139" t="s">
        <v>165</v>
      </c>
      <c r="B832" s="109" t="s">
        <v>165</v>
      </c>
      <c r="C832" s="695" t="s">
        <v>1598</v>
      </c>
      <c r="D832" s="101" t="s">
        <v>1614</v>
      </c>
      <c r="E832" s="109" t="s">
        <v>176</v>
      </c>
      <c r="F832" s="39" t="s">
        <v>4091</v>
      </c>
      <c r="G832" s="142">
        <v>2301</v>
      </c>
      <c r="H832" s="142">
        <v>2360</v>
      </c>
      <c r="I832" s="148">
        <v>0.026</v>
      </c>
      <c r="J832" s="147" t="s">
        <v>176</v>
      </c>
      <c r="K832" s="147" t="s">
        <v>176</v>
      </c>
    </row>
    <row r="833" ht="18.95" hidden="1" customHeight="1" spans="1:11">
      <c r="A833" s="139" t="s">
        <v>165</v>
      </c>
      <c r="B833" s="109" t="s">
        <v>165</v>
      </c>
      <c r="C833" s="695" t="s">
        <v>1598</v>
      </c>
      <c r="D833" s="101" t="s">
        <v>1616</v>
      </c>
      <c r="E833" s="109" t="s">
        <v>176</v>
      </c>
      <c r="F833" s="60" t="s">
        <v>4092</v>
      </c>
      <c r="G833" s="142">
        <v>9084</v>
      </c>
      <c r="H833" s="142">
        <v>9300</v>
      </c>
      <c r="I833" s="148">
        <v>0.024</v>
      </c>
      <c r="J833" s="147" t="s">
        <v>176</v>
      </c>
      <c r="K833" s="147" t="s">
        <v>176</v>
      </c>
    </row>
    <row r="834" ht="18.95" hidden="1" customHeight="1" spans="1:11">
      <c r="A834" s="139" t="s">
        <v>165</v>
      </c>
      <c r="B834" s="109" t="s">
        <v>165</v>
      </c>
      <c r="C834" s="695" t="s">
        <v>1598</v>
      </c>
      <c r="D834" s="101" t="s">
        <v>1618</v>
      </c>
      <c r="E834" s="109" t="s">
        <v>176</v>
      </c>
      <c r="F834" s="60" t="s">
        <v>4093</v>
      </c>
      <c r="G834" s="142">
        <v>70</v>
      </c>
      <c r="H834" s="142">
        <v>72</v>
      </c>
      <c r="I834" s="148">
        <v>0.029</v>
      </c>
      <c r="J834" s="147" t="s">
        <v>176</v>
      </c>
      <c r="K834" s="147" t="s">
        <v>176</v>
      </c>
    </row>
    <row r="835" ht="18.95" hidden="1" customHeight="1" spans="1:11">
      <c r="A835" s="139" t="s">
        <v>165</v>
      </c>
      <c r="B835" s="109" t="s">
        <v>165</v>
      </c>
      <c r="C835" s="695" t="s">
        <v>1598</v>
      </c>
      <c r="D835" s="101" t="s">
        <v>1620</v>
      </c>
      <c r="E835" s="109" t="s">
        <v>176</v>
      </c>
      <c r="F835" s="60" t="s">
        <v>4094</v>
      </c>
      <c r="G835" s="142">
        <v>14521</v>
      </c>
      <c r="H835" s="142">
        <v>15000</v>
      </c>
      <c r="I835" s="148">
        <v>0.033</v>
      </c>
      <c r="J835" s="147" t="s">
        <v>176</v>
      </c>
      <c r="K835" s="147" t="s">
        <v>176</v>
      </c>
    </row>
    <row r="836" ht="18.95" hidden="1" customHeight="1" spans="1:11">
      <c r="A836" s="139" t="s">
        <v>165</v>
      </c>
      <c r="B836" s="109" t="s">
        <v>165</v>
      </c>
      <c r="C836" s="695" t="s">
        <v>1598</v>
      </c>
      <c r="D836" s="101" t="s">
        <v>1622</v>
      </c>
      <c r="E836" s="109" t="s">
        <v>176</v>
      </c>
      <c r="F836" s="62" t="s">
        <v>4095</v>
      </c>
      <c r="G836" s="142">
        <v>153</v>
      </c>
      <c r="H836" s="142">
        <v>156</v>
      </c>
      <c r="I836" s="148">
        <v>0.02</v>
      </c>
      <c r="J836" s="147" t="s">
        <v>176</v>
      </c>
      <c r="K836" s="147" t="s">
        <v>176</v>
      </c>
    </row>
    <row r="837" ht="18.95" hidden="1" customHeight="1" spans="1:11">
      <c r="A837" s="139" t="s">
        <v>165</v>
      </c>
      <c r="B837" s="109" t="s">
        <v>165</v>
      </c>
      <c r="C837" s="695" t="s">
        <v>1598</v>
      </c>
      <c r="D837" s="101" t="s">
        <v>1624</v>
      </c>
      <c r="E837" s="109" t="s">
        <v>176</v>
      </c>
      <c r="F837" s="62" t="s">
        <v>4096</v>
      </c>
      <c r="G837" s="142">
        <v>1954</v>
      </c>
      <c r="H837" s="142">
        <v>2000</v>
      </c>
      <c r="I837" s="148">
        <v>0.024</v>
      </c>
      <c r="J837" s="147" t="s">
        <v>176</v>
      </c>
      <c r="K837" s="147" t="s">
        <v>176</v>
      </c>
    </row>
    <row r="838" ht="18.95" hidden="1" customHeight="1" spans="1:11">
      <c r="A838" s="139" t="s">
        <v>165</v>
      </c>
      <c r="B838" s="109" t="s">
        <v>165</v>
      </c>
      <c r="C838" s="695" t="s">
        <v>1598</v>
      </c>
      <c r="D838" s="101" t="s">
        <v>1626</v>
      </c>
      <c r="E838" s="109" t="s">
        <v>176</v>
      </c>
      <c r="F838" s="60" t="s">
        <v>4097</v>
      </c>
      <c r="G838" s="142">
        <v>127234</v>
      </c>
      <c r="H838" s="142">
        <v>136000</v>
      </c>
      <c r="I838" s="148">
        <v>0.069</v>
      </c>
      <c r="J838" s="147" t="s">
        <v>176</v>
      </c>
      <c r="K838" s="147" t="s">
        <v>176</v>
      </c>
    </row>
    <row r="839" ht="18.95" hidden="1" customHeight="1" spans="1:11">
      <c r="A839" s="139" t="s">
        <v>165</v>
      </c>
      <c r="B839" s="109" t="s">
        <v>165</v>
      </c>
      <c r="C839" s="695" t="s">
        <v>1598</v>
      </c>
      <c r="D839" s="101" t="s">
        <v>1628</v>
      </c>
      <c r="E839" s="109" t="s">
        <v>176</v>
      </c>
      <c r="F839" s="60" t="s">
        <v>4098</v>
      </c>
      <c r="G839" s="142">
        <v>63023</v>
      </c>
      <c r="H839" s="142">
        <v>65000</v>
      </c>
      <c r="I839" s="148">
        <v>0.031</v>
      </c>
      <c r="J839" s="147" t="s">
        <v>176</v>
      </c>
      <c r="K839" s="147" t="s">
        <v>176</v>
      </c>
    </row>
    <row r="840" ht="18.95" hidden="1" customHeight="1" spans="1:11">
      <c r="A840" s="139" t="s">
        <v>165</v>
      </c>
      <c r="B840" s="109" t="s">
        <v>165</v>
      </c>
      <c r="C840" s="695" t="s">
        <v>1598</v>
      </c>
      <c r="D840" s="101" t="s">
        <v>1630</v>
      </c>
      <c r="E840" s="109" t="s">
        <v>176</v>
      </c>
      <c r="F840" s="60" t="s">
        <v>4099</v>
      </c>
      <c r="G840" s="142">
        <v>104394</v>
      </c>
      <c r="H840" s="142">
        <v>107000</v>
      </c>
      <c r="I840" s="148">
        <v>0.025</v>
      </c>
      <c r="J840" s="147" t="s">
        <v>176</v>
      </c>
      <c r="K840" s="147" t="s">
        <v>176</v>
      </c>
    </row>
    <row r="841" ht="18.95" hidden="1" customHeight="1" spans="1:11">
      <c r="A841" s="139" t="s">
        <v>165</v>
      </c>
      <c r="B841" s="109" t="s">
        <v>165</v>
      </c>
      <c r="C841" s="695" t="s">
        <v>1598</v>
      </c>
      <c r="D841" s="101" t="s">
        <v>1632</v>
      </c>
      <c r="E841" s="109" t="s">
        <v>176</v>
      </c>
      <c r="F841" s="60" t="s">
        <v>4100</v>
      </c>
      <c r="G841" s="142">
        <v>18145</v>
      </c>
      <c r="H841" s="142">
        <v>18600</v>
      </c>
      <c r="I841" s="148">
        <v>0.025</v>
      </c>
      <c r="J841" s="147" t="s">
        <v>176</v>
      </c>
      <c r="K841" s="147" t="s">
        <v>176</v>
      </c>
    </row>
    <row r="842" ht="18.95" hidden="1" customHeight="1" spans="1:11">
      <c r="A842" s="139" t="s">
        <v>165</v>
      </c>
      <c r="B842" s="109" t="s">
        <v>165</v>
      </c>
      <c r="C842" s="695" t="s">
        <v>1598</v>
      </c>
      <c r="D842" s="101" t="s">
        <v>1634</v>
      </c>
      <c r="E842" s="109" t="s">
        <v>176</v>
      </c>
      <c r="F842" s="62" t="s">
        <v>4101</v>
      </c>
      <c r="G842" s="142">
        <v>82200</v>
      </c>
      <c r="H842" s="142">
        <v>84820</v>
      </c>
      <c r="I842" s="148">
        <v>0.032</v>
      </c>
      <c r="J842" s="147" t="s">
        <v>176</v>
      </c>
      <c r="K842" s="147" t="s">
        <v>176</v>
      </c>
    </row>
    <row r="843" ht="18.95" hidden="1" customHeight="1" spans="1:11">
      <c r="A843" s="139" t="s">
        <v>165</v>
      </c>
      <c r="B843" s="109" t="s">
        <v>165</v>
      </c>
      <c r="C843" s="695" t="s">
        <v>1598</v>
      </c>
      <c r="D843" s="101" t="s">
        <v>1636</v>
      </c>
      <c r="E843" s="109" t="s">
        <v>176</v>
      </c>
      <c r="F843" s="60" t="s">
        <v>4102</v>
      </c>
      <c r="G843" s="142">
        <v>0</v>
      </c>
      <c r="H843" s="142">
        <v>0</v>
      </c>
      <c r="I843" s="148" t="s">
        <v>165</v>
      </c>
      <c r="J843" s="147" t="s">
        <v>3338</v>
      </c>
      <c r="K843" s="147" t="s">
        <v>176</v>
      </c>
    </row>
    <row r="844" ht="18.95" hidden="1" customHeight="1" spans="1:11">
      <c r="A844" s="139" t="s">
        <v>165</v>
      </c>
      <c r="B844" s="109" t="s">
        <v>165</v>
      </c>
      <c r="C844" s="695" t="s">
        <v>1598</v>
      </c>
      <c r="D844" s="101" t="s">
        <v>1638</v>
      </c>
      <c r="E844" s="109" t="s">
        <v>176</v>
      </c>
      <c r="F844" s="62" t="s">
        <v>4103</v>
      </c>
      <c r="G844" s="142">
        <v>77758</v>
      </c>
      <c r="H844" s="142">
        <v>80190</v>
      </c>
      <c r="I844" s="148">
        <v>0.031</v>
      </c>
      <c r="J844" s="147" t="s">
        <v>176</v>
      </c>
      <c r="K844" s="147" t="s">
        <v>176</v>
      </c>
    </row>
    <row r="845" ht="18.95" hidden="1" customHeight="1" spans="1:11">
      <c r="A845" s="139" t="s">
        <v>165</v>
      </c>
      <c r="B845" s="109" t="s">
        <v>165</v>
      </c>
      <c r="C845" s="695" t="s">
        <v>1598</v>
      </c>
      <c r="D845" s="101" t="s">
        <v>1640</v>
      </c>
      <c r="E845" s="109" t="s">
        <v>176</v>
      </c>
      <c r="F845" s="60" t="s">
        <v>4104</v>
      </c>
      <c r="G845" s="142">
        <v>168457</v>
      </c>
      <c r="H845" s="142">
        <v>175000</v>
      </c>
      <c r="I845" s="148">
        <v>0.039</v>
      </c>
      <c r="J845" s="147" t="s">
        <v>176</v>
      </c>
      <c r="K845" s="147" t="s">
        <v>176</v>
      </c>
    </row>
    <row r="846" ht="18.95" hidden="1" customHeight="1" spans="1:11">
      <c r="A846" s="139" t="s">
        <v>165</v>
      </c>
      <c r="B846" s="109" t="s">
        <v>165</v>
      </c>
      <c r="C846" s="695" t="s">
        <v>1598</v>
      </c>
      <c r="D846" s="101" t="s">
        <v>1642</v>
      </c>
      <c r="E846" s="109" t="s">
        <v>176</v>
      </c>
      <c r="F846" s="60" t="s">
        <v>4105</v>
      </c>
      <c r="G846" s="142">
        <v>416989</v>
      </c>
      <c r="H846" s="142">
        <v>430000</v>
      </c>
      <c r="I846" s="148">
        <v>0.031</v>
      </c>
      <c r="J846" s="147" t="s">
        <v>176</v>
      </c>
      <c r="K846" s="147" t="s">
        <v>176</v>
      </c>
    </row>
    <row r="847" ht="18.95" hidden="1" customHeight="1" spans="1:11">
      <c r="A847" s="139" t="s">
        <v>165</v>
      </c>
      <c r="B847" s="109" t="s">
        <v>165</v>
      </c>
      <c r="C847" s="695" t="s">
        <v>1598</v>
      </c>
      <c r="D847" s="101" t="s">
        <v>1644</v>
      </c>
      <c r="E847" s="109" t="s">
        <v>176</v>
      </c>
      <c r="F847" s="62" t="s">
        <v>4106</v>
      </c>
      <c r="G847" s="142">
        <v>664</v>
      </c>
      <c r="H847" s="142">
        <v>680</v>
      </c>
      <c r="I847" s="148">
        <v>0.024</v>
      </c>
      <c r="J847" s="147" t="s">
        <v>176</v>
      </c>
      <c r="K847" s="147" t="s">
        <v>176</v>
      </c>
    </row>
    <row r="848" ht="18.95" hidden="1" customHeight="1" spans="1:11">
      <c r="A848" s="139" t="s">
        <v>165</v>
      </c>
      <c r="B848" s="109" t="s">
        <v>165</v>
      </c>
      <c r="C848" s="695" t="s">
        <v>1598</v>
      </c>
      <c r="D848" s="101" t="s">
        <v>1646</v>
      </c>
      <c r="E848" s="109" t="s">
        <v>176</v>
      </c>
      <c r="F848" s="60" t="s">
        <v>4107</v>
      </c>
      <c r="G848" s="142">
        <v>19162</v>
      </c>
      <c r="H848" s="142">
        <v>20100</v>
      </c>
      <c r="I848" s="148">
        <v>0.049</v>
      </c>
      <c r="J848" s="147" t="s">
        <v>176</v>
      </c>
      <c r="K848" s="147" t="s">
        <v>176</v>
      </c>
    </row>
    <row r="849" ht="18.95" hidden="1" customHeight="1" spans="1:11">
      <c r="A849" s="139" t="s">
        <v>165</v>
      </c>
      <c r="B849" s="109" t="s">
        <v>165</v>
      </c>
      <c r="C849" s="695" t="s">
        <v>1598</v>
      </c>
      <c r="D849" s="101" t="s">
        <v>1648</v>
      </c>
      <c r="E849" s="109" t="s">
        <v>176</v>
      </c>
      <c r="F849" s="60" t="s">
        <v>4108</v>
      </c>
      <c r="G849" s="142">
        <v>33</v>
      </c>
      <c r="H849" s="142">
        <v>34</v>
      </c>
      <c r="I849" s="148">
        <v>0.03</v>
      </c>
      <c r="J849" s="147" t="s">
        <v>176</v>
      </c>
      <c r="K849" s="147" t="s">
        <v>176</v>
      </c>
    </row>
    <row r="850" ht="18.95" hidden="1" customHeight="1" spans="1:11">
      <c r="A850" s="139" t="s">
        <v>165</v>
      </c>
      <c r="B850" s="109" t="s">
        <v>165</v>
      </c>
      <c r="C850" s="695" t="s">
        <v>1598</v>
      </c>
      <c r="D850" s="101" t="s">
        <v>1650</v>
      </c>
      <c r="E850" s="109" t="s">
        <v>176</v>
      </c>
      <c r="F850" s="60" t="s">
        <v>4109</v>
      </c>
      <c r="G850" s="142">
        <v>256520</v>
      </c>
      <c r="H850" s="142">
        <v>260364</v>
      </c>
      <c r="I850" s="148">
        <v>0.015</v>
      </c>
      <c r="J850" s="147" t="s">
        <v>176</v>
      </c>
      <c r="K850" s="147" t="s">
        <v>176</v>
      </c>
    </row>
    <row r="851" ht="18.95" hidden="1" customHeight="1" spans="1:11">
      <c r="A851" s="139" t="s">
        <v>165</v>
      </c>
      <c r="B851" s="695" t="s">
        <v>1596</v>
      </c>
      <c r="C851" s="109"/>
      <c r="D851" s="101" t="s">
        <v>1652</v>
      </c>
      <c r="E851" s="109"/>
      <c r="F851" s="61" t="s">
        <v>1651</v>
      </c>
      <c r="G851" s="140">
        <v>628770</v>
      </c>
      <c r="H851" s="140">
        <v>670000</v>
      </c>
      <c r="I851" s="146">
        <v>0.066</v>
      </c>
      <c r="J851" s="147" t="s">
        <v>176</v>
      </c>
      <c r="K851" s="147" t="s">
        <v>176</v>
      </c>
    </row>
    <row r="852" ht="18.95" hidden="1" customHeight="1" spans="1:11">
      <c r="A852" s="139" t="s">
        <v>165</v>
      </c>
      <c r="B852" s="109" t="s">
        <v>165</v>
      </c>
      <c r="C852" s="695" t="s">
        <v>1652</v>
      </c>
      <c r="D852" s="101" t="s">
        <v>1653</v>
      </c>
      <c r="E852" s="109" t="s">
        <v>176</v>
      </c>
      <c r="F852" s="62" t="s">
        <v>3794</v>
      </c>
      <c r="G852" s="142">
        <v>49989</v>
      </c>
      <c r="H852" s="142">
        <v>52400</v>
      </c>
      <c r="I852" s="148">
        <v>0.048</v>
      </c>
      <c r="J852" s="147" t="s">
        <v>176</v>
      </c>
      <c r="K852" s="147" t="s">
        <v>176</v>
      </c>
    </row>
    <row r="853" ht="18.95" hidden="1" customHeight="1" spans="1:11">
      <c r="A853" s="139" t="s">
        <v>165</v>
      </c>
      <c r="B853" s="109" t="s">
        <v>165</v>
      </c>
      <c r="C853" s="695" t="s">
        <v>1652</v>
      </c>
      <c r="D853" s="101" t="s">
        <v>1654</v>
      </c>
      <c r="E853" s="109" t="s">
        <v>176</v>
      </c>
      <c r="F853" s="62" t="s">
        <v>3795</v>
      </c>
      <c r="G853" s="142">
        <v>3065</v>
      </c>
      <c r="H853" s="142">
        <v>3150</v>
      </c>
      <c r="I853" s="148">
        <v>0.028</v>
      </c>
      <c r="J853" s="147" t="s">
        <v>176</v>
      </c>
      <c r="K853" s="147" t="s">
        <v>176</v>
      </c>
    </row>
    <row r="854" ht="18.95" hidden="1" customHeight="1" spans="1:11">
      <c r="A854" s="139" t="s">
        <v>165</v>
      </c>
      <c r="B854" s="109" t="s">
        <v>165</v>
      </c>
      <c r="C854" s="695" t="s">
        <v>1652</v>
      </c>
      <c r="D854" s="101" t="s">
        <v>1655</v>
      </c>
      <c r="E854" s="109" t="s">
        <v>176</v>
      </c>
      <c r="F854" s="60" t="s">
        <v>3796</v>
      </c>
      <c r="G854" s="142">
        <v>185</v>
      </c>
      <c r="H854" s="142">
        <v>190</v>
      </c>
      <c r="I854" s="148">
        <v>0.027</v>
      </c>
      <c r="J854" s="147" t="s">
        <v>176</v>
      </c>
      <c r="K854" s="147" t="s">
        <v>176</v>
      </c>
    </row>
    <row r="855" ht="18.95" hidden="1" customHeight="1" spans="1:11">
      <c r="A855" s="139" t="s">
        <v>165</v>
      </c>
      <c r="B855" s="109" t="s">
        <v>165</v>
      </c>
      <c r="C855" s="695" t="s">
        <v>1652</v>
      </c>
      <c r="D855" s="101" t="s">
        <v>1657</v>
      </c>
      <c r="E855" s="109" t="s">
        <v>176</v>
      </c>
      <c r="F855" s="60" t="s">
        <v>4110</v>
      </c>
      <c r="G855" s="142">
        <v>101153</v>
      </c>
      <c r="H855" s="141">
        <v>103300</v>
      </c>
      <c r="I855" s="148">
        <v>0.021</v>
      </c>
      <c r="J855" s="147" t="s">
        <v>176</v>
      </c>
      <c r="K855" s="147" t="s">
        <v>176</v>
      </c>
    </row>
    <row r="856" ht="18.95" hidden="1" customHeight="1" spans="1:11">
      <c r="A856" s="139" t="s">
        <v>165</v>
      </c>
      <c r="B856" s="109"/>
      <c r="C856" s="695" t="s">
        <v>1652</v>
      </c>
      <c r="D856" s="101" t="s">
        <v>1659</v>
      </c>
      <c r="E856" s="109" t="s">
        <v>176</v>
      </c>
      <c r="F856" s="60" t="s">
        <v>4111</v>
      </c>
      <c r="G856" s="142">
        <v>65579</v>
      </c>
      <c r="H856" s="142">
        <v>67000</v>
      </c>
      <c r="I856" s="148">
        <v>0.022</v>
      </c>
      <c r="J856" s="147" t="s">
        <v>176</v>
      </c>
      <c r="K856" s="147" t="s">
        <v>176</v>
      </c>
    </row>
    <row r="857" ht="18.95" hidden="1" customHeight="1" spans="1:11">
      <c r="A857" s="139" t="s">
        <v>165</v>
      </c>
      <c r="B857" s="109" t="s">
        <v>165</v>
      </c>
      <c r="C857" s="695" t="s">
        <v>1652</v>
      </c>
      <c r="D857" s="101" t="s">
        <v>1661</v>
      </c>
      <c r="E857" s="109" t="s">
        <v>176</v>
      </c>
      <c r="F857" s="60" t="s">
        <v>4112</v>
      </c>
      <c r="G857" s="142">
        <v>5912</v>
      </c>
      <c r="H857" s="142">
        <v>6000</v>
      </c>
      <c r="I857" s="148">
        <v>0.015</v>
      </c>
      <c r="J857" s="147" t="s">
        <v>176</v>
      </c>
      <c r="K857" s="147" t="s">
        <v>176</v>
      </c>
    </row>
    <row r="858" ht="18.95" hidden="1" customHeight="1" spans="1:11">
      <c r="A858" s="139" t="s">
        <v>165</v>
      </c>
      <c r="B858" s="109" t="s">
        <v>165</v>
      </c>
      <c r="C858" s="695" t="s">
        <v>1652</v>
      </c>
      <c r="D858" s="101" t="s">
        <v>1663</v>
      </c>
      <c r="E858" s="109" t="s">
        <v>176</v>
      </c>
      <c r="F858" s="60" t="s">
        <v>4113</v>
      </c>
      <c r="G858" s="142">
        <v>2710</v>
      </c>
      <c r="H858" s="142">
        <v>2800</v>
      </c>
      <c r="I858" s="148">
        <v>0.033</v>
      </c>
      <c r="J858" s="147" t="s">
        <v>176</v>
      </c>
      <c r="K858" s="147" t="s">
        <v>176</v>
      </c>
    </row>
    <row r="859" ht="18.95" hidden="1" customHeight="1" spans="1:11">
      <c r="A859" s="139" t="s">
        <v>165</v>
      </c>
      <c r="B859" s="109" t="s">
        <v>165</v>
      </c>
      <c r="C859" s="695" t="s">
        <v>1652</v>
      </c>
      <c r="D859" s="101" t="s">
        <v>1665</v>
      </c>
      <c r="E859" s="109" t="s">
        <v>176</v>
      </c>
      <c r="F859" s="60" t="s">
        <v>4114</v>
      </c>
      <c r="G859" s="142">
        <v>766</v>
      </c>
      <c r="H859" s="142">
        <v>790</v>
      </c>
      <c r="I859" s="148">
        <v>0.031</v>
      </c>
      <c r="J859" s="147" t="s">
        <v>176</v>
      </c>
      <c r="K859" s="147" t="s">
        <v>176</v>
      </c>
    </row>
    <row r="860" ht="18.95" hidden="1" customHeight="1" spans="1:11">
      <c r="A860" s="139" t="s">
        <v>165</v>
      </c>
      <c r="B860" s="109" t="s">
        <v>165</v>
      </c>
      <c r="C860" s="695" t="s">
        <v>1652</v>
      </c>
      <c r="D860" s="101" t="s">
        <v>1667</v>
      </c>
      <c r="E860" s="109" t="s">
        <v>176</v>
      </c>
      <c r="F860" s="60" t="s">
        <v>4115</v>
      </c>
      <c r="G860" s="142">
        <v>182020</v>
      </c>
      <c r="H860" s="142">
        <v>190000</v>
      </c>
      <c r="I860" s="148">
        <v>0.044</v>
      </c>
      <c r="J860" s="147" t="s">
        <v>176</v>
      </c>
      <c r="K860" s="147" t="s">
        <v>176</v>
      </c>
    </row>
    <row r="861" ht="18.95" hidden="1" customHeight="1" spans="1:11">
      <c r="A861" s="139" t="s">
        <v>165</v>
      </c>
      <c r="B861" s="109" t="s">
        <v>165</v>
      </c>
      <c r="C861" s="695" t="s">
        <v>1652</v>
      </c>
      <c r="D861" s="101" t="s">
        <v>1669</v>
      </c>
      <c r="E861" s="109" t="s">
        <v>176</v>
      </c>
      <c r="F861" s="60" t="s">
        <v>4116</v>
      </c>
      <c r="G861" s="142">
        <v>6206</v>
      </c>
      <c r="H861" s="142">
        <v>6400</v>
      </c>
      <c r="I861" s="148">
        <v>0.031</v>
      </c>
      <c r="J861" s="147" t="s">
        <v>176</v>
      </c>
      <c r="K861" s="147" t="s">
        <v>176</v>
      </c>
    </row>
    <row r="862" ht="18.95" hidden="1" customHeight="1" spans="1:11">
      <c r="A862" s="139" t="s">
        <v>165</v>
      </c>
      <c r="B862" s="109" t="s">
        <v>165</v>
      </c>
      <c r="C862" s="695" t="s">
        <v>1652</v>
      </c>
      <c r="D862" s="101" t="s">
        <v>1671</v>
      </c>
      <c r="E862" s="109" t="s">
        <v>176</v>
      </c>
      <c r="F862" s="60" t="s">
        <v>4117</v>
      </c>
      <c r="G862" s="142">
        <v>9167</v>
      </c>
      <c r="H862" s="142">
        <v>9400</v>
      </c>
      <c r="I862" s="148">
        <v>0.025</v>
      </c>
      <c r="J862" s="147" t="s">
        <v>176</v>
      </c>
      <c r="K862" s="147" t="s">
        <v>176</v>
      </c>
    </row>
    <row r="863" ht="18.95" hidden="1" customHeight="1" spans="1:11">
      <c r="A863" s="139" t="s">
        <v>165</v>
      </c>
      <c r="B863" s="109" t="s">
        <v>165</v>
      </c>
      <c r="C863" s="695" t="s">
        <v>1652</v>
      </c>
      <c r="D863" s="101" t="s">
        <v>1673</v>
      </c>
      <c r="E863" s="109" t="s">
        <v>176</v>
      </c>
      <c r="F863" s="60" t="s">
        <v>4118</v>
      </c>
      <c r="G863" s="142">
        <v>12027</v>
      </c>
      <c r="H863" s="142">
        <v>12400</v>
      </c>
      <c r="I863" s="148">
        <v>0.031</v>
      </c>
      <c r="J863" s="147" t="s">
        <v>176</v>
      </c>
      <c r="K863" s="147" t="s">
        <v>176</v>
      </c>
    </row>
    <row r="864" ht="18.95" hidden="1" customHeight="1" spans="1:11">
      <c r="A864" s="139" t="s">
        <v>165</v>
      </c>
      <c r="B864" s="109" t="s">
        <v>165</v>
      </c>
      <c r="C864" s="695" t="s">
        <v>1652</v>
      </c>
      <c r="D864" s="101" t="s">
        <v>1675</v>
      </c>
      <c r="E864" s="109" t="s">
        <v>176</v>
      </c>
      <c r="F864" s="60" t="s">
        <v>4119</v>
      </c>
      <c r="G864" s="142">
        <v>27974</v>
      </c>
      <c r="H864" s="142">
        <v>28500</v>
      </c>
      <c r="I864" s="148">
        <v>0.019</v>
      </c>
      <c r="J864" s="147" t="s">
        <v>176</v>
      </c>
      <c r="K864" s="147" t="s">
        <v>176</v>
      </c>
    </row>
    <row r="865" ht="18.95" hidden="1" customHeight="1" spans="1:11">
      <c r="A865" s="139" t="s">
        <v>165</v>
      </c>
      <c r="B865" s="109" t="s">
        <v>165</v>
      </c>
      <c r="C865" s="695" t="s">
        <v>1652</v>
      </c>
      <c r="D865" s="101" t="s">
        <v>1677</v>
      </c>
      <c r="E865" s="109" t="s">
        <v>176</v>
      </c>
      <c r="F865" s="60" t="s">
        <v>4120</v>
      </c>
      <c r="G865" s="142">
        <v>401</v>
      </c>
      <c r="H865" s="142">
        <v>415</v>
      </c>
      <c r="I865" s="148">
        <v>0.035</v>
      </c>
      <c r="J865" s="147" t="s">
        <v>176</v>
      </c>
      <c r="K865" s="147" t="s">
        <v>176</v>
      </c>
    </row>
    <row r="866" ht="18.95" hidden="1" customHeight="1" spans="1:11">
      <c r="A866" s="139" t="s">
        <v>165</v>
      </c>
      <c r="B866" s="109" t="s">
        <v>165</v>
      </c>
      <c r="C866" s="695" t="s">
        <v>1652</v>
      </c>
      <c r="D866" s="101" t="s">
        <v>1679</v>
      </c>
      <c r="E866" s="109" t="s">
        <v>176</v>
      </c>
      <c r="F866" s="60" t="s">
        <v>4121</v>
      </c>
      <c r="G866" s="142">
        <v>53</v>
      </c>
      <c r="H866" s="142">
        <v>54</v>
      </c>
      <c r="I866" s="148">
        <v>0.019</v>
      </c>
      <c r="J866" s="147" t="s">
        <v>176</v>
      </c>
      <c r="K866" s="147" t="s">
        <v>176</v>
      </c>
    </row>
    <row r="867" ht="18.95" hidden="1" customHeight="1" spans="1:11">
      <c r="A867" s="139" t="s">
        <v>165</v>
      </c>
      <c r="B867" s="109" t="s">
        <v>165</v>
      </c>
      <c r="C867" s="695" t="s">
        <v>1652</v>
      </c>
      <c r="D867" s="101" t="s">
        <v>1681</v>
      </c>
      <c r="E867" s="109" t="s">
        <v>176</v>
      </c>
      <c r="F867" s="60" t="s">
        <v>4122</v>
      </c>
      <c r="G867" s="142">
        <v>1</v>
      </c>
      <c r="H867" s="142">
        <v>0</v>
      </c>
      <c r="I867" s="148">
        <v>-1</v>
      </c>
      <c r="J867" s="147" t="s">
        <v>176</v>
      </c>
      <c r="K867" s="147" t="s">
        <v>176</v>
      </c>
    </row>
    <row r="868" ht="18.95" hidden="1" customHeight="1" spans="1:11">
      <c r="A868" s="139" t="s">
        <v>165</v>
      </c>
      <c r="B868" s="109" t="s">
        <v>165</v>
      </c>
      <c r="C868" s="695" t="s">
        <v>1652</v>
      </c>
      <c r="D868" s="101" t="s">
        <v>1683</v>
      </c>
      <c r="E868" s="109" t="s">
        <v>176</v>
      </c>
      <c r="F868" s="60" t="s">
        <v>4123</v>
      </c>
      <c r="G868" s="142">
        <v>258</v>
      </c>
      <c r="H868" s="142">
        <v>265</v>
      </c>
      <c r="I868" s="148">
        <v>0.027</v>
      </c>
      <c r="J868" s="147" t="s">
        <v>176</v>
      </c>
      <c r="K868" s="147" t="s">
        <v>176</v>
      </c>
    </row>
    <row r="869" ht="18.95" hidden="1" customHeight="1" spans="1:11">
      <c r="A869" s="139" t="s">
        <v>165</v>
      </c>
      <c r="B869" s="109" t="s">
        <v>165</v>
      </c>
      <c r="C869" s="695" t="s">
        <v>1652</v>
      </c>
      <c r="D869" s="101" t="s">
        <v>1685</v>
      </c>
      <c r="E869" s="109" t="s">
        <v>176</v>
      </c>
      <c r="F869" s="60" t="s">
        <v>4124</v>
      </c>
      <c r="G869" s="142">
        <v>0</v>
      </c>
      <c r="H869" s="142"/>
      <c r="I869" s="148" t="s">
        <v>165</v>
      </c>
      <c r="J869" s="147" t="s">
        <v>3338</v>
      </c>
      <c r="K869" s="147" t="s">
        <v>176</v>
      </c>
    </row>
    <row r="870" ht="18.95" hidden="1" customHeight="1" spans="1:11">
      <c r="A870" s="139" t="s">
        <v>165</v>
      </c>
      <c r="B870" s="109" t="s">
        <v>165</v>
      </c>
      <c r="C870" s="695" t="s">
        <v>1652</v>
      </c>
      <c r="D870" s="101" t="s">
        <v>1687</v>
      </c>
      <c r="E870" s="109" t="s">
        <v>176</v>
      </c>
      <c r="F870" s="60" t="s">
        <v>4125</v>
      </c>
      <c r="G870" s="142">
        <v>38300</v>
      </c>
      <c r="H870" s="142">
        <v>39500</v>
      </c>
      <c r="I870" s="148">
        <v>0.031</v>
      </c>
      <c r="J870" s="147" t="s">
        <v>176</v>
      </c>
      <c r="K870" s="147" t="s">
        <v>176</v>
      </c>
    </row>
    <row r="871" ht="18.95" hidden="1" customHeight="1" spans="1:11">
      <c r="A871" s="139" t="s">
        <v>165</v>
      </c>
      <c r="B871" s="109" t="s">
        <v>165</v>
      </c>
      <c r="C871" s="695" t="s">
        <v>1652</v>
      </c>
      <c r="D871" s="101" t="s">
        <v>1689</v>
      </c>
      <c r="E871" s="109" t="s">
        <v>176</v>
      </c>
      <c r="F871" s="60" t="s">
        <v>4126</v>
      </c>
      <c r="G871" s="142">
        <v>200</v>
      </c>
      <c r="H871" s="142">
        <v>207</v>
      </c>
      <c r="I871" s="148">
        <v>0.035</v>
      </c>
      <c r="J871" s="147" t="s">
        <v>176</v>
      </c>
      <c r="K871" s="147" t="s">
        <v>176</v>
      </c>
    </row>
    <row r="872" ht="18.95" hidden="1" customHeight="1" spans="1:11">
      <c r="A872" s="139" t="s">
        <v>165</v>
      </c>
      <c r="B872" s="109" t="s">
        <v>165</v>
      </c>
      <c r="C872" s="695" t="s">
        <v>1652</v>
      </c>
      <c r="D872" s="101" t="s">
        <v>1691</v>
      </c>
      <c r="E872" s="109" t="s">
        <v>176</v>
      </c>
      <c r="F872" s="60" t="s">
        <v>4127</v>
      </c>
      <c r="G872" s="142">
        <v>81</v>
      </c>
      <c r="H872" s="142">
        <v>82</v>
      </c>
      <c r="I872" s="148">
        <v>0.012</v>
      </c>
      <c r="J872" s="147" t="s">
        <v>176</v>
      </c>
      <c r="K872" s="147" t="s">
        <v>176</v>
      </c>
    </row>
    <row r="873" ht="18.95" hidden="1" customHeight="1" spans="1:11">
      <c r="A873" s="139" t="s">
        <v>165</v>
      </c>
      <c r="B873" s="109" t="s">
        <v>165</v>
      </c>
      <c r="C873" s="695" t="s">
        <v>1652</v>
      </c>
      <c r="D873" s="101" t="s">
        <v>1693</v>
      </c>
      <c r="E873" s="109" t="s">
        <v>176</v>
      </c>
      <c r="F873" s="60" t="s">
        <v>4128</v>
      </c>
      <c r="G873" s="142">
        <v>17</v>
      </c>
      <c r="H873" s="142">
        <v>17</v>
      </c>
      <c r="I873" s="148">
        <v>0</v>
      </c>
      <c r="J873" s="147" t="s">
        <v>176</v>
      </c>
      <c r="K873" s="147" t="s">
        <v>176</v>
      </c>
    </row>
    <row r="874" ht="18.95" hidden="1" customHeight="1" spans="1:11">
      <c r="A874" s="139" t="s">
        <v>165</v>
      </c>
      <c r="B874" s="109" t="s">
        <v>165</v>
      </c>
      <c r="C874" s="695" t="s">
        <v>1652</v>
      </c>
      <c r="D874" s="101" t="s">
        <v>1695</v>
      </c>
      <c r="E874" s="109" t="s">
        <v>176</v>
      </c>
      <c r="F874" s="60" t="s">
        <v>4129</v>
      </c>
      <c r="G874" s="142">
        <v>391</v>
      </c>
      <c r="H874" s="142">
        <v>400</v>
      </c>
      <c r="I874" s="148">
        <v>0.023</v>
      </c>
      <c r="J874" s="147" t="s">
        <v>176</v>
      </c>
      <c r="K874" s="147" t="s">
        <v>176</v>
      </c>
    </row>
    <row r="875" ht="18.95" hidden="1" customHeight="1" spans="1:11">
      <c r="A875" s="139" t="s">
        <v>165</v>
      </c>
      <c r="B875" s="109" t="s">
        <v>165</v>
      </c>
      <c r="C875" s="695" t="s">
        <v>1652</v>
      </c>
      <c r="D875" s="101" t="s">
        <v>1697</v>
      </c>
      <c r="E875" s="109" t="s">
        <v>176</v>
      </c>
      <c r="F875" s="60" t="s">
        <v>4130</v>
      </c>
      <c r="G875" s="142">
        <v>15999</v>
      </c>
      <c r="H875" s="142">
        <v>16400</v>
      </c>
      <c r="I875" s="148">
        <v>0.025</v>
      </c>
      <c r="J875" s="147" t="s">
        <v>176</v>
      </c>
      <c r="K875" s="147" t="s">
        <v>176</v>
      </c>
    </row>
    <row r="876" ht="18.95" hidden="1" customHeight="1" spans="1:11">
      <c r="A876" s="139" t="s">
        <v>165</v>
      </c>
      <c r="B876" s="109" t="s">
        <v>165</v>
      </c>
      <c r="C876" s="695" t="s">
        <v>1652</v>
      </c>
      <c r="D876" s="101" t="s">
        <v>1699</v>
      </c>
      <c r="E876" s="109" t="s">
        <v>176</v>
      </c>
      <c r="F876" s="60" t="s">
        <v>4131</v>
      </c>
      <c r="G876" s="142">
        <v>3013</v>
      </c>
      <c r="H876" s="142">
        <v>3050</v>
      </c>
      <c r="I876" s="148">
        <v>0.012</v>
      </c>
      <c r="J876" s="147" t="s">
        <v>176</v>
      </c>
      <c r="K876" s="147" t="s">
        <v>176</v>
      </c>
    </row>
    <row r="877" ht="18.95" hidden="1" customHeight="1" spans="1:11">
      <c r="A877" s="139" t="s">
        <v>165</v>
      </c>
      <c r="B877" s="109" t="s">
        <v>165</v>
      </c>
      <c r="C877" s="695" t="s">
        <v>1652</v>
      </c>
      <c r="D877" s="101" t="s">
        <v>1701</v>
      </c>
      <c r="E877" s="109" t="s">
        <v>176</v>
      </c>
      <c r="F877" s="60" t="s">
        <v>4132</v>
      </c>
      <c r="G877" s="142">
        <v>7977</v>
      </c>
      <c r="H877" s="142">
        <v>8280</v>
      </c>
      <c r="I877" s="148">
        <v>0.038</v>
      </c>
      <c r="J877" s="147" t="s">
        <v>176</v>
      </c>
      <c r="K877" s="147" t="s">
        <v>176</v>
      </c>
    </row>
    <row r="878" ht="18.95" hidden="1" customHeight="1" spans="1:11">
      <c r="A878" s="139" t="s">
        <v>165</v>
      </c>
      <c r="B878" s="109" t="s">
        <v>165</v>
      </c>
      <c r="C878" s="695" t="s">
        <v>1652</v>
      </c>
      <c r="D878" s="101" t="s">
        <v>1703</v>
      </c>
      <c r="E878" s="109" t="s">
        <v>176</v>
      </c>
      <c r="F878" s="60" t="s">
        <v>4133</v>
      </c>
      <c r="G878" s="142">
        <v>54553</v>
      </c>
      <c r="H878" s="142">
        <v>56000</v>
      </c>
      <c r="I878" s="148">
        <v>0.027</v>
      </c>
      <c r="J878" s="147" t="s">
        <v>176</v>
      </c>
      <c r="K878" s="147" t="s">
        <v>176</v>
      </c>
    </row>
    <row r="879" ht="18.95" hidden="1" customHeight="1" spans="1:11">
      <c r="A879" s="139" t="s">
        <v>165</v>
      </c>
      <c r="B879" s="109" t="s">
        <v>165</v>
      </c>
      <c r="C879" s="695" t="s">
        <v>1652</v>
      </c>
      <c r="D879" s="101" t="s">
        <v>1705</v>
      </c>
      <c r="E879" s="109" t="s">
        <v>176</v>
      </c>
      <c r="F879" s="60" t="s">
        <v>4134</v>
      </c>
      <c r="G879" s="142">
        <v>40773</v>
      </c>
      <c r="H879" s="142">
        <v>63000</v>
      </c>
      <c r="I879" s="148">
        <v>0.545</v>
      </c>
      <c r="J879" s="147" t="s">
        <v>176</v>
      </c>
      <c r="K879" s="147" t="s">
        <v>176</v>
      </c>
    </row>
    <row r="880" ht="18.95" hidden="1" customHeight="1" spans="1:11">
      <c r="A880" s="139" t="s">
        <v>165</v>
      </c>
      <c r="B880" s="695" t="s">
        <v>1596</v>
      </c>
      <c r="C880" s="109"/>
      <c r="D880" s="101" t="s">
        <v>1707</v>
      </c>
      <c r="E880" s="109"/>
      <c r="F880" s="61" t="s">
        <v>1706</v>
      </c>
      <c r="G880" s="140">
        <v>1654749</v>
      </c>
      <c r="H880" s="140">
        <v>1740000</v>
      </c>
      <c r="I880" s="146">
        <v>0.052</v>
      </c>
      <c r="J880" s="147" t="s">
        <v>176</v>
      </c>
      <c r="K880" s="147" t="s">
        <v>176</v>
      </c>
    </row>
    <row r="881" ht="18.95" hidden="1" customHeight="1" spans="1:11">
      <c r="A881" s="139" t="s">
        <v>165</v>
      </c>
      <c r="B881" s="109" t="s">
        <v>165</v>
      </c>
      <c r="C881" s="695" t="s">
        <v>1707</v>
      </c>
      <c r="D881" s="101" t="s">
        <v>1708</v>
      </c>
      <c r="E881" s="109" t="s">
        <v>176</v>
      </c>
      <c r="F881" s="60" t="s">
        <v>3794</v>
      </c>
      <c r="G881" s="142">
        <v>34070</v>
      </c>
      <c r="H881" s="142">
        <v>35600</v>
      </c>
      <c r="I881" s="148">
        <v>0.045</v>
      </c>
      <c r="J881" s="147" t="s">
        <v>176</v>
      </c>
      <c r="K881" s="147" t="s">
        <v>176</v>
      </c>
    </row>
    <row r="882" ht="18.95" hidden="1" customHeight="1" spans="1:11">
      <c r="A882" s="139" t="s">
        <v>165</v>
      </c>
      <c r="B882" s="109" t="s">
        <v>165</v>
      </c>
      <c r="C882" s="695" t="s">
        <v>1707</v>
      </c>
      <c r="D882" s="101" t="s">
        <v>1709</v>
      </c>
      <c r="E882" s="109" t="s">
        <v>176</v>
      </c>
      <c r="F882" s="39" t="s">
        <v>3795</v>
      </c>
      <c r="G882" s="142">
        <v>6603</v>
      </c>
      <c r="H882" s="142">
        <v>6750</v>
      </c>
      <c r="I882" s="148">
        <v>0.022</v>
      </c>
      <c r="J882" s="147" t="s">
        <v>176</v>
      </c>
      <c r="K882" s="147" t="s">
        <v>176</v>
      </c>
    </row>
    <row r="883" ht="18.95" hidden="1" customHeight="1" spans="1:11">
      <c r="A883" s="139" t="s">
        <v>165</v>
      </c>
      <c r="B883" s="109" t="s">
        <v>165</v>
      </c>
      <c r="C883" s="695" t="s">
        <v>1707</v>
      </c>
      <c r="D883" s="101" t="s">
        <v>1710</v>
      </c>
      <c r="E883" s="109" t="s">
        <v>176</v>
      </c>
      <c r="F883" s="60" t="s">
        <v>3796</v>
      </c>
      <c r="G883" s="142">
        <v>1468</v>
      </c>
      <c r="H883" s="142">
        <v>1500</v>
      </c>
      <c r="I883" s="148">
        <v>0.022</v>
      </c>
      <c r="J883" s="147" t="s">
        <v>176</v>
      </c>
      <c r="K883" s="147" t="s">
        <v>176</v>
      </c>
    </row>
    <row r="884" ht="18.95" hidden="1" customHeight="1" spans="1:11">
      <c r="A884" s="139" t="s">
        <v>165</v>
      </c>
      <c r="B884" s="109" t="s">
        <v>165</v>
      </c>
      <c r="C884" s="695" t="s">
        <v>1707</v>
      </c>
      <c r="D884" s="101" t="s">
        <v>1712</v>
      </c>
      <c r="E884" s="109" t="s">
        <v>176</v>
      </c>
      <c r="F884" s="60" t="s">
        <v>4135</v>
      </c>
      <c r="G884" s="142">
        <v>13698</v>
      </c>
      <c r="H884" s="141">
        <v>14000</v>
      </c>
      <c r="I884" s="148">
        <v>0.022</v>
      </c>
      <c r="J884" s="147" t="s">
        <v>176</v>
      </c>
      <c r="K884" s="147" t="s">
        <v>176</v>
      </c>
    </row>
    <row r="885" ht="18.95" hidden="1" customHeight="1" spans="1:11">
      <c r="A885" s="139" t="s">
        <v>165</v>
      </c>
      <c r="B885" s="109" t="s">
        <v>165</v>
      </c>
      <c r="C885" s="695" t="s">
        <v>1707</v>
      </c>
      <c r="D885" s="101" t="s">
        <v>1714</v>
      </c>
      <c r="E885" s="109" t="s">
        <v>176</v>
      </c>
      <c r="F885" s="60" t="s">
        <v>4136</v>
      </c>
      <c r="G885" s="142">
        <v>706830</v>
      </c>
      <c r="H885" s="142">
        <v>753000</v>
      </c>
      <c r="I885" s="148">
        <v>0.065</v>
      </c>
      <c r="J885" s="147" t="s">
        <v>176</v>
      </c>
      <c r="K885" s="147" t="s">
        <v>176</v>
      </c>
    </row>
    <row r="886" ht="18.95" hidden="1" customHeight="1" spans="1:11">
      <c r="A886" s="139" t="s">
        <v>165</v>
      </c>
      <c r="B886" s="109" t="s">
        <v>165</v>
      </c>
      <c r="C886" s="695" t="s">
        <v>1707</v>
      </c>
      <c r="D886" s="694" t="s">
        <v>1716</v>
      </c>
      <c r="E886" s="109" t="s">
        <v>176</v>
      </c>
      <c r="F886" s="60" t="s">
        <v>4137</v>
      </c>
      <c r="G886" s="142">
        <v>14339</v>
      </c>
      <c r="H886" s="142">
        <v>14800</v>
      </c>
      <c r="I886" s="148">
        <v>0.032</v>
      </c>
      <c r="J886" s="147" t="s">
        <v>176</v>
      </c>
      <c r="K886" s="147" t="s">
        <v>176</v>
      </c>
    </row>
    <row r="887" ht="18.95" hidden="1" customHeight="1" spans="1:11">
      <c r="A887" s="139" t="s">
        <v>165</v>
      </c>
      <c r="B887" s="109" t="s">
        <v>165</v>
      </c>
      <c r="C887" s="695" t="s">
        <v>1707</v>
      </c>
      <c r="D887" s="101" t="s">
        <v>1718</v>
      </c>
      <c r="E887" s="109" t="s">
        <v>176</v>
      </c>
      <c r="F887" s="60" t="s">
        <v>4138</v>
      </c>
      <c r="G887" s="142">
        <v>0</v>
      </c>
      <c r="H887" s="142">
        <v>0</v>
      </c>
      <c r="I887" s="148" t="s">
        <v>165</v>
      </c>
      <c r="J887" s="147" t="s">
        <v>3338</v>
      </c>
      <c r="K887" s="147" t="s">
        <v>176</v>
      </c>
    </row>
    <row r="888" ht="18.95" hidden="1" customHeight="1" spans="1:11">
      <c r="A888" s="139" t="s">
        <v>165</v>
      </c>
      <c r="B888" s="109"/>
      <c r="C888" s="695" t="s">
        <v>1707</v>
      </c>
      <c r="D888" s="101" t="s">
        <v>1720</v>
      </c>
      <c r="E888" s="109" t="s">
        <v>176</v>
      </c>
      <c r="F888" s="60" t="s">
        <v>4139</v>
      </c>
      <c r="G888" s="142">
        <v>22088</v>
      </c>
      <c r="H888" s="142">
        <v>23000</v>
      </c>
      <c r="I888" s="148">
        <v>0.041</v>
      </c>
      <c r="J888" s="147" t="s">
        <v>176</v>
      </c>
      <c r="K888" s="147" t="s">
        <v>176</v>
      </c>
    </row>
    <row r="889" ht="18.95" hidden="1" customHeight="1" spans="1:11">
      <c r="A889" s="139" t="s">
        <v>165</v>
      </c>
      <c r="B889" s="109" t="s">
        <v>165</v>
      </c>
      <c r="C889" s="695" t="s">
        <v>1707</v>
      </c>
      <c r="D889" s="101" t="s">
        <v>1722</v>
      </c>
      <c r="E889" s="109" t="s">
        <v>176</v>
      </c>
      <c r="F889" s="60" t="s">
        <v>4140</v>
      </c>
      <c r="G889" s="142">
        <v>1211</v>
      </c>
      <c r="H889" s="142">
        <v>1250</v>
      </c>
      <c r="I889" s="148">
        <v>0.032</v>
      </c>
      <c r="J889" s="147" t="s">
        <v>176</v>
      </c>
      <c r="K889" s="147" t="s">
        <v>176</v>
      </c>
    </row>
    <row r="890" ht="18.95" hidden="1" customHeight="1" spans="1:11">
      <c r="A890" s="139" t="s">
        <v>165</v>
      </c>
      <c r="B890" s="109" t="s">
        <v>165</v>
      </c>
      <c r="C890" s="695" t="s">
        <v>1707</v>
      </c>
      <c r="D890" s="101" t="s">
        <v>1724</v>
      </c>
      <c r="E890" s="109" t="s">
        <v>176</v>
      </c>
      <c r="F890" s="60" t="s">
        <v>4141</v>
      </c>
      <c r="G890" s="142">
        <v>33180</v>
      </c>
      <c r="H890" s="142">
        <v>33900</v>
      </c>
      <c r="I890" s="148">
        <v>0.022</v>
      </c>
      <c r="J890" s="147" t="s">
        <v>176</v>
      </c>
      <c r="K890" s="147" t="s">
        <v>176</v>
      </c>
    </row>
    <row r="891" ht="18.95" hidden="1" customHeight="1" spans="1:11">
      <c r="A891" s="139" t="s">
        <v>165</v>
      </c>
      <c r="B891" s="109" t="s">
        <v>165</v>
      </c>
      <c r="C891" s="695" t="s">
        <v>1707</v>
      </c>
      <c r="D891" s="101" t="s">
        <v>1726</v>
      </c>
      <c r="E891" s="109" t="s">
        <v>176</v>
      </c>
      <c r="F891" s="60" t="s">
        <v>4142</v>
      </c>
      <c r="G891" s="142">
        <v>18098</v>
      </c>
      <c r="H891" s="142">
        <v>18600</v>
      </c>
      <c r="I891" s="148">
        <v>0.028</v>
      </c>
      <c r="J891" s="147" t="s">
        <v>176</v>
      </c>
      <c r="K891" s="147" t="s">
        <v>176</v>
      </c>
    </row>
    <row r="892" ht="18.95" hidden="1" customHeight="1" spans="1:11">
      <c r="A892" s="139" t="s">
        <v>165</v>
      </c>
      <c r="B892" s="109" t="s">
        <v>165</v>
      </c>
      <c r="C892" s="695" t="s">
        <v>1707</v>
      </c>
      <c r="D892" s="101" t="s">
        <v>1728</v>
      </c>
      <c r="E892" s="109" t="s">
        <v>176</v>
      </c>
      <c r="F892" s="60" t="s">
        <v>4143</v>
      </c>
      <c r="G892" s="142">
        <v>651</v>
      </c>
      <c r="H892" s="142">
        <v>670</v>
      </c>
      <c r="I892" s="148">
        <v>0.029</v>
      </c>
      <c r="J892" s="147" t="s">
        <v>176</v>
      </c>
      <c r="K892" s="147" t="s">
        <v>176</v>
      </c>
    </row>
    <row r="893" ht="18.95" hidden="1" customHeight="1" spans="1:11">
      <c r="A893" s="139" t="s">
        <v>165</v>
      </c>
      <c r="B893" s="109" t="s">
        <v>165</v>
      </c>
      <c r="C893" s="695" t="s">
        <v>1707</v>
      </c>
      <c r="D893" s="101" t="s">
        <v>1730</v>
      </c>
      <c r="E893" s="109" t="s">
        <v>176</v>
      </c>
      <c r="F893" s="60" t="s">
        <v>4144</v>
      </c>
      <c r="G893" s="142">
        <v>11541</v>
      </c>
      <c r="H893" s="142">
        <v>11900</v>
      </c>
      <c r="I893" s="148">
        <v>0.031</v>
      </c>
      <c r="J893" s="147" t="s">
        <v>176</v>
      </c>
      <c r="K893" s="147" t="s">
        <v>176</v>
      </c>
    </row>
    <row r="894" ht="18.95" hidden="1" customHeight="1" spans="1:11">
      <c r="A894" s="139" t="s">
        <v>165</v>
      </c>
      <c r="B894" s="109" t="s">
        <v>165</v>
      </c>
      <c r="C894" s="695" t="s">
        <v>1707</v>
      </c>
      <c r="D894" s="101" t="s">
        <v>1732</v>
      </c>
      <c r="E894" s="109" t="s">
        <v>176</v>
      </c>
      <c r="F894" s="60" t="s">
        <v>4145</v>
      </c>
      <c r="G894" s="142">
        <v>80444</v>
      </c>
      <c r="H894" s="142">
        <v>83000</v>
      </c>
      <c r="I894" s="148">
        <v>0.032</v>
      </c>
      <c r="J894" s="147" t="s">
        <v>176</v>
      </c>
      <c r="K894" s="147" t="s">
        <v>176</v>
      </c>
    </row>
    <row r="895" ht="18.95" hidden="1" customHeight="1" spans="1:11">
      <c r="A895" s="139" t="s">
        <v>165</v>
      </c>
      <c r="B895" s="109" t="s">
        <v>165</v>
      </c>
      <c r="C895" s="695" t="s">
        <v>1707</v>
      </c>
      <c r="D895" s="101" t="s">
        <v>1734</v>
      </c>
      <c r="E895" s="109" t="s">
        <v>176</v>
      </c>
      <c r="F895" s="60" t="s">
        <v>4146</v>
      </c>
      <c r="G895" s="142">
        <v>26941</v>
      </c>
      <c r="H895" s="142">
        <v>28020</v>
      </c>
      <c r="I895" s="148">
        <v>0.04</v>
      </c>
      <c r="J895" s="147" t="s">
        <v>176</v>
      </c>
      <c r="K895" s="147" t="s">
        <v>176</v>
      </c>
    </row>
    <row r="896" ht="18.95" hidden="1" customHeight="1" spans="1:11">
      <c r="A896" s="139" t="s">
        <v>165</v>
      </c>
      <c r="B896" s="109" t="s">
        <v>165</v>
      </c>
      <c r="C896" s="695" t="s">
        <v>1707</v>
      </c>
      <c r="D896" s="101" t="s">
        <v>1736</v>
      </c>
      <c r="E896" s="109" t="s">
        <v>176</v>
      </c>
      <c r="F896" s="60" t="s">
        <v>4147</v>
      </c>
      <c r="G896" s="142">
        <v>362473</v>
      </c>
      <c r="H896" s="142">
        <v>376000</v>
      </c>
      <c r="I896" s="148">
        <v>0.037</v>
      </c>
      <c r="J896" s="147" t="s">
        <v>176</v>
      </c>
      <c r="K896" s="147" t="s">
        <v>176</v>
      </c>
    </row>
    <row r="897" ht="18.95" hidden="1" customHeight="1" spans="1:11">
      <c r="A897" s="139" t="s">
        <v>165</v>
      </c>
      <c r="B897" s="109" t="s">
        <v>165</v>
      </c>
      <c r="C897" s="695" t="s">
        <v>1707</v>
      </c>
      <c r="D897" s="101" t="s">
        <v>1738</v>
      </c>
      <c r="E897" s="109" t="s">
        <v>176</v>
      </c>
      <c r="F897" s="60" t="s">
        <v>4148</v>
      </c>
      <c r="G897" s="142">
        <v>13673</v>
      </c>
      <c r="H897" s="142">
        <v>14000</v>
      </c>
      <c r="I897" s="148">
        <v>0.024</v>
      </c>
      <c r="J897" s="147" t="s">
        <v>176</v>
      </c>
      <c r="K897" s="147" t="s">
        <v>176</v>
      </c>
    </row>
    <row r="898" ht="18.95" hidden="1" customHeight="1" spans="1:11">
      <c r="A898" s="139" t="s">
        <v>165</v>
      </c>
      <c r="B898" s="109" t="s">
        <v>165</v>
      </c>
      <c r="C898" s="695" t="s">
        <v>1707</v>
      </c>
      <c r="D898" s="101" t="s">
        <v>1740</v>
      </c>
      <c r="E898" s="109" t="s">
        <v>176</v>
      </c>
      <c r="F898" s="60" t="s">
        <v>4149</v>
      </c>
      <c r="G898" s="142">
        <v>0</v>
      </c>
      <c r="H898" s="142"/>
      <c r="I898" s="148" t="s">
        <v>165</v>
      </c>
      <c r="J898" s="147" t="s">
        <v>3338</v>
      </c>
      <c r="K898" s="147" t="s">
        <v>176</v>
      </c>
    </row>
    <row r="899" ht="18.95" hidden="1" customHeight="1" spans="1:11">
      <c r="A899" s="139" t="s">
        <v>165</v>
      </c>
      <c r="B899" s="109" t="s">
        <v>165</v>
      </c>
      <c r="C899" s="695" t="s">
        <v>1707</v>
      </c>
      <c r="D899" s="101" t="s">
        <v>1742</v>
      </c>
      <c r="E899" s="109" t="s">
        <v>176</v>
      </c>
      <c r="F899" s="60" t="s">
        <v>4150</v>
      </c>
      <c r="G899" s="142">
        <v>6659</v>
      </c>
      <c r="H899" s="142">
        <v>6750</v>
      </c>
      <c r="I899" s="148">
        <v>0.014</v>
      </c>
      <c r="J899" s="147" t="s">
        <v>176</v>
      </c>
      <c r="K899" s="147" t="s">
        <v>176</v>
      </c>
    </row>
    <row r="900" ht="18.95" hidden="1" customHeight="1" spans="1:11">
      <c r="A900" s="139" t="s">
        <v>165</v>
      </c>
      <c r="B900" s="109" t="s">
        <v>165</v>
      </c>
      <c r="C900" s="695" t="s">
        <v>1707</v>
      </c>
      <c r="D900" s="101" t="s">
        <v>1744</v>
      </c>
      <c r="E900" s="109" t="s">
        <v>176</v>
      </c>
      <c r="F900" s="60" t="s">
        <v>4151</v>
      </c>
      <c r="G900" s="142">
        <v>25</v>
      </c>
      <c r="H900" s="142">
        <v>26</v>
      </c>
      <c r="I900" s="148">
        <v>0.04</v>
      </c>
      <c r="J900" s="147" t="s">
        <v>176</v>
      </c>
      <c r="K900" s="147" t="s">
        <v>176</v>
      </c>
    </row>
    <row r="901" ht="18.95" hidden="1" customHeight="1" spans="1:11">
      <c r="A901" s="139" t="s">
        <v>165</v>
      </c>
      <c r="B901" s="109" t="s">
        <v>165</v>
      </c>
      <c r="C901" s="695" t="s">
        <v>1707</v>
      </c>
      <c r="D901" s="101" t="s">
        <v>1746</v>
      </c>
      <c r="E901" s="109" t="s">
        <v>176</v>
      </c>
      <c r="F901" s="39" t="s">
        <v>4152</v>
      </c>
      <c r="G901" s="142">
        <v>56701</v>
      </c>
      <c r="H901" s="142">
        <v>59000</v>
      </c>
      <c r="I901" s="148">
        <v>0.041</v>
      </c>
      <c r="J901" s="147" t="s">
        <v>176</v>
      </c>
      <c r="K901" s="147" t="s">
        <v>176</v>
      </c>
    </row>
    <row r="902" ht="18.95" hidden="1" customHeight="1" spans="1:11">
      <c r="A902" s="139" t="s">
        <v>165</v>
      </c>
      <c r="B902" s="109" t="s">
        <v>165</v>
      </c>
      <c r="C902" s="695" t="s">
        <v>1707</v>
      </c>
      <c r="D902" s="101" t="s">
        <v>1748</v>
      </c>
      <c r="E902" s="109" t="s">
        <v>176</v>
      </c>
      <c r="F902" s="60" t="s">
        <v>4153</v>
      </c>
      <c r="G902" s="142">
        <v>0</v>
      </c>
      <c r="H902" s="142"/>
      <c r="I902" s="148" t="s">
        <v>165</v>
      </c>
      <c r="J902" s="147" t="s">
        <v>3338</v>
      </c>
      <c r="K902" s="147" t="s">
        <v>176</v>
      </c>
    </row>
    <row r="903" ht="18.95" hidden="1" customHeight="1" spans="1:11">
      <c r="A903" s="139" t="s">
        <v>165</v>
      </c>
      <c r="B903" s="109" t="s">
        <v>165</v>
      </c>
      <c r="C903" s="695" t="s">
        <v>1707</v>
      </c>
      <c r="D903" s="101" t="s">
        <v>1749</v>
      </c>
      <c r="E903" s="109" t="s">
        <v>176</v>
      </c>
      <c r="F903" s="60" t="s">
        <v>4126</v>
      </c>
      <c r="G903" s="142">
        <v>39</v>
      </c>
      <c r="H903" s="142">
        <v>40</v>
      </c>
      <c r="I903" s="148">
        <v>0.026</v>
      </c>
      <c r="J903" s="147" t="s">
        <v>176</v>
      </c>
      <c r="K903" s="147" t="s">
        <v>176</v>
      </c>
    </row>
    <row r="904" ht="18.95" hidden="1" customHeight="1" spans="1:11">
      <c r="A904" s="139" t="s">
        <v>165</v>
      </c>
      <c r="B904" s="109" t="s">
        <v>165</v>
      </c>
      <c r="C904" s="695" t="s">
        <v>1707</v>
      </c>
      <c r="D904" s="101" t="s">
        <v>1751</v>
      </c>
      <c r="E904" s="109" t="s">
        <v>176</v>
      </c>
      <c r="F904" s="60" t="s">
        <v>4154</v>
      </c>
      <c r="G904" s="142">
        <v>11459</v>
      </c>
      <c r="H904" s="142">
        <v>11700</v>
      </c>
      <c r="I904" s="148">
        <v>0.021</v>
      </c>
      <c r="J904" s="147" t="s">
        <v>176</v>
      </c>
      <c r="K904" s="147" t="s">
        <v>176</v>
      </c>
    </row>
    <row r="905" ht="18.95" hidden="1" customHeight="1" spans="1:11">
      <c r="A905" s="139" t="s">
        <v>165</v>
      </c>
      <c r="B905" s="109" t="s">
        <v>165</v>
      </c>
      <c r="C905" s="695" t="s">
        <v>1707</v>
      </c>
      <c r="D905" s="101" t="s">
        <v>1753</v>
      </c>
      <c r="E905" s="109" t="s">
        <v>176</v>
      </c>
      <c r="F905" s="60" t="s">
        <v>4155</v>
      </c>
      <c r="G905" s="142">
        <v>138338</v>
      </c>
      <c r="H905" s="142">
        <v>147000</v>
      </c>
      <c r="I905" s="148">
        <v>0.063</v>
      </c>
      <c r="J905" s="147" t="s">
        <v>176</v>
      </c>
      <c r="K905" s="147" t="s">
        <v>176</v>
      </c>
    </row>
    <row r="906" hidden="1" spans="1:11">
      <c r="A906" s="139" t="s">
        <v>165</v>
      </c>
      <c r="B906" s="109" t="s">
        <v>165</v>
      </c>
      <c r="C906" s="695" t="s">
        <v>1707</v>
      </c>
      <c r="D906" s="101" t="s">
        <v>1755</v>
      </c>
      <c r="E906" s="109" t="s">
        <v>176</v>
      </c>
      <c r="F906" s="60" t="s">
        <v>4156</v>
      </c>
      <c r="G906" s="142">
        <v>94220</v>
      </c>
      <c r="H906" s="142">
        <v>99494</v>
      </c>
      <c r="I906" s="148">
        <v>0.056</v>
      </c>
      <c r="J906" s="147" t="s">
        <v>176</v>
      </c>
      <c r="K906" s="147" t="s">
        <v>176</v>
      </c>
    </row>
    <row r="907" hidden="1" spans="1:11">
      <c r="A907" s="139" t="s">
        <v>165</v>
      </c>
      <c r="B907" s="695" t="s">
        <v>1596</v>
      </c>
      <c r="C907" s="109"/>
      <c r="D907" s="101" t="s">
        <v>1757</v>
      </c>
      <c r="E907" s="109"/>
      <c r="F907" s="61" t="s">
        <v>1756</v>
      </c>
      <c r="G907" s="140">
        <v>0</v>
      </c>
      <c r="H907" s="140">
        <v>0</v>
      </c>
      <c r="I907" s="146" t="s">
        <v>165</v>
      </c>
      <c r="J907" s="147" t="s">
        <v>3338</v>
      </c>
      <c r="K907" s="147" t="s">
        <v>176</v>
      </c>
    </row>
    <row r="908" hidden="1" spans="1:11">
      <c r="A908" s="139" t="s">
        <v>165</v>
      </c>
      <c r="B908" s="109" t="s">
        <v>165</v>
      </c>
      <c r="C908" s="101" t="s">
        <v>1757</v>
      </c>
      <c r="D908" s="101" t="s">
        <v>1758</v>
      </c>
      <c r="E908" s="109" t="s">
        <v>176</v>
      </c>
      <c r="F908" s="60" t="s">
        <v>4069</v>
      </c>
      <c r="G908" s="142">
        <v>0</v>
      </c>
      <c r="H908" s="142">
        <v>0</v>
      </c>
      <c r="I908" s="148" t="s">
        <v>165</v>
      </c>
      <c r="J908" s="147" t="s">
        <v>3338</v>
      </c>
      <c r="K908" s="147" t="s">
        <v>176</v>
      </c>
    </row>
    <row r="909" hidden="1" spans="1:11">
      <c r="A909" s="139" t="s">
        <v>165</v>
      </c>
      <c r="B909" s="109" t="s">
        <v>165</v>
      </c>
      <c r="C909" s="101" t="s">
        <v>1757</v>
      </c>
      <c r="D909" s="101" t="s">
        <v>1759</v>
      </c>
      <c r="E909" s="109" t="s">
        <v>176</v>
      </c>
      <c r="F909" s="60" t="s">
        <v>4070</v>
      </c>
      <c r="G909" s="142">
        <v>0</v>
      </c>
      <c r="H909" s="142">
        <v>0</v>
      </c>
      <c r="I909" s="148" t="s">
        <v>165</v>
      </c>
      <c r="J909" s="147" t="s">
        <v>3338</v>
      </c>
      <c r="K909" s="147" t="s">
        <v>176</v>
      </c>
    </row>
    <row r="910" hidden="1" spans="1:11">
      <c r="A910" s="139" t="s">
        <v>165</v>
      </c>
      <c r="B910" s="109" t="s">
        <v>165</v>
      </c>
      <c r="C910" s="101" t="s">
        <v>1757</v>
      </c>
      <c r="D910" s="101" t="s">
        <v>1760</v>
      </c>
      <c r="E910" s="109" t="s">
        <v>176</v>
      </c>
      <c r="F910" s="60" t="s">
        <v>4071</v>
      </c>
      <c r="G910" s="142">
        <v>0</v>
      </c>
      <c r="H910" s="142">
        <v>0</v>
      </c>
      <c r="I910" s="148" t="s">
        <v>165</v>
      </c>
      <c r="J910" s="147" t="s">
        <v>3338</v>
      </c>
      <c r="K910" s="147" t="s">
        <v>176</v>
      </c>
    </row>
    <row r="911" hidden="1" spans="1:11">
      <c r="A911" s="139" t="s">
        <v>165</v>
      </c>
      <c r="B911" s="109" t="s">
        <v>165</v>
      </c>
      <c r="C911" s="101" t="s">
        <v>1757</v>
      </c>
      <c r="D911" s="101" t="s">
        <v>1762</v>
      </c>
      <c r="E911" s="109" t="s">
        <v>176</v>
      </c>
      <c r="F911" s="60" t="s">
        <v>4157</v>
      </c>
      <c r="G911" s="142">
        <v>0</v>
      </c>
      <c r="H911" s="141">
        <v>0</v>
      </c>
      <c r="I911" s="148" t="s">
        <v>165</v>
      </c>
      <c r="J911" s="147" t="s">
        <v>3338</v>
      </c>
      <c r="K911" s="147" t="s">
        <v>176</v>
      </c>
    </row>
    <row r="912" hidden="1" spans="1:11">
      <c r="A912" s="139" t="s">
        <v>165</v>
      </c>
      <c r="B912" s="109" t="s">
        <v>165</v>
      </c>
      <c r="C912" s="101" t="s">
        <v>1757</v>
      </c>
      <c r="D912" s="101" t="s">
        <v>1764</v>
      </c>
      <c r="E912" s="109" t="s">
        <v>176</v>
      </c>
      <c r="F912" s="60" t="s">
        <v>4158</v>
      </c>
      <c r="G912" s="142">
        <v>0</v>
      </c>
      <c r="H912" s="142">
        <v>0</v>
      </c>
      <c r="I912" s="148" t="s">
        <v>165</v>
      </c>
      <c r="J912" s="147" t="s">
        <v>3338</v>
      </c>
      <c r="K912" s="147" t="s">
        <v>176</v>
      </c>
    </row>
    <row r="913" hidden="1" spans="1:11">
      <c r="A913" s="139" t="s">
        <v>165</v>
      </c>
      <c r="B913" s="109" t="s">
        <v>165</v>
      </c>
      <c r="C913" s="101" t="s">
        <v>1757</v>
      </c>
      <c r="D913" s="101" t="s">
        <v>1766</v>
      </c>
      <c r="E913" s="109" t="s">
        <v>176</v>
      </c>
      <c r="F913" s="60" t="s">
        <v>4159</v>
      </c>
      <c r="G913" s="142">
        <v>0</v>
      </c>
      <c r="H913" s="142">
        <v>0</v>
      </c>
      <c r="I913" s="148" t="s">
        <v>165</v>
      </c>
      <c r="J913" s="147" t="s">
        <v>3338</v>
      </c>
      <c r="K913" s="147" t="s">
        <v>176</v>
      </c>
    </row>
    <row r="914" hidden="1" spans="1:11">
      <c r="A914" s="139" t="s">
        <v>165</v>
      </c>
      <c r="B914" s="109" t="s">
        <v>165</v>
      </c>
      <c r="C914" s="101" t="s">
        <v>1757</v>
      </c>
      <c r="D914" s="101" t="s">
        <v>1768</v>
      </c>
      <c r="E914" s="109" t="s">
        <v>176</v>
      </c>
      <c r="F914" s="60" t="s">
        <v>4160</v>
      </c>
      <c r="G914" s="142">
        <v>0</v>
      </c>
      <c r="H914" s="142">
        <v>0</v>
      </c>
      <c r="I914" s="148" t="s">
        <v>165</v>
      </c>
      <c r="J914" s="147" t="s">
        <v>3338</v>
      </c>
      <c r="K914" s="147" t="s">
        <v>176</v>
      </c>
    </row>
    <row r="915" hidden="1" spans="1:11">
      <c r="A915" s="139" t="s">
        <v>165</v>
      </c>
      <c r="B915" s="109" t="s">
        <v>165</v>
      </c>
      <c r="C915" s="101" t="s">
        <v>1757</v>
      </c>
      <c r="D915" s="101" t="s">
        <v>1770</v>
      </c>
      <c r="E915" s="109" t="s">
        <v>176</v>
      </c>
      <c r="F915" s="60" t="s">
        <v>4161</v>
      </c>
      <c r="G915" s="142">
        <v>0</v>
      </c>
      <c r="H915" s="142">
        <v>0</v>
      </c>
      <c r="I915" s="148" t="s">
        <v>165</v>
      </c>
      <c r="J915" s="147" t="s">
        <v>3338</v>
      </c>
      <c r="K915" s="147" t="s">
        <v>176</v>
      </c>
    </row>
    <row r="916" hidden="1" spans="1:11">
      <c r="A916" s="139" t="s">
        <v>165</v>
      </c>
      <c r="B916" s="109"/>
      <c r="C916" s="101" t="s">
        <v>1757</v>
      </c>
      <c r="D916" s="101" t="s">
        <v>1772</v>
      </c>
      <c r="E916" s="109" t="s">
        <v>176</v>
      </c>
      <c r="F916" s="60" t="s">
        <v>4162</v>
      </c>
      <c r="G916" s="142">
        <v>0</v>
      </c>
      <c r="H916" s="142">
        <v>0</v>
      </c>
      <c r="I916" s="148" t="s">
        <v>165</v>
      </c>
      <c r="J916" s="147" t="s">
        <v>3338</v>
      </c>
      <c r="K916" s="147" t="s">
        <v>176</v>
      </c>
    </row>
    <row r="917" hidden="1" spans="1:11">
      <c r="A917" s="139" t="s">
        <v>165</v>
      </c>
      <c r="B917" s="109" t="s">
        <v>165</v>
      </c>
      <c r="C917" s="101" t="s">
        <v>1757</v>
      </c>
      <c r="D917" s="101" t="s">
        <v>1774</v>
      </c>
      <c r="E917" s="109" t="s">
        <v>176</v>
      </c>
      <c r="F917" s="60" t="s">
        <v>4163</v>
      </c>
      <c r="G917" s="142">
        <v>0</v>
      </c>
      <c r="H917" s="142">
        <v>0</v>
      </c>
      <c r="I917" s="148" t="s">
        <v>165</v>
      </c>
      <c r="J917" s="147" t="s">
        <v>3338</v>
      </c>
      <c r="K917" s="147" t="s">
        <v>176</v>
      </c>
    </row>
    <row r="918" hidden="1" spans="1:11">
      <c r="A918" s="139" t="s">
        <v>165</v>
      </c>
      <c r="B918" s="695" t="s">
        <v>1596</v>
      </c>
      <c r="C918" s="109"/>
      <c r="D918" s="101" t="s">
        <v>1776</v>
      </c>
      <c r="E918" s="109"/>
      <c r="F918" s="61" t="s">
        <v>1775</v>
      </c>
      <c r="G918" s="140">
        <v>695590</v>
      </c>
      <c r="H918" s="140">
        <v>722000</v>
      </c>
      <c r="I918" s="146">
        <v>0.038</v>
      </c>
      <c r="J918" s="147" t="s">
        <v>176</v>
      </c>
      <c r="K918" s="147" t="s">
        <v>176</v>
      </c>
    </row>
    <row r="919" ht="18.95" hidden="1" customHeight="1" spans="1:11">
      <c r="A919" s="139" t="s">
        <v>165</v>
      </c>
      <c r="B919" s="109" t="s">
        <v>165</v>
      </c>
      <c r="C919" s="695" t="s">
        <v>1776</v>
      </c>
      <c r="D919" s="101" t="s">
        <v>1777</v>
      </c>
      <c r="E919" s="109" t="s">
        <v>176</v>
      </c>
      <c r="F919" s="39" t="s">
        <v>3794</v>
      </c>
      <c r="G919" s="142">
        <v>14429</v>
      </c>
      <c r="H919" s="142">
        <v>15100</v>
      </c>
      <c r="I919" s="148">
        <v>0.047</v>
      </c>
      <c r="J919" s="147" t="s">
        <v>176</v>
      </c>
      <c r="K919" s="147" t="s">
        <v>176</v>
      </c>
    </row>
    <row r="920" ht="18.95" hidden="1" customHeight="1" spans="1:11">
      <c r="A920" s="139" t="s">
        <v>165</v>
      </c>
      <c r="B920" s="109" t="s">
        <v>165</v>
      </c>
      <c r="C920" s="695" t="s">
        <v>1776</v>
      </c>
      <c r="D920" s="101" t="s">
        <v>1778</v>
      </c>
      <c r="E920" s="109" t="s">
        <v>176</v>
      </c>
      <c r="F920" s="60" t="s">
        <v>3795</v>
      </c>
      <c r="G920" s="142">
        <v>3167</v>
      </c>
      <c r="H920" s="142">
        <v>3250</v>
      </c>
      <c r="I920" s="148">
        <v>0.026</v>
      </c>
      <c r="J920" s="147" t="s">
        <v>176</v>
      </c>
      <c r="K920" s="147" t="s">
        <v>176</v>
      </c>
    </row>
    <row r="921" ht="18.95" hidden="1" customHeight="1" spans="1:11">
      <c r="A921" s="139" t="s">
        <v>165</v>
      </c>
      <c r="B921" s="109" t="s">
        <v>165</v>
      </c>
      <c r="C921" s="695" t="s">
        <v>1776</v>
      </c>
      <c r="D921" s="101" t="s">
        <v>1779</v>
      </c>
      <c r="E921" s="109" t="s">
        <v>176</v>
      </c>
      <c r="F921" s="60" t="s">
        <v>4071</v>
      </c>
      <c r="G921" s="142">
        <v>0</v>
      </c>
      <c r="H921" s="142">
        <v>0</v>
      </c>
      <c r="I921" s="148" t="s">
        <v>165</v>
      </c>
      <c r="J921" s="147" t="s">
        <v>3338</v>
      </c>
      <c r="K921" s="147" t="s">
        <v>176</v>
      </c>
    </row>
    <row r="922" ht="18.95" hidden="1" customHeight="1" spans="1:11">
      <c r="A922" s="139" t="s">
        <v>165</v>
      </c>
      <c r="B922" s="109" t="s">
        <v>165</v>
      </c>
      <c r="C922" s="695" t="s">
        <v>1776</v>
      </c>
      <c r="D922" s="101" t="s">
        <v>1781</v>
      </c>
      <c r="E922" s="109" t="s">
        <v>176</v>
      </c>
      <c r="F922" s="60" t="s">
        <v>4164</v>
      </c>
      <c r="G922" s="142">
        <v>423329</v>
      </c>
      <c r="H922" s="141">
        <v>443000</v>
      </c>
      <c r="I922" s="148">
        <v>0.046</v>
      </c>
      <c r="J922" s="147" t="s">
        <v>176</v>
      </c>
      <c r="K922" s="147" t="s">
        <v>176</v>
      </c>
    </row>
    <row r="923" ht="18.95" hidden="1" customHeight="1" spans="1:11">
      <c r="A923" s="139" t="s">
        <v>165</v>
      </c>
      <c r="B923" s="109" t="s">
        <v>165</v>
      </c>
      <c r="C923" s="695" t="s">
        <v>1776</v>
      </c>
      <c r="D923" s="101" t="s">
        <v>1783</v>
      </c>
      <c r="E923" s="109" t="s">
        <v>176</v>
      </c>
      <c r="F923" s="60" t="s">
        <v>4165</v>
      </c>
      <c r="G923" s="142">
        <v>51066</v>
      </c>
      <c r="H923" s="142">
        <v>53500</v>
      </c>
      <c r="I923" s="148">
        <v>0.048</v>
      </c>
      <c r="J923" s="147" t="s">
        <v>176</v>
      </c>
      <c r="K923" s="147" t="s">
        <v>176</v>
      </c>
    </row>
    <row r="924" ht="18.95" hidden="1" customHeight="1" spans="1:11">
      <c r="A924" s="139" t="s">
        <v>165</v>
      </c>
      <c r="B924" s="109" t="s">
        <v>165</v>
      </c>
      <c r="C924" s="695" t="s">
        <v>1776</v>
      </c>
      <c r="D924" s="101" t="s">
        <v>1785</v>
      </c>
      <c r="E924" s="109" t="s">
        <v>176</v>
      </c>
      <c r="F924" s="60" t="s">
        <v>4166</v>
      </c>
      <c r="G924" s="142">
        <v>1430</v>
      </c>
      <c r="H924" s="142">
        <v>1450</v>
      </c>
      <c r="I924" s="148">
        <v>0.014</v>
      </c>
      <c r="J924" s="147" t="s">
        <v>176</v>
      </c>
      <c r="K924" s="147" t="s">
        <v>176</v>
      </c>
    </row>
    <row r="925" ht="18.95" hidden="1" customHeight="1" spans="1:11">
      <c r="A925" s="139" t="s">
        <v>165</v>
      </c>
      <c r="B925" s="109" t="s">
        <v>165</v>
      </c>
      <c r="C925" s="695" t="s">
        <v>1776</v>
      </c>
      <c r="D925" s="101" t="s">
        <v>1787</v>
      </c>
      <c r="E925" s="109" t="s">
        <v>176</v>
      </c>
      <c r="F925" s="60" t="s">
        <v>4167</v>
      </c>
      <c r="G925" s="142">
        <v>36142</v>
      </c>
      <c r="H925" s="142">
        <v>37000</v>
      </c>
      <c r="I925" s="148">
        <v>0.024</v>
      </c>
      <c r="J925" s="147" t="s">
        <v>176</v>
      </c>
      <c r="K925" s="147" t="s">
        <v>176</v>
      </c>
    </row>
    <row r="926" ht="18.95" hidden="1" customHeight="1" spans="1:11">
      <c r="A926" s="139" t="s">
        <v>165</v>
      </c>
      <c r="B926" s="109" t="s">
        <v>165</v>
      </c>
      <c r="C926" s="695" t="s">
        <v>1776</v>
      </c>
      <c r="D926" s="101" t="s">
        <v>1789</v>
      </c>
      <c r="E926" s="109" t="s">
        <v>176</v>
      </c>
      <c r="F926" s="60" t="s">
        <v>4168</v>
      </c>
      <c r="G926" s="142">
        <v>0</v>
      </c>
      <c r="H926" s="142">
        <v>0</v>
      </c>
      <c r="I926" s="148" t="s">
        <v>165</v>
      </c>
      <c r="J926" s="147" t="s">
        <v>3338</v>
      </c>
      <c r="K926" s="147" t="s">
        <v>176</v>
      </c>
    </row>
    <row r="927" ht="18.95" hidden="1" customHeight="1" spans="1:11">
      <c r="A927" s="139" t="s">
        <v>165</v>
      </c>
      <c r="B927" s="109"/>
      <c r="C927" s="695" t="s">
        <v>1776</v>
      </c>
      <c r="D927" s="101" t="s">
        <v>1791</v>
      </c>
      <c r="E927" s="109" t="s">
        <v>176</v>
      </c>
      <c r="F927" s="60" t="s">
        <v>4169</v>
      </c>
      <c r="G927" s="142">
        <v>351</v>
      </c>
      <c r="H927" s="142">
        <v>360</v>
      </c>
      <c r="I927" s="148">
        <v>0.026</v>
      </c>
      <c r="J927" s="147" t="s">
        <v>176</v>
      </c>
      <c r="K927" s="147" t="s">
        <v>176</v>
      </c>
    </row>
    <row r="928" ht="18.95" hidden="1" customHeight="1" spans="1:11">
      <c r="A928" s="139" t="s">
        <v>165</v>
      </c>
      <c r="B928" s="109" t="s">
        <v>165</v>
      </c>
      <c r="C928" s="695" t="s">
        <v>1776</v>
      </c>
      <c r="D928" s="101" t="s">
        <v>1793</v>
      </c>
      <c r="E928" s="109" t="s">
        <v>176</v>
      </c>
      <c r="F928" s="60" t="s">
        <v>4170</v>
      </c>
      <c r="G928" s="142">
        <v>165676</v>
      </c>
      <c r="H928" s="142">
        <v>168340</v>
      </c>
      <c r="I928" s="148">
        <v>0.016</v>
      </c>
      <c r="J928" s="147" t="s">
        <v>176</v>
      </c>
      <c r="K928" s="147" t="s">
        <v>176</v>
      </c>
    </row>
    <row r="929" ht="18.95" hidden="1" customHeight="1" spans="1:11">
      <c r="A929" s="139" t="s">
        <v>165</v>
      </c>
      <c r="B929" s="695" t="s">
        <v>1596</v>
      </c>
      <c r="C929" s="109"/>
      <c r="D929" s="101" t="s">
        <v>1795</v>
      </c>
      <c r="E929" s="109"/>
      <c r="F929" s="61" t="s">
        <v>1794</v>
      </c>
      <c r="G929" s="140">
        <v>179944</v>
      </c>
      <c r="H929" s="140">
        <v>186000</v>
      </c>
      <c r="I929" s="146">
        <v>0.034</v>
      </c>
      <c r="J929" s="147" t="s">
        <v>176</v>
      </c>
      <c r="K929" s="147" t="s">
        <v>176</v>
      </c>
    </row>
    <row r="930" ht="18.95" hidden="1" customHeight="1" spans="1:11">
      <c r="A930" s="139" t="s">
        <v>165</v>
      </c>
      <c r="B930" s="109" t="s">
        <v>165</v>
      </c>
      <c r="C930" s="695" t="s">
        <v>1795</v>
      </c>
      <c r="D930" s="101" t="s">
        <v>1796</v>
      </c>
      <c r="E930" s="109" t="s">
        <v>176</v>
      </c>
      <c r="F930" s="60" t="s">
        <v>3798</v>
      </c>
      <c r="G930" s="142">
        <v>2181</v>
      </c>
      <c r="H930" s="142">
        <v>2280</v>
      </c>
      <c r="I930" s="148">
        <v>0.045</v>
      </c>
      <c r="J930" s="147" t="s">
        <v>176</v>
      </c>
      <c r="K930" s="147" t="s">
        <v>176</v>
      </c>
    </row>
    <row r="931" ht="18.95" hidden="1" customHeight="1" spans="1:11">
      <c r="A931" s="139" t="s">
        <v>165</v>
      </c>
      <c r="B931" s="109" t="s">
        <v>165</v>
      </c>
      <c r="C931" s="695" t="s">
        <v>1795</v>
      </c>
      <c r="D931" s="101" t="s">
        <v>1798</v>
      </c>
      <c r="E931" s="109" t="s">
        <v>176</v>
      </c>
      <c r="F931" s="60" t="s">
        <v>4171</v>
      </c>
      <c r="G931" s="142">
        <v>142830</v>
      </c>
      <c r="H931" s="142">
        <v>148000</v>
      </c>
      <c r="I931" s="148">
        <v>0.036</v>
      </c>
      <c r="J931" s="147" t="s">
        <v>176</v>
      </c>
      <c r="K931" s="147" t="s">
        <v>176</v>
      </c>
    </row>
    <row r="932" ht="18.95" hidden="1" customHeight="1" spans="1:11">
      <c r="A932" s="139" t="s">
        <v>165</v>
      </c>
      <c r="B932" s="109" t="s">
        <v>165</v>
      </c>
      <c r="C932" s="695" t="s">
        <v>1795</v>
      </c>
      <c r="D932" s="101" t="s">
        <v>1800</v>
      </c>
      <c r="E932" s="109" t="s">
        <v>176</v>
      </c>
      <c r="F932" s="60" t="s">
        <v>4172</v>
      </c>
      <c r="G932" s="142">
        <v>27624</v>
      </c>
      <c r="H932" s="142">
        <v>28400</v>
      </c>
      <c r="I932" s="148">
        <v>0.028</v>
      </c>
      <c r="J932" s="147" t="s">
        <v>176</v>
      </c>
      <c r="K932" s="147" t="s">
        <v>176</v>
      </c>
    </row>
    <row r="933" ht="18.95" hidden="1" customHeight="1" spans="1:11">
      <c r="A933" s="139" t="s">
        <v>165</v>
      </c>
      <c r="B933" s="109" t="s">
        <v>165</v>
      </c>
      <c r="C933" s="695" t="s">
        <v>1795</v>
      </c>
      <c r="D933" s="101" t="s">
        <v>1802</v>
      </c>
      <c r="E933" s="109" t="s">
        <v>176</v>
      </c>
      <c r="F933" s="60" t="s">
        <v>4173</v>
      </c>
      <c r="G933" s="142">
        <v>312</v>
      </c>
      <c r="H933" s="141">
        <v>320</v>
      </c>
      <c r="I933" s="148">
        <v>0.026</v>
      </c>
      <c r="J933" s="147" t="s">
        <v>176</v>
      </c>
      <c r="K933" s="147" t="s">
        <v>176</v>
      </c>
    </row>
    <row r="934" ht="18.95" hidden="1" customHeight="1" spans="1:11">
      <c r="A934" s="139" t="s">
        <v>165</v>
      </c>
      <c r="B934" s="109" t="s">
        <v>165</v>
      </c>
      <c r="C934" s="695" t="s">
        <v>1795</v>
      </c>
      <c r="D934" s="101" t="s">
        <v>1804</v>
      </c>
      <c r="E934" s="109" t="s">
        <v>176</v>
      </c>
      <c r="F934" s="60" t="s">
        <v>4174</v>
      </c>
      <c r="G934" s="142">
        <v>6997</v>
      </c>
      <c r="H934" s="142">
        <v>7000</v>
      </c>
      <c r="I934" s="148">
        <v>0</v>
      </c>
      <c r="J934" s="147" t="s">
        <v>176</v>
      </c>
      <c r="K934" s="147" t="s">
        <v>176</v>
      </c>
    </row>
    <row r="935" ht="18.95" hidden="1" customHeight="1" spans="1:11">
      <c r="A935" s="139" t="s">
        <v>165</v>
      </c>
      <c r="B935" s="695" t="s">
        <v>1596</v>
      </c>
      <c r="C935" s="109"/>
      <c r="D935" s="694" t="s">
        <v>1806</v>
      </c>
      <c r="E935" s="109"/>
      <c r="F935" s="61" t="s">
        <v>1805</v>
      </c>
      <c r="G935" s="140">
        <v>616278</v>
      </c>
      <c r="H935" s="140">
        <v>643000</v>
      </c>
      <c r="I935" s="146">
        <v>0.043</v>
      </c>
      <c r="J935" s="147" t="s">
        <v>176</v>
      </c>
      <c r="K935" s="147" t="s">
        <v>176</v>
      </c>
    </row>
    <row r="936" ht="18.95" hidden="1" customHeight="1" spans="1:11">
      <c r="A936" s="139" t="s">
        <v>165</v>
      </c>
      <c r="B936" s="109" t="s">
        <v>165</v>
      </c>
      <c r="C936" s="695" t="s">
        <v>1806</v>
      </c>
      <c r="D936" s="101" t="s">
        <v>1808</v>
      </c>
      <c r="E936" s="109" t="s">
        <v>176</v>
      </c>
      <c r="F936" s="60" t="s">
        <v>4175</v>
      </c>
      <c r="G936" s="142">
        <v>409164</v>
      </c>
      <c r="H936" s="142">
        <v>430000</v>
      </c>
      <c r="I936" s="148">
        <v>0.051</v>
      </c>
      <c r="J936" s="147" t="s">
        <v>176</v>
      </c>
      <c r="K936" s="147" t="s">
        <v>176</v>
      </c>
    </row>
    <row r="937" ht="18.95" hidden="1" customHeight="1" spans="1:11">
      <c r="A937" s="139" t="s">
        <v>165</v>
      </c>
      <c r="B937" s="109" t="s">
        <v>165</v>
      </c>
      <c r="C937" s="695" t="s">
        <v>1806</v>
      </c>
      <c r="D937" s="101" t="s">
        <v>1810</v>
      </c>
      <c r="E937" s="109" t="s">
        <v>176</v>
      </c>
      <c r="F937" s="60" t="s">
        <v>4176</v>
      </c>
      <c r="G937" s="142">
        <v>56</v>
      </c>
      <c r="H937" s="142">
        <v>58</v>
      </c>
      <c r="I937" s="148">
        <v>0.036</v>
      </c>
      <c r="J937" s="147" t="s">
        <v>176</v>
      </c>
      <c r="K937" s="147" t="s">
        <v>176</v>
      </c>
    </row>
    <row r="938" ht="18.95" hidden="1" customHeight="1" spans="1:11">
      <c r="A938" s="139" t="s">
        <v>165</v>
      </c>
      <c r="B938" s="109"/>
      <c r="C938" s="695" t="s">
        <v>1806</v>
      </c>
      <c r="D938" s="101" t="s">
        <v>1812</v>
      </c>
      <c r="E938" s="109" t="s">
        <v>176</v>
      </c>
      <c r="F938" s="60" t="s">
        <v>4177</v>
      </c>
      <c r="G938" s="142">
        <v>168174</v>
      </c>
      <c r="H938" s="142">
        <v>173400</v>
      </c>
      <c r="I938" s="148">
        <v>0.031</v>
      </c>
      <c r="J938" s="147" t="s">
        <v>176</v>
      </c>
      <c r="K938" s="147" t="s">
        <v>176</v>
      </c>
    </row>
    <row r="939" ht="18.95" hidden="1" customHeight="1" spans="1:11">
      <c r="A939" s="139" t="s">
        <v>165</v>
      </c>
      <c r="B939" s="109" t="s">
        <v>165</v>
      </c>
      <c r="C939" s="695" t="s">
        <v>1806</v>
      </c>
      <c r="D939" s="101" t="s">
        <v>1814</v>
      </c>
      <c r="E939" s="109" t="s">
        <v>176</v>
      </c>
      <c r="F939" s="60" t="s">
        <v>4178</v>
      </c>
      <c r="G939" s="142">
        <v>4022</v>
      </c>
      <c r="H939" s="141">
        <v>4100</v>
      </c>
      <c r="I939" s="148">
        <v>0.019</v>
      </c>
      <c r="J939" s="147" t="s">
        <v>176</v>
      </c>
      <c r="K939" s="147" t="s">
        <v>176</v>
      </c>
    </row>
    <row r="940" ht="18.95" hidden="1" customHeight="1" spans="1:11">
      <c r="A940" s="139" t="s">
        <v>165</v>
      </c>
      <c r="B940" s="109" t="s">
        <v>165</v>
      </c>
      <c r="C940" s="695" t="s">
        <v>1806</v>
      </c>
      <c r="D940" s="101" t="s">
        <v>1816</v>
      </c>
      <c r="E940" s="109" t="s">
        <v>176</v>
      </c>
      <c r="F940" s="60" t="s">
        <v>4179</v>
      </c>
      <c r="G940" s="142">
        <v>30559</v>
      </c>
      <c r="H940" s="142">
        <v>31000</v>
      </c>
      <c r="I940" s="148">
        <v>0.014</v>
      </c>
      <c r="J940" s="147" t="s">
        <v>176</v>
      </c>
      <c r="K940" s="147" t="s">
        <v>176</v>
      </c>
    </row>
    <row r="941" ht="18.95" hidden="1" customHeight="1" spans="1:11">
      <c r="A941" s="139" t="s">
        <v>165</v>
      </c>
      <c r="B941" s="109" t="s">
        <v>165</v>
      </c>
      <c r="C941" s="695" t="s">
        <v>1806</v>
      </c>
      <c r="D941" s="101" t="s">
        <v>1818</v>
      </c>
      <c r="E941" s="109" t="s">
        <v>176</v>
      </c>
      <c r="F941" s="39" t="s">
        <v>4180</v>
      </c>
      <c r="G941" s="142">
        <v>4303</v>
      </c>
      <c r="H941" s="142">
        <v>4442</v>
      </c>
      <c r="I941" s="148">
        <v>0.032</v>
      </c>
      <c r="J941" s="147" t="s">
        <v>176</v>
      </c>
      <c r="K941" s="147" t="s">
        <v>176</v>
      </c>
    </row>
    <row r="942" ht="18.95" hidden="1" customHeight="1" spans="1:11">
      <c r="A942" s="139" t="s">
        <v>165</v>
      </c>
      <c r="B942" s="695" t="s">
        <v>1596</v>
      </c>
      <c r="C942" s="109"/>
      <c r="D942" s="101" t="s">
        <v>1820</v>
      </c>
      <c r="E942" s="109"/>
      <c r="F942" s="61" t="s">
        <v>1819</v>
      </c>
      <c r="G942" s="140">
        <v>27269</v>
      </c>
      <c r="H942" s="140">
        <v>28000</v>
      </c>
      <c r="I942" s="146">
        <v>0.027</v>
      </c>
      <c r="J942" s="147" t="s">
        <v>176</v>
      </c>
      <c r="K942" s="147" t="s">
        <v>176</v>
      </c>
    </row>
    <row r="943" ht="18.95" hidden="1" customHeight="1" spans="1:11">
      <c r="A943" s="139" t="s">
        <v>165</v>
      </c>
      <c r="B943" s="109" t="s">
        <v>165</v>
      </c>
      <c r="C943" s="695" t="s">
        <v>1820</v>
      </c>
      <c r="D943" s="101" t="s">
        <v>1822</v>
      </c>
      <c r="E943" s="109" t="s">
        <v>176</v>
      </c>
      <c r="F943" s="62" t="s">
        <v>4181</v>
      </c>
      <c r="G943" s="142">
        <v>8815</v>
      </c>
      <c r="H943" s="142">
        <v>9100</v>
      </c>
      <c r="I943" s="148">
        <v>0.032</v>
      </c>
      <c r="J943" s="147" t="s">
        <v>176</v>
      </c>
      <c r="K943" s="147" t="s">
        <v>176</v>
      </c>
    </row>
    <row r="944" ht="18.95" hidden="1" customHeight="1" spans="1:11">
      <c r="A944" s="139" t="s">
        <v>165</v>
      </c>
      <c r="B944" s="109"/>
      <c r="C944" s="695" t="s">
        <v>1820</v>
      </c>
      <c r="D944" s="101" t="s">
        <v>1824</v>
      </c>
      <c r="E944" s="109" t="s">
        <v>176</v>
      </c>
      <c r="F944" s="60" t="s">
        <v>4182</v>
      </c>
      <c r="G944" s="142">
        <v>17744</v>
      </c>
      <c r="H944" s="142">
        <v>18180</v>
      </c>
      <c r="I944" s="148">
        <v>0.025</v>
      </c>
      <c r="J944" s="147" t="s">
        <v>176</v>
      </c>
      <c r="K944" s="147" t="s">
        <v>176</v>
      </c>
    </row>
    <row r="945" hidden="1" spans="1:11">
      <c r="A945" s="139" t="s">
        <v>165</v>
      </c>
      <c r="B945" s="109" t="s">
        <v>165</v>
      </c>
      <c r="C945" s="695" t="s">
        <v>1820</v>
      </c>
      <c r="D945" s="101" t="s">
        <v>1826</v>
      </c>
      <c r="E945" s="109" t="s">
        <v>176</v>
      </c>
      <c r="F945" s="60" t="s">
        <v>4183</v>
      </c>
      <c r="G945" s="142">
        <v>710</v>
      </c>
      <c r="H945" s="142">
        <v>720</v>
      </c>
      <c r="I945" s="148">
        <v>0.014</v>
      </c>
      <c r="J945" s="147" t="s">
        <v>176</v>
      </c>
      <c r="K945" s="147" t="s">
        <v>176</v>
      </c>
    </row>
    <row r="946" hidden="1" spans="1:11">
      <c r="A946" s="139" t="s">
        <v>165</v>
      </c>
      <c r="B946" s="695" t="s">
        <v>1596</v>
      </c>
      <c r="C946" s="109"/>
      <c r="D946" s="694" t="s">
        <v>1828</v>
      </c>
      <c r="E946" s="109"/>
      <c r="F946" s="59" t="s">
        <v>1827</v>
      </c>
      <c r="G946" s="140">
        <v>0</v>
      </c>
      <c r="H946" s="140">
        <v>0</v>
      </c>
      <c r="I946" s="146" t="s">
        <v>165</v>
      </c>
      <c r="J946" s="147" t="s">
        <v>3338</v>
      </c>
      <c r="K946" s="147" t="s">
        <v>176</v>
      </c>
    </row>
    <row r="947" hidden="1" spans="1:11">
      <c r="A947" s="139" t="s">
        <v>165</v>
      </c>
      <c r="B947" s="109" t="s">
        <v>165</v>
      </c>
      <c r="C947" s="695" t="s">
        <v>4184</v>
      </c>
      <c r="D947" s="101" t="s">
        <v>1830</v>
      </c>
      <c r="E947" s="109" t="s">
        <v>176</v>
      </c>
      <c r="F947" s="39" t="s">
        <v>4185</v>
      </c>
      <c r="G947" s="142">
        <v>0</v>
      </c>
      <c r="H947" s="142">
        <v>0</v>
      </c>
      <c r="I947" s="148" t="s">
        <v>165</v>
      </c>
      <c r="J947" s="147" t="s">
        <v>3338</v>
      </c>
      <c r="K947" s="147" t="s">
        <v>176</v>
      </c>
    </row>
    <row r="948" hidden="1" spans="1:11">
      <c r="A948" s="139" t="s">
        <v>165</v>
      </c>
      <c r="B948" s="109" t="s">
        <v>165</v>
      </c>
      <c r="C948" s="695" t="s">
        <v>4184</v>
      </c>
      <c r="D948" s="101" t="s">
        <v>1832</v>
      </c>
      <c r="E948" s="109" t="s">
        <v>176</v>
      </c>
      <c r="F948" s="39" t="s">
        <v>4186</v>
      </c>
      <c r="G948" s="142">
        <v>0</v>
      </c>
      <c r="H948" s="142">
        <v>0</v>
      </c>
      <c r="I948" s="148" t="s">
        <v>165</v>
      </c>
      <c r="J948" s="147" t="s">
        <v>3338</v>
      </c>
      <c r="K948" s="147" t="s">
        <v>176</v>
      </c>
    </row>
    <row r="949" hidden="1" spans="1:11">
      <c r="A949" s="139"/>
      <c r="B949" s="155"/>
      <c r="C949" s="695" t="s">
        <v>4184</v>
      </c>
      <c r="D949" s="694" t="s">
        <v>1834</v>
      </c>
      <c r="E949" s="109" t="s">
        <v>176</v>
      </c>
      <c r="F949" s="39" t="s">
        <v>4187</v>
      </c>
      <c r="G949" s="142">
        <v>0</v>
      </c>
      <c r="H949" s="142">
        <v>0</v>
      </c>
      <c r="I949" s="148" t="s">
        <v>165</v>
      </c>
      <c r="J949" s="147" t="s">
        <v>3338</v>
      </c>
      <c r="K949" s="147" t="s">
        <v>176</v>
      </c>
    </row>
    <row r="950" hidden="1" spans="1:11">
      <c r="A950" s="139"/>
      <c r="B950" s="695" t="s">
        <v>1596</v>
      </c>
      <c r="C950" s="109"/>
      <c r="D950" s="108">
        <v>21399</v>
      </c>
      <c r="E950" s="109"/>
      <c r="F950" s="67" t="s">
        <v>1835</v>
      </c>
      <c r="G950" s="140">
        <v>175774</v>
      </c>
      <c r="H950" s="140">
        <v>177000</v>
      </c>
      <c r="I950" s="146">
        <v>0.007</v>
      </c>
      <c r="J950" s="147" t="s">
        <v>176</v>
      </c>
      <c r="K950" s="147" t="s">
        <v>176</v>
      </c>
    </row>
    <row r="951" ht="18.95" hidden="1" customHeight="1" spans="1:11">
      <c r="A951" s="139"/>
      <c r="B951" s="109"/>
      <c r="C951" s="108">
        <v>21399</v>
      </c>
      <c r="D951" s="108">
        <v>2139901</v>
      </c>
      <c r="E951" s="109" t="s">
        <v>176</v>
      </c>
      <c r="F951" s="62" t="s">
        <v>4188</v>
      </c>
      <c r="G951" s="142">
        <v>1112</v>
      </c>
      <c r="H951" s="142">
        <v>1150</v>
      </c>
      <c r="I951" s="148">
        <v>0.034</v>
      </c>
      <c r="J951" s="147" t="s">
        <v>176</v>
      </c>
      <c r="K951" s="147" t="s">
        <v>176</v>
      </c>
    </row>
    <row r="952" ht="18.95" hidden="1" customHeight="1" spans="1:11">
      <c r="A952" s="139"/>
      <c r="B952" s="109"/>
      <c r="C952" s="108">
        <v>21399</v>
      </c>
      <c r="D952" s="108">
        <v>2139999</v>
      </c>
      <c r="E952" s="109" t="s">
        <v>176</v>
      </c>
      <c r="F952" s="62" t="s">
        <v>4189</v>
      </c>
      <c r="G952" s="142">
        <v>174662</v>
      </c>
      <c r="H952" s="142">
        <v>175850</v>
      </c>
      <c r="I952" s="148">
        <v>0.007</v>
      </c>
      <c r="J952" s="147" t="s">
        <v>176</v>
      </c>
      <c r="K952" s="147" t="s">
        <v>176</v>
      </c>
    </row>
    <row r="953" ht="18.95" customHeight="1" spans="1:11">
      <c r="A953" s="139" t="s">
        <v>164</v>
      </c>
      <c r="B953" s="109" t="s">
        <v>165</v>
      </c>
      <c r="C953" s="109"/>
      <c r="D953" s="101" t="s">
        <v>1839</v>
      </c>
      <c r="E953" s="109"/>
      <c r="F953" s="59" t="s">
        <v>1838</v>
      </c>
      <c r="G953" s="140">
        <v>6407841</v>
      </c>
      <c r="H953" s="140">
        <v>6647000</v>
      </c>
      <c r="I953" s="146">
        <v>0.037</v>
      </c>
      <c r="J953" s="147" t="s">
        <v>176</v>
      </c>
      <c r="K953" s="147" t="s">
        <v>176</v>
      </c>
    </row>
    <row r="954" ht="18.95" hidden="1" customHeight="1" spans="1:11">
      <c r="A954" s="139" t="s">
        <v>165</v>
      </c>
      <c r="B954" s="695" t="s">
        <v>1839</v>
      </c>
      <c r="C954" s="109"/>
      <c r="D954" s="694" t="s">
        <v>1841</v>
      </c>
      <c r="E954" s="109"/>
      <c r="F954" s="60" t="s">
        <v>1840</v>
      </c>
      <c r="G954" s="141">
        <v>2942106</v>
      </c>
      <c r="H954" s="141">
        <v>3079000</v>
      </c>
      <c r="I954" s="148">
        <v>0.047</v>
      </c>
      <c r="J954" s="147" t="s">
        <v>176</v>
      </c>
      <c r="K954" s="147" t="s">
        <v>176</v>
      </c>
    </row>
    <row r="955" ht="18.95" hidden="1" customHeight="1" spans="1:11">
      <c r="A955" s="139" t="s">
        <v>165</v>
      </c>
      <c r="B955" s="109" t="s">
        <v>165</v>
      </c>
      <c r="C955" s="695" t="s">
        <v>1841</v>
      </c>
      <c r="D955" s="101" t="s">
        <v>1842</v>
      </c>
      <c r="E955" s="109" t="s">
        <v>176</v>
      </c>
      <c r="F955" s="60" t="s">
        <v>4069</v>
      </c>
      <c r="G955" s="142">
        <v>33861</v>
      </c>
      <c r="H955" s="142">
        <v>35500</v>
      </c>
      <c r="I955" s="148">
        <v>0.048</v>
      </c>
      <c r="J955" s="147" t="s">
        <v>176</v>
      </c>
      <c r="K955" s="147" t="s">
        <v>3338</v>
      </c>
    </row>
    <row r="956" ht="18.95" hidden="1" customHeight="1" spans="1:11">
      <c r="A956" s="139" t="s">
        <v>165</v>
      </c>
      <c r="B956" s="109"/>
      <c r="C956" s="695" t="s">
        <v>1841</v>
      </c>
      <c r="D956" s="101" t="s">
        <v>1843</v>
      </c>
      <c r="E956" s="109" t="s">
        <v>176</v>
      </c>
      <c r="F956" s="60" t="s">
        <v>4070</v>
      </c>
      <c r="G956" s="142">
        <v>6496</v>
      </c>
      <c r="H956" s="142">
        <v>6600</v>
      </c>
      <c r="I956" s="148">
        <v>0.016</v>
      </c>
      <c r="J956" s="147" t="s">
        <v>176</v>
      </c>
      <c r="K956" s="147" t="s">
        <v>3338</v>
      </c>
    </row>
    <row r="957" ht="18.95" hidden="1" customHeight="1" spans="1:11">
      <c r="A957" s="139" t="s">
        <v>165</v>
      </c>
      <c r="B957" s="109" t="s">
        <v>165</v>
      </c>
      <c r="C957" s="695" t="s">
        <v>1841</v>
      </c>
      <c r="D957" s="101" t="s">
        <v>1844</v>
      </c>
      <c r="E957" s="109" t="s">
        <v>176</v>
      </c>
      <c r="F957" s="60" t="s">
        <v>4071</v>
      </c>
      <c r="G957" s="142">
        <v>723</v>
      </c>
      <c r="H957" s="142">
        <v>740</v>
      </c>
      <c r="I957" s="148">
        <v>0.024</v>
      </c>
      <c r="J957" s="147" t="s">
        <v>176</v>
      </c>
      <c r="K957" s="147" t="s">
        <v>3338</v>
      </c>
    </row>
    <row r="958" ht="18.95" hidden="1" customHeight="1" spans="1:11">
      <c r="A958" s="139" t="s">
        <v>165</v>
      </c>
      <c r="B958" s="109" t="s">
        <v>165</v>
      </c>
      <c r="C958" s="695" t="s">
        <v>1841</v>
      </c>
      <c r="D958" s="101" t="s">
        <v>1846</v>
      </c>
      <c r="E958" s="109" t="s">
        <v>176</v>
      </c>
      <c r="F958" s="60" t="s">
        <v>4190</v>
      </c>
      <c r="G958" s="142">
        <v>691052</v>
      </c>
      <c r="H958" s="142">
        <v>700000</v>
      </c>
      <c r="I958" s="148">
        <v>0.013</v>
      </c>
      <c r="J958" s="147" t="s">
        <v>176</v>
      </c>
      <c r="K958" s="147" t="s">
        <v>3338</v>
      </c>
    </row>
    <row r="959" ht="18.95" hidden="1" customHeight="1" spans="1:11">
      <c r="A959" s="139"/>
      <c r="B959" s="109"/>
      <c r="C959" s="695" t="s">
        <v>1841</v>
      </c>
      <c r="D959" s="101" t="s">
        <v>1848</v>
      </c>
      <c r="E959" s="109" t="s">
        <v>176</v>
      </c>
      <c r="F959" s="60" t="s">
        <v>4191</v>
      </c>
      <c r="G959" s="142">
        <v>163996</v>
      </c>
      <c r="H959" s="142">
        <v>170000</v>
      </c>
      <c r="I959" s="148">
        <v>0.037</v>
      </c>
      <c r="J959" s="147" t="s">
        <v>176</v>
      </c>
      <c r="K959" s="147" t="s">
        <v>3338</v>
      </c>
    </row>
    <row r="960" ht="18.95" hidden="1" customHeight="1" spans="1:11">
      <c r="A960" s="139"/>
      <c r="B960" s="109"/>
      <c r="C960" s="695" t="s">
        <v>1841</v>
      </c>
      <c r="D960" s="101" t="s">
        <v>1850</v>
      </c>
      <c r="E960" s="109" t="s">
        <v>176</v>
      </c>
      <c r="F960" s="60" t="s">
        <v>4192</v>
      </c>
      <c r="G960" s="142">
        <v>320952</v>
      </c>
      <c r="H960" s="142">
        <v>407000</v>
      </c>
      <c r="I960" s="148">
        <v>0.268</v>
      </c>
      <c r="J960" s="147" t="s">
        <v>176</v>
      </c>
      <c r="K960" s="147" t="s">
        <v>3338</v>
      </c>
    </row>
    <row r="961" ht="18.95" hidden="1" customHeight="1" spans="1:11">
      <c r="A961" s="139" t="s">
        <v>165</v>
      </c>
      <c r="B961" s="109" t="s">
        <v>165</v>
      </c>
      <c r="C961" s="695" t="s">
        <v>1841</v>
      </c>
      <c r="D961" s="101" t="s">
        <v>1852</v>
      </c>
      <c r="E961" s="109" t="s">
        <v>176</v>
      </c>
      <c r="F961" s="60" t="s">
        <v>4193</v>
      </c>
      <c r="G961" s="142">
        <v>2600</v>
      </c>
      <c r="H961" s="142">
        <v>2700</v>
      </c>
      <c r="I961" s="148">
        <v>0.038</v>
      </c>
      <c r="J961" s="147" t="s">
        <v>176</v>
      </c>
      <c r="K961" s="147" t="s">
        <v>3338</v>
      </c>
    </row>
    <row r="962" ht="18.95" hidden="1" customHeight="1" spans="1:11">
      <c r="A962" s="139" t="s">
        <v>165</v>
      </c>
      <c r="B962" s="109" t="s">
        <v>165</v>
      </c>
      <c r="C962" s="695" t="s">
        <v>1841</v>
      </c>
      <c r="D962" s="101" t="s">
        <v>1854</v>
      </c>
      <c r="E962" s="109" t="s">
        <v>176</v>
      </c>
      <c r="F962" s="60" t="s">
        <v>4194</v>
      </c>
      <c r="G962" s="142">
        <v>49186</v>
      </c>
      <c r="H962" s="142">
        <v>50000</v>
      </c>
      <c r="I962" s="148">
        <v>0.017</v>
      </c>
      <c r="J962" s="147" t="s">
        <v>176</v>
      </c>
      <c r="K962" s="147" t="s">
        <v>3338</v>
      </c>
    </row>
    <row r="963" ht="18.95" hidden="1" customHeight="1" spans="1:11">
      <c r="A963" s="139" t="s">
        <v>165</v>
      </c>
      <c r="B963" s="109" t="s">
        <v>165</v>
      </c>
      <c r="C963" s="695" t="s">
        <v>1841</v>
      </c>
      <c r="D963" s="101" t="s">
        <v>1856</v>
      </c>
      <c r="E963" s="109" t="s">
        <v>176</v>
      </c>
      <c r="F963" s="60" t="s">
        <v>4195</v>
      </c>
      <c r="G963" s="142">
        <v>3335</v>
      </c>
      <c r="H963" s="142">
        <v>3450</v>
      </c>
      <c r="I963" s="148">
        <v>0.034</v>
      </c>
      <c r="J963" s="147" t="s">
        <v>176</v>
      </c>
      <c r="K963" s="147" t="s">
        <v>3338</v>
      </c>
    </row>
    <row r="964" ht="18.95" hidden="1" customHeight="1" spans="1:11">
      <c r="A964" s="139" t="s">
        <v>165</v>
      </c>
      <c r="B964" s="109" t="s">
        <v>165</v>
      </c>
      <c r="C964" s="695" t="s">
        <v>1841</v>
      </c>
      <c r="D964" s="101" t="s">
        <v>1858</v>
      </c>
      <c r="E964" s="109" t="s">
        <v>176</v>
      </c>
      <c r="F964" s="60" t="s">
        <v>4196</v>
      </c>
      <c r="G964" s="142">
        <v>7219</v>
      </c>
      <c r="H964" s="142">
        <v>7500</v>
      </c>
      <c r="I964" s="148">
        <v>0.039</v>
      </c>
      <c r="J964" s="147" t="s">
        <v>176</v>
      </c>
      <c r="K964" s="147" t="s">
        <v>3338</v>
      </c>
    </row>
    <row r="965" ht="18.95" hidden="1" customHeight="1" spans="1:11">
      <c r="A965" s="139" t="s">
        <v>165</v>
      </c>
      <c r="B965" s="109" t="s">
        <v>165</v>
      </c>
      <c r="C965" s="695" t="s">
        <v>1841</v>
      </c>
      <c r="D965" s="101" t="s">
        <v>1860</v>
      </c>
      <c r="E965" s="109" t="s">
        <v>176</v>
      </c>
      <c r="F965" s="60" t="s">
        <v>4197</v>
      </c>
      <c r="G965" s="142">
        <v>149086</v>
      </c>
      <c r="H965" s="142">
        <v>163000</v>
      </c>
      <c r="I965" s="148">
        <v>0.093</v>
      </c>
      <c r="J965" s="147" t="s">
        <v>176</v>
      </c>
      <c r="K965" s="147" t="s">
        <v>3338</v>
      </c>
    </row>
    <row r="966" ht="18.95" hidden="1" customHeight="1" spans="1:11">
      <c r="A966" s="139" t="s">
        <v>165</v>
      </c>
      <c r="B966" s="109" t="s">
        <v>165</v>
      </c>
      <c r="C966" s="695" t="s">
        <v>1841</v>
      </c>
      <c r="D966" s="101" t="s">
        <v>1862</v>
      </c>
      <c r="E966" s="109" t="s">
        <v>176</v>
      </c>
      <c r="F966" s="60" t="s">
        <v>4198</v>
      </c>
      <c r="G966" s="142">
        <v>64623</v>
      </c>
      <c r="H966" s="142">
        <v>66000</v>
      </c>
      <c r="I966" s="148">
        <v>0.021</v>
      </c>
      <c r="J966" s="147" t="s">
        <v>176</v>
      </c>
      <c r="K966" s="147" t="s">
        <v>3338</v>
      </c>
    </row>
    <row r="967" ht="18.95" hidden="1" customHeight="1" spans="1:11">
      <c r="A967" s="139" t="s">
        <v>165</v>
      </c>
      <c r="B967" s="109" t="s">
        <v>165</v>
      </c>
      <c r="C967" s="695" t="s">
        <v>1841</v>
      </c>
      <c r="D967" s="101" t="s">
        <v>1864</v>
      </c>
      <c r="E967" s="109" t="s">
        <v>176</v>
      </c>
      <c r="F967" s="60" t="s">
        <v>4199</v>
      </c>
      <c r="G967" s="142">
        <v>325</v>
      </c>
      <c r="H967" s="142">
        <v>2100</v>
      </c>
      <c r="I967" s="148">
        <v>5.462</v>
      </c>
      <c r="J967" s="147" t="s">
        <v>176</v>
      </c>
      <c r="K967" s="147" t="s">
        <v>3338</v>
      </c>
    </row>
    <row r="968" ht="18.95" hidden="1" customHeight="1" spans="1:11">
      <c r="A968" s="139" t="s">
        <v>165</v>
      </c>
      <c r="B968" s="109" t="s">
        <v>165</v>
      </c>
      <c r="C968" s="695" t="s">
        <v>1841</v>
      </c>
      <c r="D968" s="101" t="s">
        <v>1866</v>
      </c>
      <c r="E968" s="109" t="s">
        <v>176</v>
      </c>
      <c r="F968" s="60" t="s">
        <v>4200</v>
      </c>
      <c r="G968" s="142">
        <v>52</v>
      </c>
      <c r="H968" s="142">
        <v>53</v>
      </c>
      <c r="I968" s="148">
        <v>0.019</v>
      </c>
      <c r="J968" s="147" t="s">
        <v>176</v>
      </c>
      <c r="K968" s="147" t="s">
        <v>3338</v>
      </c>
    </row>
    <row r="969" ht="18.95" hidden="1" customHeight="1" spans="1:11">
      <c r="A969" s="139" t="s">
        <v>165</v>
      </c>
      <c r="B969" s="109" t="s">
        <v>165</v>
      </c>
      <c r="C969" s="695" t="s">
        <v>1841</v>
      </c>
      <c r="D969" s="101" t="s">
        <v>1868</v>
      </c>
      <c r="E969" s="109" t="s">
        <v>176</v>
      </c>
      <c r="F969" s="60" t="s">
        <v>4201</v>
      </c>
      <c r="G969" s="142">
        <v>3037</v>
      </c>
      <c r="H969" s="142">
        <v>4200</v>
      </c>
      <c r="I969" s="148">
        <v>0.383</v>
      </c>
      <c r="J969" s="147" t="s">
        <v>176</v>
      </c>
      <c r="K969" s="147" t="s">
        <v>3338</v>
      </c>
    </row>
    <row r="970" ht="18.95" hidden="1" customHeight="1" spans="1:11">
      <c r="A970" s="139" t="s">
        <v>165</v>
      </c>
      <c r="B970" s="109" t="s">
        <v>165</v>
      </c>
      <c r="C970" s="695" t="s">
        <v>1841</v>
      </c>
      <c r="D970" s="101" t="s">
        <v>1870</v>
      </c>
      <c r="E970" s="109" t="s">
        <v>176</v>
      </c>
      <c r="F970" s="60" t="s">
        <v>4202</v>
      </c>
      <c r="G970" s="142">
        <v>471</v>
      </c>
      <c r="H970" s="142">
        <v>2500</v>
      </c>
      <c r="I970" s="148">
        <v>4.308</v>
      </c>
      <c r="J970" s="147" t="s">
        <v>176</v>
      </c>
      <c r="K970" s="147" t="s">
        <v>3338</v>
      </c>
    </row>
    <row r="971" ht="18.95" hidden="1" customHeight="1" spans="1:11">
      <c r="A971" s="139" t="s">
        <v>165</v>
      </c>
      <c r="B971" s="109" t="s">
        <v>165</v>
      </c>
      <c r="C971" s="695" t="s">
        <v>1841</v>
      </c>
      <c r="D971" s="101" t="s">
        <v>1872</v>
      </c>
      <c r="E971" s="109" t="s">
        <v>176</v>
      </c>
      <c r="F971" s="60" t="s">
        <v>4203</v>
      </c>
      <c r="G971" s="142">
        <v>0</v>
      </c>
      <c r="H971" s="142">
        <v>0</v>
      </c>
      <c r="I971" s="148" t="s">
        <v>165</v>
      </c>
      <c r="J971" s="147" t="s">
        <v>3338</v>
      </c>
      <c r="K971" s="147" t="s">
        <v>3338</v>
      </c>
    </row>
    <row r="972" ht="18.95" hidden="1" customHeight="1" spans="1:11">
      <c r="A972" s="139" t="s">
        <v>165</v>
      </c>
      <c r="B972" s="109" t="s">
        <v>165</v>
      </c>
      <c r="C972" s="695" t="s">
        <v>1841</v>
      </c>
      <c r="D972" s="101" t="s">
        <v>1874</v>
      </c>
      <c r="E972" s="109" t="s">
        <v>176</v>
      </c>
      <c r="F972" s="60" t="s">
        <v>4204</v>
      </c>
      <c r="G972" s="142">
        <v>0</v>
      </c>
      <c r="H972" s="142">
        <v>0</v>
      </c>
      <c r="I972" s="148" t="s">
        <v>165</v>
      </c>
      <c r="J972" s="147" t="s">
        <v>3338</v>
      </c>
      <c r="K972" s="147" t="s">
        <v>3338</v>
      </c>
    </row>
    <row r="973" ht="18.95" hidden="1" customHeight="1" spans="1:11">
      <c r="A973" s="139" t="s">
        <v>165</v>
      </c>
      <c r="B973" s="109" t="s">
        <v>165</v>
      </c>
      <c r="C973" s="695" t="s">
        <v>1841</v>
      </c>
      <c r="D973" s="101" t="s">
        <v>1876</v>
      </c>
      <c r="E973" s="109" t="s">
        <v>176</v>
      </c>
      <c r="F973" s="60" t="s">
        <v>4205</v>
      </c>
      <c r="G973" s="142">
        <v>1789</v>
      </c>
      <c r="H973" s="142">
        <v>1800</v>
      </c>
      <c r="I973" s="148">
        <v>0.006</v>
      </c>
      <c r="J973" s="147" t="s">
        <v>176</v>
      </c>
      <c r="K973" s="147" t="s">
        <v>3338</v>
      </c>
    </row>
    <row r="974" ht="18.95" hidden="1" customHeight="1" spans="1:11">
      <c r="A974" s="139" t="s">
        <v>165</v>
      </c>
      <c r="B974" s="109" t="s">
        <v>165</v>
      </c>
      <c r="C974" s="695" t="s">
        <v>1841</v>
      </c>
      <c r="D974" s="101" t="s">
        <v>1878</v>
      </c>
      <c r="E974" s="109" t="s">
        <v>176</v>
      </c>
      <c r="F974" s="60" t="s">
        <v>4206</v>
      </c>
      <c r="G974" s="142">
        <v>0</v>
      </c>
      <c r="H974" s="142">
        <v>0</v>
      </c>
      <c r="I974" s="148" t="s">
        <v>165</v>
      </c>
      <c r="J974" s="147" t="s">
        <v>3338</v>
      </c>
      <c r="K974" s="147" t="s">
        <v>3338</v>
      </c>
    </row>
    <row r="975" ht="18.95" hidden="1" customHeight="1" spans="1:11">
      <c r="A975" s="139" t="s">
        <v>165</v>
      </c>
      <c r="B975" s="109" t="s">
        <v>165</v>
      </c>
      <c r="C975" s="695" t="s">
        <v>1841</v>
      </c>
      <c r="D975" s="101" t="s">
        <v>1880</v>
      </c>
      <c r="E975" s="109" t="s">
        <v>176</v>
      </c>
      <c r="F975" s="60" t="s">
        <v>4207</v>
      </c>
      <c r="G975" s="142">
        <v>100</v>
      </c>
      <c r="H975" s="142">
        <v>102</v>
      </c>
      <c r="I975" s="148">
        <v>0.02</v>
      </c>
      <c r="J975" s="147" t="s">
        <v>176</v>
      </c>
      <c r="K975" s="147" t="s">
        <v>3338</v>
      </c>
    </row>
    <row r="976" ht="18.95" hidden="1" customHeight="1" spans="1:11">
      <c r="A976" s="139" t="s">
        <v>165</v>
      </c>
      <c r="B976" s="109" t="s">
        <v>165</v>
      </c>
      <c r="C976" s="695" t="s">
        <v>1841</v>
      </c>
      <c r="D976" s="101" t="s">
        <v>1882</v>
      </c>
      <c r="E976" s="109" t="s">
        <v>176</v>
      </c>
      <c r="F976" s="60" t="s">
        <v>4208</v>
      </c>
      <c r="G976" s="142">
        <v>135</v>
      </c>
      <c r="H976" s="142">
        <v>138</v>
      </c>
      <c r="I976" s="148">
        <v>0.022</v>
      </c>
      <c r="J976" s="147" t="s">
        <v>176</v>
      </c>
      <c r="K976" s="147" t="s">
        <v>3338</v>
      </c>
    </row>
    <row r="977" ht="18.95" hidden="1" customHeight="1" spans="1:11">
      <c r="A977" s="139" t="s">
        <v>165</v>
      </c>
      <c r="B977" s="109" t="s">
        <v>165</v>
      </c>
      <c r="C977" s="695" t="s">
        <v>1841</v>
      </c>
      <c r="D977" s="101" t="s">
        <v>1884</v>
      </c>
      <c r="E977" s="109" t="s">
        <v>176</v>
      </c>
      <c r="F977" s="60" t="s">
        <v>4209</v>
      </c>
      <c r="G977" s="142">
        <v>0</v>
      </c>
      <c r="H977" s="142">
        <v>0</v>
      </c>
      <c r="I977" s="148" t="s">
        <v>165</v>
      </c>
      <c r="J977" s="147" t="s">
        <v>3338</v>
      </c>
      <c r="K977" s="147" t="s">
        <v>3338</v>
      </c>
    </row>
    <row r="978" ht="18.95" hidden="1" customHeight="1" spans="1:11">
      <c r="A978" s="139" t="s">
        <v>165</v>
      </c>
      <c r="B978" s="109" t="s">
        <v>165</v>
      </c>
      <c r="C978" s="695" t="s">
        <v>1841</v>
      </c>
      <c r="D978" s="101" t="s">
        <v>1886</v>
      </c>
      <c r="E978" s="109" t="s">
        <v>176</v>
      </c>
      <c r="F978" s="60" t="s">
        <v>4210</v>
      </c>
      <c r="G978" s="142">
        <v>921</v>
      </c>
      <c r="H978" s="142">
        <v>940</v>
      </c>
      <c r="I978" s="148">
        <v>0.021</v>
      </c>
      <c r="J978" s="147" t="s">
        <v>176</v>
      </c>
      <c r="K978" s="147" t="s">
        <v>3338</v>
      </c>
    </row>
    <row r="979" ht="18.95" hidden="1" customHeight="1" spans="1:11">
      <c r="A979" s="139" t="s">
        <v>165</v>
      </c>
      <c r="B979" s="109" t="s">
        <v>165</v>
      </c>
      <c r="C979" s="695" t="s">
        <v>1841</v>
      </c>
      <c r="D979" s="101" t="s">
        <v>1888</v>
      </c>
      <c r="E979" s="109" t="s">
        <v>176</v>
      </c>
      <c r="F979" s="60" t="s">
        <v>4211</v>
      </c>
      <c r="G979" s="142">
        <v>0</v>
      </c>
      <c r="H979" s="142">
        <v>0</v>
      </c>
      <c r="I979" s="148" t="s">
        <v>165</v>
      </c>
      <c r="J979" s="147" t="s">
        <v>3338</v>
      </c>
      <c r="K979" s="147" t="s">
        <v>3338</v>
      </c>
    </row>
    <row r="980" ht="18.95" hidden="1" customHeight="1" spans="1:11">
      <c r="A980" s="139" t="s">
        <v>165</v>
      </c>
      <c r="B980" s="109" t="s">
        <v>165</v>
      </c>
      <c r="C980" s="695" t="s">
        <v>1841</v>
      </c>
      <c r="D980" s="101" t="s">
        <v>1890</v>
      </c>
      <c r="E980" s="109" t="s">
        <v>176</v>
      </c>
      <c r="F980" s="60" t="s">
        <v>4212</v>
      </c>
      <c r="G980" s="142">
        <v>81</v>
      </c>
      <c r="H980" s="142">
        <v>83</v>
      </c>
      <c r="I980" s="148">
        <v>0.025</v>
      </c>
      <c r="J980" s="147" t="s">
        <v>176</v>
      </c>
      <c r="K980" s="147" t="s">
        <v>3338</v>
      </c>
    </row>
    <row r="981" ht="18.95" hidden="1" customHeight="1" spans="1:11">
      <c r="A981" s="139" t="s">
        <v>165</v>
      </c>
      <c r="B981" s="109" t="s">
        <v>165</v>
      </c>
      <c r="C981" s="695" t="s">
        <v>1841</v>
      </c>
      <c r="D981" s="101" t="s">
        <v>1892</v>
      </c>
      <c r="E981" s="109" t="s">
        <v>176</v>
      </c>
      <c r="F981" s="60" t="s">
        <v>4213</v>
      </c>
      <c r="G981" s="142">
        <v>19683</v>
      </c>
      <c r="H981" s="142">
        <v>20100</v>
      </c>
      <c r="I981" s="148">
        <v>0.021</v>
      </c>
      <c r="J981" s="147" t="s">
        <v>176</v>
      </c>
      <c r="K981" s="147" t="s">
        <v>3338</v>
      </c>
    </row>
    <row r="982" ht="18.95" hidden="1" customHeight="1" spans="1:11">
      <c r="A982" s="139" t="s">
        <v>165</v>
      </c>
      <c r="B982" s="109" t="s">
        <v>165</v>
      </c>
      <c r="C982" s="695" t="s">
        <v>1841</v>
      </c>
      <c r="D982" s="101" t="s">
        <v>1894</v>
      </c>
      <c r="E982" s="109" t="s">
        <v>176</v>
      </c>
      <c r="F982" s="60" t="s">
        <v>4214</v>
      </c>
      <c r="G982" s="142">
        <v>1077000</v>
      </c>
      <c r="H982" s="142">
        <v>1090000</v>
      </c>
      <c r="I982" s="148">
        <v>0.012</v>
      </c>
      <c r="J982" s="147" t="s">
        <v>176</v>
      </c>
      <c r="K982" s="147" t="s">
        <v>3338</v>
      </c>
    </row>
    <row r="983" ht="18.95" hidden="1" customHeight="1" spans="1:11">
      <c r="A983" s="139" t="s">
        <v>165</v>
      </c>
      <c r="B983" s="109" t="s">
        <v>165</v>
      </c>
      <c r="C983" s="695" t="s">
        <v>1841</v>
      </c>
      <c r="D983" s="101" t="s">
        <v>1896</v>
      </c>
      <c r="E983" s="109" t="s">
        <v>176</v>
      </c>
      <c r="F983" s="65" t="s">
        <v>4215</v>
      </c>
      <c r="G983" s="142">
        <v>345383</v>
      </c>
      <c r="H983" s="143">
        <v>344494</v>
      </c>
      <c r="I983" s="149">
        <v>-0.003</v>
      </c>
      <c r="J983" s="147" t="s">
        <v>176</v>
      </c>
      <c r="K983" s="147" t="s">
        <v>3338</v>
      </c>
    </row>
    <row r="984" ht="18.95" hidden="1" customHeight="1" spans="1:11">
      <c r="A984" s="139" t="s">
        <v>165</v>
      </c>
      <c r="B984" s="695" t="s">
        <v>1839</v>
      </c>
      <c r="C984" s="109"/>
      <c r="D984" s="101" t="s">
        <v>1898</v>
      </c>
      <c r="E984" s="109"/>
      <c r="F984" s="60" t="s">
        <v>1897</v>
      </c>
      <c r="G984" s="141">
        <v>485658</v>
      </c>
      <c r="H984" s="141">
        <v>504000</v>
      </c>
      <c r="I984" s="148">
        <v>0.038</v>
      </c>
      <c r="J984" s="147" t="s">
        <v>176</v>
      </c>
      <c r="K984" s="147" t="s">
        <v>176</v>
      </c>
    </row>
    <row r="985" ht="18.95" hidden="1" customHeight="1" spans="1:11">
      <c r="A985" s="139" t="s">
        <v>165</v>
      </c>
      <c r="B985" s="109" t="s">
        <v>165</v>
      </c>
      <c r="C985" s="695" t="s">
        <v>1898</v>
      </c>
      <c r="D985" s="101" t="s">
        <v>1899</v>
      </c>
      <c r="E985" s="109" t="s">
        <v>176</v>
      </c>
      <c r="F985" s="60" t="s">
        <v>4069</v>
      </c>
      <c r="G985" s="142">
        <v>64</v>
      </c>
      <c r="H985" s="142">
        <v>67</v>
      </c>
      <c r="I985" s="148">
        <v>0.046875</v>
      </c>
      <c r="J985" s="147" t="s">
        <v>176</v>
      </c>
      <c r="K985" s="147" t="s">
        <v>3338</v>
      </c>
    </row>
    <row r="986" ht="18.95" hidden="1" customHeight="1" spans="1:11">
      <c r="A986" s="139" t="s">
        <v>165</v>
      </c>
      <c r="B986" s="109" t="s">
        <v>165</v>
      </c>
      <c r="C986" s="695" t="s">
        <v>1898</v>
      </c>
      <c r="D986" s="101" t="s">
        <v>1900</v>
      </c>
      <c r="E986" s="109" t="s">
        <v>176</v>
      </c>
      <c r="F986" s="60" t="s">
        <v>4070</v>
      </c>
      <c r="G986" s="142">
        <v>35</v>
      </c>
      <c r="H986" s="142">
        <v>37</v>
      </c>
      <c r="I986" s="148">
        <v>0.057</v>
      </c>
      <c r="J986" s="147" t="s">
        <v>176</v>
      </c>
      <c r="K986" s="147" t="s">
        <v>3338</v>
      </c>
    </row>
    <row r="987" ht="18.95" hidden="1" customHeight="1" spans="1:11">
      <c r="A987" s="139" t="s">
        <v>165</v>
      </c>
      <c r="B987" s="109" t="s">
        <v>165</v>
      </c>
      <c r="C987" s="695" t="s">
        <v>1898</v>
      </c>
      <c r="D987" s="101" t="s">
        <v>1901</v>
      </c>
      <c r="E987" s="109" t="s">
        <v>176</v>
      </c>
      <c r="F987" s="60" t="s">
        <v>4071</v>
      </c>
      <c r="G987" s="142">
        <v>0</v>
      </c>
      <c r="H987" s="142">
        <v>0</v>
      </c>
      <c r="I987" s="148" t="s">
        <v>165</v>
      </c>
      <c r="J987" s="147" t="s">
        <v>3338</v>
      </c>
      <c r="K987" s="147" t="s">
        <v>3338</v>
      </c>
    </row>
    <row r="988" ht="18.95" hidden="1" customHeight="1" spans="1:11">
      <c r="A988" s="139" t="s">
        <v>165</v>
      </c>
      <c r="B988" s="109" t="s">
        <v>165</v>
      </c>
      <c r="C988" s="695" t="s">
        <v>1898</v>
      </c>
      <c r="D988" s="101" t="s">
        <v>1903</v>
      </c>
      <c r="E988" s="109" t="s">
        <v>176</v>
      </c>
      <c r="F988" s="60" t="s">
        <v>4216</v>
      </c>
      <c r="G988" s="142">
        <v>393949</v>
      </c>
      <c r="H988" s="142">
        <v>410000</v>
      </c>
      <c r="I988" s="148">
        <v>0.041</v>
      </c>
      <c r="J988" s="147" t="s">
        <v>176</v>
      </c>
      <c r="K988" s="147" t="s">
        <v>3338</v>
      </c>
    </row>
    <row r="989" ht="18.95" hidden="1" customHeight="1" spans="1:11">
      <c r="A989" s="139" t="s">
        <v>165</v>
      </c>
      <c r="B989" s="109" t="s">
        <v>165</v>
      </c>
      <c r="C989" s="695" t="s">
        <v>1898</v>
      </c>
      <c r="D989" s="101" t="s">
        <v>1905</v>
      </c>
      <c r="E989" s="109" t="s">
        <v>176</v>
      </c>
      <c r="F989" s="60" t="s">
        <v>4217</v>
      </c>
      <c r="G989" s="142">
        <v>18657</v>
      </c>
      <c r="H989" s="142">
        <v>19000</v>
      </c>
      <c r="I989" s="148">
        <v>0.018</v>
      </c>
      <c r="J989" s="147" t="s">
        <v>176</v>
      </c>
      <c r="K989" s="147" t="s">
        <v>3338</v>
      </c>
    </row>
    <row r="990" ht="18.95" hidden="1" customHeight="1" spans="1:11">
      <c r="A990" s="139" t="s">
        <v>165</v>
      </c>
      <c r="B990" s="109"/>
      <c r="C990" s="695" t="s">
        <v>1898</v>
      </c>
      <c r="D990" s="101" t="s">
        <v>1907</v>
      </c>
      <c r="E990" s="109" t="s">
        <v>176</v>
      </c>
      <c r="F990" s="60" t="s">
        <v>4218</v>
      </c>
      <c r="G990" s="142">
        <v>10</v>
      </c>
      <c r="H990" s="142">
        <v>2200</v>
      </c>
      <c r="I990" s="148">
        <v>219</v>
      </c>
      <c r="J990" s="147" t="s">
        <v>176</v>
      </c>
      <c r="K990" s="147" t="s">
        <v>3338</v>
      </c>
    </row>
    <row r="991" ht="18.95" hidden="1" customHeight="1" spans="1:11">
      <c r="A991" s="139" t="s">
        <v>165</v>
      </c>
      <c r="B991" s="109" t="s">
        <v>165</v>
      </c>
      <c r="C991" s="695" t="s">
        <v>1898</v>
      </c>
      <c r="D991" s="101" t="s">
        <v>1909</v>
      </c>
      <c r="E991" s="109" t="s">
        <v>176</v>
      </c>
      <c r="F991" s="60" t="s">
        <v>4219</v>
      </c>
      <c r="G991" s="142">
        <v>0</v>
      </c>
      <c r="H991" s="142"/>
      <c r="I991" s="148" t="s">
        <v>165</v>
      </c>
      <c r="J991" s="147" t="s">
        <v>3338</v>
      </c>
      <c r="K991" s="147" t="s">
        <v>3338</v>
      </c>
    </row>
    <row r="992" ht="18.95" hidden="1" customHeight="1" spans="1:11">
      <c r="A992" s="139" t="s">
        <v>165</v>
      </c>
      <c r="B992" s="109" t="s">
        <v>165</v>
      </c>
      <c r="C992" s="695" t="s">
        <v>1898</v>
      </c>
      <c r="D992" s="101" t="s">
        <v>1911</v>
      </c>
      <c r="E992" s="109" t="s">
        <v>176</v>
      </c>
      <c r="F992" s="60" t="s">
        <v>4220</v>
      </c>
      <c r="G992" s="142">
        <v>0</v>
      </c>
      <c r="H992" s="142">
        <v>0</v>
      </c>
      <c r="I992" s="148" t="s">
        <v>165</v>
      </c>
      <c r="J992" s="147" t="s">
        <v>3338</v>
      </c>
      <c r="K992" s="147" t="s">
        <v>3338</v>
      </c>
    </row>
    <row r="993" ht="18.95" hidden="1" customHeight="1" spans="1:11">
      <c r="A993" s="139"/>
      <c r="B993" s="109"/>
      <c r="C993" s="695" t="s">
        <v>1898</v>
      </c>
      <c r="D993" s="694" t="s">
        <v>1913</v>
      </c>
      <c r="E993" s="109" t="s">
        <v>176</v>
      </c>
      <c r="F993" s="65" t="s">
        <v>4221</v>
      </c>
      <c r="G993" s="142">
        <v>72943</v>
      </c>
      <c r="H993" s="144">
        <v>72696</v>
      </c>
      <c r="I993" s="149">
        <v>-0.003</v>
      </c>
      <c r="J993" s="147" t="s">
        <v>176</v>
      </c>
      <c r="K993" s="147" t="s">
        <v>3338</v>
      </c>
    </row>
    <row r="994" ht="18.95" hidden="1" customHeight="1" spans="1:11">
      <c r="A994" s="139" t="s">
        <v>165</v>
      </c>
      <c r="B994" s="695" t="s">
        <v>1839</v>
      </c>
      <c r="C994" s="109"/>
      <c r="D994" s="101" t="s">
        <v>1915</v>
      </c>
      <c r="E994" s="109"/>
      <c r="F994" s="60" t="s">
        <v>1914</v>
      </c>
      <c r="G994" s="141">
        <v>75923</v>
      </c>
      <c r="H994" s="141">
        <v>77500</v>
      </c>
      <c r="I994" s="148">
        <v>0.021</v>
      </c>
      <c r="J994" s="147" t="s">
        <v>176</v>
      </c>
      <c r="K994" s="147" t="s">
        <v>176</v>
      </c>
    </row>
    <row r="995" ht="18.95" hidden="1" customHeight="1" spans="1:11">
      <c r="A995" s="139" t="s">
        <v>165</v>
      </c>
      <c r="B995" s="109" t="s">
        <v>165</v>
      </c>
      <c r="C995" s="695" t="s">
        <v>1915</v>
      </c>
      <c r="D995" s="101" t="s">
        <v>1916</v>
      </c>
      <c r="E995" s="109" t="s">
        <v>176</v>
      </c>
      <c r="F995" s="60" t="s">
        <v>4069</v>
      </c>
      <c r="G995" s="142">
        <v>177</v>
      </c>
      <c r="H995" s="142">
        <v>186</v>
      </c>
      <c r="I995" s="148">
        <v>0.051</v>
      </c>
      <c r="J995" s="147" t="s">
        <v>176</v>
      </c>
      <c r="K995" s="147" t="s">
        <v>3338</v>
      </c>
    </row>
    <row r="996" ht="18.95" hidden="1" customHeight="1" spans="1:11">
      <c r="A996" s="139" t="s">
        <v>165</v>
      </c>
      <c r="B996" s="109" t="s">
        <v>165</v>
      </c>
      <c r="C996" s="695" t="s">
        <v>1915</v>
      </c>
      <c r="D996" s="101" t="s">
        <v>1917</v>
      </c>
      <c r="E996" s="109" t="s">
        <v>176</v>
      </c>
      <c r="F996" s="60" t="s">
        <v>4070</v>
      </c>
      <c r="G996" s="142">
        <v>139</v>
      </c>
      <c r="H996" s="142">
        <v>141</v>
      </c>
      <c r="I996" s="148">
        <v>0.014</v>
      </c>
      <c r="J996" s="147" t="s">
        <v>176</v>
      </c>
      <c r="K996" s="147" t="s">
        <v>3338</v>
      </c>
    </row>
    <row r="997" ht="18.95" hidden="1" customHeight="1" spans="1:11">
      <c r="A997" s="139" t="s">
        <v>165</v>
      </c>
      <c r="B997" s="109" t="s">
        <v>165</v>
      </c>
      <c r="C997" s="695" t="s">
        <v>1915</v>
      </c>
      <c r="D997" s="101" t="s">
        <v>1918</v>
      </c>
      <c r="E997" s="109" t="s">
        <v>176</v>
      </c>
      <c r="F997" s="60" t="s">
        <v>4071</v>
      </c>
      <c r="G997" s="142">
        <v>0</v>
      </c>
      <c r="H997" s="142">
        <v>0</v>
      </c>
      <c r="I997" s="148" t="s">
        <v>165</v>
      </c>
      <c r="J997" s="147" t="s">
        <v>3338</v>
      </c>
      <c r="K997" s="147" t="s">
        <v>3338</v>
      </c>
    </row>
    <row r="998" ht="18.95" hidden="1" customHeight="1" spans="1:11">
      <c r="A998" s="139" t="s">
        <v>165</v>
      </c>
      <c r="B998" s="109" t="s">
        <v>165</v>
      </c>
      <c r="C998" s="695" t="s">
        <v>1915</v>
      </c>
      <c r="D998" s="101" t="s">
        <v>1920</v>
      </c>
      <c r="E998" s="109" t="s">
        <v>176</v>
      </c>
      <c r="F998" s="60" t="s">
        <v>4222</v>
      </c>
      <c r="G998" s="142">
        <v>60765</v>
      </c>
      <c r="H998" s="142">
        <v>62000</v>
      </c>
      <c r="I998" s="148">
        <v>0.02</v>
      </c>
      <c r="J998" s="147" t="s">
        <v>176</v>
      </c>
      <c r="K998" s="147" t="s">
        <v>3338</v>
      </c>
    </row>
    <row r="999" ht="18.95" hidden="1" customHeight="1" spans="1:11">
      <c r="A999" s="139" t="s">
        <v>165</v>
      </c>
      <c r="B999" s="109" t="s">
        <v>165</v>
      </c>
      <c r="C999" s="695" t="s">
        <v>1915</v>
      </c>
      <c r="D999" s="101" t="s">
        <v>1922</v>
      </c>
      <c r="E999" s="109" t="s">
        <v>176</v>
      </c>
      <c r="F999" s="60" t="s">
        <v>4223</v>
      </c>
      <c r="G999" s="142">
        <v>0</v>
      </c>
      <c r="H999" s="142">
        <v>0</v>
      </c>
      <c r="I999" s="148" t="s">
        <v>165</v>
      </c>
      <c r="J999" s="147" t="s">
        <v>3338</v>
      </c>
      <c r="K999" s="147" t="s">
        <v>3338</v>
      </c>
    </row>
    <row r="1000" ht="18.95" hidden="1" customHeight="1" spans="1:11">
      <c r="A1000" s="139" t="s">
        <v>165</v>
      </c>
      <c r="B1000" s="109"/>
      <c r="C1000" s="695" t="s">
        <v>1915</v>
      </c>
      <c r="D1000" s="101" t="s">
        <v>1924</v>
      </c>
      <c r="E1000" s="109" t="s">
        <v>176</v>
      </c>
      <c r="F1000" s="60" t="s">
        <v>4224</v>
      </c>
      <c r="G1000" s="142">
        <v>0</v>
      </c>
      <c r="H1000" s="142">
        <v>0</v>
      </c>
      <c r="I1000" s="148" t="s">
        <v>165</v>
      </c>
      <c r="J1000" s="147" t="s">
        <v>3338</v>
      </c>
      <c r="K1000" s="147" t="s">
        <v>3338</v>
      </c>
    </row>
    <row r="1001" ht="18.95" hidden="1" customHeight="1" spans="1:11">
      <c r="A1001" s="139" t="s">
        <v>165</v>
      </c>
      <c r="B1001" s="109" t="s">
        <v>165</v>
      </c>
      <c r="C1001" s="695" t="s">
        <v>1915</v>
      </c>
      <c r="D1001" s="101" t="s">
        <v>1926</v>
      </c>
      <c r="E1001" s="109" t="s">
        <v>176</v>
      </c>
      <c r="F1001" s="60" t="s">
        <v>4225</v>
      </c>
      <c r="G1001" s="142">
        <v>120</v>
      </c>
      <c r="H1001" s="142">
        <v>122</v>
      </c>
      <c r="I1001" s="148">
        <v>0.017</v>
      </c>
      <c r="J1001" s="147" t="s">
        <v>176</v>
      </c>
      <c r="K1001" s="147" t="s">
        <v>3338</v>
      </c>
    </row>
    <row r="1002" ht="18.95" hidden="1" customHeight="1" spans="1:11">
      <c r="A1002" s="139" t="s">
        <v>165</v>
      </c>
      <c r="B1002" s="109" t="s">
        <v>165</v>
      </c>
      <c r="C1002" s="695" t="s">
        <v>1915</v>
      </c>
      <c r="D1002" s="101" t="s">
        <v>1928</v>
      </c>
      <c r="E1002" s="109" t="s">
        <v>176</v>
      </c>
      <c r="F1002" s="60" t="s">
        <v>4226</v>
      </c>
      <c r="G1002" s="142">
        <v>0</v>
      </c>
      <c r="H1002" s="142">
        <v>0</v>
      </c>
      <c r="I1002" s="148" t="s">
        <v>165</v>
      </c>
      <c r="J1002" s="147" t="s">
        <v>3338</v>
      </c>
      <c r="K1002" s="147" t="s">
        <v>3338</v>
      </c>
    </row>
    <row r="1003" ht="18.95" hidden="1" customHeight="1" spans="1:11">
      <c r="A1003" s="139" t="s">
        <v>165</v>
      </c>
      <c r="B1003" s="109" t="s">
        <v>165</v>
      </c>
      <c r="C1003" s="695" t="s">
        <v>1915</v>
      </c>
      <c r="D1003" s="101" t="s">
        <v>1930</v>
      </c>
      <c r="E1003" s="109" t="s">
        <v>176</v>
      </c>
      <c r="F1003" s="65" t="s">
        <v>4227</v>
      </c>
      <c r="G1003" s="142">
        <v>14722</v>
      </c>
      <c r="H1003" s="143">
        <v>15051</v>
      </c>
      <c r="I1003" s="149">
        <v>0.022</v>
      </c>
      <c r="J1003" s="147" t="s">
        <v>176</v>
      </c>
      <c r="K1003" s="147" t="s">
        <v>3338</v>
      </c>
    </row>
    <row r="1004" ht="18.95" hidden="1" customHeight="1" spans="1:11">
      <c r="A1004" s="139" t="s">
        <v>165</v>
      </c>
      <c r="B1004" s="695" t="s">
        <v>1839</v>
      </c>
      <c r="C1004" s="109"/>
      <c r="D1004" s="101" t="s">
        <v>1932</v>
      </c>
      <c r="E1004" s="109"/>
      <c r="F1004" s="60" t="s">
        <v>1931</v>
      </c>
      <c r="G1004" s="141">
        <v>100301</v>
      </c>
      <c r="H1004" s="141">
        <v>103600</v>
      </c>
      <c r="I1004" s="148">
        <v>0.033</v>
      </c>
      <c r="J1004" s="147" t="s">
        <v>176</v>
      </c>
      <c r="K1004" s="147" t="s">
        <v>176</v>
      </c>
    </row>
    <row r="1005" ht="18.95" hidden="1" customHeight="1" spans="1:11">
      <c r="A1005" s="139" t="s">
        <v>165</v>
      </c>
      <c r="B1005" s="109" t="s">
        <v>165</v>
      </c>
      <c r="C1005" s="695" t="s">
        <v>1932</v>
      </c>
      <c r="D1005" s="101" t="s">
        <v>1934</v>
      </c>
      <c r="E1005" s="109" t="s">
        <v>176</v>
      </c>
      <c r="F1005" s="60" t="s">
        <v>4228</v>
      </c>
      <c r="G1005" s="142">
        <v>47326</v>
      </c>
      <c r="H1005" s="142">
        <v>49000</v>
      </c>
      <c r="I1005" s="148">
        <v>0.035</v>
      </c>
      <c r="J1005" s="147" t="s">
        <v>176</v>
      </c>
      <c r="K1005" s="147" t="s">
        <v>3338</v>
      </c>
    </row>
    <row r="1006" ht="18.95" hidden="1" customHeight="1" spans="1:11">
      <c r="A1006" s="139" t="s">
        <v>165</v>
      </c>
      <c r="B1006" s="109" t="s">
        <v>165</v>
      </c>
      <c r="C1006" s="695" t="s">
        <v>1932</v>
      </c>
      <c r="D1006" s="101" t="s">
        <v>1936</v>
      </c>
      <c r="E1006" s="109" t="s">
        <v>176</v>
      </c>
      <c r="F1006" s="60" t="s">
        <v>4229</v>
      </c>
      <c r="G1006" s="142">
        <v>29228</v>
      </c>
      <c r="H1006" s="142">
        <v>30100</v>
      </c>
      <c r="I1006" s="148">
        <v>0.03</v>
      </c>
      <c r="J1006" s="147" t="s">
        <v>176</v>
      </c>
      <c r="K1006" s="147" t="s">
        <v>3338</v>
      </c>
    </row>
    <row r="1007" ht="18.95" hidden="1" customHeight="1" spans="1:11">
      <c r="A1007" s="139" t="s">
        <v>165</v>
      </c>
      <c r="B1007" s="109" t="s">
        <v>165</v>
      </c>
      <c r="C1007" s="695" t="s">
        <v>1932</v>
      </c>
      <c r="D1007" s="101" t="s">
        <v>1938</v>
      </c>
      <c r="E1007" s="109" t="s">
        <v>176</v>
      </c>
      <c r="F1007" s="60" t="s">
        <v>4230</v>
      </c>
      <c r="G1007" s="142">
        <v>23286</v>
      </c>
      <c r="H1007" s="142">
        <v>24030</v>
      </c>
      <c r="I1007" s="148">
        <v>0.032</v>
      </c>
      <c r="J1007" s="147" t="s">
        <v>176</v>
      </c>
      <c r="K1007" s="147" t="s">
        <v>3338</v>
      </c>
    </row>
    <row r="1008" ht="18.95" hidden="1" customHeight="1" spans="1:11">
      <c r="A1008" s="139" t="s">
        <v>165</v>
      </c>
      <c r="B1008" s="109" t="s">
        <v>165</v>
      </c>
      <c r="C1008" s="695" t="s">
        <v>1932</v>
      </c>
      <c r="D1008" s="101" t="s">
        <v>1940</v>
      </c>
      <c r="E1008" s="109" t="s">
        <v>176</v>
      </c>
      <c r="F1008" s="65" t="s">
        <v>4231</v>
      </c>
      <c r="G1008" s="142">
        <v>461</v>
      </c>
      <c r="H1008" s="143">
        <v>470</v>
      </c>
      <c r="I1008" s="149">
        <v>0.02</v>
      </c>
      <c r="J1008" s="147" t="s">
        <v>176</v>
      </c>
      <c r="K1008" s="147" t="s">
        <v>3338</v>
      </c>
    </row>
    <row r="1009" ht="18.95" hidden="1" customHeight="1" spans="1:11">
      <c r="A1009" s="139" t="s">
        <v>165</v>
      </c>
      <c r="B1009" s="695" t="s">
        <v>1839</v>
      </c>
      <c r="C1009" s="109"/>
      <c r="D1009" s="101" t="s">
        <v>1942</v>
      </c>
      <c r="E1009" s="109"/>
      <c r="F1009" s="60" t="s">
        <v>1941</v>
      </c>
      <c r="G1009" s="141">
        <v>635</v>
      </c>
      <c r="H1009" s="141">
        <v>642</v>
      </c>
      <c r="I1009" s="148">
        <v>0.011</v>
      </c>
      <c r="J1009" s="147" t="s">
        <v>176</v>
      </c>
      <c r="K1009" s="147" t="s">
        <v>176</v>
      </c>
    </row>
    <row r="1010" ht="18.95" hidden="1" customHeight="1" spans="1:11">
      <c r="A1010" s="139" t="s">
        <v>165</v>
      </c>
      <c r="B1010" s="109"/>
      <c r="C1010" s="695" t="s">
        <v>1942</v>
      </c>
      <c r="D1010" s="101" t="s">
        <v>1943</v>
      </c>
      <c r="E1010" s="109" t="s">
        <v>176</v>
      </c>
      <c r="F1010" s="60" t="s">
        <v>4069</v>
      </c>
      <c r="G1010" s="142">
        <v>1</v>
      </c>
      <c r="H1010" s="142">
        <v>1</v>
      </c>
      <c r="I1010" s="148">
        <v>0</v>
      </c>
      <c r="J1010" s="147" t="s">
        <v>176</v>
      </c>
      <c r="K1010" s="147" t="s">
        <v>3338</v>
      </c>
    </row>
    <row r="1011" ht="18.95" hidden="1" customHeight="1" spans="1:11">
      <c r="A1011" s="139" t="s">
        <v>165</v>
      </c>
      <c r="B1011" s="109" t="s">
        <v>165</v>
      </c>
      <c r="C1011" s="695" t="s">
        <v>1942</v>
      </c>
      <c r="D1011" s="101" t="s">
        <v>1944</v>
      </c>
      <c r="E1011" s="109" t="s">
        <v>176</v>
      </c>
      <c r="F1011" s="60" t="s">
        <v>4070</v>
      </c>
      <c r="G1011" s="142">
        <v>6</v>
      </c>
      <c r="H1011" s="142">
        <v>6</v>
      </c>
      <c r="I1011" s="148">
        <v>0</v>
      </c>
      <c r="J1011" s="147" t="s">
        <v>176</v>
      </c>
      <c r="K1011" s="147" t="s">
        <v>3338</v>
      </c>
    </row>
    <row r="1012" ht="18.95" hidden="1" customHeight="1" spans="1:11">
      <c r="A1012" s="139" t="s">
        <v>165</v>
      </c>
      <c r="B1012" s="109" t="s">
        <v>165</v>
      </c>
      <c r="C1012" s="695" t="s">
        <v>1942</v>
      </c>
      <c r="D1012" s="101" t="s">
        <v>1945</v>
      </c>
      <c r="E1012" s="109" t="s">
        <v>176</v>
      </c>
      <c r="F1012" s="60" t="s">
        <v>4071</v>
      </c>
      <c r="G1012" s="142">
        <v>0</v>
      </c>
      <c r="H1012" s="142">
        <v>0</v>
      </c>
      <c r="I1012" s="148" t="s">
        <v>165</v>
      </c>
      <c r="J1012" s="147" t="s">
        <v>3338</v>
      </c>
      <c r="K1012" s="147" t="s">
        <v>3338</v>
      </c>
    </row>
    <row r="1013" ht="18.95" hidden="1" customHeight="1" spans="1:11">
      <c r="A1013" s="139" t="s">
        <v>165</v>
      </c>
      <c r="B1013" s="109" t="s">
        <v>165</v>
      </c>
      <c r="C1013" s="695" t="s">
        <v>1942</v>
      </c>
      <c r="D1013" s="101" t="s">
        <v>1946</v>
      </c>
      <c r="E1013" s="109" t="s">
        <v>176</v>
      </c>
      <c r="F1013" s="60" t="s">
        <v>4220</v>
      </c>
      <c r="G1013" s="142">
        <v>15</v>
      </c>
      <c r="H1013" s="142">
        <v>15</v>
      </c>
      <c r="I1013" s="148">
        <v>0</v>
      </c>
      <c r="J1013" s="147" t="s">
        <v>176</v>
      </c>
      <c r="K1013" s="147" t="s">
        <v>3338</v>
      </c>
    </row>
    <row r="1014" ht="18.95" hidden="1" customHeight="1" spans="1:11">
      <c r="A1014" s="139" t="s">
        <v>165</v>
      </c>
      <c r="B1014" s="109" t="s">
        <v>165</v>
      </c>
      <c r="C1014" s="695" t="s">
        <v>1942</v>
      </c>
      <c r="D1014" s="101" t="s">
        <v>1948</v>
      </c>
      <c r="E1014" s="109" t="s">
        <v>176</v>
      </c>
      <c r="F1014" s="60" t="s">
        <v>4232</v>
      </c>
      <c r="G1014" s="142">
        <v>307</v>
      </c>
      <c r="H1014" s="142">
        <v>310</v>
      </c>
      <c r="I1014" s="148">
        <v>0.01</v>
      </c>
      <c r="J1014" s="147" t="s">
        <v>176</v>
      </c>
      <c r="K1014" s="147" t="s">
        <v>3338</v>
      </c>
    </row>
    <row r="1015" ht="18.95" hidden="1" customHeight="1" spans="1:11">
      <c r="A1015" s="139" t="s">
        <v>165</v>
      </c>
      <c r="B1015" s="109"/>
      <c r="C1015" s="695" t="s">
        <v>1942</v>
      </c>
      <c r="D1015" s="101" t="s">
        <v>1950</v>
      </c>
      <c r="E1015" s="109" t="s">
        <v>176</v>
      </c>
      <c r="F1015" s="65" t="s">
        <v>4233</v>
      </c>
      <c r="G1015" s="142">
        <v>306</v>
      </c>
      <c r="H1015" s="143">
        <v>310</v>
      </c>
      <c r="I1015" s="149">
        <v>0.013</v>
      </c>
      <c r="J1015" s="147" t="s">
        <v>176</v>
      </c>
      <c r="K1015" s="147" t="s">
        <v>3338</v>
      </c>
    </row>
    <row r="1016" ht="18.95" hidden="1" customHeight="1" spans="1:11">
      <c r="A1016" s="139" t="s">
        <v>165</v>
      </c>
      <c r="B1016" s="695" t="s">
        <v>1839</v>
      </c>
      <c r="C1016" s="109"/>
      <c r="D1016" s="101" t="s">
        <v>1952</v>
      </c>
      <c r="E1016" s="109"/>
      <c r="F1016" s="62" t="s">
        <v>1951</v>
      </c>
      <c r="G1016" s="141">
        <v>2752461</v>
      </c>
      <c r="H1016" s="141">
        <v>2830000</v>
      </c>
      <c r="I1016" s="148">
        <v>0.028</v>
      </c>
      <c r="J1016" s="147" t="s">
        <v>176</v>
      </c>
      <c r="K1016" s="147" t="s">
        <v>176</v>
      </c>
    </row>
    <row r="1017" ht="18.95" hidden="1" customHeight="1" spans="1:11">
      <c r="A1017" s="139" t="s">
        <v>165</v>
      </c>
      <c r="B1017" s="109" t="s">
        <v>165</v>
      </c>
      <c r="C1017" s="695" t="s">
        <v>1952</v>
      </c>
      <c r="D1017" s="101" t="s">
        <v>1954</v>
      </c>
      <c r="E1017" s="109" t="s">
        <v>176</v>
      </c>
      <c r="F1017" s="62" t="s">
        <v>4234</v>
      </c>
      <c r="G1017" s="142">
        <v>1801848</v>
      </c>
      <c r="H1017" s="142">
        <v>1853800</v>
      </c>
      <c r="I1017" s="148">
        <v>0.029</v>
      </c>
      <c r="J1017" s="147" t="s">
        <v>176</v>
      </c>
      <c r="K1017" s="147" t="s">
        <v>3338</v>
      </c>
    </row>
    <row r="1018" ht="18.95" hidden="1" customHeight="1" spans="1:11">
      <c r="A1018" s="139" t="s">
        <v>165</v>
      </c>
      <c r="B1018" s="109" t="s">
        <v>165</v>
      </c>
      <c r="C1018" s="695" t="s">
        <v>1952</v>
      </c>
      <c r="D1018" s="101" t="s">
        <v>1956</v>
      </c>
      <c r="E1018" s="109" t="s">
        <v>176</v>
      </c>
      <c r="F1018" s="62" t="s">
        <v>4235</v>
      </c>
      <c r="G1018" s="142">
        <v>949449</v>
      </c>
      <c r="H1018" s="142">
        <v>975000</v>
      </c>
      <c r="I1018" s="148">
        <v>0.027</v>
      </c>
      <c r="J1018" s="147" t="s">
        <v>176</v>
      </c>
      <c r="K1018" s="147" t="s">
        <v>3338</v>
      </c>
    </row>
    <row r="1019" ht="18.95" hidden="1" customHeight="1" spans="1:11">
      <c r="A1019" s="139" t="s">
        <v>165</v>
      </c>
      <c r="B1019" s="109" t="s">
        <v>165</v>
      </c>
      <c r="C1019" s="695" t="s">
        <v>1952</v>
      </c>
      <c r="D1019" s="101" t="s">
        <v>1958</v>
      </c>
      <c r="E1019" s="109" t="s">
        <v>176</v>
      </c>
      <c r="F1019" s="62" t="s">
        <v>4236</v>
      </c>
      <c r="G1019" s="142">
        <v>352</v>
      </c>
      <c r="H1019" s="142">
        <v>360</v>
      </c>
      <c r="I1019" s="148">
        <v>0.023</v>
      </c>
      <c r="J1019" s="147" t="s">
        <v>176</v>
      </c>
      <c r="K1019" s="147" t="s">
        <v>3338</v>
      </c>
    </row>
    <row r="1020" ht="18.95" hidden="1" customHeight="1" spans="1:11">
      <c r="A1020" s="139" t="s">
        <v>165</v>
      </c>
      <c r="B1020" s="109" t="s">
        <v>165</v>
      </c>
      <c r="C1020" s="695" t="s">
        <v>1952</v>
      </c>
      <c r="D1020" s="101" t="s">
        <v>1960</v>
      </c>
      <c r="E1020" s="109" t="s">
        <v>176</v>
      </c>
      <c r="F1020" s="68" t="s">
        <v>4237</v>
      </c>
      <c r="G1020" s="142">
        <v>812</v>
      </c>
      <c r="H1020" s="143">
        <v>840</v>
      </c>
      <c r="I1020" s="149">
        <v>0.034</v>
      </c>
      <c r="J1020" s="147" t="s">
        <v>176</v>
      </c>
      <c r="K1020" s="147" t="s">
        <v>3338</v>
      </c>
    </row>
    <row r="1021" ht="18.95" hidden="1" customHeight="1" spans="1:11">
      <c r="A1021" s="139" t="s">
        <v>165</v>
      </c>
      <c r="B1021" s="695" t="s">
        <v>1839</v>
      </c>
      <c r="C1021" s="109"/>
      <c r="D1021" s="101" t="s">
        <v>1962</v>
      </c>
      <c r="E1021" s="109"/>
      <c r="F1021" s="60" t="s">
        <v>1961</v>
      </c>
      <c r="G1021" s="141">
        <v>50757</v>
      </c>
      <c r="H1021" s="141">
        <v>52258</v>
      </c>
      <c r="I1021" s="148">
        <v>0.03</v>
      </c>
      <c r="J1021" s="147" t="s">
        <v>176</v>
      </c>
      <c r="K1021" s="147" t="s">
        <v>176</v>
      </c>
    </row>
    <row r="1022" ht="18.95" hidden="1" customHeight="1" spans="1:11">
      <c r="A1022" s="139" t="s">
        <v>165</v>
      </c>
      <c r="B1022" s="109"/>
      <c r="C1022" s="695" t="s">
        <v>1962</v>
      </c>
      <c r="D1022" s="101" t="s">
        <v>1964</v>
      </c>
      <c r="E1022" s="109" t="s">
        <v>176</v>
      </c>
      <c r="F1022" s="60" t="s">
        <v>4238</v>
      </c>
      <c r="G1022" s="142">
        <v>1230</v>
      </c>
      <c r="H1022" s="142">
        <v>1280</v>
      </c>
      <c r="I1022" s="148">
        <v>0.041</v>
      </c>
      <c r="J1022" s="147" t="s">
        <v>176</v>
      </c>
      <c r="K1022" s="147" t="s">
        <v>3338</v>
      </c>
    </row>
    <row r="1023" ht="18.95" hidden="1" customHeight="1" spans="1:11">
      <c r="A1023" s="139" t="s">
        <v>165</v>
      </c>
      <c r="B1023" s="109" t="s">
        <v>165</v>
      </c>
      <c r="C1023" s="695" t="s">
        <v>1962</v>
      </c>
      <c r="D1023" s="101" t="s">
        <v>1966</v>
      </c>
      <c r="E1023" s="109" t="s">
        <v>176</v>
      </c>
      <c r="F1023" s="65" t="s">
        <v>4239</v>
      </c>
      <c r="G1023" s="142">
        <v>49527</v>
      </c>
      <c r="H1023" s="143">
        <v>50978</v>
      </c>
      <c r="I1023" s="149">
        <v>0.029</v>
      </c>
      <c r="J1023" s="147" t="s">
        <v>176</v>
      </c>
      <c r="K1023" s="147" t="s">
        <v>3338</v>
      </c>
    </row>
    <row r="1024" ht="18.95" customHeight="1" spans="1:11">
      <c r="A1024" s="139" t="s">
        <v>164</v>
      </c>
      <c r="B1024" s="109" t="s">
        <v>165</v>
      </c>
      <c r="C1024" s="109"/>
      <c r="D1024" s="101" t="s">
        <v>1968</v>
      </c>
      <c r="E1024" s="109"/>
      <c r="F1024" s="59" t="s">
        <v>1967</v>
      </c>
      <c r="G1024" s="140">
        <v>788787</v>
      </c>
      <c r="H1024" s="140">
        <v>857000</v>
      </c>
      <c r="I1024" s="146">
        <v>0.086</v>
      </c>
      <c r="J1024" s="147" t="s">
        <v>176</v>
      </c>
      <c r="K1024" s="147" t="s">
        <v>176</v>
      </c>
    </row>
    <row r="1025" ht="18.95" hidden="1" customHeight="1" spans="1:11">
      <c r="A1025" s="139" t="s">
        <v>165</v>
      </c>
      <c r="B1025" s="695" t="s">
        <v>1968</v>
      </c>
      <c r="C1025" s="109"/>
      <c r="D1025" s="101" t="s">
        <v>1970</v>
      </c>
      <c r="E1025" s="109"/>
      <c r="F1025" s="39" t="s">
        <v>1969</v>
      </c>
      <c r="G1025" s="141">
        <v>42368</v>
      </c>
      <c r="H1025" s="141">
        <v>43600</v>
      </c>
      <c r="I1025" s="148">
        <v>0.029</v>
      </c>
      <c r="J1025" s="147" t="s">
        <v>176</v>
      </c>
      <c r="K1025" s="147" t="s">
        <v>176</v>
      </c>
    </row>
    <row r="1026" ht="18.95" hidden="1" customHeight="1" spans="1:11">
      <c r="A1026" s="139" t="s">
        <v>165</v>
      </c>
      <c r="B1026" s="109" t="s">
        <v>165</v>
      </c>
      <c r="C1026" s="695" t="s">
        <v>1970</v>
      </c>
      <c r="D1026" s="101" t="s">
        <v>1971</v>
      </c>
      <c r="E1026" s="109" t="s">
        <v>176</v>
      </c>
      <c r="F1026" s="60" t="s">
        <v>4069</v>
      </c>
      <c r="G1026" s="142">
        <v>4866</v>
      </c>
      <c r="H1026" s="142">
        <v>5100</v>
      </c>
      <c r="I1026" s="148">
        <v>0.048</v>
      </c>
      <c r="J1026" s="147" t="s">
        <v>176</v>
      </c>
      <c r="K1026" s="147" t="s">
        <v>3338</v>
      </c>
    </row>
    <row r="1027" ht="18.95" hidden="1" customHeight="1" spans="1:11">
      <c r="A1027" s="139" t="s">
        <v>165</v>
      </c>
      <c r="B1027" s="109" t="s">
        <v>165</v>
      </c>
      <c r="C1027" s="695" t="s">
        <v>1970</v>
      </c>
      <c r="D1027" s="101" t="s">
        <v>1972</v>
      </c>
      <c r="E1027" s="109" t="s">
        <v>176</v>
      </c>
      <c r="F1027" s="60" t="s">
        <v>4070</v>
      </c>
      <c r="G1027" s="142">
        <v>1158</v>
      </c>
      <c r="H1027" s="142">
        <v>1190</v>
      </c>
      <c r="I1027" s="148">
        <v>0.028</v>
      </c>
      <c r="J1027" s="147" t="s">
        <v>176</v>
      </c>
      <c r="K1027" s="147" t="s">
        <v>3338</v>
      </c>
    </row>
    <row r="1028" ht="18.95" hidden="1" customHeight="1" spans="1:11">
      <c r="A1028" s="139" t="s">
        <v>165</v>
      </c>
      <c r="B1028" s="109"/>
      <c r="C1028" s="695" t="s">
        <v>1970</v>
      </c>
      <c r="D1028" s="101" t="s">
        <v>1973</v>
      </c>
      <c r="E1028" s="109" t="s">
        <v>176</v>
      </c>
      <c r="F1028" s="60" t="s">
        <v>4071</v>
      </c>
      <c r="G1028" s="142">
        <v>0</v>
      </c>
      <c r="H1028" s="142">
        <v>0</v>
      </c>
      <c r="I1028" s="148" t="s">
        <v>165</v>
      </c>
      <c r="J1028" s="147" t="s">
        <v>3338</v>
      </c>
      <c r="K1028" s="147" t="s">
        <v>3338</v>
      </c>
    </row>
    <row r="1029" ht="18.95" hidden="1" customHeight="1" spans="1:11">
      <c r="A1029" s="139" t="s">
        <v>165</v>
      </c>
      <c r="B1029" s="109" t="s">
        <v>165</v>
      </c>
      <c r="C1029" s="695" t="s">
        <v>1970</v>
      </c>
      <c r="D1029" s="101" t="s">
        <v>1975</v>
      </c>
      <c r="E1029" s="109" t="s">
        <v>176</v>
      </c>
      <c r="F1029" s="60" t="s">
        <v>4240</v>
      </c>
      <c r="G1029" s="142">
        <v>3238</v>
      </c>
      <c r="H1029" s="142">
        <v>3300</v>
      </c>
      <c r="I1029" s="148">
        <v>0.019</v>
      </c>
      <c r="J1029" s="147" t="s">
        <v>176</v>
      </c>
      <c r="K1029" s="147" t="s">
        <v>3338</v>
      </c>
    </row>
    <row r="1030" ht="18.95" hidden="1" customHeight="1" spans="1:11">
      <c r="A1030" s="139" t="s">
        <v>165</v>
      </c>
      <c r="B1030" s="109" t="s">
        <v>165</v>
      </c>
      <c r="C1030" s="695" t="s">
        <v>1970</v>
      </c>
      <c r="D1030" s="101" t="s">
        <v>1977</v>
      </c>
      <c r="E1030" s="109" t="s">
        <v>176</v>
      </c>
      <c r="F1030" s="60" t="s">
        <v>4241</v>
      </c>
      <c r="G1030" s="142">
        <v>0</v>
      </c>
      <c r="H1030" s="142">
        <v>0</v>
      </c>
      <c r="I1030" s="148" t="s">
        <v>165</v>
      </c>
      <c r="J1030" s="147" t="s">
        <v>3338</v>
      </c>
      <c r="K1030" s="147" t="s">
        <v>3338</v>
      </c>
    </row>
    <row r="1031" ht="18.95" hidden="1" customHeight="1" spans="1:11">
      <c r="A1031" s="139"/>
      <c r="B1031" s="109" t="s">
        <v>165</v>
      </c>
      <c r="C1031" s="695" t="s">
        <v>1970</v>
      </c>
      <c r="D1031" s="101" t="s">
        <v>1979</v>
      </c>
      <c r="E1031" s="109" t="s">
        <v>176</v>
      </c>
      <c r="F1031" s="60" t="s">
        <v>4242</v>
      </c>
      <c r="G1031" s="142">
        <v>0</v>
      </c>
      <c r="H1031" s="142"/>
      <c r="I1031" s="148" t="s">
        <v>165</v>
      </c>
      <c r="J1031" s="147" t="s">
        <v>3338</v>
      </c>
      <c r="K1031" s="147" t="s">
        <v>3338</v>
      </c>
    </row>
    <row r="1032" ht="18.95" hidden="1" customHeight="1" spans="1:11">
      <c r="A1032" s="139" t="s">
        <v>165</v>
      </c>
      <c r="B1032" s="109"/>
      <c r="C1032" s="695" t="s">
        <v>1970</v>
      </c>
      <c r="D1032" s="101" t="s">
        <v>1981</v>
      </c>
      <c r="E1032" s="109" t="s">
        <v>176</v>
      </c>
      <c r="F1032" s="60" t="s">
        <v>4243</v>
      </c>
      <c r="G1032" s="142">
        <v>10629</v>
      </c>
      <c r="H1032" s="142">
        <v>11000</v>
      </c>
      <c r="I1032" s="148">
        <v>0.035</v>
      </c>
      <c r="J1032" s="147" t="s">
        <v>176</v>
      </c>
      <c r="K1032" s="147" t="s">
        <v>3338</v>
      </c>
    </row>
    <row r="1033" ht="18.95" hidden="1" customHeight="1" spans="1:11">
      <c r="A1033" s="139" t="s">
        <v>165</v>
      </c>
      <c r="B1033" s="109" t="s">
        <v>165</v>
      </c>
      <c r="C1033" s="695" t="s">
        <v>1970</v>
      </c>
      <c r="D1033" s="101" t="s">
        <v>1983</v>
      </c>
      <c r="E1033" s="109" t="s">
        <v>176</v>
      </c>
      <c r="F1033" s="60" t="s">
        <v>4244</v>
      </c>
      <c r="G1033" s="142">
        <v>10</v>
      </c>
      <c r="H1033" s="142">
        <v>10</v>
      </c>
      <c r="I1033" s="148">
        <v>0</v>
      </c>
      <c r="J1033" s="147" t="s">
        <v>176</v>
      </c>
      <c r="K1033" s="147" t="s">
        <v>3338</v>
      </c>
    </row>
    <row r="1034" ht="18.95" hidden="1" customHeight="1" spans="1:11">
      <c r="A1034" s="139" t="s">
        <v>165</v>
      </c>
      <c r="B1034" s="109" t="s">
        <v>165</v>
      </c>
      <c r="C1034" s="695" t="s">
        <v>1970</v>
      </c>
      <c r="D1034" s="101" t="s">
        <v>1985</v>
      </c>
      <c r="E1034" s="109" t="s">
        <v>176</v>
      </c>
      <c r="F1034" s="65" t="s">
        <v>4245</v>
      </c>
      <c r="G1034" s="142">
        <v>22467</v>
      </c>
      <c r="H1034" s="143">
        <v>23000</v>
      </c>
      <c r="I1034" s="149">
        <v>0.024</v>
      </c>
      <c r="J1034" s="147" t="s">
        <v>176</v>
      </c>
      <c r="K1034" s="147" t="s">
        <v>3338</v>
      </c>
    </row>
    <row r="1035" ht="18.95" hidden="1" customHeight="1" spans="1:11">
      <c r="A1035" s="139" t="s">
        <v>165</v>
      </c>
      <c r="B1035" s="695" t="s">
        <v>1968</v>
      </c>
      <c r="C1035" s="109"/>
      <c r="D1035" s="101" t="s">
        <v>1987</v>
      </c>
      <c r="E1035" s="109"/>
      <c r="F1035" s="60" t="s">
        <v>1986</v>
      </c>
      <c r="G1035" s="141">
        <v>55397</v>
      </c>
      <c r="H1035" s="141">
        <v>56000</v>
      </c>
      <c r="I1035" s="148">
        <v>0.011</v>
      </c>
      <c r="J1035" s="147" t="s">
        <v>176</v>
      </c>
      <c r="K1035" s="147" t="s">
        <v>176</v>
      </c>
    </row>
    <row r="1036" ht="18.95" hidden="1" customHeight="1" spans="1:11">
      <c r="A1036" s="139" t="s">
        <v>165</v>
      </c>
      <c r="B1036" s="109" t="s">
        <v>165</v>
      </c>
      <c r="C1036" s="695" t="s">
        <v>1987</v>
      </c>
      <c r="D1036" s="101" t="s">
        <v>1988</v>
      </c>
      <c r="E1036" s="109" t="s">
        <v>176</v>
      </c>
      <c r="F1036" s="60" t="s">
        <v>4069</v>
      </c>
      <c r="G1036" s="142">
        <v>1506</v>
      </c>
      <c r="H1036" s="142">
        <v>1560</v>
      </c>
      <c r="I1036" s="148">
        <v>0.036</v>
      </c>
      <c r="J1036" s="147" t="s">
        <v>176</v>
      </c>
      <c r="K1036" s="147" t="s">
        <v>3338</v>
      </c>
    </row>
    <row r="1037" ht="18.95" hidden="1" customHeight="1" spans="1:11">
      <c r="A1037" s="139" t="s">
        <v>165</v>
      </c>
      <c r="B1037" s="109" t="s">
        <v>165</v>
      </c>
      <c r="C1037" s="695" t="s">
        <v>1987</v>
      </c>
      <c r="D1037" s="101" t="s">
        <v>1989</v>
      </c>
      <c r="E1037" s="109" t="s">
        <v>176</v>
      </c>
      <c r="F1037" s="60" t="s">
        <v>4070</v>
      </c>
      <c r="G1037" s="142">
        <v>387</v>
      </c>
      <c r="H1037" s="142">
        <v>390</v>
      </c>
      <c r="I1037" s="148">
        <v>0.008</v>
      </c>
      <c r="J1037" s="147" t="s">
        <v>176</v>
      </c>
      <c r="K1037" s="147" t="s">
        <v>3338</v>
      </c>
    </row>
    <row r="1038" ht="18.95" hidden="1" customHeight="1" spans="1:11">
      <c r="A1038" s="139" t="s">
        <v>165</v>
      </c>
      <c r="B1038" s="109" t="s">
        <v>165</v>
      </c>
      <c r="C1038" s="695" t="s">
        <v>1987</v>
      </c>
      <c r="D1038" s="101" t="s">
        <v>1990</v>
      </c>
      <c r="E1038" s="109" t="s">
        <v>176</v>
      </c>
      <c r="F1038" s="60" t="s">
        <v>4071</v>
      </c>
      <c r="G1038" s="142">
        <v>59</v>
      </c>
      <c r="H1038" s="142">
        <v>63</v>
      </c>
      <c r="I1038" s="148">
        <v>0.068</v>
      </c>
      <c r="J1038" s="147" t="s">
        <v>176</v>
      </c>
      <c r="K1038" s="147" t="s">
        <v>3338</v>
      </c>
    </row>
    <row r="1039" ht="18.95" hidden="1" customHeight="1" spans="1:11">
      <c r="A1039" s="139" t="s">
        <v>165</v>
      </c>
      <c r="B1039" s="109" t="s">
        <v>165</v>
      </c>
      <c r="C1039" s="695" t="s">
        <v>1987</v>
      </c>
      <c r="D1039" s="101" t="s">
        <v>1992</v>
      </c>
      <c r="E1039" s="109" t="s">
        <v>176</v>
      </c>
      <c r="F1039" s="60" t="s">
        <v>4246</v>
      </c>
      <c r="G1039" s="142">
        <v>85</v>
      </c>
      <c r="H1039" s="142">
        <v>94</v>
      </c>
      <c r="I1039" s="148">
        <v>0.106</v>
      </c>
      <c r="J1039" s="147" t="s">
        <v>176</v>
      </c>
      <c r="K1039" s="147" t="s">
        <v>3338</v>
      </c>
    </row>
    <row r="1040" ht="18.95" hidden="1" customHeight="1" spans="1:11">
      <c r="A1040" s="139" t="s">
        <v>165</v>
      </c>
      <c r="B1040" s="109" t="s">
        <v>165</v>
      </c>
      <c r="C1040" s="695" t="s">
        <v>1987</v>
      </c>
      <c r="D1040" s="101" t="s">
        <v>1994</v>
      </c>
      <c r="E1040" s="109" t="s">
        <v>176</v>
      </c>
      <c r="F1040" s="60" t="s">
        <v>4247</v>
      </c>
      <c r="G1040" s="142">
        <v>0</v>
      </c>
      <c r="H1040" s="142"/>
      <c r="I1040" s="148" t="s">
        <v>165</v>
      </c>
      <c r="J1040" s="147" t="s">
        <v>3338</v>
      </c>
      <c r="K1040" s="147" t="s">
        <v>3338</v>
      </c>
    </row>
    <row r="1041" ht="18.95" hidden="1" customHeight="1" spans="1:11">
      <c r="A1041" s="139" t="s">
        <v>165</v>
      </c>
      <c r="B1041" s="109" t="s">
        <v>165</v>
      </c>
      <c r="C1041" s="695" t="s">
        <v>1987</v>
      </c>
      <c r="D1041" s="101" t="s">
        <v>1996</v>
      </c>
      <c r="E1041" s="109" t="s">
        <v>176</v>
      </c>
      <c r="F1041" s="60" t="s">
        <v>4248</v>
      </c>
      <c r="G1041" s="142">
        <v>0</v>
      </c>
      <c r="H1041" s="142"/>
      <c r="I1041" s="148" t="s">
        <v>165</v>
      </c>
      <c r="J1041" s="147" t="s">
        <v>3338</v>
      </c>
      <c r="K1041" s="147" t="s">
        <v>3338</v>
      </c>
    </row>
    <row r="1042" ht="18.95" hidden="1" customHeight="1" spans="1:11">
      <c r="A1042" s="139" t="s">
        <v>165</v>
      </c>
      <c r="B1042" s="109"/>
      <c r="C1042" s="695" t="s">
        <v>1987</v>
      </c>
      <c r="D1042" s="101" t="s">
        <v>1998</v>
      </c>
      <c r="E1042" s="109" t="s">
        <v>176</v>
      </c>
      <c r="F1042" s="60" t="s">
        <v>4249</v>
      </c>
      <c r="G1042" s="142">
        <v>2923</v>
      </c>
      <c r="H1042" s="142">
        <v>2990</v>
      </c>
      <c r="I1042" s="148">
        <v>0.023</v>
      </c>
      <c r="J1042" s="147" t="s">
        <v>176</v>
      </c>
      <c r="K1042" s="147" t="s">
        <v>3338</v>
      </c>
    </row>
    <row r="1043" ht="18.95" hidden="1" customHeight="1" spans="1:11">
      <c r="A1043" s="139" t="s">
        <v>165</v>
      </c>
      <c r="B1043" s="109" t="s">
        <v>165</v>
      </c>
      <c r="C1043" s="695" t="s">
        <v>1987</v>
      </c>
      <c r="D1043" s="101" t="s">
        <v>2000</v>
      </c>
      <c r="E1043" s="109" t="s">
        <v>176</v>
      </c>
      <c r="F1043" s="60" t="s">
        <v>4250</v>
      </c>
      <c r="G1043" s="142">
        <v>13518</v>
      </c>
      <c r="H1043" s="142">
        <v>13900</v>
      </c>
      <c r="I1043" s="148">
        <v>0.028</v>
      </c>
      <c r="J1043" s="147" t="s">
        <v>176</v>
      </c>
      <c r="K1043" s="147" t="s">
        <v>3338</v>
      </c>
    </row>
    <row r="1044" ht="18.95" hidden="1" customHeight="1" spans="1:11">
      <c r="A1044" s="139" t="s">
        <v>165</v>
      </c>
      <c r="B1044" s="109" t="s">
        <v>165</v>
      </c>
      <c r="C1044" s="695" t="s">
        <v>1987</v>
      </c>
      <c r="D1044" s="101" t="s">
        <v>2002</v>
      </c>
      <c r="E1044" s="109" t="s">
        <v>176</v>
      </c>
      <c r="F1044" s="60" t="s">
        <v>4251</v>
      </c>
      <c r="G1044" s="142">
        <v>240</v>
      </c>
      <c r="H1044" s="142">
        <v>240</v>
      </c>
      <c r="I1044" s="148">
        <v>0</v>
      </c>
      <c r="J1044" s="147" t="s">
        <v>176</v>
      </c>
      <c r="K1044" s="147" t="s">
        <v>3338</v>
      </c>
    </row>
    <row r="1045" ht="18.95" hidden="1" customHeight="1" spans="1:11">
      <c r="A1045" s="139" t="s">
        <v>165</v>
      </c>
      <c r="B1045" s="109" t="s">
        <v>165</v>
      </c>
      <c r="C1045" s="695" t="s">
        <v>1987</v>
      </c>
      <c r="D1045" s="101" t="s">
        <v>2004</v>
      </c>
      <c r="E1045" s="109" t="s">
        <v>176</v>
      </c>
      <c r="F1045" s="60" t="s">
        <v>4252</v>
      </c>
      <c r="G1045" s="142">
        <v>5</v>
      </c>
      <c r="H1045" s="142">
        <v>5</v>
      </c>
      <c r="I1045" s="148">
        <v>0</v>
      </c>
      <c r="J1045" s="147" t="s">
        <v>176</v>
      </c>
      <c r="K1045" s="147" t="s">
        <v>3338</v>
      </c>
    </row>
    <row r="1046" ht="18.95" hidden="1" customHeight="1" spans="1:11">
      <c r="A1046" s="139" t="s">
        <v>165</v>
      </c>
      <c r="B1046" s="109" t="s">
        <v>165</v>
      </c>
      <c r="C1046" s="695" t="s">
        <v>1987</v>
      </c>
      <c r="D1046" s="101" t="s">
        <v>2006</v>
      </c>
      <c r="E1046" s="109" t="s">
        <v>176</v>
      </c>
      <c r="F1046" s="60" t="s">
        <v>4253</v>
      </c>
      <c r="G1046" s="142">
        <v>0</v>
      </c>
      <c r="H1046" s="142">
        <v>0</v>
      </c>
      <c r="I1046" s="148" t="s">
        <v>165</v>
      </c>
      <c r="J1046" s="147" t="s">
        <v>3338</v>
      </c>
      <c r="K1046" s="147" t="s">
        <v>3338</v>
      </c>
    </row>
    <row r="1047" ht="18.95" hidden="1" customHeight="1" spans="1:11">
      <c r="A1047" s="139" t="s">
        <v>165</v>
      </c>
      <c r="B1047" s="109" t="s">
        <v>165</v>
      </c>
      <c r="C1047" s="695" t="s">
        <v>1987</v>
      </c>
      <c r="D1047" s="101" t="s">
        <v>2008</v>
      </c>
      <c r="E1047" s="109" t="s">
        <v>176</v>
      </c>
      <c r="F1047" s="60" t="s">
        <v>4254</v>
      </c>
      <c r="G1047" s="142">
        <v>270</v>
      </c>
      <c r="H1047" s="142">
        <v>270</v>
      </c>
      <c r="I1047" s="148">
        <v>0</v>
      </c>
      <c r="J1047" s="147" t="s">
        <v>176</v>
      </c>
      <c r="K1047" s="147" t="s">
        <v>3338</v>
      </c>
    </row>
    <row r="1048" ht="18.95" hidden="1" customHeight="1" spans="1:11">
      <c r="A1048" s="139" t="s">
        <v>165</v>
      </c>
      <c r="B1048" s="109" t="s">
        <v>165</v>
      </c>
      <c r="C1048" s="695" t="s">
        <v>1987</v>
      </c>
      <c r="D1048" s="101" t="s">
        <v>2010</v>
      </c>
      <c r="E1048" s="109" t="s">
        <v>176</v>
      </c>
      <c r="F1048" s="60" t="s">
        <v>4255</v>
      </c>
      <c r="G1048" s="142">
        <v>0</v>
      </c>
      <c r="H1048" s="142">
        <v>0</v>
      </c>
      <c r="I1048" s="148" t="s">
        <v>165</v>
      </c>
      <c r="J1048" s="147" t="s">
        <v>3338</v>
      </c>
      <c r="K1048" s="147" t="s">
        <v>3338</v>
      </c>
    </row>
    <row r="1049" ht="18.95" hidden="1" customHeight="1" spans="1:11">
      <c r="A1049" s="139" t="s">
        <v>165</v>
      </c>
      <c r="B1049" s="109" t="s">
        <v>165</v>
      </c>
      <c r="C1049" s="695" t="s">
        <v>1987</v>
      </c>
      <c r="D1049" s="101" t="s">
        <v>2012</v>
      </c>
      <c r="E1049" s="109" t="s">
        <v>176</v>
      </c>
      <c r="F1049" s="60" t="s">
        <v>4256</v>
      </c>
      <c r="G1049" s="142">
        <v>599</v>
      </c>
      <c r="H1049" s="142">
        <v>600</v>
      </c>
      <c r="I1049" s="148">
        <v>0.002</v>
      </c>
      <c r="J1049" s="147" t="s">
        <v>176</v>
      </c>
      <c r="K1049" s="147" t="s">
        <v>3338</v>
      </c>
    </row>
    <row r="1050" ht="18.95" hidden="1" customHeight="1" spans="1:11">
      <c r="A1050" s="139" t="s">
        <v>165</v>
      </c>
      <c r="B1050" s="109" t="s">
        <v>165</v>
      </c>
      <c r="C1050" s="695" t="s">
        <v>1987</v>
      </c>
      <c r="D1050" s="101" t="s">
        <v>2014</v>
      </c>
      <c r="E1050" s="109" t="s">
        <v>176</v>
      </c>
      <c r="F1050" s="65" t="s">
        <v>4257</v>
      </c>
      <c r="G1050" s="142">
        <v>35805</v>
      </c>
      <c r="H1050" s="143">
        <v>35888</v>
      </c>
      <c r="I1050" s="149">
        <v>0.002</v>
      </c>
      <c r="J1050" s="147" t="s">
        <v>176</v>
      </c>
      <c r="K1050" s="147" t="s">
        <v>3338</v>
      </c>
    </row>
    <row r="1051" ht="18.95" hidden="1" customHeight="1" spans="1:11">
      <c r="A1051" s="139" t="s">
        <v>165</v>
      </c>
      <c r="B1051" s="695" t="s">
        <v>1968</v>
      </c>
      <c r="C1051" s="109"/>
      <c r="D1051" s="101" t="s">
        <v>2016</v>
      </c>
      <c r="E1051" s="109"/>
      <c r="F1051" s="60" t="s">
        <v>2015</v>
      </c>
      <c r="G1051" s="141">
        <v>71</v>
      </c>
      <c r="H1051" s="141">
        <v>101</v>
      </c>
      <c r="I1051" s="148">
        <v>0.423</v>
      </c>
      <c r="J1051" s="147" t="s">
        <v>176</v>
      </c>
      <c r="K1051" s="147" t="s">
        <v>176</v>
      </c>
    </row>
    <row r="1052" ht="18.95" hidden="1" customHeight="1" spans="1:11">
      <c r="A1052" s="139" t="s">
        <v>165</v>
      </c>
      <c r="B1052" s="109" t="s">
        <v>165</v>
      </c>
      <c r="C1052" s="695" t="s">
        <v>2016</v>
      </c>
      <c r="D1052" s="101" t="s">
        <v>2017</v>
      </c>
      <c r="E1052" s="109" t="s">
        <v>176</v>
      </c>
      <c r="F1052" s="60" t="s">
        <v>4069</v>
      </c>
      <c r="G1052" s="142">
        <v>56</v>
      </c>
      <c r="H1052" s="142">
        <v>56</v>
      </c>
      <c r="I1052" s="148">
        <v>0</v>
      </c>
      <c r="J1052" s="147" t="s">
        <v>176</v>
      </c>
      <c r="K1052" s="147" t="s">
        <v>3338</v>
      </c>
    </row>
    <row r="1053" ht="18.95" hidden="1" customHeight="1" spans="1:11">
      <c r="A1053" s="139" t="s">
        <v>165</v>
      </c>
      <c r="B1053" s="109" t="s">
        <v>165</v>
      </c>
      <c r="C1053" s="695" t="s">
        <v>2016</v>
      </c>
      <c r="D1053" s="101" t="s">
        <v>2018</v>
      </c>
      <c r="E1053" s="109" t="s">
        <v>176</v>
      </c>
      <c r="F1053" s="60" t="s">
        <v>4070</v>
      </c>
      <c r="G1053" s="142">
        <v>0</v>
      </c>
      <c r="H1053" s="142">
        <v>0</v>
      </c>
      <c r="I1053" s="148" t="s">
        <v>165</v>
      </c>
      <c r="J1053" s="147" t="s">
        <v>3338</v>
      </c>
      <c r="K1053" s="147" t="s">
        <v>3338</v>
      </c>
    </row>
    <row r="1054" ht="18.95" hidden="1" customHeight="1" spans="1:11">
      <c r="A1054" s="139" t="s">
        <v>165</v>
      </c>
      <c r="B1054" s="109" t="s">
        <v>165</v>
      </c>
      <c r="C1054" s="695" t="s">
        <v>2016</v>
      </c>
      <c r="D1054" s="101" t="s">
        <v>2019</v>
      </c>
      <c r="E1054" s="109" t="s">
        <v>176</v>
      </c>
      <c r="F1054" s="60" t="s">
        <v>4071</v>
      </c>
      <c r="G1054" s="142">
        <v>0</v>
      </c>
      <c r="H1054" s="142">
        <v>30</v>
      </c>
      <c r="I1054" s="148" t="s">
        <v>165</v>
      </c>
      <c r="J1054" s="147" t="s">
        <v>176</v>
      </c>
      <c r="K1054" s="147" t="s">
        <v>3338</v>
      </c>
    </row>
    <row r="1055" ht="18.95" hidden="1" customHeight="1" spans="1:11">
      <c r="A1055" s="139" t="s">
        <v>165</v>
      </c>
      <c r="B1055" s="109" t="s">
        <v>165</v>
      </c>
      <c r="C1055" s="695" t="s">
        <v>2016</v>
      </c>
      <c r="D1055" s="101" t="s">
        <v>2021</v>
      </c>
      <c r="E1055" s="109" t="s">
        <v>176</v>
      </c>
      <c r="F1055" s="65" t="s">
        <v>4258</v>
      </c>
      <c r="G1055" s="142">
        <v>15</v>
      </c>
      <c r="H1055" s="143">
        <v>15</v>
      </c>
      <c r="I1055" s="149">
        <v>0</v>
      </c>
      <c r="J1055" s="147" t="s">
        <v>176</v>
      </c>
      <c r="K1055" s="147" t="s">
        <v>3338</v>
      </c>
    </row>
    <row r="1056" ht="18.95" hidden="1" customHeight="1" spans="1:11">
      <c r="A1056" s="139" t="s">
        <v>165</v>
      </c>
      <c r="B1056" s="695" t="s">
        <v>1968</v>
      </c>
      <c r="C1056" s="109"/>
      <c r="D1056" s="694" t="s">
        <v>2023</v>
      </c>
      <c r="E1056" s="109"/>
      <c r="F1056" s="39" t="s">
        <v>2022</v>
      </c>
      <c r="G1056" s="141">
        <v>193245</v>
      </c>
      <c r="H1056" s="141">
        <v>201000</v>
      </c>
      <c r="I1056" s="148">
        <v>0.04</v>
      </c>
      <c r="J1056" s="147" t="s">
        <v>176</v>
      </c>
      <c r="K1056" s="147" t="s">
        <v>176</v>
      </c>
    </row>
    <row r="1057" ht="18.95" hidden="1" customHeight="1" spans="1:11">
      <c r="A1057" s="139" t="s">
        <v>165</v>
      </c>
      <c r="B1057" s="109" t="s">
        <v>165</v>
      </c>
      <c r="C1057" s="695" t="s">
        <v>4259</v>
      </c>
      <c r="D1057" s="694" t="s">
        <v>2024</v>
      </c>
      <c r="E1057" s="109" t="s">
        <v>176</v>
      </c>
      <c r="F1057" s="60" t="s">
        <v>4069</v>
      </c>
      <c r="G1057" s="142">
        <v>12287</v>
      </c>
      <c r="H1057" s="142">
        <v>13000</v>
      </c>
      <c r="I1057" s="148">
        <v>0.058</v>
      </c>
      <c r="J1057" s="147" t="s">
        <v>176</v>
      </c>
      <c r="K1057" s="147" t="s">
        <v>3338</v>
      </c>
    </row>
    <row r="1058" ht="18.95" hidden="1" customHeight="1" spans="1:11">
      <c r="A1058" s="139" t="s">
        <v>165</v>
      </c>
      <c r="B1058" s="109"/>
      <c r="C1058" s="695" t="s">
        <v>4259</v>
      </c>
      <c r="D1058" s="694" t="s">
        <v>2025</v>
      </c>
      <c r="E1058" s="109" t="s">
        <v>176</v>
      </c>
      <c r="F1058" s="60" t="s">
        <v>4070</v>
      </c>
      <c r="G1058" s="142">
        <v>2685</v>
      </c>
      <c r="H1058" s="142">
        <v>2750</v>
      </c>
      <c r="I1058" s="148">
        <v>0.024</v>
      </c>
      <c r="J1058" s="147" t="s">
        <v>176</v>
      </c>
      <c r="K1058" s="147" t="s">
        <v>3338</v>
      </c>
    </row>
    <row r="1059" ht="18.95" hidden="1" customHeight="1" spans="1:11">
      <c r="A1059" s="139" t="s">
        <v>165</v>
      </c>
      <c r="B1059" s="109"/>
      <c r="C1059" s="695" t="s">
        <v>4259</v>
      </c>
      <c r="D1059" s="694" t="s">
        <v>2026</v>
      </c>
      <c r="E1059" s="109" t="s">
        <v>176</v>
      </c>
      <c r="F1059" s="60" t="s">
        <v>4071</v>
      </c>
      <c r="G1059" s="142">
        <v>298</v>
      </c>
      <c r="H1059" s="142">
        <v>300</v>
      </c>
      <c r="I1059" s="148">
        <v>0.007</v>
      </c>
      <c r="J1059" s="147" t="s">
        <v>176</v>
      </c>
      <c r="K1059" s="147" t="s">
        <v>3338</v>
      </c>
    </row>
    <row r="1060" ht="18.95" hidden="1" customHeight="1" spans="1:11">
      <c r="A1060" s="139" t="s">
        <v>165</v>
      </c>
      <c r="B1060" s="109"/>
      <c r="C1060" s="695" t="s">
        <v>4259</v>
      </c>
      <c r="D1060" s="694" t="s">
        <v>2028</v>
      </c>
      <c r="E1060" s="109" t="s">
        <v>176</v>
      </c>
      <c r="F1060" s="60" t="s">
        <v>4260</v>
      </c>
      <c r="G1060" s="142">
        <v>25</v>
      </c>
      <c r="H1060" s="142">
        <v>25</v>
      </c>
      <c r="I1060" s="148">
        <v>0</v>
      </c>
      <c r="J1060" s="147" t="s">
        <v>176</v>
      </c>
      <c r="K1060" s="147" t="s">
        <v>3338</v>
      </c>
    </row>
    <row r="1061" ht="18.95" hidden="1" customHeight="1" spans="1:11">
      <c r="A1061" s="139" t="s">
        <v>165</v>
      </c>
      <c r="B1061" s="109"/>
      <c r="C1061" s="695" t="s">
        <v>4259</v>
      </c>
      <c r="D1061" s="694" t="s">
        <v>2030</v>
      </c>
      <c r="E1061" s="109" t="s">
        <v>176</v>
      </c>
      <c r="F1061" s="60" t="s">
        <v>4261</v>
      </c>
      <c r="G1061" s="142">
        <v>1529</v>
      </c>
      <c r="H1061" s="142">
        <v>1600</v>
      </c>
      <c r="I1061" s="148">
        <v>0.046</v>
      </c>
      <c r="J1061" s="147" t="s">
        <v>176</v>
      </c>
      <c r="K1061" s="147" t="s">
        <v>3338</v>
      </c>
    </row>
    <row r="1062" ht="18.95" hidden="1" customHeight="1" spans="1:11">
      <c r="A1062" s="139" t="s">
        <v>165</v>
      </c>
      <c r="B1062" s="109"/>
      <c r="C1062" s="695" t="s">
        <v>4259</v>
      </c>
      <c r="D1062" s="694" t="s">
        <v>2032</v>
      </c>
      <c r="E1062" s="109" t="s">
        <v>176</v>
      </c>
      <c r="F1062" s="60" t="s">
        <v>4262</v>
      </c>
      <c r="G1062" s="142">
        <v>765</v>
      </c>
      <c r="H1062" s="142">
        <v>1330</v>
      </c>
      <c r="I1062" s="148">
        <v>0.739</v>
      </c>
      <c r="J1062" s="147" t="s">
        <v>176</v>
      </c>
      <c r="K1062" s="147" t="s">
        <v>3338</v>
      </c>
    </row>
    <row r="1063" ht="18.95" hidden="1" customHeight="1" spans="1:11">
      <c r="A1063" s="139" t="s">
        <v>165</v>
      </c>
      <c r="B1063" s="109"/>
      <c r="C1063" s="695" t="s">
        <v>4259</v>
      </c>
      <c r="D1063" s="694" t="s">
        <v>2034</v>
      </c>
      <c r="E1063" s="109" t="s">
        <v>176</v>
      </c>
      <c r="F1063" s="60" t="s">
        <v>4263</v>
      </c>
      <c r="G1063" s="142">
        <v>314</v>
      </c>
      <c r="H1063" s="142">
        <v>315</v>
      </c>
      <c r="I1063" s="148">
        <v>0.003</v>
      </c>
      <c r="J1063" s="147" t="s">
        <v>176</v>
      </c>
      <c r="K1063" s="147" t="s">
        <v>3338</v>
      </c>
    </row>
    <row r="1064" ht="18.95" hidden="1" customHeight="1" spans="1:11">
      <c r="A1064" s="139" t="s">
        <v>165</v>
      </c>
      <c r="B1064" s="109" t="s">
        <v>165</v>
      </c>
      <c r="C1064" s="695" t="s">
        <v>4259</v>
      </c>
      <c r="D1064" s="694" t="s">
        <v>2036</v>
      </c>
      <c r="E1064" s="109" t="s">
        <v>176</v>
      </c>
      <c r="F1064" s="60" t="s">
        <v>4264</v>
      </c>
      <c r="G1064" s="142">
        <v>0</v>
      </c>
      <c r="H1064" s="142"/>
      <c r="I1064" s="148" t="s">
        <v>165</v>
      </c>
      <c r="J1064" s="147" t="s">
        <v>3338</v>
      </c>
      <c r="K1064" s="147" t="s">
        <v>3338</v>
      </c>
    </row>
    <row r="1065" ht="18.95" hidden="1" customHeight="1" spans="1:11">
      <c r="A1065" s="139" t="s">
        <v>165</v>
      </c>
      <c r="B1065" s="109" t="s">
        <v>165</v>
      </c>
      <c r="C1065" s="695" t="s">
        <v>4259</v>
      </c>
      <c r="D1065" s="694" t="s">
        <v>2038</v>
      </c>
      <c r="E1065" s="109" t="s">
        <v>176</v>
      </c>
      <c r="F1065" s="60" t="s">
        <v>4265</v>
      </c>
      <c r="G1065" s="142">
        <v>152125</v>
      </c>
      <c r="H1065" s="142">
        <v>158000</v>
      </c>
      <c r="I1065" s="148">
        <v>0.039</v>
      </c>
      <c r="J1065" s="147" t="s">
        <v>176</v>
      </c>
      <c r="K1065" s="147" t="s">
        <v>3338</v>
      </c>
    </row>
    <row r="1066" ht="18.95" hidden="1" customHeight="1" spans="1:11">
      <c r="A1066" s="139" t="s">
        <v>165</v>
      </c>
      <c r="B1066" s="109" t="s">
        <v>165</v>
      </c>
      <c r="C1066" s="695" t="s">
        <v>4259</v>
      </c>
      <c r="D1066" s="694" t="s">
        <v>2040</v>
      </c>
      <c r="E1066" s="109" t="s">
        <v>176</v>
      </c>
      <c r="F1066" s="60" t="s">
        <v>4266</v>
      </c>
      <c r="G1066" s="142">
        <v>1328</v>
      </c>
      <c r="H1066" s="142">
        <v>15200</v>
      </c>
      <c r="I1066" s="148">
        <v>10.446</v>
      </c>
      <c r="J1066" s="147" t="s">
        <v>176</v>
      </c>
      <c r="K1066" s="147" t="s">
        <v>3338</v>
      </c>
    </row>
    <row r="1067" ht="18.95" hidden="1" customHeight="1" spans="1:11">
      <c r="A1067" s="139" t="s">
        <v>165</v>
      </c>
      <c r="B1067" s="109" t="s">
        <v>165</v>
      </c>
      <c r="C1067" s="695" t="s">
        <v>4259</v>
      </c>
      <c r="D1067" s="694" t="s">
        <v>2041</v>
      </c>
      <c r="E1067" s="109" t="s">
        <v>176</v>
      </c>
      <c r="F1067" s="60" t="s">
        <v>4220</v>
      </c>
      <c r="G1067" s="142">
        <v>25</v>
      </c>
      <c r="H1067" s="142">
        <v>25</v>
      </c>
      <c r="I1067" s="148">
        <v>0</v>
      </c>
      <c r="J1067" s="147" t="s">
        <v>176</v>
      </c>
      <c r="K1067" s="147" t="s">
        <v>3338</v>
      </c>
    </row>
    <row r="1068" ht="18.95" hidden="1" customHeight="1" spans="1:11">
      <c r="A1068" s="139" t="s">
        <v>165</v>
      </c>
      <c r="B1068" s="109" t="s">
        <v>165</v>
      </c>
      <c r="C1068" s="695" t="s">
        <v>4259</v>
      </c>
      <c r="D1068" s="694" t="s">
        <v>2043</v>
      </c>
      <c r="E1068" s="109" t="s">
        <v>176</v>
      </c>
      <c r="F1068" s="60" t="s">
        <v>4267</v>
      </c>
      <c r="G1068" s="142">
        <v>0</v>
      </c>
      <c r="H1068" s="142">
        <v>0</v>
      </c>
      <c r="I1068" s="148" t="s">
        <v>165</v>
      </c>
      <c r="J1068" s="147" t="s">
        <v>3338</v>
      </c>
      <c r="K1068" s="147" t="s">
        <v>3338</v>
      </c>
    </row>
    <row r="1069" ht="18.95" hidden="1" customHeight="1" spans="1:11">
      <c r="A1069" s="139" t="s">
        <v>165</v>
      </c>
      <c r="B1069" s="109" t="s">
        <v>165</v>
      </c>
      <c r="C1069" s="695" t="s">
        <v>4259</v>
      </c>
      <c r="D1069" s="694" t="s">
        <v>2045</v>
      </c>
      <c r="E1069" s="109" t="s">
        <v>176</v>
      </c>
      <c r="F1069" s="65" t="s">
        <v>4268</v>
      </c>
      <c r="G1069" s="142">
        <v>21864</v>
      </c>
      <c r="H1069" s="143">
        <v>8455</v>
      </c>
      <c r="I1069" s="149">
        <v>-0.613</v>
      </c>
      <c r="J1069" s="147" t="s">
        <v>176</v>
      </c>
      <c r="K1069" s="147" t="s">
        <v>3338</v>
      </c>
    </row>
    <row r="1070" ht="18.95" hidden="1" customHeight="1" spans="1:11">
      <c r="A1070" s="139" t="s">
        <v>165</v>
      </c>
      <c r="B1070" s="695" t="s">
        <v>1968</v>
      </c>
      <c r="C1070" s="109"/>
      <c r="D1070" s="101" t="s">
        <v>2047</v>
      </c>
      <c r="E1070" s="109"/>
      <c r="F1070" s="60" t="s">
        <v>2046</v>
      </c>
      <c r="G1070" s="141">
        <v>76814</v>
      </c>
      <c r="H1070" s="141">
        <v>81700</v>
      </c>
      <c r="I1070" s="148">
        <v>0.064</v>
      </c>
      <c r="J1070" s="147" t="s">
        <v>176</v>
      </c>
      <c r="K1070" s="147" t="s">
        <v>176</v>
      </c>
    </row>
    <row r="1071" ht="18.95" hidden="1" customHeight="1" spans="1:11">
      <c r="A1071" s="139" t="s">
        <v>165</v>
      </c>
      <c r="B1071" s="109" t="s">
        <v>165</v>
      </c>
      <c r="C1071" s="695" t="s">
        <v>2047</v>
      </c>
      <c r="D1071" s="101" t="s">
        <v>2048</v>
      </c>
      <c r="E1071" s="109" t="s">
        <v>176</v>
      </c>
      <c r="F1071" s="39" t="s">
        <v>4069</v>
      </c>
      <c r="G1071" s="142">
        <v>21142</v>
      </c>
      <c r="H1071" s="141">
        <v>22000</v>
      </c>
      <c r="I1071" s="148">
        <v>0.041</v>
      </c>
      <c r="J1071" s="147" t="s">
        <v>176</v>
      </c>
      <c r="K1071" s="147" t="s">
        <v>3338</v>
      </c>
    </row>
    <row r="1072" ht="18.95" hidden="1" customHeight="1" spans="1:11">
      <c r="A1072" s="139" t="s">
        <v>165</v>
      </c>
      <c r="B1072" s="109" t="s">
        <v>165</v>
      </c>
      <c r="C1072" s="695" t="s">
        <v>2047</v>
      </c>
      <c r="D1072" s="101" t="s">
        <v>2049</v>
      </c>
      <c r="E1072" s="109" t="s">
        <v>176</v>
      </c>
      <c r="F1072" s="60" t="s">
        <v>4070</v>
      </c>
      <c r="G1072" s="142">
        <v>3975</v>
      </c>
      <c r="H1072" s="142">
        <v>4000</v>
      </c>
      <c r="I1072" s="148">
        <v>0.006</v>
      </c>
      <c r="J1072" s="147" t="s">
        <v>176</v>
      </c>
      <c r="K1072" s="147" t="s">
        <v>3338</v>
      </c>
    </row>
    <row r="1073" ht="18.95" hidden="1" customHeight="1" spans="1:11">
      <c r="A1073" s="139" t="s">
        <v>165</v>
      </c>
      <c r="B1073" s="109" t="s">
        <v>165</v>
      </c>
      <c r="C1073" s="695" t="s">
        <v>2047</v>
      </c>
      <c r="D1073" s="101" t="s">
        <v>2050</v>
      </c>
      <c r="E1073" s="109" t="s">
        <v>176</v>
      </c>
      <c r="F1073" s="60" t="s">
        <v>4071</v>
      </c>
      <c r="G1073" s="142">
        <v>179</v>
      </c>
      <c r="H1073" s="142">
        <v>180</v>
      </c>
      <c r="I1073" s="148">
        <v>0.006</v>
      </c>
      <c r="J1073" s="147" t="s">
        <v>176</v>
      </c>
      <c r="K1073" s="147" t="s">
        <v>3338</v>
      </c>
    </row>
    <row r="1074" ht="18.95" hidden="1" customHeight="1" spans="1:11">
      <c r="A1074" s="139" t="s">
        <v>165</v>
      </c>
      <c r="B1074" s="109" t="s">
        <v>165</v>
      </c>
      <c r="C1074" s="695" t="s">
        <v>2047</v>
      </c>
      <c r="D1074" s="694" t="s">
        <v>2052</v>
      </c>
      <c r="E1074" s="109" t="s">
        <v>176</v>
      </c>
      <c r="F1074" s="60" t="s">
        <v>4269</v>
      </c>
      <c r="G1074" s="142">
        <v>21783</v>
      </c>
      <c r="H1074" s="142">
        <v>22000</v>
      </c>
      <c r="I1074" s="148">
        <v>0.01</v>
      </c>
      <c r="J1074" s="147" t="s">
        <v>176</v>
      </c>
      <c r="K1074" s="147" t="s">
        <v>3338</v>
      </c>
    </row>
    <row r="1075" ht="18.95" hidden="1" customHeight="1" spans="1:11">
      <c r="A1075" s="139" t="s">
        <v>165</v>
      </c>
      <c r="B1075" s="109" t="s">
        <v>165</v>
      </c>
      <c r="C1075" s="695" t="s">
        <v>2047</v>
      </c>
      <c r="D1075" s="694" t="s">
        <v>2054</v>
      </c>
      <c r="E1075" s="109" t="s">
        <v>176</v>
      </c>
      <c r="F1075" s="60" t="s">
        <v>4270</v>
      </c>
      <c r="G1075" s="142">
        <v>782</v>
      </c>
      <c r="H1075" s="142">
        <v>800</v>
      </c>
      <c r="I1075" s="148">
        <v>0.023</v>
      </c>
      <c r="J1075" s="147" t="s">
        <v>176</v>
      </c>
      <c r="K1075" s="147" t="s">
        <v>3338</v>
      </c>
    </row>
    <row r="1076" ht="18.95" hidden="1" customHeight="1" spans="1:11">
      <c r="A1076" s="139" t="s">
        <v>165</v>
      </c>
      <c r="B1076" s="109" t="s">
        <v>165</v>
      </c>
      <c r="C1076" s="695" t="s">
        <v>2047</v>
      </c>
      <c r="D1076" s="694" t="s">
        <v>2056</v>
      </c>
      <c r="E1076" s="109" t="s">
        <v>176</v>
      </c>
      <c r="F1076" s="60" t="s">
        <v>4271</v>
      </c>
      <c r="G1076" s="142">
        <v>18581</v>
      </c>
      <c r="H1076" s="142">
        <v>22220</v>
      </c>
      <c r="I1076" s="148">
        <v>0.196</v>
      </c>
      <c r="J1076" s="147" t="s">
        <v>176</v>
      </c>
      <c r="K1076" s="147" t="s">
        <v>3338</v>
      </c>
    </row>
    <row r="1077" ht="18.95" hidden="1" customHeight="1" spans="1:11">
      <c r="A1077" s="139" t="s">
        <v>165</v>
      </c>
      <c r="B1077" s="109" t="s">
        <v>165</v>
      </c>
      <c r="C1077" s="695" t="s">
        <v>2047</v>
      </c>
      <c r="D1077" s="101" t="s">
        <v>2058</v>
      </c>
      <c r="E1077" s="109" t="s">
        <v>176</v>
      </c>
      <c r="F1077" s="65" t="s">
        <v>4272</v>
      </c>
      <c r="G1077" s="142">
        <v>10372</v>
      </c>
      <c r="H1077" s="143">
        <v>10500</v>
      </c>
      <c r="I1077" s="149">
        <v>0.012</v>
      </c>
      <c r="J1077" s="147" t="s">
        <v>176</v>
      </c>
      <c r="K1077" s="147" t="s">
        <v>3338</v>
      </c>
    </row>
    <row r="1078" ht="18.95" hidden="1" customHeight="1" spans="1:11">
      <c r="A1078" s="139" t="s">
        <v>165</v>
      </c>
      <c r="B1078" s="695" t="s">
        <v>1968</v>
      </c>
      <c r="C1078" s="109"/>
      <c r="D1078" s="101" t="s">
        <v>2060</v>
      </c>
      <c r="E1078" s="109"/>
      <c r="F1078" s="60" t="s">
        <v>2059</v>
      </c>
      <c r="G1078" s="141">
        <v>7267</v>
      </c>
      <c r="H1078" s="141">
        <v>7550</v>
      </c>
      <c r="I1078" s="148">
        <v>0.039</v>
      </c>
      <c r="J1078" s="147" t="s">
        <v>176</v>
      </c>
      <c r="K1078" s="147" t="s">
        <v>176</v>
      </c>
    </row>
    <row r="1079" ht="18.95" hidden="1" customHeight="1" spans="1:11">
      <c r="A1079" s="139" t="s">
        <v>165</v>
      </c>
      <c r="B1079" s="109" t="s">
        <v>165</v>
      </c>
      <c r="C1079" s="695" t="s">
        <v>2060</v>
      </c>
      <c r="D1079" s="101" t="s">
        <v>2061</v>
      </c>
      <c r="E1079" s="109" t="s">
        <v>176</v>
      </c>
      <c r="F1079" s="60" t="s">
        <v>4069</v>
      </c>
      <c r="G1079" s="142">
        <v>4769</v>
      </c>
      <c r="H1079" s="142">
        <v>5000</v>
      </c>
      <c r="I1079" s="148">
        <v>0.048</v>
      </c>
      <c r="J1079" s="147" t="s">
        <v>176</v>
      </c>
      <c r="K1079" s="147" t="s">
        <v>3338</v>
      </c>
    </row>
    <row r="1080" ht="18.95" hidden="1" customHeight="1" spans="1:11">
      <c r="A1080" s="139" t="s">
        <v>165</v>
      </c>
      <c r="B1080" s="109" t="s">
        <v>165</v>
      </c>
      <c r="C1080" s="695" t="s">
        <v>2060</v>
      </c>
      <c r="D1080" s="101" t="s">
        <v>2062</v>
      </c>
      <c r="E1080" s="109" t="s">
        <v>176</v>
      </c>
      <c r="F1080" s="60" t="s">
        <v>4070</v>
      </c>
      <c r="G1080" s="142">
        <v>1088</v>
      </c>
      <c r="H1080" s="142">
        <v>1100</v>
      </c>
      <c r="I1080" s="148">
        <v>0.011</v>
      </c>
      <c r="J1080" s="147" t="s">
        <v>176</v>
      </c>
      <c r="K1080" s="147" t="s">
        <v>3338</v>
      </c>
    </row>
    <row r="1081" ht="18.95" hidden="1" customHeight="1" spans="1:11">
      <c r="A1081" s="139" t="s">
        <v>165</v>
      </c>
      <c r="B1081" s="109" t="s">
        <v>165</v>
      </c>
      <c r="C1081" s="695" t="s">
        <v>2060</v>
      </c>
      <c r="D1081" s="101" t="s">
        <v>2063</v>
      </c>
      <c r="E1081" s="109" t="s">
        <v>176</v>
      </c>
      <c r="F1081" s="60" t="s">
        <v>4071</v>
      </c>
      <c r="G1081" s="142">
        <v>56</v>
      </c>
      <c r="H1081" s="142">
        <v>56</v>
      </c>
      <c r="I1081" s="148">
        <v>0</v>
      </c>
      <c r="J1081" s="147" t="s">
        <v>176</v>
      </c>
      <c r="K1081" s="147" t="s">
        <v>3338</v>
      </c>
    </row>
    <row r="1082" ht="18.95" hidden="1" customHeight="1" spans="1:11">
      <c r="A1082" s="139" t="s">
        <v>165</v>
      </c>
      <c r="B1082" s="109" t="s">
        <v>165</v>
      </c>
      <c r="C1082" s="695" t="s">
        <v>2060</v>
      </c>
      <c r="D1082" s="101" t="s">
        <v>2065</v>
      </c>
      <c r="E1082" s="109" t="s">
        <v>176</v>
      </c>
      <c r="F1082" s="60" t="s">
        <v>4273</v>
      </c>
      <c r="G1082" s="142">
        <v>0</v>
      </c>
      <c r="H1082" s="142">
        <v>0</v>
      </c>
      <c r="I1082" s="148" t="s">
        <v>165</v>
      </c>
      <c r="J1082" s="147" t="s">
        <v>3338</v>
      </c>
      <c r="K1082" s="147" t="s">
        <v>3338</v>
      </c>
    </row>
    <row r="1083" ht="18.95" hidden="1" customHeight="1" spans="1:11">
      <c r="A1083" s="139" t="s">
        <v>165</v>
      </c>
      <c r="B1083" s="109" t="s">
        <v>165</v>
      </c>
      <c r="C1083" s="695" t="s">
        <v>2060</v>
      </c>
      <c r="D1083" s="101" t="s">
        <v>2067</v>
      </c>
      <c r="E1083" s="109" t="s">
        <v>176</v>
      </c>
      <c r="F1083" s="65" t="s">
        <v>4274</v>
      </c>
      <c r="G1083" s="142">
        <v>1354</v>
      </c>
      <c r="H1083" s="143">
        <v>1394</v>
      </c>
      <c r="I1083" s="149">
        <v>0.03</v>
      </c>
      <c r="J1083" s="147" t="s">
        <v>176</v>
      </c>
      <c r="K1083" s="147" t="s">
        <v>3338</v>
      </c>
    </row>
    <row r="1084" ht="18.95" hidden="1" customHeight="1" spans="1:11">
      <c r="A1084" s="139" t="s">
        <v>165</v>
      </c>
      <c r="B1084" s="695" t="s">
        <v>1968</v>
      </c>
      <c r="C1084" s="109"/>
      <c r="D1084" s="101" t="s">
        <v>2069</v>
      </c>
      <c r="E1084" s="109"/>
      <c r="F1084" s="60" t="s">
        <v>2068</v>
      </c>
      <c r="G1084" s="141">
        <v>281013</v>
      </c>
      <c r="H1084" s="141">
        <v>289000</v>
      </c>
      <c r="I1084" s="148">
        <v>0.028</v>
      </c>
      <c r="J1084" s="147" t="s">
        <v>176</v>
      </c>
      <c r="K1084" s="147" t="s">
        <v>176</v>
      </c>
    </row>
    <row r="1085" ht="18.95" hidden="1" customHeight="1" spans="1:11">
      <c r="A1085" s="139" t="s">
        <v>165</v>
      </c>
      <c r="B1085" s="109"/>
      <c r="C1085" s="695" t="s">
        <v>2069</v>
      </c>
      <c r="D1085" s="101" t="s">
        <v>2070</v>
      </c>
      <c r="E1085" s="109" t="s">
        <v>176</v>
      </c>
      <c r="F1085" s="60" t="s">
        <v>4069</v>
      </c>
      <c r="G1085" s="142">
        <v>1702</v>
      </c>
      <c r="H1085" s="142">
        <v>1770</v>
      </c>
      <c r="I1085" s="148">
        <v>0.04</v>
      </c>
      <c r="J1085" s="147" t="s">
        <v>176</v>
      </c>
      <c r="K1085" s="147" t="s">
        <v>3338</v>
      </c>
    </row>
    <row r="1086" ht="18.95" hidden="1" customHeight="1" spans="1:11">
      <c r="A1086" s="139" t="s">
        <v>165</v>
      </c>
      <c r="B1086" s="109" t="s">
        <v>165</v>
      </c>
      <c r="C1086" s="695" t="s">
        <v>2069</v>
      </c>
      <c r="D1086" s="101" t="s">
        <v>2071</v>
      </c>
      <c r="E1086" s="109" t="s">
        <v>176</v>
      </c>
      <c r="F1086" s="60" t="s">
        <v>4070</v>
      </c>
      <c r="G1086" s="142">
        <v>76</v>
      </c>
      <c r="H1086" s="141">
        <v>78</v>
      </c>
      <c r="I1086" s="148">
        <v>0.026</v>
      </c>
      <c r="J1086" s="147" t="s">
        <v>176</v>
      </c>
      <c r="K1086" s="147" t="s">
        <v>3338</v>
      </c>
    </row>
    <row r="1087" ht="18.95" hidden="1" customHeight="1" spans="1:11">
      <c r="A1087" s="139" t="s">
        <v>165</v>
      </c>
      <c r="B1087" s="109" t="s">
        <v>165</v>
      </c>
      <c r="C1087" s="695" t="s">
        <v>2069</v>
      </c>
      <c r="D1087" s="101" t="s">
        <v>2072</v>
      </c>
      <c r="E1087" s="109" t="s">
        <v>176</v>
      </c>
      <c r="F1087" s="60" t="s">
        <v>4071</v>
      </c>
      <c r="G1087" s="142">
        <v>121</v>
      </c>
      <c r="H1087" s="142">
        <v>123</v>
      </c>
      <c r="I1087" s="148">
        <v>0.017</v>
      </c>
      <c r="J1087" s="147" t="s">
        <v>176</v>
      </c>
      <c r="K1087" s="147" t="s">
        <v>3338</v>
      </c>
    </row>
    <row r="1088" ht="18.95" hidden="1" customHeight="1" spans="1:11">
      <c r="A1088" s="139" t="s">
        <v>165</v>
      </c>
      <c r="B1088" s="109" t="s">
        <v>165</v>
      </c>
      <c r="C1088" s="695" t="s">
        <v>2069</v>
      </c>
      <c r="D1088" s="101" t="s">
        <v>2074</v>
      </c>
      <c r="E1088" s="109" t="s">
        <v>176</v>
      </c>
      <c r="F1088" s="60" t="s">
        <v>4275</v>
      </c>
      <c r="G1088" s="142">
        <v>728</v>
      </c>
      <c r="H1088" s="142">
        <v>750</v>
      </c>
      <c r="I1088" s="148">
        <v>0.03</v>
      </c>
      <c r="J1088" s="147" t="s">
        <v>176</v>
      </c>
      <c r="K1088" s="147" t="s">
        <v>3338</v>
      </c>
    </row>
    <row r="1089" ht="18.95" hidden="1" customHeight="1" spans="1:11">
      <c r="A1089" s="139" t="s">
        <v>165</v>
      </c>
      <c r="B1089" s="109" t="s">
        <v>165</v>
      </c>
      <c r="C1089" s="695" t="s">
        <v>2069</v>
      </c>
      <c r="D1089" s="101" t="s">
        <v>2076</v>
      </c>
      <c r="E1089" s="109" t="s">
        <v>176</v>
      </c>
      <c r="F1089" s="60" t="s">
        <v>4276</v>
      </c>
      <c r="G1089" s="142">
        <v>162484</v>
      </c>
      <c r="H1089" s="142">
        <v>170000</v>
      </c>
      <c r="I1089" s="148">
        <v>0.046</v>
      </c>
      <c r="J1089" s="147" t="s">
        <v>176</v>
      </c>
      <c r="K1089" s="147" t="s">
        <v>3338</v>
      </c>
    </row>
    <row r="1090" ht="18.95" hidden="1" customHeight="1" spans="1:11">
      <c r="A1090" s="139" t="s">
        <v>165</v>
      </c>
      <c r="B1090" s="109" t="s">
        <v>165</v>
      </c>
      <c r="C1090" s="695" t="s">
        <v>2069</v>
      </c>
      <c r="D1090" s="101" t="s">
        <v>2078</v>
      </c>
      <c r="E1090" s="109" t="s">
        <v>176</v>
      </c>
      <c r="F1090" s="65" t="s">
        <v>4277</v>
      </c>
      <c r="G1090" s="142">
        <v>115902</v>
      </c>
      <c r="H1090" s="143">
        <v>116279</v>
      </c>
      <c r="I1090" s="149">
        <v>0.003</v>
      </c>
      <c r="J1090" s="147" t="s">
        <v>176</v>
      </c>
      <c r="K1090" s="147" t="s">
        <v>3338</v>
      </c>
    </row>
    <row r="1091" ht="18.95" hidden="1" customHeight="1" spans="1:11">
      <c r="A1091" s="139" t="s">
        <v>165</v>
      </c>
      <c r="B1091" s="109" t="s">
        <v>1968</v>
      </c>
      <c r="C1091" s="109" t="s">
        <v>165</v>
      </c>
      <c r="D1091" s="101" t="s">
        <v>2080</v>
      </c>
      <c r="E1091" s="109"/>
      <c r="F1091" s="60" t="s">
        <v>2079</v>
      </c>
      <c r="G1091" s="141">
        <v>132612</v>
      </c>
      <c r="H1091" s="141">
        <v>178049</v>
      </c>
      <c r="I1091" s="148">
        <v>0.343</v>
      </c>
      <c r="J1091" s="147" t="s">
        <v>176</v>
      </c>
      <c r="K1091" s="147" t="s">
        <v>176</v>
      </c>
    </row>
    <row r="1092" ht="18.95" hidden="1" customHeight="1" spans="1:11">
      <c r="A1092" s="139" t="s">
        <v>165</v>
      </c>
      <c r="B1092" s="109" t="s">
        <v>165</v>
      </c>
      <c r="C1092" s="695" t="s">
        <v>2080</v>
      </c>
      <c r="D1092" s="101" t="s">
        <v>2082</v>
      </c>
      <c r="E1092" s="109" t="s">
        <v>176</v>
      </c>
      <c r="F1092" s="60" t="s">
        <v>4278</v>
      </c>
      <c r="G1092" s="142">
        <v>0</v>
      </c>
      <c r="H1092" s="142">
        <v>0</v>
      </c>
      <c r="I1092" s="148" t="s">
        <v>165</v>
      </c>
      <c r="J1092" s="147" t="s">
        <v>3338</v>
      </c>
      <c r="K1092" s="147" t="s">
        <v>3338</v>
      </c>
    </row>
    <row r="1093" ht="18.95" hidden="1" customHeight="1" spans="1:11">
      <c r="A1093" s="139" t="s">
        <v>165</v>
      </c>
      <c r="B1093" s="109" t="s">
        <v>165</v>
      </c>
      <c r="C1093" s="695" t="s">
        <v>2080</v>
      </c>
      <c r="D1093" s="101" t="s">
        <v>2084</v>
      </c>
      <c r="E1093" s="109" t="s">
        <v>176</v>
      </c>
      <c r="F1093" s="60" t="s">
        <v>4279</v>
      </c>
      <c r="G1093" s="142">
        <v>28556</v>
      </c>
      <c r="H1093" s="142">
        <v>28800</v>
      </c>
      <c r="I1093" s="148">
        <v>0.009</v>
      </c>
      <c r="J1093" s="147" t="s">
        <v>176</v>
      </c>
      <c r="K1093" s="147" t="s">
        <v>3338</v>
      </c>
    </row>
    <row r="1094" ht="18.95" hidden="1" customHeight="1" spans="1:11">
      <c r="A1094" s="139" t="s">
        <v>165</v>
      </c>
      <c r="B1094" s="109" t="s">
        <v>165</v>
      </c>
      <c r="C1094" s="695" t="s">
        <v>2080</v>
      </c>
      <c r="D1094" s="101">
        <v>2159904</v>
      </c>
      <c r="E1094" s="109" t="s">
        <v>176</v>
      </c>
      <c r="F1094" s="60" t="s">
        <v>4280</v>
      </c>
      <c r="G1094" s="142">
        <v>38535</v>
      </c>
      <c r="H1094" s="142">
        <v>38600</v>
      </c>
      <c r="I1094" s="148">
        <v>0.002</v>
      </c>
      <c r="J1094" s="147" t="s">
        <v>176</v>
      </c>
      <c r="K1094" s="147" t="s">
        <v>3338</v>
      </c>
    </row>
    <row r="1095" ht="18.95" hidden="1" customHeight="1" spans="1:11">
      <c r="A1095" s="139" t="s">
        <v>165</v>
      </c>
      <c r="B1095" s="109" t="s">
        <v>165</v>
      </c>
      <c r="C1095" s="695" t="s">
        <v>2080</v>
      </c>
      <c r="D1095" s="101">
        <v>2159905</v>
      </c>
      <c r="E1095" s="109" t="s">
        <v>176</v>
      </c>
      <c r="F1095" s="60" t="s">
        <v>4281</v>
      </c>
      <c r="G1095" s="142">
        <v>0</v>
      </c>
      <c r="H1095" s="141"/>
      <c r="I1095" s="148" t="s">
        <v>165</v>
      </c>
      <c r="J1095" s="147" t="s">
        <v>3338</v>
      </c>
      <c r="K1095" s="147" t="s">
        <v>3338</v>
      </c>
    </row>
    <row r="1096" ht="18.95" hidden="1" customHeight="1" spans="1:11">
      <c r="A1096" s="139" t="s">
        <v>165</v>
      </c>
      <c r="B1096" s="109" t="s">
        <v>165</v>
      </c>
      <c r="C1096" s="695" t="s">
        <v>2080</v>
      </c>
      <c r="D1096" s="101" t="s">
        <v>2088</v>
      </c>
      <c r="E1096" s="109" t="s">
        <v>176</v>
      </c>
      <c r="F1096" s="60" t="s">
        <v>4282</v>
      </c>
      <c r="G1096" s="142">
        <v>0</v>
      </c>
      <c r="H1096" s="142"/>
      <c r="I1096" s="148" t="s">
        <v>165</v>
      </c>
      <c r="J1096" s="147" t="s">
        <v>3338</v>
      </c>
      <c r="K1096" s="147" t="s">
        <v>3338</v>
      </c>
    </row>
    <row r="1097" ht="18.95" hidden="1" customHeight="1" spans="1:11">
      <c r="A1097" s="139" t="s">
        <v>165</v>
      </c>
      <c r="B1097" s="109" t="s">
        <v>165</v>
      </c>
      <c r="C1097" s="695" t="s">
        <v>2080</v>
      </c>
      <c r="D1097" s="101" t="s">
        <v>2092</v>
      </c>
      <c r="E1097" s="109" t="s">
        <v>176</v>
      </c>
      <c r="F1097" s="65" t="s">
        <v>4283</v>
      </c>
      <c r="G1097" s="142">
        <v>65521</v>
      </c>
      <c r="H1097" s="143">
        <v>110649</v>
      </c>
      <c r="I1097" s="149">
        <v>0.689</v>
      </c>
      <c r="J1097" s="147" t="s">
        <v>176</v>
      </c>
      <c r="K1097" s="147" t="s">
        <v>3338</v>
      </c>
    </row>
    <row r="1098" ht="18.95" customHeight="1" spans="1:11">
      <c r="A1098" s="139" t="s">
        <v>164</v>
      </c>
      <c r="B1098" s="109"/>
      <c r="C1098" s="109" t="s">
        <v>165</v>
      </c>
      <c r="D1098" s="101" t="s">
        <v>2094</v>
      </c>
      <c r="E1098" s="109"/>
      <c r="F1098" s="61" t="s">
        <v>2093</v>
      </c>
      <c r="G1098" s="140">
        <v>297632</v>
      </c>
      <c r="H1098" s="140">
        <v>302000</v>
      </c>
      <c r="I1098" s="146">
        <v>0.015</v>
      </c>
      <c r="J1098" s="147" t="s">
        <v>176</v>
      </c>
      <c r="K1098" s="147" t="s">
        <v>176</v>
      </c>
    </row>
    <row r="1099" ht="18.95" hidden="1" customHeight="1" spans="1:11">
      <c r="A1099" s="139" t="s">
        <v>165</v>
      </c>
      <c r="B1099" s="695" t="s">
        <v>2094</v>
      </c>
      <c r="C1099" s="109"/>
      <c r="D1099" s="101" t="s">
        <v>2096</v>
      </c>
      <c r="E1099" s="109"/>
      <c r="F1099" s="60" t="s">
        <v>2095</v>
      </c>
      <c r="G1099" s="141">
        <v>62727</v>
      </c>
      <c r="H1099" s="141">
        <v>63600</v>
      </c>
      <c r="I1099" s="148">
        <v>0.014</v>
      </c>
      <c r="J1099" s="147" t="s">
        <v>176</v>
      </c>
      <c r="K1099" s="147" t="s">
        <v>176</v>
      </c>
    </row>
    <row r="1100" ht="18.95" hidden="1" customHeight="1" spans="1:11">
      <c r="A1100" s="139" t="s">
        <v>165</v>
      </c>
      <c r="B1100" s="109" t="s">
        <v>165</v>
      </c>
      <c r="C1100" s="695" t="s">
        <v>2096</v>
      </c>
      <c r="D1100" s="101" t="s">
        <v>2097</v>
      </c>
      <c r="E1100" s="109" t="s">
        <v>176</v>
      </c>
      <c r="F1100" s="60" t="s">
        <v>4069</v>
      </c>
      <c r="G1100" s="142">
        <v>12198</v>
      </c>
      <c r="H1100" s="142">
        <v>12800</v>
      </c>
      <c r="I1100" s="148">
        <v>0.049</v>
      </c>
      <c r="J1100" s="147" t="s">
        <v>176</v>
      </c>
      <c r="K1100" s="147" t="s">
        <v>3338</v>
      </c>
    </row>
    <row r="1101" ht="18.95" hidden="1" customHeight="1" spans="1:11">
      <c r="A1101" s="139" t="s">
        <v>165</v>
      </c>
      <c r="B1101" s="109" t="s">
        <v>165</v>
      </c>
      <c r="C1101" s="695" t="s">
        <v>2096</v>
      </c>
      <c r="D1101" s="101" t="s">
        <v>2098</v>
      </c>
      <c r="E1101" s="109" t="s">
        <v>176</v>
      </c>
      <c r="F1101" s="60" t="s">
        <v>4070</v>
      </c>
      <c r="G1101" s="142">
        <v>1410</v>
      </c>
      <c r="H1101" s="141">
        <v>1450</v>
      </c>
      <c r="I1101" s="148">
        <v>0.028</v>
      </c>
      <c r="J1101" s="147" t="s">
        <v>176</v>
      </c>
      <c r="K1101" s="147" t="s">
        <v>3338</v>
      </c>
    </row>
    <row r="1102" ht="18.95" hidden="1" customHeight="1" spans="1:11">
      <c r="A1102" s="139" t="s">
        <v>165</v>
      </c>
      <c r="B1102" s="109" t="s">
        <v>165</v>
      </c>
      <c r="C1102" s="695" t="s">
        <v>2096</v>
      </c>
      <c r="D1102" s="101" t="s">
        <v>2099</v>
      </c>
      <c r="E1102" s="109" t="s">
        <v>176</v>
      </c>
      <c r="F1102" s="60" t="s">
        <v>4071</v>
      </c>
      <c r="G1102" s="142">
        <v>0</v>
      </c>
      <c r="H1102" s="142">
        <v>0</v>
      </c>
      <c r="I1102" s="148" t="s">
        <v>165</v>
      </c>
      <c r="J1102" s="147" t="s">
        <v>3338</v>
      </c>
      <c r="K1102" s="147" t="s">
        <v>3338</v>
      </c>
    </row>
    <row r="1103" ht="18.95" hidden="1" customHeight="1" spans="1:11">
      <c r="A1103" s="139" t="s">
        <v>165</v>
      </c>
      <c r="B1103" s="109" t="s">
        <v>165</v>
      </c>
      <c r="C1103" s="695" t="s">
        <v>2096</v>
      </c>
      <c r="D1103" s="101" t="s">
        <v>2101</v>
      </c>
      <c r="E1103" s="109" t="s">
        <v>176</v>
      </c>
      <c r="F1103" s="60" t="s">
        <v>4284</v>
      </c>
      <c r="G1103" s="142">
        <v>138</v>
      </c>
      <c r="H1103" s="142">
        <v>140</v>
      </c>
      <c r="I1103" s="148">
        <v>0.014</v>
      </c>
      <c r="J1103" s="147" t="s">
        <v>176</v>
      </c>
      <c r="K1103" s="147" t="s">
        <v>3338</v>
      </c>
    </row>
    <row r="1104" ht="18.95" hidden="1" customHeight="1" spans="1:11">
      <c r="A1104" s="139" t="s">
        <v>165</v>
      </c>
      <c r="B1104" s="109" t="s">
        <v>165</v>
      </c>
      <c r="C1104" s="695" t="s">
        <v>2096</v>
      </c>
      <c r="D1104" s="101" t="s">
        <v>2103</v>
      </c>
      <c r="E1104" s="109" t="s">
        <v>176</v>
      </c>
      <c r="F1104" s="60" t="s">
        <v>4285</v>
      </c>
      <c r="G1104" s="142">
        <v>48</v>
      </c>
      <c r="H1104" s="142">
        <v>50</v>
      </c>
      <c r="I1104" s="148">
        <v>0.042</v>
      </c>
      <c r="J1104" s="147" t="s">
        <v>176</v>
      </c>
      <c r="K1104" s="147" t="s">
        <v>3338</v>
      </c>
    </row>
    <row r="1105" ht="18.95" hidden="1" customHeight="1" spans="1:11">
      <c r="A1105" s="139"/>
      <c r="B1105" s="109" t="s">
        <v>165</v>
      </c>
      <c r="C1105" s="695" t="s">
        <v>2096</v>
      </c>
      <c r="D1105" s="101" t="s">
        <v>2105</v>
      </c>
      <c r="E1105" s="109" t="s">
        <v>176</v>
      </c>
      <c r="F1105" s="60" t="s">
        <v>4286</v>
      </c>
      <c r="G1105" s="142">
        <v>544</v>
      </c>
      <c r="H1105" s="142">
        <v>1000</v>
      </c>
      <c r="I1105" s="148">
        <v>0.838</v>
      </c>
      <c r="J1105" s="147" t="s">
        <v>176</v>
      </c>
      <c r="K1105" s="147" t="s">
        <v>3338</v>
      </c>
    </row>
    <row r="1106" ht="18.95" hidden="1" customHeight="1" spans="1:11">
      <c r="A1106" s="139" t="s">
        <v>165</v>
      </c>
      <c r="B1106" s="109"/>
      <c r="C1106" s="695" t="s">
        <v>2096</v>
      </c>
      <c r="D1106" s="101" t="s">
        <v>2107</v>
      </c>
      <c r="E1106" s="109" t="s">
        <v>176</v>
      </c>
      <c r="F1106" s="60" t="s">
        <v>4287</v>
      </c>
      <c r="G1106" s="142">
        <v>632</v>
      </c>
      <c r="H1106" s="142">
        <v>640</v>
      </c>
      <c r="I1106" s="148">
        <v>0.013</v>
      </c>
      <c r="J1106" s="147" t="s">
        <v>176</v>
      </c>
      <c r="K1106" s="147" t="s">
        <v>3338</v>
      </c>
    </row>
    <row r="1107" ht="18.95" hidden="1" customHeight="1" spans="1:11">
      <c r="A1107" s="139" t="s">
        <v>165</v>
      </c>
      <c r="B1107" s="109" t="s">
        <v>165</v>
      </c>
      <c r="C1107" s="695" t="s">
        <v>2096</v>
      </c>
      <c r="D1107" s="101" t="s">
        <v>2108</v>
      </c>
      <c r="E1107" s="109" t="s">
        <v>176</v>
      </c>
      <c r="F1107" s="60" t="s">
        <v>4288</v>
      </c>
      <c r="G1107" s="142">
        <v>441</v>
      </c>
      <c r="H1107" s="142">
        <v>450</v>
      </c>
      <c r="I1107" s="148">
        <v>0.02</v>
      </c>
      <c r="J1107" s="147" t="s">
        <v>176</v>
      </c>
      <c r="K1107" s="147" t="s">
        <v>3338</v>
      </c>
    </row>
    <row r="1108" ht="18.95" hidden="1" customHeight="1" spans="1:11">
      <c r="A1108" s="139" t="s">
        <v>165</v>
      </c>
      <c r="B1108" s="109" t="s">
        <v>165</v>
      </c>
      <c r="C1108" s="695" t="s">
        <v>2096</v>
      </c>
      <c r="D1108" s="101" t="s">
        <v>2110</v>
      </c>
      <c r="E1108" s="109" t="s">
        <v>176</v>
      </c>
      <c r="F1108" s="68" t="s">
        <v>4289</v>
      </c>
      <c r="G1108" s="142">
        <v>47316</v>
      </c>
      <c r="H1108" s="144">
        <v>47070</v>
      </c>
      <c r="I1108" s="149">
        <v>-0.005</v>
      </c>
      <c r="J1108" s="147" t="s">
        <v>176</v>
      </c>
      <c r="K1108" s="147" t="s">
        <v>3338</v>
      </c>
    </row>
    <row r="1109" ht="18.95" hidden="1" customHeight="1" spans="1:11">
      <c r="A1109" s="139" t="s">
        <v>165</v>
      </c>
      <c r="B1109" s="695" t="s">
        <v>2094</v>
      </c>
      <c r="C1109" s="109"/>
      <c r="D1109" s="101" t="s">
        <v>2112</v>
      </c>
      <c r="E1109" s="109"/>
      <c r="F1109" s="62" t="s">
        <v>2111</v>
      </c>
      <c r="G1109" s="141">
        <v>162649</v>
      </c>
      <c r="H1109" s="141">
        <v>165200</v>
      </c>
      <c r="I1109" s="148">
        <v>0.016</v>
      </c>
      <c r="J1109" s="147" t="s">
        <v>176</v>
      </c>
      <c r="K1109" s="147" t="s">
        <v>176</v>
      </c>
    </row>
    <row r="1110" ht="18.95" hidden="1" customHeight="1" spans="1:11">
      <c r="A1110" s="139" t="s">
        <v>165</v>
      </c>
      <c r="B1110" s="109" t="s">
        <v>165</v>
      </c>
      <c r="C1110" s="695" t="s">
        <v>2112</v>
      </c>
      <c r="D1110" s="101" t="s">
        <v>2113</v>
      </c>
      <c r="E1110" s="109" t="s">
        <v>176</v>
      </c>
      <c r="F1110" s="62" t="s">
        <v>4069</v>
      </c>
      <c r="G1110" s="142">
        <v>11847</v>
      </c>
      <c r="H1110" s="142">
        <v>12400</v>
      </c>
      <c r="I1110" s="148">
        <v>0.047</v>
      </c>
      <c r="J1110" s="147" t="s">
        <v>176</v>
      </c>
      <c r="K1110" s="147" t="s">
        <v>3338</v>
      </c>
    </row>
    <row r="1111" ht="18.95" hidden="1" customHeight="1" spans="1:11">
      <c r="A1111" s="139" t="s">
        <v>165</v>
      </c>
      <c r="B1111" s="109" t="s">
        <v>165</v>
      </c>
      <c r="C1111" s="695" t="s">
        <v>2112</v>
      </c>
      <c r="D1111" s="101" t="s">
        <v>2114</v>
      </c>
      <c r="E1111" s="109" t="s">
        <v>176</v>
      </c>
      <c r="F1111" s="62" t="s">
        <v>4070</v>
      </c>
      <c r="G1111" s="142">
        <v>3252</v>
      </c>
      <c r="H1111" s="142">
        <v>3300</v>
      </c>
      <c r="I1111" s="148">
        <v>0.015</v>
      </c>
      <c r="J1111" s="147" t="s">
        <v>176</v>
      </c>
      <c r="K1111" s="147" t="s">
        <v>3338</v>
      </c>
    </row>
    <row r="1112" ht="18.95" hidden="1" customHeight="1" spans="1:11">
      <c r="A1112" s="139" t="s">
        <v>165</v>
      </c>
      <c r="B1112" s="109" t="s">
        <v>165</v>
      </c>
      <c r="C1112" s="695" t="s">
        <v>2112</v>
      </c>
      <c r="D1112" s="101" t="s">
        <v>2115</v>
      </c>
      <c r="E1112" s="109" t="s">
        <v>176</v>
      </c>
      <c r="F1112" s="62" t="s">
        <v>4071</v>
      </c>
      <c r="G1112" s="142">
        <v>241</v>
      </c>
      <c r="H1112" s="142">
        <v>250</v>
      </c>
      <c r="I1112" s="148">
        <v>0.037</v>
      </c>
      <c r="J1112" s="147" t="s">
        <v>176</v>
      </c>
      <c r="K1112" s="147" t="s">
        <v>3338</v>
      </c>
    </row>
    <row r="1113" ht="18.95" hidden="1" customHeight="1" spans="1:11">
      <c r="A1113" s="139" t="s">
        <v>165</v>
      </c>
      <c r="B1113" s="109" t="s">
        <v>165</v>
      </c>
      <c r="C1113" s="695" t="s">
        <v>2112</v>
      </c>
      <c r="D1113" s="101" t="s">
        <v>2117</v>
      </c>
      <c r="E1113" s="109" t="s">
        <v>176</v>
      </c>
      <c r="F1113" s="62" t="s">
        <v>4290</v>
      </c>
      <c r="G1113" s="142">
        <v>29349</v>
      </c>
      <c r="H1113" s="142">
        <v>30000</v>
      </c>
      <c r="I1113" s="148">
        <v>0.022</v>
      </c>
      <c r="J1113" s="147" t="s">
        <v>176</v>
      </c>
      <c r="K1113" s="147" t="s">
        <v>3338</v>
      </c>
    </row>
    <row r="1114" ht="18.95" hidden="1" customHeight="1" spans="1:11">
      <c r="A1114" s="139" t="s">
        <v>165</v>
      </c>
      <c r="B1114" s="109" t="s">
        <v>165</v>
      </c>
      <c r="C1114" s="695" t="s">
        <v>2112</v>
      </c>
      <c r="D1114" s="101" t="s">
        <v>2119</v>
      </c>
      <c r="E1114" s="109" t="s">
        <v>176</v>
      </c>
      <c r="F1114" s="62" t="s">
        <v>4291</v>
      </c>
      <c r="G1114" s="142">
        <v>4145</v>
      </c>
      <c r="H1114" s="142">
        <v>4250</v>
      </c>
      <c r="I1114" s="148">
        <v>0.025</v>
      </c>
      <c r="J1114" s="147" t="s">
        <v>176</v>
      </c>
      <c r="K1114" s="147" t="s">
        <v>3338</v>
      </c>
    </row>
    <row r="1115" ht="18.95" hidden="1" customHeight="1" spans="1:11">
      <c r="A1115" s="139" t="s">
        <v>165</v>
      </c>
      <c r="B1115" s="109"/>
      <c r="C1115" s="695" t="s">
        <v>2112</v>
      </c>
      <c r="D1115" s="101" t="s">
        <v>2121</v>
      </c>
      <c r="E1115" s="109" t="s">
        <v>176</v>
      </c>
      <c r="F1115" s="69" t="s">
        <v>4292</v>
      </c>
      <c r="G1115" s="142">
        <v>113815</v>
      </c>
      <c r="H1115" s="144">
        <v>115000</v>
      </c>
      <c r="I1115" s="149">
        <v>0.01</v>
      </c>
      <c r="J1115" s="147" t="s">
        <v>176</v>
      </c>
      <c r="K1115" s="147" t="s">
        <v>3338</v>
      </c>
    </row>
    <row r="1116" ht="18.95" hidden="1" customHeight="1" spans="1:11">
      <c r="A1116" s="139" t="s">
        <v>165</v>
      </c>
      <c r="B1116" s="695" t="s">
        <v>2094</v>
      </c>
      <c r="C1116" s="109"/>
      <c r="D1116" s="101" t="s">
        <v>2123</v>
      </c>
      <c r="E1116" s="109"/>
      <c r="F1116" s="60" t="s">
        <v>2122</v>
      </c>
      <c r="G1116" s="141">
        <v>54965</v>
      </c>
      <c r="H1116" s="141">
        <v>55700</v>
      </c>
      <c r="I1116" s="148">
        <v>0.013</v>
      </c>
      <c r="J1116" s="147" t="s">
        <v>176</v>
      </c>
      <c r="K1116" s="147" t="s">
        <v>176</v>
      </c>
    </row>
    <row r="1117" ht="18.95" hidden="1" customHeight="1" spans="1:11">
      <c r="A1117" s="139" t="s">
        <v>165</v>
      </c>
      <c r="B1117" s="109" t="s">
        <v>165</v>
      </c>
      <c r="C1117" s="695" t="s">
        <v>2123</v>
      </c>
      <c r="D1117" s="101" t="s">
        <v>2124</v>
      </c>
      <c r="E1117" s="109" t="s">
        <v>176</v>
      </c>
      <c r="F1117" s="60" t="s">
        <v>4069</v>
      </c>
      <c r="G1117" s="142">
        <v>456</v>
      </c>
      <c r="H1117" s="142">
        <v>470</v>
      </c>
      <c r="I1117" s="148">
        <v>0.031</v>
      </c>
      <c r="J1117" s="147" t="s">
        <v>176</v>
      </c>
      <c r="K1117" s="147" t="s">
        <v>3338</v>
      </c>
    </row>
    <row r="1118" ht="18.95" hidden="1" customHeight="1" spans="1:11">
      <c r="A1118" s="139" t="s">
        <v>165</v>
      </c>
      <c r="B1118" s="109" t="s">
        <v>165</v>
      </c>
      <c r="C1118" s="695" t="s">
        <v>2123</v>
      </c>
      <c r="D1118" s="101" t="s">
        <v>2125</v>
      </c>
      <c r="E1118" s="109" t="s">
        <v>176</v>
      </c>
      <c r="F1118" s="60" t="s">
        <v>4070</v>
      </c>
      <c r="G1118" s="142">
        <v>360</v>
      </c>
      <c r="H1118" s="142">
        <v>365</v>
      </c>
      <c r="I1118" s="148">
        <v>0.014</v>
      </c>
      <c r="J1118" s="147" t="s">
        <v>176</v>
      </c>
      <c r="K1118" s="147" t="s">
        <v>3338</v>
      </c>
    </row>
    <row r="1119" ht="18.95" hidden="1" customHeight="1" spans="1:11">
      <c r="A1119" s="139" t="s">
        <v>165</v>
      </c>
      <c r="B1119" s="109" t="s">
        <v>165</v>
      </c>
      <c r="C1119" s="695" t="s">
        <v>2123</v>
      </c>
      <c r="D1119" s="101" t="s">
        <v>2126</v>
      </c>
      <c r="E1119" s="109" t="s">
        <v>176</v>
      </c>
      <c r="F1119" s="60" t="s">
        <v>4071</v>
      </c>
      <c r="G1119" s="142">
        <v>19</v>
      </c>
      <c r="H1119" s="142">
        <v>20</v>
      </c>
      <c r="I1119" s="148">
        <v>0.053</v>
      </c>
      <c r="J1119" s="147" t="s">
        <v>176</v>
      </c>
      <c r="K1119" s="147" t="s">
        <v>3338</v>
      </c>
    </row>
    <row r="1120" ht="18.95" hidden="1" customHeight="1" spans="1:11">
      <c r="A1120" s="139" t="s">
        <v>165</v>
      </c>
      <c r="B1120" s="109" t="s">
        <v>165</v>
      </c>
      <c r="C1120" s="695" t="s">
        <v>2123</v>
      </c>
      <c r="D1120" s="101" t="s">
        <v>2128</v>
      </c>
      <c r="E1120" s="109" t="s">
        <v>176</v>
      </c>
      <c r="F1120" s="60" t="s">
        <v>4293</v>
      </c>
      <c r="G1120" s="142">
        <v>0</v>
      </c>
      <c r="H1120" s="142"/>
      <c r="I1120" s="148" t="s">
        <v>165</v>
      </c>
      <c r="J1120" s="147" t="s">
        <v>3338</v>
      </c>
      <c r="K1120" s="147" t="s">
        <v>3338</v>
      </c>
    </row>
    <row r="1121" ht="18.95" hidden="1" customHeight="1" spans="1:11">
      <c r="A1121" s="139" t="s">
        <v>165</v>
      </c>
      <c r="B1121" s="109" t="s">
        <v>165</v>
      </c>
      <c r="C1121" s="695" t="s">
        <v>2123</v>
      </c>
      <c r="D1121" s="101" t="s">
        <v>2130</v>
      </c>
      <c r="E1121" s="109" t="s">
        <v>176</v>
      </c>
      <c r="F1121" s="65" t="s">
        <v>4294</v>
      </c>
      <c r="G1121" s="142">
        <v>54130</v>
      </c>
      <c r="H1121" s="143">
        <v>54845</v>
      </c>
      <c r="I1121" s="149">
        <v>0.013</v>
      </c>
      <c r="J1121" s="147" t="s">
        <v>176</v>
      </c>
      <c r="K1121" s="147" t="s">
        <v>3338</v>
      </c>
    </row>
    <row r="1122" ht="18.95" hidden="1" customHeight="1" spans="1:11">
      <c r="A1122" s="139" t="s">
        <v>165</v>
      </c>
      <c r="B1122" s="109" t="s">
        <v>2094</v>
      </c>
      <c r="C1122" s="109" t="s">
        <v>165</v>
      </c>
      <c r="D1122" s="101" t="s">
        <v>2132</v>
      </c>
      <c r="E1122" s="109"/>
      <c r="F1122" s="60" t="s">
        <v>2131</v>
      </c>
      <c r="G1122" s="141">
        <v>17291</v>
      </c>
      <c r="H1122" s="141">
        <v>17500</v>
      </c>
      <c r="I1122" s="148">
        <v>0.012</v>
      </c>
      <c r="J1122" s="147" t="s">
        <v>176</v>
      </c>
      <c r="K1122" s="147" t="s">
        <v>176</v>
      </c>
    </row>
    <row r="1123" ht="18.95" hidden="1" customHeight="1" spans="1:11">
      <c r="A1123" s="139" t="s">
        <v>165</v>
      </c>
      <c r="B1123" s="109" t="s">
        <v>165</v>
      </c>
      <c r="C1123" s="695" t="s">
        <v>2132</v>
      </c>
      <c r="D1123" s="101" t="s">
        <v>2134</v>
      </c>
      <c r="E1123" s="109" t="s">
        <v>176</v>
      </c>
      <c r="F1123" s="39" t="s">
        <v>4295</v>
      </c>
      <c r="G1123" s="142">
        <v>6441</v>
      </c>
      <c r="H1123" s="142">
        <v>6540</v>
      </c>
      <c r="I1123" s="148">
        <v>0.015</v>
      </c>
      <c r="J1123" s="147" t="s">
        <v>176</v>
      </c>
      <c r="K1123" s="147" t="s">
        <v>3338</v>
      </c>
    </row>
    <row r="1124" ht="18.95" hidden="1" customHeight="1" spans="1:11">
      <c r="A1124" s="139" t="s">
        <v>165</v>
      </c>
      <c r="B1124" s="109" t="s">
        <v>165</v>
      </c>
      <c r="C1124" s="695" t="s">
        <v>2132</v>
      </c>
      <c r="D1124" s="101" t="s">
        <v>2136</v>
      </c>
      <c r="E1124" s="109" t="s">
        <v>176</v>
      </c>
      <c r="F1124" s="65" t="s">
        <v>4296</v>
      </c>
      <c r="G1124" s="142">
        <v>10850</v>
      </c>
      <c r="H1124" s="143">
        <v>10960</v>
      </c>
      <c r="I1124" s="149">
        <v>0.01</v>
      </c>
      <c r="J1124" s="147" t="s">
        <v>176</v>
      </c>
      <c r="K1124" s="147" t="s">
        <v>3338</v>
      </c>
    </row>
    <row r="1125" ht="18.95" customHeight="1" spans="1:11">
      <c r="A1125" s="139" t="s">
        <v>164</v>
      </c>
      <c r="B1125" s="109" t="s">
        <v>165</v>
      </c>
      <c r="C1125" s="109"/>
      <c r="D1125" s="696" t="s">
        <v>4297</v>
      </c>
      <c r="E1125" s="109"/>
      <c r="F1125" s="61" t="s">
        <v>2137</v>
      </c>
      <c r="G1125" s="140">
        <v>47287</v>
      </c>
      <c r="H1125" s="140">
        <v>48000</v>
      </c>
      <c r="I1125" s="146">
        <v>0.015</v>
      </c>
      <c r="J1125" s="147" t="s">
        <v>176</v>
      </c>
      <c r="K1125" s="147" t="s">
        <v>176</v>
      </c>
    </row>
    <row r="1126" ht="18.95" hidden="1" customHeight="1" spans="1:11">
      <c r="A1126" s="139"/>
      <c r="B1126" s="101" t="s">
        <v>2138</v>
      </c>
      <c r="C1126" s="109"/>
      <c r="D1126" s="108">
        <v>21701</v>
      </c>
      <c r="E1126" s="109" t="s">
        <v>176</v>
      </c>
      <c r="F1126" s="60" t="s">
        <v>4298</v>
      </c>
      <c r="G1126" s="142">
        <v>1680</v>
      </c>
      <c r="H1126" s="141">
        <v>1700</v>
      </c>
      <c r="I1126" s="148">
        <v>0.012</v>
      </c>
      <c r="J1126" s="147" t="s">
        <v>176</v>
      </c>
      <c r="K1126" s="147" t="s">
        <v>176</v>
      </c>
    </row>
    <row r="1127" ht="18.95" hidden="1" customHeight="1" spans="1:11">
      <c r="A1127" s="139"/>
      <c r="B1127" s="101" t="s">
        <v>2138</v>
      </c>
      <c r="C1127" s="109"/>
      <c r="D1127" s="108">
        <v>21703</v>
      </c>
      <c r="E1127" s="109" t="s">
        <v>176</v>
      </c>
      <c r="F1127" s="60" t="s">
        <v>4299</v>
      </c>
      <c r="G1127" s="142">
        <v>13072</v>
      </c>
      <c r="H1127" s="141">
        <v>13300</v>
      </c>
      <c r="I1127" s="148">
        <v>0.017</v>
      </c>
      <c r="J1127" s="147" t="s">
        <v>176</v>
      </c>
      <c r="K1127" s="147" t="s">
        <v>176</v>
      </c>
    </row>
    <row r="1128" ht="18.95" hidden="1" customHeight="1" spans="1:11">
      <c r="A1128" s="139" t="s">
        <v>165</v>
      </c>
      <c r="B1128" s="101" t="s">
        <v>2138</v>
      </c>
      <c r="C1128" s="109"/>
      <c r="D1128" s="101" t="s">
        <v>2142</v>
      </c>
      <c r="E1128" s="109" t="s">
        <v>176</v>
      </c>
      <c r="F1128" s="60" t="s">
        <v>4300</v>
      </c>
      <c r="G1128" s="142">
        <v>32535</v>
      </c>
      <c r="H1128" s="141">
        <v>33000</v>
      </c>
      <c r="I1128" s="148">
        <v>0.014</v>
      </c>
      <c r="J1128" s="147" t="s">
        <v>176</v>
      </c>
      <c r="K1128" s="147" t="s">
        <v>176</v>
      </c>
    </row>
    <row r="1129" ht="18.95" customHeight="1" spans="1:11">
      <c r="A1129" s="139" t="s">
        <v>164</v>
      </c>
      <c r="B1129" s="109" t="s">
        <v>165</v>
      </c>
      <c r="C1129" s="109"/>
      <c r="D1129" s="101" t="s">
        <v>2144</v>
      </c>
      <c r="E1129" s="109"/>
      <c r="F1129" s="61" t="s">
        <v>2143</v>
      </c>
      <c r="G1129" s="140">
        <v>800</v>
      </c>
      <c r="H1129" s="140">
        <v>0</v>
      </c>
      <c r="I1129" s="146">
        <v>-1</v>
      </c>
      <c r="J1129" s="147" t="s">
        <v>176</v>
      </c>
      <c r="K1129" s="147" t="s">
        <v>176</v>
      </c>
    </row>
    <row r="1130" ht="18.95" hidden="1" customHeight="1" spans="1:11">
      <c r="A1130" s="139"/>
      <c r="B1130" s="695" t="s">
        <v>2144</v>
      </c>
      <c r="C1130" s="109"/>
      <c r="D1130" s="101" t="s">
        <v>2146</v>
      </c>
      <c r="E1130" s="109" t="s">
        <v>176</v>
      </c>
      <c r="F1130" s="60" t="s">
        <v>4301</v>
      </c>
      <c r="G1130" s="142">
        <v>0</v>
      </c>
      <c r="H1130" s="141">
        <v>0</v>
      </c>
      <c r="I1130" s="148" t="s">
        <v>165</v>
      </c>
      <c r="J1130" s="147" t="s">
        <v>3338</v>
      </c>
      <c r="K1130" s="147" t="s">
        <v>176</v>
      </c>
    </row>
    <row r="1131" ht="18.95" hidden="1" customHeight="1" spans="1:11">
      <c r="A1131" s="139"/>
      <c r="B1131" s="695" t="s">
        <v>2144</v>
      </c>
      <c r="C1131" s="109"/>
      <c r="D1131" s="101" t="s">
        <v>2148</v>
      </c>
      <c r="E1131" s="109" t="s">
        <v>176</v>
      </c>
      <c r="F1131" s="60" t="s">
        <v>4302</v>
      </c>
      <c r="G1131" s="142">
        <v>250</v>
      </c>
      <c r="H1131" s="141">
        <v>0</v>
      </c>
      <c r="I1131" s="148">
        <v>-1</v>
      </c>
      <c r="J1131" s="147" t="s">
        <v>176</v>
      </c>
      <c r="K1131" s="147" t="s">
        <v>176</v>
      </c>
    </row>
    <row r="1132" ht="18.95" hidden="1" customHeight="1" spans="1:11">
      <c r="A1132" s="139"/>
      <c r="B1132" s="695" t="s">
        <v>2144</v>
      </c>
      <c r="C1132" s="109"/>
      <c r="D1132" s="101" t="s">
        <v>2150</v>
      </c>
      <c r="E1132" s="109" t="s">
        <v>176</v>
      </c>
      <c r="F1132" s="60" t="s">
        <v>4303</v>
      </c>
      <c r="G1132" s="142">
        <v>10</v>
      </c>
      <c r="H1132" s="141">
        <v>0</v>
      </c>
      <c r="I1132" s="148">
        <v>-1</v>
      </c>
      <c r="J1132" s="147" t="s">
        <v>176</v>
      </c>
      <c r="K1132" s="147" t="s">
        <v>176</v>
      </c>
    </row>
    <row r="1133" ht="18.95" hidden="1" customHeight="1" spans="1:11">
      <c r="A1133" s="139"/>
      <c r="B1133" s="695" t="s">
        <v>2144</v>
      </c>
      <c r="C1133" s="109"/>
      <c r="D1133" s="101" t="s">
        <v>2152</v>
      </c>
      <c r="E1133" s="109" t="s">
        <v>176</v>
      </c>
      <c r="F1133" s="60" t="s">
        <v>4304</v>
      </c>
      <c r="G1133" s="142">
        <v>0</v>
      </c>
      <c r="H1133" s="141">
        <v>0</v>
      </c>
      <c r="I1133" s="148" t="s">
        <v>165</v>
      </c>
      <c r="J1133" s="147" t="s">
        <v>3338</v>
      </c>
      <c r="K1133" s="147" t="s">
        <v>176</v>
      </c>
    </row>
    <row r="1134" ht="18.95" hidden="1" customHeight="1" spans="1:11">
      <c r="A1134" s="139"/>
      <c r="B1134" s="695" t="s">
        <v>2144</v>
      </c>
      <c r="C1134" s="109" t="s">
        <v>165</v>
      </c>
      <c r="D1134" s="694" t="s">
        <v>2154</v>
      </c>
      <c r="E1134" s="109" t="s">
        <v>176</v>
      </c>
      <c r="F1134" s="60" t="s">
        <v>4305</v>
      </c>
      <c r="G1134" s="142">
        <v>0</v>
      </c>
      <c r="H1134" s="141">
        <v>0</v>
      </c>
      <c r="I1134" s="148" t="s">
        <v>165</v>
      </c>
      <c r="J1134" s="147" t="s">
        <v>3338</v>
      </c>
      <c r="K1134" s="147" t="s">
        <v>176</v>
      </c>
    </row>
    <row r="1135" ht="18.95" hidden="1" customHeight="1" spans="1:11">
      <c r="A1135" s="139"/>
      <c r="B1135" s="695" t="s">
        <v>2144</v>
      </c>
      <c r="C1135" s="109" t="s">
        <v>165</v>
      </c>
      <c r="D1135" s="101" t="s">
        <v>2156</v>
      </c>
      <c r="E1135" s="109" t="s">
        <v>176</v>
      </c>
      <c r="F1135" s="60" t="s">
        <v>4306</v>
      </c>
      <c r="G1135" s="142">
        <v>0</v>
      </c>
      <c r="H1135" s="141">
        <v>0</v>
      </c>
      <c r="I1135" s="148" t="s">
        <v>165</v>
      </c>
      <c r="J1135" s="147" t="s">
        <v>3338</v>
      </c>
      <c r="K1135" s="147" t="s">
        <v>176</v>
      </c>
    </row>
    <row r="1136" ht="18.95" hidden="1" customHeight="1" spans="1:11">
      <c r="A1136" s="139"/>
      <c r="B1136" s="695" t="s">
        <v>2144</v>
      </c>
      <c r="C1136" s="109" t="s">
        <v>165</v>
      </c>
      <c r="D1136" s="101" t="s">
        <v>2158</v>
      </c>
      <c r="E1136" s="109" t="s">
        <v>176</v>
      </c>
      <c r="F1136" s="60" t="s">
        <v>4307</v>
      </c>
      <c r="G1136" s="142">
        <v>0</v>
      </c>
      <c r="H1136" s="141">
        <v>0</v>
      </c>
      <c r="I1136" s="148" t="s">
        <v>165</v>
      </c>
      <c r="J1136" s="147" t="s">
        <v>3338</v>
      </c>
      <c r="K1136" s="147" t="s">
        <v>176</v>
      </c>
    </row>
    <row r="1137" ht="18.95" hidden="1" customHeight="1" spans="1:11">
      <c r="A1137" s="139" t="s">
        <v>165</v>
      </c>
      <c r="B1137" s="695" t="s">
        <v>2144</v>
      </c>
      <c r="C1137" s="109" t="s">
        <v>165</v>
      </c>
      <c r="D1137" s="101" t="s">
        <v>2160</v>
      </c>
      <c r="E1137" s="109" t="s">
        <v>176</v>
      </c>
      <c r="F1137" s="60" t="s">
        <v>4308</v>
      </c>
      <c r="G1137" s="142">
        <v>0</v>
      </c>
      <c r="H1137" s="141">
        <v>0</v>
      </c>
      <c r="I1137" s="148" t="s">
        <v>165</v>
      </c>
      <c r="J1137" s="147" t="s">
        <v>3338</v>
      </c>
      <c r="K1137" s="147" t="s">
        <v>176</v>
      </c>
    </row>
    <row r="1138" ht="18.95" hidden="1" customHeight="1" spans="1:11">
      <c r="A1138" s="139" t="s">
        <v>165</v>
      </c>
      <c r="B1138" s="695" t="s">
        <v>2144</v>
      </c>
      <c r="C1138" s="109"/>
      <c r="D1138" s="101" t="s">
        <v>2162</v>
      </c>
      <c r="E1138" s="109" t="s">
        <v>176</v>
      </c>
      <c r="F1138" s="60" t="s">
        <v>4309</v>
      </c>
      <c r="G1138" s="142">
        <v>540</v>
      </c>
      <c r="H1138" s="141">
        <v>0</v>
      </c>
      <c r="I1138" s="148">
        <v>-1</v>
      </c>
      <c r="J1138" s="147" t="s">
        <v>176</v>
      </c>
      <c r="K1138" s="147" t="s">
        <v>176</v>
      </c>
    </row>
    <row r="1139" ht="18.95" customHeight="1" spans="1:11">
      <c r="A1139" s="139" t="s">
        <v>164</v>
      </c>
      <c r="B1139" s="109" t="s">
        <v>165</v>
      </c>
      <c r="C1139" s="109"/>
      <c r="D1139" s="101" t="s">
        <v>2164</v>
      </c>
      <c r="E1139" s="109"/>
      <c r="F1139" s="59" t="s">
        <v>2163</v>
      </c>
      <c r="G1139" s="140">
        <v>988100</v>
      </c>
      <c r="H1139" s="140">
        <v>1011000</v>
      </c>
      <c r="I1139" s="146">
        <v>0.023</v>
      </c>
      <c r="J1139" s="147" t="s">
        <v>176</v>
      </c>
      <c r="K1139" s="147" t="s">
        <v>176</v>
      </c>
    </row>
    <row r="1140" ht="18.95" hidden="1" customHeight="1" spans="1:11">
      <c r="A1140" s="139" t="s">
        <v>165</v>
      </c>
      <c r="B1140" s="695" t="s">
        <v>2164</v>
      </c>
      <c r="C1140" s="109" t="s">
        <v>165</v>
      </c>
      <c r="D1140" s="101" t="s">
        <v>2166</v>
      </c>
      <c r="E1140" s="109"/>
      <c r="F1140" s="60" t="s">
        <v>2165</v>
      </c>
      <c r="G1140" s="141">
        <v>900417</v>
      </c>
      <c r="H1140" s="141">
        <v>921000</v>
      </c>
      <c r="I1140" s="148">
        <v>0.023</v>
      </c>
      <c r="J1140" s="147" t="s">
        <v>176</v>
      </c>
      <c r="K1140" s="147" t="s">
        <v>176</v>
      </c>
    </row>
    <row r="1141" ht="18.95" hidden="1" customHeight="1" spans="1:11">
      <c r="A1141" s="139" t="s">
        <v>165</v>
      </c>
      <c r="B1141" s="109" t="s">
        <v>165</v>
      </c>
      <c r="C1141" s="695" t="s">
        <v>2166</v>
      </c>
      <c r="D1141" s="101" t="s">
        <v>2167</v>
      </c>
      <c r="E1141" s="109" t="s">
        <v>176</v>
      </c>
      <c r="F1141" s="39" t="s">
        <v>4069</v>
      </c>
      <c r="G1141" s="142">
        <v>62222</v>
      </c>
      <c r="H1141" s="142">
        <v>65000</v>
      </c>
      <c r="I1141" s="148">
        <v>0.045</v>
      </c>
      <c r="J1141" s="147" t="s">
        <v>176</v>
      </c>
      <c r="K1141" s="147" t="s">
        <v>3338</v>
      </c>
    </row>
    <row r="1142" ht="18.95" hidden="1" customHeight="1" spans="1:11">
      <c r="A1142" s="139" t="s">
        <v>165</v>
      </c>
      <c r="B1142" s="109" t="s">
        <v>165</v>
      </c>
      <c r="C1142" s="695" t="s">
        <v>2166</v>
      </c>
      <c r="D1142" s="101" t="s">
        <v>2168</v>
      </c>
      <c r="E1142" s="109" t="s">
        <v>176</v>
      </c>
      <c r="F1142" s="39" t="s">
        <v>4070</v>
      </c>
      <c r="G1142" s="142">
        <v>13383</v>
      </c>
      <c r="H1142" s="140">
        <v>13600</v>
      </c>
      <c r="I1142" s="146">
        <v>0.016</v>
      </c>
      <c r="J1142" s="147" t="s">
        <v>176</v>
      </c>
      <c r="K1142" s="147" t="s">
        <v>3338</v>
      </c>
    </row>
    <row r="1143" ht="18.95" hidden="1" customHeight="1" spans="1:11">
      <c r="A1143" s="139" t="s">
        <v>165</v>
      </c>
      <c r="B1143" s="109" t="s">
        <v>165</v>
      </c>
      <c r="C1143" s="695" t="s">
        <v>2166</v>
      </c>
      <c r="D1143" s="101" t="s">
        <v>2169</v>
      </c>
      <c r="E1143" s="109" t="s">
        <v>176</v>
      </c>
      <c r="F1143" s="39" t="s">
        <v>4071</v>
      </c>
      <c r="G1143" s="142">
        <v>169</v>
      </c>
      <c r="H1143" s="142">
        <v>170</v>
      </c>
      <c r="I1143" s="148">
        <v>0.006</v>
      </c>
      <c r="J1143" s="147" t="s">
        <v>176</v>
      </c>
      <c r="K1143" s="147" t="s">
        <v>3338</v>
      </c>
    </row>
    <row r="1144" ht="18.95" hidden="1" customHeight="1" spans="1:11">
      <c r="A1144" s="139" t="s">
        <v>165</v>
      </c>
      <c r="B1144" s="109" t="s">
        <v>165</v>
      </c>
      <c r="C1144" s="695" t="s">
        <v>2166</v>
      </c>
      <c r="D1144" s="101" t="s">
        <v>2171</v>
      </c>
      <c r="E1144" s="109" t="s">
        <v>176</v>
      </c>
      <c r="F1144" s="39" t="s">
        <v>4310</v>
      </c>
      <c r="G1144" s="142">
        <v>5912</v>
      </c>
      <c r="H1144" s="140">
        <v>6100</v>
      </c>
      <c r="I1144" s="146">
        <v>0.032</v>
      </c>
      <c r="J1144" s="147" t="s">
        <v>176</v>
      </c>
      <c r="K1144" s="147" t="s">
        <v>3338</v>
      </c>
    </row>
    <row r="1145" ht="18.95" hidden="1" customHeight="1" spans="1:11">
      <c r="A1145" s="139" t="s">
        <v>165</v>
      </c>
      <c r="B1145" s="109" t="s">
        <v>165</v>
      </c>
      <c r="C1145" s="695" t="s">
        <v>2166</v>
      </c>
      <c r="D1145" s="101" t="s">
        <v>2173</v>
      </c>
      <c r="E1145" s="109" t="s">
        <v>176</v>
      </c>
      <c r="F1145" s="60" t="s">
        <v>4311</v>
      </c>
      <c r="G1145" s="142">
        <v>3327</v>
      </c>
      <c r="H1145" s="142">
        <v>3400</v>
      </c>
      <c r="I1145" s="148">
        <v>0.022</v>
      </c>
      <c r="J1145" s="147" t="s">
        <v>176</v>
      </c>
      <c r="K1145" s="147" t="s">
        <v>3338</v>
      </c>
    </row>
    <row r="1146" ht="18.95" hidden="1" customHeight="1" spans="1:11">
      <c r="A1146" s="139" t="s">
        <v>165</v>
      </c>
      <c r="B1146" s="109" t="s">
        <v>165</v>
      </c>
      <c r="C1146" s="695" t="s">
        <v>2166</v>
      </c>
      <c r="D1146" s="101" t="s">
        <v>2175</v>
      </c>
      <c r="E1146" s="109" t="s">
        <v>176</v>
      </c>
      <c r="F1146" s="60" t="s">
        <v>4312</v>
      </c>
      <c r="G1146" s="142">
        <v>185405</v>
      </c>
      <c r="H1146" s="142">
        <v>190000</v>
      </c>
      <c r="I1146" s="148">
        <v>0.025</v>
      </c>
      <c r="J1146" s="147" t="s">
        <v>176</v>
      </c>
      <c r="K1146" s="147" t="s">
        <v>3338</v>
      </c>
    </row>
    <row r="1147" ht="18.95" hidden="1" customHeight="1" spans="1:11">
      <c r="A1147" s="139" t="s">
        <v>165</v>
      </c>
      <c r="B1147" s="109" t="s">
        <v>165</v>
      </c>
      <c r="C1147" s="695" t="s">
        <v>2166</v>
      </c>
      <c r="D1147" s="101" t="s">
        <v>2177</v>
      </c>
      <c r="E1147" s="109" t="s">
        <v>176</v>
      </c>
      <c r="F1147" s="60" t="s">
        <v>4313</v>
      </c>
      <c r="G1147" s="142">
        <v>318</v>
      </c>
      <c r="H1147" s="142">
        <v>320</v>
      </c>
      <c r="I1147" s="148">
        <v>0.006</v>
      </c>
      <c r="J1147" s="147" t="s">
        <v>176</v>
      </c>
      <c r="K1147" s="147" t="s">
        <v>3338</v>
      </c>
    </row>
    <row r="1148" ht="18.95" hidden="1" customHeight="1" spans="1:11">
      <c r="A1148" s="139" t="s">
        <v>165</v>
      </c>
      <c r="B1148" s="109" t="s">
        <v>165</v>
      </c>
      <c r="C1148" s="695" t="s">
        <v>2166</v>
      </c>
      <c r="D1148" s="101" t="s">
        <v>2179</v>
      </c>
      <c r="E1148" s="109" t="s">
        <v>176</v>
      </c>
      <c r="F1148" s="60" t="s">
        <v>4314</v>
      </c>
      <c r="G1148" s="142">
        <v>958</v>
      </c>
      <c r="H1148" s="154">
        <v>960</v>
      </c>
      <c r="I1148" s="146">
        <v>0.002</v>
      </c>
      <c r="J1148" s="147" t="s">
        <v>176</v>
      </c>
      <c r="K1148" s="147" t="s">
        <v>3338</v>
      </c>
    </row>
    <row r="1149" ht="18.95" hidden="1" customHeight="1" spans="1:11">
      <c r="A1149" s="139" t="s">
        <v>165</v>
      </c>
      <c r="B1149" s="109" t="s">
        <v>165</v>
      </c>
      <c r="C1149" s="695" t="s">
        <v>2166</v>
      </c>
      <c r="D1149" s="101" t="s">
        <v>2181</v>
      </c>
      <c r="E1149" s="109" t="s">
        <v>176</v>
      </c>
      <c r="F1149" s="60" t="s">
        <v>4315</v>
      </c>
      <c r="G1149" s="142">
        <v>1746</v>
      </c>
      <c r="H1149" s="142">
        <v>1780</v>
      </c>
      <c r="I1149" s="148">
        <v>0.019</v>
      </c>
      <c r="J1149" s="147" t="s">
        <v>176</v>
      </c>
      <c r="K1149" s="147" t="s">
        <v>3338</v>
      </c>
    </row>
    <row r="1150" ht="18.95" hidden="1" customHeight="1" spans="1:11">
      <c r="A1150" s="139" t="s">
        <v>165</v>
      </c>
      <c r="B1150" s="109" t="s">
        <v>165</v>
      </c>
      <c r="C1150" s="695" t="s">
        <v>2166</v>
      </c>
      <c r="D1150" s="101" t="s">
        <v>2183</v>
      </c>
      <c r="E1150" s="109" t="s">
        <v>176</v>
      </c>
      <c r="F1150" s="60" t="s">
        <v>4316</v>
      </c>
      <c r="G1150" s="142">
        <v>43551</v>
      </c>
      <c r="H1150" s="142">
        <v>100000</v>
      </c>
      <c r="I1150" s="148">
        <v>1.296</v>
      </c>
      <c r="J1150" s="147" t="s">
        <v>176</v>
      </c>
      <c r="K1150" s="147" t="s">
        <v>3338</v>
      </c>
    </row>
    <row r="1151" ht="18.95" hidden="1" customHeight="1" spans="1:11">
      <c r="A1151" s="139" t="s">
        <v>165</v>
      </c>
      <c r="B1151" s="109" t="s">
        <v>165</v>
      </c>
      <c r="C1151" s="695" t="s">
        <v>2166</v>
      </c>
      <c r="D1151" s="101" t="s">
        <v>2185</v>
      </c>
      <c r="E1151" s="109" t="s">
        <v>176</v>
      </c>
      <c r="F1151" s="60" t="s">
        <v>4317</v>
      </c>
      <c r="G1151" s="142">
        <v>197496</v>
      </c>
      <c r="H1151" s="154">
        <v>200000</v>
      </c>
      <c r="I1151" s="146">
        <v>0.013</v>
      </c>
      <c r="J1151" s="147" t="s">
        <v>176</v>
      </c>
      <c r="K1151" s="147" t="s">
        <v>3338</v>
      </c>
    </row>
    <row r="1152" ht="18.95" hidden="1" customHeight="1" spans="1:11">
      <c r="A1152" s="139" t="s">
        <v>165</v>
      </c>
      <c r="B1152" s="109" t="s">
        <v>165</v>
      </c>
      <c r="C1152" s="695" t="s">
        <v>2166</v>
      </c>
      <c r="D1152" s="101" t="s">
        <v>2187</v>
      </c>
      <c r="E1152" s="109" t="s">
        <v>176</v>
      </c>
      <c r="F1152" s="60" t="s">
        <v>4318</v>
      </c>
      <c r="G1152" s="142">
        <v>15068</v>
      </c>
      <c r="H1152" s="142">
        <v>15800</v>
      </c>
      <c r="I1152" s="148">
        <v>0.049</v>
      </c>
      <c r="J1152" s="147" t="s">
        <v>176</v>
      </c>
      <c r="K1152" s="147" t="s">
        <v>3338</v>
      </c>
    </row>
    <row r="1153" ht="18.95" hidden="1" customHeight="1" spans="1:11">
      <c r="A1153" s="139" t="s">
        <v>165</v>
      </c>
      <c r="B1153" s="109" t="s">
        <v>165</v>
      </c>
      <c r="C1153" s="695" t="s">
        <v>2166</v>
      </c>
      <c r="D1153" s="101" t="s">
        <v>2189</v>
      </c>
      <c r="E1153" s="109" t="s">
        <v>176</v>
      </c>
      <c r="F1153" s="60" t="s">
        <v>4319</v>
      </c>
      <c r="G1153" s="142">
        <v>258</v>
      </c>
      <c r="H1153" s="142">
        <v>260</v>
      </c>
      <c r="I1153" s="148">
        <v>0.008</v>
      </c>
      <c r="J1153" s="147" t="s">
        <v>176</v>
      </c>
      <c r="K1153" s="147" t="s">
        <v>3338</v>
      </c>
    </row>
    <row r="1154" ht="18.95" hidden="1" customHeight="1" spans="1:11">
      <c r="A1154" s="139" t="s">
        <v>165</v>
      </c>
      <c r="B1154" s="109" t="s">
        <v>165</v>
      </c>
      <c r="C1154" s="695" t="s">
        <v>2166</v>
      </c>
      <c r="D1154" s="101" t="s">
        <v>2191</v>
      </c>
      <c r="E1154" s="109" t="s">
        <v>176</v>
      </c>
      <c r="F1154" s="39" t="s">
        <v>4320</v>
      </c>
      <c r="G1154" s="142">
        <v>1973</v>
      </c>
      <c r="H1154" s="140">
        <v>2000</v>
      </c>
      <c r="I1154" s="146">
        <v>0.014</v>
      </c>
      <c r="J1154" s="147" t="s">
        <v>176</v>
      </c>
      <c r="K1154" s="147" t="s">
        <v>3338</v>
      </c>
    </row>
    <row r="1155" ht="18.95" hidden="1" customHeight="1" spans="1:11">
      <c r="A1155" s="139" t="s">
        <v>165</v>
      </c>
      <c r="B1155" s="109" t="s">
        <v>165</v>
      </c>
      <c r="C1155" s="695" t="s">
        <v>2166</v>
      </c>
      <c r="D1155" s="101" t="s">
        <v>2193</v>
      </c>
      <c r="E1155" s="109" t="s">
        <v>176</v>
      </c>
      <c r="F1155" s="60" t="s">
        <v>4321</v>
      </c>
      <c r="G1155" s="142">
        <v>0</v>
      </c>
      <c r="H1155" s="141"/>
      <c r="I1155" s="148" t="s">
        <v>165</v>
      </c>
      <c r="J1155" s="147" t="s">
        <v>3338</v>
      </c>
      <c r="K1155" s="147" t="s">
        <v>3338</v>
      </c>
    </row>
    <row r="1156" ht="18.95" hidden="1" customHeight="1" spans="1:11">
      <c r="A1156" s="139" t="s">
        <v>165</v>
      </c>
      <c r="B1156" s="109"/>
      <c r="C1156" s="695" t="s">
        <v>2166</v>
      </c>
      <c r="D1156" s="101" t="s">
        <v>2195</v>
      </c>
      <c r="E1156" s="109" t="s">
        <v>176</v>
      </c>
      <c r="F1156" s="60" t="s">
        <v>4322</v>
      </c>
      <c r="G1156" s="142">
        <v>0</v>
      </c>
      <c r="H1156" s="142">
        <v>0</v>
      </c>
      <c r="I1156" s="148" t="s">
        <v>165</v>
      </c>
      <c r="J1156" s="147" t="s">
        <v>3338</v>
      </c>
      <c r="K1156" s="147" t="s">
        <v>3338</v>
      </c>
    </row>
    <row r="1157" ht="18.95" hidden="1" customHeight="1" spans="1:11">
      <c r="A1157" s="139" t="s">
        <v>165</v>
      </c>
      <c r="B1157" s="109" t="s">
        <v>165</v>
      </c>
      <c r="C1157" s="695" t="s">
        <v>2166</v>
      </c>
      <c r="D1157" s="101" t="s">
        <v>2197</v>
      </c>
      <c r="E1157" s="109" t="s">
        <v>176</v>
      </c>
      <c r="F1157" s="60" t="s">
        <v>4323</v>
      </c>
      <c r="G1157" s="142">
        <v>14784</v>
      </c>
      <c r="H1157" s="142">
        <v>15000</v>
      </c>
      <c r="I1157" s="148">
        <v>0.015</v>
      </c>
      <c r="J1157" s="147" t="s">
        <v>176</v>
      </c>
      <c r="K1157" s="147" t="s">
        <v>3338</v>
      </c>
    </row>
    <row r="1158" ht="18.95" hidden="1" customHeight="1" spans="1:11">
      <c r="A1158" s="139" t="s">
        <v>165</v>
      </c>
      <c r="B1158" s="109" t="s">
        <v>165</v>
      </c>
      <c r="C1158" s="695" t="s">
        <v>2166</v>
      </c>
      <c r="D1158" s="101" t="s">
        <v>2199</v>
      </c>
      <c r="E1158" s="109" t="s">
        <v>176</v>
      </c>
      <c r="F1158" s="60" t="s">
        <v>4324</v>
      </c>
      <c r="G1158" s="142">
        <v>195723</v>
      </c>
      <c r="H1158" s="142">
        <v>200000</v>
      </c>
      <c r="I1158" s="148">
        <v>0.022</v>
      </c>
      <c r="J1158" s="147" t="s">
        <v>176</v>
      </c>
      <c r="K1158" s="147" t="s">
        <v>3338</v>
      </c>
    </row>
    <row r="1159" ht="18.95" hidden="1" customHeight="1" spans="1:11">
      <c r="A1159" s="139" t="s">
        <v>165</v>
      </c>
      <c r="B1159" s="109" t="s">
        <v>165</v>
      </c>
      <c r="C1159" s="695" t="s">
        <v>2166</v>
      </c>
      <c r="D1159" s="101" t="s">
        <v>2200</v>
      </c>
      <c r="E1159" s="109" t="s">
        <v>176</v>
      </c>
      <c r="F1159" s="60" t="s">
        <v>4288</v>
      </c>
      <c r="G1159" s="142">
        <v>8138</v>
      </c>
      <c r="H1159" s="142">
        <v>8200</v>
      </c>
      <c r="I1159" s="148">
        <v>0.008</v>
      </c>
      <c r="J1159" s="147" t="s">
        <v>176</v>
      </c>
      <c r="K1159" s="147" t="s">
        <v>3338</v>
      </c>
    </row>
    <row r="1160" ht="18.95" hidden="1" customHeight="1" spans="1:11">
      <c r="A1160" s="139" t="s">
        <v>165</v>
      </c>
      <c r="B1160" s="109" t="s">
        <v>165</v>
      </c>
      <c r="C1160" s="695" t="s">
        <v>2166</v>
      </c>
      <c r="D1160" s="101" t="s">
        <v>2202</v>
      </c>
      <c r="E1160" s="109" t="s">
        <v>176</v>
      </c>
      <c r="F1160" s="65" t="s">
        <v>4325</v>
      </c>
      <c r="G1160" s="142">
        <v>149986</v>
      </c>
      <c r="H1160" s="143">
        <v>98410</v>
      </c>
      <c r="I1160" s="149">
        <v>-0.344</v>
      </c>
      <c r="J1160" s="147" t="s">
        <v>176</v>
      </c>
      <c r="K1160" s="147" t="s">
        <v>3338</v>
      </c>
    </row>
    <row r="1161" ht="18.95" hidden="1" customHeight="1" spans="1:11">
      <c r="A1161" s="139" t="s">
        <v>165</v>
      </c>
      <c r="B1161" s="695" t="s">
        <v>2164</v>
      </c>
      <c r="C1161" s="109"/>
      <c r="D1161" s="101" t="s">
        <v>2204</v>
      </c>
      <c r="E1161" s="109"/>
      <c r="F1161" s="60" t="s">
        <v>2203</v>
      </c>
      <c r="G1161" s="141">
        <v>2</v>
      </c>
      <c r="H1161" s="141">
        <v>0</v>
      </c>
      <c r="I1161" s="148">
        <v>-1</v>
      </c>
      <c r="J1161" s="147" t="s">
        <v>176</v>
      </c>
      <c r="K1161" s="147" t="s">
        <v>176</v>
      </c>
    </row>
    <row r="1162" ht="18.95" hidden="1" customHeight="1" spans="1:11">
      <c r="A1162" s="139" t="s">
        <v>165</v>
      </c>
      <c r="B1162" s="109" t="s">
        <v>165</v>
      </c>
      <c r="C1162" s="695" t="s">
        <v>2204</v>
      </c>
      <c r="D1162" s="101" t="s">
        <v>2205</v>
      </c>
      <c r="E1162" s="109" t="s">
        <v>176</v>
      </c>
      <c r="F1162" s="60" t="s">
        <v>4069</v>
      </c>
      <c r="G1162" s="142">
        <v>2</v>
      </c>
      <c r="H1162" s="142">
        <v>0</v>
      </c>
      <c r="I1162" s="148">
        <v>-1</v>
      </c>
      <c r="J1162" s="147" t="s">
        <v>176</v>
      </c>
      <c r="K1162" s="147" t="s">
        <v>3338</v>
      </c>
    </row>
    <row r="1163" ht="18.95" hidden="1" customHeight="1" spans="1:11">
      <c r="A1163" s="139" t="s">
        <v>165</v>
      </c>
      <c r="B1163" s="109" t="s">
        <v>165</v>
      </c>
      <c r="C1163" s="695" t="s">
        <v>2204</v>
      </c>
      <c r="D1163" s="101" t="s">
        <v>2206</v>
      </c>
      <c r="E1163" s="109" t="s">
        <v>176</v>
      </c>
      <c r="F1163" s="60" t="s">
        <v>4070</v>
      </c>
      <c r="G1163" s="142">
        <v>0</v>
      </c>
      <c r="H1163" s="142">
        <v>0</v>
      </c>
      <c r="I1163" s="148" t="s">
        <v>165</v>
      </c>
      <c r="J1163" s="147" t="s">
        <v>3338</v>
      </c>
      <c r="K1163" s="147" t="s">
        <v>3338</v>
      </c>
    </row>
    <row r="1164" ht="18.95" hidden="1" customHeight="1" spans="1:11">
      <c r="A1164" s="139" t="s">
        <v>165</v>
      </c>
      <c r="B1164" s="109" t="s">
        <v>165</v>
      </c>
      <c r="C1164" s="695" t="s">
        <v>2204</v>
      </c>
      <c r="D1164" s="101" t="s">
        <v>2207</v>
      </c>
      <c r="E1164" s="109" t="s">
        <v>176</v>
      </c>
      <c r="F1164" s="60" t="s">
        <v>4071</v>
      </c>
      <c r="G1164" s="142">
        <v>0</v>
      </c>
      <c r="H1164" s="142">
        <v>0</v>
      </c>
      <c r="I1164" s="148" t="s">
        <v>165</v>
      </c>
      <c r="J1164" s="147" t="s">
        <v>3338</v>
      </c>
      <c r="K1164" s="147" t="s">
        <v>3338</v>
      </c>
    </row>
    <row r="1165" ht="18.95" hidden="1" customHeight="1" spans="1:11">
      <c r="A1165" s="139" t="s">
        <v>165</v>
      </c>
      <c r="B1165" s="109" t="s">
        <v>165</v>
      </c>
      <c r="C1165" s="695" t="s">
        <v>2204</v>
      </c>
      <c r="D1165" s="101" t="s">
        <v>2209</v>
      </c>
      <c r="E1165" s="109" t="s">
        <v>176</v>
      </c>
      <c r="F1165" s="60" t="s">
        <v>4326</v>
      </c>
      <c r="G1165" s="142">
        <v>0</v>
      </c>
      <c r="H1165" s="142">
        <v>0</v>
      </c>
      <c r="I1165" s="148" t="s">
        <v>165</v>
      </c>
      <c r="J1165" s="147" t="s">
        <v>3338</v>
      </c>
      <c r="K1165" s="147" t="s">
        <v>3338</v>
      </c>
    </row>
    <row r="1166" ht="18.95" hidden="1" customHeight="1" spans="1:11">
      <c r="A1166" s="139" t="s">
        <v>165</v>
      </c>
      <c r="B1166" s="109" t="s">
        <v>165</v>
      </c>
      <c r="C1166" s="695" t="s">
        <v>2204</v>
      </c>
      <c r="D1166" s="101" t="s">
        <v>2211</v>
      </c>
      <c r="E1166" s="109" t="s">
        <v>176</v>
      </c>
      <c r="F1166" s="60" t="s">
        <v>4327</v>
      </c>
      <c r="G1166" s="142">
        <v>0</v>
      </c>
      <c r="H1166" s="142">
        <v>0</v>
      </c>
      <c r="I1166" s="148" t="s">
        <v>165</v>
      </c>
      <c r="J1166" s="147" t="s">
        <v>3338</v>
      </c>
      <c r="K1166" s="147" t="s">
        <v>3338</v>
      </c>
    </row>
    <row r="1167" ht="18.95" hidden="1" customHeight="1" spans="1:11">
      <c r="A1167" s="139" t="s">
        <v>165</v>
      </c>
      <c r="B1167" s="109" t="s">
        <v>165</v>
      </c>
      <c r="C1167" s="695" t="s">
        <v>2204</v>
      </c>
      <c r="D1167" s="101" t="s">
        <v>2213</v>
      </c>
      <c r="E1167" s="109" t="s">
        <v>176</v>
      </c>
      <c r="F1167" s="60" t="s">
        <v>4328</v>
      </c>
      <c r="G1167" s="142">
        <v>0</v>
      </c>
      <c r="H1167" s="142">
        <v>0</v>
      </c>
      <c r="I1167" s="148" t="s">
        <v>165</v>
      </c>
      <c r="J1167" s="147" t="s">
        <v>3338</v>
      </c>
      <c r="K1167" s="147" t="s">
        <v>3338</v>
      </c>
    </row>
    <row r="1168" ht="18.95" hidden="1" customHeight="1" spans="1:11">
      <c r="A1168" s="139" t="s">
        <v>165</v>
      </c>
      <c r="B1168" s="109" t="s">
        <v>165</v>
      </c>
      <c r="C1168" s="695" t="s">
        <v>2204</v>
      </c>
      <c r="D1168" s="101" t="s">
        <v>2215</v>
      </c>
      <c r="E1168" s="109" t="s">
        <v>176</v>
      </c>
      <c r="F1168" s="60" t="s">
        <v>4329</v>
      </c>
      <c r="G1168" s="142">
        <v>0</v>
      </c>
      <c r="H1168" s="142">
        <v>0</v>
      </c>
      <c r="I1168" s="148" t="s">
        <v>165</v>
      </c>
      <c r="J1168" s="147" t="s">
        <v>3338</v>
      </c>
      <c r="K1168" s="147" t="s">
        <v>3338</v>
      </c>
    </row>
    <row r="1169" ht="18.95" hidden="1" customHeight="1" spans="1:11">
      <c r="A1169" s="139" t="s">
        <v>165</v>
      </c>
      <c r="B1169" s="109" t="s">
        <v>165</v>
      </c>
      <c r="C1169" s="695" t="s">
        <v>2204</v>
      </c>
      <c r="D1169" s="101" t="s">
        <v>2217</v>
      </c>
      <c r="E1169" s="109" t="s">
        <v>176</v>
      </c>
      <c r="F1169" s="60" t="s">
        <v>4330</v>
      </c>
      <c r="G1169" s="142">
        <v>0</v>
      </c>
      <c r="H1169" s="142">
        <v>0</v>
      </c>
      <c r="I1169" s="148" t="s">
        <v>165</v>
      </c>
      <c r="J1169" s="147" t="s">
        <v>3338</v>
      </c>
      <c r="K1169" s="147" t="s">
        <v>3338</v>
      </c>
    </row>
    <row r="1170" ht="18.95" hidden="1" customHeight="1" spans="1:11">
      <c r="A1170" s="139" t="s">
        <v>165</v>
      </c>
      <c r="B1170" s="109"/>
      <c r="C1170" s="695" t="s">
        <v>2204</v>
      </c>
      <c r="D1170" s="101" t="s">
        <v>2219</v>
      </c>
      <c r="E1170" s="109" t="s">
        <v>176</v>
      </c>
      <c r="F1170" s="60" t="s">
        <v>4331</v>
      </c>
      <c r="G1170" s="142">
        <v>0</v>
      </c>
      <c r="H1170" s="142">
        <v>0</v>
      </c>
      <c r="I1170" s="148" t="s">
        <v>165</v>
      </c>
      <c r="J1170" s="147" t="s">
        <v>3338</v>
      </c>
      <c r="K1170" s="147" t="s">
        <v>3338</v>
      </c>
    </row>
    <row r="1171" ht="18.95" hidden="1" customHeight="1" spans="1:11">
      <c r="A1171" s="139" t="s">
        <v>165</v>
      </c>
      <c r="B1171" s="109" t="s">
        <v>165</v>
      </c>
      <c r="C1171" s="695" t="s">
        <v>2204</v>
      </c>
      <c r="D1171" s="101" t="s">
        <v>2221</v>
      </c>
      <c r="E1171" s="109" t="s">
        <v>176</v>
      </c>
      <c r="F1171" s="60" t="s">
        <v>4332</v>
      </c>
      <c r="G1171" s="142">
        <v>0</v>
      </c>
      <c r="H1171" s="142">
        <v>0</v>
      </c>
      <c r="I1171" s="148" t="s">
        <v>165</v>
      </c>
      <c r="J1171" s="147" t="s">
        <v>3338</v>
      </c>
      <c r="K1171" s="147" t="s">
        <v>3338</v>
      </c>
    </row>
    <row r="1172" ht="18.95" hidden="1" customHeight="1" spans="1:11">
      <c r="A1172" s="139" t="s">
        <v>165</v>
      </c>
      <c r="B1172" s="109" t="s">
        <v>165</v>
      </c>
      <c r="C1172" s="695" t="s">
        <v>2204</v>
      </c>
      <c r="D1172" s="101" t="s">
        <v>2223</v>
      </c>
      <c r="E1172" s="109" t="s">
        <v>176</v>
      </c>
      <c r="F1172" s="60" t="s">
        <v>4333</v>
      </c>
      <c r="G1172" s="142">
        <v>0</v>
      </c>
      <c r="H1172" s="142">
        <v>0</v>
      </c>
      <c r="I1172" s="148" t="s">
        <v>165</v>
      </c>
      <c r="J1172" s="147" t="s">
        <v>3338</v>
      </c>
      <c r="K1172" s="147" t="s">
        <v>3338</v>
      </c>
    </row>
    <row r="1173" ht="18.95" hidden="1" customHeight="1" spans="1:11">
      <c r="A1173" s="139" t="s">
        <v>165</v>
      </c>
      <c r="B1173" s="109" t="s">
        <v>165</v>
      </c>
      <c r="C1173" s="695" t="s">
        <v>2204</v>
      </c>
      <c r="D1173" s="101" t="s">
        <v>2225</v>
      </c>
      <c r="E1173" s="109" t="s">
        <v>176</v>
      </c>
      <c r="F1173" s="60" t="s">
        <v>4334</v>
      </c>
      <c r="G1173" s="142">
        <v>0</v>
      </c>
      <c r="H1173" s="142">
        <v>0</v>
      </c>
      <c r="I1173" s="148" t="s">
        <v>165</v>
      </c>
      <c r="J1173" s="147" t="s">
        <v>3338</v>
      </c>
      <c r="K1173" s="147" t="s">
        <v>3338</v>
      </c>
    </row>
    <row r="1174" ht="18.95" hidden="1" customHeight="1" spans="1:11">
      <c r="A1174" s="139" t="s">
        <v>165</v>
      </c>
      <c r="B1174" s="109" t="s">
        <v>165</v>
      </c>
      <c r="C1174" s="695" t="s">
        <v>2204</v>
      </c>
      <c r="D1174" s="101" t="s">
        <v>2227</v>
      </c>
      <c r="E1174" s="109" t="s">
        <v>176</v>
      </c>
      <c r="F1174" s="60" t="s">
        <v>4335</v>
      </c>
      <c r="G1174" s="142">
        <v>0</v>
      </c>
      <c r="H1174" s="142">
        <v>0</v>
      </c>
      <c r="I1174" s="148" t="s">
        <v>165</v>
      </c>
      <c r="J1174" s="147" t="s">
        <v>3338</v>
      </c>
      <c r="K1174" s="147" t="s">
        <v>3338</v>
      </c>
    </row>
    <row r="1175" ht="18.95" hidden="1" customHeight="1" spans="1:11">
      <c r="A1175" s="139" t="s">
        <v>165</v>
      </c>
      <c r="B1175" s="109" t="s">
        <v>165</v>
      </c>
      <c r="C1175" s="695" t="s">
        <v>2204</v>
      </c>
      <c r="D1175" s="101" t="s">
        <v>2229</v>
      </c>
      <c r="E1175" s="109" t="s">
        <v>176</v>
      </c>
      <c r="F1175" s="60" t="s">
        <v>4336</v>
      </c>
      <c r="G1175" s="142">
        <v>0</v>
      </c>
      <c r="H1175" s="142">
        <v>0</v>
      </c>
      <c r="I1175" s="148" t="s">
        <v>165</v>
      </c>
      <c r="J1175" s="147" t="s">
        <v>3338</v>
      </c>
      <c r="K1175" s="147" t="s">
        <v>3338</v>
      </c>
    </row>
    <row r="1176" ht="18.95" hidden="1" customHeight="1" spans="1:11">
      <c r="A1176" s="139" t="s">
        <v>165</v>
      </c>
      <c r="B1176" s="109" t="s">
        <v>165</v>
      </c>
      <c r="C1176" s="695" t="s">
        <v>2204</v>
      </c>
      <c r="D1176" s="101" t="s">
        <v>2231</v>
      </c>
      <c r="E1176" s="109" t="s">
        <v>176</v>
      </c>
      <c r="F1176" s="60" t="s">
        <v>4337</v>
      </c>
      <c r="G1176" s="142">
        <v>0</v>
      </c>
      <c r="H1176" s="141">
        <v>0</v>
      </c>
      <c r="I1176" s="148" t="s">
        <v>165</v>
      </c>
      <c r="J1176" s="147" t="s">
        <v>3338</v>
      </c>
      <c r="K1176" s="147" t="s">
        <v>3338</v>
      </c>
    </row>
    <row r="1177" ht="18.95" hidden="1" customHeight="1" spans="1:11">
      <c r="A1177" s="139" t="s">
        <v>165</v>
      </c>
      <c r="B1177" s="109" t="s">
        <v>165</v>
      </c>
      <c r="C1177" s="695" t="s">
        <v>2204</v>
      </c>
      <c r="D1177" s="101" t="s">
        <v>2233</v>
      </c>
      <c r="E1177" s="109" t="s">
        <v>176</v>
      </c>
      <c r="F1177" s="60" t="s">
        <v>4338</v>
      </c>
      <c r="G1177" s="142">
        <v>0</v>
      </c>
      <c r="H1177" s="142">
        <v>0</v>
      </c>
      <c r="I1177" s="148" t="s">
        <v>165</v>
      </c>
      <c r="J1177" s="147" t="s">
        <v>3338</v>
      </c>
      <c r="K1177" s="147" t="s">
        <v>3338</v>
      </c>
    </row>
    <row r="1178" ht="18.95" hidden="1" customHeight="1" spans="1:11">
      <c r="A1178" s="139" t="s">
        <v>165</v>
      </c>
      <c r="B1178" s="109" t="s">
        <v>165</v>
      </c>
      <c r="C1178" s="695" t="s">
        <v>2204</v>
      </c>
      <c r="D1178" s="101" t="s">
        <v>2235</v>
      </c>
      <c r="E1178" s="109" t="s">
        <v>176</v>
      </c>
      <c r="F1178" s="60" t="s">
        <v>4339</v>
      </c>
      <c r="G1178" s="142">
        <v>0</v>
      </c>
      <c r="H1178" s="142">
        <v>0</v>
      </c>
      <c r="I1178" s="148" t="s">
        <v>165</v>
      </c>
      <c r="J1178" s="147" t="s">
        <v>3338</v>
      </c>
      <c r="K1178" s="147" t="s">
        <v>3338</v>
      </c>
    </row>
    <row r="1179" ht="18.95" hidden="1" customHeight="1" spans="1:11">
      <c r="A1179" s="139" t="s">
        <v>165</v>
      </c>
      <c r="B1179" s="109" t="s">
        <v>165</v>
      </c>
      <c r="C1179" s="695" t="s">
        <v>2204</v>
      </c>
      <c r="D1179" s="101" t="s">
        <v>2236</v>
      </c>
      <c r="E1179" s="109" t="s">
        <v>176</v>
      </c>
      <c r="F1179" s="60" t="s">
        <v>4288</v>
      </c>
      <c r="G1179" s="142">
        <v>0</v>
      </c>
      <c r="H1179" s="142">
        <v>0</v>
      </c>
      <c r="I1179" s="148" t="s">
        <v>165</v>
      </c>
      <c r="J1179" s="147" t="s">
        <v>3338</v>
      </c>
      <c r="K1179" s="147" t="s">
        <v>3338</v>
      </c>
    </row>
    <row r="1180" ht="18.95" hidden="1" customHeight="1" spans="1:11">
      <c r="A1180" s="139" t="s">
        <v>165</v>
      </c>
      <c r="B1180" s="109"/>
      <c r="C1180" s="695" t="s">
        <v>2204</v>
      </c>
      <c r="D1180" s="101" t="s">
        <v>2238</v>
      </c>
      <c r="E1180" s="109" t="s">
        <v>176</v>
      </c>
      <c r="F1180" s="65" t="s">
        <v>4340</v>
      </c>
      <c r="G1180" s="142">
        <v>0</v>
      </c>
      <c r="H1180" s="143">
        <v>0</v>
      </c>
      <c r="I1180" s="149" t="s">
        <v>165</v>
      </c>
      <c r="J1180" s="147" t="s">
        <v>3338</v>
      </c>
      <c r="K1180" s="147" t="s">
        <v>3338</v>
      </c>
    </row>
    <row r="1181" hidden="1" spans="1:11">
      <c r="A1181" s="139" t="s">
        <v>165</v>
      </c>
      <c r="B1181" s="695" t="s">
        <v>2164</v>
      </c>
      <c r="C1181" s="109"/>
      <c r="D1181" s="101" t="s">
        <v>2240</v>
      </c>
      <c r="E1181" s="109"/>
      <c r="F1181" s="60" t="s">
        <v>2239</v>
      </c>
      <c r="G1181" s="141">
        <v>29418</v>
      </c>
      <c r="H1181" s="141">
        <v>30680</v>
      </c>
      <c r="I1181" s="148">
        <v>0.043</v>
      </c>
      <c r="J1181" s="147" t="s">
        <v>176</v>
      </c>
      <c r="K1181" s="147" t="s">
        <v>176</v>
      </c>
    </row>
    <row r="1182" hidden="1" spans="1:11">
      <c r="A1182" s="139" t="s">
        <v>165</v>
      </c>
      <c r="B1182" s="109" t="s">
        <v>165</v>
      </c>
      <c r="C1182" s="695" t="s">
        <v>2240</v>
      </c>
      <c r="D1182" s="101" t="s">
        <v>2241</v>
      </c>
      <c r="E1182" s="109" t="s">
        <v>176</v>
      </c>
      <c r="F1182" s="60" t="s">
        <v>4069</v>
      </c>
      <c r="G1182" s="142">
        <v>352</v>
      </c>
      <c r="H1182" s="142">
        <v>370</v>
      </c>
      <c r="I1182" s="148">
        <v>0.051</v>
      </c>
      <c r="J1182" s="147" t="s">
        <v>176</v>
      </c>
      <c r="K1182" s="147" t="s">
        <v>3338</v>
      </c>
    </row>
    <row r="1183" hidden="1" spans="1:11">
      <c r="A1183" s="139" t="s">
        <v>165</v>
      </c>
      <c r="B1183" s="109" t="s">
        <v>165</v>
      </c>
      <c r="C1183" s="695" t="s">
        <v>2240</v>
      </c>
      <c r="D1183" s="101" t="s">
        <v>2242</v>
      </c>
      <c r="E1183" s="109" t="s">
        <v>176</v>
      </c>
      <c r="F1183" s="60" t="s">
        <v>4070</v>
      </c>
      <c r="G1183" s="142">
        <v>73</v>
      </c>
      <c r="H1183" s="142">
        <v>75</v>
      </c>
      <c r="I1183" s="148">
        <v>0.027</v>
      </c>
      <c r="J1183" s="147" t="s">
        <v>176</v>
      </c>
      <c r="K1183" s="147" t="s">
        <v>3338</v>
      </c>
    </row>
    <row r="1184" hidden="1" spans="1:11">
      <c r="A1184" s="139" t="s">
        <v>165</v>
      </c>
      <c r="B1184" s="109" t="s">
        <v>165</v>
      </c>
      <c r="C1184" s="695" t="s">
        <v>2240</v>
      </c>
      <c r="D1184" s="101" t="s">
        <v>2243</v>
      </c>
      <c r="E1184" s="109" t="s">
        <v>176</v>
      </c>
      <c r="F1184" s="60" t="s">
        <v>4071</v>
      </c>
      <c r="G1184" s="142">
        <v>37</v>
      </c>
      <c r="H1184" s="142">
        <v>38</v>
      </c>
      <c r="I1184" s="148">
        <v>0.027</v>
      </c>
      <c r="J1184" s="147" t="s">
        <v>176</v>
      </c>
      <c r="K1184" s="147" t="s">
        <v>3338</v>
      </c>
    </row>
    <row r="1185" hidden="1" spans="1:11">
      <c r="A1185" s="139" t="s">
        <v>165</v>
      </c>
      <c r="B1185" s="109"/>
      <c r="C1185" s="695" t="s">
        <v>2240</v>
      </c>
      <c r="D1185" s="101" t="s">
        <v>2245</v>
      </c>
      <c r="E1185" s="109" t="s">
        <v>176</v>
      </c>
      <c r="F1185" s="60" t="s">
        <v>4341</v>
      </c>
      <c r="G1185" s="142">
        <v>5285</v>
      </c>
      <c r="H1185" s="142">
        <v>5620</v>
      </c>
      <c r="I1185" s="148">
        <v>0.063</v>
      </c>
      <c r="J1185" s="147" t="s">
        <v>176</v>
      </c>
      <c r="K1185" s="147" t="s">
        <v>3338</v>
      </c>
    </row>
    <row r="1186" hidden="1" spans="1:11">
      <c r="A1186" s="139" t="s">
        <v>165</v>
      </c>
      <c r="B1186" s="109" t="s">
        <v>165</v>
      </c>
      <c r="C1186" s="695" t="s">
        <v>2240</v>
      </c>
      <c r="D1186" s="101" t="s">
        <v>2247</v>
      </c>
      <c r="E1186" s="109" t="s">
        <v>176</v>
      </c>
      <c r="F1186" s="60" t="s">
        <v>4342</v>
      </c>
      <c r="G1186" s="142">
        <v>0</v>
      </c>
      <c r="H1186" s="142"/>
      <c r="I1186" s="148" t="s">
        <v>165</v>
      </c>
      <c r="J1186" s="147" t="s">
        <v>3338</v>
      </c>
      <c r="K1186" s="147" t="s">
        <v>3338</v>
      </c>
    </row>
    <row r="1187" hidden="1" spans="1:11">
      <c r="A1187" s="139" t="s">
        <v>165</v>
      </c>
      <c r="B1187" s="109" t="s">
        <v>165</v>
      </c>
      <c r="C1187" s="695" t="s">
        <v>2240</v>
      </c>
      <c r="D1187" s="101" t="s">
        <v>2249</v>
      </c>
      <c r="E1187" s="109" t="s">
        <v>176</v>
      </c>
      <c r="F1187" s="60" t="s">
        <v>4343</v>
      </c>
      <c r="G1187" s="142">
        <v>0</v>
      </c>
      <c r="H1187" s="142">
        <v>0</v>
      </c>
      <c r="I1187" s="148" t="s">
        <v>165</v>
      </c>
      <c r="J1187" s="147" t="s">
        <v>3338</v>
      </c>
      <c r="K1187" s="147" t="s">
        <v>3338</v>
      </c>
    </row>
    <row r="1188" hidden="1" spans="1:11">
      <c r="A1188" s="139" t="s">
        <v>165</v>
      </c>
      <c r="B1188" s="109" t="s">
        <v>165</v>
      </c>
      <c r="C1188" s="695" t="s">
        <v>2240</v>
      </c>
      <c r="D1188" s="101" t="s">
        <v>2250</v>
      </c>
      <c r="E1188" s="109" t="s">
        <v>176</v>
      </c>
      <c r="F1188" s="60" t="s">
        <v>4288</v>
      </c>
      <c r="G1188" s="142">
        <v>2294</v>
      </c>
      <c r="H1188" s="142">
        <v>2350</v>
      </c>
      <c r="I1188" s="148">
        <v>0.024</v>
      </c>
      <c r="J1188" s="147" t="s">
        <v>176</v>
      </c>
      <c r="K1188" s="147" t="s">
        <v>3338</v>
      </c>
    </row>
    <row r="1189" hidden="1" spans="1:11">
      <c r="A1189" s="139" t="s">
        <v>165</v>
      </c>
      <c r="B1189" s="109" t="s">
        <v>165</v>
      </c>
      <c r="C1189" s="695" t="s">
        <v>2240</v>
      </c>
      <c r="D1189" s="101" t="s">
        <v>2252</v>
      </c>
      <c r="E1189" s="109" t="s">
        <v>176</v>
      </c>
      <c r="F1189" s="65" t="s">
        <v>4344</v>
      </c>
      <c r="G1189" s="142">
        <v>21377</v>
      </c>
      <c r="H1189" s="143">
        <v>22227</v>
      </c>
      <c r="I1189" s="149">
        <v>0.04</v>
      </c>
      <c r="J1189" s="147" t="s">
        <v>176</v>
      </c>
      <c r="K1189" s="147" t="s">
        <v>3338</v>
      </c>
    </row>
    <row r="1190" hidden="1" spans="1:11">
      <c r="A1190" s="139" t="s">
        <v>165</v>
      </c>
      <c r="B1190" s="695" t="s">
        <v>2164</v>
      </c>
      <c r="C1190" s="109"/>
      <c r="D1190" s="101" t="s">
        <v>2254</v>
      </c>
      <c r="E1190" s="109"/>
      <c r="F1190" s="60" t="s">
        <v>2253</v>
      </c>
      <c r="G1190" s="141">
        <v>39816</v>
      </c>
      <c r="H1190" s="141">
        <v>40300</v>
      </c>
      <c r="I1190" s="148">
        <v>0.012</v>
      </c>
      <c r="J1190" s="147" t="s">
        <v>176</v>
      </c>
      <c r="K1190" s="147" t="s">
        <v>176</v>
      </c>
    </row>
    <row r="1191" ht="18.95" hidden="1" customHeight="1" spans="1:11">
      <c r="A1191" s="139" t="s">
        <v>165</v>
      </c>
      <c r="B1191" s="109" t="s">
        <v>165</v>
      </c>
      <c r="C1191" s="695" t="s">
        <v>2254</v>
      </c>
      <c r="D1191" s="101" t="s">
        <v>2255</v>
      </c>
      <c r="E1191" s="109" t="s">
        <v>176</v>
      </c>
      <c r="F1191" s="60" t="s">
        <v>4069</v>
      </c>
      <c r="G1191" s="142">
        <v>5027</v>
      </c>
      <c r="H1191" s="142">
        <v>5250</v>
      </c>
      <c r="I1191" s="148">
        <v>0.044</v>
      </c>
      <c r="J1191" s="147" t="s">
        <v>176</v>
      </c>
      <c r="K1191" s="147" t="s">
        <v>3338</v>
      </c>
    </row>
    <row r="1192" ht="18.95" hidden="1" customHeight="1" spans="1:11">
      <c r="A1192" s="139" t="s">
        <v>165</v>
      </c>
      <c r="B1192" s="109" t="s">
        <v>165</v>
      </c>
      <c r="C1192" s="695" t="s">
        <v>2254</v>
      </c>
      <c r="D1192" s="101" t="s">
        <v>2256</v>
      </c>
      <c r="E1192" s="109" t="s">
        <v>176</v>
      </c>
      <c r="F1192" s="60" t="s">
        <v>4070</v>
      </c>
      <c r="G1192" s="142">
        <v>498</v>
      </c>
      <c r="H1192" s="142">
        <v>500</v>
      </c>
      <c r="I1192" s="148">
        <v>0.004</v>
      </c>
      <c r="J1192" s="147" t="s">
        <v>176</v>
      </c>
      <c r="K1192" s="147" t="s">
        <v>3338</v>
      </c>
    </row>
    <row r="1193" ht="18.95" hidden="1" customHeight="1" spans="1:11">
      <c r="A1193" s="139" t="s">
        <v>165</v>
      </c>
      <c r="B1193" s="109" t="s">
        <v>165</v>
      </c>
      <c r="C1193" s="695" t="s">
        <v>2254</v>
      </c>
      <c r="D1193" s="101" t="s">
        <v>2257</v>
      </c>
      <c r="E1193" s="109" t="s">
        <v>176</v>
      </c>
      <c r="F1193" s="60" t="s">
        <v>4071</v>
      </c>
      <c r="G1193" s="142">
        <v>22</v>
      </c>
      <c r="H1193" s="142">
        <v>23</v>
      </c>
      <c r="I1193" s="148">
        <v>0.045</v>
      </c>
      <c r="J1193" s="147" t="s">
        <v>176</v>
      </c>
      <c r="K1193" s="147" t="s">
        <v>3338</v>
      </c>
    </row>
    <row r="1194" ht="18.95" hidden="1" customHeight="1" spans="1:11">
      <c r="A1194" s="139" t="s">
        <v>165</v>
      </c>
      <c r="B1194" s="109"/>
      <c r="C1194" s="695" t="s">
        <v>2254</v>
      </c>
      <c r="D1194" s="101" t="s">
        <v>2259</v>
      </c>
      <c r="E1194" s="109" t="s">
        <v>176</v>
      </c>
      <c r="F1194" s="60" t="s">
        <v>4345</v>
      </c>
      <c r="G1194" s="142">
        <v>918</v>
      </c>
      <c r="H1194" s="142">
        <v>920</v>
      </c>
      <c r="I1194" s="148">
        <v>0.002</v>
      </c>
      <c r="J1194" s="147" t="s">
        <v>176</v>
      </c>
      <c r="K1194" s="147" t="s">
        <v>3338</v>
      </c>
    </row>
    <row r="1195" ht="18.95" hidden="1" customHeight="1" spans="1:11">
      <c r="A1195" s="139" t="s">
        <v>165</v>
      </c>
      <c r="B1195" s="109"/>
      <c r="C1195" s="695" t="s">
        <v>2254</v>
      </c>
      <c r="D1195" s="101" t="s">
        <v>2267</v>
      </c>
      <c r="E1195" s="109" t="s">
        <v>176</v>
      </c>
      <c r="F1195" s="60" t="s">
        <v>4346</v>
      </c>
      <c r="G1195" s="142">
        <v>90</v>
      </c>
      <c r="H1195" s="142">
        <v>92</v>
      </c>
      <c r="I1195" s="148">
        <v>0.022</v>
      </c>
      <c r="J1195" s="147" t="s">
        <v>176</v>
      </c>
      <c r="K1195" s="147" t="s">
        <v>3338</v>
      </c>
    </row>
    <row r="1196" ht="18.95" hidden="1" customHeight="1" spans="1:11">
      <c r="A1196" s="139" t="s">
        <v>165</v>
      </c>
      <c r="B1196" s="109"/>
      <c r="C1196" s="695" t="s">
        <v>2254</v>
      </c>
      <c r="D1196" s="101" t="s">
        <v>2269</v>
      </c>
      <c r="E1196" s="109" t="s">
        <v>176</v>
      </c>
      <c r="F1196" s="60" t="s">
        <v>4347</v>
      </c>
      <c r="G1196" s="142">
        <v>416</v>
      </c>
      <c r="H1196" s="141">
        <v>430</v>
      </c>
      <c r="I1196" s="148">
        <v>0.034</v>
      </c>
      <c r="J1196" s="147" t="s">
        <v>176</v>
      </c>
      <c r="K1196" s="147" t="s">
        <v>3338</v>
      </c>
    </row>
    <row r="1197" ht="18.95" hidden="1" customHeight="1" spans="1:11">
      <c r="A1197" s="139" t="s">
        <v>165</v>
      </c>
      <c r="B1197" s="109"/>
      <c r="C1197" s="695" t="s">
        <v>2254</v>
      </c>
      <c r="D1197" s="101" t="s">
        <v>2271</v>
      </c>
      <c r="E1197" s="109" t="s">
        <v>176</v>
      </c>
      <c r="F1197" s="60" t="s">
        <v>4348</v>
      </c>
      <c r="G1197" s="142">
        <v>488</v>
      </c>
      <c r="H1197" s="142">
        <v>500</v>
      </c>
      <c r="I1197" s="148">
        <v>0.025</v>
      </c>
      <c r="J1197" s="147" t="s">
        <v>176</v>
      </c>
      <c r="K1197" s="147" t="s">
        <v>3338</v>
      </c>
    </row>
    <row r="1198" ht="18.95" hidden="1" customHeight="1" spans="1:11">
      <c r="A1198" s="139" t="s">
        <v>165</v>
      </c>
      <c r="B1198" s="109"/>
      <c r="C1198" s="695" t="s">
        <v>2254</v>
      </c>
      <c r="D1198" s="101" t="s">
        <v>4349</v>
      </c>
      <c r="E1198" s="109" t="s">
        <v>176</v>
      </c>
      <c r="F1198" s="60" t="s">
        <v>4350</v>
      </c>
      <c r="G1198" s="142">
        <v>0</v>
      </c>
      <c r="H1198" s="142"/>
      <c r="I1198" s="148" t="s">
        <v>165</v>
      </c>
      <c r="J1198" s="147" t="s">
        <v>3338</v>
      </c>
      <c r="K1198" s="147" t="s">
        <v>3338</v>
      </c>
    </row>
    <row r="1199" ht="18.95" hidden="1" customHeight="1" spans="1:11">
      <c r="A1199" s="139" t="s">
        <v>165</v>
      </c>
      <c r="B1199" s="109"/>
      <c r="C1199" s="695" t="s">
        <v>2254</v>
      </c>
      <c r="D1199" s="101" t="s">
        <v>4351</v>
      </c>
      <c r="E1199" s="109" t="s">
        <v>176</v>
      </c>
      <c r="F1199" s="60" t="s">
        <v>4352</v>
      </c>
      <c r="G1199" s="142">
        <v>0</v>
      </c>
      <c r="H1199" s="142">
        <v>31</v>
      </c>
      <c r="I1199" s="148" t="s">
        <v>165</v>
      </c>
      <c r="J1199" s="147" t="s">
        <v>176</v>
      </c>
      <c r="K1199" s="147" t="s">
        <v>3338</v>
      </c>
    </row>
    <row r="1200" ht="18.95" hidden="1" customHeight="1" spans="1:11">
      <c r="A1200" s="139" t="s">
        <v>165</v>
      </c>
      <c r="B1200" s="109" t="s">
        <v>165</v>
      </c>
      <c r="C1200" s="695" t="s">
        <v>2254</v>
      </c>
      <c r="D1200" s="101" t="s">
        <v>4353</v>
      </c>
      <c r="E1200" s="109" t="s">
        <v>176</v>
      </c>
      <c r="F1200" s="60" t="s">
        <v>4354</v>
      </c>
      <c r="G1200" s="142">
        <v>0</v>
      </c>
      <c r="H1200" s="142">
        <v>0</v>
      </c>
      <c r="I1200" s="148" t="s">
        <v>165</v>
      </c>
      <c r="J1200" s="147" t="s">
        <v>3338</v>
      </c>
      <c r="K1200" s="147" t="s">
        <v>3338</v>
      </c>
    </row>
    <row r="1201" ht="18.95" hidden="1" customHeight="1" spans="1:11">
      <c r="A1201" s="139"/>
      <c r="B1201" s="109"/>
      <c r="C1201" s="695" t="s">
        <v>2254</v>
      </c>
      <c r="D1201" s="694" t="s">
        <v>2273</v>
      </c>
      <c r="E1201" s="109" t="s">
        <v>176</v>
      </c>
      <c r="F1201" s="60" t="s">
        <v>4355</v>
      </c>
      <c r="G1201" s="142">
        <v>2516</v>
      </c>
      <c r="H1201" s="142">
        <v>2550</v>
      </c>
      <c r="I1201" s="148">
        <v>0.014</v>
      </c>
      <c r="J1201" s="147" t="s">
        <v>176</v>
      </c>
      <c r="K1201" s="147" t="s">
        <v>3338</v>
      </c>
    </row>
    <row r="1202" ht="18.95" hidden="1" customHeight="1" spans="1:11">
      <c r="A1202" s="139" t="s">
        <v>165</v>
      </c>
      <c r="B1202" s="109"/>
      <c r="C1202" s="695" t="s">
        <v>2254</v>
      </c>
      <c r="D1202" s="694" t="s">
        <v>2275</v>
      </c>
      <c r="E1202" s="109" t="s">
        <v>176</v>
      </c>
      <c r="F1202" s="65" t="s">
        <v>4356</v>
      </c>
      <c r="G1202" s="142">
        <v>29841</v>
      </c>
      <c r="H1202" s="143">
        <v>30004</v>
      </c>
      <c r="I1202" s="149">
        <v>0.005</v>
      </c>
      <c r="J1202" s="147" t="s">
        <v>176</v>
      </c>
      <c r="K1202" s="147" t="s">
        <v>3338</v>
      </c>
    </row>
    <row r="1203" ht="18.95" hidden="1" customHeight="1" spans="1:11">
      <c r="A1203" s="139" t="s">
        <v>165</v>
      </c>
      <c r="B1203" s="695" t="s">
        <v>2164</v>
      </c>
      <c r="C1203" s="109" t="s">
        <v>165</v>
      </c>
      <c r="D1203" s="694" t="s">
        <v>2277</v>
      </c>
      <c r="E1203" s="109"/>
      <c r="F1203" s="60" t="s">
        <v>2276</v>
      </c>
      <c r="G1203" s="141">
        <v>18427</v>
      </c>
      <c r="H1203" s="141">
        <v>19000</v>
      </c>
      <c r="I1203" s="148">
        <v>0.031</v>
      </c>
      <c r="J1203" s="147" t="s">
        <v>176</v>
      </c>
      <c r="K1203" s="147" t="s">
        <v>176</v>
      </c>
    </row>
    <row r="1204" ht="18.95" hidden="1" customHeight="1" spans="1:11">
      <c r="A1204" s="139" t="s">
        <v>165</v>
      </c>
      <c r="B1204" s="109"/>
      <c r="C1204" s="695" t="s">
        <v>2277</v>
      </c>
      <c r="D1204" s="694" t="s">
        <v>2278</v>
      </c>
      <c r="E1204" s="109" t="s">
        <v>176</v>
      </c>
      <c r="F1204" s="60" t="s">
        <v>4069</v>
      </c>
      <c r="G1204" s="142">
        <v>2109</v>
      </c>
      <c r="H1204" s="142">
        <v>2200</v>
      </c>
      <c r="I1204" s="148">
        <v>0.043</v>
      </c>
      <c r="J1204" s="147" t="s">
        <v>176</v>
      </c>
      <c r="K1204" s="147" t="s">
        <v>3338</v>
      </c>
    </row>
    <row r="1205" ht="18.95" hidden="1" customHeight="1" spans="1:11">
      <c r="A1205" s="139" t="s">
        <v>165</v>
      </c>
      <c r="B1205" s="109"/>
      <c r="C1205" s="695" t="s">
        <v>2277</v>
      </c>
      <c r="D1205" s="694" t="s">
        <v>2279</v>
      </c>
      <c r="E1205" s="109" t="s">
        <v>176</v>
      </c>
      <c r="F1205" s="60" t="s">
        <v>4070</v>
      </c>
      <c r="G1205" s="142">
        <v>292</v>
      </c>
      <c r="H1205" s="141">
        <v>295</v>
      </c>
      <c r="I1205" s="148">
        <v>0.01</v>
      </c>
      <c r="J1205" s="147" t="s">
        <v>176</v>
      </c>
      <c r="K1205" s="147" t="s">
        <v>3338</v>
      </c>
    </row>
    <row r="1206" ht="18.95" hidden="1" customHeight="1" spans="1:11">
      <c r="A1206" s="139" t="s">
        <v>165</v>
      </c>
      <c r="B1206" s="109"/>
      <c r="C1206" s="695" t="s">
        <v>2277</v>
      </c>
      <c r="D1206" s="694" t="s">
        <v>2280</v>
      </c>
      <c r="E1206" s="109" t="s">
        <v>176</v>
      </c>
      <c r="F1206" s="60" t="s">
        <v>4071</v>
      </c>
      <c r="G1206" s="142">
        <v>3</v>
      </c>
      <c r="H1206" s="142">
        <v>3</v>
      </c>
      <c r="I1206" s="148">
        <v>0</v>
      </c>
      <c r="J1206" s="147" t="s">
        <v>176</v>
      </c>
      <c r="K1206" s="147" t="s">
        <v>3338</v>
      </c>
    </row>
    <row r="1207" ht="18.95" hidden="1" customHeight="1" spans="1:11">
      <c r="A1207" s="139" t="s">
        <v>165</v>
      </c>
      <c r="B1207" s="109"/>
      <c r="C1207" s="695" t="s">
        <v>2277</v>
      </c>
      <c r="D1207" s="694" t="s">
        <v>2282</v>
      </c>
      <c r="E1207" s="109" t="s">
        <v>176</v>
      </c>
      <c r="F1207" s="60" t="s">
        <v>4357</v>
      </c>
      <c r="G1207" s="142">
        <v>3197</v>
      </c>
      <c r="H1207" s="142">
        <v>3270</v>
      </c>
      <c r="I1207" s="148">
        <v>0.023</v>
      </c>
      <c r="J1207" s="147" t="s">
        <v>176</v>
      </c>
      <c r="K1207" s="147" t="s">
        <v>3338</v>
      </c>
    </row>
    <row r="1208" ht="18.95" hidden="1" customHeight="1" spans="1:11">
      <c r="A1208" s="139" t="s">
        <v>165</v>
      </c>
      <c r="B1208" s="109"/>
      <c r="C1208" s="695" t="s">
        <v>2277</v>
      </c>
      <c r="D1208" s="694" t="s">
        <v>2284</v>
      </c>
      <c r="E1208" s="109" t="s">
        <v>176</v>
      </c>
      <c r="F1208" s="60" t="s">
        <v>4358</v>
      </c>
      <c r="G1208" s="142">
        <v>0</v>
      </c>
      <c r="H1208" s="142"/>
      <c r="I1208" s="148" t="s">
        <v>165</v>
      </c>
      <c r="J1208" s="147" t="s">
        <v>3338</v>
      </c>
      <c r="K1208" s="147" t="s">
        <v>3338</v>
      </c>
    </row>
    <row r="1209" ht="18.95" hidden="1" customHeight="1" spans="1:11">
      <c r="A1209" s="139"/>
      <c r="B1209" s="109"/>
      <c r="C1209" s="695" t="s">
        <v>2277</v>
      </c>
      <c r="D1209" s="694" t="s">
        <v>2286</v>
      </c>
      <c r="E1209" s="109" t="s">
        <v>176</v>
      </c>
      <c r="F1209" s="39" t="s">
        <v>4359</v>
      </c>
      <c r="G1209" s="142">
        <v>26</v>
      </c>
      <c r="H1209" s="142">
        <v>27</v>
      </c>
      <c r="I1209" s="148">
        <v>0.038</v>
      </c>
      <c r="J1209" s="147" t="s">
        <v>176</v>
      </c>
      <c r="K1209" s="147" t="s">
        <v>3338</v>
      </c>
    </row>
    <row r="1210" ht="18.95" hidden="1" customHeight="1" spans="1:11">
      <c r="A1210" s="139"/>
      <c r="B1210" s="109"/>
      <c r="C1210" s="695" t="s">
        <v>2277</v>
      </c>
      <c r="D1210" s="694" t="s">
        <v>2288</v>
      </c>
      <c r="E1210" s="109" t="s">
        <v>176</v>
      </c>
      <c r="F1210" s="39" t="s">
        <v>4360</v>
      </c>
      <c r="G1210" s="142">
        <v>416</v>
      </c>
      <c r="H1210" s="142">
        <v>420</v>
      </c>
      <c r="I1210" s="148">
        <v>0.01</v>
      </c>
      <c r="J1210" s="147" t="s">
        <v>176</v>
      </c>
      <c r="K1210" s="147" t="s">
        <v>3338</v>
      </c>
    </row>
    <row r="1211" ht="18.95" hidden="1" customHeight="1" spans="1:11">
      <c r="A1211" s="139"/>
      <c r="B1211" s="109"/>
      <c r="C1211" s="695" t="s">
        <v>2277</v>
      </c>
      <c r="D1211" s="101" t="s">
        <v>2290</v>
      </c>
      <c r="E1211" s="109" t="s">
        <v>176</v>
      </c>
      <c r="F1211" s="39" t="s">
        <v>4361</v>
      </c>
      <c r="G1211" s="142">
        <v>293</v>
      </c>
      <c r="H1211" s="142">
        <v>300</v>
      </c>
      <c r="I1211" s="148">
        <v>0.024</v>
      </c>
      <c r="J1211" s="147" t="s">
        <v>176</v>
      </c>
      <c r="K1211" s="147" t="s">
        <v>3338</v>
      </c>
    </row>
    <row r="1212" ht="18.95" hidden="1" customHeight="1" spans="1:11">
      <c r="A1212" s="139"/>
      <c r="B1212" s="109"/>
      <c r="C1212" s="695" t="s">
        <v>2277</v>
      </c>
      <c r="D1212" s="101" t="s">
        <v>2292</v>
      </c>
      <c r="E1212" s="109" t="s">
        <v>176</v>
      </c>
      <c r="F1212" s="39" t="s">
        <v>4362</v>
      </c>
      <c r="G1212" s="142">
        <v>8016</v>
      </c>
      <c r="H1212" s="142">
        <v>8330</v>
      </c>
      <c r="I1212" s="148">
        <v>0.039</v>
      </c>
      <c r="J1212" s="147" t="s">
        <v>176</v>
      </c>
      <c r="K1212" s="147" t="s">
        <v>3338</v>
      </c>
    </row>
    <row r="1213" ht="18.95" hidden="1" customHeight="1" spans="1:11">
      <c r="A1213" s="139" t="s">
        <v>165</v>
      </c>
      <c r="B1213" s="109" t="s">
        <v>165</v>
      </c>
      <c r="C1213" s="695" t="s">
        <v>2277</v>
      </c>
      <c r="D1213" s="101" t="s">
        <v>2294</v>
      </c>
      <c r="E1213" s="109" t="s">
        <v>176</v>
      </c>
      <c r="F1213" s="39" t="s">
        <v>4363</v>
      </c>
      <c r="G1213" s="142">
        <v>405</v>
      </c>
      <c r="H1213" s="142">
        <v>415</v>
      </c>
      <c r="I1213" s="148">
        <v>0.025</v>
      </c>
      <c r="J1213" s="147" t="s">
        <v>176</v>
      </c>
      <c r="K1213" s="147" t="s">
        <v>3338</v>
      </c>
    </row>
    <row r="1214" ht="18.95" hidden="1" customHeight="1" spans="1:11">
      <c r="A1214" s="139" t="s">
        <v>165</v>
      </c>
      <c r="B1214" s="109" t="s">
        <v>165</v>
      </c>
      <c r="C1214" s="695" t="s">
        <v>2277</v>
      </c>
      <c r="D1214" s="101" t="s">
        <v>2296</v>
      </c>
      <c r="E1214" s="109" t="s">
        <v>176</v>
      </c>
      <c r="F1214" s="39" t="s">
        <v>4364</v>
      </c>
      <c r="G1214" s="142">
        <v>724</v>
      </c>
      <c r="H1214" s="142">
        <v>740</v>
      </c>
      <c r="I1214" s="148">
        <v>0.022</v>
      </c>
      <c r="J1214" s="147" t="s">
        <v>176</v>
      </c>
      <c r="K1214" s="147" t="s">
        <v>3338</v>
      </c>
    </row>
    <row r="1215" ht="18.95" hidden="1" customHeight="1" spans="1:11">
      <c r="A1215" s="139" t="s">
        <v>165</v>
      </c>
      <c r="B1215" s="109" t="s">
        <v>165</v>
      </c>
      <c r="C1215" s="695" t="s">
        <v>2277</v>
      </c>
      <c r="D1215" s="101" t="s">
        <v>2298</v>
      </c>
      <c r="E1215" s="109" t="s">
        <v>176</v>
      </c>
      <c r="F1215" s="39" t="s">
        <v>4365</v>
      </c>
      <c r="G1215" s="142">
        <v>0</v>
      </c>
      <c r="H1215" s="142">
        <v>0</v>
      </c>
      <c r="I1215" s="148" t="s">
        <v>165</v>
      </c>
      <c r="J1215" s="147" t="s">
        <v>3338</v>
      </c>
      <c r="K1215" s="147" t="s">
        <v>3338</v>
      </c>
    </row>
    <row r="1216" ht="18.95" hidden="1" customHeight="1" spans="1:11">
      <c r="A1216" s="139" t="s">
        <v>165</v>
      </c>
      <c r="B1216" s="109" t="s">
        <v>165</v>
      </c>
      <c r="C1216" s="695" t="s">
        <v>2277</v>
      </c>
      <c r="D1216" s="101" t="s">
        <v>2300</v>
      </c>
      <c r="E1216" s="109" t="s">
        <v>176</v>
      </c>
      <c r="F1216" s="60" t="s">
        <v>4366</v>
      </c>
      <c r="G1216" s="142">
        <v>0</v>
      </c>
      <c r="H1216" s="142">
        <v>0</v>
      </c>
      <c r="I1216" s="148" t="s">
        <v>165</v>
      </c>
      <c r="J1216" s="147" t="s">
        <v>3338</v>
      </c>
      <c r="K1216" s="147" t="s">
        <v>3338</v>
      </c>
    </row>
    <row r="1217" ht="18.95" hidden="1" customHeight="1" spans="1:11">
      <c r="A1217" s="139" t="s">
        <v>165</v>
      </c>
      <c r="B1217" s="109" t="s">
        <v>165</v>
      </c>
      <c r="C1217" s="695" t="s">
        <v>2277</v>
      </c>
      <c r="D1217" s="101" t="s">
        <v>2302</v>
      </c>
      <c r="E1217" s="109" t="s">
        <v>176</v>
      </c>
      <c r="F1217" s="60" t="s">
        <v>4367</v>
      </c>
      <c r="G1217" s="142">
        <v>0</v>
      </c>
      <c r="H1217" s="142">
        <v>0</v>
      </c>
      <c r="I1217" s="148" t="s">
        <v>165</v>
      </c>
      <c r="J1217" s="147" t="s">
        <v>3338</v>
      </c>
      <c r="K1217" s="147" t="s">
        <v>3338</v>
      </c>
    </row>
    <row r="1218" ht="18.95" hidden="1" customHeight="1" spans="1:11">
      <c r="A1218" s="139" t="s">
        <v>165</v>
      </c>
      <c r="B1218" s="109" t="s">
        <v>165</v>
      </c>
      <c r="C1218" s="695" t="s">
        <v>2277</v>
      </c>
      <c r="D1218" s="101" t="s">
        <v>2304</v>
      </c>
      <c r="E1218" s="109" t="s">
        <v>176</v>
      </c>
      <c r="F1218" s="65" t="s">
        <v>4368</v>
      </c>
      <c r="G1218" s="142">
        <v>2946</v>
      </c>
      <c r="H1218" s="144">
        <v>3000</v>
      </c>
      <c r="I1218" s="149">
        <v>0.018</v>
      </c>
      <c r="J1218" s="147" t="s">
        <v>176</v>
      </c>
      <c r="K1218" s="147" t="s">
        <v>3338</v>
      </c>
    </row>
    <row r="1219" ht="18.95" hidden="1" customHeight="1" spans="1:11">
      <c r="A1219" s="139" t="s">
        <v>165</v>
      </c>
      <c r="B1219" s="695" t="s">
        <v>2164</v>
      </c>
      <c r="C1219" s="109"/>
      <c r="D1219" s="101" t="s">
        <v>2306</v>
      </c>
      <c r="E1219" s="109" t="s">
        <v>176</v>
      </c>
      <c r="F1219" s="60" t="s">
        <v>4369</v>
      </c>
      <c r="G1219" s="142">
        <v>20</v>
      </c>
      <c r="H1219" s="141">
        <v>20</v>
      </c>
      <c r="I1219" s="148">
        <v>0</v>
      </c>
      <c r="J1219" s="147" t="s">
        <v>176</v>
      </c>
      <c r="K1219" s="147" t="s">
        <v>176</v>
      </c>
    </row>
    <row r="1220" ht="18.95" customHeight="1" spans="1:11">
      <c r="A1220" s="139" t="s">
        <v>164</v>
      </c>
      <c r="B1220" s="109" t="s">
        <v>165</v>
      </c>
      <c r="C1220" s="109"/>
      <c r="D1220" s="101" t="s">
        <v>2308</v>
      </c>
      <c r="E1220" s="109"/>
      <c r="F1220" s="61" t="s">
        <v>2307</v>
      </c>
      <c r="G1220" s="140">
        <v>1655145</v>
      </c>
      <c r="H1220" s="140">
        <v>1714000</v>
      </c>
      <c r="I1220" s="146">
        <v>0.036</v>
      </c>
      <c r="J1220" s="147" t="s">
        <v>176</v>
      </c>
      <c r="K1220" s="147" t="s">
        <v>176</v>
      </c>
    </row>
    <row r="1221" ht="18.95" hidden="1" customHeight="1" spans="1:11">
      <c r="A1221" s="139" t="s">
        <v>165</v>
      </c>
      <c r="B1221" s="695" t="s">
        <v>2308</v>
      </c>
      <c r="C1221" s="109"/>
      <c r="D1221" s="101" t="s">
        <v>2310</v>
      </c>
      <c r="E1221" s="109"/>
      <c r="F1221" s="60" t="s">
        <v>2309</v>
      </c>
      <c r="G1221" s="141">
        <v>1069002</v>
      </c>
      <c r="H1221" s="141">
        <v>1105000</v>
      </c>
      <c r="I1221" s="148">
        <v>0.034</v>
      </c>
      <c r="J1221" s="147" t="s">
        <v>176</v>
      </c>
      <c r="K1221" s="147" t="s">
        <v>176</v>
      </c>
    </row>
    <row r="1222" ht="18.95" hidden="1" customHeight="1" spans="1:11">
      <c r="A1222" s="139" t="s">
        <v>165</v>
      </c>
      <c r="B1222" s="109" t="s">
        <v>165</v>
      </c>
      <c r="C1222" s="695" t="s">
        <v>2310</v>
      </c>
      <c r="D1222" s="101" t="s">
        <v>2312</v>
      </c>
      <c r="E1222" s="109" t="s">
        <v>176</v>
      </c>
      <c r="F1222" s="60" t="s">
        <v>4370</v>
      </c>
      <c r="G1222" s="142">
        <v>52780</v>
      </c>
      <c r="H1222" s="142">
        <v>55000</v>
      </c>
      <c r="I1222" s="148">
        <v>0.042</v>
      </c>
      <c r="J1222" s="147" t="s">
        <v>176</v>
      </c>
      <c r="K1222" s="147" t="s">
        <v>3338</v>
      </c>
    </row>
    <row r="1223" ht="18.95" hidden="1" customHeight="1" spans="1:11">
      <c r="A1223" s="139" t="s">
        <v>165</v>
      </c>
      <c r="B1223" s="109" t="s">
        <v>165</v>
      </c>
      <c r="C1223" s="695" t="s">
        <v>2310</v>
      </c>
      <c r="D1223" s="101" t="s">
        <v>2314</v>
      </c>
      <c r="E1223" s="109" t="s">
        <v>176</v>
      </c>
      <c r="F1223" s="39" t="s">
        <v>4371</v>
      </c>
      <c r="G1223" s="142">
        <v>0</v>
      </c>
      <c r="H1223" s="142"/>
      <c r="I1223" s="148" t="s">
        <v>165</v>
      </c>
      <c r="J1223" s="147" t="s">
        <v>3338</v>
      </c>
      <c r="K1223" s="147" t="s">
        <v>3338</v>
      </c>
    </row>
    <row r="1224" ht="18.95" hidden="1" customHeight="1" spans="1:11">
      <c r="A1224" s="139" t="s">
        <v>165</v>
      </c>
      <c r="B1224" s="109" t="s">
        <v>165</v>
      </c>
      <c r="C1224" s="695" t="s">
        <v>2310</v>
      </c>
      <c r="D1224" s="101" t="s">
        <v>2316</v>
      </c>
      <c r="E1224" s="109" t="s">
        <v>176</v>
      </c>
      <c r="F1224" s="60" t="s">
        <v>4372</v>
      </c>
      <c r="G1224" s="142">
        <v>163474</v>
      </c>
      <c r="H1224" s="142">
        <v>170000</v>
      </c>
      <c r="I1224" s="148">
        <v>0.04</v>
      </c>
      <c r="J1224" s="147" t="s">
        <v>176</v>
      </c>
      <c r="K1224" s="147" t="s">
        <v>3338</v>
      </c>
    </row>
    <row r="1225" ht="18.95" hidden="1" customHeight="1" spans="1:11">
      <c r="A1225" s="139" t="s">
        <v>165</v>
      </c>
      <c r="B1225" s="109" t="s">
        <v>165</v>
      </c>
      <c r="C1225" s="695" t="s">
        <v>2310</v>
      </c>
      <c r="D1225" s="101" t="s">
        <v>2318</v>
      </c>
      <c r="E1225" s="109" t="s">
        <v>176</v>
      </c>
      <c r="F1225" s="60" t="s">
        <v>4373</v>
      </c>
      <c r="G1225" s="142">
        <v>0</v>
      </c>
      <c r="H1225" s="142"/>
      <c r="I1225" s="148" t="s">
        <v>165</v>
      </c>
      <c r="J1225" s="147" t="s">
        <v>3338</v>
      </c>
      <c r="K1225" s="147" t="s">
        <v>3338</v>
      </c>
    </row>
    <row r="1226" ht="18.95" hidden="1" customHeight="1" spans="1:11">
      <c r="A1226" s="139" t="s">
        <v>165</v>
      </c>
      <c r="B1226" s="109" t="s">
        <v>165</v>
      </c>
      <c r="C1226" s="695" t="s">
        <v>2310</v>
      </c>
      <c r="D1226" s="101" t="s">
        <v>2320</v>
      </c>
      <c r="E1226" s="109" t="s">
        <v>176</v>
      </c>
      <c r="F1226" s="60" t="s">
        <v>4374</v>
      </c>
      <c r="G1226" s="142">
        <v>289168</v>
      </c>
      <c r="H1226" s="142">
        <v>300000</v>
      </c>
      <c r="I1226" s="148">
        <v>0.037</v>
      </c>
      <c r="J1226" s="147" t="s">
        <v>176</v>
      </c>
      <c r="K1226" s="147" t="s">
        <v>3338</v>
      </c>
    </row>
    <row r="1227" ht="18.95" hidden="1" customHeight="1" spans="1:11">
      <c r="A1227" s="139" t="s">
        <v>165</v>
      </c>
      <c r="B1227" s="109" t="s">
        <v>165</v>
      </c>
      <c r="C1227" s="695" t="s">
        <v>2310</v>
      </c>
      <c r="D1227" s="101" t="s">
        <v>2322</v>
      </c>
      <c r="E1227" s="109" t="s">
        <v>176</v>
      </c>
      <c r="F1227" s="60" t="s">
        <v>4375</v>
      </c>
      <c r="G1227" s="142">
        <v>173666</v>
      </c>
      <c r="H1227" s="142">
        <v>180000</v>
      </c>
      <c r="I1227" s="148">
        <v>0.036</v>
      </c>
      <c r="J1227" s="147" t="s">
        <v>176</v>
      </c>
      <c r="K1227" s="147" t="s">
        <v>3338</v>
      </c>
    </row>
    <row r="1228" ht="18.95" hidden="1" customHeight="1" spans="1:11">
      <c r="A1228" s="139" t="s">
        <v>165</v>
      </c>
      <c r="B1228" s="109" t="s">
        <v>165</v>
      </c>
      <c r="C1228" s="695" t="s">
        <v>2310</v>
      </c>
      <c r="D1228" s="101" t="s">
        <v>2324</v>
      </c>
      <c r="E1228" s="109" t="s">
        <v>176</v>
      </c>
      <c r="F1228" s="60" t="s">
        <v>4376</v>
      </c>
      <c r="G1228" s="142">
        <v>18701</v>
      </c>
      <c r="H1228" s="142">
        <v>19500</v>
      </c>
      <c r="I1228" s="148">
        <v>0.043</v>
      </c>
      <c r="J1228" s="147" t="s">
        <v>176</v>
      </c>
      <c r="K1228" s="147" t="s">
        <v>3338</v>
      </c>
    </row>
    <row r="1229" ht="18.95" hidden="1" customHeight="1" spans="1:11">
      <c r="A1229" s="139" t="s">
        <v>165</v>
      </c>
      <c r="B1229" s="109" t="s">
        <v>165</v>
      </c>
      <c r="C1229" s="695" t="s">
        <v>2310</v>
      </c>
      <c r="D1229" s="101" t="s">
        <v>2326</v>
      </c>
      <c r="E1229" s="109" t="s">
        <v>176</v>
      </c>
      <c r="F1229" s="69" t="s">
        <v>4377</v>
      </c>
      <c r="G1229" s="142">
        <v>371213</v>
      </c>
      <c r="H1229" s="143">
        <v>380500</v>
      </c>
      <c r="I1229" s="149">
        <v>0.025</v>
      </c>
      <c r="J1229" s="147" t="s">
        <v>176</v>
      </c>
      <c r="K1229" s="147" t="s">
        <v>3338</v>
      </c>
    </row>
    <row r="1230" ht="18.95" hidden="1" customHeight="1" spans="1:11">
      <c r="A1230" s="139" t="s">
        <v>165</v>
      </c>
      <c r="B1230" s="695" t="s">
        <v>2308</v>
      </c>
      <c r="C1230" s="109"/>
      <c r="D1230" s="101" t="s">
        <v>2328</v>
      </c>
      <c r="E1230" s="109"/>
      <c r="F1230" s="60" t="s">
        <v>2327</v>
      </c>
      <c r="G1230" s="141">
        <v>578608</v>
      </c>
      <c r="H1230" s="141">
        <v>602000</v>
      </c>
      <c r="I1230" s="148">
        <v>0.04</v>
      </c>
      <c r="J1230" s="147" t="s">
        <v>176</v>
      </c>
      <c r="K1230" s="147" t="s">
        <v>176</v>
      </c>
    </row>
    <row r="1231" ht="18.95" hidden="1" customHeight="1" spans="1:11">
      <c r="A1231" s="139" t="s">
        <v>165</v>
      </c>
      <c r="B1231" s="109" t="s">
        <v>165</v>
      </c>
      <c r="C1231" s="695" t="s">
        <v>2328</v>
      </c>
      <c r="D1231" s="101" t="s">
        <v>2330</v>
      </c>
      <c r="E1231" s="109" t="s">
        <v>176</v>
      </c>
      <c r="F1231" s="60" t="s">
        <v>4378</v>
      </c>
      <c r="G1231" s="142">
        <v>518100</v>
      </c>
      <c r="H1231" s="142">
        <v>540000</v>
      </c>
      <c r="I1231" s="148">
        <v>0.042</v>
      </c>
      <c r="J1231" s="147" t="s">
        <v>176</v>
      </c>
      <c r="K1231" s="147" t="s">
        <v>3338</v>
      </c>
    </row>
    <row r="1232" ht="18.95" hidden="1" customHeight="1" spans="1:11">
      <c r="A1232" s="139" t="s">
        <v>165</v>
      </c>
      <c r="B1232" s="109" t="s">
        <v>165</v>
      </c>
      <c r="C1232" s="695" t="s">
        <v>2328</v>
      </c>
      <c r="D1232" s="101" t="s">
        <v>2332</v>
      </c>
      <c r="E1232" s="109" t="s">
        <v>176</v>
      </c>
      <c r="F1232" s="62" t="s">
        <v>4379</v>
      </c>
      <c r="G1232" s="142">
        <v>0</v>
      </c>
      <c r="H1232" s="142"/>
      <c r="I1232" s="148" t="s">
        <v>165</v>
      </c>
      <c r="J1232" s="147" t="s">
        <v>3338</v>
      </c>
      <c r="K1232" s="147" t="s">
        <v>3338</v>
      </c>
    </row>
    <row r="1233" ht="18.95" hidden="1" customHeight="1" spans="1:11">
      <c r="A1233" s="139" t="s">
        <v>165</v>
      </c>
      <c r="B1233" s="109"/>
      <c r="C1233" s="695" t="s">
        <v>2328</v>
      </c>
      <c r="D1233" s="101" t="s">
        <v>2334</v>
      </c>
      <c r="E1233" s="109" t="s">
        <v>176</v>
      </c>
      <c r="F1233" s="65" t="s">
        <v>4380</v>
      </c>
      <c r="G1233" s="142">
        <v>60508</v>
      </c>
      <c r="H1233" s="143">
        <v>62000</v>
      </c>
      <c r="I1233" s="149">
        <v>0.025</v>
      </c>
      <c r="J1233" s="147" t="s">
        <v>176</v>
      </c>
      <c r="K1233" s="147" t="s">
        <v>3338</v>
      </c>
    </row>
    <row r="1234" ht="18.95" hidden="1" customHeight="1" spans="1:11">
      <c r="A1234" s="139" t="s">
        <v>165</v>
      </c>
      <c r="B1234" s="695" t="s">
        <v>2308</v>
      </c>
      <c r="C1234" s="109"/>
      <c r="D1234" s="101" t="s">
        <v>2336</v>
      </c>
      <c r="E1234" s="109"/>
      <c r="F1234" s="39" t="s">
        <v>2335</v>
      </c>
      <c r="G1234" s="141">
        <v>7535</v>
      </c>
      <c r="H1234" s="141">
        <v>7000</v>
      </c>
      <c r="I1234" s="148">
        <v>-0.071</v>
      </c>
      <c r="J1234" s="147" t="s">
        <v>176</v>
      </c>
      <c r="K1234" s="147" t="s">
        <v>176</v>
      </c>
    </row>
    <row r="1235" ht="18.95" hidden="1" customHeight="1" spans="1:11">
      <c r="A1235" s="139" t="s">
        <v>165</v>
      </c>
      <c r="B1235" s="109" t="s">
        <v>165</v>
      </c>
      <c r="C1235" s="695" t="s">
        <v>2336</v>
      </c>
      <c r="D1235" s="101" t="s">
        <v>2338</v>
      </c>
      <c r="E1235" s="109" t="s">
        <v>176</v>
      </c>
      <c r="F1235" s="39" t="s">
        <v>4381</v>
      </c>
      <c r="G1235" s="142">
        <v>1833</v>
      </c>
      <c r="H1235" s="141">
        <v>1900</v>
      </c>
      <c r="I1235" s="148">
        <v>0.037</v>
      </c>
      <c r="J1235" s="147" t="s">
        <v>176</v>
      </c>
      <c r="K1235" s="147" t="s">
        <v>3338</v>
      </c>
    </row>
    <row r="1236" ht="18.95" hidden="1" customHeight="1" spans="1:11">
      <c r="A1236" s="139" t="s">
        <v>165</v>
      </c>
      <c r="B1236" s="109" t="s">
        <v>165</v>
      </c>
      <c r="C1236" s="695" t="s">
        <v>2336</v>
      </c>
      <c r="D1236" s="101" t="s">
        <v>2340</v>
      </c>
      <c r="E1236" s="109" t="s">
        <v>176</v>
      </c>
      <c r="F1236" s="68" t="s">
        <v>4382</v>
      </c>
      <c r="G1236" s="142">
        <v>5702</v>
      </c>
      <c r="H1236" s="144">
        <v>5100</v>
      </c>
      <c r="I1236" s="149">
        <v>-0.106</v>
      </c>
      <c r="J1236" s="147" t="s">
        <v>176</v>
      </c>
      <c r="K1236" s="147" t="s">
        <v>3338</v>
      </c>
    </row>
    <row r="1237" ht="18.95" customHeight="1" spans="1:11">
      <c r="A1237" s="139" t="s">
        <v>164</v>
      </c>
      <c r="B1237" s="109" t="s">
        <v>165</v>
      </c>
      <c r="C1237" s="109"/>
      <c r="D1237" s="101" t="s">
        <v>2342</v>
      </c>
      <c r="E1237" s="109"/>
      <c r="F1237" s="67" t="s">
        <v>2341</v>
      </c>
      <c r="G1237" s="140">
        <v>119315</v>
      </c>
      <c r="H1237" s="140">
        <v>151300</v>
      </c>
      <c r="I1237" s="146">
        <v>0.268</v>
      </c>
      <c r="J1237" s="147" t="s">
        <v>176</v>
      </c>
      <c r="K1237" s="147" t="s">
        <v>176</v>
      </c>
    </row>
    <row r="1238" hidden="1" spans="1:11">
      <c r="A1238" s="139" t="s">
        <v>165</v>
      </c>
      <c r="B1238" s="695" t="s">
        <v>2342</v>
      </c>
      <c r="C1238" s="109"/>
      <c r="D1238" s="101" t="s">
        <v>2344</v>
      </c>
      <c r="E1238" s="109"/>
      <c r="F1238" s="62" t="s">
        <v>2343</v>
      </c>
      <c r="G1238" s="141">
        <v>92720</v>
      </c>
      <c r="H1238" s="141">
        <v>124000</v>
      </c>
      <c r="I1238" s="148">
        <v>0.337</v>
      </c>
      <c r="J1238" s="147" t="s">
        <v>176</v>
      </c>
      <c r="K1238" s="147" t="s">
        <v>176</v>
      </c>
    </row>
    <row r="1239" hidden="1" spans="1:11">
      <c r="A1239" s="139" t="s">
        <v>165</v>
      </c>
      <c r="B1239" s="109" t="s">
        <v>165</v>
      </c>
      <c r="C1239" s="695" t="s">
        <v>2344</v>
      </c>
      <c r="D1239" s="101" t="s">
        <v>2345</v>
      </c>
      <c r="E1239" s="109" t="s">
        <v>176</v>
      </c>
      <c r="F1239" s="62" t="s">
        <v>4069</v>
      </c>
      <c r="G1239" s="142">
        <v>11614</v>
      </c>
      <c r="H1239" s="142">
        <v>12100</v>
      </c>
      <c r="I1239" s="148">
        <v>0.042</v>
      </c>
      <c r="J1239" s="147" t="s">
        <v>176</v>
      </c>
      <c r="K1239" s="147" t="s">
        <v>3338</v>
      </c>
    </row>
    <row r="1240" hidden="1" spans="1:11">
      <c r="A1240" s="139" t="s">
        <v>165</v>
      </c>
      <c r="B1240" s="109" t="s">
        <v>165</v>
      </c>
      <c r="C1240" s="695" t="s">
        <v>2344</v>
      </c>
      <c r="D1240" s="101" t="s">
        <v>2346</v>
      </c>
      <c r="E1240" s="109" t="s">
        <v>176</v>
      </c>
      <c r="F1240" s="62" t="s">
        <v>4070</v>
      </c>
      <c r="G1240" s="142">
        <v>2793</v>
      </c>
      <c r="H1240" s="142">
        <v>2800</v>
      </c>
      <c r="I1240" s="148">
        <v>0.003</v>
      </c>
      <c r="J1240" s="147" t="s">
        <v>176</v>
      </c>
      <c r="K1240" s="147" t="s">
        <v>3338</v>
      </c>
    </row>
    <row r="1241" hidden="1" spans="1:11">
      <c r="A1241" s="139" t="s">
        <v>165</v>
      </c>
      <c r="B1241" s="109" t="s">
        <v>165</v>
      </c>
      <c r="C1241" s="695" t="s">
        <v>2344</v>
      </c>
      <c r="D1241" s="101" t="s">
        <v>2347</v>
      </c>
      <c r="E1241" s="109" t="s">
        <v>176</v>
      </c>
      <c r="F1241" s="62" t="s">
        <v>4071</v>
      </c>
      <c r="G1241" s="142">
        <v>199</v>
      </c>
      <c r="H1241" s="142">
        <v>283</v>
      </c>
      <c r="I1241" s="148">
        <v>0.422</v>
      </c>
      <c r="J1241" s="147" t="s">
        <v>176</v>
      </c>
      <c r="K1241" s="147" t="s">
        <v>3338</v>
      </c>
    </row>
    <row r="1242" hidden="1" spans="1:11">
      <c r="A1242" s="139" t="s">
        <v>165</v>
      </c>
      <c r="B1242" s="109" t="s">
        <v>165</v>
      </c>
      <c r="C1242" s="695" t="s">
        <v>2344</v>
      </c>
      <c r="D1242" s="101" t="s">
        <v>2349</v>
      </c>
      <c r="E1242" s="109" t="s">
        <v>176</v>
      </c>
      <c r="F1242" s="62" t="s">
        <v>4383</v>
      </c>
      <c r="G1242" s="142">
        <v>20</v>
      </c>
      <c r="H1242" s="142">
        <v>20</v>
      </c>
      <c r="I1242" s="148">
        <v>0</v>
      </c>
      <c r="J1242" s="147" t="s">
        <v>176</v>
      </c>
      <c r="K1242" s="147" t="s">
        <v>3338</v>
      </c>
    </row>
    <row r="1243" hidden="1" spans="1:11">
      <c r="A1243" s="139" t="s">
        <v>165</v>
      </c>
      <c r="B1243" s="109" t="s">
        <v>165</v>
      </c>
      <c r="C1243" s="695" t="s">
        <v>2344</v>
      </c>
      <c r="D1243" s="101" t="s">
        <v>2351</v>
      </c>
      <c r="E1243" s="109" t="s">
        <v>176</v>
      </c>
      <c r="F1243" s="62" t="s">
        <v>4384</v>
      </c>
      <c r="G1243" s="142">
        <v>262</v>
      </c>
      <c r="H1243" s="142">
        <v>265</v>
      </c>
      <c r="I1243" s="148">
        <v>0.011</v>
      </c>
      <c r="J1243" s="147" t="s">
        <v>176</v>
      </c>
      <c r="K1243" s="147" t="s">
        <v>3338</v>
      </c>
    </row>
    <row r="1244" hidden="1" spans="1:11">
      <c r="A1244" s="139" t="s">
        <v>165</v>
      </c>
      <c r="B1244" s="109" t="s">
        <v>165</v>
      </c>
      <c r="C1244" s="695" t="s">
        <v>2344</v>
      </c>
      <c r="D1244" s="101" t="s">
        <v>2353</v>
      </c>
      <c r="E1244" s="109" t="s">
        <v>176</v>
      </c>
      <c r="F1244" s="62" t="s">
        <v>4385</v>
      </c>
      <c r="G1244" s="142">
        <v>697</v>
      </c>
      <c r="H1244" s="142">
        <v>700</v>
      </c>
      <c r="I1244" s="148">
        <v>0.004</v>
      </c>
      <c r="J1244" s="147" t="s">
        <v>176</v>
      </c>
      <c r="K1244" s="147" t="s">
        <v>3338</v>
      </c>
    </row>
    <row r="1245" hidden="1" spans="1:11">
      <c r="A1245" s="139" t="s">
        <v>165</v>
      </c>
      <c r="B1245" s="109" t="s">
        <v>165</v>
      </c>
      <c r="C1245" s="695" t="s">
        <v>2344</v>
      </c>
      <c r="D1245" s="101" t="s">
        <v>2355</v>
      </c>
      <c r="E1245" s="109" t="s">
        <v>176</v>
      </c>
      <c r="F1245" s="62" t="s">
        <v>4386</v>
      </c>
      <c r="G1245" s="142">
        <v>48</v>
      </c>
      <c r="H1245" s="141">
        <v>50</v>
      </c>
      <c r="I1245" s="148">
        <v>0.042</v>
      </c>
      <c r="J1245" s="147" t="s">
        <v>176</v>
      </c>
      <c r="K1245" s="147" t="s">
        <v>3338</v>
      </c>
    </row>
    <row r="1246" hidden="1" spans="1:11">
      <c r="A1246" s="139" t="s">
        <v>165</v>
      </c>
      <c r="B1246" s="109" t="s">
        <v>165</v>
      </c>
      <c r="C1246" s="695" t="s">
        <v>2344</v>
      </c>
      <c r="D1246" s="101" t="s">
        <v>2357</v>
      </c>
      <c r="E1246" s="109" t="s">
        <v>176</v>
      </c>
      <c r="F1246" s="62" t="s">
        <v>4387</v>
      </c>
      <c r="G1246" s="142">
        <v>5352</v>
      </c>
      <c r="H1246" s="142">
        <v>5400</v>
      </c>
      <c r="I1246" s="148">
        <v>0.009</v>
      </c>
      <c r="J1246" s="147" t="s">
        <v>176</v>
      </c>
      <c r="K1246" s="147" t="s">
        <v>3338</v>
      </c>
    </row>
    <row r="1247" hidden="1" spans="1:11">
      <c r="A1247" s="139" t="s">
        <v>165</v>
      </c>
      <c r="B1247" s="109" t="s">
        <v>165</v>
      </c>
      <c r="C1247" s="695" t="s">
        <v>2344</v>
      </c>
      <c r="D1247" s="101" t="s">
        <v>2359</v>
      </c>
      <c r="E1247" s="109" t="s">
        <v>176</v>
      </c>
      <c r="F1247" s="62" t="s">
        <v>4388</v>
      </c>
      <c r="G1247" s="142">
        <v>0</v>
      </c>
      <c r="H1247" s="142">
        <v>0</v>
      </c>
      <c r="I1247" s="148" t="s">
        <v>165</v>
      </c>
      <c r="J1247" s="147" t="s">
        <v>3338</v>
      </c>
      <c r="K1247" s="147" t="s">
        <v>3338</v>
      </c>
    </row>
    <row r="1248" hidden="1" spans="1:11">
      <c r="A1248" s="139" t="s">
        <v>165</v>
      </c>
      <c r="B1248" s="109" t="s">
        <v>165</v>
      </c>
      <c r="C1248" s="695" t="s">
        <v>2344</v>
      </c>
      <c r="D1248" s="101" t="s">
        <v>2361</v>
      </c>
      <c r="E1248" s="109" t="s">
        <v>176</v>
      </c>
      <c r="F1248" s="62" t="s">
        <v>4389</v>
      </c>
      <c r="G1248" s="142">
        <v>110</v>
      </c>
      <c r="H1248" s="142">
        <v>114</v>
      </c>
      <c r="I1248" s="148">
        <v>0.036</v>
      </c>
      <c r="J1248" s="147" t="s">
        <v>176</v>
      </c>
      <c r="K1248" s="147" t="s">
        <v>3338</v>
      </c>
    </row>
    <row r="1249" hidden="1" spans="1:11">
      <c r="A1249" s="139" t="s">
        <v>165</v>
      </c>
      <c r="B1249" s="109" t="s">
        <v>165</v>
      </c>
      <c r="C1249" s="695" t="s">
        <v>2344</v>
      </c>
      <c r="D1249" s="101" t="s">
        <v>2363</v>
      </c>
      <c r="E1249" s="109" t="s">
        <v>176</v>
      </c>
      <c r="F1249" s="62" t="s">
        <v>4390</v>
      </c>
      <c r="G1249" s="142">
        <v>56780</v>
      </c>
      <c r="H1249" s="141">
        <v>87000</v>
      </c>
      <c r="I1249" s="148">
        <v>0.532</v>
      </c>
      <c r="J1249" s="147" t="s">
        <v>176</v>
      </c>
      <c r="K1249" s="147" t="s">
        <v>3338</v>
      </c>
    </row>
    <row r="1250" hidden="1" spans="1:11">
      <c r="A1250" s="139" t="s">
        <v>165</v>
      </c>
      <c r="B1250" s="109" t="s">
        <v>165</v>
      </c>
      <c r="C1250" s="695" t="s">
        <v>2344</v>
      </c>
      <c r="D1250" s="101" t="s">
        <v>2365</v>
      </c>
      <c r="E1250" s="109" t="s">
        <v>176</v>
      </c>
      <c r="F1250" s="62" t="s">
        <v>4391</v>
      </c>
      <c r="G1250" s="142">
        <v>0</v>
      </c>
      <c r="H1250" s="142"/>
      <c r="I1250" s="148" t="s">
        <v>165</v>
      </c>
      <c r="J1250" s="147" t="s">
        <v>3338</v>
      </c>
      <c r="K1250" s="147" t="s">
        <v>3338</v>
      </c>
    </row>
    <row r="1251" hidden="1" spans="1:11">
      <c r="A1251" s="139" t="s">
        <v>165</v>
      </c>
      <c r="B1251" s="109" t="s">
        <v>165</v>
      </c>
      <c r="C1251" s="695" t="s">
        <v>2344</v>
      </c>
      <c r="D1251" s="101" t="s">
        <v>2366</v>
      </c>
      <c r="E1251" s="109" t="s">
        <v>176</v>
      </c>
      <c r="F1251" s="62" t="s">
        <v>4288</v>
      </c>
      <c r="G1251" s="142">
        <v>361</v>
      </c>
      <c r="H1251" s="142">
        <v>365</v>
      </c>
      <c r="I1251" s="148">
        <v>0.011</v>
      </c>
      <c r="J1251" s="147" t="s">
        <v>176</v>
      </c>
      <c r="K1251" s="147" t="s">
        <v>3338</v>
      </c>
    </row>
    <row r="1252" hidden="1" spans="1:11">
      <c r="A1252" s="139" t="s">
        <v>165</v>
      </c>
      <c r="B1252" s="109" t="s">
        <v>165</v>
      </c>
      <c r="C1252" s="695" t="s">
        <v>2344</v>
      </c>
      <c r="D1252" s="101" t="s">
        <v>2368</v>
      </c>
      <c r="E1252" s="109" t="s">
        <v>176</v>
      </c>
      <c r="F1252" s="69" t="s">
        <v>4392</v>
      </c>
      <c r="G1252" s="142">
        <v>14484</v>
      </c>
      <c r="H1252" s="144">
        <v>14903</v>
      </c>
      <c r="I1252" s="149">
        <v>0.029</v>
      </c>
      <c r="J1252" s="147" t="s">
        <v>176</v>
      </c>
      <c r="K1252" s="147" t="s">
        <v>3338</v>
      </c>
    </row>
    <row r="1253" hidden="1" spans="1:11">
      <c r="A1253" s="139" t="s">
        <v>165</v>
      </c>
      <c r="B1253" s="695" t="s">
        <v>2342</v>
      </c>
      <c r="C1253" s="109" t="s">
        <v>165</v>
      </c>
      <c r="D1253" s="101" t="s">
        <v>2370</v>
      </c>
      <c r="E1253" s="109"/>
      <c r="F1253" s="62" t="s">
        <v>2369</v>
      </c>
      <c r="G1253" s="141">
        <v>491</v>
      </c>
      <c r="H1253" s="141">
        <v>520</v>
      </c>
      <c r="I1253" s="148">
        <v>0.059</v>
      </c>
      <c r="J1253" s="147" t="s">
        <v>176</v>
      </c>
      <c r="K1253" s="147" t="s">
        <v>176</v>
      </c>
    </row>
    <row r="1254" hidden="1" spans="1:11">
      <c r="A1254" s="139" t="s">
        <v>165</v>
      </c>
      <c r="B1254" s="109" t="s">
        <v>165</v>
      </c>
      <c r="C1254" s="695" t="s">
        <v>2370</v>
      </c>
      <c r="D1254" s="101" t="s">
        <v>2371</v>
      </c>
      <c r="E1254" s="109" t="s">
        <v>176</v>
      </c>
      <c r="F1254" s="62" t="s">
        <v>4069</v>
      </c>
      <c r="G1254" s="142">
        <v>332</v>
      </c>
      <c r="H1254" s="142">
        <v>346</v>
      </c>
      <c r="I1254" s="148">
        <v>0.042</v>
      </c>
      <c r="J1254" s="147" t="s">
        <v>176</v>
      </c>
      <c r="K1254" s="147" t="s">
        <v>3338</v>
      </c>
    </row>
    <row r="1255" hidden="1" spans="1:11">
      <c r="A1255" s="139" t="s">
        <v>165</v>
      </c>
      <c r="B1255" s="109" t="s">
        <v>165</v>
      </c>
      <c r="C1255" s="695" t="s">
        <v>2370</v>
      </c>
      <c r="D1255" s="101" t="s">
        <v>2372</v>
      </c>
      <c r="E1255" s="109" t="s">
        <v>176</v>
      </c>
      <c r="F1255" s="62" t="s">
        <v>4070</v>
      </c>
      <c r="G1255" s="142">
        <v>50</v>
      </c>
      <c r="H1255" s="142">
        <v>50</v>
      </c>
      <c r="I1255" s="148">
        <v>0</v>
      </c>
      <c r="J1255" s="147" t="s">
        <v>176</v>
      </c>
      <c r="K1255" s="147" t="s">
        <v>3338</v>
      </c>
    </row>
    <row r="1256" hidden="1" spans="1:11">
      <c r="A1256" s="139" t="s">
        <v>165</v>
      </c>
      <c r="B1256" s="109" t="s">
        <v>165</v>
      </c>
      <c r="C1256" s="695" t="s">
        <v>2370</v>
      </c>
      <c r="D1256" s="101" t="s">
        <v>2373</v>
      </c>
      <c r="E1256" s="109" t="s">
        <v>176</v>
      </c>
      <c r="F1256" s="62" t="s">
        <v>4071</v>
      </c>
      <c r="G1256" s="142">
        <v>0</v>
      </c>
      <c r="H1256" s="142">
        <v>0</v>
      </c>
      <c r="I1256" s="148" t="s">
        <v>165</v>
      </c>
      <c r="J1256" s="147" t="s">
        <v>3338</v>
      </c>
      <c r="K1256" s="147" t="s">
        <v>3338</v>
      </c>
    </row>
    <row r="1257" hidden="1" spans="1:11">
      <c r="A1257" s="139" t="s">
        <v>165</v>
      </c>
      <c r="B1257" s="109" t="s">
        <v>165</v>
      </c>
      <c r="C1257" s="695" t="s">
        <v>2370</v>
      </c>
      <c r="D1257" s="101" t="s">
        <v>2375</v>
      </c>
      <c r="E1257" s="109" t="s">
        <v>176</v>
      </c>
      <c r="F1257" s="62" t="s">
        <v>4393</v>
      </c>
      <c r="G1257" s="142">
        <v>0</v>
      </c>
      <c r="H1257" s="142">
        <v>0</v>
      </c>
      <c r="I1257" s="148" t="s">
        <v>165</v>
      </c>
      <c r="J1257" s="147" t="s">
        <v>3338</v>
      </c>
      <c r="K1257" s="147" t="s">
        <v>3338</v>
      </c>
    </row>
    <row r="1258" hidden="1" spans="1:11">
      <c r="A1258" s="139" t="s">
        <v>165</v>
      </c>
      <c r="B1258" s="109" t="s">
        <v>165</v>
      </c>
      <c r="C1258" s="695" t="s">
        <v>2370</v>
      </c>
      <c r="D1258" s="101" t="s">
        <v>2377</v>
      </c>
      <c r="E1258" s="109" t="s">
        <v>176</v>
      </c>
      <c r="F1258" s="62" t="s">
        <v>4394</v>
      </c>
      <c r="G1258" s="142">
        <v>0</v>
      </c>
      <c r="H1258" s="142">
        <v>0</v>
      </c>
      <c r="I1258" s="148" t="s">
        <v>165</v>
      </c>
      <c r="J1258" s="147" t="s">
        <v>3338</v>
      </c>
      <c r="K1258" s="147" t="s">
        <v>3338</v>
      </c>
    </row>
    <row r="1259" hidden="1" spans="1:11">
      <c r="A1259" s="139" t="s">
        <v>165</v>
      </c>
      <c r="B1259" s="109" t="s">
        <v>165</v>
      </c>
      <c r="C1259" s="695" t="s">
        <v>2370</v>
      </c>
      <c r="D1259" s="101" t="s">
        <v>2379</v>
      </c>
      <c r="E1259" s="109" t="s">
        <v>176</v>
      </c>
      <c r="F1259" s="62" t="s">
        <v>4395</v>
      </c>
      <c r="G1259" s="142">
        <v>0</v>
      </c>
      <c r="H1259" s="142">
        <v>0</v>
      </c>
      <c r="I1259" s="148" t="s">
        <v>165</v>
      </c>
      <c r="J1259" s="147" t="s">
        <v>3338</v>
      </c>
      <c r="K1259" s="147" t="s">
        <v>3338</v>
      </c>
    </row>
    <row r="1260" hidden="1" spans="1:11">
      <c r="A1260" s="139" t="s">
        <v>165</v>
      </c>
      <c r="B1260" s="109" t="s">
        <v>165</v>
      </c>
      <c r="C1260" s="695" t="s">
        <v>2370</v>
      </c>
      <c r="D1260" s="101" t="s">
        <v>2381</v>
      </c>
      <c r="E1260" s="109" t="s">
        <v>176</v>
      </c>
      <c r="F1260" s="62" t="s">
        <v>4396</v>
      </c>
      <c r="G1260" s="142">
        <v>0</v>
      </c>
      <c r="H1260" s="142"/>
      <c r="I1260" s="148" t="s">
        <v>165</v>
      </c>
      <c r="J1260" s="147" t="s">
        <v>3338</v>
      </c>
      <c r="K1260" s="147" t="s">
        <v>3338</v>
      </c>
    </row>
    <row r="1261" hidden="1" spans="1:11">
      <c r="A1261" s="139" t="s">
        <v>165</v>
      </c>
      <c r="B1261" s="109" t="s">
        <v>165</v>
      </c>
      <c r="C1261" s="695" t="s">
        <v>2370</v>
      </c>
      <c r="D1261" s="101" t="s">
        <v>2383</v>
      </c>
      <c r="E1261" s="109" t="s">
        <v>176</v>
      </c>
      <c r="F1261" s="62" t="s">
        <v>4397</v>
      </c>
      <c r="G1261" s="142">
        <v>0</v>
      </c>
      <c r="H1261" s="142">
        <v>0</v>
      </c>
      <c r="I1261" s="148" t="s">
        <v>165</v>
      </c>
      <c r="J1261" s="147" t="s">
        <v>3338</v>
      </c>
      <c r="K1261" s="147" t="s">
        <v>3338</v>
      </c>
    </row>
    <row r="1262" hidden="1" spans="1:11">
      <c r="A1262" s="139" t="s">
        <v>165</v>
      </c>
      <c r="B1262" s="109"/>
      <c r="C1262" s="695" t="s">
        <v>2370</v>
      </c>
      <c r="D1262" s="101" t="s">
        <v>2385</v>
      </c>
      <c r="E1262" s="109" t="s">
        <v>176</v>
      </c>
      <c r="F1262" s="62" t="s">
        <v>4398</v>
      </c>
      <c r="G1262" s="142">
        <v>0</v>
      </c>
      <c r="H1262" s="142">
        <v>0</v>
      </c>
      <c r="I1262" s="148" t="s">
        <v>165</v>
      </c>
      <c r="J1262" s="147" t="s">
        <v>3338</v>
      </c>
      <c r="K1262" s="147" t="s">
        <v>3338</v>
      </c>
    </row>
    <row r="1263" hidden="1" spans="1:11">
      <c r="A1263" s="139" t="s">
        <v>165</v>
      </c>
      <c r="B1263" s="109" t="s">
        <v>165</v>
      </c>
      <c r="C1263" s="695" t="s">
        <v>2370</v>
      </c>
      <c r="D1263" s="101" t="s">
        <v>2387</v>
      </c>
      <c r="E1263" s="109" t="s">
        <v>176</v>
      </c>
      <c r="F1263" s="62" t="s">
        <v>4399</v>
      </c>
      <c r="G1263" s="142">
        <v>4</v>
      </c>
      <c r="H1263" s="142">
        <v>4</v>
      </c>
      <c r="I1263" s="148">
        <v>0</v>
      </c>
      <c r="J1263" s="147" t="s">
        <v>176</v>
      </c>
      <c r="K1263" s="147" t="s">
        <v>3338</v>
      </c>
    </row>
    <row r="1264" hidden="1" spans="1:11">
      <c r="A1264" s="139" t="s">
        <v>165</v>
      </c>
      <c r="B1264" s="109" t="s">
        <v>165</v>
      </c>
      <c r="C1264" s="695" t="s">
        <v>2370</v>
      </c>
      <c r="D1264" s="101" t="s">
        <v>2389</v>
      </c>
      <c r="E1264" s="109" t="s">
        <v>176</v>
      </c>
      <c r="F1264" s="62" t="s">
        <v>4400</v>
      </c>
      <c r="G1264" s="142">
        <v>0</v>
      </c>
      <c r="H1264" s="142"/>
      <c r="I1264" s="148" t="s">
        <v>165</v>
      </c>
      <c r="J1264" s="147" t="s">
        <v>3338</v>
      </c>
      <c r="K1264" s="147" t="s">
        <v>3338</v>
      </c>
    </row>
    <row r="1265" hidden="1" spans="1:11">
      <c r="A1265" s="139" t="s">
        <v>165</v>
      </c>
      <c r="B1265" s="109" t="s">
        <v>165</v>
      </c>
      <c r="C1265" s="695" t="s">
        <v>2370</v>
      </c>
      <c r="D1265" s="101" t="s">
        <v>2390</v>
      </c>
      <c r="E1265" s="109" t="s">
        <v>176</v>
      </c>
      <c r="F1265" s="62" t="s">
        <v>4288</v>
      </c>
      <c r="G1265" s="142">
        <v>0</v>
      </c>
      <c r="H1265" s="142">
        <v>0</v>
      </c>
      <c r="I1265" s="148" t="s">
        <v>165</v>
      </c>
      <c r="J1265" s="147" t="s">
        <v>3338</v>
      </c>
      <c r="K1265" s="147" t="s">
        <v>3338</v>
      </c>
    </row>
    <row r="1266" hidden="1" spans="1:11">
      <c r="A1266" s="139" t="s">
        <v>165</v>
      </c>
      <c r="B1266" s="109" t="s">
        <v>165</v>
      </c>
      <c r="C1266" s="695" t="s">
        <v>2370</v>
      </c>
      <c r="D1266" s="101" t="s">
        <v>2392</v>
      </c>
      <c r="E1266" s="109" t="s">
        <v>176</v>
      </c>
      <c r="F1266" s="68" t="s">
        <v>4401</v>
      </c>
      <c r="G1266" s="142">
        <v>105</v>
      </c>
      <c r="H1266" s="143">
        <v>120</v>
      </c>
      <c r="I1266" s="149">
        <v>0.143</v>
      </c>
      <c r="J1266" s="147" t="s">
        <v>176</v>
      </c>
      <c r="K1266" s="147" t="s">
        <v>3338</v>
      </c>
    </row>
    <row r="1267" hidden="1" spans="1:11">
      <c r="A1267" s="139" t="s">
        <v>165</v>
      </c>
      <c r="B1267" s="695" t="s">
        <v>2342</v>
      </c>
      <c r="C1267" s="109"/>
      <c r="D1267" s="101" t="s">
        <v>4402</v>
      </c>
      <c r="E1267" s="109"/>
      <c r="F1267" s="62" t="s">
        <v>2393</v>
      </c>
      <c r="G1267" s="141">
        <v>0</v>
      </c>
      <c r="H1267" s="141">
        <v>0</v>
      </c>
      <c r="I1267" s="148" t="s">
        <v>165</v>
      </c>
      <c r="J1267" s="147" t="s">
        <v>3338</v>
      </c>
      <c r="K1267" s="147" t="s">
        <v>176</v>
      </c>
    </row>
    <row r="1268" hidden="1" spans="1:11">
      <c r="A1268" s="139" t="s">
        <v>165</v>
      </c>
      <c r="B1268" s="109" t="s">
        <v>165</v>
      </c>
      <c r="C1268" s="695" t="s">
        <v>4402</v>
      </c>
      <c r="D1268" s="101" t="s">
        <v>4403</v>
      </c>
      <c r="E1268" s="109" t="s">
        <v>176</v>
      </c>
      <c r="F1268" s="62" t="s">
        <v>4404</v>
      </c>
      <c r="G1268" s="142">
        <v>0</v>
      </c>
      <c r="H1268" s="141">
        <v>0</v>
      </c>
      <c r="I1268" s="148" t="s">
        <v>165</v>
      </c>
      <c r="J1268" s="147" t="s">
        <v>3338</v>
      </c>
      <c r="K1268" s="147" t="s">
        <v>3338</v>
      </c>
    </row>
    <row r="1269" hidden="1" spans="1:11">
      <c r="A1269" s="139" t="s">
        <v>165</v>
      </c>
      <c r="B1269" s="109" t="s">
        <v>165</v>
      </c>
      <c r="C1269" s="695" t="s">
        <v>4402</v>
      </c>
      <c r="D1269" s="101" t="s">
        <v>4405</v>
      </c>
      <c r="E1269" s="109" t="s">
        <v>176</v>
      </c>
      <c r="F1269" s="62" t="s">
        <v>4406</v>
      </c>
      <c r="G1269" s="142">
        <v>0</v>
      </c>
      <c r="H1269" s="142">
        <v>0</v>
      </c>
      <c r="I1269" s="148" t="s">
        <v>165</v>
      </c>
      <c r="J1269" s="147" t="s">
        <v>3338</v>
      </c>
      <c r="K1269" s="147" t="s">
        <v>3338</v>
      </c>
    </row>
    <row r="1270" hidden="1" spans="1:11">
      <c r="A1270" s="139" t="s">
        <v>165</v>
      </c>
      <c r="B1270" s="109" t="s">
        <v>165</v>
      </c>
      <c r="C1270" s="695" t="s">
        <v>4402</v>
      </c>
      <c r="D1270" s="101" t="s">
        <v>4407</v>
      </c>
      <c r="E1270" s="109" t="s">
        <v>176</v>
      </c>
      <c r="F1270" s="62" t="s">
        <v>4408</v>
      </c>
      <c r="G1270" s="142">
        <v>0</v>
      </c>
      <c r="H1270" s="142">
        <v>0</v>
      </c>
      <c r="I1270" s="148" t="s">
        <v>165</v>
      </c>
      <c r="J1270" s="147" t="s">
        <v>3338</v>
      </c>
      <c r="K1270" s="147" t="s">
        <v>3338</v>
      </c>
    </row>
    <row r="1271" hidden="1" spans="1:11">
      <c r="A1271" s="139" t="s">
        <v>165</v>
      </c>
      <c r="B1271" s="109" t="s">
        <v>165</v>
      </c>
      <c r="C1271" s="695" t="s">
        <v>4402</v>
      </c>
      <c r="D1271" s="101" t="s">
        <v>4409</v>
      </c>
      <c r="E1271" s="109" t="s">
        <v>176</v>
      </c>
      <c r="F1271" s="62" t="s">
        <v>4410</v>
      </c>
      <c r="G1271" s="142">
        <v>0</v>
      </c>
      <c r="H1271" s="142">
        <v>0</v>
      </c>
      <c r="I1271" s="148" t="s">
        <v>165</v>
      </c>
      <c r="J1271" s="147" t="s">
        <v>3338</v>
      </c>
      <c r="K1271" s="147" t="s">
        <v>3338</v>
      </c>
    </row>
    <row r="1272" hidden="1" spans="1:11">
      <c r="A1272" s="139" t="s">
        <v>165</v>
      </c>
      <c r="B1272" s="109" t="s">
        <v>165</v>
      </c>
      <c r="C1272" s="695" t="s">
        <v>4402</v>
      </c>
      <c r="D1272" s="101" t="s">
        <v>4411</v>
      </c>
      <c r="E1272" s="109" t="s">
        <v>176</v>
      </c>
      <c r="F1272" s="68" t="s">
        <v>4412</v>
      </c>
      <c r="G1272" s="142">
        <v>0</v>
      </c>
      <c r="H1272" s="143"/>
      <c r="I1272" s="149" t="s">
        <v>165</v>
      </c>
      <c r="J1272" s="147" t="s">
        <v>3338</v>
      </c>
      <c r="K1272" s="147" t="s">
        <v>3338</v>
      </c>
    </row>
    <row r="1273" hidden="1" spans="1:11">
      <c r="A1273" s="139" t="s">
        <v>165</v>
      </c>
      <c r="B1273" s="695" t="s">
        <v>2342</v>
      </c>
      <c r="C1273" s="109"/>
      <c r="D1273" s="101" t="s">
        <v>4413</v>
      </c>
      <c r="E1273" s="109"/>
      <c r="F1273" s="62" t="s">
        <v>2405</v>
      </c>
      <c r="G1273" s="141">
        <v>16067</v>
      </c>
      <c r="H1273" s="141">
        <v>16600</v>
      </c>
      <c r="I1273" s="148">
        <v>0.033</v>
      </c>
      <c r="J1273" s="147" t="s">
        <v>176</v>
      </c>
      <c r="K1273" s="147" t="s">
        <v>176</v>
      </c>
    </row>
    <row r="1274" ht="18.95" hidden="1" customHeight="1" spans="1:11">
      <c r="A1274" s="139" t="s">
        <v>165</v>
      </c>
      <c r="B1274" s="109" t="s">
        <v>165</v>
      </c>
      <c r="C1274" s="695" t="s">
        <v>4413</v>
      </c>
      <c r="D1274" s="101" t="s">
        <v>4414</v>
      </c>
      <c r="E1274" s="109" t="s">
        <v>176</v>
      </c>
      <c r="F1274" s="62" t="s">
        <v>4415</v>
      </c>
      <c r="G1274" s="142">
        <v>5257</v>
      </c>
      <c r="H1274" s="142">
        <v>5500</v>
      </c>
      <c r="I1274" s="148">
        <v>0.046</v>
      </c>
      <c r="J1274" s="147" t="s">
        <v>176</v>
      </c>
      <c r="K1274" s="147" t="s">
        <v>3338</v>
      </c>
    </row>
    <row r="1275" ht="18.95" hidden="1" customHeight="1" spans="1:11">
      <c r="A1275" s="139" t="s">
        <v>165</v>
      </c>
      <c r="B1275" s="109" t="s">
        <v>165</v>
      </c>
      <c r="C1275" s="695" t="s">
        <v>4413</v>
      </c>
      <c r="D1275" s="101" t="s">
        <v>4416</v>
      </c>
      <c r="E1275" s="109" t="s">
        <v>176</v>
      </c>
      <c r="F1275" s="62" t="s">
        <v>4417</v>
      </c>
      <c r="G1275" s="142">
        <v>540</v>
      </c>
      <c r="H1275" s="142">
        <v>550</v>
      </c>
      <c r="I1275" s="148">
        <v>0.019</v>
      </c>
      <c r="J1275" s="147" t="s">
        <v>176</v>
      </c>
      <c r="K1275" s="147" t="s">
        <v>3338</v>
      </c>
    </row>
    <row r="1276" ht="18.95" hidden="1" customHeight="1" spans="1:11">
      <c r="A1276" s="139" t="s">
        <v>165</v>
      </c>
      <c r="B1276" s="109"/>
      <c r="C1276" s="695" t="s">
        <v>4413</v>
      </c>
      <c r="D1276" s="101" t="s">
        <v>4418</v>
      </c>
      <c r="E1276" s="109" t="s">
        <v>176</v>
      </c>
      <c r="F1276" s="62" t="s">
        <v>4419</v>
      </c>
      <c r="G1276" s="142">
        <v>8044</v>
      </c>
      <c r="H1276" s="142">
        <v>8300</v>
      </c>
      <c r="I1276" s="148">
        <v>0.032</v>
      </c>
      <c r="J1276" s="147" t="s">
        <v>176</v>
      </c>
      <c r="K1276" s="147" t="s">
        <v>3338</v>
      </c>
    </row>
    <row r="1277" ht="18.95" hidden="1" customHeight="1" spans="1:11">
      <c r="A1277" s="139" t="s">
        <v>165</v>
      </c>
      <c r="B1277" s="109" t="s">
        <v>165</v>
      </c>
      <c r="C1277" s="695" t="s">
        <v>4413</v>
      </c>
      <c r="D1277" s="101" t="s">
        <v>4420</v>
      </c>
      <c r="E1277" s="109" t="s">
        <v>176</v>
      </c>
      <c r="F1277" s="62" t="s">
        <v>4421</v>
      </c>
      <c r="G1277" s="142">
        <v>0</v>
      </c>
      <c r="H1277" s="142">
        <v>0</v>
      </c>
      <c r="I1277" s="148" t="s">
        <v>165</v>
      </c>
      <c r="J1277" s="147" t="s">
        <v>3338</v>
      </c>
      <c r="K1277" s="147" t="s">
        <v>3338</v>
      </c>
    </row>
    <row r="1278" ht="18.95" hidden="1" customHeight="1" spans="1:11">
      <c r="A1278" s="139" t="s">
        <v>165</v>
      </c>
      <c r="B1278" s="109" t="s">
        <v>165</v>
      </c>
      <c r="C1278" s="695" t="s">
        <v>4413</v>
      </c>
      <c r="D1278" s="101" t="s">
        <v>4422</v>
      </c>
      <c r="E1278" s="109" t="s">
        <v>176</v>
      </c>
      <c r="F1278" s="68" t="s">
        <v>4423</v>
      </c>
      <c r="G1278" s="142">
        <v>2226</v>
      </c>
      <c r="H1278" s="143">
        <v>2250</v>
      </c>
      <c r="I1278" s="149">
        <v>0.011</v>
      </c>
      <c r="J1278" s="147" t="s">
        <v>176</v>
      </c>
      <c r="K1278" s="147" t="s">
        <v>3338</v>
      </c>
    </row>
    <row r="1279" ht="18.95" hidden="1" customHeight="1" spans="1:11">
      <c r="A1279" s="139" t="s">
        <v>165</v>
      </c>
      <c r="B1279" s="695" t="s">
        <v>2342</v>
      </c>
      <c r="C1279" s="109"/>
      <c r="D1279" s="101" t="s">
        <v>4424</v>
      </c>
      <c r="E1279" s="109"/>
      <c r="F1279" s="62" t="s">
        <v>2417</v>
      </c>
      <c r="G1279" s="141">
        <v>10037</v>
      </c>
      <c r="H1279" s="141">
        <v>10180</v>
      </c>
      <c r="I1279" s="148">
        <v>0.014</v>
      </c>
      <c r="J1279" s="147" t="s">
        <v>176</v>
      </c>
      <c r="K1279" s="147" t="s">
        <v>176</v>
      </c>
    </row>
    <row r="1280" ht="18.95" hidden="1" customHeight="1" spans="1:11">
      <c r="A1280" s="139" t="s">
        <v>165</v>
      </c>
      <c r="B1280" s="109" t="s">
        <v>165</v>
      </c>
      <c r="C1280" s="695" t="s">
        <v>4424</v>
      </c>
      <c r="D1280" s="101" t="s">
        <v>4425</v>
      </c>
      <c r="E1280" s="109" t="s">
        <v>176</v>
      </c>
      <c r="F1280" s="62" t="s">
        <v>4426</v>
      </c>
      <c r="G1280" s="142">
        <v>0</v>
      </c>
      <c r="H1280" s="142">
        <v>0</v>
      </c>
      <c r="I1280" s="148" t="s">
        <v>165</v>
      </c>
      <c r="J1280" s="147" t="s">
        <v>3338</v>
      </c>
      <c r="K1280" s="147" t="s">
        <v>3338</v>
      </c>
    </row>
    <row r="1281" ht="18.95" hidden="1" customHeight="1" spans="1:11">
      <c r="A1281" s="139" t="s">
        <v>165</v>
      </c>
      <c r="B1281" s="109" t="s">
        <v>165</v>
      </c>
      <c r="C1281" s="695" t="s">
        <v>4424</v>
      </c>
      <c r="D1281" s="101" t="s">
        <v>4427</v>
      </c>
      <c r="E1281" s="109" t="s">
        <v>176</v>
      </c>
      <c r="F1281" s="62" t="s">
        <v>4428</v>
      </c>
      <c r="G1281" s="142">
        <v>5691</v>
      </c>
      <c r="H1281" s="142">
        <v>5800</v>
      </c>
      <c r="I1281" s="148">
        <v>0.019</v>
      </c>
      <c r="J1281" s="147" t="s">
        <v>176</v>
      </c>
      <c r="K1281" s="147" t="s">
        <v>3338</v>
      </c>
    </row>
    <row r="1282" ht="18.95" hidden="1" customHeight="1" spans="1:11">
      <c r="A1282" s="139" t="s">
        <v>165</v>
      </c>
      <c r="B1282" s="109" t="s">
        <v>165</v>
      </c>
      <c r="C1282" s="695" t="s">
        <v>4424</v>
      </c>
      <c r="D1282" s="101" t="s">
        <v>4429</v>
      </c>
      <c r="E1282" s="109" t="s">
        <v>176</v>
      </c>
      <c r="F1282" s="62" t="s">
        <v>4430</v>
      </c>
      <c r="G1282" s="142">
        <v>1055</v>
      </c>
      <c r="H1282" s="141">
        <v>1070</v>
      </c>
      <c r="I1282" s="148">
        <v>0.014</v>
      </c>
      <c r="J1282" s="147" t="s">
        <v>176</v>
      </c>
      <c r="K1282" s="147" t="s">
        <v>3338</v>
      </c>
    </row>
    <row r="1283" ht="18.95" hidden="1" customHeight="1" spans="1:11">
      <c r="A1283" s="139" t="s">
        <v>165</v>
      </c>
      <c r="B1283" s="109" t="s">
        <v>165</v>
      </c>
      <c r="C1283" s="695" t="s">
        <v>4424</v>
      </c>
      <c r="D1283" s="101" t="s">
        <v>4431</v>
      </c>
      <c r="E1283" s="109" t="s">
        <v>176</v>
      </c>
      <c r="F1283" s="39" t="s">
        <v>4432</v>
      </c>
      <c r="G1283" s="142">
        <v>3204</v>
      </c>
      <c r="H1283" s="142">
        <v>3210</v>
      </c>
      <c r="I1283" s="148">
        <v>0.002</v>
      </c>
      <c r="J1283" s="147" t="s">
        <v>176</v>
      </c>
      <c r="K1283" s="147" t="s">
        <v>3338</v>
      </c>
    </row>
    <row r="1284" ht="18.95" hidden="1" customHeight="1" spans="1:11">
      <c r="A1284" s="139" t="s">
        <v>165</v>
      </c>
      <c r="B1284" s="109" t="s">
        <v>165</v>
      </c>
      <c r="C1284" s="695" t="s">
        <v>4424</v>
      </c>
      <c r="D1284" s="101" t="s">
        <v>4433</v>
      </c>
      <c r="E1284" s="109" t="s">
        <v>176</v>
      </c>
      <c r="F1284" s="62" t="s">
        <v>4434</v>
      </c>
      <c r="G1284" s="142">
        <v>0</v>
      </c>
      <c r="H1284" s="142">
        <v>0</v>
      </c>
      <c r="I1284" s="148" t="s">
        <v>165</v>
      </c>
      <c r="J1284" s="147" t="s">
        <v>3338</v>
      </c>
      <c r="K1284" s="147" t="s">
        <v>3338</v>
      </c>
    </row>
    <row r="1285" ht="18.95" hidden="1" customHeight="1" spans="1:11">
      <c r="A1285" s="139" t="s">
        <v>165</v>
      </c>
      <c r="B1285" s="109" t="s">
        <v>165</v>
      </c>
      <c r="C1285" s="695" t="s">
        <v>4424</v>
      </c>
      <c r="D1285" s="101" t="s">
        <v>4435</v>
      </c>
      <c r="E1285" s="109" t="s">
        <v>176</v>
      </c>
      <c r="F1285" s="62" t="s">
        <v>4436</v>
      </c>
      <c r="G1285" s="142">
        <v>0</v>
      </c>
      <c r="H1285" s="142">
        <v>0</v>
      </c>
      <c r="I1285" s="148" t="s">
        <v>165</v>
      </c>
      <c r="J1285" s="147" t="s">
        <v>3338</v>
      </c>
      <c r="K1285" s="147" t="s">
        <v>3338</v>
      </c>
    </row>
    <row r="1286" ht="18.95" hidden="1" customHeight="1" spans="1:11">
      <c r="A1286" s="139" t="s">
        <v>165</v>
      </c>
      <c r="B1286" s="109" t="s">
        <v>165</v>
      </c>
      <c r="C1286" s="695" t="s">
        <v>4424</v>
      </c>
      <c r="D1286" s="101" t="s">
        <v>4437</v>
      </c>
      <c r="E1286" s="109" t="s">
        <v>176</v>
      </c>
      <c r="F1286" s="62" t="s">
        <v>4438</v>
      </c>
      <c r="G1286" s="142">
        <v>0</v>
      </c>
      <c r="H1286" s="142">
        <v>0</v>
      </c>
      <c r="I1286" s="148" t="s">
        <v>165</v>
      </c>
      <c r="J1286" s="147" t="s">
        <v>3338</v>
      </c>
      <c r="K1286" s="147" t="s">
        <v>3338</v>
      </c>
    </row>
    <row r="1287" ht="18.95" hidden="1" customHeight="1" spans="1:11">
      <c r="A1287" s="139" t="s">
        <v>165</v>
      </c>
      <c r="B1287" s="109" t="s">
        <v>165</v>
      </c>
      <c r="C1287" s="695" t="s">
        <v>4424</v>
      </c>
      <c r="D1287" s="101" t="s">
        <v>4439</v>
      </c>
      <c r="E1287" s="109" t="s">
        <v>176</v>
      </c>
      <c r="F1287" s="62" t="s">
        <v>4440</v>
      </c>
      <c r="G1287" s="142">
        <v>67</v>
      </c>
      <c r="H1287" s="142">
        <v>80</v>
      </c>
      <c r="I1287" s="148">
        <v>0.194</v>
      </c>
      <c r="J1287" s="147" t="s">
        <v>176</v>
      </c>
      <c r="K1287" s="147" t="s">
        <v>3338</v>
      </c>
    </row>
    <row r="1288" ht="18.95" hidden="1" customHeight="1" spans="1:11">
      <c r="A1288" s="139" t="s">
        <v>165</v>
      </c>
      <c r="B1288" s="109" t="s">
        <v>165</v>
      </c>
      <c r="C1288" s="695" t="s">
        <v>4424</v>
      </c>
      <c r="D1288" s="101" t="s">
        <v>4441</v>
      </c>
      <c r="E1288" s="109" t="s">
        <v>176</v>
      </c>
      <c r="F1288" s="62" t="s">
        <v>4442</v>
      </c>
      <c r="G1288" s="142">
        <v>20</v>
      </c>
      <c r="H1288" s="141">
        <v>20</v>
      </c>
      <c r="I1288" s="148">
        <v>0</v>
      </c>
      <c r="J1288" s="147" t="s">
        <v>176</v>
      </c>
      <c r="K1288" s="147" t="s">
        <v>3338</v>
      </c>
    </row>
    <row r="1289" ht="18.95" hidden="1" customHeight="1" spans="1:11">
      <c r="A1289" s="139" t="s">
        <v>165</v>
      </c>
      <c r="B1289" s="109" t="s">
        <v>165</v>
      </c>
      <c r="C1289" s="695" t="s">
        <v>4424</v>
      </c>
      <c r="D1289" s="101" t="s">
        <v>4443</v>
      </c>
      <c r="E1289" s="109" t="s">
        <v>176</v>
      </c>
      <c r="F1289" s="62" t="s">
        <v>4444</v>
      </c>
      <c r="G1289" s="142">
        <v>0</v>
      </c>
      <c r="H1289" s="142">
        <v>0</v>
      </c>
      <c r="I1289" s="148" t="s">
        <v>165</v>
      </c>
      <c r="J1289" s="147" t="s">
        <v>3338</v>
      </c>
      <c r="K1289" s="147" t="s">
        <v>3338</v>
      </c>
    </row>
    <row r="1290" ht="18.95" hidden="1" customHeight="1" spans="1:11">
      <c r="A1290" s="139" t="s">
        <v>165</v>
      </c>
      <c r="B1290" s="109" t="s">
        <v>165</v>
      </c>
      <c r="C1290" s="695" t="s">
        <v>4424</v>
      </c>
      <c r="D1290" s="101" t="s">
        <v>4445</v>
      </c>
      <c r="E1290" s="109" t="s">
        <v>176</v>
      </c>
      <c r="F1290" s="68" t="s">
        <v>4446</v>
      </c>
      <c r="G1290" s="142">
        <v>0</v>
      </c>
      <c r="H1290" s="143"/>
      <c r="I1290" s="149" t="s">
        <v>165</v>
      </c>
      <c r="J1290" s="147" t="s">
        <v>3338</v>
      </c>
      <c r="K1290" s="147" t="s">
        <v>3338</v>
      </c>
    </row>
    <row r="1291" ht="18.95" customHeight="1" spans="1:11">
      <c r="A1291" s="139" t="s">
        <v>164</v>
      </c>
      <c r="B1291" s="109" t="s">
        <v>165</v>
      </c>
      <c r="C1291" s="109"/>
      <c r="D1291" s="101" t="s">
        <v>2442</v>
      </c>
      <c r="E1291" s="109" t="s">
        <v>176</v>
      </c>
      <c r="F1291" s="67" t="s">
        <v>2441</v>
      </c>
      <c r="G1291" s="140">
        <v>0</v>
      </c>
      <c r="H1291" s="140">
        <v>460000</v>
      </c>
      <c r="I1291" s="146" t="s">
        <v>165</v>
      </c>
      <c r="J1291" s="147" t="s">
        <v>176</v>
      </c>
      <c r="K1291" s="147" t="s">
        <v>176</v>
      </c>
    </row>
    <row r="1292" ht="18.95" customHeight="1" spans="1:11">
      <c r="A1292" s="139" t="s">
        <v>164</v>
      </c>
      <c r="B1292" s="109"/>
      <c r="C1292" s="109"/>
      <c r="D1292" s="694" t="s">
        <v>2444</v>
      </c>
      <c r="E1292" s="109"/>
      <c r="F1292" s="67" t="s">
        <v>2443</v>
      </c>
      <c r="G1292" s="140">
        <v>1165842</v>
      </c>
      <c r="H1292" s="140">
        <v>428790</v>
      </c>
      <c r="I1292" s="146">
        <v>-0.632</v>
      </c>
      <c r="J1292" s="147" t="s">
        <v>176</v>
      </c>
      <c r="K1292" s="147" t="s">
        <v>176</v>
      </c>
    </row>
    <row r="1293" ht="18.95" hidden="1" customHeight="1" spans="1:11">
      <c r="A1293" s="139"/>
      <c r="B1293" s="695" t="s">
        <v>2444</v>
      </c>
      <c r="C1293" s="109"/>
      <c r="D1293" s="101" t="s">
        <v>2446</v>
      </c>
      <c r="E1293" s="109" t="s">
        <v>176</v>
      </c>
      <c r="F1293" s="62" t="s">
        <v>4447</v>
      </c>
      <c r="G1293" s="142">
        <v>0</v>
      </c>
      <c r="H1293" s="141"/>
      <c r="I1293" s="148" t="s">
        <v>165</v>
      </c>
      <c r="J1293" s="147" t="s">
        <v>3338</v>
      </c>
      <c r="K1293" s="147" t="s">
        <v>176</v>
      </c>
    </row>
    <row r="1294" ht="18.95" hidden="1" customHeight="1" spans="1:11">
      <c r="A1294" s="139" t="s">
        <v>165</v>
      </c>
      <c r="B1294" s="695" t="s">
        <v>2444</v>
      </c>
      <c r="C1294" s="109"/>
      <c r="D1294" s="101" t="s">
        <v>2448</v>
      </c>
      <c r="E1294" s="109" t="s">
        <v>176</v>
      </c>
      <c r="F1294" s="62" t="s">
        <v>4448</v>
      </c>
      <c r="G1294" s="142">
        <v>206990</v>
      </c>
      <c r="H1294" s="141">
        <v>73790</v>
      </c>
      <c r="I1294" s="148">
        <v>-0.644</v>
      </c>
      <c r="J1294" s="147" t="s">
        <v>176</v>
      </c>
      <c r="K1294" s="147" t="s">
        <v>176</v>
      </c>
    </row>
    <row r="1295" ht="18.95" hidden="1" customHeight="1" spans="1:11">
      <c r="A1295" s="139" t="s">
        <v>165</v>
      </c>
      <c r="B1295" s="695" t="s">
        <v>2444</v>
      </c>
      <c r="C1295" s="109"/>
      <c r="D1295" s="101" t="s">
        <v>2450</v>
      </c>
      <c r="E1295" s="109" t="s">
        <v>176</v>
      </c>
      <c r="F1295" s="62" t="s">
        <v>4449</v>
      </c>
      <c r="G1295" s="142">
        <v>1359</v>
      </c>
      <c r="H1295" s="141"/>
      <c r="I1295" s="148">
        <v>-1</v>
      </c>
      <c r="J1295" s="147" t="s">
        <v>176</v>
      </c>
      <c r="K1295" s="147" t="s">
        <v>176</v>
      </c>
    </row>
    <row r="1296" ht="18.95" hidden="1" customHeight="1" spans="1:11">
      <c r="A1296" s="139" t="s">
        <v>165</v>
      </c>
      <c r="B1296" s="695" t="s">
        <v>2444</v>
      </c>
      <c r="C1296" s="109"/>
      <c r="D1296" s="101" t="s">
        <v>2452</v>
      </c>
      <c r="E1296" s="109" t="s">
        <v>176</v>
      </c>
      <c r="F1296" s="62" t="s">
        <v>4450</v>
      </c>
      <c r="G1296" s="142">
        <v>1545</v>
      </c>
      <c r="H1296" s="141">
        <v>5000</v>
      </c>
      <c r="I1296" s="148">
        <v>2.236</v>
      </c>
      <c r="J1296" s="147" t="s">
        <v>176</v>
      </c>
      <c r="K1296" s="147" t="s">
        <v>176</v>
      </c>
    </row>
    <row r="1297" ht="18.95" hidden="1" customHeight="1" spans="1:11">
      <c r="A1297" s="139" t="s">
        <v>165</v>
      </c>
      <c r="B1297" s="695" t="s">
        <v>2444</v>
      </c>
      <c r="C1297" s="109"/>
      <c r="D1297" s="101" t="s">
        <v>2454</v>
      </c>
      <c r="E1297" s="109" t="s">
        <v>176</v>
      </c>
      <c r="F1297" s="62" t="s">
        <v>4451</v>
      </c>
      <c r="G1297" s="142">
        <v>950791</v>
      </c>
      <c r="H1297" s="141">
        <v>350000</v>
      </c>
      <c r="I1297" s="148">
        <v>-0.632</v>
      </c>
      <c r="J1297" s="147" t="s">
        <v>176</v>
      </c>
      <c r="K1297" s="147" t="s">
        <v>176</v>
      </c>
    </row>
    <row r="1298" ht="18.95" hidden="1" customHeight="1" spans="1:11">
      <c r="A1298" s="139" t="s">
        <v>165</v>
      </c>
      <c r="B1298" s="695" t="s">
        <v>2444</v>
      </c>
      <c r="C1298" s="109"/>
      <c r="D1298" s="101" t="s">
        <v>2456</v>
      </c>
      <c r="E1298" s="109" t="s">
        <v>176</v>
      </c>
      <c r="F1298" s="62" t="s">
        <v>4452</v>
      </c>
      <c r="G1298" s="142">
        <v>5157</v>
      </c>
      <c r="H1298" s="141"/>
      <c r="I1298" s="148">
        <v>-1</v>
      </c>
      <c r="J1298" s="147" t="s">
        <v>176</v>
      </c>
      <c r="K1298" s="147" t="s">
        <v>176</v>
      </c>
    </row>
    <row r="1299" ht="18.95" customHeight="1" spans="1:11">
      <c r="A1299" s="139" t="s">
        <v>164</v>
      </c>
      <c r="B1299" s="109" t="s">
        <v>165</v>
      </c>
      <c r="C1299" s="109"/>
      <c r="D1299" s="101" t="s">
        <v>2458</v>
      </c>
      <c r="E1299" s="109" t="s">
        <v>165</v>
      </c>
      <c r="F1299" s="67" t="s">
        <v>2457</v>
      </c>
      <c r="G1299" s="140">
        <v>657098</v>
      </c>
      <c r="H1299" s="140">
        <v>320000</v>
      </c>
      <c r="I1299" s="146">
        <v>-0.513</v>
      </c>
      <c r="J1299" s="147" t="s">
        <v>176</v>
      </c>
      <c r="K1299" s="147" t="s">
        <v>176</v>
      </c>
    </row>
    <row r="1300" ht="18.95" hidden="1" customHeight="1" spans="1:11">
      <c r="A1300" s="139" t="s">
        <v>165</v>
      </c>
      <c r="B1300" s="695" t="s">
        <v>2458</v>
      </c>
      <c r="C1300" s="109"/>
      <c r="D1300" s="101" t="s">
        <v>2460</v>
      </c>
      <c r="E1300" s="109" t="s">
        <v>176</v>
      </c>
      <c r="F1300" s="62" t="s">
        <v>4453</v>
      </c>
      <c r="G1300" s="142">
        <v>0</v>
      </c>
      <c r="H1300" s="141">
        <v>320000</v>
      </c>
      <c r="I1300" s="148" t="s">
        <v>165</v>
      </c>
      <c r="J1300" s="147" t="s">
        <v>176</v>
      </c>
      <c r="K1300" s="147" t="s">
        <v>176</v>
      </c>
    </row>
    <row r="1301" ht="18.95" hidden="1" customHeight="1" spans="1:11">
      <c r="A1301" s="139" t="s">
        <v>165</v>
      </c>
      <c r="B1301" s="695" t="s">
        <v>2458</v>
      </c>
      <c r="C1301" s="109"/>
      <c r="D1301" s="694" t="s">
        <v>2462</v>
      </c>
      <c r="E1301" s="109" t="s">
        <v>176</v>
      </c>
      <c r="F1301" s="62" t="s">
        <v>4309</v>
      </c>
      <c r="G1301" s="142">
        <v>657098</v>
      </c>
      <c r="H1301" s="141"/>
      <c r="I1301" s="148">
        <v>-1</v>
      </c>
      <c r="J1301" s="147" t="s">
        <v>176</v>
      </c>
      <c r="K1301" s="147" t="s">
        <v>176</v>
      </c>
    </row>
    <row r="1302" ht="18.95" hidden="1" customHeight="1" spans="1:11">
      <c r="A1302" s="157"/>
      <c r="B1302" s="157"/>
      <c r="C1302" s="157"/>
      <c r="D1302" s="157"/>
      <c r="E1302" s="157"/>
      <c r="F1302" s="158"/>
      <c r="G1302" s="142"/>
      <c r="H1302" s="142">
        <v>0</v>
      </c>
      <c r="I1302" s="148"/>
      <c r="J1302" s="147"/>
      <c r="K1302" s="147"/>
    </row>
    <row r="1303" ht="18.95" hidden="1" customHeight="1" spans="1:11">
      <c r="A1303" s="157"/>
      <c r="B1303" s="157"/>
      <c r="C1303" s="157"/>
      <c r="D1303" s="157"/>
      <c r="E1303" s="157"/>
      <c r="F1303" s="158"/>
      <c r="G1303" s="38"/>
      <c r="H1303" s="38">
        <v>0</v>
      </c>
      <c r="I1303" s="172" t="s">
        <v>165</v>
      </c>
      <c r="J1303" s="147"/>
      <c r="K1303" s="147"/>
    </row>
    <row r="1304" ht="18.95" hidden="1" customHeight="1" spans="1:11">
      <c r="A1304" s="159"/>
      <c r="B1304" s="159"/>
      <c r="C1304" s="159"/>
      <c r="D1304" s="159"/>
      <c r="E1304" s="159"/>
      <c r="F1304" s="160" t="s">
        <v>94</v>
      </c>
      <c r="G1304" s="161">
        <v>44383216</v>
      </c>
      <c r="H1304" s="161">
        <v>45720000</v>
      </c>
      <c r="I1304" s="173">
        <v>0.03</v>
      </c>
      <c r="J1304" s="147" t="s">
        <v>176</v>
      </c>
      <c r="K1304" s="147" t="s">
        <v>176</v>
      </c>
    </row>
    <row r="1305" ht="18.95" hidden="1" customHeight="1" spans="1:11">
      <c r="A1305" s="162"/>
      <c r="B1305" s="162"/>
      <c r="C1305" s="162"/>
      <c r="D1305" s="162"/>
      <c r="E1305" s="162"/>
      <c r="F1305" s="163" t="s">
        <v>4454</v>
      </c>
      <c r="G1305" s="164">
        <v>0</v>
      </c>
      <c r="H1305" s="164"/>
      <c r="I1305" s="165"/>
      <c r="J1305" s="147" t="s">
        <v>3338</v>
      </c>
      <c r="K1305" s="147" t="s">
        <v>176</v>
      </c>
    </row>
    <row r="1306" ht="18.95" hidden="1" customHeight="1" spans="1:11">
      <c r="A1306" s="162"/>
      <c r="B1306" s="162"/>
      <c r="C1306" s="162"/>
      <c r="D1306" s="162"/>
      <c r="E1306" s="162"/>
      <c r="F1306" s="163" t="s">
        <v>3377</v>
      </c>
      <c r="G1306" s="165">
        <v>3141937</v>
      </c>
      <c r="H1306" s="165">
        <v>63000</v>
      </c>
      <c r="I1306" s="165"/>
      <c r="J1306" s="147" t="s">
        <v>176</v>
      </c>
      <c r="K1306" s="147" t="s">
        <v>176</v>
      </c>
    </row>
    <row r="1307" ht="18.95" hidden="1" customHeight="1" spans="1:11">
      <c r="A1307" s="166"/>
      <c r="B1307" s="166"/>
      <c r="C1307" s="166"/>
      <c r="D1307" s="166"/>
      <c r="E1307" s="166"/>
      <c r="F1307" s="167" t="s">
        <v>4455</v>
      </c>
      <c r="G1307" s="168">
        <v>0</v>
      </c>
      <c r="H1307" s="169"/>
      <c r="I1307" s="169"/>
      <c r="J1307" s="147" t="s">
        <v>3338</v>
      </c>
      <c r="K1307" s="147" t="s">
        <v>176</v>
      </c>
    </row>
    <row r="1308" ht="18.95" hidden="1" customHeight="1" spans="1:11">
      <c r="A1308" s="166"/>
      <c r="B1308" s="166"/>
      <c r="C1308" s="166"/>
      <c r="D1308" s="166"/>
      <c r="E1308" s="166"/>
      <c r="F1308" s="167" t="s">
        <v>4456</v>
      </c>
      <c r="G1308" s="168">
        <v>22643</v>
      </c>
      <c r="H1308" s="169">
        <v>25000</v>
      </c>
      <c r="I1308" s="169"/>
      <c r="J1308" s="147" t="s">
        <v>176</v>
      </c>
      <c r="K1308" s="147" t="s">
        <v>176</v>
      </c>
    </row>
    <row r="1309" ht="18.95" hidden="1" customHeight="1" spans="1:11">
      <c r="A1309" s="166"/>
      <c r="B1309" s="166"/>
      <c r="C1309" s="166"/>
      <c r="D1309" s="166"/>
      <c r="E1309" s="166"/>
      <c r="F1309" s="167" t="s">
        <v>4457</v>
      </c>
      <c r="G1309" s="168">
        <v>94425</v>
      </c>
      <c r="H1309" s="169">
        <v>38000</v>
      </c>
      <c r="I1309" s="169"/>
      <c r="J1309" s="147" t="s">
        <v>176</v>
      </c>
      <c r="K1309" s="147" t="s">
        <v>176</v>
      </c>
    </row>
    <row r="1310" ht="18.95" hidden="1" customHeight="1" spans="1:11">
      <c r="A1310" s="166"/>
      <c r="B1310" s="166"/>
      <c r="C1310" s="166"/>
      <c r="D1310" s="166"/>
      <c r="E1310" s="166"/>
      <c r="F1310" s="167" t="s">
        <v>4458</v>
      </c>
      <c r="G1310" s="168">
        <v>57206</v>
      </c>
      <c r="H1310" s="169"/>
      <c r="I1310" s="169"/>
      <c r="J1310" s="147" t="s">
        <v>176</v>
      </c>
      <c r="K1310" s="147" t="s">
        <v>176</v>
      </c>
    </row>
    <row r="1311" ht="18.95" hidden="1" customHeight="1" spans="1:11">
      <c r="A1311" s="166"/>
      <c r="B1311" s="166"/>
      <c r="C1311" s="166"/>
      <c r="D1311" s="166"/>
      <c r="E1311" s="166"/>
      <c r="F1311" s="167" t="s">
        <v>3380</v>
      </c>
      <c r="G1311" s="168">
        <v>2967663</v>
      </c>
      <c r="H1311" s="168"/>
      <c r="I1311" s="169"/>
      <c r="J1311" s="147" t="s">
        <v>176</v>
      </c>
      <c r="K1311" s="147" t="s">
        <v>176</v>
      </c>
    </row>
    <row r="1312" ht="18.95" hidden="1" customHeight="1" spans="1:11">
      <c r="A1312" s="170"/>
      <c r="B1312" s="170"/>
      <c r="C1312" s="170"/>
      <c r="D1312" s="170"/>
      <c r="E1312" s="170"/>
      <c r="F1312" s="171" t="s">
        <v>4459</v>
      </c>
      <c r="G1312" s="168">
        <v>2652437</v>
      </c>
      <c r="H1312" s="168"/>
      <c r="I1312" s="169"/>
      <c r="J1312" s="147" t="s">
        <v>176</v>
      </c>
      <c r="K1312" s="147" t="s">
        <v>176</v>
      </c>
    </row>
    <row r="1313" ht="18.95" hidden="1" customHeight="1" spans="1:11">
      <c r="A1313" s="170"/>
      <c r="B1313" s="170"/>
      <c r="C1313" s="170"/>
      <c r="D1313" s="170"/>
      <c r="E1313" s="170"/>
      <c r="F1313" s="171" t="s">
        <v>154</v>
      </c>
      <c r="G1313" s="168">
        <v>315226</v>
      </c>
      <c r="H1313" s="168"/>
      <c r="I1313" s="169"/>
      <c r="J1313" s="147" t="s">
        <v>176</v>
      </c>
      <c r="K1313" s="147" t="s">
        <v>176</v>
      </c>
    </row>
    <row r="1314" ht="18.95" hidden="1" customHeight="1" spans="1:11">
      <c r="A1314" s="170"/>
      <c r="B1314" s="170"/>
      <c r="C1314" s="170"/>
      <c r="D1314" s="170"/>
      <c r="E1314" s="170"/>
      <c r="F1314" s="171"/>
      <c r="G1314" s="168"/>
      <c r="H1314" s="168"/>
      <c r="I1314" s="169"/>
      <c r="J1314" s="147" t="s">
        <v>3376</v>
      </c>
      <c r="K1314" s="147" t="s">
        <v>176</v>
      </c>
    </row>
    <row r="1315" ht="18.95" hidden="1" customHeight="1" spans="1:11">
      <c r="A1315" s="170"/>
      <c r="B1315" s="170"/>
      <c r="C1315" s="170"/>
      <c r="D1315" s="170"/>
      <c r="E1315" s="170"/>
      <c r="F1315" s="171"/>
      <c r="G1315" s="168"/>
      <c r="H1315" s="168"/>
      <c r="I1315" s="169"/>
      <c r="J1315" s="147" t="s">
        <v>3376</v>
      </c>
      <c r="K1315" s="147" t="s">
        <v>176</v>
      </c>
    </row>
    <row r="1316" ht="18.95" hidden="1" customHeight="1" spans="6:11">
      <c r="F1316" s="160" t="s">
        <v>133</v>
      </c>
      <c r="G1316" s="165">
        <v>47525153</v>
      </c>
      <c r="H1316" s="165">
        <v>45783000</v>
      </c>
      <c r="I1316" s="173"/>
      <c r="J1316" s="147" t="s">
        <v>176</v>
      </c>
      <c r="K1316" s="147" t="s">
        <v>176</v>
      </c>
    </row>
  </sheetData>
  <autoFilter ref="A3:K1316">
    <filterColumn colId="0">
      <customFilters>
        <customFilter operator="notEqual" val=""/>
      </customFilters>
    </filterColumn>
    <extLst/>
  </autoFilter>
  <mergeCells count="1">
    <mergeCell ref="F1:I1"/>
  </mergeCells>
  <conditionalFormatting sqref="G3">
    <cfRule type="cellIs" dxfId="4" priority="1" stopIfTrue="1" operator="lessThanOrEqual">
      <formula>-1</formula>
    </cfRule>
  </conditionalFormatting>
  <conditionalFormatting sqref="I4:I65536">
    <cfRule type="cellIs" dxfId="6" priority="2" stopIfTrue="1" operator="greaterThanOrEqual">
      <formula>10</formula>
    </cfRule>
    <cfRule type="cellIs" dxfId="4" priority="3" stopIfTrue="1" operator="lessThanOrEqual">
      <formula>-1</formula>
    </cfRule>
  </conditionalFormatting>
  <dataValidations count="1">
    <dataValidation type="textLength" operator="lessThanOrEqual" allowBlank="1" showInputMessage="1" showErrorMessage="1" errorTitle="提示" error="此处最多只能输入 [20] 个字符。" sqref="D651 B1126:B1128 C908:C917 D4:D649 D653:D718 D721:D791 D795:D949 D953:D1124 D1128:D1301">
      <formula1>20</formula1>
    </dataValidation>
  </dataValidations>
  <printOptions horizontalCentered="1"/>
  <pageMargins left="0.236220472440945" right="0.62992125984252" top="0.590551181102362" bottom="0.590551181102362" header="0.393700787401575" footer="0.393700787401575"/>
  <pageSetup paperSize="9" scale="94" orientation="portrait"/>
  <headerFooter alignWithMargins="0">
    <oddFooter>&amp;C— &amp;P —</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C1493"/>
  <sheetViews>
    <sheetView showGridLines="0" showZeros="0" topLeftCell="A1370" workbookViewId="0">
      <selection activeCell="H1388" sqref="H1388"/>
    </sheetView>
  </sheetViews>
  <sheetFormatPr defaultColWidth="9.125" defaultRowHeight="14.25" outlineLevelCol="2"/>
  <cols>
    <col min="1" max="1" width="9.125" style="4"/>
    <col min="2" max="2" width="52.25" style="123" customWidth="1"/>
    <col min="3" max="3" width="20.5" style="123" customWidth="1"/>
    <col min="4" max="257" width="9.125" style="4"/>
    <col min="258" max="258" width="52.25" style="4" customWidth="1"/>
    <col min="259" max="259" width="20.5" style="4" customWidth="1"/>
    <col min="260" max="513" width="9.125" style="4"/>
    <col min="514" max="514" width="52.25" style="4" customWidth="1"/>
    <col min="515" max="515" width="20.5" style="4" customWidth="1"/>
    <col min="516" max="769" width="9.125" style="4"/>
    <col min="770" max="770" width="52.25" style="4" customWidth="1"/>
    <col min="771" max="771" width="20.5" style="4" customWidth="1"/>
    <col min="772" max="1025" width="9.125" style="4"/>
    <col min="1026" max="1026" width="52.25" style="4" customWidth="1"/>
    <col min="1027" max="1027" width="20.5" style="4" customWidth="1"/>
    <col min="1028" max="1281" width="9.125" style="4"/>
    <col min="1282" max="1282" width="52.25" style="4" customWidth="1"/>
    <col min="1283" max="1283" width="20.5" style="4" customWidth="1"/>
    <col min="1284" max="1537" width="9.125" style="4"/>
    <col min="1538" max="1538" width="52.25" style="4" customWidth="1"/>
    <col min="1539" max="1539" width="20.5" style="4" customWidth="1"/>
    <col min="1540" max="1793" width="9.125" style="4"/>
    <col min="1794" max="1794" width="52.25" style="4" customWidth="1"/>
    <col min="1795" max="1795" width="20.5" style="4" customWidth="1"/>
    <col min="1796" max="2049" width="9.125" style="4"/>
    <col min="2050" max="2050" width="52.25" style="4" customWidth="1"/>
    <col min="2051" max="2051" width="20.5" style="4" customWidth="1"/>
    <col min="2052" max="2305" width="9.125" style="4"/>
    <col min="2306" max="2306" width="52.25" style="4" customWidth="1"/>
    <col min="2307" max="2307" width="20.5" style="4" customWidth="1"/>
    <col min="2308" max="2561" width="9.125" style="4"/>
    <col min="2562" max="2562" width="52.25" style="4" customWidth="1"/>
    <col min="2563" max="2563" width="20.5" style="4" customWidth="1"/>
    <col min="2564" max="2817" width="9.125" style="4"/>
    <col min="2818" max="2818" width="52.25" style="4" customWidth="1"/>
    <col min="2819" max="2819" width="20.5" style="4" customWidth="1"/>
    <col min="2820" max="3073" width="9.125" style="4"/>
    <col min="3074" max="3074" width="52.25" style="4" customWidth="1"/>
    <col min="3075" max="3075" width="20.5" style="4" customWidth="1"/>
    <col min="3076" max="3329" width="9.125" style="4"/>
    <col min="3330" max="3330" width="52.25" style="4" customWidth="1"/>
    <col min="3331" max="3331" width="20.5" style="4" customWidth="1"/>
    <col min="3332" max="3585" width="9.125" style="4"/>
    <col min="3586" max="3586" width="52.25" style="4" customWidth="1"/>
    <col min="3587" max="3587" width="20.5" style="4" customWidth="1"/>
    <col min="3588" max="3841" width="9.125" style="4"/>
    <col min="3842" max="3842" width="52.25" style="4" customWidth="1"/>
    <col min="3843" max="3843" width="20.5" style="4" customWidth="1"/>
    <col min="3844" max="4097" width="9.125" style="4"/>
    <col min="4098" max="4098" width="52.25" style="4" customWidth="1"/>
    <col min="4099" max="4099" width="20.5" style="4" customWidth="1"/>
    <col min="4100" max="4353" width="9.125" style="4"/>
    <col min="4354" max="4354" width="52.25" style="4" customWidth="1"/>
    <col min="4355" max="4355" width="20.5" style="4" customWidth="1"/>
    <col min="4356" max="4609" width="9.125" style="4"/>
    <col min="4610" max="4610" width="52.25" style="4" customWidth="1"/>
    <col min="4611" max="4611" width="20.5" style="4" customWidth="1"/>
    <col min="4612" max="4865" width="9.125" style="4"/>
    <col min="4866" max="4866" width="52.25" style="4" customWidth="1"/>
    <col min="4867" max="4867" width="20.5" style="4" customWidth="1"/>
    <col min="4868" max="5121" width="9.125" style="4"/>
    <col min="5122" max="5122" width="52.25" style="4" customWidth="1"/>
    <col min="5123" max="5123" width="20.5" style="4" customWidth="1"/>
    <col min="5124" max="5377" width="9.125" style="4"/>
    <col min="5378" max="5378" width="52.25" style="4" customWidth="1"/>
    <col min="5379" max="5379" width="20.5" style="4" customWidth="1"/>
    <col min="5380" max="5633" width="9.125" style="4"/>
    <col min="5634" max="5634" width="52.25" style="4" customWidth="1"/>
    <col min="5635" max="5635" width="20.5" style="4" customWidth="1"/>
    <col min="5636" max="5889" width="9.125" style="4"/>
    <col min="5890" max="5890" width="52.25" style="4" customWidth="1"/>
    <col min="5891" max="5891" width="20.5" style="4" customWidth="1"/>
    <col min="5892" max="6145" width="9.125" style="4"/>
    <col min="6146" max="6146" width="52.25" style="4" customWidth="1"/>
    <col min="6147" max="6147" width="20.5" style="4" customWidth="1"/>
    <col min="6148" max="6401" width="9.125" style="4"/>
    <col min="6402" max="6402" width="52.25" style="4" customWidth="1"/>
    <col min="6403" max="6403" width="20.5" style="4" customWidth="1"/>
    <col min="6404" max="6657" width="9.125" style="4"/>
    <col min="6658" max="6658" width="52.25" style="4" customWidth="1"/>
    <col min="6659" max="6659" width="20.5" style="4" customWidth="1"/>
    <col min="6660" max="6913" width="9.125" style="4"/>
    <col min="6914" max="6914" width="52.25" style="4" customWidth="1"/>
    <col min="6915" max="6915" width="20.5" style="4" customWidth="1"/>
    <col min="6916" max="7169" width="9.125" style="4"/>
    <col min="7170" max="7170" width="52.25" style="4" customWidth="1"/>
    <col min="7171" max="7171" width="20.5" style="4" customWidth="1"/>
    <col min="7172" max="7425" width="9.125" style="4"/>
    <col min="7426" max="7426" width="52.25" style="4" customWidth="1"/>
    <col min="7427" max="7427" width="20.5" style="4" customWidth="1"/>
    <col min="7428" max="7681" width="9.125" style="4"/>
    <col min="7682" max="7682" width="52.25" style="4" customWidth="1"/>
    <col min="7683" max="7683" width="20.5" style="4" customWidth="1"/>
    <col min="7684" max="7937" width="9.125" style="4"/>
    <col min="7938" max="7938" width="52.25" style="4" customWidth="1"/>
    <col min="7939" max="7939" width="20.5" style="4" customWidth="1"/>
    <col min="7940" max="8193" width="9.125" style="4"/>
    <col min="8194" max="8194" width="52.25" style="4" customWidth="1"/>
    <col min="8195" max="8195" width="20.5" style="4" customWidth="1"/>
    <col min="8196" max="8449" width="9.125" style="4"/>
    <col min="8450" max="8450" width="52.25" style="4" customWidth="1"/>
    <col min="8451" max="8451" width="20.5" style="4" customWidth="1"/>
    <col min="8452" max="8705" width="9.125" style="4"/>
    <col min="8706" max="8706" width="52.25" style="4" customWidth="1"/>
    <col min="8707" max="8707" width="20.5" style="4" customWidth="1"/>
    <col min="8708" max="8961" width="9.125" style="4"/>
    <col min="8962" max="8962" width="52.25" style="4" customWidth="1"/>
    <col min="8963" max="8963" width="20.5" style="4" customWidth="1"/>
    <col min="8964" max="9217" width="9.125" style="4"/>
    <col min="9218" max="9218" width="52.25" style="4" customWidth="1"/>
    <col min="9219" max="9219" width="20.5" style="4" customWidth="1"/>
    <col min="9220" max="9473" width="9.125" style="4"/>
    <col min="9474" max="9474" width="52.25" style="4" customWidth="1"/>
    <col min="9475" max="9475" width="20.5" style="4" customWidth="1"/>
    <col min="9476" max="9729" width="9.125" style="4"/>
    <col min="9730" max="9730" width="52.25" style="4" customWidth="1"/>
    <col min="9731" max="9731" width="20.5" style="4" customWidth="1"/>
    <col min="9732" max="9985" width="9.125" style="4"/>
    <col min="9986" max="9986" width="52.25" style="4" customWidth="1"/>
    <col min="9987" max="9987" width="20.5" style="4" customWidth="1"/>
    <col min="9988" max="10241" width="9.125" style="4"/>
    <col min="10242" max="10242" width="52.25" style="4" customWidth="1"/>
    <col min="10243" max="10243" width="20.5" style="4" customWidth="1"/>
    <col min="10244" max="10497" width="9.125" style="4"/>
    <col min="10498" max="10498" width="52.25" style="4" customWidth="1"/>
    <col min="10499" max="10499" width="20.5" style="4" customWidth="1"/>
    <col min="10500" max="10753" width="9.125" style="4"/>
    <col min="10754" max="10754" width="52.25" style="4" customWidth="1"/>
    <col min="10755" max="10755" width="20.5" style="4" customWidth="1"/>
    <col min="10756" max="11009" width="9.125" style="4"/>
    <col min="11010" max="11010" width="52.25" style="4" customWidth="1"/>
    <col min="11011" max="11011" width="20.5" style="4" customWidth="1"/>
    <col min="11012" max="11265" width="9.125" style="4"/>
    <col min="11266" max="11266" width="52.25" style="4" customWidth="1"/>
    <col min="11267" max="11267" width="20.5" style="4" customWidth="1"/>
    <col min="11268" max="11521" width="9.125" style="4"/>
    <col min="11522" max="11522" width="52.25" style="4" customWidth="1"/>
    <col min="11523" max="11523" width="20.5" style="4" customWidth="1"/>
    <col min="11524" max="11777" width="9.125" style="4"/>
    <col min="11778" max="11778" width="52.25" style="4" customWidth="1"/>
    <col min="11779" max="11779" width="20.5" style="4" customWidth="1"/>
    <col min="11780" max="12033" width="9.125" style="4"/>
    <col min="12034" max="12034" width="52.25" style="4" customWidth="1"/>
    <col min="12035" max="12035" width="20.5" style="4" customWidth="1"/>
    <col min="12036" max="12289" width="9.125" style="4"/>
    <col min="12290" max="12290" width="52.25" style="4" customWidth="1"/>
    <col min="12291" max="12291" width="20.5" style="4" customWidth="1"/>
    <col min="12292" max="12545" width="9.125" style="4"/>
    <col min="12546" max="12546" width="52.25" style="4" customWidth="1"/>
    <col min="12547" max="12547" width="20.5" style="4" customWidth="1"/>
    <col min="12548" max="12801" width="9.125" style="4"/>
    <col min="12802" max="12802" width="52.25" style="4" customWidth="1"/>
    <col min="12803" max="12803" width="20.5" style="4" customWidth="1"/>
    <col min="12804" max="13057" width="9.125" style="4"/>
    <col min="13058" max="13058" width="52.25" style="4" customWidth="1"/>
    <col min="13059" max="13059" width="20.5" style="4" customWidth="1"/>
    <col min="13060" max="13313" width="9.125" style="4"/>
    <col min="13314" max="13314" width="52.25" style="4" customWidth="1"/>
    <col min="13315" max="13315" width="20.5" style="4" customWidth="1"/>
    <col min="13316" max="13569" width="9.125" style="4"/>
    <col min="13570" max="13570" width="52.25" style="4" customWidth="1"/>
    <col min="13571" max="13571" width="20.5" style="4" customWidth="1"/>
    <col min="13572" max="13825" width="9.125" style="4"/>
    <col min="13826" max="13826" width="52.25" style="4" customWidth="1"/>
    <col min="13827" max="13827" width="20.5" style="4" customWidth="1"/>
    <col min="13828" max="14081" width="9.125" style="4"/>
    <col min="14082" max="14082" width="52.25" style="4" customWidth="1"/>
    <col min="14083" max="14083" width="20.5" style="4" customWidth="1"/>
    <col min="14084" max="14337" width="9.125" style="4"/>
    <col min="14338" max="14338" width="52.25" style="4" customWidth="1"/>
    <col min="14339" max="14339" width="20.5" style="4" customWidth="1"/>
    <col min="14340" max="14593" width="9.125" style="4"/>
    <col min="14594" max="14594" width="52.25" style="4" customWidth="1"/>
    <col min="14595" max="14595" width="20.5" style="4" customWidth="1"/>
    <col min="14596" max="14849" width="9.125" style="4"/>
    <col min="14850" max="14850" width="52.25" style="4" customWidth="1"/>
    <col min="14851" max="14851" width="20.5" style="4" customWidth="1"/>
    <col min="14852" max="15105" width="9.125" style="4"/>
    <col min="15106" max="15106" width="52.25" style="4" customWidth="1"/>
    <col min="15107" max="15107" width="20.5" style="4" customWidth="1"/>
    <col min="15108" max="15361" width="9.125" style="4"/>
    <col min="15362" max="15362" width="52.25" style="4" customWidth="1"/>
    <col min="15363" max="15363" width="20.5" style="4" customWidth="1"/>
    <col min="15364" max="15617" width="9.125" style="4"/>
    <col min="15618" max="15618" width="52.25" style="4" customWidth="1"/>
    <col min="15619" max="15619" width="20.5" style="4" customWidth="1"/>
    <col min="15620" max="15873" width="9.125" style="4"/>
    <col min="15874" max="15874" width="52.25" style="4" customWidth="1"/>
    <col min="15875" max="15875" width="20.5" style="4" customWidth="1"/>
    <col min="15876" max="16129" width="9.125" style="4"/>
    <col min="16130" max="16130" width="52.25" style="4" customWidth="1"/>
    <col min="16131" max="16131" width="20.5" style="4" customWidth="1"/>
    <col min="16132" max="16384" width="9.125" style="4"/>
  </cols>
  <sheetData>
    <row r="1" s="1" customFormat="1" ht="29.1" customHeight="1" spans="2:3">
      <c r="B1" s="89" t="s">
        <v>3234</v>
      </c>
      <c r="C1" s="89"/>
    </row>
    <row r="2" s="1" customFormat="1" ht="17.1" customHeight="1" spans="2:3">
      <c r="B2" s="6" t="s">
        <v>3235</v>
      </c>
      <c r="C2" s="6"/>
    </row>
    <row r="3" s="1" customFormat="1" ht="17.1" customHeight="1" spans="2:3">
      <c r="B3" s="6" t="s">
        <v>3212</v>
      </c>
      <c r="C3" s="6"/>
    </row>
    <row r="4" s="1" customFormat="1" ht="17.1" customHeight="1" spans="2:3">
      <c r="B4" s="7" t="s">
        <v>2709</v>
      </c>
      <c r="C4" s="7" t="s">
        <v>38</v>
      </c>
    </row>
    <row r="5" s="1" customFormat="1" ht="17.1" customHeight="1" spans="1:3">
      <c r="A5" s="124">
        <v>201</v>
      </c>
      <c r="B5" s="8" t="s">
        <v>166</v>
      </c>
      <c r="C5" s="9">
        <v>3885069</v>
      </c>
    </row>
    <row r="6" s="1" customFormat="1" ht="17.1" customHeight="1" spans="1:3">
      <c r="A6" s="124">
        <v>20101</v>
      </c>
      <c r="B6" s="8" t="s">
        <v>168</v>
      </c>
      <c r="C6" s="9">
        <v>116631</v>
      </c>
    </row>
    <row r="7" s="1" customFormat="1" ht="17.1" customHeight="1" spans="1:3">
      <c r="A7" s="124">
        <v>2010101</v>
      </c>
      <c r="B7" s="8" t="s">
        <v>170</v>
      </c>
      <c r="C7" s="9">
        <v>75262</v>
      </c>
    </row>
    <row r="8" s="1" customFormat="1" ht="17.1" customHeight="1" spans="1:3">
      <c r="A8" s="124">
        <v>2010102</v>
      </c>
      <c r="B8" s="8" t="s">
        <v>172</v>
      </c>
      <c r="C8" s="9">
        <v>10673</v>
      </c>
    </row>
    <row r="9" s="1" customFormat="1" ht="17.1" customHeight="1" spans="1:3">
      <c r="A9" s="124">
        <v>2010103</v>
      </c>
      <c r="B9" s="8" t="s">
        <v>174</v>
      </c>
      <c r="C9" s="9">
        <v>802</v>
      </c>
    </row>
    <row r="10" s="1" customFormat="1" ht="17.1" customHeight="1" spans="1:3">
      <c r="A10" s="124">
        <v>2010104</v>
      </c>
      <c r="B10" s="8" t="s">
        <v>177</v>
      </c>
      <c r="C10" s="9">
        <v>10770</v>
      </c>
    </row>
    <row r="11" s="1" customFormat="1" ht="17.1" customHeight="1" spans="1:3">
      <c r="A11" s="124">
        <v>2010105</v>
      </c>
      <c r="B11" s="8" t="s">
        <v>179</v>
      </c>
      <c r="C11" s="9">
        <v>1148</v>
      </c>
    </row>
    <row r="12" s="1" customFormat="1" ht="17.1" customHeight="1" spans="1:3">
      <c r="A12" s="124">
        <v>2010106</v>
      </c>
      <c r="B12" s="8" t="s">
        <v>181</v>
      </c>
      <c r="C12" s="9">
        <v>923</v>
      </c>
    </row>
    <row r="13" s="1" customFormat="1" ht="17.1" customHeight="1" spans="1:3">
      <c r="A13" s="124">
        <v>2010107</v>
      </c>
      <c r="B13" s="8" t="s">
        <v>183</v>
      </c>
      <c r="C13" s="9">
        <v>1397</v>
      </c>
    </row>
    <row r="14" s="1" customFormat="1" ht="17.1" customHeight="1" spans="1:3">
      <c r="A14" s="124">
        <v>2010108</v>
      </c>
      <c r="B14" s="8" t="s">
        <v>185</v>
      </c>
      <c r="C14" s="9">
        <v>7578</v>
      </c>
    </row>
    <row r="15" s="1" customFormat="1" ht="17.1" customHeight="1" spans="1:3">
      <c r="A15" s="124">
        <v>2010109</v>
      </c>
      <c r="B15" s="8" t="s">
        <v>187</v>
      </c>
      <c r="C15" s="9">
        <v>167</v>
      </c>
    </row>
    <row r="16" s="1" customFormat="1" ht="17.1" customHeight="1" spans="1:3">
      <c r="A16" s="124">
        <v>2010150</v>
      </c>
      <c r="B16" s="8" t="s">
        <v>189</v>
      </c>
      <c r="C16" s="9">
        <v>153</v>
      </c>
    </row>
    <row r="17" s="1" customFormat="1" ht="17.1" customHeight="1" spans="1:3">
      <c r="A17" s="124">
        <v>2010199</v>
      </c>
      <c r="B17" s="8" t="s">
        <v>191</v>
      </c>
      <c r="C17" s="9">
        <v>7758</v>
      </c>
    </row>
    <row r="18" s="1" customFormat="1" ht="17.1" customHeight="1" spans="1:3">
      <c r="A18" s="124">
        <v>20102</v>
      </c>
      <c r="B18" s="8" t="s">
        <v>193</v>
      </c>
      <c r="C18" s="9">
        <v>90754</v>
      </c>
    </row>
    <row r="19" s="1" customFormat="1" ht="17.1" customHeight="1" spans="1:3">
      <c r="A19" s="124">
        <v>2010201</v>
      </c>
      <c r="B19" s="8" t="s">
        <v>170</v>
      </c>
      <c r="C19" s="9">
        <v>57789</v>
      </c>
    </row>
    <row r="20" s="1" customFormat="1" ht="17.1" customHeight="1" spans="1:3">
      <c r="A20" s="124">
        <v>2010202</v>
      </c>
      <c r="B20" s="8" t="s">
        <v>172</v>
      </c>
      <c r="C20" s="9">
        <v>11464</v>
      </c>
    </row>
    <row r="21" s="1" customFormat="1" ht="17.1" customHeight="1" spans="1:3">
      <c r="A21" s="124">
        <v>2010203</v>
      </c>
      <c r="B21" s="8" t="s">
        <v>174</v>
      </c>
      <c r="C21" s="9">
        <v>281</v>
      </c>
    </row>
    <row r="22" s="1" customFormat="1" ht="17.1" customHeight="1" spans="1:3">
      <c r="A22" s="124">
        <v>2010204</v>
      </c>
      <c r="B22" s="8" t="s">
        <v>198</v>
      </c>
      <c r="C22" s="9">
        <v>7702</v>
      </c>
    </row>
    <row r="23" s="1" customFormat="1" ht="17.1" customHeight="1" spans="1:3">
      <c r="A23" s="124">
        <v>2010205</v>
      </c>
      <c r="B23" s="8" t="s">
        <v>200</v>
      </c>
      <c r="C23" s="9">
        <v>3081</v>
      </c>
    </row>
    <row r="24" s="1" customFormat="1" ht="17.1" customHeight="1" spans="1:3">
      <c r="A24" s="124">
        <v>2010206</v>
      </c>
      <c r="B24" s="8" t="s">
        <v>202</v>
      </c>
      <c r="C24" s="9">
        <v>1875</v>
      </c>
    </row>
    <row r="25" s="1" customFormat="1" ht="17.1" customHeight="1" spans="1:3">
      <c r="A25" s="124">
        <v>2010250</v>
      </c>
      <c r="B25" s="8" t="s">
        <v>189</v>
      </c>
      <c r="C25" s="9">
        <v>217</v>
      </c>
    </row>
    <row r="26" s="1" customFormat="1" ht="17.1" customHeight="1" spans="1:3">
      <c r="A26" s="124">
        <v>2010299</v>
      </c>
      <c r="B26" s="8" t="s">
        <v>205</v>
      </c>
      <c r="C26" s="9">
        <v>8345</v>
      </c>
    </row>
    <row r="27" s="1" customFormat="1" ht="17.1" customHeight="1" spans="1:3">
      <c r="A27" s="124">
        <v>20103</v>
      </c>
      <c r="B27" s="8" t="s">
        <v>207</v>
      </c>
      <c r="C27" s="9">
        <v>1043025</v>
      </c>
    </row>
    <row r="28" s="1" customFormat="1" ht="17.1" customHeight="1" spans="1:3">
      <c r="A28" s="124">
        <v>2010301</v>
      </c>
      <c r="B28" s="8" t="s">
        <v>170</v>
      </c>
      <c r="C28" s="9">
        <v>621266</v>
      </c>
    </row>
    <row r="29" s="1" customFormat="1" ht="17.1" customHeight="1" spans="1:3">
      <c r="A29" s="124">
        <v>2010302</v>
      </c>
      <c r="B29" s="8" t="s">
        <v>172</v>
      </c>
      <c r="C29" s="9">
        <v>150477</v>
      </c>
    </row>
    <row r="30" s="1" customFormat="1" ht="17.1" customHeight="1" spans="1:3">
      <c r="A30" s="124">
        <v>2010303</v>
      </c>
      <c r="B30" s="8" t="s">
        <v>174</v>
      </c>
      <c r="C30" s="9">
        <v>17332</v>
      </c>
    </row>
    <row r="31" s="1" customFormat="1" ht="17.1" customHeight="1" spans="1:3">
      <c r="A31" s="124">
        <v>2010304</v>
      </c>
      <c r="B31" s="8" t="s">
        <v>212</v>
      </c>
      <c r="C31" s="9">
        <v>534</v>
      </c>
    </row>
    <row r="32" s="1" customFormat="1" ht="17.1" customHeight="1" spans="1:3">
      <c r="A32" s="124">
        <v>2010305</v>
      </c>
      <c r="B32" s="8" t="s">
        <v>214</v>
      </c>
      <c r="C32" s="9">
        <v>3076</v>
      </c>
    </row>
    <row r="33" s="1" customFormat="1" ht="17.1" customHeight="1" spans="1:3">
      <c r="A33" s="124">
        <v>2010306</v>
      </c>
      <c r="B33" s="8" t="s">
        <v>216</v>
      </c>
      <c r="C33" s="9">
        <v>1279</v>
      </c>
    </row>
    <row r="34" s="1" customFormat="1" ht="17.1" customHeight="1" spans="1:3">
      <c r="A34" s="124">
        <v>2010307</v>
      </c>
      <c r="B34" s="8" t="s">
        <v>218</v>
      </c>
      <c r="C34" s="9">
        <v>2387</v>
      </c>
    </row>
    <row r="35" s="1" customFormat="1" ht="17.1" customHeight="1" spans="1:3">
      <c r="A35" s="124">
        <v>2010308</v>
      </c>
      <c r="B35" s="8" t="s">
        <v>220</v>
      </c>
      <c r="C35" s="9">
        <v>12240</v>
      </c>
    </row>
    <row r="36" s="1" customFormat="1" ht="17.1" customHeight="1" spans="1:3">
      <c r="A36" s="124">
        <v>2010309</v>
      </c>
      <c r="B36" s="8" t="s">
        <v>222</v>
      </c>
      <c r="C36" s="9">
        <v>1712</v>
      </c>
    </row>
    <row r="37" s="1" customFormat="1" ht="17.1" customHeight="1" spans="1:3">
      <c r="A37" s="124">
        <v>2010350</v>
      </c>
      <c r="B37" s="8" t="s">
        <v>189</v>
      </c>
      <c r="C37" s="9">
        <v>19030</v>
      </c>
    </row>
    <row r="38" s="1" customFormat="1" ht="17.1" customHeight="1" spans="1:3">
      <c r="A38" s="124">
        <v>2010399</v>
      </c>
      <c r="B38" s="8" t="s">
        <v>225</v>
      </c>
      <c r="C38" s="9">
        <v>213692</v>
      </c>
    </row>
    <row r="39" s="1" customFormat="1" ht="17.1" customHeight="1" spans="1:3">
      <c r="A39" s="124">
        <v>20104</v>
      </c>
      <c r="B39" s="8" t="s">
        <v>227</v>
      </c>
      <c r="C39" s="9">
        <v>246725</v>
      </c>
    </row>
    <row r="40" s="1" customFormat="1" ht="17.1" customHeight="1" spans="1:3">
      <c r="A40" s="124">
        <v>2010401</v>
      </c>
      <c r="B40" s="8" t="s">
        <v>170</v>
      </c>
      <c r="C40" s="9">
        <v>58684</v>
      </c>
    </row>
    <row r="41" s="1" customFormat="1" ht="17.1" customHeight="1" spans="1:3">
      <c r="A41" s="124">
        <v>2010402</v>
      </c>
      <c r="B41" s="8" t="s">
        <v>172</v>
      </c>
      <c r="C41" s="9">
        <v>19171</v>
      </c>
    </row>
    <row r="42" s="1" customFormat="1" ht="17.1" customHeight="1" spans="1:3">
      <c r="A42" s="124">
        <v>2010403</v>
      </c>
      <c r="B42" s="8" t="s">
        <v>174</v>
      </c>
      <c r="C42" s="9">
        <v>329</v>
      </c>
    </row>
    <row r="43" s="1" customFormat="1" ht="17.1" customHeight="1" spans="1:3">
      <c r="A43" s="124">
        <v>2010404</v>
      </c>
      <c r="B43" s="8" t="s">
        <v>232</v>
      </c>
      <c r="C43" s="9">
        <v>85483</v>
      </c>
    </row>
    <row r="44" s="1" customFormat="1" ht="17.1" customHeight="1" spans="1:3">
      <c r="A44" s="124">
        <v>2010405</v>
      </c>
      <c r="B44" s="8" t="s">
        <v>234</v>
      </c>
      <c r="C44" s="9">
        <v>586</v>
      </c>
    </row>
    <row r="45" s="1" customFormat="1" ht="17.1" customHeight="1" spans="1:3">
      <c r="A45" s="124">
        <v>2010406</v>
      </c>
      <c r="B45" s="8" t="s">
        <v>236</v>
      </c>
      <c r="C45" s="9">
        <v>9215</v>
      </c>
    </row>
    <row r="46" s="1" customFormat="1" ht="17.1" customHeight="1" spans="1:3">
      <c r="A46" s="124">
        <v>2010407</v>
      </c>
      <c r="B46" s="8" t="s">
        <v>238</v>
      </c>
      <c r="C46" s="9">
        <v>590</v>
      </c>
    </row>
    <row r="47" s="1" customFormat="1" ht="17.1" customHeight="1" spans="1:3">
      <c r="A47" s="124">
        <v>2010408</v>
      </c>
      <c r="B47" s="8" t="s">
        <v>240</v>
      </c>
      <c r="C47" s="9">
        <v>2909</v>
      </c>
    </row>
    <row r="48" s="1" customFormat="1" ht="17.1" customHeight="1" spans="1:3">
      <c r="A48" s="124">
        <v>2010409</v>
      </c>
      <c r="B48" s="8" t="s">
        <v>242</v>
      </c>
      <c r="C48" s="9">
        <v>9</v>
      </c>
    </row>
    <row r="49" s="1" customFormat="1" ht="17.1" customHeight="1" spans="1:3">
      <c r="A49" s="124">
        <v>2010450</v>
      </c>
      <c r="B49" s="8" t="s">
        <v>189</v>
      </c>
      <c r="C49" s="9">
        <v>4576</v>
      </c>
    </row>
    <row r="50" s="1" customFormat="1" ht="17.1" customHeight="1" spans="1:3">
      <c r="A50" s="124">
        <v>2010499</v>
      </c>
      <c r="B50" s="8" t="s">
        <v>245</v>
      </c>
      <c r="C50" s="9">
        <v>65173</v>
      </c>
    </row>
    <row r="51" s="1" customFormat="1" ht="17.1" customHeight="1" spans="1:3">
      <c r="A51" s="124">
        <v>20105</v>
      </c>
      <c r="B51" s="8" t="s">
        <v>247</v>
      </c>
      <c r="C51" s="9">
        <v>52757</v>
      </c>
    </row>
    <row r="52" s="1" customFormat="1" ht="17.1" customHeight="1" spans="1:3">
      <c r="A52" s="124">
        <v>2010501</v>
      </c>
      <c r="B52" s="8" t="s">
        <v>170</v>
      </c>
      <c r="C52" s="9">
        <v>28158</v>
      </c>
    </row>
    <row r="53" s="1" customFormat="1" ht="17.1" customHeight="1" spans="1:3">
      <c r="A53" s="124">
        <v>2010502</v>
      </c>
      <c r="B53" s="8" t="s">
        <v>172</v>
      </c>
      <c r="C53" s="9">
        <v>1854</v>
      </c>
    </row>
    <row r="54" s="1" customFormat="1" ht="17.1" customHeight="1" spans="1:3">
      <c r="A54" s="124">
        <v>2010503</v>
      </c>
      <c r="B54" s="8" t="s">
        <v>174</v>
      </c>
      <c r="C54" s="9">
        <v>187</v>
      </c>
    </row>
    <row r="55" s="1" customFormat="1" ht="17.1" customHeight="1" spans="1:3">
      <c r="A55" s="124">
        <v>2010504</v>
      </c>
      <c r="B55" s="8" t="s">
        <v>252</v>
      </c>
      <c r="C55" s="9">
        <v>1195</v>
      </c>
    </row>
    <row r="56" s="1" customFormat="1" ht="17.1" customHeight="1" spans="1:3">
      <c r="A56" s="124">
        <v>2010505</v>
      </c>
      <c r="B56" s="8" t="s">
        <v>254</v>
      </c>
      <c r="C56" s="9">
        <v>4225</v>
      </c>
    </row>
    <row r="57" s="1" customFormat="1" ht="17.1" customHeight="1" spans="1:3">
      <c r="A57" s="124">
        <v>2010506</v>
      </c>
      <c r="B57" s="8" t="s">
        <v>256</v>
      </c>
      <c r="C57" s="9">
        <v>1007</v>
      </c>
    </row>
    <row r="58" s="1" customFormat="1" ht="17.1" customHeight="1" spans="1:3">
      <c r="A58" s="124">
        <v>2010507</v>
      </c>
      <c r="B58" s="8" t="s">
        <v>258</v>
      </c>
      <c r="C58" s="9">
        <v>2306</v>
      </c>
    </row>
    <row r="59" s="1" customFormat="1" ht="17.1" customHeight="1" spans="1:3">
      <c r="A59" s="124">
        <v>2010508</v>
      </c>
      <c r="B59" s="8" t="s">
        <v>260</v>
      </c>
      <c r="C59" s="9">
        <v>5266</v>
      </c>
    </row>
    <row r="60" s="1" customFormat="1" ht="17.1" customHeight="1" spans="1:3">
      <c r="A60" s="124">
        <v>2010550</v>
      </c>
      <c r="B60" s="8" t="s">
        <v>189</v>
      </c>
      <c r="C60" s="9">
        <v>3624</v>
      </c>
    </row>
    <row r="61" s="1" customFormat="1" ht="17.1" customHeight="1" spans="1:3">
      <c r="A61" s="124">
        <v>2010599</v>
      </c>
      <c r="B61" s="8" t="s">
        <v>263</v>
      </c>
      <c r="C61" s="9">
        <v>4935</v>
      </c>
    </row>
    <row r="62" s="1" customFormat="1" ht="17.1" customHeight="1" spans="1:3">
      <c r="A62" s="124">
        <v>20106</v>
      </c>
      <c r="B62" s="8" t="s">
        <v>265</v>
      </c>
      <c r="C62" s="9">
        <v>206340</v>
      </c>
    </row>
    <row r="63" s="1" customFormat="1" ht="17.1" customHeight="1" spans="1:3">
      <c r="A63" s="124">
        <v>2010601</v>
      </c>
      <c r="B63" s="8" t="s">
        <v>170</v>
      </c>
      <c r="C63" s="9">
        <v>122671</v>
      </c>
    </row>
    <row r="64" s="1" customFormat="1" ht="17.1" customHeight="1" spans="1:3">
      <c r="A64" s="124">
        <v>2010602</v>
      </c>
      <c r="B64" s="8" t="s">
        <v>172</v>
      </c>
      <c r="C64" s="9">
        <v>17223</v>
      </c>
    </row>
    <row r="65" s="1" customFormat="1" ht="17.1" customHeight="1" spans="1:3">
      <c r="A65" s="124">
        <v>2010603</v>
      </c>
      <c r="B65" s="8" t="s">
        <v>174</v>
      </c>
      <c r="C65" s="9">
        <v>204</v>
      </c>
    </row>
    <row r="66" s="1" customFormat="1" ht="17.1" customHeight="1" spans="1:3">
      <c r="A66" s="124">
        <v>2010604</v>
      </c>
      <c r="B66" s="125" t="s">
        <v>270</v>
      </c>
      <c r="C66" s="112">
        <v>1398</v>
      </c>
    </row>
    <row r="67" s="1" customFormat="1" ht="17.1" customHeight="1" spans="1:3">
      <c r="A67" s="124">
        <v>2010605</v>
      </c>
      <c r="B67" s="8" t="s">
        <v>272</v>
      </c>
      <c r="C67" s="9">
        <v>4737</v>
      </c>
    </row>
    <row r="68" s="1" customFormat="1" ht="17.1" customHeight="1" spans="1:3">
      <c r="A68" s="124">
        <v>2010606</v>
      </c>
      <c r="B68" s="8" t="s">
        <v>274</v>
      </c>
      <c r="C68" s="9">
        <v>130</v>
      </c>
    </row>
    <row r="69" s="1" customFormat="1" ht="17.1" customHeight="1" spans="1:3">
      <c r="A69" s="124">
        <v>2010607</v>
      </c>
      <c r="B69" s="8" t="s">
        <v>276</v>
      </c>
      <c r="C69" s="9">
        <v>5267</v>
      </c>
    </row>
    <row r="70" s="1" customFormat="1" ht="17.1" customHeight="1" spans="1:3">
      <c r="A70" s="124">
        <v>2010608</v>
      </c>
      <c r="B70" s="8" t="s">
        <v>278</v>
      </c>
      <c r="C70" s="9">
        <v>2477</v>
      </c>
    </row>
    <row r="71" s="1" customFormat="1" ht="17.1" customHeight="1" spans="1:3">
      <c r="A71" s="124">
        <v>2010650</v>
      </c>
      <c r="B71" s="8" t="s">
        <v>189</v>
      </c>
      <c r="C71" s="9">
        <v>6837</v>
      </c>
    </row>
    <row r="72" s="1" customFormat="1" ht="17.1" customHeight="1" spans="1:3">
      <c r="A72" s="124">
        <v>2010699</v>
      </c>
      <c r="B72" s="8" t="s">
        <v>281</v>
      </c>
      <c r="C72" s="9">
        <v>45396</v>
      </c>
    </row>
    <row r="73" s="1" customFormat="1" ht="17.1" customHeight="1" spans="1:3">
      <c r="A73" s="124">
        <v>20107</v>
      </c>
      <c r="B73" s="8" t="s">
        <v>283</v>
      </c>
      <c r="C73" s="9">
        <v>305379</v>
      </c>
    </row>
    <row r="74" s="1" customFormat="1" ht="17.1" customHeight="1" spans="1:3">
      <c r="A74" s="124">
        <v>2010701</v>
      </c>
      <c r="B74" s="8" t="s">
        <v>170</v>
      </c>
      <c r="C74" s="9">
        <v>130972</v>
      </c>
    </row>
    <row r="75" s="1" customFormat="1" ht="17.1" customHeight="1" spans="1:3">
      <c r="A75" s="124">
        <v>2010702</v>
      </c>
      <c r="B75" s="8" t="s">
        <v>172</v>
      </c>
      <c r="C75" s="9">
        <v>31034</v>
      </c>
    </row>
    <row r="76" s="1" customFormat="1" ht="17.1" customHeight="1" spans="1:3">
      <c r="A76" s="124">
        <v>2010703</v>
      </c>
      <c r="B76" s="8" t="s">
        <v>174</v>
      </c>
      <c r="C76" s="9">
        <v>58</v>
      </c>
    </row>
    <row r="77" s="1" customFormat="1" ht="17.1" customHeight="1" spans="1:3">
      <c r="A77" s="124">
        <v>2010704</v>
      </c>
      <c r="B77" s="8" t="s">
        <v>288</v>
      </c>
      <c r="C77" s="9">
        <v>5032</v>
      </c>
    </row>
    <row r="78" s="1" customFormat="1" ht="17.1" customHeight="1" spans="1:3">
      <c r="A78" s="124">
        <v>2010705</v>
      </c>
      <c r="B78" s="8" t="s">
        <v>290</v>
      </c>
      <c r="C78" s="9">
        <v>2583</v>
      </c>
    </row>
    <row r="79" s="1" customFormat="1" ht="17.1" customHeight="1" spans="1:3">
      <c r="A79" s="124">
        <v>2010706</v>
      </c>
      <c r="B79" s="8" t="s">
        <v>292</v>
      </c>
      <c r="C79" s="9">
        <v>38144</v>
      </c>
    </row>
    <row r="80" s="1" customFormat="1" ht="17.1" customHeight="1" spans="1:3">
      <c r="A80" s="124">
        <v>2010707</v>
      </c>
      <c r="B80" s="8" t="s">
        <v>294</v>
      </c>
      <c r="C80" s="9">
        <v>3424</v>
      </c>
    </row>
    <row r="81" s="1" customFormat="1" ht="17.1" customHeight="1" spans="1:3">
      <c r="A81" s="124">
        <v>2010708</v>
      </c>
      <c r="B81" s="8" t="s">
        <v>296</v>
      </c>
      <c r="C81" s="9">
        <v>11079</v>
      </c>
    </row>
    <row r="82" s="1" customFormat="1" ht="17.1" customHeight="1" spans="1:3">
      <c r="A82" s="124">
        <v>2010709</v>
      </c>
      <c r="B82" s="8" t="s">
        <v>276</v>
      </c>
      <c r="C82" s="9">
        <v>5819</v>
      </c>
    </row>
    <row r="83" s="1" customFormat="1" ht="17.1" customHeight="1" spans="1:3">
      <c r="A83" s="124">
        <v>2010750</v>
      </c>
      <c r="B83" s="8" t="s">
        <v>189</v>
      </c>
      <c r="C83" s="9">
        <v>140</v>
      </c>
    </row>
    <row r="84" s="1" customFormat="1" ht="17.1" customHeight="1" spans="1:3">
      <c r="A84" s="124">
        <v>2010799</v>
      </c>
      <c r="B84" s="8" t="s">
        <v>300</v>
      </c>
      <c r="C84" s="9">
        <v>77094</v>
      </c>
    </row>
    <row r="85" s="1" customFormat="1" ht="17.1" customHeight="1" spans="1:3">
      <c r="A85" s="124">
        <v>20108</v>
      </c>
      <c r="B85" s="8" t="s">
        <v>302</v>
      </c>
      <c r="C85" s="9">
        <v>62089</v>
      </c>
    </row>
    <row r="86" s="1" customFormat="1" ht="17.1" customHeight="1" spans="1:3">
      <c r="A86" s="124">
        <v>2010801</v>
      </c>
      <c r="B86" s="8" t="s">
        <v>170</v>
      </c>
      <c r="C86" s="9">
        <v>32209</v>
      </c>
    </row>
    <row r="87" s="1" customFormat="1" ht="17.1" customHeight="1" spans="1:3">
      <c r="A87" s="124">
        <v>2010802</v>
      </c>
      <c r="B87" s="8" t="s">
        <v>172</v>
      </c>
      <c r="C87" s="9">
        <v>4301</v>
      </c>
    </row>
    <row r="88" s="1" customFormat="1" ht="17.1" customHeight="1" spans="1:3">
      <c r="A88" s="124">
        <v>2010803</v>
      </c>
      <c r="B88" s="8" t="s">
        <v>174</v>
      </c>
      <c r="C88" s="9">
        <v>199</v>
      </c>
    </row>
    <row r="89" s="1" customFormat="1" ht="17.1" customHeight="1" spans="1:3">
      <c r="A89" s="124">
        <v>2010804</v>
      </c>
      <c r="B89" s="8" t="s">
        <v>307</v>
      </c>
      <c r="C89" s="9">
        <v>16148</v>
      </c>
    </row>
    <row r="90" s="1" customFormat="1" ht="17.1" customHeight="1" spans="1:3">
      <c r="A90" s="124">
        <v>2010805</v>
      </c>
      <c r="B90" s="8" t="s">
        <v>309</v>
      </c>
      <c r="C90" s="9">
        <v>953</v>
      </c>
    </row>
    <row r="91" s="1" customFormat="1" ht="17.1" customHeight="1" spans="1:3">
      <c r="A91" s="124">
        <v>2010806</v>
      </c>
      <c r="B91" s="8" t="s">
        <v>276</v>
      </c>
      <c r="C91" s="9">
        <v>1846</v>
      </c>
    </row>
    <row r="92" s="1" customFormat="1" ht="17.1" customHeight="1" spans="1:3">
      <c r="A92" s="124">
        <v>2010850</v>
      </c>
      <c r="B92" s="8" t="s">
        <v>189</v>
      </c>
      <c r="C92" s="9">
        <v>1818</v>
      </c>
    </row>
    <row r="93" s="1" customFormat="1" ht="17.1" customHeight="1" spans="1:3">
      <c r="A93" s="124">
        <v>2010899</v>
      </c>
      <c r="B93" s="8" t="s">
        <v>313</v>
      </c>
      <c r="C93" s="9">
        <v>4615</v>
      </c>
    </row>
    <row r="94" s="1" customFormat="1" ht="17.1" customHeight="1" spans="1:3">
      <c r="A94" s="124">
        <v>20109</v>
      </c>
      <c r="B94" s="8" t="s">
        <v>315</v>
      </c>
      <c r="C94" s="9">
        <v>2136</v>
      </c>
    </row>
    <row r="95" s="1" customFormat="1" ht="17.1" customHeight="1" spans="1:3">
      <c r="A95" s="124">
        <v>2010901</v>
      </c>
      <c r="B95" s="8" t="s">
        <v>170</v>
      </c>
      <c r="C95" s="9">
        <v>243</v>
      </c>
    </row>
    <row r="96" s="1" customFormat="1" ht="17.1" customHeight="1" spans="1:3">
      <c r="A96" s="124">
        <v>2010902</v>
      </c>
      <c r="B96" s="8" t="s">
        <v>172</v>
      </c>
      <c r="C96" s="9">
        <v>466</v>
      </c>
    </row>
    <row r="97" s="1" customFormat="1" ht="17.1" customHeight="1" spans="1:3">
      <c r="A97" s="124">
        <v>2010903</v>
      </c>
      <c r="B97" s="8" t="s">
        <v>174</v>
      </c>
      <c r="C97" s="9">
        <v>0</v>
      </c>
    </row>
    <row r="98" s="1" customFormat="1" ht="17.1" customHeight="1" spans="1:3">
      <c r="A98" s="124">
        <v>2010904</v>
      </c>
      <c r="B98" s="8" t="s">
        <v>320</v>
      </c>
      <c r="C98" s="9">
        <v>0</v>
      </c>
    </row>
    <row r="99" s="1" customFormat="1" ht="17.1" customHeight="1" spans="1:3">
      <c r="A99" s="124">
        <v>2010905</v>
      </c>
      <c r="B99" s="8" t="s">
        <v>322</v>
      </c>
      <c r="C99" s="9">
        <v>1073</v>
      </c>
    </row>
    <row r="100" s="1" customFormat="1" ht="17.1" customHeight="1" spans="1:3">
      <c r="A100" s="124">
        <v>2010907</v>
      </c>
      <c r="B100" s="8" t="s">
        <v>324</v>
      </c>
      <c r="C100" s="9">
        <v>0</v>
      </c>
    </row>
    <row r="101" s="1" customFormat="1" ht="17.1" customHeight="1" spans="1:3">
      <c r="A101" s="124">
        <v>2010908</v>
      </c>
      <c r="B101" s="8" t="s">
        <v>276</v>
      </c>
      <c r="C101" s="9">
        <v>129</v>
      </c>
    </row>
    <row r="102" s="1" customFormat="1" ht="17.1" customHeight="1" spans="1:3">
      <c r="A102" s="124">
        <v>2010950</v>
      </c>
      <c r="B102" s="8" t="s">
        <v>189</v>
      </c>
      <c r="C102" s="9">
        <v>0</v>
      </c>
    </row>
    <row r="103" s="1" customFormat="1" ht="17.1" customHeight="1" spans="1:3">
      <c r="A103" s="124">
        <v>2010999</v>
      </c>
      <c r="B103" s="8" t="s">
        <v>328</v>
      </c>
      <c r="C103" s="9">
        <v>225</v>
      </c>
    </row>
    <row r="104" s="1" customFormat="1" ht="17.1" customHeight="1" spans="1:3">
      <c r="A104" s="124">
        <v>20110</v>
      </c>
      <c r="B104" s="8" t="s">
        <v>330</v>
      </c>
      <c r="C104" s="9">
        <v>108224</v>
      </c>
    </row>
    <row r="105" s="1" customFormat="1" ht="17.1" customHeight="1" spans="1:3">
      <c r="A105" s="124">
        <v>2011001</v>
      </c>
      <c r="B105" s="8" t="s">
        <v>170</v>
      </c>
      <c r="C105" s="9">
        <v>32302</v>
      </c>
    </row>
    <row r="106" s="1" customFormat="1" ht="17.1" customHeight="1" spans="1:3">
      <c r="A106" s="124">
        <v>2011002</v>
      </c>
      <c r="B106" s="8" t="s">
        <v>172</v>
      </c>
      <c r="C106" s="9">
        <v>3456</v>
      </c>
    </row>
    <row r="107" s="1" customFormat="1" ht="17.1" customHeight="1" spans="1:3">
      <c r="A107" s="124">
        <v>2011003</v>
      </c>
      <c r="B107" s="8" t="s">
        <v>174</v>
      </c>
      <c r="C107" s="9">
        <v>8</v>
      </c>
    </row>
    <row r="108" s="1" customFormat="1" ht="17.1" customHeight="1" spans="1:3">
      <c r="A108" s="124">
        <v>2011004</v>
      </c>
      <c r="B108" s="8" t="s">
        <v>335</v>
      </c>
      <c r="C108" s="9">
        <v>18</v>
      </c>
    </row>
    <row r="109" s="1" customFormat="1" ht="17.1" customHeight="1" spans="1:3">
      <c r="A109" s="124">
        <v>2011005</v>
      </c>
      <c r="B109" s="8" t="s">
        <v>337</v>
      </c>
      <c r="C109" s="9">
        <v>0</v>
      </c>
    </row>
    <row r="110" s="1" customFormat="1" ht="17.1" customHeight="1" spans="1:3">
      <c r="A110" s="124">
        <v>2011006</v>
      </c>
      <c r="B110" s="8" t="s">
        <v>339</v>
      </c>
      <c r="C110" s="9">
        <v>54513</v>
      </c>
    </row>
    <row r="111" s="1" customFormat="1" ht="17.1" customHeight="1" spans="1:3">
      <c r="A111" s="124">
        <v>2011007</v>
      </c>
      <c r="B111" s="8" t="s">
        <v>341</v>
      </c>
      <c r="C111" s="9">
        <v>175</v>
      </c>
    </row>
    <row r="112" s="1" customFormat="1" ht="17.1" customHeight="1" spans="1:3">
      <c r="A112" s="124">
        <v>2011008</v>
      </c>
      <c r="B112" s="8" t="s">
        <v>343</v>
      </c>
      <c r="C112" s="9">
        <v>2991</v>
      </c>
    </row>
    <row r="113" s="1" customFormat="1" ht="17.1" customHeight="1" spans="1:3">
      <c r="A113" s="124">
        <v>2011009</v>
      </c>
      <c r="B113" s="8" t="s">
        <v>345</v>
      </c>
      <c r="C113" s="9">
        <v>332</v>
      </c>
    </row>
    <row r="114" s="1" customFormat="1" ht="17.1" customHeight="1" spans="1:3">
      <c r="A114" s="124">
        <v>2011010</v>
      </c>
      <c r="B114" s="8" t="s">
        <v>347</v>
      </c>
      <c r="C114" s="9">
        <v>336</v>
      </c>
    </row>
    <row r="115" s="1" customFormat="1" ht="17.1" customHeight="1" spans="1:3">
      <c r="A115" s="124">
        <v>2011011</v>
      </c>
      <c r="B115" s="8" t="s">
        <v>349</v>
      </c>
      <c r="C115" s="9">
        <v>1326</v>
      </c>
    </row>
    <row r="116" s="1" customFormat="1" ht="17.1" customHeight="1" spans="1:3">
      <c r="A116" s="124">
        <v>2011012</v>
      </c>
      <c r="B116" s="8" t="s">
        <v>351</v>
      </c>
      <c r="C116" s="9">
        <v>15</v>
      </c>
    </row>
    <row r="117" s="1" customFormat="1" ht="17.1" customHeight="1" spans="1:3">
      <c r="A117" s="124">
        <v>2011050</v>
      </c>
      <c r="B117" s="8" t="s">
        <v>189</v>
      </c>
      <c r="C117" s="9">
        <v>3665</v>
      </c>
    </row>
    <row r="118" s="1" customFormat="1" ht="17.1" customHeight="1" spans="1:3">
      <c r="A118" s="124">
        <v>2011099</v>
      </c>
      <c r="B118" s="8" t="s">
        <v>354</v>
      </c>
      <c r="C118" s="9">
        <v>9087</v>
      </c>
    </row>
    <row r="119" s="1" customFormat="1" ht="17.1" customHeight="1" spans="1:3">
      <c r="A119" s="124">
        <v>20111</v>
      </c>
      <c r="B119" s="8" t="s">
        <v>356</v>
      </c>
      <c r="C119" s="9">
        <v>129314</v>
      </c>
    </row>
    <row r="120" s="1" customFormat="1" ht="17.1" customHeight="1" spans="1:3">
      <c r="A120" s="124">
        <v>2011101</v>
      </c>
      <c r="B120" s="8" t="s">
        <v>170</v>
      </c>
      <c r="C120" s="9">
        <v>89776</v>
      </c>
    </row>
    <row r="121" s="1" customFormat="1" ht="17.1" customHeight="1" spans="1:3">
      <c r="A121" s="124">
        <v>2011102</v>
      </c>
      <c r="B121" s="8" t="s">
        <v>172</v>
      </c>
      <c r="C121" s="9">
        <v>18293</v>
      </c>
    </row>
    <row r="122" s="1" customFormat="1" ht="17.1" customHeight="1" spans="1:3">
      <c r="A122" s="124">
        <v>2011103</v>
      </c>
      <c r="B122" s="8" t="s">
        <v>174</v>
      </c>
      <c r="C122" s="9">
        <v>47</v>
      </c>
    </row>
    <row r="123" s="1" customFormat="1" ht="17.1" customHeight="1" spans="1:3">
      <c r="A123" s="124">
        <v>2011104</v>
      </c>
      <c r="B123" s="8" t="s">
        <v>361</v>
      </c>
      <c r="C123" s="9">
        <v>1348</v>
      </c>
    </row>
    <row r="124" s="1" customFormat="1" ht="17.1" customHeight="1" spans="1:3">
      <c r="A124" s="124">
        <v>2011105</v>
      </c>
      <c r="B124" s="8" t="s">
        <v>363</v>
      </c>
      <c r="C124" s="9">
        <v>984</v>
      </c>
    </row>
    <row r="125" s="1" customFormat="1" ht="17.1" customHeight="1" spans="1:3">
      <c r="A125" s="124">
        <v>2011106</v>
      </c>
      <c r="B125" s="8" t="s">
        <v>365</v>
      </c>
      <c r="C125" s="9">
        <v>0</v>
      </c>
    </row>
    <row r="126" s="1" customFormat="1" ht="17.1" customHeight="1" spans="1:3">
      <c r="A126" s="124">
        <v>2011150</v>
      </c>
      <c r="B126" s="8" t="s">
        <v>189</v>
      </c>
      <c r="C126" s="9">
        <v>354</v>
      </c>
    </row>
    <row r="127" s="1" customFormat="1" ht="17.1" customHeight="1" spans="1:3">
      <c r="A127" s="124">
        <v>2011199</v>
      </c>
      <c r="B127" s="8" t="s">
        <v>368</v>
      </c>
      <c r="C127" s="9">
        <v>18512</v>
      </c>
    </row>
    <row r="128" s="1" customFormat="1" ht="17.1" customHeight="1" spans="1:3">
      <c r="A128" s="124">
        <v>20113</v>
      </c>
      <c r="B128" s="8" t="s">
        <v>370</v>
      </c>
      <c r="C128" s="9">
        <v>138891</v>
      </c>
    </row>
    <row r="129" s="1" customFormat="1" ht="17.1" customHeight="1" spans="1:3">
      <c r="A129" s="124">
        <v>2011301</v>
      </c>
      <c r="B129" s="8" t="s">
        <v>170</v>
      </c>
      <c r="C129" s="9">
        <v>35976</v>
      </c>
    </row>
    <row r="130" s="1" customFormat="1" ht="17.1" customHeight="1" spans="1:3">
      <c r="A130" s="124">
        <v>2011302</v>
      </c>
      <c r="B130" s="8" t="s">
        <v>172</v>
      </c>
      <c r="C130" s="9">
        <v>7471</v>
      </c>
    </row>
    <row r="131" s="1" customFormat="1" ht="17.1" customHeight="1" spans="1:3">
      <c r="A131" s="124">
        <v>2011303</v>
      </c>
      <c r="B131" s="8" t="s">
        <v>174</v>
      </c>
      <c r="C131" s="9">
        <v>286</v>
      </c>
    </row>
    <row r="132" s="1" customFormat="1" ht="17.1" customHeight="1" spans="1:3">
      <c r="A132" s="124">
        <v>2011304</v>
      </c>
      <c r="B132" s="8" t="s">
        <v>375</v>
      </c>
      <c r="C132" s="9">
        <v>2711</v>
      </c>
    </row>
    <row r="133" s="1" customFormat="1" ht="17.1" customHeight="1" spans="1:3">
      <c r="A133" s="124">
        <v>2011305</v>
      </c>
      <c r="B133" s="8" t="s">
        <v>377</v>
      </c>
      <c r="C133" s="9">
        <v>39</v>
      </c>
    </row>
    <row r="134" s="1" customFormat="1" ht="17.1" customHeight="1" spans="1:3">
      <c r="A134" s="124">
        <v>2011306</v>
      </c>
      <c r="B134" s="8" t="s">
        <v>379</v>
      </c>
      <c r="C134" s="9">
        <v>980</v>
      </c>
    </row>
    <row r="135" s="1" customFormat="1" ht="17.1" customHeight="1" spans="1:3">
      <c r="A135" s="124">
        <v>2011307</v>
      </c>
      <c r="B135" s="8" t="s">
        <v>381</v>
      </c>
      <c r="C135" s="9">
        <v>12387</v>
      </c>
    </row>
    <row r="136" s="1" customFormat="1" ht="17.1" customHeight="1" spans="1:3">
      <c r="A136" s="124">
        <v>2011308</v>
      </c>
      <c r="B136" s="8" t="s">
        <v>383</v>
      </c>
      <c r="C136" s="9">
        <v>54532</v>
      </c>
    </row>
    <row r="137" s="1" customFormat="1" ht="17.1" customHeight="1" spans="1:3">
      <c r="A137" s="124">
        <v>2011350</v>
      </c>
      <c r="B137" s="8" t="s">
        <v>189</v>
      </c>
      <c r="C137" s="9">
        <v>1943</v>
      </c>
    </row>
    <row r="138" s="1" customFormat="1" ht="17.1" customHeight="1" spans="1:3">
      <c r="A138" s="124">
        <v>2011399</v>
      </c>
      <c r="B138" s="8" t="s">
        <v>386</v>
      </c>
      <c r="C138" s="9">
        <v>22566</v>
      </c>
    </row>
    <row r="139" s="1" customFormat="1" ht="17.1" customHeight="1" spans="1:3">
      <c r="A139" s="124">
        <v>20114</v>
      </c>
      <c r="B139" s="8" t="s">
        <v>388</v>
      </c>
      <c r="C139" s="9">
        <v>2031</v>
      </c>
    </row>
    <row r="140" s="1" customFormat="1" ht="17.1" customHeight="1" spans="1:3">
      <c r="A140" s="124">
        <v>2011401</v>
      </c>
      <c r="B140" s="8" t="s">
        <v>170</v>
      </c>
      <c r="C140" s="9">
        <v>596</v>
      </c>
    </row>
    <row r="141" s="1" customFormat="1" ht="17.1" customHeight="1" spans="1:3">
      <c r="A141" s="124">
        <v>2011402</v>
      </c>
      <c r="B141" s="8" t="s">
        <v>172</v>
      </c>
      <c r="C141" s="9">
        <v>965</v>
      </c>
    </row>
    <row r="142" s="1" customFormat="1" ht="17.1" customHeight="1" spans="1:3">
      <c r="A142" s="124">
        <v>2011403</v>
      </c>
      <c r="B142" s="8" t="s">
        <v>174</v>
      </c>
      <c r="C142" s="9">
        <v>0</v>
      </c>
    </row>
    <row r="143" s="1" customFormat="1" ht="17.1" customHeight="1" spans="1:3">
      <c r="A143" s="124">
        <v>2011404</v>
      </c>
      <c r="B143" s="8" t="s">
        <v>393</v>
      </c>
      <c r="C143" s="9">
        <v>0</v>
      </c>
    </row>
    <row r="144" s="1" customFormat="1" ht="17.1" customHeight="1" spans="1:3">
      <c r="A144" s="124">
        <v>2011405</v>
      </c>
      <c r="B144" s="8" t="s">
        <v>395</v>
      </c>
      <c r="C144" s="9">
        <v>261</v>
      </c>
    </row>
    <row r="145" s="1" customFormat="1" ht="17.1" customHeight="1" spans="1:3">
      <c r="A145" s="124">
        <v>2011406</v>
      </c>
      <c r="B145" s="8" t="s">
        <v>397</v>
      </c>
      <c r="C145" s="9">
        <v>21</v>
      </c>
    </row>
    <row r="146" s="1" customFormat="1" ht="17.1" customHeight="1" spans="1:3">
      <c r="A146" s="124">
        <v>2011407</v>
      </c>
      <c r="B146" s="8" t="s">
        <v>399</v>
      </c>
      <c r="C146" s="9">
        <v>0</v>
      </c>
    </row>
    <row r="147" s="1" customFormat="1" ht="17.1" customHeight="1" spans="1:3">
      <c r="A147" s="124">
        <v>2011408</v>
      </c>
      <c r="B147" s="8" t="s">
        <v>401</v>
      </c>
      <c r="C147" s="9">
        <v>0</v>
      </c>
    </row>
    <row r="148" s="1" customFormat="1" ht="17.1" customHeight="1" spans="1:3">
      <c r="A148" s="124">
        <v>2011409</v>
      </c>
      <c r="B148" s="8" t="s">
        <v>403</v>
      </c>
      <c r="C148" s="9">
        <v>7</v>
      </c>
    </row>
    <row r="149" s="1" customFormat="1" ht="17.1" customHeight="1" spans="1:3">
      <c r="A149" s="124">
        <v>2011450</v>
      </c>
      <c r="B149" s="8" t="s">
        <v>189</v>
      </c>
      <c r="C149" s="9">
        <v>113</v>
      </c>
    </row>
    <row r="150" s="1" customFormat="1" ht="17.1" customHeight="1" spans="1:3">
      <c r="A150" s="124">
        <v>2011499</v>
      </c>
      <c r="B150" s="8" t="s">
        <v>406</v>
      </c>
      <c r="C150" s="9">
        <v>68</v>
      </c>
    </row>
    <row r="151" s="1" customFormat="1" ht="17.1" customHeight="1" spans="1:3">
      <c r="A151" s="124">
        <v>20115</v>
      </c>
      <c r="B151" s="8" t="s">
        <v>408</v>
      </c>
      <c r="C151" s="9">
        <v>108575</v>
      </c>
    </row>
    <row r="152" s="1" customFormat="1" ht="17.1" customHeight="1" spans="1:3">
      <c r="A152" s="124">
        <v>2011501</v>
      </c>
      <c r="B152" s="8" t="s">
        <v>170</v>
      </c>
      <c r="C152" s="9">
        <v>82465</v>
      </c>
    </row>
    <row r="153" s="1" customFormat="1" ht="17.1" customHeight="1" spans="1:3">
      <c r="A153" s="124">
        <v>2011502</v>
      </c>
      <c r="B153" s="8" t="s">
        <v>172</v>
      </c>
      <c r="C153" s="9">
        <v>5851</v>
      </c>
    </row>
    <row r="154" s="1" customFormat="1" ht="17.1" customHeight="1" spans="1:3">
      <c r="A154" s="124">
        <v>2011503</v>
      </c>
      <c r="B154" s="8" t="s">
        <v>174</v>
      </c>
      <c r="C154" s="9">
        <v>415</v>
      </c>
    </row>
    <row r="155" s="1" customFormat="1" ht="17.1" customHeight="1" spans="1:3">
      <c r="A155" s="124">
        <v>2011504</v>
      </c>
      <c r="B155" s="8" t="s">
        <v>413</v>
      </c>
      <c r="C155" s="9">
        <v>4446</v>
      </c>
    </row>
    <row r="156" s="1" customFormat="1" ht="17.1" customHeight="1" spans="1:3">
      <c r="A156" s="124">
        <v>2011505</v>
      </c>
      <c r="B156" s="8" t="s">
        <v>415</v>
      </c>
      <c r="C156" s="9">
        <v>4765</v>
      </c>
    </row>
    <row r="157" s="1" customFormat="1" ht="17.1" customHeight="1" spans="1:3">
      <c r="A157" s="124">
        <v>2011506</v>
      </c>
      <c r="B157" s="8" t="s">
        <v>417</v>
      </c>
      <c r="C157" s="9">
        <v>1475</v>
      </c>
    </row>
    <row r="158" s="1" customFormat="1" ht="17.1" customHeight="1" spans="1:3">
      <c r="A158" s="124">
        <v>2011507</v>
      </c>
      <c r="B158" s="8" t="s">
        <v>276</v>
      </c>
      <c r="C158" s="9">
        <v>529</v>
      </c>
    </row>
    <row r="159" s="1" customFormat="1" ht="17.1" customHeight="1" spans="1:3">
      <c r="A159" s="124">
        <v>2011550</v>
      </c>
      <c r="B159" s="8" t="s">
        <v>189</v>
      </c>
      <c r="C159" s="9">
        <v>2370</v>
      </c>
    </row>
    <row r="160" s="1" customFormat="1" ht="17.1" customHeight="1" spans="1:3">
      <c r="A160" s="124">
        <v>2011599</v>
      </c>
      <c r="B160" s="8" t="s">
        <v>421</v>
      </c>
      <c r="C160" s="9">
        <v>6259</v>
      </c>
    </row>
    <row r="161" s="1" customFormat="1" ht="17.1" customHeight="1" spans="1:3">
      <c r="A161" s="124">
        <v>20117</v>
      </c>
      <c r="B161" s="8" t="s">
        <v>423</v>
      </c>
      <c r="C161" s="9">
        <v>56230</v>
      </c>
    </row>
    <row r="162" s="1" customFormat="1" ht="17.1" customHeight="1" spans="1:3">
      <c r="A162" s="124">
        <v>2011701</v>
      </c>
      <c r="B162" s="8" t="s">
        <v>170</v>
      </c>
      <c r="C162" s="9">
        <v>18105</v>
      </c>
    </row>
    <row r="163" s="1" customFormat="1" ht="17.1" customHeight="1" spans="1:3">
      <c r="A163" s="124">
        <v>2011702</v>
      </c>
      <c r="B163" s="8" t="s">
        <v>172</v>
      </c>
      <c r="C163" s="9">
        <v>1094</v>
      </c>
    </row>
    <row r="164" s="1" customFormat="1" ht="17.1" customHeight="1" spans="1:3">
      <c r="A164" s="124">
        <v>2011703</v>
      </c>
      <c r="B164" s="8" t="s">
        <v>174</v>
      </c>
      <c r="C164" s="9">
        <v>73</v>
      </c>
    </row>
    <row r="165" s="1" customFormat="1" ht="17.1" customHeight="1" spans="1:3">
      <c r="A165" s="124">
        <v>2011704</v>
      </c>
      <c r="B165" s="8" t="s">
        <v>428</v>
      </c>
      <c r="C165" s="9">
        <v>113</v>
      </c>
    </row>
    <row r="166" s="1" customFormat="1" ht="17.1" customHeight="1" spans="1:3">
      <c r="A166" s="124">
        <v>2011705</v>
      </c>
      <c r="B166" s="8" t="s">
        <v>430</v>
      </c>
      <c r="C166" s="9">
        <v>2</v>
      </c>
    </row>
    <row r="167" s="1" customFormat="1" ht="17.1" customHeight="1" spans="1:3">
      <c r="A167" s="124">
        <v>2011706</v>
      </c>
      <c r="B167" s="8" t="s">
        <v>432</v>
      </c>
      <c r="C167" s="9">
        <v>8698</v>
      </c>
    </row>
    <row r="168" s="1" customFormat="1" ht="17.1" customHeight="1" spans="1:3">
      <c r="A168" s="124">
        <v>2011707</v>
      </c>
      <c r="B168" s="8" t="s">
        <v>434</v>
      </c>
      <c r="C168" s="9">
        <v>514</v>
      </c>
    </row>
    <row r="169" s="1" customFormat="1" ht="17.1" customHeight="1" spans="1:3">
      <c r="A169" s="124">
        <v>2011708</v>
      </c>
      <c r="B169" s="8" t="s">
        <v>436</v>
      </c>
      <c r="C169" s="9">
        <v>14</v>
      </c>
    </row>
    <row r="170" s="1" customFormat="1" ht="17.1" customHeight="1" spans="1:3">
      <c r="A170" s="124">
        <v>2011709</v>
      </c>
      <c r="B170" s="8" t="s">
        <v>438</v>
      </c>
      <c r="C170" s="9">
        <v>1134</v>
      </c>
    </row>
    <row r="171" s="1" customFormat="1" ht="17.1" customHeight="1" spans="1:3">
      <c r="A171" s="124">
        <v>2011710</v>
      </c>
      <c r="B171" s="8" t="s">
        <v>276</v>
      </c>
      <c r="C171" s="9">
        <v>598</v>
      </c>
    </row>
    <row r="172" s="1" customFormat="1" ht="17.1" customHeight="1" spans="1:3">
      <c r="A172" s="124">
        <v>2011750</v>
      </c>
      <c r="B172" s="8" t="s">
        <v>189</v>
      </c>
      <c r="C172" s="9">
        <v>11748</v>
      </c>
    </row>
    <row r="173" s="1" customFormat="1" ht="17.1" customHeight="1" spans="1:3">
      <c r="A173" s="124">
        <v>2011799</v>
      </c>
      <c r="B173" s="8" t="s">
        <v>442</v>
      </c>
      <c r="C173" s="9">
        <v>14137</v>
      </c>
    </row>
    <row r="174" s="1" customFormat="1" ht="17.1" customHeight="1" spans="1:3">
      <c r="A174" s="124">
        <v>20123</v>
      </c>
      <c r="B174" s="8" t="s">
        <v>444</v>
      </c>
      <c r="C174" s="9">
        <v>61404</v>
      </c>
    </row>
    <row r="175" s="1" customFormat="1" ht="17.1" customHeight="1" spans="1:3">
      <c r="A175" s="124">
        <v>2012301</v>
      </c>
      <c r="B175" s="8" t="s">
        <v>170</v>
      </c>
      <c r="C175" s="9">
        <v>15251</v>
      </c>
    </row>
    <row r="176" s="1" customFormat="1" ht="17.1" customHeight="1" spans="1:3">
      <c r="A176" s="124">
        <v>2012302</v>
      </c>
      <c r="B176" s="8" t="s">
        <v>172</v>
      </c>
      <c r="C176" s="9">
        <v>1774</v>
      </c>
    </row>
    <row r="177" s="1" customFormat="1" ht="17.1" customHeight="1" spans="1:3">
      <c r="A177" s="124">
        <v>2012303</v>
      </c>
      <c r="B177" s="8" t="s">
        <v>174</v>
      </c>
      <c r="C177" s="9">
        <v>157</v>
      </c>
    </row>
    <row r="178" s="1" customFormat="1" ht="17.1" customHeight="1" spans="1:3">
      <c r="A178" s="124">
        <v>2012304</v>
      </c>
      <c r="B178" s="8" t="s">
        <v>449</v>
      </c>
      <c r="C178" s="9">
        <v>21370</v>
      </c>
    </row>
    <row r="179" s="1" customFormat="1" ht="17.1" customHeight="1" spans="1:3">
      <c r="A179" s="124">
        <v>2012350</v>
      </c>
      <c r="B179" s="8" t="s">
        <v>189</v>
      </c>
      <c r="C179" s="9">
        <v>1054</v>
      </c>
    </row>
    <row r="180" s="1" customFormat="1" ht="17.1" customHeight="1" spans="1:3">
      <c r="A180" s="124">
        <v>2012399</v>
      </c>
      <c r="B180" s="8" t="s">
        <v>452</v>
      </c>
      <c r="C180" s="9">
        <v>21798</v>
      </c>
    </row>
    <row r="181" s="1" customFormat="1" ht="17.1" customHeight="1" spans="1:3">
      <c r="A181" s="124">
        <v>20124</v>
      </c>
      <c r="B181" s="8" t="s">
        <v>454</v>
      </c>
      <c r="C181" s="9">
        <v>21993</v>
      </c>
    </row>
    <row r="182" s="1" customFormat="1" ht="17.1" customHeight="1" spans="1:3">
      <c r="A182" s="124">
        <v>2012401</v>
      </c>
      <c r="B182" s="8" t="s">
        <v>170</v>
      </c>
      <c r="C182" s="9">
        <v>2514</v>
      </c>
    </row>
    <row r="183" s="1" customFormat="1" ht="17.1" customHeight="1" spans="1:3">
      <c r="A183" s="124">
        <v>2012402</v>
      </c>
      <c r="B183" s="8" t="s">
        <v>172</v>
      </c>
      <c r="C183" s="9">
        <v>407</v>
      </c>
    </row>
    <row r="184" s="1" customFormat="1" ht="17.1" customHeight="1" spans="1:3">
      <c r="A184" s="124">
        <v>2012403</v>
      </c>
      <c r="B184" s="8" t="s">
        <v>174</v>
      </c>
      <c r="C184" s="9">
        <v>0</v>
      </c>
    </row>
    <row r="185" s="1" customFormat="1" ht="17.1" customHeight="1" spans="1:3">
      <c r="A185" s="124">
        <v>2012404</v>
      </c>
      <c r="B185" s="8" t="s">
        <v>459</v>
      </c>
      <c r="C185" s="9">
        <v>5434</v>
      </c>
    </row>
    <row r="186" s="1" customFormat="1" ht="17.1" customHeight="1" spans="1:3">
      <c r="A186" s="124">
        <v>2012450</v>
      </c>
      <c r="B186" s="8" t="s">
        <v>189</v>
      </c>
      <c r="C186" s="9">
        <v>305</v>
      </c>
    </row>
    <row r="187" s="1" customFormat="1" ht="17.1" customHeight="1" spans="1:3">
      <c r="A187" s="124">
        <v>2012499</v>
      </c>
      <c r="B187" s="8" t="s">
        <v>462</v>
      </c>
      <c r="C187" s="9">
        <v>13333</v>
      </c>
    </row>
    <row r="188" s="1" customFormat="1" ht="17.1" customHeight="1" spans="1:3">
      <c r="A188" s="124">
        <v>20125</v>
      </c>
      <c r="B188" s="8" t="s">
        <v>464</v>
      </c>
      <c r="C188" s="9">
        <v>12603</v>
      </c>
    </row>
    <row r="189" s="1" customFormat="1" ht="17.1" customHeight="1" spans="1:3">
      <c r="A189" s="124">
        <v>2012501</v>
      </c>
      <c r="B189" s="8" t="s">
        <v>170</v>
      </c>
      <c r="C189" s="9">
        <v>3393</v>
      </c>
    </row>
    <row r="190" s="1" customFormat="1" ht="17.1" customHeight="1" spans="1:3">
      <c r="A190" s="124">
        <v>2012502</v>
      </c>
      <c r="B190" s="8" t="s">
        <v>172</v>
      </c>
      <c r="C190" s="9">
        <v>154</v>
      </c>
    </row>
    <row r="191" s="1" customFormat="1" ht="17.1" customHeight="1" spans="1:3">
      <c r="A191" s="124">
        <v>2012503</v>
      </c>
      <c r="B191" s="8" t="s">
        <v>174</v>
      </c>
      <c r="C191" s="9">
        <v>63</v>
      </c>
    </row>
    <row r="192" s="1" customFormat="1" ht="17.1" customHeight="1" spans="1:3">
      <c r="A192" s="124">
        <v>2012504</v>
      </c>
      <c r="B192" s="8" t="s">
        <v>469</v>
      </c>
      <c r="C192" s="9">
        <v>2</v>
      </c>
    </row>
    <row r="193" s="1" customFormat="1" ht="17.1" customHeight="1" spans="1:3">
      <c r="A193" s="124">
        <v>2012505</v>
      </c>
      <c r="B193" s="8" t="s">
        <v>471</v>
      </c>
      <c r="C193" s="9">
        <v>712</v>
      </c>
    </row>
    <row r="194" s="1" customFormat="1" ht="17.1" customHeight="1" spans="1:3">
      <c r="A194" s="124">
        <v>2012506</v>
      </c>
      <c r="B194" s="8" t="s">
        <v>473</v>
      </c>
      <c r="C194" s="9">
        <v>6205</v>
      </c>
    </row>
    <row r="195" s="1" customFormat="1" ht="17.1" customHeight="1" spans="1:3">
      <c r="A195" s="124">
        <v>2012550</v>
      </c>
      <c r="B195" s="8" t="s">
        <v>189</v>
      </c>
      <c r="C195" s="9">
        <v>784</v>
      </c>
    </row>
    <row r="196" s="1" customFormat="1" ht="17.1" customHeight="1" spans="1:3">
      <c r="A196" s="124">
        <v>2012599</v>
      </c>
      <c r="B196" s="8" t="s">
        <v>476</v>
      </c>
      <c r="C196" s="9">
        <v>1290</v>
      </c>
    </row>
    <row r="197" s="1" customFormat="1" ht="17.1" customHeight="1" spans="1:3">
      <c r="A197" s="124">
        <v>20126</v>
      </c>
      <c r="B197" s="8" t="s">
        <v>478</v>
      </c>
      <c r="C197" s="9">
        <v>41357</v>
      </c>
    </row>
    <row r="198" s="1" customFormat="1" ht="17.1" customHeight="1" spans="1:3">
      <c r="A198" s="124">
        <v>2012601</v>
      </c>
      <c r="B198" s="8" t="s">
        <v>170</v>
      </c>
      <c r="C198" s="9">
        <v>12681</v>
      </c>
    </row>
    <row r="199" s="1" customFormat="1" ht="17.1" customHeight="1" spans="1:3">
      <c r="A199" s="124">
        <v>2012602</v>
      </c>
      <c r="B199" s="8" t="s">
        <v>172</v>
      </c>
      <c r="C199" s="9">
        <v>1729</v>
      </c>
    </row>
    <row r="200" s="1" customFormat="1" ht="17.1" customHeight="1" spans="1:3">
      <c r="A200" s="124">
        <v>2012603</v>
      </c>
      <c r="B200" s="8" t="s">
        <v>174</v>
      </c>
      <c r="C200" s="9">
        <v>0</v>
      </c>
    </row>
    <row r="201" s="1" customFormat="1" ht="17.1" customHeight="1" spans="1:3">
      <c r="A201" s="124">
        <v>2012604</v>
      </c>
      <c r="B201" s="8" t="s">
        <v>483</v>
      </c>
      <c r="C201" s="9">
        <v>25972</v>
      </c>
    </row>
    <row r="202" s="1" customFormat="1" ht="17.1" customHeight="1" spans="1:3">
      <c r="A202" s="124">
        <v>2012699</v>
      </c>
      <c r="B202" s="8" t="s">
        <v>485</v>
      </c>
      <c r="C202" s="9">
        <v>975</v>
      </c>
    </row>
    <row r="203" s="1" customFormat="1" ht="17.1" customHeight="1" spans="1:3">
      <c r="A203" s="124">
        <v>20128</v>
      </c>
      <c r="B203" s="8" t="s">
        <v>487</v>
      </c>
      <c r="C203" s="9">
        <v>20412</v>
      </c>
    </row>
    <row r="204" s="1" customFormat="1" ht="17.1" customHeight="1" spans="1:3">
      <c r="A204" s="124">
        <v>2012801</v>
      </c>
      <c r="B204" s="8" t="s">
        <v>170</v>
      </c>
      <c r="C204" s="9">
        <v>13956</v>
      </c>
    </row>
    <row r="205" s="1" customFormat="1" ht="17.1" customHeight="1" spans="1:3">
      <c r="A205" s="124">
        <v>2012802</v>
      </c>
      <c r="B205" s="8" t="s">
        <v>172</v>
      </c>
      <c r="C205" s="9">
        <v>2868</v>
      </c>
    </row>
    <row r="206" s="1" customFormat="1" ht="17.1" customHeight="1" spans="1:3">
      <c r="A206" s="124">
        <v>2012803</v>
      </c>
      <c r="B206" s="8" t="s">
        <v>174</v>
      </c>
      <c r="C206" s="9">
        <v>0</v>
      </c>
    </row>
    <row r="207" s="1" customFormat="1" ht="17.1" customHeight="1" spans="1:3">
      <c r="A207" s="124">
        <v>2012804</v>
      </c>
      <c r="B207" s="8" t="s">
        <v>202</v>
      </c>
      <c r="C207" s="9">
        <v>186</v>
      </c>
    </row>
    <row r="208" s="1" customFormat="1" ht="17.1" customHeight="1" spans="1:3">
      <c r="A208" s="124">
        <v>2012850</v>
      </c>
      <c r="B208" s="8" t="s">
        <v>189</v>
      </c>
      <c r="C208" s="9">
        <v>83</v>
      </c>
    </row>
    <row r="209" s="1" customFormat="1" ht="17.1" customHeight="1" spans="1:3">
      <c r="A209" s="124">
        <v>2012899</v>
      </c>
      <c r="B209" s="8" t="s">
        <v>494</v>
      </c>
      <c r="C209" s="9">
        <v>3319</v>
      </c>
    </row>
    <row r="210" s="1" customFormat="1" ht="17.1" customHeight="1" spans="1:3">
      <c r="A210" s="124">
        <v>20129</v>
      </c>
      <c r="B210" s="8" t="s">
        <v>496</v>
      </c>
      <c r="C210" s="9">
        <v>83966</v>
      </c>
    </row>
    <row r="211" s="1" customFormat="1" ht="17.1" customHeight="1" spans="1:3">
      <c r="A211" s="124">
        <v>2012901</v>
      </c>
      <c r="B211" s="8" t="s">
        <v>170</v>
      </c>
      <c r="C211" s="9">
        <v>42328</v>
      </c>
    </row>
    <row r="212" s="1" customFormat="1" ht="17.1" customHeight="1" spans="1:3">
      <c r="A212" s="124">
        <v>2012902</v>
      </c>
      <c r="B212" s="8" t="s">
        <v>172</v>
      </c>
      <c r="C212" s="9">
        <v>14542</v>
      </c>
    </row>
    <row r="213" s="1" customFormat="1" ht="17.1" customHeight="1" spans="1:3">
      <c r="A213" s="124">
        <v>2012903</v>
      </c>
      <c r="B213" s="8" t="s">
        <v>174</v>
      </c>
      <c r="C213" s="9">
        <v>67</v>
      </c>
    </row>
    <row r="214" s="1" customFormat="1" ht="17.1" customHeight="1" spans="1:3">
      <c r="A214" s="124">
        <v>2012904</v>
      </c>
      <c r="B214" s="8" t="s">
        <v>501</v>
      </c>
      <c r="C214" s="9">
        <v>12</v>
      </c>
    </row>
    <row r="215" s="1" customFormat="1" ht="17.1" customHeight="1" spans="1:3">
      <c r="A215" s="124">
        <v>2012905</v>
      </c>
      <c r="B215" s="8" t="s">
        <v>503</v>
      </c>
      <c r="C215" s="9">
        <v>188</v>
      </c>
    </row>
    <row r="216" s="1" customFormat="1" ht="17.1" customHeight="1" spans="1:3">
      <c r="A216" s="124">
        <v>2012950</v>
      </c>
      <c r="B216" s="8" t="s">
        <v>189</v>
      </c>
      <c r="C216" s="9">
        <v>1109</v>
      </c>
    </row>
    <row r="217" s="1" customFormat="1" ht="17.1" customHeight="1" spans="1:3">
      <c r="A217" s="124">
        <v>2012999</v>
      </c>
      <c r="B217" s="8" t="s">
        <v>506</v>
      </c>
      <c r="C217" s="9">
        <v>25720</v>
      </c>
    </row>
    <row r="218" s="1" customFormat="1" ht="17.1" customHeight="1" spans="1:3">
      <c r="A218" s="124">
        <v>20131</v>
      </c>
      <c r="B218" s="8" t="s">
        <v>508</v>
      </c>
      <c r="C218" s="9">
        <v>271347</v>
      </c>
    </row>
    <row r="219" s="1" customFormat="1" ht="17.1" customHeight="1" spans="1:3">
      <c r="A219" s="124">
        <v>2013101</v>
      </c>
      <c r="B219" s="8" t="s">
        <v>170</v>
      </c>
      <c r="C219" s="9">
        <v>185473</v>
      </c>
    </row>
    <row r="220" s="1" customFormat="1" ht="17.1" customHeight="1" spans="1:3">
      <c r="A220" s="124">
        <v>2013102</v>
      </c>
      <c r="B220" s="8" t="s">
        <v>172</v>
      </c>
      <c r="C220" s="9">
        <v>40334</v>
      </c>
    </row>
    <row r="221" s="1" customFormat="1" ht="17.1" customHeight="1" spans="1:3">
      <c r="A221" s="124">
        <v>2013103</v>
      </c>
      <c r="B221" s="8" t="s">
        <v>174</v>
      </c>
      <c r="C221" s="9">
        <v>1498</v>
      </c>
    </row>
    <row r="222" s="1" customFormat="1" ht="17.1" customHeight="1" spans="1:3">
      <c r="A222" s="124">
        <v>2013105</v>
      </c>
      <c r="B222" s="8" t="s">
        <v>513</v>
      </c>
      <c r="C222" s="9">
        <v>9837</v>
      </c>
    </row>
    <row r="223" s="1" customFormat="1" ht="17.1" customHeight="1" spans="1:3">
      <c r="A223" s="124">
        <v>2013150</v>
      </c>
      <c r="B223" s="8" t="s">
        <v>189</v>
      </c>
      <c r="C223" s="9">
        <v>1756</v>
      </c>
    </row>
    <row r="224" s="1" customFormat="1" ht="17.1" customHeight="1" spans="1:3">
      <c r="A224" s="124">
        <v>2013199</v>
      </c>
      <c r="B224" s="8" t="s">
        <v>516</v>
      </c>
      <c r="C224" s="9">
        <v>32449</v>
      </c>
    </row>
    <row r="225" s="1" customFormat="1" ht="17.1" customHeight="1" spans="1:3">
      <c r="A225" s="124">
        <v>20132</v>
      </c>
      <c r="B225" s="8" t="s">
        <v>518</v>
      </c>
      <c r="C225" s="9">
        <v>113522</v>
      </c>
    </row>
    <row r="226" s="1" customFormat="1" ht="17.1" customHeight="1" spans="1:3">
      <c r="A226" s="124">
        <v>2013201</v>
      </c>
      <c r="B226" s="8" t="s">
        <v>170</v>
      </c>
      <c r="C226" s="9">
        <v>36630</v>
      </c>
    </row>
    <row r="227" s="1" customFormat="1" ht="17.1" customHeight="1" spans="1:3">
      <c r="A227" s="124">
        <v>2013202</v>
      </c>
      <c r="B227" s="8" t="s">
        <v>172</v>
      </c>
      <c r="C227" s="9">
        <v>34997</v>
      </c>
    </row>
    <row r="228" s="1" customFormat="1" ht="17.1" customHeight="1" spans="1:3">
      <c r="A228" s="124">
        <v>2013203</v>
      </c>
      <c r="B228" s="8" t="s">
        <v>174</v>
      </c>
      <c r="C228" s="9">
        <v>0</v>
      </c>
    </row>
    <row r="229" s="1" customFormat="1" ht="17.1" customHeight="1" spans="1:3">
      <c r="A229" s="124">
        <v>2013250</v>
      </c>
      <c r="B229" s="8" t="s">
        <v>189</v>
      </c>
      <c r="C229" s="9">
        <v>414</v>
      </c>
    </row>
    <row r="230" s="1" customFormat="1" ht="17.1" customHeight="1" spans="1:3">
      <c r="A230" s="124">
        <v>2013299</v>
      </c>
      <c r="B230" s="8" t="s">
        <v>524</v>
      </c>
      <c r="C230" s="9">
        <v>41481</v>
      </c>
    </row>
    <row r="231" s="1" customFormat="1" ht="17.1" customHeight="1" spans="1:3">
      <c r="A231" s="124">
        <v>20133</v>
      </c>
      <c r="B231" s="8" t="s">
        <v>526</v>
      </c>
      <c r="C231" s="9">
        <v>74042</v>
      </c>
    </row>
    <row r="232" s="1" customFormat="1" ht="17.1" customHeight="1" spans="1:3">
      <c r="A232" s="124">
        <v>2013301</v>
      </c>
      <c r="B232" s="8" t="s">
        <v>170</v>
      </c>
      <c r="C232" s="9">
        <v>31447</v>
      </c>
    </row>
    <row r="233" s="1" customFormat="1" ht="17.1" customHeight="1" spans="1:3">
      <c r="A233" s="124">
        <v>2013302</v>
      </c>
      <c r="B233" s="8" t="s">
        <v>172</v>
      </c>
      <c r="C233" s="9">
        <v>16879</v>
      </c>
    </row>
    <row r="234" s="1" customFormat="1" ht="17.1" customHeight="1" spans="1:3">
      <c r="A234" s="124">
        <v>2013303</v>
      </c>
      <c r="B234" s="8" t="s">
        <v>174</v>
      </c>
      <c r="C234" s="9">
        <v>0</v>
      </c>
    </row>
    <row r="235" s="1" customFormat="1" ht="17.1" customHeight="1" spans="1:3">
      <c r="A235" s="124">
        <v>2013350</v>
      </c>
      <c r="B235" s="8" t="s">
        <v>189</v>
      </c>
      <c r="C235" s="9">
        <v>1688</v>
      </c>
    </row>
    <row r="236" s="1" customFormat="1" ht="17.1" customHeight="1" spans="1:3">
      <c r="A236" s="124">
        <v>2013399</v>
      </c>
      <c r="B236" s="8" t="s">
        <v>532</v>
      </c>
      <c r="C236" s="9">
        <v>24028</v>
      </c>
    </row>
    <row r="237" s="1" customFormat="1" ht="17.1" customHeight="1" spans="1:3">
      <c r="A237" s="124">
        <v>20134</v>
      </c>
      <c r="B237" s="8" t="s">
        <v>534</v>
      </c>
      <c r="C237" s="9">
        <v>25682</v>
      </c>
    </row>
    <row r="238" s="1" customFormat="1" ht="17.1" customHeight="1" spans="1:3">
      <c r="A238" s="124">
        <v>2013401</v>
      </c>
      <c r="B238" s="8" t="s">
        <v>170</v>
      </c>
      <c r="C238" s="9">
        <v>14209</v>
      </c>
    </row>
    <row r="239" s="1" customFormat="1" ht="17.1" customHeight="1" spans="1:3">
      <c r="A239" s="124">
        <v>2013402</v>
      </c>
      <c r="B239" s="8" t="s">
        <v>172</v>
      </c>
      <c r="C239" s="9">
        <v>4697</v>
      </c>
    </row>
    <row r="240" s="1" customFormat="1" ht="17.1" customHeight="1" spans="1:3">
      <c r="A240" s="124">
        <v>2013403</v>
      </c>
      <c r="B240" s="8" t="s">
        <v>174</v>
      </c>
      <c r="C240" s="9">
        <v>0</v>
      </c>
    </row>
    <row r="241" s="1" customFormat="1" ht="17.1" customHeight="1" spans="1:3">
      <c r="A241" s="124">
        <v>2013450</v>
      </c>
      <c r="B241" s="8" t="s">
        <v>189</v>
      </c>
      <c r="C241" s="9">
        <v>63</v>
      </c>
    </row>
    <row r="242" s="1" customFormat="1" ht="17.1" customHeight="1" spans="1:3">
      <c r="A242" s="124">
        <v>2013499</v>
      </c>
      <c r="B242" s="8" t="s">
        <v>540</v>
      </c>
      <c r="C242" s="9">
        <v>6713</v>
      </c>
    </row>
    <row r="243" s="1" customFormat="1" ht="17.1" customHeight="1" spans="1:3">
      <c r="A243" s="124">
        <v>20135</v>
      </c>
      <c r="B243" s="8" t="s">
        <v>542</v>
      </c>
      <c r="C243" s="9">
        <v>1095</v>
      </c>
    </row>
    <row r="244" s="1" customFormat="1" ht="17.1" customHeight="1" spans="1:3">
      <c r="A244" s="124">
        <v>2013501</v>
      </c>
      <c r="B244" s="8" t="s">
        <v>170</v>
      </c>
      <c r="C244" s="9">
        <v>689</v>
      </c>
    </row>
    <row r="245" s="1" customFormat="1" ht="17.1" customHeight="1" spans="1:3">
      <c r="A245" s="124">
        <v>2013502</v>
      </c>
      <c r="B245" s="8" t="s">
        <v>172</v>
      </c>
      <c r="C245" s="9">
        <v>172</v>
      </c>
    </row>
    <row r="246" s="1" customFormat="1" ht="17.1" customHeight="1" spans="1:3">
      <c r="A246" s="124">
        <v>2013503</v>
      </c>
      <c r="B246" s="8" t="s">
        <v>174</v>
      </c>
      <c r="C246" s="9">
        <v>4</v>
      </c>
    </row>
    <row r="247" s="1" customFormat="1" ht="17.1" customHeight="1" spans="1:3">
      <c r="A247" s="124">
        <v>2013550</v>
      </c>
      <c r="B247" s="8" t="s">
        <v>189</v>
      </c>
      <c r="C247" s="9">
        <v>3</v>
      </c>
    </row>
    <row r="248" s="1" customFormat="1" ht="17.1" customHeight="1" spans="1:3">
      <c r="A248" s="124">
        <v>2013599</v>
      </c>
      <c r="B248" s="8" t="s">
        <v>548</v>
      </c>
      <c r="C248" s="9">
        <v>227</v>
      </c>
    </row>
    <row r="249" s="1" customFormat="1" ht="17.1" customHeight="1" spans="1:3">
      <c r="A249" s="124">
        <v>20136</v>
      </c>
      <c r="B249" s="8" t="s">
        <v>550</v>
      </c>
      <c r="C249" s="9">
        <v>51466</v>
      </c>
    </row>
    <row r="250" s="1" customFormat="1" ht="17.1" customHeight="1" spans="1:3">
      <c r="A250" s="124">
        <v>2013601</v>
      </c>
      <c r="B250" s="8" t="s">
        <v>170</v>
      </c>
      <c r="C250" s="9">
        <v>24195</v>
      </c>
    </row>
    <row r="251" s="1" customFormat="1" ht="17.1" customHeight="1" spans="1:3">
      <c r="A251" s="124">
        <v>2013602</v>
      </c>
      <c r="B251" s="8" t="s">
        <v>172</v>
      </c>
      <c r="C251" s="9">
        <v>8238</v>
      </c>
    </row>
    <row r="252" s="1" customFormat="1" ht="17.1" customHeight="1" spans="1:3">
      <c r="A252" s="124">
        <v>2013603</v>
      </c>
      <c r="B252" s="8" t="s">
        <v>174</v>
      </c>
      <c r="C252" s="9">
        <v>6</v>
      </c>
    </row>
    <row r="253" s="1" customFormat="1" ht="17.1" customHeight="1" spans="1:3">
      <c r="A253" s="124">
        <v>2013650</v>
      </c>
      <c r="B253" s="8" t="s">
        <v>189</v>
      </c>
      <c r="C253" s="9">
        <v>234</v>
      </c>
    </row>
    <row r="254" s="1" customFormat="1" ht="17.1" customHeight="1" spans="1:3">
      <c r="A254" s="124">
        <v>2013699</v>
      </c>
      <c r="B254" s="8" t="s">
        <v>556</v>
      </c>
      <c r="C254" s="9">
        <v>18793</v>
      </c>
    </row>
    <row r="255" s="1" customFormat="1" ht="17.1" customHeight="1" spans="1:3">
      <c r="A255" s="124">
        <v>20199</v>
      </c>
      <c r="B255" s="8" t="s">
        <v>558</v>
      </c>
      <c r="C255" s="9">
        <v>437079</v>
      </c>
    </row>
    <row r="256" s="1" customFormat="1" ht="17.1" customHeight="1" spans="1:3">
      <c r="A256" s="124">
        <v>2019901</v>
      </c>
      <c r="B256" s="8" t="s">
        <v>560</v>
      </c>
      <c r="C256" s="9">
        <v>181</v>
      </c>
    </row>
    <row r="257" s="1" customFormat="1" ht="17.1" customHeight="1" spans="1:3">
      <c r="A257" s="124">
        <v>2019999</v>
      </c>
      <c r="B257" s="8" t="s">
        <v>562</v>
      </c>
      <c r="C257" s="9">
        <v>436898</v>
      </c>
    </row>
    <row r="258" s="1" customFormat="1" ht="17.1" customHeight="1" spans="1:3">
      <c r="A258" s="124">
        <v>202</v>
      </c>
      <c r="B258" s="8" t="s">
        <v>564</v>
      </c>
      <c r="C258" s="9">
        <v>848</v>
      </c>
    </row>
    <row r="259" s="1" customFormat="1" ht="17.1" customHeight="1" spans="1:3">
      <c r="A259" s="124">
        <v>20201</v>
      </c>
      <c r="B259" s="8" t="s">
        <v>3237</v>
      </c>
      <c r="C259" s="9">
        <v>745</v>
      </c>
    </row>
    <row r="260" s="1" customFormat="1" ht="17.1" customHeight="1" spans="1:3">
      <c r="A260" s="124">
        <v>2020101</v>
      </c>
      <c r="B260" s="8" t="s">
        <v>170</v>
      </c>
      <c r="C260" s="9">
        <v>0</v>
      </c>
    </row>
    <row r="261" s="1" customFormat="1" ht="17.1" customHeight="1" spans="1:3">
      <c r="A261" s="124">
        <v>2020102</v>
      </c>
      <c r="B261" s="8" t="s">
        <v>172</v>
      </c>
      <c r="C261" s="9">
        <v>0</v>
      </c>
    </row>
    <row r="262" s="1" customFormat="1" ht="17.1" customHeight="1" spans="1:3">
      <c r="A262" s="124">
        <v>2020103</v>
      </c>
      <c r="B262" s="8" t="s">
        <v>174</v>
      </c>
      <c r="C262" s="9">
        <v>0</v>
      </c>
    </row>
    <row r="263" s="1" customFormat="1" ht="17.1" customHeight="1" spans="1:3">
      <c r="A263" s="124">
        <v>2020104</v>
      </c>
      <c r="B263" s="8" t="s">
        <v>513</v>
      </c>
      <c r="C263" s="9">
        <v>0</v>
      </c>
    </row>
    <row r="264" s="1" customFormat="1" ht="17.1" customHeight="1" spans="1:3">
      <c r="A264" s="124">
        <v>2020150</v>
      </c>
      <c r="B264" s="8" t="s">
        <v>189</v>
      </c>
      <c r="C264" s="9">
        <v>0</v>
      </c>
    </row>
    <row r="265" s="1" customFormat="1" ht="17.1" customHeight="1" spans="1:3">
      <c r="A265" s="124">
        <v>2020199</v>
      </c>
      <c r="B265" s="8" t="s">
        <v>568</v>
      </c>
      <c r="C265" s="9">
        <v>745</v>
      </c>
    </row>
    <row r="266" s="1" customFormat="1" ht="17.1" customHeight="1" spans="1:3">
      <c r="A266" s="124">
        <v>20202</v>
      </c>
      <c r="B266" s="8" t="s">
        <v>3238</v>
      </c>
      <c r="C266" s="9">
        <v>0</v>
      </c>
    </row>
    <row r="267" s="1" customFormat="1" ht="17.1" customHeight="1" spans="1:3">
      <c r="A267" s="124">
        <v>2020201</v>
      </c>
      <c r="B267" s="8" t="s">
        <v>3239</v>
      </c>
      <c r="C267" s="9">
        <v>0</v>
      </c>
    </row>
    <row r="268" s="1" customFormat="1" ht="17.1" customHeight="1" spans="1:3">
      <c r="A268" s="124">
        <v>2020202</v>
      </c>
      <c r="B268" s="8" t="s">
        <v>3240</v>
      </c>
      <c r="C268" s="9">
        <v>0</v>
      </c>
    </row>
    <row r="269" s="1" customFormat="1" ht="17.1" customHeight="1" spans="1:3">
      <c r="A269" s="124">
        <v>20203</v>
      </c>
      <c r="B269" s="8" t="s">
        <v>3241</v>
      </c>
      <c r="C269" s="9">
        <v>0</v>
      </c>
    </row>
    <row r="270" s="1" customFormat="1" ht="17.1" customHeight="1" spans="1:3">
      <c r="A270" s="124">
        <v>2020301</v>
      </c>
      <c r="B270" s="8" t="s">
        <v>3242</v>
      </c>
      <c r="C270" s="9">
        <v>0</v>
      </c>
    </row>
    <row r="271" s="1" customFormat="1" ht="17.1" customHeight="1" spans="1:3">
      <c r="A271" s="124">
        <v>2020302</v>
      </c>
      <c r="B271" s="8" t="s">
        <v>3243</v>
      </c>
      <c r="C271" s="9">
        <v>0</v>
      </c>
    </row>
    <row r="272" s="1" customFormat="1" ht="17.1" customHeight="1" spans="1:3">
      <c r="A272" s="124">
        <v>2020303</v>
      </c>
      <c r="B272" s="8" t="s">
        <v>3244</v>
      </c>
      <c r="C272" s="9">
        <v>0</v>
      </c>
    </row>
    <row r="273" s="1" customFormat="1" ht="17.1" customHeight="1" spans="1:3">
      <c r="A273" s="124">
        <v>2020304</v>
      </c>
      <c r="B273" s="8" t="s">
        <v>3245</v>
      </c>
      <c r="C273" s="9">
        <v>0</v>
      </c>
    </row>
    <row r="274" s="1" customFormat="1" ht="17.1" customHeight="1" spans="1:3">
      <c r="A274" s="124">
        <v>2020305</v>
      </c>
      <c r="B274" s="8" t="s">
        <v>3246</v>
      </c>
      <c r="C274" s="9">
        <v>0</v>
      </c>
    </row>
    <row r="275" s="1" customFormat="1" ht="17.1" customHeight="1" spans="1:3">
      <c r="A275" s="124">
        <v>2020399</v>
      </c>
      <c r="B275" s="8" t="s">
        <v>3247</v>
      </c>
      <c r="C275" s="9">
        <v>0</v>
      </c>
    </row>
    <row r="276" s="1" customFormat="1" ht="17.1" customHeight="1" spans="1:3">
      <c r="A276" s="124">
        <v>20204</v>
      </c>
      <c r="B276" s="8" t="s">
        <v>3248</v>
      </c>
      <c r="C276" s="9">
        <v>0</v>
      </c>
    </row>
    <row r="277" s="1" customFormat="1" ht="17.1" customHeight="1" spans="1:3">
      <c r="A277" s="124">
        <v>2020401</v>
      </c>
      <c r="B277" s="8" t="s">
        <v>3249</v>
      </c>
      <c r="C277" s="9">
        <v>0</v>
      </c>
    </row>
    <row r="278" s="1" customFormat="1" ht="17.1" customHeight="1" spans="1:3">
      <c r="A278" s="124">
        <v>2020402</v>
      </c>
      <c r="B278" s="8" t="s">
        <v>3250</v>
      </c>
      <c r="C278" s="9">
        <v>0</v>
      </c>
    </row>
    <row r="279" s="1" customFormat="1" ht="17.1" customHeight="1" spans="1:3">
      <c r="A279" s="124">
        <v>2020403</v>
      </c>
      <c r="B279" s="8" t="s">
        <v>3251</v>
      </c>
      <c r="C279" s="9">
        <v>0</v>
      </c>
    </row>
    <row r="280" s="1" customFormat="1" ht="17.1" customHeight="1" spans="1:3">
      <c r="A280" s="124">
        <v>2020404</v>
      </c>
      <c r="B280" s="8" t="s">
        <v>3252</v>
      </c>
      <c r="C280" s="9">
        <v>0</v>
      </c>
    </row>
    <row r="281" s="1" customFormat="1" ht="17.1" customHeight="1" spans="1:3">
      <c r="A281" s="124">
        <v>2020499</v>
      </c>
      <c r="B281" s="8" t="s">
        <v>3253</v>
      </c>
      <c r="C281" s="9">
        <v>0</v>
      </c>
    </row>
    <row r="282" s="1" customFormat="1" ht="17.1" customHeight="1" spans="1:3">
      <c r="A282" s="124">
        <v>20205</v>
      </c>
      <c r="B282" s="8" t="s">
        <v>566</v>
      </c>
      <c r="C282" s="9">
        <v>0</v>
      </c>
    </row>
    <row r="283" s="1" customFormat="1" ht="17.1" customHeight="1" spans="1:3">
      <c r="A283" s="124">
        <v>2020503</v>
      </c>
      <c r="B283" s="8" t="s">
        <v>3254</v>
      </c>
      <c r="C283" s="9">
        <v>0</v>
      </c>
    </row>
    <row r="284" s="1" customFormat="1" ht="17.1" customHeight="1" spans="1:3">
      <c r="A284" s="124">
        <v>2020504</v>
      </c>
      <c r="B284" s="8" t="s">
        <v>3255</v>
      </c>
      <c r="C284" s="9">
        <v>0</v>
      </c>
    </row>
    <row r="285" s="1" customFormat="1" ht="17.1" customHeight="1" spans="1:3">
      <c r="A285" s="124">
        <v>2020599</v>
      </c>
      <c r="B285" s="8" t="s">
        <v>3256</v>
      </c>
      <c r="C285" s="9">
        <v>0</v>
      </c>
    </row>
    <row r="286" s="1" customFormat="1" ht="17.1" customHeight="1" spans="1:3">
      <c r="A286" s="124">
        <v>20206</v>
      </c>
      <c r="B286" s="8" t="s">
        <v>3257</v>
      </c>
      <c r="C286" s="9">
        <v>0</v>
      </c>
    </row>
    <row r="287" s="1" customFormat="1" ht="17.1" customHeight="1" spans="1:3">
      <c r="A287" s="124">
        <v>2020601</v>
      </c>
      <c r="B287" s="8" t="s">
        <v>3258</v>
      </c>
      <c r="C287" s="9">
        <v>0</v>
      </c>
    </row>
    <row r="288" s="1" customFormat="1" ht="17.1" customHeight="1" spans="1:3">
      <c r="A288" s="124">
        <v>20207</v>
      </c>
      <c r="B288" s="8" t="s">
        <v>3259</v>
      </c>
      <c r="C288" s="9">
        <v>0</v>
      </c>
    </row>
    <row r="289" s="1" customFormat="1" ht="17.1" customHeight="1" spans="1:3">
      <c r="A289" s="124">
        <v>2020701</v>
      </c>
      <c r="B289" s="8" t="s">
        <v>3260</v>
      </c>
      <c r="C289" s="9">
        <v>0</v>
      </c>
    </row>
    <row r="290" s="1" customFormat="1" ht="17.1" customHeight="1" spans="1:3">
      <c r="A290" s="124">
        <v>2020702</v>
      </c>
      <c r="B290" s="8" t="s">
        <v>3261</v>
      </c>
      <c r="C290" s="9">
        <v>0</v>
      </c>
    </row>
    <row r="291" s="1" customFormat="1" ht="17.1" customHeight="1" spans="1:3">
      <c r="A291" s="124">
        <v>2020703</v>
      </c>
      <c r="B291" s="8" t="s">
        <v>3262</v>
      </c>
      <c r="C291" s="9">
        <v>0</v>
      </c>
    </row>
    <row r="292" s="1" customFormat="1" ht="17.1" customHeight="1" spans="1:3">
      <c r="A292" s="124">
        <v>2020799</v>
      </c>
      <c r="B292" s="8" t="s">
        <v>3263</v>
      </c>
      <c r="C292" s="9">
        <v>0</v>
      </c>
    </row>
    <row r="293" s="1" customFormat="1" ht="17.1" customHeight="1" spans="1:3">
      <c r="A293" s="124">
        <v>20299</v>
      </c>
      <c r="B293" s="8" t="s">
        <v>3264</v>
      </c>
      <c r="C293" s="9">
        <v>103</v>
      </c>
    </row>
    <row r="294" s="1" customFormat="1" ht="17.1" customHeight="1" spans="1:3">
      <c r="A294" s="124">
        <v>2029901</v>
      </c>
      <c r="B294" s="8" t="s">
        <v>3265</v>
      </c>
      <c r="C294" s="9">
        <v>103</v>
      </c>
    </row>
    <row r="295" s="1" customFormat="1" ht="17.1" customHeight="1" spans="1:3">
      <c r="A295" s="124">
        <v>203</v>
      </c>
      <c r="B295" s="8" t="s">
        <v>570</v>
      </c>
      <c r="C295" s="9">
        <v>70621</v>
      </c>
    </row>
    <row r="296" s="1" customFormat="1" ht="17.1" customHeight="1" spans="1:3">
      <c r="A296" s="124">
        <v>20301</v>
      </c>
      <c r="B296" s="8" t="s">
        <v>3267</v>
      </c>
      <c r="C296" s="9">
        <v>0</v>
      </c>
    </row>
    <row r="297" s="1" customFormat="1" ht="17.1" customHeight="1" spans="1:3">
      <c r="A297" s="124">
        <v>2030101</v>
      </c>
      <c r="B297" s="8" t="s">
        <v>3268</v>
      </c>
      <c r="C297" s="9">
        <v>0</v>
      </c>
    </row>
    <row r="298" s="1" customFormat="1" ht="17.1" customHeight="1" spans="1:3">
      <c r="A298" s="124">
        <v>20304</v>
      </c>
      <c r="B298" s="8" t="s">
        <v>3269</v>
      </c>
      <c r="C298" s="9">
        <v>0</v>
      </c>
    </row>
    <row r="299" s="1" customFormat="1" ht="17.1" customHeight="1" spans="1:3">
      <c r="A299" s="124">
        <v>2030401</v>
      </c>
      <c r="B299" s="8" t="s">
        <v>3270</v>
      </c>
      <c r="C299" s="9">
        <v>0</v>
      </c>
    </row>
    <row r="300" s="1" customFormat="1" ht="17.1" customHeight="1" spans="1:3">
      <c r="A300" s="124">
        <v>20305</v>
      </c>
      <c r="B300" s="8" t="s">
        <v>3271</v>
      </c>
      <c r="C300" s="9">
        <v>0</v>
      </c>
    </row>
    <row r="301" s="1" customFormat="1" ht="17.1" customHeight="1" spans="1:3">
      <c r="A301" s="124">
        <v>2030501</v>
      </c>
      <c r="B301" s="8" t="s">
        <v>3272</v>
      </c>
      <c r="C301" s="9">
        <v>0</v>
      </c>
    </row>
    <row r="302" s="1" customFormat="1" ht="17.1" customHeight="1" spans="1:3">
      <c r="A302" s="124">
        <v>20306</v>
      </c>
      <c r="B302" s="8" t="s">
        <v>572</v>
      </c>
      <c r="C302" s="9">
        <v>48368</v>
      </c>
    </row>
    <row r="303" s="1" customFormat="1" ht="17.1" customHeight="1" spans="1:3">
      <c r="A303" s="124">
        <v>2030601</v>
      </c>
      <c r="B303" s="8" t="s">
        <v>574</v>
      </c>
      <c r="C303" s="9">
        <v>3239</v>
      </c>
    </row>
    <row r="304" s="1" customFormat="1" ht="17.1" customHeight="1" spans="1:3">
      <c r="A304" s="124">
        <v>2030602</v>
      </c>
      <c r="B304" s="8" t="s">
        <v>576</v>
      </c>
      <c r="C304" s="9">
        <v>28</v>
      </c>
    </row>
    <row r="305" s="1" customFormat="1" ht="17.1" customHeight="1" spans="1:3">
      <c r="A305" s="124">
        <v>2030603</v>
      </c>
      <c r="B305" s="8" t="s">
        <v>578</v>
      </c>
      <c r="C305" s="9">
        <v>10874</v>
      </c>
    </row>
    <row r="306" s="1" customFormat="1" ht="17.1" customHeight="1" spans="1:3">
      <c r="A306" s="124">
        <v>2030604</v>
      </c>
      <c r="B306" s="8" t="s">
        <v>580</v>
      </c>
      <c r="C306" s="9">
        <v>45</v>
      </c>
    </row>
    <row r="307" s="1" customFormat="1" ht="17.1" customHeight="1" spans="1:3">
      <c r="A307" s="124">
        <v>2030605</v>
      </c>
      <c r="B307" s="8" t="s">
        <v>582</v>
      </c>
      <c r="C307" s="9">
        <v>289</v>
      </c>
    </row>
    <row r="308" s="1" customFormat="1" ht="17.1" customHeight="1" spans="1:3">
      <c r="A308" s="124">
        <v>2030606</v>
      </c>
      <c r="B308" s="8" t="s">
        <v>584</v>
      </c>
      <c r="C308" s="9">
        <v>2656</v>
      </c>
    </row>
    <row r="309" s="1" customFormat="1" ht="17.1" customHeight="1" spans="1:3">
      <c r="A309" s="124">
        <v>2030607</v>
      </c>
      <c r="B309" s="8" t="s">
        <v>586</v>
      </c>
      <c r="C309" s="9">
        <v>28189</v>
      </c>
    </row>
    <row r="310" s="1" customFormat="1" ht="17.1" customHeight="1" spans="1:3">
      <c r="A310" s="124">
        <v>2030699</v>
      </c>
      <c r="B310" s="8" t="s">
        <v>588</v>
      </c>
      <c r="C310" s="9">
        <v>3048</v>
      </c>
    </row>
    <row r="311" s="1" customFormat="1" ht="17.1" customHeight="1" spans="1:3">
      <c r="A311" s="124">
        <v>20399</v>
      </c>
      <c r="B311" s="8" t="s">
        <v>590</v>
      </c>
      <c r="C311" s="9">
        <v>22253</v>
      </c>
    </row>
    <row r="312" s="1" customFormat="1" ht="17.1" customHeight="1" spans="1:3">
      <c r="A312" s="124">
        <v>2039901</v>
      </c>
      <c r="B312" s="8" t="s">
        <v>3273</v>
      </c>
      <c r="C312" s="9">
        <v>22253</v>
      </c>
    </row>
    <row r="313" s="1" customFormat="1" ht="17.1" customHeight="1" spans="1:3">
      <c r="A313" s="124">
        <v>204</v>
      </c>
      <c r="B313" s="8" t="s">
        <v>592</v>
      </c>
      <c r="C313" s="9">
        <v>2425373</v>
      </c>
    </row>
    <row r="314" s="1" customFormat="1" ht="17.1" customHeight="1" spans="1:3">
      <c r="A314" s="124">
        <v>20401</v>
      </c>
      <c r="B314" s="8" t="s">
        <v>594</v>
      </c>
      <c r="C314" s="9">
        <v>182193</v>
      </c>
    </row>
    <row r="315" s="1" customFormat="1" ht="17.1" customHeight="1" spans="1:3">
      <c r="A315" s="124">
        <v>2040101</v>
      </c>
      <c r="B315" s="8" t="s">
        <v>596</v>
      </c>
      <c r="C315" s="9">
        <v>21595</v>
      </c>
    </row>
    <row r="316" s="1" customFormat="1" ht="17.1" customHeight="1" spans="1:3">
      <c r="A316" s="124">
        <v>2040102</v>
      </c>
      <c r="B316" s="8" t="s">
        <v>598</v>
      </c>
      <c r="C316" s="9">
        <v>29002</v>
      </c>
    </row>
    <row r="317" s="1" customFormat="1" ht="17.1" customHeight="1" spans="1:3">
      <c r="A317" s="124">
        <v>2040103</v>
      </c>
      <c r="B317" s="8" t="s">
        <v>600</v>
      </c>
      <c r="C317" s="9">
        <v>100995</v>
      </c>
    </row>
    <row r="318" s="1" customFormat="1" ht="17.1" customHeight="1" spans="1:3">
      <c r="A318" s="124">
        <v>2040104</v>
      </c>
      <c r="B318" s="8" t="s">
        <v>602</v>
      </c>
      <c r="C318" s="9">
        <v>2019</v>
      </c>
    </row>
    <row r="319" s="1" customFormat="1" ht="17.1" customHeight="1" spans="1:3">
      <c r="A319" s="124">
        <v>2040105</v>
      </c>
      <c r="B319" s="8" t="s">
        <v>604</v>
      </c>
      <c r="C319" s="9">
        <v>82</v>
      </c>
    </row>
    <row r="320" s="1" customFormat="1" ht="17.1" customHeight="1" spans="1:3">
      <c r="A320" s="124">
        <v>2040106</v>
      </c>
      <c r="B320" s="8" t="s">
        <v>606</v>
      </c>
      <c r="C320" s="9">
        <v>26561</v>
      </c>
    </row>
    <row r="321" s="1" customFormat="1" ht="17.1" customHeight="1" spans="1:3">
      <c r="A321" s="124">
        <v>2040107</v>
      </c>
      <c r="B321" s="8" t="s">
        <v>608</v>
      </c>
      <c r="C321" s="9">
        <v>0</v>
      </c>
    </row>
    <row r="322" s="1" customFormat="1" ht="17.1" customHeight="1" spans="1:3">
      <c r="A322" s="124">
        <v>2040108</v>
      </c>
      <c r="B322" s="8" t="s">
        <v>610</v>
      </c>
      <c r="C322" s="9">
        <v>1</v>
      </c>
    </row>
    <row r="323" s="1" customFormat="1" ht="17.1" customHeight="1" spans="1:3">
      <c r="A323" s="124">
        <v>2040109</v>
      </c>
      <c r="B323" s="8" t="s">
        <v>612</v>
      </c>
      <c r="C323" s="9">
        <v>0</v>
      </c>
    </row>
    <row r="324" s="1" customFormat="1" ht="17.1" customHeight="1" spans="1:3">
      <c r="A324" s="124">
        <v>2040199</v>
      </c>
      <c r="B324" s="8" t="s">
        <v>614</v>
      </c>
      <c r="C324" s="9">
        <v>1938</v>
      </c>
    </row>
    <row r="325" s="1" customFormat="1" ht="17.1" customHeight="1" spans="1:3">
      <c r="A325" s="124">
        <v>20402</v>
      </c>
      <c r="B325" s="8" t="s">
        <v>616</v>
      </c>
      <c r="C325" s="9">
        <v>1380290</v>
      </c>
    </row>
    <row r="326" s="1" customFormat="1" ht="17.1" customHeight="1" spans="1:3">
      <c r="A326" s="124">
        <v>2040201</v>
      </c>
      <c r="B326" s="8" t="s">
        <v>170</v>
      </c>
      <c r="C326" s="9">
        <v>693318</v>
      </c>
    </row>
    <row r="327" s="1" customFormat="1" ht="17.1" customHeight="1" spans="1:3">
      <c r="A327" s="124">
        <v>2040202</v>
      </c>
      <c r="B327" s="8" t="s">
        <v>172</v>
      </c>
      <c r="C327" s="9">
        <v>86701</v>
      </c>
    </row>
    <row r="328" s="1" customFormat="1" ht="17.1" customHeight="1" spans="1:3">
      <c r="A328" s="124">
        <v>2040203</v>
      </c>
      <c r="B328" s="8" t="s">
        <v>174</v>
      </c>
      <c r="C328" s="9">
        <v>164</v>
      </c>
    </row>
    <row r="329" s="1" customFormat="1" ht="17.1" customHeight="1" spans="1:3">
      <c r="A329" s="124">
        <v>2040204</v>
      </c>
      <c r="B329" s="8" t="s">
        <v>621</v>
      </c>
      <c r="C329" s="9">
        <v>94906</v>
      </c>
    </row>
    <row r="330" s="1" customFormat="1" ht="17.1" customHeight="1" spans="1:3">
      <c r="A330" s="124">
        <v>2040205</v>
      </c>
      <c r="B330" s="8" t="s">
        <v>623</v>
      </c>
      <c r="C330" s="9">
        <v>8375</v>
      </c>
    </row>
    <row r="331" s="1" customFormat="1" ht="17.1" customHeight="1" spans="1:3">
      <c r="A331" s="124">
        <v>2040206</v>
      </c>
      <c r="B331" s="8" t="s">
        <v>625</v>
      </c>
      <c r="C331" s="9">
        <v>22703</v>
      </c>
    </row>
    <row r="332" s="1" customFormat="1" ht="17.1" customHeight="1" spans="1:3">
      <c r="A332" s="124">
        <v>2040207</v>
      </c>
      <c r="B332" s="8" t="s">
        <v>627</v>
      </c>
      <c r="C332" s="9">
        <v>3855</v>
      </c>
    </row>
    <row r="333" s="1" customFormat="1" ht="17.1" customHeight="1" spans="1:3">
      <c r="A333" s="124">
        <v>2040208</v>
      </c>
      <c r="B333" s="8" t="s">
        <v>629</v>
      </c>
      <c r="C333" s="9">
        <v>7018</v>
      </c>
    </row>
    <row r="334" s="1" customFormat="1" ht="17.1" customHeight="1" spans="1:3">
      <c r="A334" s="124">
        <v>2040209</v>
      </c>
      <c r="B334" s="8" t="s">
        <v>631</v>
      </c>
      <c r="C334" s="9">
        <v>2904</v>
      </c>
    </row>
    <row r="335" s="1" customFormat="1" ht="17.1" customHeight="1" spans="1:3">
      <c r="A335" s="124">
        <v>2040210</v>
      </c>
      <c r="B335" s="8" t="s">
        <v>633</v>
      </c>
      <c r="C335" s="9">
        <v>594</v>
      </c>
    </row>
    <row r="336" s="1" customFormat="1" ht="17.1" customHeight="1" spans="1:3">
      <c r="A336" s="124">
        <v>2040211</v>
      </c>
      <c r="B336" s="8" t="s">
        <v>635</v>
      </c>
      <c r="C336" s="9">
        <v>77642</v>
      </c>
    </row>
    <row r="337" s="1" customFormat="1" ht="17.1" customHeight="1" spans="1:3">
      <c r="A337" s="124">
        <v>2040212</v>
      </c>
      <c r="B337" s="8" t="s">
        <v>637</v>
      </c>
      <c r="C337" s="9">
        <v>143116</v>
      </c>
    </row>
    <row r="338" s="1" customFormat="1" ht="17.1" customHeight="1" spans="1:3">
      <c r="A338" s="124">
        <v>2040213</v>
      </c>
      <c r="B338" s="8" t="s">
        <v>639</v>
      </c>
      <c r="C338" s="9">
        <v>10815</v>
      </c>
    </row>
    <row r="339" s="1" customFormat="1" ht="17.1" customHeight="1" spans="1:3">
      <c r="A339" s="124">
        <v>2040214</v>
      </c>
      <c r="B339" s="8" t="s">
        <v>641</v>
      </c>
      <c r="C339" s="9">
        <v>14366</v>
      </c>
    </row>
    <row r="340" s="1" customFormat="1" ht="17.1" customHeight="1" spans="1:3">
      <c r="A340" s="124">
        <v>2040215</v>
      </c>
      <c r="B340" s="8" t="s">
        <v>643</v>
      </c>
      <c r="C340" s="9">
        <v>4591</v>
      </c>
    </row>
    <row r="341" s="1" customFormat="1" ht="17.1" customHeight="1" spans="1:3">
      <c r="A341" s="124">
        <v>2040216</v>
      </c>
      <c r="B341" s="8" t="s">
        <v>645</v>
      </c>
      <c r="C341" s="9">
        <v>13692</v>
      </c>
    </row>
    <row r="342" s="1" customFormat="1" ht="17.1" customHeight="1" spans="1:3">
      <c r="A342" s="124">
        <v>2040217</v>
      </c>
      <c r="B342" s="8" t="s">
        <v>647</v>
      </c>
      <c r="C342" s="9">
        <v>44384</v>
      </c>
    </row>
    <row r="343" s="1" customFormat="1" ht="17.1" customHeight="1" spans="1:3">
      <c r="A343" s="124">
        <v>2040218</v>
      </c>
      <c r="B343" s="8" t="s">
        <v>649</v>
      </c>
      <c r="C343" s="9">
        <v>561</v>
      </c>
    </row>
    <row r="344" s="1" customFormat="1" ht="17.1" customHeight="1" spans="1:3">
      <c r="A344" s="124">
        <v>2040219</v>
      </c>
      <c r="B344" s="8" t="s">
        <v>276</v>
      </c>
      <c r="C344" s="9">
        <v>23988</v>
      </c>
    </row>
    <row r="345" s="1" customFormat="1" ht="17.1" customHeight="1" spans="1:3">
      <c r="A345" s="124">
        <v>2040250</v>
      </c>
      <c r="B345" s="8" t="s">
        <v>189</v>
      </c>
      <c r="C345" s="9">
        <v>770</v>
      </c>
    </row>
    <row r="346" s="1" customFormat="1" ht="17.1" customHeight="1" spans="1:3">
      <c r="A346" s="124">
        <v>2040299</v>
      </c>
      <c r="B346" s="8" t="s">
        <v>653</v>
      </c>
      <c r="C346" s="9">
        <v>125827</v>
      </c>
    </row>
    <row r="347" s="1" customFormat="1" ht="17.1" customHeight="1" spans="1:3">
      <c r="A347" s="124">
        <v>20403</v>
      </c>
      <c r="B347" s="8" t="s">
        <v>655</v>
      </c>
      <c r="C347" s="9">
        <v>29843</v>
      </c>
    </row>
    <row r="348" s="1" customFormat="1" ht="17.1" customHeight="1" spans="1:3">
      <c r="A348" s="124">
        <v>2040301</v>
      </c>
      <c r="B348" s="8" t="s">
        <v>170</v>
      </c>
      <c r="C348" s="9">
        <v>21249</v>
      </c>
    </row>
    <row r="349" s="1" customFormat="1" ht="17.1" customHeight="1" spans="1:3">
      <c r="A349" s="124">
        <v>2040302</v>
      </c>
      <c r="B349" s="8" t="s">
        <v>172</v>
      </c>
      <c r="C349" s="9">
        <v>269</v>
      </c>
    </row>
    <row r="350" s="1" customFormat="1" ht="17.1" customHeight="1" spans="1:3">
      <c r="A350" s="124">
        <v>2040303</v>
      </c>
      <c r="B350" s="8" t="s">
        <v>174</v>
      </c>
      <c r="C350" s="9">
        <v>0</v>
      </c>
    </row>
    <row r="351" s="1" customFormat="1" ht="17.1" customHeight="1" spans="1:3">
      <c r="A351" s="124">
        <v>2040304</v>
      </c>
      <c r="B351" s="8" t="s">
        <v>660</v>
      </c>
      <c r="C351" s="9">
        <v>794</v>
      </c>
    </row>
    <row r="352" s="1" customFormat="1" ht="17.1" customHeight="1" spans="1:3">
      <c r="A352" s="124">
        <v>2040350</v>
      </c>
      <c r="B352" s="8" t="s">
        <v>189</v>
      </c>
      <c r="C352" s="9">
        <v>478</v>
      </c>
    </row>
    <row r="353" s="1" customFormat="1" ht="17.1" customHeight="1" spans="1:3">
      <c r="A353" s="124">
        <v>2040399</v>
      </c>
      <c r="B353" s="8" t="s">
        <v>663</v>
      </c>
      <c r="C353" s="9">
        <v>7053</v>
      </c>
    </row>
    <row r="354" s="1" customFormat="1" ht="17.1" customHeight="1" spans="1:3">
      <c r="A354" s="124">
        <v>20404</v>
      </c>
      <c r="B354" s="8" t="s">
        <v>665</v>
      </c>
      <c r="C354" s="9">
        <v>164572</v>
      </c>
    </row>
    <row r="355" s="1" customFormat="1" ht="17.1" customHeight="1" spans="1:3">
      <c r="A355" s="124">
        <v>2040401</v>
      </c>
      <c r="B355" s="8" t="s">
        <v>170</v>
      </c>
      <c r="C355" s="9">
        <v>97015</v>
      </c>
    </row>
    <row r="356" s="1" customFormat="1" ht="17.1" customHeight="1" spans="1:3">
      <c r="A356" s="124">
        <v>2040402</v>
      </c>
      <c r="B356" s="8" t="s">
        <v>172</v>
      </c>
      <c r="C356" s="9">
        <v>7545</v>
      </c>
    </row>
    <row r="357" s="1" customFormat="1" ht="17.1" customHeight="1" spans="1:3">
      <c r="A357" s="124">
        <v>2040403</v>
      </c>
      <c r="B357" s="8" t="s">
        <v>174</v>
      </c>
      <c r="C357" s="9">
        <v>170</v>
      </c>
    </row>
    <row r="358" s="1" customFormat="1" ht="17.1" customHeight="1" spans="1:3">
      <c r="A358" s="124">
        <v>2040404</v>
      </c>
      <c r="B358" s="8" t="s">
        <v>670</v>
      </c>
      <c r="C358" s="9">
        <v>10698</v>
      </c>
    </row>
    <row r="359" s="1" customFormat="1" ht="17.1" customHeight="1" spans="1:3">
      <c r="A359" s="124">
        <v>2040405</v>
      </c>
      <c r="B359" s="8" t="s">
        <v>672</v>
      </c>
      <c r="C359" s="9">
        <v>4945</v>
      </c>
    </row>
    <row r="360" s="1" customFormat="1" ht="17.1" customHeight="1" spans="1:3">
      <c r="A360" s="124">
        <v>2040406</v>
      </c>
      <c r="B360" s="8" t="s">
        <v>674</v>
      </c>
      <c r="C360" s="9">
        <v>2781</v>
      </c>
    </row>
    <row r="361" s="1" customFormat="1" ht="17.1" customHeight="1" spans="1:3">
      <c r="A361" s="124">
        <v>2040407</v>
      </c>
      <c r="B361" s="8" t="s">
        <v>676</v>
      </c>
      <c r="C361" s="9">
        <v>1608</v>
      </c>
    </row>
    <row r="362" s="1" customFormat="1" ht="17.1" customHeight="1" spans="1:3">
      <c r="A362" s="124">
        <v>2040408</v>
      </c>
      <c r="B362" s="8" t="s">
        <v>678</v>
      </c>
      <c r="C362" s="9">
        <v>1521</v>
      </c>
    </row>
    <row r="363" s="1" customFormat="1" ht="17.1" customHeight="1" spans="1:3">
      <c r="A363" s="124">
        <v>2040409</v>
      </c>
      <c r="B363" s="8" t="s">
        <v>680</v>
      </c>
      <c r="C363" s="9">
        <v>15746</v>
      </c>
    </row>
    <row r="364" s="1" customFormat="1" ht="17.1" customHeight="1" spans="1:3">
      <c r="A364" s="124">
        <v>2040450</v>
      </c>
      <c r="B364" s="8" t="s">
        <v>189</v>
      </c>
      <c r="C364" s="9">
        <v>58</v>
      </c>
    </row>
    <row r="365" s="1" customFormat="1" ht="17.1" customHeight="1" spans="1:3">
      <c r="A365" s="124">
        <v>2040499</v>
      </c>
      <c r="B365" s="8" t="s">
        <v>683</v>
      </c>
      <c r="C365" s="9">
        <v>22485</v>
      </c>
    </row>
    <row r="366" s="1" customFormat="1" ht="17.1" customHeight="1" spans="1:3">
      <c r="A366" s="124">
        <v>20405</v>
      </c>
      <c r="B366" s="8" t="s">
        <v>685</v>
      </c>
      <c r="C366" s="9">
        <v>233948</v>
      </c>
    </row>
    <row r="367" s="1" customFormat="1" ht="17.1" customHeight="1" spans="1:3">
      <c r="A367" s="124">
        <v>2040501</v>
      </c>
      <c r="B367" s="8" t="s">
        <v>170</v>
      </c>
      <c r="C367" s="9">
        <v>113241</v>
      </c>
    </row>
    <row r="368" s="1" customFormat="1" ht="17.1" customHeight="1" spans="1:3">
      <c r="A368" s="124">
        <v>2040502</v>
      </c>
      <c r="B368" s="8" t="s">
        <v>172</v>
      </c>
      <c r="C368" s="9">
        <v>13491</v>
      </c>
    </row>
    <row r="369" s="1" customFormat="1" ht="17.1" customHeight="1" spans="1:3">
      <c r="A369" s="124">
        <v>2040503</v>
      </c>
      <c r="B369" s="8" t="s">
        <v>174</v>
      </c>
      <c r="C369" s="9">
        <v>0</v>
      </c>
    </row>
    <row r="370" s="1" customFormat="1" ht="17.1" customHeight="1" spans="1:3">
      <c r="A370" s="124">
        <v>2040504</v>
      </c>
      <c r="B370" s="8" t="s">
        <v>690</v>
      </c>
      <c r="C370" s="9">
        <v>26187</v>
      </c>
    </row>
    <row r="371" s="1" customFormat="1" ht="17.1" customHeight="1" spans="1:3">
      <c r="A371" s="124">
        <v>2040505</v>
      </c>
      <c r="B371" s="8" t="s">
        <v>692</v>
      </c>
      <c r="C371" s="9">
        <v>10363</v>
      </c>
    </row>
    <row r="372" s="1" customFormat="1" ht="17.1" customHeight="1" spans="1:3">
      <c r="A372" s="124">
        <v>2040506</v>
      </c>
      <c r="B372" s="8" t="s">
        <v>694</v>
      </c>
      <c r="C372" s="9">
        <v>37043</v>
      </c>
    </row>
    <row r="373" s="1" customFormat="1" ht="17.1" customHeight="1" spans="1:3">
      <c r="A373" s="124">
        <v>2040550</v>
      </c>
      <c r="B373" s="8" t="s">
        <v>189</v>
      </c>
      <c r="C373" s="9">
        <v>41</v>
      </c>
    </row>
    <row r="374" s="1" customFormat="1" ht="17.1" customHeight="1" spans="1:3">
      <c r="A374" s="124">
        <v>2040599</v>
      </c>
      <c r="B374" s="8" t="s">
        <v>697</v>
      </c>
      <c r="C374" s="9">
        <v>33582</v>
      </c>
    </row>
    <row r="375" s="1" customFormat="1" ht="17.1" customHeight="1" spans="1:3">
      <c r="A375" s="124">
        <v>20406</v>
      </c>
      <c r="B375" s="8" t="s">
        <v>699</v>
      </c>
      <c r="C375" s="9">
        <v>102182</v>
      </c>
    </row>
    <row r="376" s="1" customFormat="1" ht="17.1" customHeight="1" spans="1:3">
      <c r="A376" s="124">
        <v>2040601</v>
      </c>
      <c r="B376" s="8" t="s">
        <v>170</v>
      </c>
      <c r="C376" s="9">
        <v>58221</v>
      </c>
    </row>
    <row r="377" s="1" customFormat="1" ht="17.1" customHeight="1" spans="1:3">
      <c r="A377" s="124">
        <v>2040602</v>
      </c>
      <c r="B377" s="8" t="s">
        <v>172</v>
      </c>
      <c r="C377" s="9">
        <v>7783</v>
      </c>
    </row>
    <row r="378" s="1" customFormat="1" ht="17.1" customHeight="1" spans="1:3">
      <c r="A378" s="124">
        <v>2040603</v>
      </c>
      <c r="B378" s="8" t="s">
        <v>174</v>
      </c>
      <c r="C378" s="9">
        <v>1</v>
      </c>
    </row>
    <row r="379" s="1" customFormat="1" ht="17.1" customHeight="1" spans="1:3">
      <c r="A379" s="124">
        <v>2040604</v>
      </c>
      <c r="B379" s="8" t="s">
        <v>704</v>
      </c>
      <c r="C379" s="9">
        <v>13147</v>
      </c>
    </row>
    <row r="380" s="1" customFormat="1" ht="17.1" customHeight="1" spans="1:3">
      <c r="A380" s="124">
        <v>2040605</v>
      </c>
      <c r="B380" s="8" t="s">
        <v>706</v>
      </c>
      <c r="C380" s="9">
        <v>5540</v>
      </c>
    </row>
    <row r="381" s="1" customFormat="1" ht="17.1" customHeight="1" spans="1:3">
      <c r="A381" s="124">
        <v>2040606</v>
      </c>
      <c r="B381" s="8" t="s">
        <v>708</v>
      </c>
      <c r="C381" s="9">
        <v>1872</v>
      </c>
    </row>
    <row r="382" s="1" customFormat="1" ht="17.1" customHeight="1" spans="1:3">
      <c r="A382" s="124">
        <v>2040607</v>
      </c>
      <c r="B382" s="8" t="s">
        <v>710</v>
      </c>
      <c r="C382" s="9">
        <v>4498</v>
      </c>
    </row>
    <row r="383" s="1" customFormat="1" ht="17.1" customHeight="1" spans="1:3">
      <c r="A383" s="124">
        <v>2040608</v>
      </c>
      <c r="B383" s="8" t="s">
        <v>712</v>
      </c>
      <c r="C383" s="9">
        <v>248</v>
      </c>
    </row>
    <row r="384" s="1" customFormat="1" ht="17.1" customHeight="1" spans="1:3">
      <c r="A384" s="124">
        <v>2040609</v>
      </c>
      <c r="B384" s="8" t="s">
        <v>714</v>
      </c>
      <c r="C384" s="9">
        <v>146</v>
      </c>
    </row>
    <row r="385" s="1" customFormat="1" ht="17.1" customHeight="1" spans="1:3">
      <c r="A385" s="124">
        <v>2040650</v>
      </c>
      <c r="B385" s="8" t="s">
        <v>189</v>
      </c>
      <c r="C385" s="9">
        <v>1122</v>
      </c>
    </row>
    <row r="386" s="1" customFormat="1" ht="17.1" customHeight="1" spans="1:3">
      <c r="A386" s="124">
        <v>2040699</v>
      </c>
      <c r="B386" s="8" t="s">
        <v>717</v>
      </c>
      <c r="C386" s="9">
        <v>9604</v>
      </c>
    </row>
    <row r="387" s="1" customFormat="1" ht="17.1" customHeight="1" spans="1:3">
      <c r="A387" s="124">
        <v>20407</v>
      </c>
      <c r="B387" s="8" t="s">
        <v>719</v>
      </c>
      <c r="C387" s="9">
        <v>221117</v>
      </c>
    </row>
    <row r="388" s="1" customFormat="1" ht="17.1" customHeight="1" spans="1:3">
      <c r="A388" s="124">
        <v>2040701</v>
      </c>
      <c r="B388" s="8" t="s">
        <v>170</v>
      </c>
      <c r="C388" s="9">
        <v>145558</v>
      </c>
    </row>
    <row r="389" s="1" customFormat="1" ht="17.1" customHeight="1" spans="1:3">
      <c r="A389" s="124">
        <v>2040702</v>
      </c>
      <c r="B389" s="8" t="s">
        <v>172</v>
      </c>
      <c r="C389" s="9">
        <v>0</v>
      </c>
    </row>
    <row r="390" s="1" customFormat="1" ht="17.1" customHeight="1" spans="1:3">
      <c r="A390" s="124">
        <v>2040703</v>
      </c>
      <c r="B390" s="8" t="s">
        <v>174</v>
      </c>
      <c r="C390" s="9">
        <v>0</v>
      </c>
    </row>
    <row r="391" s="1" customFormat="1" ht="17.1" customHeight="1" spans="1:3">
      <c r="A391" s="124">
        <v>2040704</v>
      </c>
      <c r="B391" s="8" t="s">
        <v>724</v>
      </c>
      <c r="C391" s="9">
        <v>37871</v>
      </c>
    </row>
    <row r="392" s="1" customFormat="1" ht="17.1" customHeight="1" spans="1:3">
      <c r="A392" s="124">
        <v>2040705</v>
      </c>
      <c r="B392" s="8" t="s">
        <v>726</v>
      </c>
      <c r="C392" s="9">
        <v>6334</v>
      </c>
    </row>
    <row r="393" s="1" customFormat="1" ht="17.1" customHeight="1" spans="1:3">
      <c r="A393" s="124">
        <v>2040706</v>
      </c>
      <c r="B393" s="8" t="s">
        <v>728</v>
      </c>
      <c r="C393" s="9">
        <v>10469</v>
      </c>
    </row>
    <row r="394" s="1" customFormat="1" ht="17.1" customHeight="1" spans="1:3">
      <c r="A394" s="124">
        <v>2040750</v>
      </c>
      <c r="B394" s="8" t="s">
        <v>189</v>
      </c>
      <c r="C394" s="9">
        <v>0</v>
      </c>
    </row>
    <row r="395" s="1" customFormat="1" ht="17.1" customHeight="1" spans="1:3">
      <c r="A395" s="124">
        <v>2040799</v>
      </c>
      <c r="B395" s="8" t="s">
        <v>731</v>
      </c>
      <c r="C395" s="9">
        <v>20885</v>
      </c>
    </row>
    <row r="396" s="1" customFormat="1" ht="17.1" customHeight="1" spans="1:3">
      <c r="A396" s="124">
        <v>20408</v>
      </c>
      <c r="B396" s="8" t="s">
        <v>733</v>
      </c>
      <c r="C396" s="9">
        <v>70640</v>
      </c>
    </row>
    <row r="397" s="1" customFormat="1" ht="17.1" customHeight="1" spans="1:3">
      <c r="A397" s="124">
        <v>2040801</v>
      </c>
      <c r="B397" s="8" t="s">
        <v>170</v>
      </c>
      <c r="C397" s="9">
        <v>30016</v>
      </c>
    </row>
    <row r="398" s="1" customFormat="1" ht="17.1" customHeight="1" spans="1:3">
      <c r="A398" s="124">
        <v>2040802</v>
      </c>
      <c r="B398" s="8" t="s">
        <v>172</v>
      </c>
      <c r="C398" s="9">
        <v>74</v>
      </c>
    </row>
    <row r="399" s="1" customFormat="1" ht="17.1" customHeight="1" spans="1:3">
      <c r="A399" s="124">
        <v>2040803</v>
      </c>
      <c r="B399" s="8" t="s">
        <v>174</v>
      </c>
      <c r="C399" s="9">
        <v>0</v>
      </c>
    </row>
    <row r="400" s="1" customFormat="1" ht="17.1" customHeight="1" spans="1:3">
      <c r="A400" s="124">
        <v>2040804</v>
      </c>
      <c r="B400" s="8" t="s">
        <v>738</v>
      </c>
      <c r="C400" s="9">
        <v>11110</v>
      </c>
    </row>
    <row r="401" s="1" customFormat="1" ht="17.1" customHeight="1" spans="1:3">
      <c r="A401" s="124">
        <v>2040805</v>
      </c>
      <c r="B401" s="8" t="s">
        <v>740</v>
      </c>
      <c r="C401" s="9">
        <v>2149</v>
      </c>
    </row>
    <row r="402" s="1" customFormat="1" ht="17.1" customHeight="1" spans="1:3">
      <c r="A402" s="124">
        <v>2040806</v>
      </c>
      <c r="B402" s="8" t="s">
        <v>742</v>
      </c>
      <c r="C402" s="9">
        <v>22763</v>
      </c>
    </row>
    <row r="403" s="1" customFormat="1" ht="17.1" customHeight="1" spans="1:3">
      <c r="A403" s="124">
        <v>2040850</v>
      </c>
      <c r="B403" s="8" t="s">
        <v>189</v>
      </c>
      <c r="C403" s="9">
        <v>0</v>
      </c>
    </row>
    <row r="404" s="1" customFormat="1" ht="17.1" customHeight="1" spans="1:3">
      <c r="A404" s="124">
        <v>2040899</v>
      </c>
      <c r="B404" s="8" t="s">
        <v>745</v>
      </c>
      <c r="C404" s="9">
        <v>4528</v>
      </c>
    </row>
    <row r="405" s="1" customFormat="1" ht="17.1" customHeight="1" spans="1:3">
      <c r="A405" s="124">
        <v>20409</v>
      </c>
      <c r="B405" s="8" t="s">
        <v>747</v>
      </c>
      <c r="C405" s="9">
        <v>2412</v>
      </c>
    </row>
    <row r="406" s="1" customFormat="1" ht="17.1" customHeight="1" spans="1:3">
      <c r="A406" s="124">
        <v>2040901</v>
      </c>
      <c r="B406" s="8" t="s">
        <v>170</v>
      </c>
      <c r="C406" s="9">
        <v>1213</v>
      </c>
    </row>
    <row r="407" s="1" customFormat="1" ht="17.1" customHeight="1" spans="1:3">
      <c r="A407" s="124">
        <v>2040902</v>
      </c>
      <c r="B407" s="8" t="s">
        <v>172</v>
      </c>
      <c r="C407" s="9">
        <v>109</v>
      </c>
    </row>
    <row r="408" s="1" customFormat="1" ht="17.1" customHeight="1" spans="1:3">
      <c r="A408" s="124">
        <v>2040903</v>
      </c>
      <c r="B408" s="8" t="s">
        <v>174</v>
      </c>
      <c r="C408" s="9">
        <v>0</v>
      </c>
    </row>
    <row r="409" s="1" customFormat="1" ht="17.1" customHeight="1" spans="1:3">
      <c r="A409" s="124">
        <v>2040904</v>
      </c>
      <c r="B409" s="8" t="s">
        <v>752</v>
      </c>
      <c r="C409" s="9">
        <v>143</v>
      </c>
    </row>
    <row r="410" s="1" customFormat="1" ht="17.1" customHeight="1" spans="1:3">
      <c r="A410" s="124">
        <v>2040905</v>
      </c>
      <c r="B410" s="8" t="s">
        <v>754</v>
      </c>
      <c r="C410" s="9">
        <v>378</v>
      </c>
    </row>
    <row r="411" s="1" customFormat="1" ht="17.1" customHeight="1" spans="1:3">
      <c r="A411" s="124">
        <v>2040950</v>
      </c>
      <c r="B411" s="8" t="s">
        <v>189</v>
      </c>
      <c r="C411" s="9">
        <v>117</v>
      </c>
    </row>
    <row r="412" s="1" customFormat="1" ht="17.1" customHeight="1" spans="1:3">
      <c r="A412" s="124">
        <v>2040999</v>
      </c>
      <c r="B412" s="8" t="s">
        <v>757</v>
      </c>
      <c r="C412" s="9">
        <v>452</v>
      </c>
    </row>
    <row r="413" s="1" customFormat="1" ht="17.1" customHeight="1" spans="1:3">
      <c r="A413" s="124">
        <v>20410</v>
      </c>
      <c r="B413" s="8" t="s">
        <v>759</v>
      </c>
      <c r="C413" s="9">
        <v>0</v>
      </c>
    </row>
    <row r="414" s="1" customFormat="1" ht="17.1" customHeight="1" spans="1:3">
      <c r="A414" s="124">
        <v>2041001</v>
      </c>
      <c r="B414" s="8" t="s">
        <v>170</v>
      </c>
      <c r="C414" s="9">
        <v>0</v>
      </c>
    </row>
    <row r="415" s="1" customFormat="1" ht="17.1" customHeight="1" spans="1:3">
      <c r="A415" s="124">
        <v>2041002</v>
      </c>
      <c r="B415" s="8" t="s">
        <v>172</v>
      </c>
      <c r="C415" s="9">
        <v>0</v>
      </c>
    </row>
    <row r="416" s="1" customFormat="1" ht="17.1" customHeight="1" spans="1:3">
      <c r="A416" s="124">
        <v>2041003</v>
      </c>
      <c r="B416" s="8" t="s">
        <v>763</v>
      </c>
      <c r="C416" s="9">
        <v>0</v>
      </c>
    </row>
    <row r="417" s="1" customFormat="1" ht="17.1" customHeight="1" spans="1:3">
      <c r="A417" s="124">
        <v>2041004</v>
      </c>
      <c r="B417" s="8" t="s">
        <v>765</v>
      </c>
      <c r="C417" s="9">
        <v>0</v>
      </c>
    </row>
    <row r="418" s="1" customFormat="1" ht="17.1" customHeight="1" spans="1:3">
      <c r="A418" s="124">
        <v>2041005</v>
      </c>
      <c r="B418" s="8" t="s">
        <v>767</v>
      </c>
      <c r="C418" s="9">
        <v>0</v>
      </c>
    </row>
    <row r="419" s="1" customFormat="1" ht="17.1" customHeight="1" spans="1:3">
      <c r="A419" s="124">
        <v>2041006</v>
      </c>
      <c r="B419" s="8" t="s">
        <v>645</v>
      </c>
      <c r="C419" s="9">
        <v>0</v>
      </c>
    </row>
    <row r="420" s="1" customFormat="1" ht="17.1" customHeight="1" spans="1:3">
      <c r="A420" s="124">
        <v>2041099</v>
      </c>
      <c r="B420" s="8" t="s">
        <v>770</v>
      </c>
      <c r="C420" s="9">
        <v>0</v>
      </c>
    </row>
    <row r="421" s="1" customFormat="1" ht="17.1" customHeight="1" spans="1:3">
      <c r="A421" s="124">
        <v>20499</v>
      </c>
      <c r="B421" s="8" t="s">
        <v>772</v>
      </c>
      <c r="C421" s="9">
        <v>38176</v>
      </c>
    </row>
    <row r="422" s="1" customFormat="1" ht="17.1" customHeight="1" spans="1:3">
      <c r="A422" s="124">
        <v>2049901</v>
      </c>
      <c r="B422" s="8" t="s">
        <v>3274</v>
      </c>
      <c r="C422" s="9">
        <v>37543</v>
      </c>
    </row>
    <row r="423" s="1" customFormat="1" ht="17.1" customHeight="1" spans="1:3">
      <c r="A423" s="124">
        <v>2049902</v>
      </c>
      <c r="B423" s="8" t="s">
        <v>3275</v>
      </c>
      <c r="C423" s="9">
        <v>633</v>
      </c>
    </row>
    <row r="424" s="1" customFormat="1" ht="17.1" customHeight="1" spans="1:3">
      <c r="A424" s="124">
        <v>205</v>
      </c>
      <c r="B424" s="8" t="s">
        <v>774</v>
      </c>
      <c r="C424" s="9">
        <v>7674623</v>
      </c>
    </row>
    <row r="425" s="1" customFormat="1" ht="17.1" customHeight="1" spans="1:3">
      <c r="A425" s="124">
        <v>20501</v>
      </c>
      <c r="B425" s="8" t="s">
        <v>776</v>
      </c>
      <c r="C425" s="9">
        <v>111289</v>
      </c>
    </row>
    <row r="426" s="1" customFormat="1" ht="17.1" customHeight="1" spans="1:3">
      <c r="A426" s="124">
        <v>2050101</v>
      </c>
      <c r="B426" s="8" t="s">
        <v>170</v>
      </c>
      <c r="C426" s="9">
        <v>51102</v>
      </c>
    </row>
    <row r="427" s="1" customFormat="1" ht="17.1" customHeight="1" spans="1:3">
      <c r="A427" s="124">
        <v>2050102</v>
      </c>
      <c r="B427" s="8" t="s">
        <v>172</v>
      </c>
      <c r="C427" s="9">
        <v>14888</v>
      </c>
    </row>
    <row r="428" s="1" customFormat="1" ht="17.1" customHeight="1" spans="1:3">
      <c r="A428" s="124">
        <v>2050103</v>
      </c>
      <c r="B428" s="8" t="s">
        <v>174</v>
      </c>
      <c r="C428" s="9">
        <v>965</v>
      </c>
    </row>
    <row r="429" s="1" customFormat="1" ht="17.1" customHeight="1" spans="1:3">
      <c r="A429" s="124">
        <v>2050199</v>
      </c>
      <c r="B429" s="8" t="s">
        <v>781</v>
      </c>
      <c r="C429" s="9">
        <v>44334</v>
      </c>
    </row>
    <row r="430" s="1" customFormat="1" ht="17.1" customHeight="1" spans="1:3">
      <c r="A430" s="124">
        <v>20502</v>
      </c>
      <c r="B430" s="8" t="s">
        <v>783</v>
      </c>
      <c r="C430" s="9">
        <v>6371573</v>
      </c>
    </row>
    <row r="431" s="1" customFormat="1" ht="17.1" customHeight="1" spans="1:3">
      <c r="A431" s="124">
        <v>2050201</v>
      </c>
      <c r="B431" s="8" t="s">
        <v>785</v>
      </c>
      <c r="C431" s="9">
        <v>265955</v>
      </c>
    </row>
    <row r="432" s="1" customFormat="1" ht="17.1" customHeight="1" spans="1:3">
      <c r="A432" s="124">
        <v>2050202</v>
      </c>
      <c r="B432" s="8" t="s">
        <v>787</v>
      </c>
      <c r="C432" s="9">
        <v>2868423</v>
      </c>
    </row>
    <row r="433" s="1" customFormat="1" ht="17.1" customHeight="1" spans="1:3">
      <c r="A433" s="124">
        <v>2050203</v>
      </c>
      <c r="B433" s="8" t="s">
        <v>789</v>
      </c>
      <c r="C433" s="9">
        <v>1710167</v>
      </c>
    </row>
    <row r="434" s="1" customFormat="1" ht="17.1" customHeight="1" spans="1:3">
      <c r="A434" s="124">
        <v>2050204</v>
      </c>
      <c r="B434" s="8" t="s">
        <v>791</v>
      </c>
      <c r="C434" s="9">
        <v>624566</v>
      </c>
    </row>
    <row r="435" s="1" customFormat="1" ht="17.1" customHeight="1" spans="1:3">
      <c r="A435" s="124">
        <v>2050205</v>
      </c>
      <c r="B435" s="8" t="s">
        <v>793</v>
      </c>
      <c r="C435" s="9">
        <v>598124</v>
      </c>
    </row>
    <row r="436" s="1" customFormat="1" ht="17.1" customHeight="1" spans="1:3">
      <c r="A436" s="124">
        <v>2050206</v>
      </c>
      <c r="B436" s="8" t="s">
        <v>795</v>
      </c>
      <c r="C436" s="9">
        <v>1850</v>
      </c>
    </row>
    <row r="437" s="1" customFormat="1" ht="17.1" customHeight="1" spans="1:3">
      <c r="A437" s="124">
        <v>2050207</v>
      </c>
      <c r="B437" s="8" t="s">
        <v>797</v>
      </c>
      <c r="C437" s="9">
        <v>100</v>
      </c>
    </row>
    <row r="438" s="1" customFormat="1" ht="17.1" customHeight="1" spans="1:3">
      <c r="A438" s="124">
        <v>2050299</v>
      </c>
      <c r="B438" s="8" t="s">
        <v>799</v>
      </c>
      <c r="C438" s="9">
        <v>302388</v>
      </c>
    </row>
    <row r="439" s="1" customFormat="1" ht="17.1" customHeight="1" spans="1:3">
      <c r="A439" s="124">
        <v>20503</v>
      </c>
      <c r="B439" s="8" t="s">
        <v>801</v>
      </c>
      <c r="C439" s="9">
        <v>619116</v>
      </c>
    </row>
    <row r="440" s="1" customFormat="1" ht="17.1" customHeight="1" spans="1:3">
      <c r="A440" s="124">
        <v>2050301</v>
      </c>
      <c r="B440" s="8" t="s">
        <v>803</v>
      </c>
      <c r="C440" s="9">
        <v>1265</v>
      </c>
    </row>
    <row r="441" s="1" customFormat="1" ht="17.1" customHeight="1" spans="1:3">
      <c r="A441" s="124">
        <v>2050302</v>
      </c>
      <c r="B441" s="8" t="s">
        <v>805</v>
      </c>
      <c r="C441" s="9">
        <v>233695</v>
      </c>
    </row>
    <row r="442" s="1" customFormat="1" ht="17.1" customHeight="1" spans="1:3">
      <c r="A442" s="124">
        <v>2050303</v>
      </c>
      <c r="B442" s="8" t="s">
        <v>807</v>
      </c>
      <c r="C442" s="9">
        <v>61706</v>
      </c>
    </row>
    <row r="443" s="1" customFormat="1" ht="17.1" customHeight="1" spans="1:3">
      <c r="A443" s="124">
        <v>2050304</v>
      </c>
      <c r="B443" s="8" t="s">
        <v>809</v>
      </c>
      <c r="C443" s="9">
        <v>153235</v>
      </c>
    </row>
    <row r="444" s="1" customFormat="1" ht="17.1" customHeight="1" spans="1:3">
      <c r="A444" s="124">
        <v>2050305</v>
      </c>
      <c r="B444" s="8" t="s">
        <v>811</v>
      </c>
      <c r="C444" s="9">
        <v>140345</v>
      </c>
    </row>
    <row r="445" s="1" customFormat="1" ht="17.1" customHeight="1" spans="1:3">
      <c r="A445" s="124">
        <v>2050399</v>
      </c>
      <c r="B445" s="8" t="s">
        <v>813</v>
      </c>
      <c r="C445" s="9">
        <v>28870</v>
      </c>
    </row>
    <row r="446" s="1" customFormat="1" ht="17.1" customHeight="1" spans="1:3">
      <c r="A446" s="124">
        <v>20504</v>
      </c>
      <c r="B446" s="8" t="s">
        <v>815</v>
      </c>
      <c r="C446" s="9">
        <v>2991</v>
      </c>
    </row>
    <row r="447" s="1" customFormat="1" ht="17.1" customHeight="1" spans="1:3">
      <c r="A447" s="124">
        <v>2050401</v>
      </c>
      <c r="B447" s="8" t="s">
        <v>817</v>
      </c>
      <c r="C447" s="9">
        <v>109</v>
      </c>
    </row>
    <row r="448" s="1" customFormat="1" ht="17.1" customHeight="1" spans="1:3">
      <c r="A448" s="124">
        <v>2050402</v>
      </c>
      <c r="B448" s="8" t="s">
        <v>819</v>
      </c>
      <c r="C448" s="9">
        <v>402</v>
      </c>
    </row>
    <row r="449" s="1" customFormat="1" ht="17.1" customHeight="1" spans="1:3">
      <c r="A449" s="124">
        <v>2050403</v>
      </c>
      <c r="B449" s="8" t="s">
        <v>821</v>
      </c>
      <c r="C449" s="9">
        <v>895</v>
      </c>
    </row>
    <row r="450" s="1" customFormat="1" ht="17.1" customHeight="1" spans="1:3">
      <c r="A450" s="124">
        <v>2050404</v>
      </c>
      <c r="B450" s="8" t="s">
        <v>823</v>
      </c>
      <c r="C450" s="9">
        <v>688</v>
      </c>
    </row>
    <row r="451" s="1" customFormat="1" ht="17.1" customHeight="1" spans="1:3">
      <c r="A451" s="124">
        <v>2050499</v>
      </c>
      <c r="B451" s="8" t="s">
        <v>825</v>
      </c>
      <c r="C451" s="9">
        <v>897</v>
      </c>
    </row>
    <row r="452" s="1" customFormat="1" ht="17.1" customHeight="1" spans="1:3">
      <c r="A452" s="124">
        <v>20505</v>
      </c>
      <c r="B452" s="8" t="s">
        <v>827</v>
      </c>
      <c r="C452" s="9">
        <v>6406</v>
      </c>
    </row>
    <row r="453" s="1" customFormat="1" ht="17.1" customHeight="1" spans="1:3">
      <c r="A453" s="124">
        <v>2050501</v>
      </c>
      <c r="B453" s="8" t="s">
        <v>829</v>
      </c>
      <c r="C453" s="9">
        <v>5161</v>
      </c>
    </row>
    <row r="454" s="1" customFormat="1" ht="17.1" customHeight="1" spans="1:3">
      <c r="A454" s="124">
        <v>2050502</v>
      </c>
      <c r="B454" s="8" t="s">
        <v>831</v>
      </c>
      <c r="C454" s="9">
        <v>1244</v>
      </c>
    </row>
    <row r="455" s="1" customFormat="1" ht="17.1" customHeight="1" spans="1:3">
      <c r="A455" s="124">
        <v>2050599</v>
      </c>
      <c r="B455" s="8" t="s">
        <v>833</v>
      </c>
      <c r="C455" s="9">
        <v>1</v>
      </c>
    </row>
    <row r="456" s="1" customFormat="1" ht="17.1" customHeight="1" spans="1:3">
      <c r="A456" s="124">
        <v>20506</v>
      </c>
      <c r="B456" s="8" t="s">
        <v>835</v>
      </c>
      <c r="C456" s="9">
        <v>-101</v>
      </c>
    </row>
    <row r="457" s="1" customFormat="1" ht="17.1" customHeight="1" spans="1:3">
      <c r="A457" s="124">
        <v>2050601</v>
      </c>
      <c r="B457" s="8" t="s">
        <v>837</v>
      </c>
      <c r="C457" s="9">
        <v>-101</v>
      </c>
    </row>
    <row r="458" s="1" customFormat="1" ht="17.1" customHeight="1" spans="1:3">
      <c r="A458" s="124">
        <v>2050602</v>
      </c>
      <c r="B458" s="8" t="s">
        <v>839</v>
      </c>
      <c r="C458" s="9">
        <v>0</v>
      </c>
    </row>
    <row r="459" s="1" customFormat="1" ht="17.1" customHeight="1" spans="1:3">
      <c r="A459" s="124">
        <v>2050699</v>
      </c>
      <c r="B459" s="8" t="s">
        <v>841</v>
      </c>
      <c r="C459" s="9">
        <v>0</v>
      </c>
    </row>
    <row r="460" s="1" customFormat="1" ht="17.1" customHeight="1" spans="1:3">
      <c r="A460" s="124">
        <v>20507</v>
      </c>
      <c r="B460" s="8" t="s">
        <v>843</v>
      </c>
      <c r="C460" s="9">
        <v>28685</v>
      </c>
    </row>
    <row r="461" s="1" customFormat="1" ht="17.1" customHeight="1" spans="1:3">
      <c r="A461" s="124">
        <v>2050701</v>
      </c>
      <c r="B461" s="8" t="s">
        <v>845</v>
      </c>
      <c r="C461" s="9">
        <v>27781</v>
      </c>
    </row>
    <row r="462" s="1" customFormat="1" ht="17.1" customHeight="1" spans="1:3">
      <c r="A462" s="124">
        <v>2050702</v>
      </c>
      <c r="B462" s="8" t="s">
        <v>847</v>
      </c>
      <c r="C462" s="9">
        <v>635</v>
      </c>
    </row>
    <row r="463" s="1" customFormat="1" ht="17.1" customHeight="1" spans="1:3">
      <c r="A463" s="124">
        <v>2050799</v>
      </c>
      <c r="B463" s="8" t="s">
        <v>849</v>
      </c>
      <c r="C463" s="9">
        <v>269</v>
      </c>
    </row>
    <row r="464" s="1" customFormat="1" ht="17.1" customHeight="1" spans="1:3">
      <c r="A464" s="124">
        <v>20508</v>
      </c>
      <c r="B464" s="8" t="s">
        <v>851</v>
      </c>
      <c r="C464" s="9">
        <v>85876</v>
      </c>
    </row>
    <row r="465" s="1" customFormat="1" ht="17.1" customHeight="1" spans="1:3">
      <c r="A465" s="124">
        <v>2050801</v>
      </c>
      <c r="B465" s="8" t="s">
        <v>853</v>
      </c>
      <c r="C465" s="9">
        <v>21081</v>
      </c>
    </row>
    <row r="466" s="1" customFormat="1" ht="17.1" customHeight="1" spans="1:3">
      <c r="A466" s="124">
        <v>2050802</v>
      </c>
      <c r="B466" s="8" t="s">
        <v>855</v>
      </c>
      <c r="C466" s="9">
        <v>60685</v>
      </c>
    </row>
    <row r="467" s="1" customFormat="1" ht="17.1" customHeight="1" spans="1:3">
      <c r="A467" s="124">
        <v>2050803</v>
      </c>
      <c r="B467" s="8" t="s">
        <v>857</v>
      </c>
      <c r="C467" s="9">
        <v>2208</v>
      </c>
    </row>
    <row r="468" s="1" customFormat="1" ht="17.1" customHeight="1" spans="1:3">
      <c r="A468" s="124">
        <v>2050804</v>
      </c>
      <c r="B468" s="8" t="s">
        <v>859</v>
      </c>
      <c r="C468" s="9">
        <v>0</v>
      </c>
    </row>
    <row r="469" s="1" customFormat="1" ht="17.1" customHeight="1" spans="1:3">
      <c r="A469" s="124">
        <v>2050899</v>
      </c>
      <c r="B469" s="8" t="s">
        <v>861</v>
      </c>
      <c r="C469" s="9">
        <v>1902</v>
      </c>
    </row>
    <row r="470" s="1" customFormat="1" ht="17.1" customHeight="1" spans="1:3">
      <c r="A470" s="124">
        <v>20509</v>
      </c>
      <c r="B470" s="8" t="s">
        <v>863</v>
      </c>
      <c r="C470" s="9">
        <v>336990</v>
      </c>
    </row>
    <row r="471" s="1" customFormat="1" ht="17.1" customHeight="1" spans="1:3">
      <c r="A471" s="124">
        <v>2050901</v>
      </c>
      <c r="B471" s="8" t="s">
        <v>865</v>
      </c>
      <c r="C471" s="9">
        <v>75806</v>
      </c>
    </row>
    <row r="472" s="1" customFormat="1" ht="17.1" customHeight="1" spans="1:3">
      <c r="A472" s="124">
        <v>2050902</v>
      </c>
      <c r="B472" s="8" t="s">
        <v>867</v>
      </c>
      <c r="C472" s="9">
        <v>16106</v>
      </c>
    </row>
    <row r="473" s="1" customFormat="1" ht="17.1" customHeight="1" spans="1:3">
      <c r="A473" s="124">
        <v>2050903</v>
      </c>
      <c r="B473" s="8" t="s">
        <v>869</v>
      </c>
      <c r="C473" s="9">
        <v>11753</v>
      </c>
    </row>
    <row r="474" s="1" customFormat="1" ht="17.1" customHeight="1" spans="1:3">
      <c r="A474" s="124">
        <v>2050904</v>
      </c>
      <c r="B474" s="8" t="s">
        <v>871</v>
      </c>
      <c r="C474" s="9">
        <v>1943</v>
      </c>
    </row>
    <row r="475" s="1" customFormat="1" ht="17.1" customHeight="1" spans="1:3">
      <c r="A475" s="124">
        <v>2050905</v>
      </c>
      <c r="B475" s="8" t="s">
        <v>873</v>
      </c>
      <c r="C475" s="9">
        <v>5309</v>
      </c>
    </row>
    <row r="476" s="1" customFormat="1" ht="17.1" customHeight="1" spans="1:3">
      <c r="A476" s="124">
        <v>2050999</v>
      </c>
      <c r="B476" s="8" t="s">
        <v>875</v>
      </c>
      <c r="C476" s="9">
        <v>226073</v>
      </c>
    </row>
    <row r="477" s="1" customFormat="1" ht="17.1" customHeight="1" spans="1:3">
      <c r="A477" s="124">
        <v>20599</v>
      </c>
      <c r="B477" s="8" t="s">
        <v>877</v>
      </c>
      <c r="C477" s="9">
        <v>111798</v>
      </c>
    </row>
    <row r="478" s="1" customFormat="1" ht="17.1" customHeight="1" spans="1:3">
      <c r="A478" s="124">
        <v>2059999</v>
      </c>
      <c r="B478" s="8" t="s">
        <v>3276</v>
      </c>
      <c r="C478" s="9">
        <v>111798</v>
      </c>
    </row>
    <row r="479" s="1" customFormat="1" ht="17.1" customHeight="1" spans="1:3">
      <c r="A479" s="124">
        <v>206</v>
      </c>
      <c r="B479" s="8" t="s">
        <v>879</v>
      </c>
      <c r="C479" s="9">
        <v>485566</v>
      </c>
    </row>
    <row r="480" s="1" customFormat="1" ht="17.1" customHeight="1" spans="1:3">
      <c r="A480" s="124">
        <v>20601</v>
      </c>
      <c r="B480" s="8" t="s">
        <v>881</v>
      </c>
      <c r="C480" s="9">
        <v>25722</v>
      </c>
    </row>
    <row r="481" s="1" customFormat="1" ht="17.1" customHeight="1" spans="1:3">
      <c r="A481" s="124">
        <v>2060101</v>
      </c>
      <c r="B481" s="8" t="s">
        <v>170</v>
      </c>
      <c r="C481" s="9">
        <v>19886</v>
      </c>
    </row>
    <row r="482" s="1" customFormat="1" ht="17.1" customHeight="1" spans="1:3">
      <c r="A482" s="124">
        <v>2060102</v>
      </c>
      <c r="B482" s="8" t="s">
        <v>172</v>
      </c>
      <c r="C482" s="9">
        <v>2179</v>
      </c>
    </row>
    <row r="483" s="1" customFormat="1" ht="17.1" customHeight="1" spans="1:3">
      <c r="A483" s="124">
        <v>2060103</v>
      </c>
      <c r="B483" s="8" t="s">
        <v>174</v>
      </c>
      <c r="C483" s="9">
        <v>342</v>
      </c>
    </row>
    <row r="484" s="1" customFormat="1" ht="17.1" customHeight="1" spans="1:3">
      <c r="A484" s="124">
        <v>2060199</v>
      </c>
      <c r="B484" s="8" t="s">
        <v>886</v>
      </c>
      <c r="C484" s="9">
        <v>3315</v>
      </c>
    </row>
    <row r="485" s="1" customFormat="1" ht="17.1" customHeight="1" spans="1:3">
      <c r="A485" s="124">
        <v>20602</v>
      </c>
      <c r="B485" s="8" t="s">
        <v>888</v>
      </c>
      <c r="C485" s="9">
        <v>12131</v>
      </c>
    </row>
    <row r="486" s="1" customFormat="1" ht="17.1" customHeight="1" spans="1:3">
      <c r="A486" s="124">
        <v>2060201</v>
      </c>
      <c r="B486" s="8" t="s">
        <v>890</v>
      </c>
      <c r="C486" s="9">
        <v>773</v>
      </c>
    </row>
    <row r="487" s="1" customFormat="1" ht="17.1" customHeight="1" spans="1:3">
      <c r="A487" s="124">
        <v>2060202</v>
      </c>
      <c r="B487" s="8" t="s">
        <v>892</v>
      </c>
      <c r="C487" s="9">
        <v>0</v>
      </c>
    </row>
    <row r="488" s="1" customFormat="1" ht="17.1" customHeight="1" spans="1:3">
      <c r="A488" s="124">
        <v>2060203</v>
      </c>
      <c r="B488" s="8" t="s">
        <v>894</v>
      </c>
      <c r="C488" s="9">
        <v>15</v>
      </c>
    </row>
    <row r="489" s="1" customFormat="1" ht="17.1" customHeight="1" spans="1:3">
      <c r="A489" s="124">
        <v>2060204</v>
      </c>
      <c r="B489" s="8" t="s">
        <v>896</v>
      </c>
      <c r="C489" s="9">
        <v>3629</v>
      </c>
    </row>
    <row r="490" s="1" customFormat="1" ht="17.1" customHeight="1" spans="1:3">
      <c r="A490" s="124">
        <v>2060205</v>
      </c>
      <c r="B490" s="8" t="s">
        <v>898</v>
      </c>
      <c r="C490" s="9">
        <v>0</v>
      </c>
    </row>
    <row r="491" s="1" customFormat="1" ht="17.1" customHeight="1" spans="1:3">
      <c r="A491" s="124">
        <v>2060206</v>
      </c>
      <c r="B491" s="8" t="s">
        <v>900</v>
      </c>
      <c r="C491" s="9">
        <v>4018</v>
      </c>
    </row>
    <row r="492" s="1" customFormat="1" ht="17.1" customHeight="1" spans="1:3">
      <c r="A492" s="124">
        <v>2060207</v>
      </c>
      <c r="B492" s="8" t="s">
        <v>902</v>
      </c>
      <c r="C492" s="9">
        <v>0</v>
      </c>
    </row>
    <row r="493" s="1" customFormat="1" ht="17.1" customHeight="1" spans="1:3">
      <c r="A493" s="124">
        <v>2060299</v>
      </c>
      <c r="B493" s="8" t="s">
        <v>904</v>
      </c>
      <c r="C493" s="9">
        <v>3696</v>
      </c>
    </row>
    <row r="494" s="1" customFormat="1" ht="17.1" customHeight="1" spans="1:3">
      <c r="A494" s="124">
        <v>20603</v>
      </c>
      <c r="B494" s="8" t="s">
        <v>906</v>
      </c>
      <c r="C494" s="9">
        <v>43514</v>
      </c>
    </row>
    <row r="495" s="1" customFormat="1" ht="17.1" customHeight="1" spans="1:3">
      <c r="A495" s="124">
        <v>2060301</v>
      </c>
      <c r="B495" s="8" t="s">
        <v>890</v>
      </c>
      <c r="C495" s="9">
        <v>24562</v>
      </c>
    </row>
    <row r="496" s="1" customFormat="1" ht="17.1" customHeight="1" spans="1:3">
      <c r="A496" s="124">
        <v>2060302</v>
      </c>
      <c r="B496" s="8" t="s">
        <v>909</v>
      </c>
      <c r="C496" s="9">
        <v>12740</v>
      </c>
    </row>
    <row r="497" s="1" customFormat="1" ht="17.1" customHeight="1" spans="1:3">
      <c r="A497" s="124">
        <v>2060303</v>
      </c>
      <c r="B497" s="8" t="s">
        <v>911</v>
      </c>
      <c r="C497" s="9">
        <v>5732</v>
      </c>
    </row>
    <row r="498" s="1" customFormat="1" ht="17.1" customHeight="1" spans="1:3">
      <c r="A498" s="124">
        <v>2060304</v>
      </c>
      <c r="B498" s="8" t="s">
        <v>913</v>
      </c>
      <c r="C498" s="9">
        <v>-1</v>
      </c>
    </row>
    <row r="499" s="1" customFormat="1" ht="17.1" customHeight="1" spans="1:3">
      <c r="A499" s="124">
        <v>2060399</v>
      </c>
      <c r="B499" s="8" t="s">
        <v>915</v>
      </c>
      <c r="C499" s="9">
        <v>481</v>
      </c>
    </row>
    <row r="500" s="1" customFormat="1" ht="17.1" customHeight="1" spans="1:3">
      <c r="A500" s="124">
        <v>20604</v>
      </c>
      <c r="B500" s="8" t="s">
        <v>917</v>
      </c>
      <c r="C500" s="9">
        <v>172342</v>
      </c>
    </row>
    <row r="501" s="1" customFormat="1" ht="17.1" customHeight="1" spans="1:3">
      <c r="A501" s="124">
        <v>2060401</v>
      </c>
      <c r="B501" s="8" t="s">
        <v>890</v>
      </c>
      <c r="C501" s="9">
        <v>2556</v>
      </c>
    </row>
    <row r="502" s="1" customFormat="1" ht="17.1" customHeight="1" spans="1:3">
      <c r="A502" s="124">
        <v>2060402</v>
      </c>
      <c r="B502" s="8" t="s">
        <v>920</v>
      </c>
      <c r="C502" s="9">
        <v>52744</v>
      </c>
    </row>
    <row r="503" s="1" customFormat="1" ht="17.1" customHeight="1" spans="1:3">
      <c r="A503" s="124">
        <v>2060403</v>
      </c>
      <c r="B503" s="8" t="s">
        <v>922</v>
      </c>
      <c r="C503" s="9">
        <v>33775</v>
      </c>
    </row>
    <row r="504" s="1" customFormat="1" ht="17.1" customHeight="1" spans="1:3">
      <c r="A504" s="124">
        <v>2060404</v>
      </c>
      <c r="B504" s="8" t="s">
        <v>924</v>
      </c>
      <c r="C504" s="9">
        <v>40894</v>
      </c>
    </row>
    <row r="505" s="1" customFormat="1" ht="17.1" customHeight="1" spans="1:3">
      <c r="A505" s="124">
        <v>2060499</v>
      </c>
      <c r="B505" s="8" t="s">
        <v>926</v>
      </c>
      <c r="C505" s="9">
        <v>42373</v>
      </c>
    </row>
    <row r="506" s="1" customFormat="1" ht="17.1" customHeight="1" spans="1:3">
      <c r="A506" s="124">
        <v>20605</v>
      </c>
      <c r="B506" s="8" t="s">
        <v>928</v>
      </c>
      <c r="C506" s="9">
        <v>36102</v>
      </c>
    </row>
    <row r="507" s="1" customFormat="1" ht="17.1" customHeight="1" spans="1:3">
      <c r="A507" s="124">
        <v>2060501</v>
      </c>
      <c r="B507" s="8" t="s">
        <v>890</v>
      </c>
      <c r="C507" s="9">
        <v>2318</v>
      </c>
    </row>
    <row r="508" s="1" customFormat="1" ht="17.1" customHeight="1" spans="1:3">
      <c r="A508" s="124">
        <v>2060502</v>
      </c>
      <c r="B508" s="8" t="s">
        <v>931</v>
      </c>
      <c r="C508" s="9">
        <v>19157</v>
      </c>
    </row>
    <row r="509" s="1" customFormat="1" ht="17.1" customHeight="1" spans="1:3">
      <c r="A509" s="124">
        <v>2060503</v>
      </c>
      <c r="B509" s="8" t="s">
        <v>933</v>
      </c>
      <c r="C509" s="9">
        <v>7706</v>
      </c>
    </row>
    <row r="510" s="1" customFormat="1" ht="17.1" customHeight="1" spans="1:3">
      <c r="A510" s="124">
        <v>2060599</v>
      </c>
      <c r="B510" s="8" t="s">
        <v>935</v>
      </c>
      <c r="C510" s="9">
        <v>6921</v>
      </c>
    </row>
    <row r="511" s="1" customFormat="1" ht="17.1" customHeight="1" spans="1:3">
      <c r="A511" s="124">
        <v>20606</v>
      </c>
      <c r="B511" s="8" t="s">
        <v>937</v>
      </c>
      <c r="C511" s="9">
        <v>9495</v>
      </c>
    </row>
    <row r="512" s="1" customFormat="1" ht="17.1" customHeight="1" spans="1:3">
      <c r="A512" s="124">
        <v>2060601</v>
      </c>
      <c r="B512" s="8" t="s">
        <v>939</v>
      </c>
      <c r="C512" s="9">
        <v>3477</v>
      </c>
    </row>
    <row r="513" s="1" customFormat="1" ht="17.1" customHeight="1" spans="1:3">
      <c r="A513" s="124">
        <v>2060602</v>
      </c>
      <c r="B513" s="8" t="s">
        <v>941</v>
      </c>
      <c r="C513" s="9">
        <v>1237</v>
      </c>
    </row>
    <row r="514" s="1" customFormat="1" ht="17.1" customHeight="1" spans="1:3">
      <c r="A514" s="124">
        <v>2060603</v>
      </c>
      <c r="B514" s="8" t="s">
        <v>943</v>
      </c>
      <c r="C514" s="9">
        <v>0</v>
      </c>
    </row>
    <row r="515" s="1" customFormat="1" ht="17.1" customHeight="1" spans="1:3">
      <c r="A515" s="124">
        <v>2060699</v>
      </c>
      <c r="B515" s="8" t="s">
        <v>945</v>
      </c>
      <c r="C515" s="9">
        <v>4781</v>
      </c>
    </row>
    <row r="516" s="1" customFormat="1" ht="17.1" customHeight="1" spans="1:3">
      <c r="A516" s="124">
        <v>20607</v>
      </c>
      <c r="B516" s="8" t="s">
        <v>947</v>
      </c>
      <c r="C516" s="9">
        <v>32020</v>
      </c>
    </row>
    <row r="517" s="1" customFormat="1" ht="17.1" customHeight="1" spans="1:3">
      <c r="A517" s="124">
        <v>2060701</v>
      </c>
      <c r="B517" s="8" t="s">
        <v>890</v>
      </c>
      <c r="C517" s="9">
        <v>6825</v>
      </c>
    </row>
    <row r="518" s="1" customFormat="1" ht="17.1" customHeight="1" spans="1:3">
      <c r="A518" s="124">
        <v>2060702</v>
      </c>
      <c r="B518" s="8" t="s">
        <v>950</v>
      </c>
      <c r="C518" s="9">
        <v>16770</v>
      </c>
    </row>
    <row r="519" s="1" customFormat="1" ht="17.1" customHeight="1" spans="1:3">
      <c r="A519" s="124">
        <v>2060703</v>
      </c>
      <c r="B519" s="8" t="s">
        <v>952</v>
      </c>
      <c r="C519" s="9">
        <v>190</v>
      </c>
    </row>
    <row r="520" s="1" customFormat="1" ht="17.1" customHeight="1" spans="1:3">
      <c r="A520" s="124">
        <v>2060704</v>
      </c>
      <c r="B520" s="8" t="s">
        <v>954</v>
      </c>
      <c r="C520" s="9">
        <v>380</v>
      </c>
    </row>
    <row r="521" s="1" customFormat="1" ht="17.1" customHeight="1" spans="1:3">
      <c r="A521" s="124">
        <v>2060705</v>
      </c>
      <c r="B521" s="8" t="s">
        <v>956</v>
      </c>
      <c r="C521" s="9">
        <v>866</v>
      </c>
    </row>
    <row r="522" s="1" customFormat="1" ht="17.1" customHeight="1" spans="1:3">
      <c r="A522" s="124">
        <v>2060799</v>
      </c>
      <c r="B522" s="8" t="s">
        <v>958</v>
      </c>
      <c r="C522" s="9">
        <v>6989</v>
      </c>
    </row>
    <row r="523" s="1" customFormat="1" ht="17.1" customHeight="1" spans="1:3">
      <c r="A523" s="124">
        <v>20608</v>
      </c>
      <c r="B523" s="8" t="s">
        <v>960</v>
      </c>
      <c r="C523" s="9">
        <v>6097</v>
      </c>
    </row>
    <row r="524" s="1" customFormat="1" ht="17.1" customHeight="1" spans="1:3">
      <c r="A524" s="124">
        <v>2060801</v>
      </c>
      <c r="B524" s="8" t="s">
        <v>962</v>
      </c>
      <c r="C524" s="9">
        <v>4702</v>
      </c>
    </row>
    <row r="525" s="1" customFormat="1" ht="17.1" customHeight="1" spans="1:3">
      <c r="A525" s="124">
        <v>2060802</v>
      </c>
      <c r="B525" s="8" t="s">
        <v>964</v>
      </c>
      <c r="C525" s="9">
        <v>70</v>
      </c>
    </row>
    <row r="526" s="1" customFormat="1" ht="17.1" customHeight="1" spans="1:3">
      <c r="A526" s="124">
        <v>2060899</v>
      </c>
      <c r="B526" s="8" t="s">
        <v>966</v>
      </c>
      <c r="C526" s="9">
        <v>1325</v>
      </c>
    </row>
    <row r="527" s="1" customFormat="1" ht="17.1" customHeight="1" spans="1:3">
      <c r="A527" s="124">
        <v>20609</v>
      </c>
      <c r="B527" s="8" t="s">
        <v>968</v>
      </c>
      <c r="C527" s="9">
        <v>7759</v>
      </c>
    </row>
    <row r="528" s="1" customFormat="1" ht="17.1" customHeight="1" spans="1:3">
      <c r="A528" s="124">
        <v>2060901</v>
      </c>
      <c r="B528" s="8" t="s">
        <v>3277</v>
      </c>
      <c r="C528" s="9">
        <v>7759</v>
      </c>
    </row>
    <row r="529" s="1" customFormat="1" ht="17.1" customHeight="1" spans="1:3">
      <c r="A529" s="124">
        <v>20699</v>
      </c>
      <c r="B529" s="8" t="s">
        <v>970</v>
      </c>
      <c r="C529" s="9">
        <v>140384</v>
      </c>
    </row>
    <row r="530" s="1" customFormat="1" ht="17.1" customHeight="1" spans="1:3">
      <c r="A530" s="124">
        <v>2069901</v>
      </c>
      <c r="B530" s="8" t="s">
        <v>972</v>
      </c>
      <c r="C530" s="9">
        <v>6024</v>
      </c>
    </row>
    <row r="531" s="1" customFormat="1" ht="17.1" customHeight="1" spans="1:3">
      <c r="A531" s="124">
        <v>2069902</v>
      </c>
      <c r="B531" s="8" t="s">
        <v>974</v>
      </c>
      <c r="C531" s="9">
        <v>0</v>
      </c>
    </row>
    <row r="532" s="1" customFormat="1" ht="17.1" customHeight="1" spans="1:3">
      <c r="A532" s="124">
        <v>2069903</v>
      </c>
      <c r="B532" s="8" t="s">
        <v>976</v>
      </c>
      <c r="C532" s="9">
        <v>9143</v>
      </c>
    </row>
    <row r="533" s="1" customFormat="1" ht="17.1" customHeight="1" spans="1:3">
      <c r="A533" s="124">
        <v>2069999</v>
      </c>
      <c r="B533" s="8" t="s">
        <v>978</v>
      </c>
      <c r="C533" s="9">
        <v>125217</v>
      </c>
    </row>
    <row r="534" s="1" customFormat="1" ht="17.1" customHeight="1" spans="1:3">
      <c r="A534" s="124">
        <v>207</v>
      </c>
      <c r="B534" s="8" t="s">
        <v>980</v>
      </c>
      <c r="C534" s="9">
        <v>616581</v>
      </c>
    </row>
    <row r="535" s="1" customFormat="1" ht="17.1" customHeight="1" spans="1:3">
      <c r="A535" s="124">
        <v>20701</v>
      </c>
      <c r="B535" s="8" t="s">
        <v>982</v>
      </c>
      <c r="C535" s="9">
        <v>273869</v>
      </c>
    </row>
    <row r="536" s="1" customFormat="1" ht="17.1" customHeight="1" spans="1:3">
      <c r="A536" s="124">
        <v>2070101</v>
      </c>
      <c r="B536" s="8" t="s">
        <v>170</v>
      </c>
      <c r="C536" s="9">
        <v>32755</v>
      </c>
    </row>
    <row r="537" s="1" customFormat="1" ht="17.1" customHeight="1" spans="1:3">
      <c r="A537" s="124">
        <v>2070102</v>
      </c>
      <c r="B537" s="8" t="s">
        <v>172</v>
      </c>
      <c r="C537" s="9">
        <v>4083</v>
      </c>
    </row>
    <row r="538" s="1" customFormat="1" ht="17.1" customHeight="1" spans="1:3">
      <c r="A538" s="124">
        <v>2070103</v>
      </c>
      <c r="B538" s="8" t="s">
        <v>174</v>
      </c>
      <c r="C538" s="9">
        <v>316</v>
      </c>
    </row>
    <row r="539" s="1" customFormat="1" ht="17.1" customHeight="1" spans="1:3">
      <c r="A539" s="124">
        <v>2070104</v>
      </c>
      <c r="B539" s="8" t="s">
        <v>987</v>
      </c>
      <c r="C539" s="9">
        <v>18474</v>
      </c>
    </row>
    <row r="540" s="1" customFormat="1" ht="17.1" customHeight="1" spans="1:3">
      <c r="A540" s="124">
        <v>2070105</v>
      </c>
      <c r="B540" s="8" t="s">
        <v>989</v>
      </c>
      <c r="C540" s="9">
        <v>842</v>
      </c>
    </row>
    <row r="541" s="1" customFormat="1" ht="17.1" customHeight="1" spans="1:3">
      <c r="A541" s="124">
        <v>2070106</v>
      </c>
      <c r="B541" s="8" t="s">
        <v>991</v>
      </c>
      <c r="C541" s="9">
        <v>8026</v>
      </c>
    </row>
    <row r="542" s="1" customFormat="1" ht="17.1" customHeight="1" spans="1:3">
      <c r="A542" s="124">
        <v>2070107</v>
      </c>
      <c r="B542" s="8" t="s">
        <v>993</v>
      </c>
      <c r="C542" s="9">
        <v>32215</v>
      </c>
    </row>
    <row r="543" s="1" customFormat="1" ht="17.1" customHeight="1" spans="1:3">
      <c r="A543" s="124">
        <v>2070108</v>
      </c>
      <c r="B543" s="8" t="s">
        <v>995</v>
      </c>
      <c r="C543" s="9">
        <v>5476</v>
      </c>
    </row>
    <row r="544" s="1" customFormat="1" ht="17.1" customHeight="1" spans="1:3">
      <c r="A544" s="124">
        <v>2070109</v>
      </c>
      <c r="B544" s="8" t="s">
        <v>997</v>
      </c>
      <c r="C544" s="9">
        <v>75950</v>
      </c>
    </row>
    <row r="545" s="1" customFormat="1" ht="17.1" customHeight="1" spans="1:3">
      <c r="A545" s="124">
        <v>2070110</v>
      </c>
      <c r="B545" s="8" t="s">
        <v>999</v>
      </c>
      <c r="C545" s="9">
        <v>1140</v>
      </c>
    </row>
    <row r="546" s="1" customFormat="1" ht="17.1" customHeight="1" spans="1:3">
      <c r="A546" s="124">
        <v>2070111</v>
      </c>
      <c r="B546" s="8" t="s">
        <v>1001</v>
      </c>
      <c r="C546" s="9">
        <v>18371</v>
      </c>
    </row>
    <row r="547" s="1" customFormat="1" ht="17.1" customHeight="1" spans="1:3">
      <c r="A547" s="124">
        <v>2070112</v>
      </c>
      <c r="B547" s="8" t="s">
        <v>1003</v>
      </c>
      <c r="C547" s="9">
        <v>2671</v>
      </c>
    </row>
    <row r="548" s="1" customFormat="1" ht="17.1" customHeight="1" spans="1:3">
      <c r="A548" s="124">
        <v>2070199</v>
      </c>
      <c r="B548" s="8" t="s">
        <v>1005</v>
      </c>
      <c r="C548" s="9">
        <v>73550</v>
      </c>
    </row>
    <row r="549" s="1" customFormat="1" ht="17.1" customHeight="1" spans="1:3">
      <c r="A549" s="124">
        <v>20702</v>
      </c>
      <c r="B549" s="8" t="s">
        <v>1007</v>
      </c>
      <c r="C549" s="9">
        <v>75565</v>
      </c>
    </row>
    <row r="550" s="1" customFormat="1" ht="17.1" customHeight="1" spans="1:3">
      <c r="A550" s="124">
        <v>2070201</v>
      </c>
      <c r="B550" s="8" t="s">
        <v>170</v>
      </c>
      <c r="C550" s="9">
        <v>1346</v>
      </c>
    </row>
    <row r="551" s="1" customFormat="1" ht="17.1" customHeight="1" spans="1:3">
      <c r="A551" s="124">
        <v>2070202</v>
      </c>
      <c r="B551" s="8" t="s">
        <v>172</v>
      </c>
      <c r="C551" s="9">
        <v>128</v>
      </c>
    </row>
    <row r="552" s="1" customFormat="1" ht="17.1" customHeight="1" spans="1:3">
      <c r="A552" s="124">
        <v>2070203</v>
      </c>
      <c r="B552" s="8" t="s">
        <v>174</v>
      </c>
      <c r="C552" s="9">
        <v>0</v>
      </c>
    </row>
    <row r="553" s="1" customFormat="1" ht="17.1" customHeight="1" spans="1:3">
      <c r="A553" s="124">
        <v>2070204</v>
      </c>
      <c r="B553" s="8" t="s">
        <v>1012</v>
      </c>
      <c r="C553" s="9">
        <v>41897</v>
      </c>
    </row>
    <row r="554" s="1" customFormat="1" ht="17.1" customHeight="1" spans="1:3">
      <c r="A554" s="124">
        <v>2070205</v>
      </c>
      <c r="B554" s="8" t="s">
        <v>1014</v>
      </c>
      <c r="C554" s="9">
        <v>24212</v>
      </c>
    </row>
    <row r="555" s="1" customFormat="1" ht="17.1" customHeight="1" spans="1:3">
      <c r="A555" s="124">
        <v>2070206</v>
      </c>
      <c r="B555" s="8" t="s">
        <v>1016</v>
      </c>
      <c r="C555" s="9">
        <v>3479</v>
      </c>
    </row>
    <row r="556" s="1" customFormat="1" ht="17.1" customHeight="1" spans="1:3">
      <c r="A556" s="124">
        <v>2070299</v>
      </c>
      <c r="B556" s="8" t="s">
        <v>1018</v>
      </c>
      <c r="C556" s="9">
        <v>4503</v>
      </c>
    </row>
    <row r="557" s="1" customFormat="1" ht="17.1" customHeight="1" spans="1:3">
      <c r="A557" s="124">
        <v>20703</v>
      </c>
      <c r="B557" s="8" t="s">
        <v>1020</v>
      </c>
      <c r="C557" s="9">
        <v>65855</v>
      </c>
    </row>
    <row r="558" s="1" customFormat="1" ht="17.1" customHeight="1" spans="1:3">
      <c r="A558" s="124">
        <v>2070301</v>
      </c>
      <c r="B558" s="8" t="s">
        <v>170</v>
      </c>
      <c r="C558" s="9">
        <v>5623</v>
      </c>
    </row>
    <row r="559" s="1" customFormat="1" ht="17.1" customHeight="1" spans="1:3">
      <c r="A559" s="124">
        <v>2070302</v>
      </c>
      <c r="B559" s="8" t="s">
        <v>172</v>
      </c>
      <c r="C559" s="9">
        <v>365</v>
      </c>
    </row>
    <row r="560" s="1" customFormat="1" ht="17.1" customHeight="1" spans="1:3">
      <c r="A560" s="124">
        <v>2070303</v>
      </c>
      <c r="B560" s="8" t="s">
        <v>174</v>
      </c>
      <c r="C560" s="9">
        <v>563</v>
      </c>
    </row>
    <row r="561" s="1" customFormat="1" ht="17.1" customHeight="1" spans="1:3">
      <c r="A561" s="124">
        <v>2070304</v>
      </c>
      <c r="B561" s="8" t="s">
        <v>1025</v>
      </c>
      <c r="C561" s="9">
        <v>1901</v>
      </c>
    </row>
    <row r="562" s="1" customFormat="1" ht="17.1" customHeight="1" spans="1:3">
      <c r="A562" s="124">
        <v>2070305</v>
      </c>
      <c r="B562" s="8" t="s">
        <v>1027</v>
      </c>
      <c r="C562" s="9">
        <v>3759</v>
      </c>
    </row>
    <row r="563" s="1" customFormat="1" ht="17.1" customHeight="1" spans="1:3">
      <c r="A563" s="124">
        <v>2070306</v>
      </c>
      <c r="B563" s="8" t="s">
        <v>1029</v>
      </c>
      <c r="C563" s="9">
        <v>8694</v>
      </c>
    </row>
    <row r="564" s="1" customFormat="1" ht="17.1" customHeight="1" spans="1:3">
      <c r="A564" s="124">
        <v>2070307</v>
      </c>
      <c r="B564" s="8" t="s">
        <v>1031</v>
      </c>
      <c r="C564" s="9">
        <v>28611</v>
      </c>
    </row>
    <row r="565" s="1" customFormat="1" ht="17.1" customHeight="1" spans="1:3">
      <c r="A565" s="124">
        <v>2070308</v>
      </c>
      <c r="B565" s="8" t="s">
        <v>1033</v>
      </c>
      <c r="C565" s="9">
        <v>11627</v>
      </c>
    </row>
    <row r="566" s="1" customFormat="1" ht="17.1" customHeight="1" spans="1:3">
      <c r="A566" s="124">
        <v>2070309</v>
      </c>
      <c r="B566" s="8" t="s">
        <v>1035</v>
      </c>
      <c r="C566" s="9">
        <v>132</v>
      </c>
    </row>
    <row r="567" s="1" customFormat="1" ht="17.1" customHeight="1" spans="1:3">
      <c r="A567" s="124">
        <v>2070399</v>
      </c>
      <c r="B567" s="8" t="s">
        <v>1037</v>
      </c>
      <c r="C567" s="9">
        <v>4580</v>
      </c>
    </row>
    <row r="568" s="1" customFormat="1" ht="17.1" customHeight="1" spans="1:3">
      <c r="A568" s="124">
        <v>20704</v>
      </c>
      <c r="B568" s="8" t="s">
        <v>1039</v>
      </c>
      <c r="C568" s="9">
        <v>103650</v>
      </c>
    </row>
    <row r="569" s="1" customFormat="1" ht="17.1" customHeight="1" spans="1:3">
      <c r="A569" s="124">
        <v>2070401</v>
      </c>
      <c r="B569" s="8" t="s">
        <v>170</v>
      </c>
      <c r="C569" s="9">
        <v>13862</v>
      </c>
    </row>
    <row r="570" s="1" customFormat="1" ht="17.1" customHeight="1" spans="1:3">
      <c r="A570" s="124">
        <v>2070402</v>
      </c>
      <c r="B570" s="8" t="s">
        <v>172</v>
      </c>
      <c r="C570" s="9">
        <v>1264</v>
      </c>
    </row>
    <row r="571" s="1" customFormat="1" ht="17.1" customHeight="1" spans="1:3">
      <c r="A571" s="124">
        <v>2070403</v>
      </c>
      <c r="B571" s="8" t="s">
        <v>174</v>
      </c>
      <c r="C571" s="9">
        <v>119</v>
      </c>
    </row>
    <row r="572" s="1" customFormat="1" ht="17.1" customHeight="1" spans="1:3">
      <c r="A572" s="124">
        <v>2070404</v>
      </c>
      <c r="B572" s="8" t="s">
        <v>1044</v>
      </c>
      <c r="C572" s="9">
        <v>18293</v>
      </c>
    </row>
    <row r="573" s="1" customFormat="1" ht="17.1" customHeight="1" spans="1:3">
      <c r="A573" s="124">
        <v>2070405</v>
      </c>
      <c r="B573" s="8" t="s">
        <v>1046</v>
      </c>
      <c r="C573" s="9">
        <v>30847</v>
      </c>
    </row>
    <row r="574" s="1" customFormat="1" ht="17.1" customHeight="1" spans="1:3">
      <c r="A574" s="124">
        <v>2070406</v>
      </c>
      <c r="B574" s="8" t="s">
        <v>1048</v>
      </c>
      <c r="C574" s="9">
        <v>3795</v>
      </c>
    </row>
    <row r="575" s="1" customFormat="1" ht="17.1" customHeight="1" spans="1:3">
      <c r="A575" s="124">
        <v>2070499</v>
      </c>
      <c r="B575" s="8" t="s">
        <v>1050</v>
      </c>
      <c r="C575" s="9">
        <v>35470</v>
      </c>
    </row>
    <row r="576" s="1" customFormat="1" ht="17.1" customHeight="1" spans="1:3">
      <c r="A576" s="124">
        <v>20705</v>
      </c>
      <c r="B576" s="8" t="s">
        <v>1052</v>
      </c>
      <c r="C576" s="9">
        <v>27502</v>
      </c>
    </row>
    <row r="577" s="1" customFormat="1" ht="17.1" customHeight="1" spans="1:3">
      <c r="A577" s="124">
        <v>2070501</v>
      </c>
      <c r="B577" s="8" t="s">
        <v>170</v>
      </c>
      <c r="C577" s="9">
        <v>3586</v>
      </c>
    </row>
    <row r="578" s="1" customFormat="1" ht="17.1" customHeight="1" spans="1:3">
      <c r="A578" s="124">
        <v>2070502</v>
      </c>
      <c r="B578" s="8" t="s">
        <v>172</v>
      </c>
      <c r="C578" s="9">
        <v>489</v>
      </c>
    </row>
    <row r="579" s="1" customFormat="1" ht="17.1" customHeight="1" spans="1:3">
      <c r="A579" s="124">
        <v>2070503</v>
      </c>
      <c r="B579" s="8" t="s">
        <v>174</v>
      </c>
      <c r="C579" s="9">
        <v>675</v>
      </c>
    </row>
    <row r="580" s="1" customFormat="1" ht="17.1" customHeight="1" spans="1:3">
      <c r="A580" s="124">
        <v>2070504</v>
      </c>
      <c r="B580" s="8" t="s">
        <v>1057</v>
      </c>
      <c r="C580" s="9">
        <v>650</v>
      </c>
    </row>
    <row r="581" s="1" customFormat="1" ht="17.1" customHeight="1" spans="1:3">
      <c r="A581" s="124">
        <v>2070505</v>
      </c>
      <c r="B581" s="8" t="s">
        <v>1059</v>
      </c>
      <c r="C581" s="9">
        <v>18214</v>
      </c>
    </row>
    <row r="582" s="1" customFormat="1" ht="17.1" customHeight="1" spans="1:3">
      <c r="A582" s="124">
        <v>2070506</v>
      </c>
      <c r="B582" s="8" t="s">
        <v>1061</v>
      </c>
      <c r="C582" s="9">
        <v>112</v>
      </c>
    </row>
    <row r="583" s="1" customFormat="1" ht="17.1" customHeight="1" spans="1:3">
      <c r="A583" s="124">
        <v>2070507</v>
      </c>
      <c r="B583" s="8" t="s">
        <v>1063</v>
      </c>
      <c r="C583" s="9">
        <v>203</v>
      </c>
    </row>
    <row r="584" s="1" customFormat="1" ht="17.1" customHeight="1" spans="1:3">
      <c r="A584" s="124">
        <v>2070599</v>
      </c>
      <c r="B584" s="8" t="s">
        <v>1065</v>
      </c>
      <c r="C584" s="9">
        <v>3573</v>
      </c>
    </row>
    <row r="585" s="1" customFormat="1" ht="17.1" customHeight="1" spans="1:3">
      <c r="A585" s="124">
        <v>20799</v>
      </c>
      <c r="B585" s="8" t="s">
        <v>1067</v>
      </c>
      <c r="C585" s="9">
        <v>70140</v>
      </c>
    </row>
    <row r="586" s="1" customFormat="1" ht="17.1" customHeight="1" spans="1:3">
      <c r="A586" s="124">
        <v>2079902</v>
      </c>
      <c r="B586" s="8" t="s">
        <v>1069</v>
      </c>
      <c r="C586" s="9">
        <v>5146</v>
      </c>
    </row>
    <row r="587" s="1" customFormat="1" ht="17.1" customHeight="1" spans="1:3">
      <c r="A587" s="124">
        <v>2079903</v>
      </c>
      <c r="B587" s="8" t="s">
        <v>1071</v>
      </c>
      <c r="C587" s="9">
        <v>31493</v>
      </c>
    </row>
    <row r="588" s="1" customFormat="1" ht="17.1" customHeight="1" spans="1:3">
      <c r="A588" s="124">
        <v>2079999</v>
      </c>
      <c r="B588" s="8" t="s">
        <v>1073</v>
      </c>
      <c r="C588" s="9">
        <v>33501</v>
      </c>
    </row>
    <row r="589" s="1" customFormat="1" ht="17.1" customHeight="1" spans="1:3">
      <c r="A589" s="124">
        <v>208</v>
      </c>
      <c r="B589" s="8" t="s">
        <v>1075</v>
      </c>
      <c r="C589" s="9">
        <v>6486898</v>
      </c>
    </row>
    <row r="590" s="1" customFormat="1" ht="17.1" customHeight="1" spans="1:3">
      <c r="A590" s="124">
        <v>20801</v>
      </c>
      <c r="B590" s="8" t="s">
        <v>1077</v>
      </c>
      <c r="C590" s="9">
        <v>164342</v>
      </c>
    </row>
    <row r="591" s="1" customFormat="1" ht="17.1" customHeight="1" spans="1:3">
      <c r="A591" s="124">
        <v>2080101</v>
      </c>
      <c r="B591" s="8" t="s">
        <v>170</v>
      </c>
      <c r="C591" s="9">
        <v>67174</v>
      </c>
    </row>
    <row r="592" s="1" customFormat="1" ht="17.1" customHeight="1" spans="1:3">
      <c r="A592" s="124">
        <v>2080102</v>
      </c>
      <c r="B592" s="8" t="s">
        <v>172</v>
      </c>
      <c r="C592" s="9">
        <v>6058</v>
      </c>
    </row>
    <row r="593" s="1" customFormat="1" ht="17.1" customHeight="1" spans="1:3">
      <c r="A593" s="124">
        <v>2080103</v>
      </c>
      <c r="B593" s="8" t="s">
        <v>174</v>
      </c>
      <c r="C593" s="9">
        <v>1059</v>
      </c>
    </row>
    <row r="594" s="1" customFormat="1" ht="17.1" customHeight="1" spans="1:3">
      <c r="A594" s="124">
        <v>2080104</v>
      </c>
      <c r="B594" s="8" t="s">
        <v>1082</v>
      </c>
      <c r="C594" s="9">
        <v>1938</v>
      </c>
    </row>
    <row r="595" s="1" customFormat="1" ht="17.1" customHeight="1" spans="1:3">
      <c r="A595" s="124">
        <v>2080105</v>
      </c>
      <c r="B595" s="8" t="s">
        <v>1084</v>
      </c>
      <c r="C595" s="9">
        <v>1261</v>
      </c>
    </row>
    <row r="596" s="1" customFormat="1" ht="17.1" customHeight="1" spans="1:3">
      <c r="A596" s="124">
        <v>2080106</v>
      </c>
      <c r="B596" s="8" t="s">
        <v>1086</v>
      </c>
      <c r="C596" s="9">
        <v>3450</v>
      </c>
    </row>
    <row r="597" s="1" customFormat="1" ht="17.1" customHeight="1" spans="1:3">
      <c r="A597" s="124">
        <v>2080107</v>
      </c>
      <c r="B597" s="8" t="s">
        <v>1088</v>
      </c>
      <c r="C597" s="9">
        <v>6331</v>
      </c>
    </row>
    <row r="598" s="1" customFormat="1" ht="17.1" customHeight="1" spans="1:3">
      <c r="A598" s="124">
        <v>2080108</v>
      </c>
      <c r="B598" s="8" t="s">
        <v>276</v>
      </c>
      <c r="C598" s="9">
        <v>2970</v>
      </c>
    </row>
    <row r="599" s="1" customFormat="1" ht="17.1" customHeight="1" spans="1:3">
      <c r="A599" s="124">
        <v>2080109</v>
      </c>
      <c r="B599" s="8" t="s">
        <v>1091</v>
      </c>
      <c r="C599" s="9">
        <v>42706</v>
      </c>
    </row>
    <row r="600" s="1" customFormat="1" ht="17.1" customHeight="1" spans="1:3">
      <c r="A600" s="124">
        <v>2080110</v>
      </c>
      <c r="B600" s="8" t="s">
        <v>1093</v>
      </c>
      <c r="C600" s="9">
        <v>143</v>
      </c>
    </row>
    <row r="601" s="1" customFormat="1" ht="17.1" customHeight="1" spans="1:3">
      <c r="A601" s="124">
        <v>2080111</v>
      </c>
      <c r="B601" s="8" t="s">
        <v>1095</v>
      </c>
      <c r="C601" s="9">
        <v>1018</v>
      </c>
    </row>
    <row r="602" s="1" customFormat="1" ht="17.1" customHeight="1" spans="1:3">
      <c r="A602" s="124">
        <v>2080112</v>
      </c>
      <c r="B602" s="8" t="s">
        <v>1097</v>
      </c>
      <c r="C602" s="9">
        <v>525</v>
      </c>
    </row>
    <row r="603" s="1" customFormat="1" ht="17.1" customHeight="1" spans="1:3">
      <c r="A603" s="124">
        <v>2080199</v>
      </c>
      <c r="B603" s="8" t="s">
        <v>1099</v>
      </c>
      <c r="C603" s="9">
        <v>29709</v>
      </c>
    </row>
    <row r="604" s="1" customFormat="1" ht="17.1" customHeight="1" spans="1:3">
      <c r="A604" s="124">
        <v>20802</v>
      </c>
      <c r="B604" s="8" t="s">
        <v>1101</v>
      </c>
      <c r="C604" s="9">
        <v>196914</v>
      </c>
    </row>
    <row r="605" s="1" customFormat="1" ht="17.1" customHeight="1" spans="1:3">
      <c r="A605" s="124">
        <v>2080201</v>
      </c>
      <c r="B605" s="8" t="s">
        <v>170</v>
      </c>
      <c r="C605" s="9">
        <v>43821</v>
      </c>
    </row>
    <row r="606" s="1" customFormat="1" ht="17.1" customHeight="1" spans="1:3">
      <c r="A606" s="124">
        <v>2080202</v>
      </c>
      <c r="B606" s="8" t="s">
        <v>172</v>
      </c>
      <c r="C606" s="9">
        <v>3805</v>
      </c>
    </row>
    <row r="607" s="1" customFormat="1" ht="17.1" customHeight="1" spans="1:3">
      <c r="A607" s="124">
        <v>2080203</v>
      </c>
      <c r="B607" s="8" t="s">
        <v>174</v>
      </c>
      <c r="C607" s="9">
        <v>763</v>
      </c>
    </row>
    <row r="608" s="1" customFormat="1" ht="17.1" customHeight="1" spans="1:3">
      <c r="A608" s="124">
        <v>2080204</v>
      </c>
      <c r="B608" s="8" t="s">
        <v>1106</v>
      </c>
      <c r="C608" s="9">
        <v>6949</v>
      </c>
    </row>
    <row r="609" s="1" customFormat="1" ht="17.1" customHeight="1" spans="1:3">
      <c r="A609" s="124">
        <v>2080205</v>
      </c>
      <c r="B609" s="8" t="s">
        <v>1108</v>
      </c>
      <c r="C609" s="9">
        <v>66191</v>
      </c>
    </row>
    <row r="610" s="1" customFormat="1" ht="17.1" customHeight="1" spans="1:3">
      <c r="A610" s="124">
        <v>2080206</v>
      </c>
      <c r="B610" s="8" t="s">
        <v>1110</v>
      </c>
      <c r="C610" s="9">
        <v>199</v>
      </c>
    </row>
    <row r="611" s="1" customFormat="1" ht="17.1" customHeight="1" spans="1:3">
      <c r="A611" s="124">
        <v>2080207</v>
      </c>
      <c r="B611" s="8" t="s">
        <v>1112</v>
      </c>
      <c r="C611" s="9">
        <v>7243</v>
      </c>
    </row>
    <row r="612" s="1" customFormat="1" ht="17.1" customHeight="1" spans="1:3">
      <c r="A612" s="124">
        <v>2080208</v>
      </c>
      <c r="B612" s="8" t="s">
        <v>1114</v>
      </c>
      <c r="C612" s="9">
        <v>33419</v>
      </c>
    </row>
    <row r="613" s="1" customFormat="1" ht="17.1" customHeight="1" spans="1:3">
      <c r="A613" s="124">
        <v>2080209</v>
      </c>
      <c r="B613" s="8" t="s">
        <v>1116</v>
      </c>
      <c r="C613" s="9">
        <v>2409</v>
      </c>
    </row>
    <row r="614" s="1" customFormat="1" ht="17.1" customHeight="1" spans="1:3">
      <c r="A614" s="124">
        <v>2080299</v>
      </c>
      <c r="B614" s="8" t="s">
        <v>1118</v>
      </c>
      <c r="C614" s="9">
        <v>32115</v>
      </c>
    </row>
    <row r="615" s="1" customFormat="1" ht="17.1" customHeight="1" spans="1:3">
      <c r="A615" s="124">
        <v>20803</v>
      </c>
      <c r="B615" s="8" t="s">
        <v>1120</v>
      </c>
      <c r="C615" s="9">
        <v>1546603</v>
      </c>
    </row>
    <row r="616" s="1" customFormat="1" ht="17.1" customHeight="1" spans="1:3">
      <c r="A616" s="124">
        <v>2080301</v>
      </c>
      <c r="B616" s="8" t="s">
        <v>1122</v>
      </c>
      <c r="C616" s="9">
        <v>901054</v>
      </c>
    </row>
    <row r="617" s="1" customFormat="1" ht="17.1" customHeight="1" spans="1:3">
      <c r="A617" s="124">
        <v>2080302</v>
      </c>
      <c r="B617" s="8" t="s">
        <v>1124</v>
      </c>
      <c r="C617" s="9">
        <v>7059</v>
      </c>
    </row>
    <row r="618" s="1" customFormat="1" ht="17.1" customHeight="1" spans="1:3">
      <c r="A618" s="124">
        <v>2080303</v>
      </c>
      <c r="B618" s="8" t="s">
        <v>1126</v>
      </c>
      <c r="C618" s="9">
        <v>11887</v>
      </c>
    </row>
    <row r="619" s="1" customFormat="1" ht="17.1" customHeight="1" spans="1:3">
      <c r="A619" s="124">
        <v>2080304</v>
      </c>
      <c r="B619" s="8" t="s">
        <v>1128</v>
      </c>
      <c r="C619" s="9">
        <v>9258</v>
      </c>
    </row>
    <row r="620" s="1" customFormat="1" ht="17.1" customHeight="1" spans="1:3">
      <c r="A620" s="124">
        <v>2080305</v>
      </c>
      <c r="B620" s="8" t="s">
        <v>1130</v>
      </c>
      <c r="C620" s="9">
        <v>7383</v>
      </c>
    </row>
    <row r="621" s="1" customFormat="1" ht="17.1" customHeight="1" spans="1:3">
      <c r="A621" s="124">
        <v>2080308</v>
      </c>
      <c r="B621" s="8" t="s">
        <v>3278</v>
      </c>
      <c r="C621" s="9">
        <v>562547</v>
      </c>
    </row>
    <row r="622" s="1" customFormat="1" ht="17.1" customHeight="1" spans="1:3">
      <c r="A622" s="124">
        <v>2080399</v>
      </c>
      <c r="B622" s="8" t="s">
        <v>1134</v>
      </c>
      <c r="C622" s="9">
        <v>47415</v>
      </c>
    </row>
    <row r="623" s="1" customFormat="1" ht="17.1" customHeight="1" spans="1:3">
      <c r="A623" s="124">
        <v>20805</v>
      </c>
      <c r="B623" s="8" t="s">
        <v>1136</v>
      </c>
      <c r="C623" s="9">
        <v>2176634</v>
      </c>
    </row>
    <row r="624" s="1" customFormat="1" ht="17.1" customHeight="1" spans="1:3">
      <c r="A624" s="124">
        <v>2080501</v>
      </c>
      <c r="B624" s="8" t="s">
        <v>1138</v>
      </c>
      <c r="C624" s="9">
        <v>624860</v>
      </c>
    </row>
    <row r="625" s="1" customFormat="1" ht="17.1" customHeight="1" spans="1:3">
      <c r="A625" s="124">
        <v>2080502</v>
      </c>
      <c r="B625" s="8" t="s">
        <v>1140</v>
      </c>
      <c r="C625" s="9">
        <v>1398332</v>
      </c>
    </row>
    <row r="626" s="1" customFormat="1" ht="17.1" customHeight="1" spans="1:3">
      <c r="A626" s="124">
        <v>2080503</v>
      </c>
      <c r="B626" s="8" t="s">
        <v>1142</v>
      </c>
      <c r="C626" s="9">
        <v>18161</v>
      </c>
    </row>
    <row r="627" s="1" customFormat="1" ht="17.1" customHeight="1" spans="1:3">
      <c r="A627" s="124">
        <v>2080504</v>
      </c>
      <c r="B627" s="8" t="s">
        <v>1144</v>
      </c>
      <c r="C627" s="9">
        <v>76142</v>
      </c>
    </row>
    <row r="628" s="1" customFormat="1" ht="17.1" customHeight="1" spans="1:3">
      <c r="A628" s="124">
        <v>2080599</v>
      </c>
      <c r="B628" s="8" t="s">
        <v>1146</v>
      </c>
      <c r="C628" s="9">
        <v>59139</v>
      </c>
    </row>
    <row r="629" s="1" customFormat="1" ht="17.1" customHeight="1" spans="1:3">
      <c r="A629" s="124">
        <v>20806</v>
      </c>
      <c r="B629" s="8" t="s">
        <v>1148</v>
      </c>
      <c r="C629" s="9">
        <v>3584</v>
      </c>
    </row>
    <row r="630" s="1" customFormat="1" ht="17.1" customHeight="1" spans="1:3">
      <c r="A630" s="124">
        <v>2080601</v>
      </c>
      <c r="B630" s="8" t="s">
        <v>1150</v>
      </c>
      <c r="C630" s="9">
        <v>3004</v>
      </c>
    </row>
    <row r="631" s="1" customFormat="1" ht="17.1" customHeight="1" spans="1:3">
      <c r="A631" s="124">
        <v>2080602</v>
      </c>
      <c r="B631" s="8" t="s">
        <v>1152</v>
      </c>
      <c r="C631" s="9">
        <v>0</v>
      </c>
    </row>
    <row r="632" s="1" customFormat="1" ht="17.1" customHeight="1" spans="1:3">
      <c r="A632" s="124">
        <v>2080699</v>
      </c>
      <c r="B632" s="8" t="s">
        <v>1154</v>
      </c>
      <c r="C632" s="9">
        <v>580</v>
      </c>
    </row>
    <row r="633" s="1" customFormat="1" ht="17.1" customHeight="1" spans="1:3">
      <c r="A633" s="124">
        <v>20807</v>
      </c>
      <c r="B633" s="8" t="s">
        <v>1156</v>
      </c>
      <c r="C633" s="9">
        <v>243783</v>
      </c>
    </row>
    <row r="634" s="1" customFormat="1" ht="17.1" customHeight="1" spans="1:3">
      <c r="A634" s="124">
        <v>2080701</v>
      </c>
      <c r="B634" s="8" t="s">
        <v>1158</v>
      </c>
      <c r="C634" s="9">
        <v>429</v>
      </c>
    </row>
    <row r="635" s="1" customFormat="1" ht="17.1" customHeight="1" spans="1:3">
      <c r="A635" s="124">
        <v>2080702</v>
      </c>
      <c r="B635" s="8" t="s">
        <v>1160</v>
      </c>
      <c r="C635" s="9">
        <v>2459</v>
      </c>
    </row>
    <row r="636" s="1" customFormat="1" ht="17.1" customHeight="1" spans="1:3">
      <c r="A636" s="124">
        <v>2080703</v>
      </c>
      <c r="B636" s="8" t="s">
        <v>1162</v>
      </c>
      <c r="C636" s="9">
        <v>7</v>
      </c>
    </row>
    <row r="637" s="1" customFormat="1" ht="17.1" customHeight="1" spans="1:3">
      <c r="A637" s="124">
        <v>2080704</v>
      </c>
      <c r="B637" s="8" t="s">
        <v>1164</v>
      </c>
      <c r="C637" s="9">
        <v>4627</v>
      </c>
    </row>
    <row r="638" s="1" customFormat="1" ht="17.1" customHeight="1" spans="1:3">
      <c r="A638" s="124">
        <v>2080705</v>
      </c>
      <c r="B638" s="8" t="s">
        <v>1166</v>
      </c>
      <c r="C638" s="9">
        <v>7261</v>
      </c>
    </row>
    <row r="639" s="1" customFormat="1" ht="17.1" customHeight="1" spans="1:3">
      <c r="A639" s="124">
        <v>2080706</v>
      </c>
      <c r="B639" s="8" t="s">
        <v>1168</v>
      </c>
      <c r="C639" s="9">
        <v>123107</v>
      </c>
    </row>
    <row r="640" s="1" customFormat="1" ht="17.1" customHeight="1" spans="1:3">
      <c r="A640" s="124">
        <v>2080707</v>
      </c>
      <c r="B640" s="8" t="s">
        <v>1170</v>
      </c>
      <c r="C640" s="9">
        <v>3291</v>
      </c>
    </row>
    <row r="641" s="1" customFormat="1" ht="17.1" customHeight="1" spans="1:3">
      <c r="A641" s="124">
        <v>2080709</v>
      </c>
      <c r="B641" s="8" t="s">
        <v>1172</v>
      </c>
      <c r="C641" s="9">
        <v>41</v>
      </c>
    </row>
    <row r="642" s="1" customFormat="1" ht="17.1" customHeight="1" spans="1:3">
      <c r="A642" s="124">
        <v>2080710</v>
      </c>
      <c r="B642" s="8" t="s">
        <v>1174</v>
      </c>
      <c r="C642" s="9">
        <v>0</v>
      </c>
    </row>
    <row r="643" s="1" customFormat="1" ht="17.1" customHeight="1" spans="1:3">
      <c r="A643" s="124">
        <v>2080711</v>
      </c>
      <c r="B643" s="8" t="s">
        <v>1176</v>
      </c>
      <c r="C643" s="9">
        <v>5814</v>
      </c>
    </row>
    <row r="644" s="1" customFormat="1" ht="17.1" customHeight="1" spans="1:3">
      <c r="A644" s="124">
        <v>2080712</v>
      </c>
      <c r="B644" s="8" t="s">
        <v>1178</v>
      </c>
      <c r="C644" s="9">
        <v>4354</v>
      </c>
    </row>
    <row r="645" s="1" customFormat="1" ht="17.1" customHeight="1" spans="1:3">
      <c r="A645" s="124">
        <v>2080713</v>
      </c>
      <c r="B645" s="8" t="s">
        <v>1180</v>
      </c>
      <c r="C645" s="9">
        <v>9</v>
      </c>
    </row>
    <row r="646" s="1" customFormat="1" ht="17.1" customHeight="1" spans="1:3">
      <c r="A646" s="124">
        <v>2080799</v>
      </c>
      <c r="B646" s="8" t="s">
        <v>1182</v>
      </c>
      <c r="C646" s="9">
        <v>92384</v>
      </c>
    </row>
    <row r="647" s="1" customFormat="1" ht="17.1" customHeight="1" spans="1:3">
      <c r="A647" s="124">
        <v>20808</v>
      </c>
      <c r="B647" s="8" t="s">
        <v>1184</v>
      </c>
      <c r="C647" s="9">
        <v>227407</v>
      </c>
    </row>
    <row r="648" s="1" customFormat="1" ht="17.1" customHeight="1" spans="1:3">
      <c r="A648" s="124">
        <v>2080801</v>
      </c>
      <c r="B648" s="8" t="s">
        <v>1186</v>
      </c>
      <c r="C648" s="9">
        <v>47188</v>
      </c>
    </row>
    <row r="649" s="1" customFormat="1" ht="17.1" customHeight="1" spans="1:3">
      <c r="A649" s="124">
        <v>2080802</v>
      </c>
      <c r="B649" s="8" t="s">
        <v>1188</v>
      </c>
      <c r="C649" s="9">
        <v>30796</v>
      </c>
    </row>
    <row r="650" s="1" customFormat="1" ht="17.1" customHeight="1" spans="1:3">
      <c r="A650" s="124">
        <v>2080803</v>
      </c>
      <c r="B650" s="8" t="s">
        <v>1190</v>
      </c>
      <c r="C650" s="9">
        <v>39665</v>
      </c>
    </row>
    <row r="651" s="1" customFormat="1" ht="17.1" customHeight="1" spans="1:3">
      <c r="A651" s="124">
        <v>2080804</v>
      </c>
      <c r="B651" s="8" t="s">
        <v>1192</v>
      </c>
      <c r="C651" s="9">
        <v>4818</v>
      </c>
    </row>
    <row r="652" s="1" customFormat="1" ht="17.1" customHeight="1" spans="1:3">
      <c r="A652" s="124">
        <v>2080805</v>
      </c>
      <c r="B652" s="8" t="s">
        <v>1194</v>
      </c>
      <c r="C652" s="9">
        <v>11643</v>
      </c>
    </row>
    <row r="653" s="1" customFormat="1" ht="17.1" customHeight="1" spans="1:3">
      <c r="A653" s="124">
        <v>2080806</v>
      </c>
      <c r="B653" s="8" t="s">
        <v>1196</v>
      </c>
      <c r="C653" s="9">
        <v>908</v>
      </c>
    </row>
    <row r="654" s="1" customFormat="1" ht="17.1" customHeight="1" spans="1:3">
      <c r="A654" s="124">
        <v>2080899</v>
      </c>
      <c r="B654" s="8" t="s">
        <v>1198</v>
      </c>
      <c r="C654" s="9">
        <v>92389</v>
      </c>
    </row>
    <row r="655" s="1" customFormat="1" ht="17.1" customHeight="1" spans="1:3">
      <c r="A655" s="124">
        <v>20809</v>
      </c>
      <c r="B655" s="8" t="s">
        <v>1200</v>
      </c>
      <c r="C655" s="9">
        <v>128232</v>
      </c>
    </row>
    <row r="656" s="1" customFormat="1" ht="17.1" customHeight="1" spans="1:3">
      <c r="A656" s="124">
        <v>2080901</v>
      </c>
      <c r="B656" s="8" t="s">
        <v>1202</v>
      </c>
      <c r="C656" s="9">
        <v>22414</v>
      </c>
    </row>
    <row r="657" s="1" customFormat="1" ht="17.1" customHeight="1" spans="1:3">
      <c r="A657" s="124">
        <v>2080902</v>
      </c>
      <c r="B657" s="8" t="s">
        <v>1204</v>
      </c>
      <c r="C657" s="9">
        <v>95591</v>
      </c>
    </row>
    <row r="658" s="1" customFormat="1" ht="17.1" customHeight="1" spans="1:3">
      <c r="A658" s="124">
        <v>2080903</v>
      </c>
      <c r="B658" s="8" t="s">
        <v>1206</v>
      </c>
      <c r="C658" s="9">
        <v>6244</v>
      </c>
    </row>
    <row r="659" s="1" customFormat="1" ht="17.1" customHeight="1" spans="1:3">
      <c r="A659" s="124">
        <v>2080904</v>
      </c>
      <c r="B659" s="8" t="s">
        <v>1208</v>
      </c>
      <c r="C659" s="9">
        <v>2305</v>
      </c>
    </row>
    <row r="660" s="1" customFormat="1" ht="17.1" customHeight="1" spans="1:3">
      <c r="A660" s="124">
        <v>2080999</v>
      </c>
      <c r="B660" s="8" t="s">
        <v>1210</v>
      </c>
      <c r="C660" s="9">
        <v>1678</v>
      </c>
    </row>
    <row r="661" s="1" customFormat="1" ht="17.1" customHeight="1" spans="1:3">
      <c r="A661" s="124">
        <v>20810</v>
      </c>
      <c r="B661" s="8" t="s">
        <v>1212</v>
      </c>
      <c r="C661" s="9">
        <v>104551</v>
      </c>
    </row>
    <row r="662" s="1" customFormat="1" ht="17.1" customHeight="1" spans="1:3">
      <c r="A662" s="124">
        <v>2081001</v>
      </c>
      <c r="B662" s="8" t="s">
        <v>1214</v>
      </c>
      <c r="C662" s="9">
        <v>24317</v>
      </c>
    </row>
    <row r="663" s="1" customFormat="1" ht="17.1" customHeight="1" spans="1:3">
      <c r="A663" s="124">
        <v>2081002</v>
      </c>
      <c r="B663" s="8" t="s">
        <v>1216</v>
      </c>
      <c r="C663" s="9">
        <v>39154</v>
      </c>
    </row>
    <row r="664" s="1" customFormat="1" ht="17.1" customHeight="1" spans="1:3">
      <c r="A664" s="124">
        <v>2081003</v>
      </c>
      <c r="B664" s="8" t="s">
        <v>1218</v>
      </c>
      <c r="C664" s="9">
        <v>13</v>
      </c>
    </row>
    <row r="665" s="1" customFormat="1" ht="17.1" customHeight="1" spans="1:3">
      <c r="A665" s="124">
        <v>2081004</v>
      </c>
      <c r="B665" s="8" t="s">
        <v>1220</v>
      </c>
      <c r="C665" s="9">
        <v>26557</v>
      </c>
    </row>
    <row r="666" s="1" customFormat="1" ht="17.1" customHeight="1" spans="1:3">
      <c r="A666" s="124">
        <v>2081005</v>
      </c>
      <c r="B666" s="8" t="s">
        <v>1222</v>
      </c>
      <c r="C666" s="9">
        <v>11338</v>
      </c>
    </row>
    <row r="667" s="1" customFormat="1" ht="17.1" customHeight="1" spans="1:3">
      <c r="A667" s="124">
        <v>2081099</v>
      </c>
      <c r="B667" s="8" t="s">
        <v>1224</v>
      </c>
      <c r="C667" s="9">
        <v>3172</v>
      </c>
    </row>
    <row r="668" s="1" customFormat="1" ht="17.1" customHeight="1" spans="1:3">
      <c r="A668" s="124">
        <v>20811</v>
      </c>
      <c r="B668" s="8" t="s">
        <v>1226</v>
      </c>
      <c r="C668" s="9">
        <v>56855</v>
      </c>
    </row>
    <row r="669" s="1" customFormat="1" ht="17.1" customHeight="1" spans="1:3">
      <c r="A669" s="124">
        <v>2081101</v>
      </c>
      <c r="B669" s="8" t="s">
        <v>170</v>
      </c>
      <c r="C669" s="9">
        <v>14528</v>
      </c>
    </row>
    <row r="670" s="1" customFormat="1" ht="17.1" customHeight="1" spans="1:3">
      <c r="A670" s="124">
        <v>2081102</v>
      </c>
      <c r="B670" s="8" t="s">
        <v>172</v>
      </c>
      <c r="C670" s="9">
        <v>1267</v>
      </c>
    </row>
    <row r="671" s="1" customFormat="1" ht="17.1" customHeight="1" spans="1:3">
      <c r="A671" s="124">
        <v>2081103</v>
      </c>
      <c r="B671" s="8" t="s">
        <v>174</v>
      </c>
      <c r="C671" s="9">
        <v>265</v>
      </c>
    </row>
    <row r="672" s="1" customFormat="1" ht="17.1" customHeight="1" spans="1:3">
      <c r="A672" s="124">
        <v>2081104</v>
      </c>
      <c r="B672" s="8" t="s">
        <v>1231</v>
      </c>
      <c r="C672" s="9">
        <v>8129</v>
      </c>
    </row>
    <row r="673" s="1" customFormat="1" ht="17.1" customHeight="1" spans="1:3">
      <c r="A673" s="124">
        <v>2081105</v>
      </c>
      <c r="B673" s="8" t="s">
        <v>1233</v>
      </c>
      <c r="C673" s="9">
        <v>11185</v>
      </c>
    </row>
    <row r="674" s="1" customFormat="1" ht="17.1" customHeight="1" spans="1:3">
      <c r="A674" s="124">
        <v>2081106</v>
      </c>
      <c r="B674" s="8" t="s">
        <v>1235</v>
      </c>
      <c r="C674" s="9">
        <v>2897</v>
      </c>
    </row>
    <row r="675" s="1" customFormat="1" ht="17.1" customHeight="1" spans="1:3">
      <c r="A675" s="124">
        <v>2081199</v>
      </c>
      <c r="B675" s="8" t="s">
        <v>1237</v>
      </c>
      <c r="C675" s="9">
        <v>18584</v>
      </c>
    </row>
    <row r="676" s="1" customFormat="1" ht="17.1" customHeight="1" spans="1:3">
      <c r="A676" s="124">
        <v>20815</v>
      </c>
      <c r="B676" s="8" t="s">
        <v>1239</v>
      </c>
      <c r="C676" s="9">
        <v>279995</v>
      </c>
    </row>
    <row r="677" s="1" customFormat="1" ht="17.1" customHeight="1" spans="1:3">
      <c r="A677" s="124">
        <v>2081501</v>
      </c>
      <c r="B677" s="8" t="s">
        <v>1241</v>
      </c>
      <c r="C677" s="9">
        <v>69538</v>
      </c>
    </row>
    <row r="678" s="1" customFormat="1" ht="17.1" customHeight="1" spans="1:3">
      <c r="A678" s="124">
        <v>2081502</v>
      </c>
      <c r="B678" s="8" t="s">
        <v>1243</v>
      </c>
      <c r="C678" s="9">
        <v>14121</v>
      </c>
    </row>
    <row r="679" s="1" customFormat="1" ht="17.1" customHeight="1" spans="1:3">
      <c r="A679" s="124">
        <v>2081503</v>
      </c>
      <c r="B679" s="8" t="s">
        <v>1245</v>
      </c>
      <c r="C679" s="9">
        <v>191401</v>
      </c>
    </row>
    <row r="680" s="1" customFormat="1" ht="17.1" customHeight="1" spans="1:3">
      <c r="A680" s="124">
        <v>2081599</v>
      </c>
      <c r="B680" s="8" t="s">
        <v>1247</v>
      </c>
      <c r="C680" s="9">
        <v>4935</v>
      </c>
    </row>
    <row r="681" s="1" customFormat="1" ht="17.1" customHeight="1" spans="1:3">
      <c r="A681" s="124">
        <v>20816</v>
      </c>
      <c r="B681" s="8" t="s">
        <v>1249</v>
      </c>
      <c r="C681" s="9">
        <v>11072</v>
      </c>
    </row>
    <row r="682" s="1" customFormat="1" ht="17.1" customHeight="1" spans="1:3">
      <c r="A682" s="124">
        <v>2081601</v>
      </c>
      <c r="B682" s="8" t="s">
        <v>170</v>
      </c>
      <c r="C682" s="9">
        <v>6013</v>
      </c>
    </row>
    <row r="683" s="1" customFormat="1" ht="17.1" customHeight="1" spans="1:3">
      <c r="A683" s="124">
        <v>2081602</v>
      </c>
      <c r="B683" s="8" t="s">
        <v>172</v>
      </c>
      <c r="C683" s="9">
        <v>1597</v>
      </c>
    </row>
    <row r="684" s="1" customFormat="1" ht="17.1" customHeight="1" spans="1:3">
      <c r="A684" s="124">
        <v>2081603</v>
      </c>
      <c r="B684" s="8" t="s">
        <v>174</v>
      </c>
      <c r="C684" s="9">
        <v>90</v>
      </c>
    </row>
    <row r="685" s="1" customFormat="1" ht="17.1" customHeight="1" spans="1:3">
      <c r="A685" s="124">
        <v>2081699</v>
      </c>
      <c r="B685" s="8" t="s">
        <v>1254</v>
      </c>
      <c r="C685" s="9">
        <v>3372</v>
      </c>
    </row>
    <row r="686" s="1" customFormat="1" ht="17.1" customHeight="1" spans="1:3">
      <c r="A686" s="124">
        <v>20819</v>
      </c>
      <c r="B686" s="8" t="s">
        <v>1256</v>
      </c>
      <c r="C686" s="9">
        <v>1129624</v>
      </c>
    </row>
    <row r="687" s="1" customFormat="1" ht="17.1" customHeight="1" spans="1:3">
      <c r="A687" s="124">
        <v>2081901</v>
      </c>
      <c r="B687" s="8" t="s">
        <v>1258</v>
      </c>
      <c r="C687" s="9">
        <v>363372</v>
      </c>
    </row>
    <row r="688" s="1" customFormat="1" ht="17.1" customHeight="1" spans="1:3">
      <c r="A688" s="124">
        <v>2081902</v>
      </c>
      <c r="B688" s="8" t="s">
        <v>1260</v>
      </c>
      <c r="C688" s="9">
        <v>766252</v>
      </c>
    </row>
    <row r="689" s="1" customFormat="1" ht="17.1" customHeight="1" spans="1:3">
      <c r="A689" s="124">
        <v>20820</v>
      </c>
      <c r="B689" s="8" t="s">
        <v>1262</v>
      </c>
      <c r="C689" s="9">
        <v>40628</v>
      </c>
    </row>
    <row r="690" s="1" customFormat="1" ht="17.1" customHeight="1" spans="1:3">
      <c r="A690" s="124">
        <v>2082001</v>
      </c>
      <c r="B690" s="8" t="s">
        <v>1264</v>
      </c>
      <c r="C690" s="9">
        <v>34527</v>
      </c>
    </row>
    <row r="691" s="1" customFormat="1" ht="17.1" customHeight="1" spans="1:3">
      <c r="A691" s="124">
        <v>2082002</v>
      </c>
      <c r="B691" s="8" t="s">
        <v>1266</v>
      </c>
      <c r="C691" s="9">
        <v>6101</v>
      </c>
    </row>
    <row r="692" s="1" customFormat="1" ht="17.1" customHeight="1" spans="1:3">
      <c r="A692" s="124">
        <v>20821</v>
      </c>
      <c r="B692" s="8" t="s">
        <v>1268</v>
      </c>
      <c r="C692" s="9">
        <v>33141</v>
      </c>
    </row>
    <row r="693" s="1" customFormat="1" ht="17.1" customHeight="1" spans="1:3">
      <c r="A693" s="124">
        <v>2082101</v>
      </c>
      <c r="B693" s="8" t="s">
        <v>1270</v>
      </c>
      <c r="C693" s="9">
        <v>609</v>
      </c>
    </row>
    <row r="694" s="1" customFormat="1" ht="17.1" customHeight="1" spans="1:3">
      <c r="A694" s="124">
        <v>2082102</v>
      </c>
      <c r="B694" s="8" t="s">
        <v>1272</v>
      </c>
      <c r="C694" s="9">
        <v>32532</v>
      </c>
    </row>
    <row r="695" s="1" customFormat="1" ht="17.1" customHeight="1" spans="1:3">
      <c r="A695" s="124">
        <v>20824</v>
      </c>
      <c r="B695" s="8" t="s">
        <v>1274</v>
      </c>
      <c r="C695" s="9">
        <v>3050</v>
      </c>
    </row>
    <row r="696" s="1" customFormat="1" ht="17.1" customHeight="1" spans="1:3">
      <c r="A696" s="124">
        <v>2082401</v>
      </c>
      <c r="B696" s="8" t="s">
        <v>1276</v>
      </c>
      <c r="C696" s="9">
        <v>3000</v>
      </c>
    </row>
    <row r="697" s="1" customFormat="1" ht="17.1" customHeight="1" spans="1:3">
      <c r="A697" s="124">
        <v>2082402</v>
      </c>
      <c r="B697" s="8" t="s">
        <v>1277</v>
      </c>
      <c r="C697" s="9">
        <v>50</v>
      </c>
    </row>
    <row r="698" s="1" customFormat="1" ht="17.1" customHeight="1" spans="1:3">
      <c r="A698" s="124">
        <v>20825</v>
      </c>
      <c r="B698" s="8" t="s">
        <v>1279</v>
      </c>
      <c r="C698" s="9">
        <v>19913</v>
      </c>
    </row>
    <row r="699" s="1" customFormat="1" ht="17.1" customHeight="1" spans="1:3">
      <c r="A699" s="124">
        <v>2082501</v>
      </c>
      <c r="B699" s="8" t="s">
        <v>1281</v>
      </c>
      <c r="C699" s="9">
        <v>1765</v>
      </c>
    </row>
    <row r="700" s="1" customFormat="1" ht="17.1" customHeight="1" spans="1:3">
      <c r="A700" s="124">
        <v>2082502</v>
      </c>
      <c r="B700" s="8" t="s">
        <v>1283</v>
      </c>
      <c r="C700" s="9">
        <v>18148</v>
      </c>
    </row>
    <row r="701" s="1" customFormat="1" ht="17.1" customHeight="1" spans="1:3">
      <c r="A701" s="124">
        <v>20899</v>
      </c>
      <c r="B701" s="8" t="s">
        <v>1285</v>
      </c>
      <c r="C701" s="9">
        <v>120570</v>
      </c>
    </row>
    <row r="702" s="1" customFormat="1" ht="17.1" customHeight="1" spans="1:3">
      <c r="A702" s="124">
        <v>2089901</v>
      </c>
      <c r="B702" s="8" t="s">
        <v>1287</v>
      </c>
      <c r="C702" s="9">
        <v>120570</v>
      </c>
    </row>
    <row r="703" s="1" customFormat="1" ht="17.1" customHeight="1" spans="1:3">
      <c r="A703" s="124">
        <v>210</v>
      </c>
      <c r="B703" s="8" t="s">
        <v>1289</v>
      </c>
      <c r="C703" s="9">
        <v>4226624</v>
      </c>
    </row>
    <row r="704" s="1" customFormat="1" ht="17.1" customHeight="1" spans="1:3">
      <c r="A704" s="124">
        <v>21001</v>
      </c>
      <c r="B704" s="8" t="s">
        <v>1291</v>
      </c>
      <c r="C704" s="9">
        <v>71020</v>
      </c>
    </row>
    <row r="705" s="1" customFormat="1" ht="17.1" customHeight="1" spans="1:3">
      <c r="A705" s="124">
        <v>2100101</v>
      </c>
      <c r="B705" s="8" t="s">
        <v>170</v>
      </c>
      <c r="C705" s="9">
        <v>48235</v>
      </c>
    </row>
    <row r="706" s="1" customFormat="1" ht="17.1" customHeight="1" spans="1:3">
      <c r="A706" s="124">
        <v>2100102</v>
      </c>
      <c r="B706" s="8" t="s">
        <v>172</v>
      </c>
      <c r="C706" s="9">
        <v>5920</v>
      </c>
    </row>
    <row r="707" s="1" customFormat="1" ht="17.1" customHeight="1" spans="1:3">
      <c r="A707" s="124">
        <v>2100103</v>
      </c>
      <c r="B707" s="8" t="s">
        <v>174</v>
      </c>
      <c r="C707" s="9">
        <v>1375</v>
      </c>
    </row>
    <row r="708" s="1" customFormat="1" ht="17.1" customHeight="1" spans="1:3">
      <c r="A708" s="124">
        <v>2100199</v>
      </c>
      <c r="B708" s="8" t="s">
        <v>1296</v>
      </c>
      <c r="C708" s="9">
        <v>15490</v>
      </c>
    </row>
    <row r="709" s="1" customFormat="1" ht="17.1" customHeight="1" spans="1:3">
      <c r="A709" s="124">
        <v>21002</v>
      </c>
      <c r="B709" s="8" t="s">
        <v>1298</v>
      </c>
      <c r="C709" s="9">
        <v>589280</v>
      </c>
    </row>
    <row r="710" s="1" customFormat="1" ht="17.1" customHeight="1" spans="1:3">
      <c r="A710" s="124">
        <v>2100201</v>
      </c>
      <c r="B710" s="8" t="s">
        <v>1300</v>
      </c>
      <c r="C710" s="9">
        <v>380596</v>
      </c>
    </row>
    <row r="711" s="1" customFormat="1" ht="17.1" customHeight="1" spans="1:3">
      <c r="A711" s="124">
        <v>2100202</v>
      </c>
      <c r="B711" s="8" t="s">
        <v>1302</v>
      </c>
      <c r="C711" s="9">
        <v>90488</v>
      </c>
    </row>
    <row r="712" s="1" customFormat="1" ht="17.1" customHeight="1" spans="1:3">
      <c r="A712" s="124">
        <v>2100203</v>
      </c>
      <c r="B712" s="8" t="s">
        <v>1304</v>
      </c>
      <c r="C712" s="9">
        <v>7684</v>
      </c>
    </row>
    <row r="713" s="1" customFormat="1" ht="17.1" customHeight="1" spans="1:3">
      <c r="A713" s="124">
        <v>2100204</v>
      </c>
      <c r="B713" s="8" t="s">
        <v>1306</v>
      </c>
      <c r="C713" s="9">
        <v>1045</v>
      </c>
    </row>
    <row r="714" s="1" customFormat="1" ht="17.1" customHeight="1" spans="1:3">
      <c r="A714" s="124">
        <v>2100205</v>
      </c>
      <c r="B714" s="8" t="s">
        <v>1308</v>
      </c>
      <c r="C714" s="9">
        <v>13639</v>
      </c>
    </row>
    <row r="715" s="1" customFormat="1" ht="17.1" customHeight="1" spans="1:3">
      <c r="A715" s="124">
        <v>2100206</v>
      </c>
      <c r="B715" s="8" t="s">
        <v>1310</v>
      </c>
      <c r="C715" s="9">
        <v>12276</v>
      </c>
    </row>
    <row r="716" s="1" customFormat="1" ht="17.1" customHeight="1" spans="1:3">
      <c r="A716" s="124">
        <v>2100207</v>
      </c>
      <c r="B716" s="8" t="s">
        <v>1312</v>
      </c>
      <c r="C716" s="9">
        <v>11233</v>
      </c>
    </row>
    <row r="717" s="1" customFormat="1" ht="17.1" customHeight="1" spans="1:3">
      <c r="A717" s="124">
        <v>2100208</v>
      </c>
      <c r="B717" s="8" t="s">
        <v>1314</v>
      </c>
      <c r="C717" s="9">
        <v>12643</v>
      </c>
    </row>
    <row r="718" s="1" customFormat="1" ht="17.1" customHeight="1" spans="1:3">
      <c r="A718" s="124">
        <v>2100209</v>
      </c>
      <c r="B718" s="8" t="s">
        <v>1316</v>
      </c>
      <c r="C718" s="9">
        <v>405</v>
      </c>
    </row>
    <row r="719" s="1" customFormat="1" ht="17.1" customHeight="1" spans="1:3">
      <c r="A719" s="124">
        <v>2100210</v>
      </c>
      <c r="B719" s="8" t="s">
        <v>1318</v>
      </c>
      <c r="C719" s="9">
        <v>1109</v>
      </c>
    </row>
    <row r="720" s="1" customFormat="1" ht="17.1" customHeight="1" spans="1:3">
      <c r="A720" s="124">
        <v>2100211</v>
      </c>
      <c r="B720" s="8" t="s">
        <v>1320</v>
      </c>
      <c r="C720" s="9">
        <v>-28</v>
      </c>
    </row>
    <row r="721" s="1" customFormat="1" ht="17.1" customHeight="1" spans="1:3">
      <c r="A721" s="124">
        <v>2100299</v>
      </c>
      <c r="B721" s="8" t="s">
        <v>1322</v>
      </c>
      <c r="C721" s="9">
        <v>58190</v>
      </c>
    </row>
    <row r="722" s="1" customFormat="1" ht="17.1" customHeight="1" spans="1:3">
      <c r="A722" s="124">
        <v>21003</v>
      </c>
      <c r="B722" s="8" t="s">
        <v>1324</v>
      </c>
      <c r="C722" s="9">
        <v>339185</v>
      </c>
    </row>
    <row r="723" s="1" customFormat="1" ht="17.1" customHeight="1" spans="1:3">
      <c r="A723" s="124">
        <v>2100301</v>
      </c>
      <c r="B723" s="8" t="s">
        <v>1326</v>
      </c>
      <c r="C723" s="9">
        <v>9490</v>
      </c>
    </row>
    <row r="724" s="1" customFormat="1" ht="17.1" customHeight="1" spans="1:3">
      <c r="A724" s="124">
        <v>2100302</v>
      </c>
      <c r="B724" s="8" t="s">
        <v>1328</v>
      </c>
      <c r="C724" s="9">
        <v>240450</v>
      </c>
    </row>
    <row r="725" s="1" customFormat="1" ht="17.1" customHeight="1" spans="1:3">
      <c r="A725" s="124">
        <v>2100399</v>
      </c>
      <c r="B725" s="8" t="s">
        <v>1330</v>
      </c>
      <c r="C725" s="9">
        <v>89245</v>
      </c>
    </row>
    <row r="726" s="1" customFormat="1" ht="17.1" customHeight="1" spans="1:3">
      <c r="A726" s="124">
        <v>21004</v>
      </c>
      <c r="B726" s="8" t="s">
        <v>1332</v>
      </c>
      <c r="C726" s="9">
        <v>572754</v>
      </c>
    </row>
    <row r="727" s="1" customFormat="1" ht="17.1" customHeight="1" spans="1:3">
      <c r="A727" s="124">
        <v>2100401</v>
      </c>
      <c r="B727" s="8" t="s">
        <v>1334</v>
      </c>
      <c r="C727" s="9">
        <v>100682</v>
      </c>
    </row>
    <row r="728" s="1" customFormat="1" ht="17.1" customHeight="1" spans="1:3">
      <c r="A728" s="124">
        <v>2100402</v>
      </c>
      <c r="B728" s="8" t="s">
        <v>1336</v>
      </c>
      <c r="C728" s="9">
        <v>16134</v>
      </c>
    </row>
    <row r="729" s="1" customFormat="1" ht="17.1" customHeight="1" spans="1:3">
      <c r="A729" s="124">
        <v>2100403</v>
      </c>
      <c r="B729" s="8" t="s">
        <v>1338</v>
      </c>
      <c r="C729" s="9">
        <v>67759</v>
      </c>
    </row>
    <row r="730" s="1" customFormat="1" ht="17.1" customHeight="1" spans="1:3">
      <c r="A730" s="124">
        <v>2100404</v>
      </c>
      <c r="B730" s="8" t="s">
        <v>1340</v>
      </c>
      <c r="C730" s="9">
        <v>2673</v>
      </c>
    </row>
    <row r="731" s="1" customFormat="1" ht="17.1" customHeight="1" spans="1:3">
      <c r="A731" s="124">
        <v>2100405</v>
      </c>
      <c r="B731" s="8" t="s">
        <v>1342</v>
      </c>
      <c r="C731" s="9">
        <v>2789</v>
      </c>
    </row>
    <row r="732" s="1" customFormat="1" ht="17.1" customHeight="1" spans="1:3">
      <c r="A732" s="124">
        <v>2100406</v>
      </c>
      <c r="B732" s="8" t="s">
        <v>1344</v>
      </c>
      <c r="C732" s="9">
        <v>16416</v>
      </c>
    </row>
    <row r="733" s="1" customFormat="1" ht="17.1" customHeight="1" spans="1:3">
      <c r="A733" s="124">
        <v>2100407</v>
      </c>
      <c r="B733" s="8" t="s">
        <v>1346</v>
      </c>
      <c r="C733" s="9">
        <v>3142</v>
      </c>
    </row>
    <row r="734" s="1" customFormat="1" ht="17.1" customHeight="1" spans="1:3">
      <c r="A734" s="124">
        <v>2100408</v>
      </c>
      <c r="B734" s="8" t="s">
        <v>1348</v>
      </c>
      <c r="C734" s="9">
        <v>192833</v>
      </c>
    </row>
    <row r="735" s="1" customFormat="1" ht="17.1" customHeight="1" spans="1:3">
      <c r="A735" s="124">
        <v>2100409</v>
      </c>
      <c r="B735" s="8" t="s">
        <v>1350</v>
      </c>
      <c r="C735" s="9">
        <v>160672</v>
      </c>
    </row>
    <row r="736" s="1" customFormat="1" ht="17.1" customHeight="1" spans="1:3">
      <c r="A736" s="124">
        <v>2100410</v>
      </c>
      <c r="B736" s="8" t="s">
        <v>1352</v>
      </c>
      <c r="C736" s="9">
        <v>2400</v>
      </c>
    </row>
    <row r="737" s="1" customFormat="1" ht="17.1" customHeight="1" spans="1:3">
      <c r="A737" s="124">
        <v>2100499</v>
      </c>
      <c r="B737" s="8" t="s">
        <v>1354</v>
      </c>
      <c r="C737" s="9">
        <v>7254</v>
      </c>
    </row>
    <row r="738" s="1" customFormat="1" ht="17.1" customHeight="1" spans="1:3">
      <c r="A738" s="124">
        <v>21005</v>
      </c>
      <c r="B738" s="8" t="s">
        <v>1356</v>
      </c>
      <c r="C738" s="9">
        <v>2318932</v>
      </c>
    </row>
    <row r="739" s="1" customFormat="1" ht="17.1" customHeight="1" spans="1:3">
      <c r="A739" s="124">
        <v>2100501</v>
      </c>
      <c r="B739" s="8" t="s">
        <v>1358</v>
      </c>
      <c r="C739" s="9">
        <v>213031</v>
      </c>
    </row>
    <row r="740" s="1" customFormat="1" ht="17.1" customHeight="1" spans="1:3">
      <c r="A740" s="124">
        <v>2100502</v>
      </c>
      <c r="B740" s="8" t="s">
        <v>1360</v>
      </c>
      <c r="C740" s="9">
        <v>267823</v>
      </c>
    </row>
    <row r="741" s="1" customFormat="1" ht="17.1" customHeight="1" spans="1:3">
      <c r="A741" s="124">
        <v>2100503</v>
      </c>
      <c r="B741" s="8" t="s">
        <v>1362</v>
      </c>
      <c r="C741" s="9">
        <v>142467</v>
      </c>
    </row>
    <row r="742" s="1" customFormat="1" ht="17.1" customHeight="1" spans="1:3">
      <c r="A742" s="124">
        <v>2100504</v>
      </c>
      <c r="B742" s="8" t="s">
        <v>1364</v>
      </c>
      <c r="C742" s="9">
        <v>9743</v>
      </c>
    </row>
    <row r="743" s="1" customFormat="1" ht="17.1" customHeight="1" spans="1:3">
      <c r="A743" s="124">
        <v>2100506</v>
      </c>
      <c r="B743" s="8" t="s">
        <v>1366</v>
      </c>
      <c r="C743" s="9">
        <v>1254220</v>
      </c>
    </row>
    <row r="744" s="1" customFormat="1" ht="17.1" customHeight="1" spans="1:3">
      <c r="A744" s="124">
        <v>2100508</v>
      </c>
      <c r="B744" s="8" t="s">
        <v>1368</v>
      </c>
      <c r="C744" s="9">
        <v>265249</v>
      </c>
    </row>
    <row r="745" s="1" customFormat="1" ht="17.1" customHeight="1" spans="1:3">
      <c r="A745" s="124">
        <v>2100509</v>
      </c>
      <c r="B745" s="8" t="s">
        <v>1370</v>
      </c>
      <c r="C745" s="9">
        <v>99341</v>
      </c>
    </row>
    <row r="746" s="1" customFormat="1" ht="17.1" customHeight="1" spans="1:3">
      <c r="A746" s="124">
        <v>2100510</v>
      </c>
      <c r="B746" s="8" t="s">
        <v>1372</v>
      </c>
      <c r="C746" s="9">
        <v>1819</v>
      </c>
    </row>
    <row r="747" s="1" customFormat="1" ht="17.1" customHeight="1" spans="1:3">
      <c r="A747" s="124">
        <v>2100599</v>
      </c>
      <c r="B747" s="8" t="s">
        <v>1374</v>
      </c>
      <c r="C747" s="9">
        <v>65239</v>
      </c>
    </row>
    <row r="748" s="1" customFormat="1" ht="17.1" customHeight="1" spans="1:3">
      <c r="A748" s="124">
        <v>21006</v>
      </c>
      <c r="B748" s="8" t="s">
        <v>1376</v>
      </c>
      <c r="C748" s="9">
        <v>13621</v>
      </c>
    </row>
    <row r="749" s="1" customFormat="1" ht="17.1" customHeight="1" spans="1:3">
      <c r="A749" s="124">
        <v>2100601</v>
      </c>
      <c r="B749" s="8" t="s">
        <v>1378</v>
      </c>
      <c r="C749" s="9">
        <v>13152</v>
      </c>
    </row>
    <row r="750" s="1" customFormat="1" ht="17.1" customHeight="1" spans="1:3">
      <c r="A750" s="124">
        <v>2100699</v>
      </c>
      <c r="B750" s="8" t="s">
        <v>1380</v>
      </c>
      <c r="C750" s="9">
        <v>469</v>
      </c>
    </row>
    <row r="751" s="1" customFormat="1" ht="17.1" customHeight="1" spans="1:3">
      <c r="A751" s="124">
        <v>21007</v>
      </c>
      <c r="B751" s="8" t="s">
        <v>1382</v>
      </c>
      <c r="C751" s="9">
        <v>180097</v>
      </c>
    </row>
    <row r="752" s="1" customFormat="1" ht="17.1" customHeight="1" spans="1:3">
      <c r="A752" s="124">
        <v>2100716</v>
      </c>
      <c r="B752" s="8" t="s">
        <v>1384</v>
      </c>
      <c r="C752" s="9">
        <v>42738</v>
      </c>
    </row>
    <row r="753" s="1" customFormat="1" ht="17.1" customHeight="1" spans="1:3">
      <c r="A753" s="124">
        <v>2100717</v>
      </c>
      <c r="B753" s="8" t="s">
        <v>1386</v>
      </c>
      <c r="C753" s="9">
        <v>36758</v>
      </c>
    </row>
    <row r="754" s="1" customFormat="1" ht="17.1" customHeight="1" spans="1:3">
      <c r="A754" s="124">
        <v>2100799</v>
      </c>
      <c r="B754" s="8" t="s">
        <v>1388</v>
      </c>
      <c r="C754" s="9">
        <v>100601</v>
      </c>
    </row>
    <row r="755" s="1" customFormat="1" ht="17.1" customHeight="1" spans="1:3">
      <c r="A755" s="124">
        <v>21010</v>
      </c>
      <c r="B755" s="8" t="s">
        <v>1390</v>
      </c>
      <c r="C755" s="9">
        <v>92851</v>
      </c>
    </row>
    <row r="756" s="1" customFormat="1" ht="17.1" customHeight="1" spans="1:3">
      <c r="A756" s="124">
        <v>2101001</v>
      </c>
      <c r="B756" s="8" t="s">
        <v>170</v>
      </c>
      <c r="C756" s="9">
        <v>43720</v>
      </c>
    </row>
    <row r="757" s="1" customFormat="1" ht="17.1" customHeight="1" spans="1:3">
      <c r="A757" s="124">
        <v>2101002</v>
      </c>
      <c r="B757" s="8" t="s">
        <v>172</v>
      </c>
      <c r="C757" s="9">
        <v>2449</v>
      </c>
    </row>
    <row r="758" s="1" customFormat="1" ht="17.1" customHeight="1" spans="1:3">
      <c r="A758" s="124">
        <v>2101003</v>
      </c>
      <c r="B758" s="8" t="s">
        <v>174</v>
      </c>
      <c r="C758" s="9">
        <v>146</v>
      </c>
    </row>
    <row r="759" s="1" customFormat="1" ht="17.1" customHeight="1" spans="1:3">
      <c r="A759" s="124">
        <v>2101012</v>
      </c>
      <c r="B759" s="8" t="s">
        <v>1395</v>
      </c>
      <c r="C759" s="9">
        <v>3140</v>
      </c>
    </row>
    <row r="760" s="1" customFormat="1" ht="17.1" customHeight="1" spans="1:3">
      <c r="A760" s="124">
        <v>2101014</v>
      </c>
      <c r="B760" s="8" t="s">
        <v>1397</v>
      </c>
      <c r="C760" s="9">
        <v>218</v>
      </c>
    </row>
    <row r="761" s="1" customFormat="1" ht="17.1" customHeight="1" spans="1:3">
      <c r="A761" s="124">
        <v>2101015</v>
      </c>
      <c r="B761" s="8" t="s">
        <v>1399</v>
      </c>
      <c r="C761" s="9">
        <v>1500</v>
      </c>
    </row>
    <row r="762" s="1" customFormat="1" ht="17.1" customHeight="1" spans="1:3">
      <c r="A762" s="124">
        <v>2101016</v>
      </c>
      <c r="B762" s="8" t="s">
        <v>1401</v>
      </c>
      <c r="C762" s="9">
        <v>27840</v>
      </c>
    </row>
    <row r="763" s="1" customFormat="1" ht="17.1" customHeight="1" spans="1:3">
      <c r="A763" s="124">
        <v>2101050</v>
      </c>
      <c r="B763" s="8" t="s">
        <v>189</v>
      </c>
      <c r="C763" s="9">
        <v>6973</v>
      </c>
    </row>
    <row r="764" s="1" customFormat="1" ht="17.1" customHeight="1" spans="1:3">
      <c r="A764" s="124">
        <v>2101099</v>
      </c>
      <c r="B764" s="8" t="s">
        <v>1404</v>
      </c>
      <c r="C764" s="9">
        <v>6865</v>
      </c>
    </row>
    <row r="765" s="1" customFormat="1" ht="17.1" customHeight="1" spans="1:3">
      <c r="A765" s="124">
        <v>21099</v>
      </c>
      <c r="B765" s="8" t="s">
        <v>3279</v>
      </c>
      <c r="C765" s="9">
        <v>48884</v>
      </c>
    </row>
    <row r="766" s="1" customFormat="1" ht="17.1" customHeight="1" spans="1:3">
      <c r="A766" s="124">
        <v>2109901</v>
      </c>
      <c r="B766" s="8" t="s">
        <v>1407</v>
      </c>
      <c r="C766" s="9">
        <v>48884</v>
      </c>
    </row>
    <row r="767" s="1" customFormat="1" ht="17.1" customHeight="1" spans="1:3">
      <c r="A767" s="124">
        <v>211</v>
      </c>
      <c r="B767" s="8" t="s">
        <v>1408</v>
      </c>
      <c r="C767" s="9">
        <v>1340822</v>
      </c>
    </row>
    <row r="768" s="1" customFormat="1" ht="17.1" customHeight="1" spans="1:3">
      <c r="A768" s="124">
        <v>21101</v>
      </c>
      <c r="B768" s="8" t="s">
        <v>1410</v>
      </c>
      <c r="C768" s="9">
        <v>57402</v>
      </c>
    </row>
    <row r="769" s="1" customFormat="1" ht="17.1" customHeight="1" spans="1:3">
      <c r="A769" s="124">
        <v>2110101</v>
      </c>
      <c r="B769" s="8" t="s">
        <v>170</v>
      </c>
      <c r="C769" s="9">
        <v>31625</v>
      </c>
    </row>
    <row r="770" s="1" customFormat="1" ht="17.1" customHeight="1" spans="1:3">
      <c r="A770" s="124">
        <v>2110102</v>
      </c>
      <c r="B770" s="8" t="s">
        <v>172</v>
      </c>
      <c r="C770" s="9">
        <v>2639</v>
      </c>
    </row>
    <row r="771" s="1" customFormat="1" ht="17.1" customHeight="1" spans="1:3">
      <c r="A771" s="124">
        <v>2110103</v>
      </c>
      <c r="B771" s="8" t="s">
        <v>174</v>
      </c>
      <c r="C771" s="9">
        <v>264</v>
      </c>
    </row>
    <row r="772" s="1" customFormat="1" ht="17.1" customHeight="1" spans="1:3">
      <c r="A772" s="124">
        <v>2110104</v>
      </c>
      <c r="B772" s="8" t="s">
        <v>1415</v>
      </c>
      <c r="C772" s="9">
        <v>1327</v>
      </c>
    </row>
    <row r="773" s="1" customFormat="1" ht="17.1" customHeight="1" spans="1:3">
      <c r="A773" s="124">
        <v>2110105</v>
      </c>
      <c r="B773" s="8" t="s">
        <v>1417</v>
      </c>
      <c r="C773" s="9">
        <v>893</v>
      </c>
    </row>
    <row r="774" s="1" customFormat="1" ht="17.1" customHeight="1" spans="1:3">
      <c r="A774" s="124">
        <v>2110106</v>
      </c>
      <c r="B774" s="8" t="s">
        <v>1419</v>
      </c>
      <c r="C774" s="9">
        <v>402</v>
      </c>
    </row>
    <row r="775" s="1" customFormat="1" ht="17.1" customHeight="1" spans="1:3">
      <c r="A775" s="124">
        <v>2110107</v>
      </c>
      <c r="B775" s="8" t="s">
        <v>1421</v>
      </c>
      <c r="C775" s="9">
        <v>111</v>
      </c>
    </row>
    <row r="776" s="1" customFormat="1" ht="17.1" customHeight="1" spans="1:3">
      <c r="A776" s="124">
        <v>2110199</v>
      </c>
      <c r="B776" s="8" t="s">
        <v>1423</v>
      </c>
      <c r="C776" s="9">
        <v>20141</v>
      </c>
    </row>
    <row r="777" s="1" customFormat="1" ht="17.1" customHeight="1" spans="1:3">
      <c r="A777" s="124">
        <v>21102</v>
      </c>
      <c r="B777" s="8" t="s">
        <v>1425</v>
      </c>
      <c r="C777" s="9">
        <v>12911</v>
      </c>
    </row>
    <row r="778" s="1" customFormat="1" ht="17.1" customHeight="1" spans="1:3">
      <c r="A778" s="124">
        <v>2110203</v>
      </c>
      <c r="B778" s="8" t="s">
        <v>1427</v>
      </c>
      <c r="C778" s="9">
        <v>380</v>
      </c>
    </row>
    <row r="779" s="1" customFormat="1" ht="17.1" customHeight="1" spans="1:3">
      <c r="A779" s="124">
        <v>2110204</v>
      </c>
      <c r="B779" s="8" t="s">
        <v>1429</v>
      </c>
      <c r="C779" s="9">
        <v>990</v>
      </c>
    </row>
    <row r="780" s="1" customFormat="1" ht="17.1" customHeight="1" spans="1:3">
      <c r="A780" s="124">
        <v>2110299</v>
      </c>
      <c r="B780" s="8" t="s">
        <v>1431</v>
      </c>
      <c r="C780" s="9">
        <v>11541</v>
      </c>
    </row>
    <row r="781" s="1" customFormat="1" ht="17.1" customHeight="1" spans="1:3">
      <c r="A781" s="124">
        <v>21103</v>
      </c>
      <c r="B781" s="8" t="s">
        <v>1433</v>
      </c>
      <c r="C781" s="9">
        <v>361817</v>
      </c>
    </row>
    <row r="782" s="1" customFormat="1" ht="17.1" customHeight="1" spans="1:3">
      <c r="A782" s="124">
        <v>2110301</v>
      </c>
      <c r="B782" s="8" t="s">
        <v>1435</v>
      </c>
      <c r="C782" s="9">
        <v>445</v>
      </c>
    </row>
    <row r="783" s="1" customFormat="1" ht="17.1" customHeight="1" spans="1:3">
      <c r="A783" s="124">
        <v>2110302</v>
      </c>
      <c r="B783" s="8" t="s">
        <v>1437</v>
      </c>
      <c r="C783" s="9">
        <v>297418</v>
      </c>
    </row>
    <row r="784" s="1" customFormat="1" ht="17.1" customHeight="1" spans="1:3">
      <c r="A784" s="124">
        <v>2110303</v>
      </c>
      <c r="B784" s="8" t="s">
        <v>1439</v>
      </c>
      <c r="C784" s="9">
        <v>25</v>
      </c>
    </row>
    <row r="785" s="1" customFormat="1" ht="17.1" customHeight="1" spans="1:3">
      <c r="A785" s="124">
        <v>2110304</v>
      </c>
      <c r="B785" s="8" t="s">
        <v>1441</v>
      </c>
      <c r="C785" s="9">
        <v>6589</v>
      </c>
    </row>
    <row r="786" s="1" customFormat="1" ht="17.1" customHeight="1" spans="1:3">
      <c r="A786" s="124">
        <v>2110305</v>
      </c>
      <c r="B786" s="8" t="s">
        <v>1443</v>
      </c>
      <c r="C786" s="9">
        <v>20</v>
      </c>
    </row>
    <row r="787" s="1" customFormat="1" ht="17.1" customHeight="1" spans="1:3">
      <c r="A787" s="124">
        <v>2110306</v>
      </c>
      <c r="B787" s="8" t="s">
        <v>1445</v>
      </c>
      <c r="C787" s="9">
        <v>40</v>
      </c>
    </row>
    <row r="788" s="1" customFormat="1" ht="17.1" customHeight="1" spans="1:3">
      <c r="A788" s="124">
        <v>2110307</v>
      </c>
      <c r="B788" s="8" t="s">
        <v>1447</v>
      </c>
      <c r="C788" s="9">
        <v>15900</v>
      </c>
    </row>
    <row r="789" s="1" customFormat="1" ht="17.1" customHeight="1" spans="1:3">
      <c r="A789" s="124">
        <v>2110399</v>
      </c>
      <c r="B789" s="8" t="s">
        <v>1449</v>
      </c>
      <c r="C789" s="9">
        <v>41380</v>
      </c>
    </row>
    <row r="790" s="1" customFormat="1" ht="17.1" customHeight="1" spans="1:3">
      <c r="A790" s="124">
        <v>21104</v>
      </c>
      <c r="B790" s="8" t="s">
        <v>1451</v>
      </c>
      <c r="C790" s="9">
        <v>164474</v>
      </c>
    </row>
    <row r="791" s="1" customFormat="1" ht="17.1" customHeight="1" spans="1:3">
      <c r="A791" s="124">
        <v>2110401</v>
      </c>
      <c r="B791" s="8" t="s">
        <v>1453</v>
      </c>
      <c r="C791" s="9">
        <v>80452</v>
      </c>
    </row>
    <row r="792" s="1" customFormat="1" ht="17.1" customHeight="1" spans="1:3">
      <c r="A792" s="124">
        <v>2110402</v>
      </c>
      <c r="B792" s="8" t="s">
        <v>1455</v>
      </c>
      <c r="C792" s="9">
        <v>68032</v>
      </c>
    </row>
    <row r="793" s="1" customFormat="1" ht="17.1" customHeight="1" spans="1:3">
      <c r="A793" s="124">
        <v>2110403</v>
      </c>
      <c r="B793" s="8" t="s">
        <v>1457</v>
      </c>
      <c r="C793" s="9">
        <v>1892</v>
      </c>
    </row>
    <row r="794" s="1" customFormat="1" ht="17.1" customHeight="1" spans="1:3">
      <c r="A794" s="124">
        <v>2110404</v>
      </c>
      <c r="B794" s="8" t="s">
        <v>1459</v>
      </c>
      <c r="C794" s="9">
        <v>903</v>
      </c>
    </row>
    <row r="795" s="1" customFormat="1" ht="17.1" customHeight="1" spans="1:3">
      <c r="A795" s="124">
        <v>2110499</v>
      </c>
      <c r="B795" s="8" t="s">
        <v>1461</v>
      </c>
      <c r="C795" s="9">
        <v>13195</v>
      </c>
    </row>
    <row r="796" s="1" customFormat="1" ht="17.1" customHeight="1" spans="1:3">
      <c r="A796" s="124">
        <v>21105</v>
      </c>
      <c r="B796" s="8" t="s">
        <v>1463</v>
      </c>
      <c r="C796" s="9">
        <v>77388</v>
      </c>
    </row>
    <row r="797" s="1" customFormat="1" ht="17.1" customHeight="1" spans="1:3">
      <c r="A797" s="124">
        <v>2110501</v>
      </c>
      <c r="B797" s="8" t="s">
        <v>1465</v>
      </c>
      <c r="C797" s="9">
        <v>51589</v>
      </c>
    </row>
    <row r="798" s="1" customFormat="1" ht="17.1" customHeight="1" spans="1:3">
      <c r="A798" s="124">
        <v>2110502</v>
      </c>
      <c r="B798" s="8" t="s">
        <v>1467</v>
      </c>
      <c r="C798" s="9">
        <v>13152</v>
      </c>
    </row>
    <row r="799" s="1" customFormat="1" ht="17.1" customHeight="1" spans="1:3">
      <c r="A799" s="124">
        <v>2110503</v>
      </c>
      <c r="B799" s="8" t="s">
        <v>1469</v>
      </c>
      <c r="C799" s="9">
        <v>4919</v>
      </c>
    </row>
    <row r="800" s="1" customFormat="1" ht="17.1" customHeight="1" spans="1:3">
      <c r="A800" s="124">
        <v>2110506</v>
      </c>
      <c r="B800" s="8" t="s">
        <v>1471</v>
      </c>
      <c r="C800" s="9">
        <v>7429</v>
      </c>
    </row>
    <row r="801" s="1" customFormat="1" ht="17.1" customHeight="1" spans="1:3">
      <c r="A801" s="124">
        <v>2110599</v>
      </c>
      <c r="B801" s="8" t="s">
        <v>1473</v>
      </c>
      <c r="C801" s="9">
        <v>299</v>
      </c>
    </row>
    <row r="802" s="1" customFormat="1" ht="17.1" customHeight="1" spans="1:3">
      <c r="A802" s="124">
        <v>21106</v>
      </c>
      <c r="B802" s="8" t="s">
        <v>1475</v>
      </c>
      <c r="C802" s="9">
        <v>268333</v>
      </c>
    </row>
    <row r="803" s="1" customFormat="1" ht="17.1" customHeight="1" spans="1:3">
      <c r="A803" s="124">
        <v>2110602</v>
      </c>
      <c r="B803" s="8" t="s">
        <v>1477</v>
      </c>
      <c r="C803" s="9">
        <v>130523</v>
      </c>
    </row>
    <row r="804" s="1" customFormat="1" ht="17.1" customHeight="1" spans="1:3">
      <c r="A804" s="124">
        <v>2110603</v>
      </c>
      <c r="B804" s="8" t="s">
        <v>1479</v>
      </c>
      <c r="C804" s="9">
        <v>958</v>
      </c>
    </row>
    <row r="805" s="1" customFormat="1" ht="17.1" customHeight="1" spans="1:3">
      <c r="A805" s="124">
        <v>2110604</v>
      </c>
      <c r="B805" s="8" t="s">
        <v>1481</v>
      </c>
      <c r="C805" s="9">
        <v>-30</v>
      </c>
    </row>
    <row r="806" s="1" customFormat="1" ht="17.1" customHeight="1" spans="1:3">
      <c r="A806" s="124">
        <v>2110605</v>
      </c>
      <c r="B806" s="8" t="s">
        <v>1483</v>
      </c>
      <c r="C806" s="9">
        <v>51222</v>
      </c>
    </row>
    <row r="807" s="1" customFormat="1" ht="17.1" customHeight="1" spans="1:3">
      <c r="A807" s="124">
        <v>2110699</v>
      </c>
      <c r="B807" s="8" t="s">
        <v>1485</v>
      </c>
      <c r="C807" s="9">
        <v>85660</v>
      </c>
    </row>
    <row r="808" s="1" customFormat="1" ht="17.1" customHeight="1" spans="1:3">
      <c r="A808" s="124">
        <v>21107</v>
      </c>
      <c r="B808" s="8" t="s">
        <v>1487</v>
      </c>
      <c r="C808" s="9">
        <v>41260</v>
      </c>
    </row>
    <row r="809" s="1" customFormat="1" ht="17.1" customHeight="1" spans="1:3">
      <c r="A809" s="124">
        <v>2110704</v>
      </c>
      <c r="B809" s="8" t="s">
        <v>1489</v>
      </c>
      <c r="C809" s="9">
        <v>0</v>
      </c>
    </row>
    <row r="810" s="1" customFormat="1" ht="17.1" customHeight="1" spans="1:3">
      <c r="A810" s="124">
        <v>2110799</v>
      </c>
      <c r="B810" s="8" t="s">
        <v>1491</v>
      </c>
      <c r="C810" s="9">
        <v>41260</v>
      </c>
    </row>
    <row r="811" s="1" customFormat="1" ht="17.1" customHeight="1" spans="1:3">
      <c r="A811" s="124">
        <v>21108</v>
      </c>
      <c r="B811" s="8" t="s">
        <v>1493</v>
      </c>
      <c r="C811" s="9">
        <v>5681</v>
      </c>
    </row>
    <row r="812" s="1" customFormat="1" ht="17.1" customHeight="1" spans="1:3">
      <c r="A812" s="124">
        <v>2110804</v>
      </c>
      <c r="B812" s="8" t="s">
        <v>1495</v>
      </c>
      <c r="C812" s="9">
        <v>5681</v>
      </c>
    </row>
    <row r="813" s="1" customFormat="1" ht="17.1" customHeight="1" spans="1:3">
      <c r="A813" s="124">
        <v>2110899</v>
      </c>
      <c r="B813" s="8" t="s">
        <v>1497</v>
      </c>
      <c r="C813" s="9">
        <v>0</v>
      </c>
    </row>
    <row r="814" s="1" customFormat="1" ht="17.1" customHeight="1" spans="1:3">
      <c r="A814" s="124">
        <v>21109</v>
      </c>
      <c r="B814" s="8" t="s">
        <v>1499</v>
      </c>
      <c r="C814" s="9">
        <v>909</v>
      </c>
    </row>
    <row r="815" s="1" customFormat="1" ht="17.1" customHeight="1" spans="1:3">
      <c r="A815" s="124">
        <v>2110901</v>
      </c>
      <c r="B815" s="8" t="s">
        <v>3280</v>
      </c>
      <c r="C815" s="9">
        <v>909</v>
      </c>
    </row>
    <row r="816" s="1" customFormat="1" ht="17.1" customHeight="1" spans="1:3">
      <c r="A816" s="124">
        <v>21110</v>
      </c>
      <c r="B816" s="8" t="s">
        <v>1501</v>
      </c>
      <c r="C816" s="9">
        <v>50188</v>
      </c>
    </row>
    <row r="817" s="1" customFormat="1" ht="17.1" customHeight="1" spans="1:3">
      <c r="A817" s="124">
        <v>2111001</v>
      </c>
      <c r="B817" s="8" t="s">
        <v>3281</v>
      </c>
      <c r="C817" s="9">
        <v>50188</v>
      </c>
    </row>
    <row r="818" s="1" customFormat="1" ht="17.1" customHeight="1" spans="1:3">
      <c r="A818" s="124">
        <v>21111</v>
      </c>
      <c r="B818" s="8" t="s">
        <v>1503</v>
      </c>
      <c r="C818" s="9">
        <v>130227</v>
      </c>
    </row>
    <row r="819" s="1" customFormat="1" ht="17.1" customHeight="1" spans="1:3">
      <c r="A819" s="124">
        <v>2111101</v>
      </c>
      <c r="B819" s="8" t="s">
        <v>1505</v>
      </c>
      <c r="C819" s="9">
        <v>15889</v>
      </c>
    </row>
    <row r="820" s="1" customFormat="1" ht="17.1" customHeight="1" spans="1:3">
      <c r="A820" s="124">
        <v>2111102</v>
      </c>
      <c r="B820" s="8" t="s">
        <v>1507</v>
      </c>
      <c r="C820" s="9">
        <v>2838</v>
      </c>
    </row>
    <row r="821" s="1" customFormat="1" ht="17.1" customHeight="1" spans="1:3">
      <c r="A821" s="124">
        <v>2111103</v>
      </c>
      <c r="B821" s="8" t="s">
        <v>1509</v>
      </c>
      <c r="C821" s="9">
        <v>109027</v>
      </c>
    </row>
    <row r="822" s="1" customFormat="1" ht="17.1" customHeight="1" spans="1:3">
      <c r="A822" s="124">
        <v>2111104</v>
      </c>
      <c r="B822" s="8" t="s">
        <v>1511</v>
      </c>
      <c r="C822" s="9">
        <v>6</v>
      </c>
    </row>
    <row r="823" s="1" customFormat="1" ht="17.1" customHeight="1" spans="1:3">
      <c r="A823" s="124">
        <v>2111199</v>
      </c>
      <c r="B823" s="8" t="s">
        <v>1513</v>
      </c>
      <c r="C823" s="9">
        <v>2467</v>
      </c>
    </row>
    <row r="824" s="1" customFormat="1" ht="17.1" customHeight="1" spans="1:3">
      <c r="A824" s="124">
        <v>21112</v>
      </c>
      <c r="B824" s="8" t="s">
        <v>1515</v>
      </c>
      <c r="C824" s="9">
        <v>14260</v>
      </c>
    </row>
    <row r="825" s="1" customFormat="1" ht="17.1" customHeight="1" spans="1:3">
      <c r="A825" s="124">
        <v>2111201</v>
      </c>
      <c r="B825" s="8" t="s">
        <v>3282</v>
      </c>
      <c r="C825" s="9">
        <v>14260</v>
      </c>
    </row>
    <row r="826" s="1" customFormat="1" ht="17.1" customHeight="1" spans="1:3">
      <c r="A826" s="124">
        <v>21113</v>
      </c>
      <c r="B826" s="8" t="s">
        <v>1517</v>
      </c>
      <c r="C826" s="9">
        <v>17200</v>
      </c>
    </row>
    <row r="827" s="1" customFormat="1" ht="17.1" customHeight="1" spans="1:3">
      <c r="A827" s="124">
        <v>2111301</v>
      </c>
      <c r="B827" s="8" t="s">
        <v>3283</v>
      </c>
      <c r="C827" s="9">
        <v>17200</v>
      </c>
    </row>
    <row r="828" s="1" customFormat="1" ht="17.1" customHeight="1" spans="1:3">
      <c r="A828" s="124">
        <v>21114</v>
      </c>
      <c r="B828" s="8" t="s">
        <v>1519</v>
      </c>
      <c r="C828" s="9">
        <v>53842</v>
      </c>
    </row>
    <row r="829" s="1" customFormat="1" ht="17.1" customHeight="1" spans="1:3">
      <c r="A829" s="124">
        <v>2111401</v>
      </c>
      <c r="B829" s="8" t="s">
        <v>170</v>
      </c>
      <c r="C829" s="9">
        <v>0</v>
      </c>
    </row>
    <row r="830" s="1" customFormat="1" ht="17.1" customHeight="1" spans="1:3">
      <c r="A830" s="124">
        <v>2111402</v>
      </c>
      <c r="B830" s="8" t="s">
        <v>172</v>
      </c>
      <c r="C830" s="9">
        <v>0</v>
      </c>
    </row>
    <row r="831" s="1" customFormat="1" ht="17.1" customHeight="1" spans="1:3">
      <c r="A831" s="124">
        <v>2111403</v>
      </c>
      <c r="B831" s="8" t="s">
        <v>174</v>
      </c>
      <c r="C831" s="9">
        <v>0</v>
      </c>
    </row>
    <row r="832" s="1" customFormat="1" ht="17.1" customHeight="1" spans="1:3">
      <c r="A832" s="124">
        <v>2111404</v>
      </c>
      <c r="B832" s="8" t="s">
        <v>1524</v>
      </c>
      <c r="C832" s="9">
        <v>0</v>
      </c>
    </row>
    <row r="833" s="1" customFormat="1" ht="17.1" customHeight="1" spans="1:3">
      <c r="A833" s="124">
        <v>2111405</v>
      </c>
      <c r="B833" s="8" t="s">
        <v>1526</v>
      </c>
      <c r="C833" s="9">
        <v>0</v>
      </c>
    </row>
    <row r="834" s="1" customFormat="1" ht="17.1" customHeight="1" spans="1:3">
      <c r="A834" s="124">
        <v>2111406</v>
      </c>
      <c r="B834" s="8" t="s">
        <v>1528</v>
      </c>
      <c r="C834" s="9">
        <v>0</v>
      </c>
    </row>
    <row r="835" s="1" customFormat="1" ht="17.1" customHeight="1" spans="1:3">
      <c r="A835" s="124">
        <v>2111407</v>
      </c>
      <c r="B835" s="8" t="s">
        <v>1530</v>
      </c>
      <c r="C835" s="9">
        <v>18</v>
      </c>
    </row>
    <row r="836" s="1" customFormat="1" ht="17.1" customHeight="1" spans="1:3">
      <c r="A836" s="124">
        <v>2111408</v>
      </c>
      <c r="B836" s="8" t="s">
        <v>1532</v>
      </c>
      <c r="C836" s="9">
        <v>0</v>
      </c>
    </row>
    <row r="837" s="1" customFormat="1" ht="17.1" customHeight="1" spans="1:3">
      <c r="A837" s="124">
        <v>2111409</v>
      </c>
      <c r="B837" s="8" t="s">
        <v>1534</v>
      </c>
      <c r="C837" s="9">
        <v>0</v>
      </c>
    </row>
    <row r="838" s="1" customFormat="1" ht="17.1" customHeight="1" spans="1:3">
      <c r="A838" s="124">
        <v>2111410</v>
      </c>
      <c r="B838" s="8" t="s">
        <v>1536</v>
      </c>
      <c r="C838" s="9">
        <v>0</v>
      </c>
    </row>
    <row r="839" s="1" customFormat="1" ht="17.1" customHeight="1" spans="1:3">
      <c r="A839" s="124">
        <v>2111411</v>
      </c>
      <c r="B839" s="8" t="s">
        <v>276</v>
      </c>
      <c r="C839" s="9">
        <v>1451</v>
      </c>
    </row>
    <row r="840" s="1" customFormat="1" ht="17.1" customHeight="1" spans="1:3">
      <c r="A840" s="124">
        <v>2111412</v>
      </c>
      <c r="B840" s="8" t="s">
        <v>1539</v>
      </c>
      <c r="C840" s="9">
        <v>0</v>
      </c>
    </row>
    <row r="841" s="1" customFormat="1" ht="17.1" customHeight="1" spans="1:3">
      <c r="A841" s="124">
        <v>2111413</v>
      </c>
      <c r="B841" s="8" t="s">
        <v>1541</v>
      </c>
      <c r="C841" s="9">
        <v>52356</v>
      </c>
    </row>
    <row r="842" s="1" customFormat="1" ht="17.1" customHeight="1" spans="1:3">
      <c r="A842" s="124">
        <v>2111450</v>
      </c>
      <c r="B842" s="8" t="s">
        <v>189</v>
      </c>
      <c r="C842" s="9">
        <v>37</v>
      </c>
    </row>
    <row r="843" s="1" customFormat="1" ht="17.1" customHeight="1" spans="1:3">
      <c r="A843" s="124">
        <v>2111499</v>
      </c>
      <c r="B843" s="8" t="s">
        <v>1543</v>
      </c>
      <c r="C843" s="9">
        <v>-20</v>
      </c>
    </row>
    <row r="844" s="1" customFormat="1" ht="17.1" customHeight="1" spans="1:3">
      <c r="A844" s="124">
        <v>21115</v>
      </c>
      <c r="B844" s="8" t="s">
        <v>1544</v>
      </c>
      <c r="C844" s="9">
        <v>49158</v>
      </c>
    </row>
    <row r="845" s="1" customFormat="1" ht="17.1" customHeight="1" spans="1:3">
      <c r="A845" s="124">
        <v>2111501</v>
      </c>
      <c r="B845" s="8" t="s">
        <v>1546</v>
      </c>
      <c r="C845" s="9">
        <v>778</v>
      </c>
    </row>
    <row r="846" s="1" customFormat="1" ht="17.1" customHeight="1" spans="1:3">
      <c r="A846" s="124">
        <v>2111502</v>
      </c>
      <c r="B846" s="8" t="s">
        <v>1548</v>
      </c>
      <c r="C846" s="9">
        <v>1436</v>
      </c>
    </row>
    <row r="847" s="1" customFormat="1" ht="17.1" customHeight="1" spans="1:3">
      <c r="A847" s="124">
        <v>2111503</v>
      </c>
      <c r="B847" s="8" t="s">
        <v>1550</v>
      </c>
      <c r="C847" s="9">
        <v>46939</v>
      </c>
    </row>
    <row r="848" s="1" customFormat="1" ht="17.1" customHeight="1" spans="1:3">
      <c r="A848" s="124">
        <v>2111504</v>
      </c>
      <c r="B848" s="8" t="s">
        <v>1552</v>
      </c>
      <c r="C848" s="9">
        <v>0</v>
      </c>
    </row>
    <row r="849" s="1" customFormat="1" ht="17.1" customHeight="1" spans="1:3">
      <c r="A849" s="124">
        <v>2111599</v>
      </c>
      <c r="B849" s="8" t="s">
        <v>1554</v>
      </c>
      <c r="C849" s="9">
        <v>5</v>
      </c>
    </row>
    <row r="850" s="1" customFormat="1" ht="17.1" customHeight="1" spans="1:3">
      <c r="A850" s="124">
        <v>21199</v>
      </c>
      <c r="B850" s="8" t="s">
        <v>1556</v>
      </c>
      <c r="C850" s="9">
        <v>35772</v>
      </c>
    </row>
    <row r="851" s="1" customFormat="1" ht="17.1" customHeight="1" spans="1:3">
      <c r="A851" s="124">
        <v>2119901</v>
      </c>
      <c r="B851" s="8" t="s">
        <v>3284</v>
      </c>
      <c r="C851" s="9">
        <v>35772</v>
      </c>
    </row>
    <row r="852" s="1" customFormat="1" ht="17.1" customHeight="1" spans="1:3">
      <c r="A852" s="124">
        <v>212</v>
      </c>
      <c r="B852" s="8" t="s">
        <v>1558</v>
      </c>
      <c r="C852" s="9">
        <v>1836153</v>
      </c>
    </row>
    <row r="853" s="1" customFormat="1" ht="17.1" customHeight="1" spans="1:3">
      <c r="A853" s="124">
        <v>21201</v>
      </c>
      <c r="B853" s="8" t="s">
        <v>1560</v>
      </c>
      <c r="C853" s="9">
        <v>250754</v>
      </c>
    </row>
    <row r="854" s="1" customFormat="1" ht="17.1" customHeight="1" spans="1:3">
      <c r="A854" s="124">
        <v>2120101</v>
      </c>
      <c r="B854" s="8" t="s">
        <v>170</v>
      </c>
      <c r="C854" s="9">
        <v>93277</v>
      </c>
    </row>
    <row r="855" s="1" customFormat="1" ht="17.1" customHeight="1" spans="1:3">
      <c r="A855" s="124">
        <v>2120102</v>
      </c>
      <c r="B855" s="8" t="s">
        <v>172</v>
      </c>
      <c r="C855" s="9">
        <v>24699</v>
      </c>
    </row>
    <row r="856" s="1" customFormat="1" ht="17.1" customHeight="1" spans="1:3">
      <c r="A856" s="124">
        <v>2120103</v>
      </c>
      <c r="B856" s="8" t="s">
        <v>174</v>
      </c>
      <c r="C856" s="9">
        <v>2890</v>
      </c>
    </row>
    <row r="857" s="1" customFormat="1" ht="17.1" customHeight="1" spans="1:3">
      <c r="A857" s="124">
        <v>2120104</v>
      </c>
      <c r="B857" s="8" t="s">
        <v>1565</v>
      </c>
      <c r="C857" s="9">
        <v>40770</v>
      </c>
    </row>
    <row r="858" s="1" customFormat="1" ht="17.1" customHeight="1" spans="1:3">
      <c r="A858" s="124">
        <v>2120105</v>
      </c>
      <c r="B858" s="8" t="s">
        <v>1567</v>
      </c>
      <c r="C858" s="9">
        <v>755</v>
      </c>
    </row>
    <row r="859" s="1" customFormat="1" ht="17.1" customHeight="1" spans="1:3">
      <c r="A859" s="124">
        <v>2120106</v>
      </c>
      <c r="B859" s="8" t="s">
        <v>1569</v>
      </c>
      <c r="C859" s="9">
        <v>7412</v>
      </c>
    </row>
    <row r="860" s="1" customFormat="1" ht="17.1" customHeight="1" spans="1:3">
      <c r="A860" s="124">
        <v>2120107</v>
      </c>
      <c r="B860" s="8" t="s">
        <v>1571</v>
      </c>
      <c r="C860" s="9">
        <v>876</v>
      </c>
    </row>
    <row r="861" s="1" customFormat="1" ht="17.1" customHeight="1" spans="1:3">
      <c r="A861" s="124">
        <v>2120108</v>
      </c>
      <c r="B861" s="8" t="s">
        <v>1573</v>
      </c>
      <c r="C861" s="9">
        <v>189</v>
      </c>
    </row>
    <row r="862" s="1" customFormat="1" ht="17.1" customHeight="1" spans="1:3">
      <c r="A862" s="124">
        <v>2120109</v>
      </c>
      <c r="B862" s="8" t="s">
        <v>1575</v>
      </c>
      <c r="C862" s="9">
        <v>2531</v>
      </c>
    </row>
    <row r="863" s="1" customFormat="1" ht="17.1" customHeight="1" spans="1:3">
      <c r="A863" s="124">
        <v>2120110</v>
      </c>
      <c r="B863" s="8" t="s">
        <v>1577</v>
      </c>
      <c r="C863" s="9">
        <v>21</v>
      </c>
    </row>
    <row r="864" s="1" customFormat="1" ht="17.1" customHeight="1" spans="1:3">
      <c r="A864" s="124">
        <v>2120199</v>
      </c>
      <c r="B864" s="8" t="s">
        <v>1579</v>
      </c>
      <c r="C864" s="9">
        <v>77334</v>
      </c>
    </row>
    <row r="865" s="1" customFormat="1" ht="17.1" customHeight="1" spans="1:3">
      <c r="A865" s="124">
        <v>21202</v>
      </c>
      <c r="B865" s="8" t="s">
        <v>1581</v>
      </c>
      <c r="C865" s="9">
        <v>46941</v>
      </c>
    </row>
    <row r="866" s="1" customFormat="1" ht="17.1" customHeight="1" spans="1:3">
      <c r="A866" s="124">
        <v>2120201</v>
      </c>
      <c r="B866" s="8" t="s">
        <v>3285</v>
      </c>
      <c r="C866" s="9">
        <v>46941</v>
      </c>
    </row>
    <row r="867" s="1" customFormat="1" ht="17.1" customHeight="1" spans="1:3">
      <c r="A867" s="124">
        <v>21203</v>
      </c>
      <c r="B867" s="8" t="s">
        <v>1583</v>
      </c>
      <c r="C867" s="9">
        <v>954649</v>
      </c>
    </row>
    <row r="868" s="1" customFormat="1" ht="17.1" customHeight="1" spans="1:3">
      <c r="A868" s="124">
        <v>2120303</v>
      </c>
      <c r="B868" s="8" t="s">
        <v>1585</v>
      </c>
      <c r="C868" s="9">
        <v>390304</v>
      </c>
    </row>
    <row r="869" s="1" customFormat="1" ht="17.1" customHeight="1" spans="1:3">
      <c r="A869" s="124">
        <v>2120399</v>
      </c>
      <c r="B869" s="8" t="s">
        <v>1587</v>
      </c>
      <c r="C869" s="9">
        <v>564345</v>
      </c>
    </row>
    <row r="870" s="1" customFormat="1" ht="17.1" customHeight="1" spans="1:3">
      <c r="A870" s="124">
        <v>21205</v>
      </c>
      <c r="B870" s="8" t="s">
        <v>1589</v>
      </c>
      <c r="C870" s="9">
        <v>266915</v>
      </c>
    </row>
    <row r="871" s="1" customFormat="1" ht="17.1" customHeight="1" spans="1:3">
      <c r="A871" s="124">
        <v>2120501</v>
      </c>
      <c r="B871" s="8" t="s">
        <v>3286</v>
      </c>
      <c r="C871" s="9">
        <v>266915</v>
      </c>
    </row>
    <row r="872" s="1" customFormat="1" ht="17.1" customHeight="1" spans="1:3">
      <c r="A872" s="124">
        <v>21206</v>
      </c>
      <c r="B872" s="8" t="s">
        <v>1591</v>
      </c>
      <c r="C872" s="9">
        <v>8423</v>
      </c>
    </row>
    <row r="873" s="1" customFormat="1" ht="17.1" customHeight="1" spans="1:3">
      <c r="A873" s="124">
        <v>2120601</v>
      </c>
      <c r="B873" s="8" t="s">
        <v>3287</v>
      </c>
      <c r="C873" s="9">
        <v>8423</v>
      </c>
    </row>
    <row r="874" s="1" customFormat="1" ht="17.1" customHeight="1" spans="1:3">
      <c r="A874" s="124">
        <v>21299</v>
      </c>
      <c r="B874" s="8" t="s">
        <v>1593</v>
      </c>
      <c r="C874" s="9">
        <v>308471</v>
      </c>
    </row>
    <row r="875" s="1" customFormat="1" ht="17.1" customHeight="1" spans="1:3">
      <c r="A875" s="124">
        <v>2129999</v>
      </c>
      <c r="B875" s="8" t="s">
        <v>3288</v>
      </c>
      <c r="C875" s="9">
        <v>308471</v>
      </c>
    </row>
    <row r="876" s="1" customFormat="1" ht="17.1" customHeight="1" spans="1:3">
      <c r="A876" s="124">
        <v>213</v>
      </c>
      <c r="B876" s="8" t="s">
        <v>1595</v>
      </c>
      <c r="C876" s="9">
        <v>6415216</v>
      </c>
    </row>
    <row r="877" s="1" customFormat="1" ht="17.1" customHeight="1" spans="1:3">
      <c r="A877" s="124">
        <v>21301</v>
      </c>
      <c r="B877" s="8" t="s">
        <v>1597</v>
      </c>
      <c r="C877" s="9">
        <v>1998868</v>
      </c>
    </row>
    <row r="878" s="1" customFormat="1" ht="17.1" customHeight="1" spans="1:3">
      <c r="A878" s="124">
        <v>2130101</v>
      </c>
      <c r="B878" s="8" t="s">
        <v>170</v>
      </c>
      <c r="C878" s="9">
        <v>64634</v>
      </c>
    </row>
    <row r="879" s="1" customFormat="1" ht="17.1" customHeight="1" spans="1:3">
      <c r="A879" s="124">
        <v>2130102</v>
      </c>
      <c r="B879" s="8" t="s">
        <v>172</v>
      </c>
      <c r="C879" s="9">
        <v>5661</v>
      </c>
    </row>
    <row r="880" s="1" customFormat="1" ht="17.1" customHeight="1" spans="1:3">
      <c r="A880" s="124">
        <v>2130103</v>
      </c>
      <c r="B880" s="8" t="s">
        <v>174</v>
      </c>
      <c r="C880" s="9">
        <v>35</v>
      </c>
    </row>
    <row r="881" s="1" customFormat="1" ht="17.1" customHeight="1" spans="1:3">
      <c r="A881" s="124">
        <v>2130104</v>
      </c>
      <c r="B881" s="8" t="s">
        <v>189</v>
      </c>
      <c r="C881" s="9">
        <v>357155</v>
      </c>
    </row>
    <row r="882" s="1" customFormat="1" ht="17.1" customHeight="1" spans="1:3">
      <c r="A882" s="124">
        <v>2130105</v>
      </c>
      <c r="B882" s="8" t="s">
        <v>1603</v>
      </c>
      <c r="C882" s="9">
        <v>33281</v>
      </c>
    </row>
    <row r="883" s="1" customFormat="1" ht="17.1" customHeight="1" spans="1:3">
      <c r="A883" s="124">
        <v>2130106</v>
      </c>
      <c r="B883" s="8" t="s">
        <v>1605</v>
      </c>
      <c r="C883" s="9">
        <v>145364</v>
      </c>
    </row>
    <row r="884" s="1" customFormat="1" ht="17.1" customHeight="1" spans="1:3">
      <c r="A884" s="124">
        <v>2130108</v>
      </c>
      <c r="B884" s="8" t="s">
        <v>1607</v>
      </c>
      <c r="C884" s="9">
        <v>53608</v>
      </c>
    </row>
    <row r="885" s="1" customFormat="1" ht="17.1" customHeight="1" spans="1:3">
      <c r="A885" s="124">
        <v>2130109</v>
      </c>
      <c r="B885" s="8" t="s">
        <v>1609</v>
      </c>
      <c r="C885" s="9">
        <v>10792</v>
      </c>
    </row>
    <row r="886" s="1" customFormat="1" ht="17.1" customHeight="1" spans="1:3">
      <c r="A886" s="124">
        <v>2130110</v>
      </c>
      <c r="B886" s="8" t="s">
        <v>1611</v>
      </c>
      <c r="C886" s="9">
        <v>2666</v>
      </c>
    </row>
    <row r="887" s="1" customFormat="1" ht="17.1" customHeight="1" spans="1:3">
      <c r="A887" s="124">
        <v>2130111</v>
      </c>
      <c r="B887" s="8" t="s">
        <v>1613</v>
      </c>
      <c r="C887" s="9">
        <v>2458</v>
      </c>
    </row>
    <row r="888" s="1" customFormat="1" ht="17.1" customHeight="1" spans="1:3">
      <c r="A888" s="124">
        <v>2130112</v>
      </c>
      <c r="B888" s="8" t="s">
        <v>1615</v>
      </c>
      <c r="C888" s="9">
        <v>7366</v>
      </c>
    </row>
    <row r="889" s="1" customFormat="1" ht="17.1" customHeight="1" spans="1:3">
      <c r="A889" s="124">
        <v>2130114</v>
      </c>
      <c r="B889" s="8" t="s">
        <v>1617</v>
      </c>
      <c r="C889" s="9">
        <v>10</v>
      </c>
    </row>
    <row r="890" s="1" customFormat="1" ht="17.1" customHeight="1" spans="1:3">
      <c r="A890" s="124">
        <v>2130119</v>
      </c>
      <c r="B890" s="8" t="s">
        <v>1619</v>
      </c>
      <c r="C890" s="9">
        <v>7886</v>
      </c>
    </row>
    <row r="891" s="1" customFormat="1" ht="17.1" customHeight="1" spans="1:3">
      <c r="A891" s="124">
        <v>2130120</v>
      </c>
      <c r="B891" s="8" t="s">
        <v>1621</v>
      </c>
      <c r="C891" s="9">
        <v>830</v>
      </c>
    </row>
    <row r="892" s="1" customFormat="1" ht="17.1" customHeight="1" spans="1:3">
      <c r="A892" s="124">
        <v>2130121</v>
      </c>
      <c r="B892" s="8" t="s">
        <v>1623</v>
      </c>
      <c r="C892" s="9">
        <v>764</v>
      </c>
    </row>
    <row r="893" s="1" customFormat="1" ht="17.1" customHeight="1" spans="1:3">
      <c r="A893" s="124">
        <v>2130122</v>
      </c>
      <c r="B893" s="8" t="s">
        <v>1625</v>
      </c>
      <c r="C893" s="9">
        <v>65618</v>
      </c>
    </row>
    <row r="894" s="1" customFormat="1" ht="17.1" customHeight="1" spans="1:3">
      <c r="A894" s="124">
        <v>2130123</v>
      </c>
      <c r="B894" s="8" t="s">
        <v>1627</v>
      </c>
      <c r="C894" s="9">
        <v>60540</v>
      </c>
    </row>
    <row r="895" s="1" customFormat="1" ht="17.1" customHeight="1" spans="1:3">
      <c r="A895" s="124">
        <v>2130124</v>
      </c>
      <c r="B895" s="8" t="s">
        <v>1629</v>
      </c>
      <c r="C895" s="9">
        <v>92532</v>
      </c>
    </row>
    <row r="896" s="1" customFormat="1" ht="17.1" customHeight="1" spans="1:3">
      <c r="A896" s="124">
        <v>2130125</v>
      </c>
      <c r="B896" s="8" t="s">
        <v>1631</v>
      </c>
      <c r="C896" s="9">
        <v>10222</v>
      </c>
    </row>
    <row r="897" s="1" customFormat="1" ht="17.1" customHeight="1" spans="1:3">
      <c r="A897" s="124">
        <v>2130126</v>
      </c>
      <c r="B897" s="8" t="s">
        <v>1633</v>
      </c>
      <c r="C897" s="9">
        <v>50769</v>
      </c>
    </row>
    <row r="898" s="1" customFormat="1" ht="17.1" customHeight="1" spans="1:3">
      <c r="A898" s="124">
        <v>2130129</v>
      </c>
      <c r="B898" s="8" t="s">
        <v>1635</v>
      </c>
      <c r="C898" s="9">
        <v>0</v>
      </c>
    </row>
    <row r="899" s="1" customFormat="1" ht="17.1" customHeight="1" spans="1:3">
      <c r="A899" s="124">
        <v>2130135</v>
      </c>
      <c r="B899" s="8" t="s">
        <v>1637</v>
      </c>
      <c r="C899" s="9">
        <v>82794</v>
      </c>
    </row>
    <row r="900" s="1" customFormat="1" ht="17.1" customHeight="1" spans="1:3">
      <c r="A900" s="124">
        <v>2130142</v>
      </c>
      <c r="B900" s="8" t="s">
        <v>1639</v>
      </c>
      <c r="C900" s="9">
        <v>225870</v>
      </c>
    </row>
    <row r="901" s="1" customFormat="1" ht="17.1" customHeight="1" spans="1:3">
      <c r="A901" s="124">
        <v>2130147</v>
      </c>
      <c r="B901" s="8" t="s">
        <v>1641</v>
      </c>
      <c r="C901" s="9">
        <v>492846</v>
      </c>
    </row>
    <row r="902" s="1" customFormat="1" ht="17.1" customHeight="1" spans="1:3">
      <c r="A902" s="124">
        <v>2130148</v>
      </c>
      <c r="B902" s="8" t="s">
        <v>1643</v>
      </c>
      <c r="C902" s="9">
        <v>798</v>
      </c>
    </row>
    <row r="903" s="1" customFormat="1" ht="17.1" customHeight="1" spans="1:3">
      <c r="A903" s="124">
        <v>2130152</v>
      </c>
      <c r="B903" s="8" t="s">
        <v>1645</v>
      </c>
      <c r="C903" s="9">
        <v>23695</v>
      </c>
    </row>
    <row r="904" s="1" customFormat="1" ht="17.1" customHeight="1" spans="1:3">
      <c r="A904" s="124">
        <v>2130153</v>
      </c>
      <c r="B904" s="8" t="s">
        <v>1647</v>
      </c>
      <c r="C904" s="9">
        <v>8</v>
      </c>
    </row>
    <row r="905" s="1" customFormat="1" ht="17.1" customHeight="1" spans="1:3">
      <c r="A905" s="124">
        <v>2130199</v>
      </c>
      <c r="B905" s="8" t="s">
        <v>1649</v>
      </c>
      <c r="C905" s="9">
        <v>200666</v>
      </c>
    </row>
    <row r="906" s="1" customFormat="1" ht="17.1" customHeight="1" spans="1:3">
      <c r="A906" s="124">
        <v>21302</v>
      </c>
      <c r="B906" s="8" t="s">
        <v>1651</v>
      </c>
      <c r="C906" s="9">
        <v>757302</v>
      </c>
    </row>
    <row r="907" s="1" customFormat="1" ht="17.1" customHeight="1" spans="1:3">
      <c r="A907" s="124">
        <v>2130201</v>
      </c>
      <c r="B907" s="8" t="s">
        <v>170</v>
      </c>
      <c r="C907" s="9">
        <v>64132</v>
      </c>
    </row>
    <row r="908" s="1" customFormat="1" ht="17.1" customHeight="1" spans="1:3">
      <c r="A908" s="124">
        <v>2130202</v>
      </c>
      <c r="B908" s="8" t="s">
        <v>172</v>
      </c>
      <c r="C908" s="9">
        <v>3620</v>
      </c>
    </row>
    <row r="909" s="1" customFormat="1" ht="17.1" customHeight="1" spans="1:3">
      <c r="A909" s="124">
        <v>2130203</v>
      </c>
      <c r="B909" s="8" t="s">
        <v>174</v>
      </c>
      <c r="C909" s="9">
        <v>185</v>
      </c>
    </row>
    <row r="910" s="1" customFormat="1" ht="17.1" customHeight="1" spans="1:3">
      <c r="A910" s="124">
        <v>2130204</v>
      </c>
      <c r="B910" s="8" t="s">
        <v>1656</v>
      </c>
      <c r="C910" s="9">
        <v>130417</v>
      </c>
    </row>
    <row r="911" s="1" customFormat="1" ht="17.1" customHeight="1" spans="1:3">
      <c r="A911" s="124">
        <v>2130205</v>
      </c>
      <c r="B911" s="8" t="s">
        <v>1658</v>
      </c>
      <c r="C911" s="9">
        <v>72319</v>
      </c>
    </row>
    <row r="912" s="1" customFormat="1" ht="17.1" customHeight="1" spans="1:3">
      <c r="A912" s="124">
        <v>2130206</v>
      </c>
      <c r="B912" s="8" t="s">
        <v>1660</v>
      </c>
      <c r="C912" s="9">
        <v>4104</v>
      </c>
    </row>
    <row r="913" s="1" customFormat="1" ht="17.1" customHeight="1" spans="1:3">
      <c r="A913" s="124">
        <v>2130207</v>
      </c>
      <c r="B913" s="8" t="s">
        <v>1662</v>
      </c>
      <c r="C913" s="9">
        <v>9439</v>
      </c>
    </row>
    <row r="914" s="1" customFormat="1" ht="17.1" customHeight="1" spans="1:3">
      <c r="A914" s="124">
        <v>2130208</v>
      </c>
      <c r="B914" s="8" t="s">
        <v>1664</v>
      </c>
      <c r="C914" s="9">
        <v>1664</v>
      </c>
    </row>
    <row r="915" s="1" customFormat="1" ht="17.1" customHeight="1" spans="1:3">
      <c r="A915" s="124">
        <v>2130209</v>
      </c>
      <c r="B915" s="8" t="s">
        <v>1666</v>
      </c>
      <c r="C915" s="9">
        <v>179490</v>
      </c>
    </row>
    <row r="916" s="1" customFormat="1" ht="17.1" customHeight="1" spans="1:3">
      <c r="A916" s="124">
        <v>2130210</v>
      </c>
      <c r="B916" s="8" t="s">
        <v>1668</v>
      </c>
      <c r="C916" s="9">
        <v>7890</v>
      </c>
    </row>
    <row r="917" s="1" customFormat="1" ht="17.1" customHeight="1" spans="1:3">
      <c r="A917" s="124">
        <v>2130211</v>
      </c>
      <c r="B917" s="8" t="s">
        <v>1670</v>
      </c>
      <c r="C917" s="9">
        <v>7323</v>
      </c>
    </row>
    <row r="918" s="1" customFormat="1" ht="17.1" customHeight="1" spans="1:3">
      <c r="A918" s="124">
        <v>2130212</v>
      </c>
      <c r="B918" s="8" t="s">
        <v>1672</v>
      </c>
      <c r="C918" s="9">
        <v>7248</v>
      </c>
    </row>
    <row r="919" s="1" customFormat="1" ht="17.1" customHeight="1" spans="1:3">
      <c r="A919" s="124">
        <v>2130213</v>
      </c>
      <c r="B919" s="8" t="s">
        <v>1674</v>
      </c>
      <c r="C919" s="9">
        <v>28452</v>
      </c>
    </row>
    <row r="920" s="1" customFormat="1" ht="17.1" customHeight="1" spans="1:3">
      <c r="A920" s="124">
        <v>2130216</v>
      </c>
      <c r="B920" s="8" t="s">
        <v>1676</v>
      </c>
      <c r="C920" s="9">
        <v>201</v>
      </c>
    </row>
    <row r="921" s="1" customFormat="1" ht="17.1" customHeight="1" spans="1:3">
      <c r="A921" s="124">
        <v>2130217</v>
      </c>
      <c r="B921" s="8" t="s">
        <v>1678</v>
      </c>
      <c r="C921" s="9">
        <v>2</v>
      </c>
    </row>
    <row r="922" s="1" customFormat="1" ht="17.1" customHeight="1" spans="1:3">
      <c r="A922" s="124">
        <v>2130218</v>
      </c>
      <c r="B922" s="8" t="s">
        <v>1680</v>
      </c>
      <c r="C922" s="9">
        <v>1</v>
      </c>
    </row>
    <row r="923" s="1" customFormat="1" ht="17.1" customHeight="1" spans="1:3">
      <c r="A923" s="124">
        <v>2130219</v>
      </c>
      <c r="B923" s="8" t="s">
        <v>1682</v>
      </c>
      <c r="C923" s="9">
        <v>315</v>
      </c>
    </row>
    <row r="924" s="1" customFormat="1" ht="17.1" customHeight="1" spans="1:3">
      <c r="A924" s="124">
        <v>2130220</v>
      </c>
      <c r="B924" s="8" t="s">
        <v>1684</v>
      </c>
      <c r="C924" s="9">
        <v>0</v>
      </c>
    </row>
    <row r="925" s="1" customFormat="1" ht="17.1" customHeight="1" spans="1:3">
      <c r="A925" s="124">
        <v>2130221</v>
      </c>
      <c r="B925" s="8" t="s">
        <v>1686</v>
      </c>
      <c r="C925" s="9">
        <v>41346</v>
      </c>
    </row>
    <row r="926" s="1" customFormat="1" ht="17.1" customHeight="1" spans="1:3">
      <c r="A926" s="124">
        <v>2130223</v>
      </c>
      <c r="B926" s="8" t="s">
        <v>1688</v>
      </c>
      <c r="C926" s="9">
        <v>744</v>
      </c>
    </row>
    <row r="927" s="1" customFormat="1" ht="17.1" customHeight="1" spans="1:3">
      <c r="A927" s="124">
        <v>2130224</v>
      </c>
      <c r="B927" s="8" t="s">
        <v>1690</v>
      </c>
      <c r="C927" s="9">
        <v>220</v>
      </c>
    </row>
    <row r="928" s="1" customFormat="1" ht="17.1" customHeight="1" spans="1:3">
      <c r="A928" s="124">
        <v>2130225</v>
      </c>
      <c r="B928" s="8" t="s">
        <v>1692</v>
      </c>
      <c r="C928" s="9">
        <v>17</v>
      </c>
    </row>
    <row r="929" s="1" customFormat="1" ht="17.1" customHeight="1" spans="1:3">
      <c r="A929" s="124">
        <v>2130226</v>
      </c>
      <c r="B929" s="8" t="s">
        <v>1694</v>
      </c>
      <c r="C929" s="9">
        <v>50</v>
      </c>
    </row>
    <row r="930" s="1" customFormat="1" ht="17.1" customHeight="1" spans="1:3">
      <c r="A930" s="124">
        <v>2130227</v>
      </c>
      <c r="B930" s="8" t="s">
        <v>1696</v>
      </c>
      <c r="C930" s="9">
        <v>12039</v>
      </c>
    </row>
    <row r="931" s="1" customFormat="1" ht="17.1" customHeight="1" spans="1:3">
      <c r="A931" s="124">
        <v>2130232</v>
      </c>
      <c r="B931" s="8" t="s">
        <v>1698</v>
      </c>
      <c r="C931" s="9">
        <v>2649</v>
      </c>
    </row>
    <row r="932" s="1" customFormat="1" ht="17.1" customHeight="1" spans="1:3">
      <c r="A932" s="124">
        <v>2130233</v>
      </c>
      <c r="B932" s="8" t="s">
        <v>1700</v>
      </c>
      <c r="C932" s="9">
        <v>11954</v>
      </c>
    </row>
    <row r="933" s="1" customFormat="1" ht="17.1" customHeight="1" spans="1:3">
      <c r="A933" s="124">
        <v>2130234</v>
      </c>
      <c r="B933" s="8" t="s">
        <v>1702</v>
      </c>
      <c r="C933" s="9">
        <v>57213</v>
      </c>
    </row>
    <row r="934" s="1" customFormat="1" ht="17.1" customHeight="1" spans="1:3">
      <c r="A934" s="124">
        <v>2130299</v>
      </c>
      <c r="B934" s="8" t="s">
        <v>1704</v>
      </c>
      <c r="C934" s="9">
        <v>114268</v>
      </c>
    </row>
    <row r="935" s="1" customFormat="1" ht="17.1" customHeight="1" spans="1:3">
      <c r="A935" s="124">
        <v>21303</v>
      </c>
      <c r="B935" s="8" t="s">
        <v>1706</v>
      </c>
      <c r="C935" s="9">
        <v>1663181</v>
      </c>
    </row>
    <row r="936" s="1" customFormat="1" ht="17.1" customHeight="1" spans="1:3">
      <c r="A936" s="124">
        <v>2130301</v>
      </c>
      <c r="B936" s="8" t="s">
        <v>170</v>
      </c>
      <c r="C936" s="9">
        <v>43321</v>
      </c>
    </row>
    <row r="937" s="1" customFormat="1" ht="17.1" customHeight="1" spans="1:3">
      <c r="A937" s="124">
        <v>2130302</v>
      </c>
      <c r="B937" s="8" t="s">
        <v>172</v>
      </c>
      <c r="C937" s="9">
        <v>5126</v>
      </c>
    </row>
    <row r="938" s="1" customFormat="1" ht="17.1" customHeight="1" spans="1:3">
      <c r="A938" s="124">
        <v>2130303</v>
      </c>
      <c r="B938" s="8" t="s">
        <v>174</v>
      </c>
      <c r="C938" s="9">
        <v>1673</v>
      </c>
    </row>
    <row r="939" s="1" customFormat="1" ht="17.1" customHeight="1" spans="1:3">
      <c r="A939" s="124">
        <v>2130304</v>
      </c>
      <c r="B939" s="8" t="s">
        <v>1711</v>
      </c>
      <c r="C939" s="9">
        <v>16641</v>
      </c>
    </row>
    <row r="940" s="1" customFormat="1" ht="17.1" customHeight="1" spans="1:3">
      <c r="A940" s="124">
        <v>2130305</v>
      </c>
      <c r="B940" s="8" t="s">
        <v>1713</v>
      </c>
      <c r="C940" s="9">
        <v>608627</v>
      </c>
    </row>
    <row r="941" s="1" customFormat="1" ht="17.1" customHeight="1" spans="1:3">
      <c r="A941" s="124">
        <v>2130306</v>
      </c>
      <c r="B941" s="8" t="s">
        <v>1715</v>
      </c>
      <c r="C941" s="9">
        <v>19153</v>
      </c>
    </row>
    <row r="942" s="1" customFormat="1" ht="17.1" customHeight="1" spans="1:3">
      <c r="A942" s="124">
        <v>2130307</v>
      </c>
      <c r="B942" s="8" t="s">
        <v>1717</v>
      </c>
      <c r="C942" s="9">
        <v>0</v>
      </c>
    </row>
    <row r="943" s="1" customFormat="1" ht="17.1" customHeight="1" spans="1:3">
      <c r="A943" s="124">
        <v>2130308</v>
      </c>
      <c r="B943" s="8" t="s">
        <v>1719</v>
      </c>
      <c r="C943" s="9">
        <v>20518</v>
      </c>
    </row>
    <row r="944" s="1" customFormat="1" ht="17.1" customHeight="1" spans="1:3">
      <c r="A944" s="124">
        <v>2130309</v>
      </c>
      <c r="B944" s="8" t="s">
        <v>1721</v>
      </c>
      <c r="C944" s="9">
        <v>1951</v>
      </c>
    </row>
    <row r="945" s="1" customFormat="1" ht="17.1" customHeight="1" spans="1:3">
      <c r="A945" s="124">
        <v>2130310</v>
      </c>
      <c r="B945" s="8" t="s">
        <v>1723</v>
      </c>
      <c r="C945" s="9">
        <v>23197</v>
      </c>
    </row>
    <row r="946" s="1" customFormat="1" ht="17.1" customHeight="1" spans="1:3">
      <c r="A946" s="124">
        <v>2130311</v>
      </c>
      <c r="B946" s="8" t="s">
        <v>1725</v>
      </c>
      <c r="C946" s="9">
        <v>21890</v>
      </c>
    </row>
    <row r="947" s="1" customFormat="1" ht="17.1" customHeight="1" spans="1:3">
      <c r="A947" s="124">
        <v>2130312</v>
      </c>
      <c r="B947" s="8" t="s">
        <v>1727</v>
      </c>
      <c r="C947" s="9">
        <v>9554</v>
      </c>
    </row>
    <row r="948" s="1" customFormat="1" ht="17.1" customHeight="1" spans="1:3">
      <c r="A948" s="124">
        <v>2130313</v>
      </c>
      <c r="B948" s="8" t="s">
        <v>1729</v>
      </c>
      <c r="C948" s="9">
        <v>9462</v>
      </c>
    </row>
    <row r="949" s="1" customFormat="1" ht="17.1" customHeight="1" spans="1:3">
      <c r="A949" s="124">
        <v>2130314</v>
      </c>
      <c r="B949" s="8" t="s">
        <v>1731</v>
      </c>
      <c r="C949" s="9">
        <v>42820</v>
      </c>
    </row>
    <row r="950" s="1" customFormat="1" ht="17.1" customHeight="1" spans="1:3">
      <c r="A950" s="124">
        <v>2130315</v>
      </c>
      <c r="B950" s="8" t="s">
        <v>1733</v>
      </c>
      <c r="C950" s="9">
        <v>72936</v>
      </c>
    </row>
    <row r="951" s="1" customFormat="1" ht="17.1" customHeight="1" spans="1:3">
      <c r="A951" s="124">
        <v>2130316</v>
      </c>
      <c r="B951" s="8" t="s">
        <v>1735</v>
      </c>
      <c r="C951" s="9">
        <v>314846</v>
      </c>
    </row>
    <row r="952" s="1" customFormat="1" ht="17.1" customHeight="1" spans="1:3">
      <c r="A952" s="124">
        <v>2130317</v>
      </c>
      <c r="B952" s="8" t="s">
        <v>1737</v>
      </c>
      <c r="C952" s="9">
        <v>17999</v>
      </c>
    </row>
    <row r="953" s="1" customFormat="1" ht="17.1" customHeight="1" spans="1:3">
      <c r="A953" s="124">
        <v>2130318</v>
      </c>
      <c r="B953" s="8" t="s">
        <v>1739</v>
      </c>
      <c r="C953" s="9">
        <v>0</v>
      </c>
    </row>
    <row r="954" s="1" customFormat="1" ht="17.1" customHeight="1" spans="1:3">
      <c r="A954" s="124">
        <v>2130321</v>
      </c>
      <c r="B954" s="8" t="s">
        <v>1741</v>
      </c>
      <c r="C954" s="9">
        <v>11775</v>
      </c>
    </row>
    <row r="955" s="1" customFormat="1" ht="17.1" customHeight="1" spans="1:3">
      <c r="A955" s="124">
        <v>2130322</v>
      </c>
      <c r="B955" s="8" t="s">
        <v>1743</v>
      </c>
      <c r="C955" s="9">
        <v>59</v>
      </c>
    </row>
    <row r="956" s="1" customFormat="1" ht="17.1" customHeight="1" spans="1:3">
      <c r="A956" s="124">
        <v>2130331</v>
      </c>
      <c r="B956" s="8" t="s">
        <v>1745</v>
      </c>
      <c r="C956" s="9">
        <v>55360</v>
      </c>
    </row>
    <row r="957" s="1" customFormat="1" ht="17.1" customHeight="1" spans="1:3">
      <c r="A957" s="124">
        <v>2130332</v>
      </c>
      <c r="B957" s="8" t="s">
        <v>1747</v>
      </c>
      <c r="C957" s="9">
        <v>13</v>
      </c>
    </row>
    <row r="958" s="1" customFormat="1" ht="17.1" customHeight="1" spans="1:3">
      <c r="A958" s="124">
        <v>2130333</v>
      </c>
      <c r="B958" s="8" t="s">
        <v>1688</v>
      </c>
      <c r="C958" s="9">
        <v>28</v>
      </c>
    </row>
    <row r="959" s="1" customFormat="1" ht="17.1" customHeight="1" spans="1:3">
      <c r="A959" s="124">
        <v>2130334</v>
      </c>
      <c r="B959" s="8" t="s">
        <v>1750</v>
      </c>
      <c r="C959" s="9">
        <v>9962</v>
      </c>
    </row>
    <row r="960" s="1" customFormat="1" ht="17.1" customHeight="1" spans="1:3">
      <c r="A960" s="124">
        <v>2130335</v>
      </c>
      <c r="B960" s="8" t="s">
        <v>1752</v>
      </c>
      <c r="C960" s="9">
        <v>166038</v>
      </c>
    </row>
    <row r="961" s="1" customFormat="1" ht="17.1" customHeight="1" spans="1:3">
      <c r="A961" s="124">
        <v>2130399</v>
      </c>
      <c r="B961" s="8" t="s">
        <v>1754</v>
      </c>
      <c r="C961" s="9">
        <v>190232</v>
      </c>
    </row>
    <row r="962" s="1" customFormat="1" ht="17.1" customHeight="1" spans="1:3">
      <c r="A962" s="124">
        <v>21304</v>
      </c>
      <c r="B962" s="8" t="s">
        <v>1756</v>
      </c>
      <c r="C962" s="9">
        <v>0</v>
      </c>
    </row>
    <row r="963" s="1" customFormat="1" ht="17.1" customHeight="1" spans="1:3">
      <c r="A963" s="124">
        <v>2130401</v>
      </c>
      <c r="B963" s="8" t="s">
        <v>170</v>
      </c>
      <c r="C963" s="9">
        <v>0</v>
      </c>
    </row>
    <row r="964" s="1" customFormat="1" ht="17.1" customHeight="1" spans="1:3">
      <c r="A964" s="124">
        <v>2130402</v>
      </c>
      <c r="B964" s="8" t="s">
        <v>172</v>
      </c>
      <c r="C964" s="9">
        <v>0</v>
      </c>
    </row>
    <row r="965" s="1" customFormat="1" ht="17.1" customHeight="1" spans="1:3">
      <c r="A965" s="124">
        <v>2130403</v>
      </c>
      <c r="B965" s="8" t="s">
        <v>174</v>
      </c>
      <c r="C965" s="9">
        <v>0</v>
      </c>
    </row>
    <row r="966" s="1" customFormat="1" ht="17.1" customHeight="1" spans="1:3">
      <c r="A966" s="124">
        <v>2130404</v>
      </c>
      <c r="B966" s="8" t="s">
        <v>1761</v>
      </c>
      <c r="C966" s="9">
        <v>0</v>
      </c>
    </row>
    <row r="967" s="1" customFormat="1" ht="17.1" customHeight="1" spans="1:3">
      <c r="A967" s="124">
        <v>2130405</v>
      </c>
      <c r="B967" s="8" t="s">
        <v>1763</v>
      </c>
      <c r="C967" s="9">
        <v>0</v>
      </c>
    </row>
    <row r="968" s="1" customFormat="1" ht="17.1" customHeight="1" spans="1:3">
      <c r="A968" s="124">
        <v>2130406</v>
      </c>
      <c r="B968" s="8" t="s">
        <v>1765</v>
      </c>
      <c r="C968" s="9">
        <v>0</v>
      </c>
    </row>
    <row r="969" s="1" customFormat="1" ht="17.1" customHeight="1" spans="1:3">
      <c r="A969" s="124">
        <v>2130407</v>
      </c>
      <c r="B969" s="8" t="s">
        <v>1767</v>
      </c>
      <c r="C969" s="9">
        <v>0</v>
      </c>
    </row>
    <row r="970" s="1" customFormat="1" ht="17.1" customHeight="1" spans="1:3">
      <c r="A970" s="124">
        <v>2130408</v>
      </c>
      <c r="B970" s="8" t="s">
        <v>1769</v>
      </c>
      <c r="C970" s="9">
        <v>0</v>
      </c>
    </row>
    <row r="971" s="1" customFormat="1" ht="17.1" customHeight="1" spans="1:3">
      <c r="A971" s="124">
        <v>2130409</v>
      </c>
      <c r="B971" s="8" t="s">
        <v>1771</v>
      </c>
      <c r="C971" s="9">
        <v>0</v>
      </c>
    </row>
    <row r="972" s="1" customFormat="1" ht="17.1" customHeight="1" spans="1:3">
      <c r="A972" s="124">
        <v>2130499</v>
      </c>
      <c r="B972" s="8" t="s">
        <v>1773</v>
      </c>
      <c r="C972" s="9">
        <v>0</v>
      </c>
    </row>
    <row r="973" s="1" customFormat="1" ht="17.1" customHeight="1" spans="1:3">
      <c r="A973" s="124">
        <v>21305</v>
      </c>
      <c r="B973" s="8" t="s">
        <v>1775</v>
      </c>
      <c r="C973" s="9">
        <v>858300</v>
      </c>
    </row>
    <row r="974" s="1" customFormat="1" ht="17.1" customHeight="1" spans="1:3">
      <c r="A974" s="124">
        <v>2130501</v>
      </c>
      <c r="B974" s="8" t="s">
        <v>170</v>
      </c>
      <c r="C974" s="9">
        <v>18094</v>
      </c>
    </row>
    <row r="975" s="1" customFormat="1" ht="17.1" customHeight="1" spans="1:3">
      <c r="A975" s="124">
        <v>2130502</v>
      </c>
      <c r="B975" s="8" t="s">
        <v>172</v>
      </c>
      <c r="C975" s="9">
        <v>3283</v>
      </c>
    </row>
    <row r="976" s="1" customFormat="1" ht="17.1" customHeight="1" spans="1:3">
      <c r="A976" s="124">
        <v>2130503</v>
      </c>
      <c r="B976" s="8" t="s">
        <v>174</v>
      </c>
      <c r="C976" s="9">
        <v>0</v>
      </c>
    </row>
    <row r="977" s="1" customFormat="1" ht="17.1" customHeight="1" spans="1:3">
      <c r="A977" s="124">
        <v>2130504</v>
      </c>
      <c r="B977" s="8" t="s">
        <v>1780</v>
      </c>
      <c r="C977" s="9">
        <v>544004</v>
      </c>
    </row>
    <row r="978" s="1" customFormat="1" ht="17.1" customHeight="1" spans="1:3">
      <c r="A978" s="124">
        <v>2130505</v>
      </c>
      <c r="B978" s="8" t="s">
        <v>1782</v>
      </c>
      <c r="C978" s="9">
        <v>24287</v>
      </c>
    </row>
    <row r="979" s="1" customFormat="1" ht="17.1" customHeight="1" spans="1:3">
      <c r="A979" s="124">
        <v>2130506</v>
      </c>
      <c r="B979" s="8" t="s">
        <v>1784</v>
      </c>
      <c r="C979" s="9">
        <v>7213</v>
      </c>
    </row>
    <row r="980" s="1" customFormat="1" ht="17.1" customHeight="1" spans="1:3">
      <c r="A980" s="124">
        <v>2130507</v>
      </c>
      <c r="B980" s="8" t="s">
        <v>1786</v>
      </c>
      <c r="C980" s="9">
        <v>55066</v>
      </c>
    </row>
    <row r="981" s="1" customFormat="1" ht="17.1" customHeight="1" spans="1:3">
      <c r="A981" s="124">
        <v>2130508</v>
      </c>
      <c r="B981" s="8" t="s">
        <v>1788</v>
      </c>
      <c r="C981" s="9">
        <v>0</v>
      </c>
    </row>
    <row r="982" s="1" customFormat="1" ht="17.1" customHeight="1" spans="1:3">
      <c r="A982" s="124">
        <v>2130550</v>
      </c>
      <c r="B982" s="8" t="s">
        <v>1790</v>
      </c>
      <c r="C982" s="9">
        <v>466</v>
      </c>
    </row>
    <row r="983" s="1" customFormat="1" ht="17.1" customHeight="1" spans="1:3">
      <c r="A983" s="124">
        <v>2130599</v>
      </c>
      <c r="B983" s="8" t="s">
        <v>1792</v>
      </c>
      <c r="C983" s="9">
        <v>205887</v>
      </c>
    </row>
    <row r="984" s="1" customFormat="1" ht="17.1" customHeight="1" spans="1:3">
      <c r="A984" s="124">
        <v>21306</v>
      </c>
      <c r="B984" s="8" t="s">
        <v>1794</v>
      </c>
      <c r="C984" s="9">
        <v>192641</v>
      </c>
    </row>
    <row r="985" s="1" customFormat="1" ht="17.1" customHeight="1" spans="1:3">
      <c r="A985" s="124">
        <v>2130601</v>
      </c>
      <c r="B985" s="8" t="s">
        <v>890</v>
      </c>
      <c r="C985" s="9">
        <v>1571</v>
      </c>
    </row>
    <row r="986" s="1" customFormat="1" ht="17.1" customHeight="1" spans="1:3">
      <c r="A986" s="124">
        <v>2130602</v>
      </c>
      <c r="B986" s="8" t="s">
        <v>1797</v>
      </c>
      <c r="C986" s="9">
        <v>155448</v>
      </c>
    </row>
    <row r="987" s="1" customFormat="1" ht="17.1" customHeight="1" spans="1:3">
      <c r="A987" s="124">
        <v>2130603</v>
      </c>
      <c r="B987" s="8" t="s">
        <v>1799</v>
      </c>
      <c r="C987" s="9">
        <v>26332</v>
      </c>
    </row>
    <row r="988" s="1" customFormat="1" ht="17.1" customHeight="1" spans="1:3">
      <c r="A988" s="124">
        <v>2130604</v>
      </c>
      <c r="B988" s="8" t="s">
        <v>1801</v>
      </c>
      <c r="C988" s="9">
        <v>348</v>
      </c>
    </row>
    <row r="989" s="1" customFormat="1" ht="17.1" customHeight="1" spans="1:3">
      <c r="A989" s="124">
        <v>2130699</v>
      </c>
      <c r="B989" s="8" t="s">
        <v>1803</v>
      </c>
      <c r="C989" s="9">
        <v>8942</v>
      </c>
    </row>
    <row r="990" s="1" customFormat="1" ht="17.1" customHeight="1" spans="1:3">
      <c r="A990" s="124">
        <v>21307</v>
      </c>
      <c r="B990" s="8" t="s">
        <v>1805</v>
      </c>
      <c r="C990" s="9">
        <v>646893</v>
      </c>
    </row>
    <row r="991" s="1" customFormat="1" ht="17.1" customHeight="1" spans="1:3">
      <c r="A991" s="124">
        <v>2130701</v>
      </c>
      <c r="B991" s="8" t="s">
        <v>1807</v>
      </c>
      <c r="C991" s="9">
        <v>424096</v>
      </c>
    </row>
    <row r="992" s="1" customFormat="1" ht="17.1" customHeight="1" spans="1:3">
      <c r="A992" s="124">
        <v>2130704</v>
      </c>
      <c r="B992" s="8" t="s">
        <v>1809</v>
      </c>
      <c r="C992" s="9">
        <v>703</v>
      </c>
    </row>
    <row r="993" s="1" customFormat="1" ht="17.1" customHeight="1" spans="1:3">
      <c r="A993" s="124">
        <v>2130705</v>
      </c>
      <c r="B993" s="8" t="s">
        <v>1811</v>
      </c>
      <c r="C993" s="9">
        <v>190027</v>
      </c>
    </row>
    <row r="994" s="1" customFormat="1" ht="17.1" customHeight="1" spans="1:3">
      <c r="A994" s="124">
        <v>2130706</v>
      </c>
      <c r="B994" s="8" t="s">
        <v>1813</v>
      </c>
      <c r="C994" s="9">
        <v>4900</v>
      </c>
    </row>
    <row r="995" s="1" customFormat="1" ht="17.1" customHeight="1" spans="1:3">
      <c r="A995" s="124">
        <v>2130707</v>
      </c>
      <c r="B995" s="8" t="s">
        <v>1815</v>
      </c>
      <c r="C995" s="9">
        <v>20330</v>
      </c>
    </row>
    <row r="996" s="1" customFormat="1" ht="17.1" customHeight="1" spans="1:3">
      <c r="A996" s="124">
        <v>2130799</v>
      </c>
      <c r="B996" s="8" t="s">
        <v>1817</v>
      </c>
      <c r="C996" s="9">
        <v>6837</v>
      </c>
    </row>
    <row r="997" s="1" customFormat="1" ht="17.1" customHeight="1" spans="1:3">
      <c r="A997" s="124">
        <v>21308</v>
      </c>
      <c r="B997" s="8" t="s">
        <v>1819</v>
      </c>
      <c r="C997" s="9">
        <v>134617</v>
      </c>
    </row>
    <row r="998" s="1" customFormat="1" ht="17.1" customHeight="1" spans="1:3">
      <c r="A998" s="124">
        <v>2130801</v>
      </c>
      <c r="B998" s="8" t="s">
        <v>1821</v>
      </c>
      <c r="C998" s="9">
        <v>16993</v>
      </c>
    </row>
    <row r="999" s="1" customFormat="1" ht="17.1" customHeight="1" spans="1:3">
      <c r="A999" s="124">
        <v>2130802</v>
      </c>
      <c r="B999" s="8" t="s">
        <v>1823</v>
      </c>
      <c r="C999" s="9">
        <v>11917</v>
      </c>
    </row>
    <row r="1000" s="1" customFormat="1" ht="17.1" customHeight="1" spans="1:3">
      <c r="A1000" s="124">
        <v>2130899</v>
      </c>
      <c r="B1000" s="8" t="s">
        <v>1825</v>
      </c>
      <c r="C1000" s="9">
        <v>105707</v>
      </c>
    </row>
    <row r="1001" s="1" customFormat="1" ht="17.1" customHeight="1" spans="1:3">
      <c r="A1001" s="124">
        <v>21309</v>
      </c>
      <c r="B1001" s="8" t="s">
        <v>1827</v>
      </c>
      <c r="C1001" s="9">
        <v>0</v>
      </c>
    </row>
    <row r="1002" s="1" customFormat="1" ht="17.1" customHeight="1" spans="1:3">
      <c r="A1002" s="124">
        <v>2130901</v>
      </c>
      <c r="B1002" s="8" t="s">
        <v>1829</v>
      </c>
      <c r="C1002" s="9">
        <v>0</v>
      </c>
    </row>
    <row r="1003" s="1" customFormat="1" ht="17.1" customHeight="1" spans="1:3">
      <c r="A1003" s="124">
        <v>2130902</v>
      </c>
      <c r="B1003" s="8" t="s">
        <v>1831</v>
      </c>
      <c r="C1003" s="9">
        <v>0</v>
      </c>
    </row>
    <row r="1004" s="1" customFormat="1" ht="17.1" customHeight="1" spans="1:3">
      <c r="A1004" s="124">
        <v>2130903</v>
      </c>
      <c r="B1004" s="8" t="s">
        <v>1833</v>
      </c>
      <c r="C1004" s="9">
        <v>0</v>
      </c>
    </row>
    <row r="1005" s="1" customFormat="1" ht="17.1" customHeight="1" spans="1:3">
      <c r="A1005" s="124">
        <v>21399</v>
      </c>
      <c r="B1005" s="8" t="s">
        <v>1835</v>
      </c>
      <c r="C1005" s="9">
        <v>163414</v>
      </c>
    </row>
    <row r="1006" s="1" customFormat="1" ht="17.1" customHeight="1" spans="1:3">
      <c r="A1006" s="124">
        <v>2139901</v>
      </c>
      <c r="B1006" s="8" t="s">
        <v>1836</v>
      </c>
      <c r="C1006" s="9">
        <v>30</v>
      </c>
    </row>
    <row r="1007" s="1" customFormat="1" ht="17.1" customHeight="1" spans="1:3">
      <c r="A1007" s="124">
        <v>2139999</v>
      </c>
      <c r="B1007" s="8" t="s">
        <v>1837</v>
      </c>
      <c r="C1007" s="9">
        <v>163384</v>
      </c>
    </row>
    <row r="1008" s="1" customFormat="1" ht="17.1" customHeight="1" spans="1:3">
      <c r="A1008" s="124">
        <v>214</v>
      </c>
      <c r="B1008" s="8" t="s">
        <v>1838</v>
      </c>
      <c r="C1008" s="9">
        <v>6040077</v>
      </c>
    </row>
    <row r="1009" s="1" customFormat="1" ht="17.1" customHeight="1" spans="1:3">
      <c r="A1009" s="124">
        <v>21401</v>
      </c>
      <c r="B1009" s="8" t="s">
        <v>1840</v>
      </c>
      <c r="C1009" s="9">
        <v>2372592</v>
      </c>
    </row>
    <row r="1010" s="1" customFormat="1" ht="17.1" customHeight="1" spans="1:3">
      <c r="A1010" s="124">
        <v>2140101</v>
      </c>
      <c r="B1010" s="8" t="s">
        <v>170</v>
      </c>
      <c r="C1010" s="9">
        <v>42623</v>
      </c>
    </row>
    <row r="1011" s="1" customFormat="1" ht="17.1" customHeight="1" spans="1:3">
      <c r="A1011" s="124">
        <v>2140102</v>
      </c>
      <c r="B1011" s="8" t="s">
        <v>172</v>
      </c>
      <c r="C1011" s="9">
        <v>6861</v>
      </c>
    </row>
    <row r="1012" s="1" customFormat="1" ht="17.1" customHeight="1" spans="1:3">
      <c r="A1012" s="124">
        <v>2140103</v>
      </c>
      <c r="B1012" s="8" t="s">
        <v>174</v>
      </c>
      <c r="C1012" s="9">
        <v>902</v>
      </c>
    </row>
    <row r="1013" s="1" customFormat="1" ht="17.1" customHeight="1" spans="1:3">
      <c r="A1013" s="124">
        <v>2140104</v>
      </c>
      <c r="B1013" s="8" t="s">
        <v>1845</v>
      </c>
      <c r="C1013" s="9">
        <v>738382</v>
      </c>
    </row>
    <row r="1014" s="1" customFormat="1" ht="17.1" customHeight="1" spans="1:3">
      <c r="A1014" s="124">
        <v>2140105</v>
      </c>
      <c r="B1014" s="8" t="s">
        <v>1847</v>
      </c>
      <c r="C1014" s="9">
        <v>244768</v>
      </c>
    </row>
    <row r="1015" s="1" customFormat="1" ht="17.1" customHeight="1" spans="1:3">
      <c r="A1015" s="124">
        <v>2140106</v>
      </c>
      <c r="B1015" s="8" t="s">
        <v>1849</v>
      </c>
      <c r="C1015" s="9">
        <v>429133</v>
      </c>
    </row>
    <row r="1016" s="1" customFormat="1" ht="17.1" customHeight="1" spans="1:3">
      <c r="A1016" s="124">
        <v>2140107</v>
      </c>
      <c r="B1016" s="8" t="s">
        <v>1851</v>
      </c>
      <c r="C1016" s="9">
        <v>13507</v>
      </c>
    </row>
    <row r="1017" s="1" customFormat="1" ht="17.1" customHeight="1" spans="1:3">
      <c r="A1017" s="124">
        <v>2140108</v>
      </c>
      <c r="B1017" s="8" t="s">
        <v>1853</v>
      </c>
      <c r="C1017" s="9">
        <v>49403</v>
      </c>
    </row>
    <row r="1018" s="1" customFormat="1" ht="17.1" customHeight="1" spans="1:3">
      <c r="A1018" s="124">
        <v>2140109</v>
      </c>
      <c r="B1018" s="8" t="s">
        <v>1855</v>
      </c>
      <c r="C1018" s="9">
        <v>843</v>
      </c>
    </row>
    <row r="1019" s="1" customFormat="1" ht="17.1" customHeight="1" spans="1:3">
      <c r="A1019" s="124">
        <v>2140110</v>
      </c>
      <c r="B1019" s="8" t="s">
        <v>1857</v>
      </c>
      <c r="C1019" s="9">
        <v>8279</v>
      </c>
    </row>
    <row r="1020" s="1" customFormat="1" ht="17.1" customHeight="1" spans="1:3">
      <c r="A1020" s="124">
        <v>2140111</v>
      </c>
      <c r="B1020" s="8" t="s">
        <v>1859</v>
      </c>
      <c r="C1020" s="9">
        <v>47313</v>
      </c>
    </row>
    <row r="1021" s="1" customFormat="1" ht="17.1" customHeight="1" spans="1:3">
      <c r="A1021" s="124">
        <v>2140112</v>
      </c>
      <c r="B1021" s="8" t="s">
        <v>1861</v>
      </c>
      <c r="C1021" s="9">
        <v>67387</v>
      </c>
    </row>
    <row r="1022" s="1" customFormat="1" ht="17.1" customHeight="1" spans="1:3">
      <c r="A1022" s="124">
        <v>2140113</v>
      </c>
      <c r="B1022" s="8" t="s">
        <v>1863</v>
      </c>
      <c r="C1022" s="9">
        <v>714</v>
      </c>
    </row>
    <row r="1023" s="1" customFormat="1" ht="17.1" customHeight="1" spans="1:3">
      <c r="A1023" s="124">
        <v>2140114</v>
      </c>
      <c r="B1023" s="8" t="s">
        <v>1865</v>
      </c>
      <c r="C1023" s="9">
        <v>81</v>
      </c>
    </row>
    <row r="1024" s="1" customFormat="1" ht="17.1" customHeight="1" spans="1:3">
      <c r="A1024" s="124">
        <v>2140122</v>
      </c>
      <c r="B1024" s="8" t="s">
        <v>1867</v>
      </c>
      <c r="C1024" s="9">
        <v>6669</v>
      </c>
    </row>
    <row r="1025" s="1" customFormat="1" ht="17.1" customHeight="1" spans="1:3">
      <c r="A1025" s="124">
        <v>2140123</v>
      </c>
      <c r="B1025" s="8" t="s">
        <v>1869</v>
      </c>
      <c r="C1025" s="9">
        <v>1208</v>
      </c>
    </row>
    <row r="1026" s="1" customFormat="1" ht="17.1" customHeight="1" spans="1:3">
      <c r="A1026" s="124">
        <v>2140124</v>
      </c>
      <c r="B1026" s="8" t="s">
        <v>1871</v>
      </c>
      <c r="C1026" s="9">
        <v>0</v>
      </c>
    </row>
    <row r="1027" s="1" customFormat="1" ht="17.1" customHeight="1" spans="1:3">
      <c r="A1027" s="124">
        <v>2140125</v>
      </c>
      <c r="B1027" s="8" t="s">
        <v>1873</v>
      </c>
      <c r="C1027" s="9">
        <v>0</v>
      </c>
    </row>
    <row r="1028" s="1" customFormat="1" ht="17.1" customHeight="1" spans="1:3">
      <c r="A1028" s="124">
        <v>2140126</v>
      </c>
      <c r="B1028" s="8" t="s">
        <v>1875</v>
      </c>
      <c r="C1028" s="9">
        <v>576</v>
      </c>
    </row>
    <row r="1029" s="1" customFormat="1" ht="17.1" customHeight="1" spans="1:3">
      <c r="A1029" s="124">
        <v>2140127</v>
      </c>
      <c r="B1029" s="8" t="s">
        <v>1877</v>
      </c>
      <c r="C1029" s="9">
        <v>0</v>
      </c>
    </row>
    <row r="1030" s="1" customFormat="1" ht="17.1" customHeight="1" spans="1:3">
      <c r="A1030" s="124">
        <v>2140128</v>
      </c>
      <c r="B1030" s="8" t="s">
        <v>1879</v>
      </c>
      <c r="C1030" s="9">
        <v>0</v>
      </c>
    </row>
    <row r="1031" s="1" customFormat="1" ht="17.1" customHeight="1" spans="1:3">
      <c r="A1031" s="124">
        <v>2140129</v>
      </c>
      <c r="B1031" s="8" t="s">
        <v>1881</v>
      </c>
      <c r="C1031" s="9">
        <v>55</v>
      </c>
    </row>
    <row r="1032" s="1" customFormat="1" ht="17.1" customHeight="1" spans="1:3">
      <c r="A1032" s="124">
        <v>2140130</v>
      </c>
      <c r="B1032" s="8" t="s">
        <v>1883</v>
      </c>
      <c r="C1032" s="9">
        <v>0</v>
      </c>
    </row>
    <row r="1033" s="1" customFormat="1" ht="17.1" customHeight="1" spans="1:3">
      <c r="A1033" s="124">
        <v>2140131</v>
      </c>
      <c r="B1033" s="8" t="s">
        <v>1885</v>
      </c>
      <c r="C1033" s="9">
        <v>1251</v>
      </c>
    </row>
    <row r="1034" s="1" customFormat="1" ht="17.1" customHeight="1" spans="1:3">
      <c r="A1034" s="124">
        <v>2140133</v>
      </c>
      <c r="B1034" s="8" t="s">
        <v>1887</v>
      </c>
      <c r="C1034" s="9">
        <v>0</v>
      </c>
    </row>
    <row r="1035" s="1" customFormat="1" ht="17.1" customHeight="1" spans="1:3">
      <c r="A1035" s="124">
        <v>2140136</v>
      </c>
      <c r="B1035" s="8" t="s">
        <v>1889</v>
      </c>
      <c r="C1035" s="9">
        <v>79</v>
      </c>
    </row>
    <row r="1036" s="1" customFormat="1" ht="17.1" customHeight="1" spans="1:3">
      <c r="A1036" s="124">
        <v>2140138</v>
      </c>
      <c r="B1036" s="8" t="s">
        <v>1891</v>
      </c>
      <c r="C1036" s="9">
        <v>34390</v>
      </c>
    </row>
    <row r="1037" s="1" customFormat="1" ht="17.1" customHeight="1" spans="1:3">
      <c r="A1037" s="124">
        <v>2140139</v>
      </c>
      <c r="B1037" s="8" t="s">
        <v>1893</v>
      </c>
      <c r="C1037" s="9">
        <v>431113</v>
      </c>
    </row>
    <row r="1038" s="1" customFormat="1" ht="17.1" customHeight="1" spans="1:3">
      <c r="A1038" s="124">
        <v>2140199</v>
      </c>
      <c r="B1038" s="8" t="s">
        <v>1895</v>
      </c>
      <c r="C1038" s="9">
        <v>247055</v>
      </c>
    </row>
    <row r="1039" s="1" customFormat="1" ht="17.1" customHeight="1" spans="1:3">
      <c r="A1039" s="124">
        <v>21402</v>
      </c>
      <c r="B1039" s="8" t="s">
        <v>1897</v>
      </c>
      <c r="C1039" s="9">
        <v>522634</v>
      </c>
    </row>
    <row r="1040" s="1" customFormat="1" ht="17.1" customHeight="1" spans="1:3">
      <c r="A1040" s="124">
        <v>2140201</v>
      </c>
      <c r="B1040" s="8" t="s">
        <v>170</v>
      </c>
      <c r="C1040" s="9">
        <v>94</v>
      </c>
    </row>
    <row r="1041" s="1" customFormat="1" ht="17.1" customHeight="1" spans="1:3">
      <c r="A1041" s="124">
        <v>2140202</v>
      </c>
      <c r="B1041" s="8" t="s">
        <v>172</v>
      </c>
      <c r="C1041" s="9">
        <v>35</v>
      </c>
    </row>
    <row r="1042" s="1" customFormat="1" ht="17.1" customHeight="1" spans="1:3">
      <c r="A1042" s="124">
        <v>2140203</v>
      </c>
      <c r="B1042" s="8" t="s">
        <v>174</v>
      </c>
      <c r="C1042" s="9">
        <v>0</v>
      </c>
    </row>
    <row r="1043" s="1" customFormat="1" ht="17.1" customHeight="1" spans="1:3">
      <c r="A1043" s="124">
        <v>2140204</v>
      </c>
      <c r="B1043" s="8" t="s">
        <v>1902</v>
      </c>
      <c r="C1043" s="9">
        <v>477899</v>
      </c>
    </row>
    <row r="1044" s="1" customFormat="1" ht="17.1" customHeight="1" spans="1:3">
      <c r="A1044" s="124">
        <v>2140205</v>
      </c>
      <c r="B1044" s="8" t="s">
        <v>1904</v>
      </c>
      <c r="C1044" s="9">
        <v>11052</v>
      </c>
    </row>
    <row r="1045" s="1" customFormat="1" ht="17.1" customHeight="1" spans="1:3">
      <c r="A1045" s="124">
        <v>2140206</v>
      </c>
      <c r="B1045" s="8" t="s">
        <v>1906</v>
      </c>
      <c r="C1045" s="9">
        <v>1580</v>
      </c>
    </row>
    <row r="1046" s="1" customFormat="1" ht="17.1" customHeight="1" spans="1:3">
      <c r="A1046" s="124">
        <v>2140207</v>
      </c>
      <c r="B1046" s="8" t="s">
        <v>1908</v>
      </c>
      <c r="C1046" s="9">
        <v>0</v>
      </c>
    </row>
    <row r="1047" s="1" customFormat="1" ht="17.1" customHeight="1" spans="1:3">
      <c r="A1047" s="124">
        <v>2140208</v>
      </c>
      <c r="B1047" s="8" t="s">
        <v>1910</v>
      </c>
      <c r="C1047" s="9">
        <v>0</v>
      </c>
    </row>
    <row r="1048" s="1" customFormat="1" ht="17.1" customHeight="1" spans="1:3">
      <c r="A1048" s="124">
        <v>2140299</v>
      </c>
      <c r="B1048" s="8" t="s">
        <v>1912</v>
      </c>
      <c r="C1048" s="9">
        <v>31974</v>
      </c>
    </row>
    <row r="1049" s="1" customFormat="1" ht="17.1" customHeight="1" spans="1:3">
      <c r="A1049" s="124">
        <v>21403</v>
      </c>
      <c r="B1049" s="8" t="s">
        <v>1914</v>
      </c>
      <c r="C1049" s="9">
        <v>43906</v>
      </c>
    </row>
    <row r="1050" s="1" customFormat="1" ht="17.1" customHeight="1" spans="1:3">
      <c r="A1050" s="124">
        <v>2140301</v>
      </c>
      <c r="B1050" s="8" t="s">
        <v>170</v>
      </c>
      <c r="C1050" s="9">
        <v>165</v>
      </c>
    </row>
    <row r="1051" s="1" customFormat="1" ht="17.1" customHeight="1" spans="1:3">
      <c r="A1051" s="124">
        <v>2140302</v>
      </c>
      <c r="B1051" s="8" t="s">
        <v>172</v>
      </c>
      <c r="C1051" s="9">
        <v>240</v>
      </c>
    </row>
    <row r="1052" s="1" customFormat="1" ht="17.1" customHeight="1" spans="1:3">
      <c r="A1052" s="124">
        <v>2140303</v>
      </c>
      <c r="B1052" s="8" t="s">
        <v>174</v>
      </c>
      <c r="C1052" s="9">
        <v>0</v>
      </c>
    </row>
    <row r="1053" s="1" customFormat="1" ht="17.1" customHeight="1" spans="1:3">
      <c r="A1053" s="124">
        <v>2140304</v>
      </c>
      <c r="B1053" s="8" t="s">
        <v>1919</v>
      </c>
      <c r="C1053" s="9">
        <v>37905</v>
      </c>
    </row>
    <row r="1054" s="1" customFormat="1" ht="17.1" customHeight="1" spans="1:3">
      <c r="A1054" s="124">
        <v>2140305</v>
      </c>
      <c r="B1054" s="8" t="s">
        <v>1921</v>
      </c>
      <c r="C1054" s="9">
        <v>0</v>
      </c>
    </row>
    <row r="1055" s="1" customFormat="1" ht="17.1" customHeight="1" spans="1:3">
      <c r="A1055" s="124">
        <v>2140306</v>
      </c>
      <c r="B1055" s="8" t="s">
        <v>1923</v>
      </c>
      <c r="C1055" s="9">
        <v>0</v>
      </c>
    </row>
    <row r="1056" s="1" customFormat="1" ht="17.1" customHeight="1" spans="1:3">
      <c r="A1056" s="124">
        <v>2140307</v>
      </c>
      <c r="B1056" s="8" t="s">
        <v>1925</v>
      </c>
      <c r="C1056" s="9">
        <v>120</v>
      </c>
    </row>
    <row r="1057" s="1" customFormat="1" ht="17.1" customHeight="1" spans="1:3">
      <c r="A1057" s="124">
        <v>2140308</v>
      </c>
      <c r="B1057" s="8" t="s">
        <v>1927</v>
      </c>
      <c r="C1057" s="9">
        <v>0</v>
      </c>
    </row>
    <row r="1058" s="1" customFormat="1" ht="17.1" customHeight="1" spans="1:3">
      <c r="A1058" s="124">
        <v>2140399</v>
      </c>
      <c r="B1058" s="8" t="s">
        <v>1929</v>
      </c>
      <c r="C1058" s="9">
        <v>5476</v>
      </c>
    </row>
    <row r="1059" s="1" customFormat="1" ht="17.1" customHeight="1" spans="1:3">
      <c r="A1059" s="124">
        <v>21404</v>
      </c>
      <c r="B1059" s="8" t="s">
        <v>1931</v>
      </c>
      <c r="C1059" s="9">
        <v>135558</v>
      </c>
    </row>
    <row r="1060" s="1" customFormat="1" ht="17.1" customHeight="1" spans="1:3">
      <c r="A1060" s="124">
        <v>2140401</v>
      </c>
      <c r="B1060" s="8" t="s">
        <v>1933</v>
      </c>
      <c r="C1060" s="9">
        <v>57216</v>
      </c>
    </row>
    <row r="1061" s="1" customFormat="1" ht="17.1" customHeight="1" spans="1:3">
      <c r="A1061" s="124">
        <v>2140402</v>
      </c>
      <c r="B1061" s="8" t="s">
        <v>1935</v>
      </c>
      <c r="C1061" s="9">
        <v>42305</v>
      </c>
    </row>
    <row r="1062" s="1" customFormat="1" ht="17.1" customHeight="1" spans="1:3">
      <c r="A1062" s="124">
        <v>2140403</v>
      </c>
      <c r="B1062" s="8" t="s">
        <v>1937</v>
      </c>
      <c r="C1062" s="9">
        <v>35354</v>
      </c>
    </row>
    <row r="1063" s="1" customFormat="1" ht="17.1" customHeight="1" spans="1:3">
      <c r="A1063" s="124">
        <v>2140499</v>
      </c>
      <c r="B1063" s="8" t="s">
        <v>1939</v>
      </c>
      <c r="C1063" s="9">
        <v>683</v>
      </c>
    </row>
    <row r="1064" s="1" customFormat="1" ht="17.1" customHeight="1" spans="1:3">
      <c r="A1064" s="124">
        <v>21405</v>
      </c>
      <c r="B1064" s="8" t="s">
        <v>1941</v>
      </c>
      <c r="C1064" s="9">
        <v>475</v>
      </c>
    </row>
    <row r="1065" s="1" customFormat="1" ht="17.1" customHeight="1" spans="1:3">
      <c r="A1065" s="124">
        <v>2140501</v>
      </c>
      <c r="B1065" s="8" t="s">
        <v>170</v>
      </c>
      <c r="C1065" s="9">
        <v>7</v>
      </c>
    </row>
    <row r="1066" s="1" customFormat="1" ht="17.1" customHeight="1" spans="1:3">
      <c r="A1066" s="124">
        <v>2140502</v>
      </c>
      <c r="B1066" s="8" t="s">
        <v>172</v>
      </c>
      <c r="C1066" s="9">
        <v>0</v>
      </c>
    </row>
    <row r="1067" s="1" customFormat="1" ht="17.1" customHeight="1" spans="1:3">
      <c r="A1067" s="124">
        <v>2140503</v>
      </c>
      <c r="B1067" s="8" t="s">
        <v>174</v>
      </c>
      <c r="C1067" s="9">
        <v>0</v>
      </c>
    </row>
    <row r="1068" s="1" customFormat="1" ht="17.1" customHeight="1" spans="1:3">
      <c r="A1068" s="124">
        <v>2140504</v>
      </c>
      <c r="B1068" s="8" t="s">
        <v>1910</v>
      </c>
      <c r="C1068" s="9">
        <v>41</v>
      </c>
    </row>
    <row r="1069" s="1" customFormat="1" ht="17.1" customHeight="1" spans="1:3">
      <c r="A1069" s="124">
        <v>2140505</v>
      </c>
      <c r="B1069" s="8" t="s">
        <v>1947</v>
      </c>
      <c r="C1069" s="9">
        <v>350</v>
      </c>
    </row>
    <row r="1070" s="1" customFormat="1" ht="17.1" customHeight="1" spans="1:3">
      <c r="A1070" s="124">
        <v>2140599</v>
      </c>
      <c r="B1070" s="8" t="s">
        <v>1949</v>
      </c>
      <c r="C1070" s="9">
        <v>77</v>
      </c>
    </row>
    <row r="1071" s="1" customFormat="1" ht="17.1" customHeight="1" spans="1:3">
      <c r="A1071" s="124">
        <v>21406</v>
      </c>
      <c r="B1071" s="8" t="s">
        <v>1951</v>
      </c>
      <c r="C1071" s="9">
        <v>2762691</v>
      </c>
    </row>
    <row r="1072" s="1" customFormat="1" ht="17.1" customHeight="1" spans="1:3">
      <c r="A1072" s="124">
        <v>2140601</v>
      </c>
      <c r="B1072" s="8" t="s">
        <v>1953</v>
      </c>
      <c r="C1072" s="9">
        <v>1632835</v>
      </c>
    </row>
    <row r="1073" s="1" customFormat="1" ht="17.1" customHeight="1" spans="1:3">
      <c r="A1073" s="124">
        <v>2140602</v>
      </c>
      <c r="B1073" s="8" t="s">
        <v>1955</v>
      </c>
      <c r="C1073" s="9">
        <v>1053446</v>
      </c>
    </row>
    <row r="1074" s="1" customFormat="1" ht="17.1" customHeight="1" spans="1:3">
      <c r="A1074" s="124">
        <v>2140603</v>
      </c>
      <c r="B1074" s="8" t="s">
        <v>1957</v>
      </c>
      <c r="C1074" s="9">
        <v>64</v>
      </c>
    </row>
    <row r="1075" s="1" customFormat="1" ht="17.1" customHeight="1" spans="1:3">
      <c r="A1075" s="124">
        <v>2140699</v>
      </c>
      <c r="B1075" s="8" t="s">
        <v>1959</v>
      </c>
      <c r="C1075" s="9">
        <v>76346</v>
      </c>
    </row>
    <row r="1076" s="1" customFormat="1" ht="17.1" customHeight="1" spans="1:3">
      <c r="A1076" s="124">
        <v>21499</v>
      </c>
      <c r="B1076" s="8" t="s">
        <v>1961</v>
      </c>
      <c r="C1076" s="9">
        <v>202221</v>
      </c>
    </row>
    <row r="1077" s="1" customFormat="1" ht="17.1" customHeight="1" spans="1:3">
      <c r="A1077" s="124">
        <v>2149901</v>
      </c>
      <c r="B1077" s="8" t="s">
        <v>1963</v>
      </c>
      <c r="C1077" s="9">
        <v>2841</v>
      </c>
    </row>
    <row r="1078" s="1" customFormat="1" ht="17.1" customHeight="1" spans="1:3">
      <c r="A1078" s="124">
        <v>2149999</v>
      </c>
      <c r="B1078" s="8" t="s">
        <v>1965</v>
      </c>
      <c r="C1078" s="9">
        <v>199380</v>
      </c>
    </row>
    <row r="1079" s="1" customFormat="1" ht="17.1" customHeight="1" spans="1:3">
      <c r="A1079" s="124">
        <v>215</v>
      </c>
      <c r="B1079" s="8" t="s">
        <v>1967</v>
      </c>
      <c r="C1079" s="9">
        <v>1101852</v>
      </c>
    </row>
    <row r="1080" s="1" customFormat="1" ht="17.1" customHeight="1" spans="1:3">
      <c r="A1080" s="124">
        <v>21501</v>
      </c>
      <c r="B1080" s="8" t="s">
        <v>1969</v>
      </c>
      <c r="C1080" s="9">
        <v>46828</v>
      </c>
    </row>
    <row r="1081" s="1" customFormat="1" ht="17.1" customHeight="1" spans="1:3">
      <c r="A1081" s="124">
        <v>2150101</v>
      </c>
      <c r="B1081" s="8" t="s">
        <v>170</v>
      </c>
      <c r="C1081" s="9">
        <v>7928</v>
      </c>
    </row>
    <row r="1082" s="1" customFormat="1" ht="17.1" customHeight="1" spans="1:3">
      <c r="A1082" s="124">
        <v>2150102</v>
      </c>
      <c r="B1082" s="8" t="s">
        <v>172</v>
      </c>
      <c r="C1082" s="9">
        <v>1421</v>
      </c>
    </row>
    <row r="1083" s="1" customFormat="1" ht="17.1" customHeight="1" spans="1:3">
      <c r="A1083" s="124">
        <v>2150103</v>
      </c>
      <c r="B1083" s="8" t="s">
        <v>174</v>
      </c>
      <c r="C1083" s="9">
        <v>0</v>
      </c>
    </row>
    <row r="1084" s="1" customFormat="1" ht="17.1" customHeight="1" spans="1:3">
      <c r="A1084" s="124">
        <v>2150104</v>
      </c>
      <c r="B1084" s="8" t="s">
        <v>1974</v>
      </c>
      <c r="C1084" s="9">
        <v>2225</v>
      </c>
    </row>
    <row r="1085" s="1" customFormat="1" ht="17.1" customHeight="1" spans="1:3">
      <c r="A1085" s="124">
        <v>2150105</v>
      </c>
      <c r="B1085" s="8" t="s">
        <v>1976</v>
      </c>
      <c r="C1085" s="9">
        <v>0</v>
      </c>
    </row>
    <row r="1086" s="1" customFormat="1" ht="17.1" customHeight="1" spans="1:3">
      <c r="A1086" s="124">
        <v>2150106</v>
      </c>
      <c r="B1086" s="8" t="s">
        <v>1978</v>
      </c>
      <c r="C1086" s="9">
        <v>10</v>
      </c>
    </row>
    <row r="1087" s="1" customFormat="1" ht="17.1" customHeight="1" spans="1:3">
      <c r="A1087" s="124">
        <v>2150107</v>
      </c>
      <c r="B1087" s="8" t="s">
        <v>1980</v>
      </c>
      <c r="C1087" s="9">
        <v>10823</v>
      </c>
    </row>
    <row r="1088" s="1" customFormat="1" ht="17.1" customHeight="1" spans="1:3">
      <c r="A1088" s="124">
        <v>2150108</v>
      </c>
      <c r="B1088" s="8" t="s">
        <v>1982</v>
      </c>
      <c r="C1088" s="9">
        <v>0</v>
      </c>
    </row>
    <row r="1089" s="1" customFormat="1" ht="17.1" customHeight="1" spans="1:3">
      <c r="A1089" s="124">
        <v>2150199</v>
      </c>
      <c r="B1089" s="8" t="s">
        <v>1984</v>
      </c>
      <c r="C1089" s="9">
        <v>24421</v>
      </c>
    </row>
    <row r="1090" s="1" customFormat="1" ht="17.1" customHeight="1" spans="1:3">
      <c r="A1090" s="124">
        <v>21502</v>
      </c>
      <c r="B1090" s="8" t="s">
        <v>1986</v>
      </c>
      <c r="C1090" s="9">
        <v>48467</v>
      </c>
    </row>
    <row r="1091" s="1" customFormat="1" ht="17.1" customHeight="1" spans="1:3">
      <c r="A1091" s="124">
        <v>2150201</v>
      </c>
      <c r="B1091" s="8" t="s">
        <v>170</v>
      </c>
      <c r="C1091" s="9">
        <v>2051</v>
      </c>
    </row>
    <row r="1092" s="1" customFormat="1" ht="17.1" customHeight="1" spans="1:3">
      <c r="A1092" s="124">
        <v>2150202</v>
      </c>
      <c r="B1092" s="8" t="s">
        <v>172</v>
      </c>
      <c r="C1092" s="9">
        <v>191</v>
      </c>
    </row>
    <row r="1093" s="1" customFormat="1" ht="17.1" customHeight="1" spans="1:3">
      <c r="A1093" s="124">
        <v>2150203</v>
      </c>
      <c r="B1093" s="8" t="s">
        <v>174</v>
      </c>
      <c r="C1093" s="9">
        <v>74</v>
      </c>
    </row>
    <row r="1094" s="1" customFormat="1" ht="17.1" customHeight="1" spans="1:3">
      <c r="A1094" s="124">
        <v>2150204</v>
      </c>
      <c r="B1094" s="8" t="s">
        <v>1991</v>
      </c>
      <c r="C1094" s="9">
        <v>110</v>
      </c>
    </row>
    <row r="1095" s="1" customFormat="1" ht="17.1" customHeight="1" spans="1:3">
      <c r="A1095" s="124">
        <v>2150205</v>
      </c>
      <c r="B1095" s="8" t="s">
        <v>1993</v>
      </c>
      <c r="C1095" s="9">
        <v>8250</v>
      </c>
    </row>
    <row r="1096" s="1" customFormat="1" ht="17.1" customHeight="1" spans="1:3">
      <c r="A1096" s="124">
        <v>2150206</v>
      </c>
      <c r="B1096" s="8" t="s">
        <v>1995</v>
      </c>
      <c r="C1096" s="9">
        <v>0</v>
      </c>
    </row>
    <row r="1097" s="1" customFormat="1" ht="17.1" customHeight="1" spans="1:3">
      <c r="A1097" s="124">
        <v>2150207</v>
      </c>
      <c r="B1097" s="8" t="s">
        <v>1997</v>
      </c>
      <c r="C1097" s="9">
        <v>640</v>
      </c>
    </row>
    <row r="1098" s="1" customFormat="1" ht="17.1" customHeight="1" spans="1:3">
      <c r="A1098" s="124">
        <v>2150208</v>
      </c>
      <c r="B1098" s="8" t="s">
        <v>1999</v>
      </c>
      <c r="C1098" s="9">
        <v>6674</v>
      </c>
    </row>
    <row r="1099" s="1" customFormat="1" ht="17.1" customHeight="1" spans="1:3">
      <c r="A1099" s="124">
        <v>2150209</v>
      </c>
      <c r="B1099" s="8" t="s">
        <v>2001</v>
      </c>
      <c r="C1099" s="9">
        <v>0</v>
      </c>
    </row>
    <row r="1100" s="1" customFormat="1" ht="17.1" customHeight="1" spans="1:3">
      <c r="A1100" s="124">
        <v>2150210</v>
      </c>
      <c r="B1100" s="8" t="s">
        <v>2003</v>
      </c>
      <c r="C1100" s="9">
        <v>0</v>
      </c>
    </row>
    <row r="1101" s="1" customFormat="1" ht="17.1" customHeight="1" spans="1:3">
      <c r="A1101" s="124">
        <v>2150212</v>
      </c>
      <c r="B1101" s="8" t="s">
        <v>2005</v>
      </c>
      <c r="C1101" s="9">
        <v>0</v>
      </c>
    </row>
    <row r="1102" s="1" customFormat="1" ht="17.1" customHeight="1" spans="1:3">
      <c r="A1102" s="124">
        <v>2150213</v>
      </c>
      <c r="B1102" s="8" t="s">
        <v>2007</v>
      </c>
      <c r="C1102" s="9">
        <v>0</v>
      </c>
    </row>
    <row r="1103" s="1" customFormat="1" ht="17.1" customHeight="1" spans="1:3">
      <c r="A1103" s="124">
        <v>2150214</v>
      </c>
      <c r="B1103" s="8" t="s">
        <v>2009</v>
      </c>
      <c r="C1103" s="9">
        <v>0</v>
      </c>
    </row>
    <row r="1104" s="1" customFormat="1" ht="17.1" customHeight="1" spans="1:3">
      <c r="A1104" s="124">
        <v>2150215</v>
      </c>
      <c r="B1104" s="8" t="s">
        <v>2011</v>
      </c>
      <c r="C1104" s="9">
        <v>412</v>
      </c>
    </row>
    <row r="1105" s="1" customFormat="1" ht="17.1" customHeight="1" spans="1:3">
      <c r="A1105" s="124">
        <v>2150299</v>
      </c>
      <c r="B1105" s="8" t="s">
        <v>2013</v>
      </c>
      <c r="C1105" s="9">
        <v>30065</v>
      </c>
    </row>
    <row r="1106" s="1" customFormat="1" ht="17.1" customHeight="1" spans="1:3">
      <c r="A1106" s="124">
        <v>21503</v>
      </c>
      <c r="B1106" s="8" t="s">
        <v>2015</v>
      </c>
      <c r="C1106" s="9">
        <v>90</v>
      </c>
    </row>
    <row r="1107" s="1" customFormat="1" ht="17.1" customHeight="1" spans="1:3">
      <c r="A1107" s="124">
        <v>2150301</v>
      </c>
      <c r="B1107" s="8" t="s">
        <v>170</v>
      </c>
      <c r="C1107" s="9">
        <v>60</v>
      </c>
    </row>
    <row r="1108" s="1" customFormat="1" ht="17.1" customHeight="1" spans="1:3">
      <c r="A1108" s="124">
        <v>2150302</v>
      </c>
      <c r="B1108" s="8" t="s">
        <v>172</v>
      </c>
      <c r="C1108" s="9">
        <v>0</v>
      </c>
    </row>
    <row r="1109" s="1" customFormat="1" ht="17.1" customHeight="1" spans="1:3">
      <c r="A1109" s="124">
        <v>2150303</v>
      </c>
      <c r="B1109" s="8" t="s">
        <v>174</v>
      </c>
      <c r="C1109" s="9">
        <v>30</v>
      </c>
    </row>
    <row r="1110" s="1" customFormat="1" ht="17.1" customHeight="1" spans="1:3">
      <c r="A1110" s="124">
        <v>2150399</v>
      </c>
      <c r="B1110" s="8" t="s">
        <v>2020</v>
      </c>
      <c r="C1110" s="9">
        <v>0</v>
      </c>
    </row>
    <row r="1111" s="1" customFormat="1" ht="17.1" customHeight="1" spans="1:3">
      <c r="A1111" s="124">
        <v>21505</v>
      </c>
      <c r="B1111" s="8" t="s">
        <v>2022</v>
      </c>
      <c r="C1111" s="9">
        <v>198316</v>
      </c>
    </row>
    <row r="1112" s="1" customFormat="1" ht="17.1" customHeight="1" spans="1:3">
      <c r="A1112" s="124">
        <v>2150501</v>
      </c>
      <c r="B1112" s="8" t="s">
        <v>170</v>
      </c>
      <c r="C1112" s="9">
        <v>15949</v>
      </c>
    </row>
    <row r="1113" s="1" customFormat="1" ht="17.1" customHeight="1" spans="1:3">
      <c r="A1113" s="124">
        <v>2150502</v>
      </c>
      <c r="B1113" s="8" t="s">
        <v>172</v>
      </c>
      <c r="C1113" s="9">
        <v>2214</v>
      </c>
    </row>
    <row r="1114" s="1" customFormat="1" ht="17.1" customHeight="1" spans="1:3">
      <c r="A1114" s="124">
        <v>2150503</v>
      </c>
      <c r="B1114" s="8" t="s">
        <v>174</v>
      </c>
      <c r="C1114" s="9">
        <v>330</v>
      </c>
    </row>
    <row r="1115" s="1" customFormat="1" ht="17.1" customHeight="1" spans="1:3">
      <c r="A1115" s="124">
        <v>2150505</v>
      </c>
      <c r="B1115" s="8" t="s">
        <v>2027</v>
      </c>
      <c r="C1115" s="9">
        <v>0</v>
      </c>
    </row>
    <row r="1116" s="1" customFormat="1" ht="17.1" customHeight="1" spans="1:3">
      <c r="A1116" s="124">
        <v>2150506</v>
      </c>
      <c r="B1116" s="8" t="s">
        <v>2029</v>
      </c>
      <c r="C1116" s="9">
        <v>291</v>
      </c>
    </row>
    <row r="1117" s="1" customFormat="1" ht="17.1" customHeight="1" spans="1:3">
      <c r="A1117" s="124">
        <v>2150507</v>
      </c>
      <c r="B1117" s="8" t="s">
        <v>2031</v>
      </c>
      <c r="C1117" s="9">
        <v>1395</v>
      </c>
    </row>
    <row r="1118" s="1" customFormat="1" ht="17.1" customHeight="1" spans="1:3">
      <c r="A1118" s="124">
        <v>2150508</v>
      </c>
      <c r="B1118" s="8" t="s">
        <v>2033</v>
      </c>
      <c r="C1118" s="9">
        <v>258</v>
      </c>
    </row>
    <row r="1119" s="1" customFormat="1" ht="17.1" customHeight="1" spans="1:3">
      <c r="A1119" s="124">
        <v>2150509</v>
      </c>
      <c r="B1119" s="8" t="s">
        <v>2035</v>
      </c>
      <c r="C1119" s="9">
        <v>0</v>
      </c>
    </row>
    <row r="1120" s="1" customFormat="1" ht="17.1" customHeight="1" spans="1:3">
      <c r="A1120" s="124">
        <v>2150510</v>
      </c>
      <c r="B1120" s="8" t="s">
        <v>2037</v>
      </c>
      <c r="C1120" s="9">
        <v>161611</v>
      </c>
    </row>
    <row r="1121" s="1" customFormat="1" ht="17.1" customHeight="1" spans="1:3">
      <c r="A1121" s="124">
        <v>2150511</v>
      </c>
      <c r="B1121" s="8" t="s">
        <v>2039</v>
      </c>
      <c r="C1121" s="9">
        <v>2986</v>
      </c>
    </row>
    <row r="1122" s="1" customFormat="1" ht="17.1" customHeight="1" spans="1:3">
      <c r="A1122" s="124">
        <v>2150513</v>
      </c>
      <c r="B1122" s="8" t="s">
        <v>1910</v>
      </c>
      <c r="C1122" s="9">
        <v>2</v>
      </c>
    </row>
    <row r="1123" s="1" customFormat="1" ht="17.1" customHeight="1" spans="1:3">
      <c r="A1123" s="124">
        <v>2150515</v>
      </c>
      <c r="B1123" s="8" t="s">
        <v>2042</v>
      </c>
      <c r="C1123" s="9">
        <v>0</v>
      </c>
    </row>
    <row r="1124" s="1" customFormat="1" ht="17.1" customHeight="1" spans="1:3">
      <c r="A1124" s="124">
        <v>2150599</v>
      </c>
      <c r="B1124" s="8" t="s">
        <v>2044</v>
      </c>
      <c r="C1124" s="9">
        <v>13280</v>
      </c>
    </row>
    <row r="1125" s="1" customFormat="1" ht="17.1" customHeight="1" spans="1:3">
      <c r="A1125" s="124">
        <v>21506</v>
      </c>
      <c r="B1125" s="8" t="s">
        <v>2046</v>
      </c>
      <c r="C1125" s="9">
        <v>95048</v>
      </c>
    </row>
    <row r="1126" s="1" customFormat="1" ht="17.1" customHeight="1" spans="1:3">
      <c r="A1126" s="124">
        <v>2150601</v>
      </c>
      <c r="B1126" s="8" t="s">
        <v>170</v>
      </c>
      <c r="C1126" s="9">
        <v>26908</v>
      </c>
    </row>
    <row r="1127" s="1" customFormat="1" ht="17.1" customHeight="1" spans="1:3">
      <c r="A1127" s="124">
        <v>2150602</v>
      </c>
      <c r="B1127" s="8" t="s">
        <v>172</v>
      </c>
      <c r="C1127" s="9">
        <v>4825</v>
      </c>
    </row>
    <row r="1128" s="1" customFormat="1" ht="17.1" customHeight="1" spans="1:3">
      <c r="A1128" s="124">
        <v>2150603</v>
      </c>
      <c r="B1128" s="8" t="s">
        <v>174</v>
      </c>
      <c r="C1128" s="9">
        <v>309</v>
      </c>
    </row>
    <row r="1129" s="1" customFormat="1" ht="17.1" customHeight="1" spans="1:3">
      <c r="A1129" s="124">
        <v>2150604</v>
      </c>
      <c r="B1129" s="8" t="s">
        <v>3289</v>
      </c>
      <c r="C1129" s="9">
        <v>0</v>
      </c>
    </row>
    <row r="1130" s="1" customFormat="1" ht="17.1" customHeight="1" spans="1:3">
      <c r="A1130" s="124">
        <v>2150605</v>
      </c>
      <c r="B1130" s="8" t="s">
        <v>2051</v>
      </c>
      <c r="C1130" s="9">
        <v>12908</v>
      </c>
    </row>
    <row r="1131" s="1" customFormat="1" ht="17.1" customHeight="1" spans="1:3">
      <c r="A1131" s="124">
        <v>2150606</v>
      </c>
      <c r="B1131" s="8" t="s">
        <v>2053</v>
      </c>
      <c r="C1131" s="9">
        <v>1986</v>
      </c>
    </row>
    <row r="1132" s="1" customFormat="1" ht="17.1" customHeight="1" spans="1:3">
      <c r="A1132" s="124">
        <v>2150607</v>
      </c>
      <c r="B1132" s="8" t="s">
        <v>2055</v>
      </c>
      <c r="C1132" s="9">
        <v>36644</v>
      </c>
    </row>
    <row r="1133" s="1" customFormat="1" ht="17.1" customHeight="1" spans="1:3">
      <c r="A1133" s="124">
        <v>2150699</v>
      </c>
      <c r="B1133" s="8" t="s">
        <v>2057</v>
      </c>
      <c r="C1133" s="9">
        <v>11468</v>
      </c>
    </row>
    <row r="1134" s="1" customFormat="1" ht="17.1" customHeight="1" spans="1:3">
      <c r="A1134" s="124">
        <v>21507</v>
      </c>
      <c r="B1134" s="8" t="s">
        <v>2059</v>
      </c>
      <c r="C1134" s="9">
        <v>13498</v>
      </c>
    </row>
    <row r="1135" s="1" customFormat="1" ht="17.1" customHeight="1" spans="1:3">
      <c r="A1135" s="124">
        <v>2150701</v>
      </c>
      <c r="B1135" s="8" t="s">
        <v>170</v>
      </c>
      <c r="C1135" s="9">
        <v>5675</v>
      </c>
    </row>
    <row r="1136" s="1" customFormat="1" ht="17.1" customHeight="1" spans="1:3">
      <c r="A1136" s="124">
        <v>2150702</v>
      </c>
      <c r="B1136" s="8" t="s">
        <v>172</v>
      </c>
      <c r="C1136" s="9">
        <v>828</v>
      </c>
    </row>
    <row r="1137" s="1" customFormat="1" ht="17.1" customHeight="1" spans="1:3">
      <c r="A1137" s="124">
        <v>2150703</v>
      </c>
      <c r="B1137" s="8" t="s">
        <v>174</v>
      </c>
      <c r="C1137" s="9">
        <v>92</v>
      </c>
    </row>
    <row r="1138" s="1" customFormat="1" ht="17.1" customHeight="1" spans="1:3">
      <c r="A1138" s="124">
        <v>2150704</v>
      </c>
      <c r="B1138" s="8" t="s">
        <v>2064</v>
      </c>
      <c r="C1138" s="9">
        <v>0</v>
      </c>
    </row>
    <row r="1139" s="1" customFormat="1" ht="17.1" customHeight="1" spans="1:3">
      <c r="A1139" s="124">
        <v>2150705</v>
      </c>
      <c r="B1139" s="8" t="s">
        <v>3290</v>
      </c>
      <c r="C1139" s="9">
        <v>0</v>
      </c>
    </row>
    <row r="1140" s="1" customFormat="1" ht="17.1" customHeight="1" spans="1:3">
      <c r="A1140" s="124">
        <v>2150799</v>
      </c>
      <c r="B1140" s="8" t="s">
        <v>2066</v>
      </c>
      <c r="C1140" s="9">
        <v>6903</v>
      </c>
    </row>
    <row r="1141" s="1" customFormat="1" ht="17.1" customHeight="1" spans="1:3">
      <c r="A1141" s="124">
        <v>21508</v>
      </c>
      <c r="B1141" s="8" t="s">
        <v>2068</v>
      </c>
      <c r="C1141" s="9">
        <v>456713</v>
      </c>
    </row>
    <row r="1142" s="1" customFormat="1" ht="17.1" customHeight="1" spans="1:3">
      <c r="A1142" s="124">
        <v>2150801</v>
      </c>
      <c r="B1142" s="8" t="s">
        <v>170</v>
      </c>
      <c r="C1142" s="9">
        <v>2202</v>
      </c>
    </row>
    <row r="1143" s="1" customFormat="1" ht="17.1" customHeight="1" spans="1:3">
      <c r="A1143" s="124">
        <v>2150802</v>
      </c>
      <c r="B1143" s="8" t="s">
        <v>172</v>
      </c>
      <c r="C1143" s="9">
        <v>128</v>
      </c>
    </row>
    <row r="1144" s="1" customFormat="1" ht="17.1" customHeight="1" spans="1:3">
      <c r="A1144" s="124">
        <v>2150803</v>
      </c>
      <c r="B1144" s="8" t="s">
        <v>174</v>
      </c>
      <c r="C1144" s="9">
        <v>151</v>
      </c>
    </row>
    <row r="1145" s="1" customFormat="1" ht="17.1" customHeight="1" spans="1:3">
      <c r="A1145" s="124">
        <v>2150804</v>
      </c>
      <c r="B1145" s="8" t="s">
        <v>2073</v>
      </c>
      <c r="C1145" s="9">
        <v>2895</v>
      </c>
    </row>
    <row r="1146" s="1" customFormat="1" ht="17.1" customHeight="1" spans="1:3">
      <c r="A1146" s="124">
        <v>2150805</v>
      </c>
      <c r="B1146" s="8" t="s">
        <v>2075</v>
      </c>
      <c r="C1146" s="9">
        <v>248853</v>
      </c>
    </row>
    <row r="1147" s="1" customFormat="1" ht="17.1" customHeight="1" spans="1:3">
      <c r="A1147" s="124">
        <v>2150899</v>
      </c>
      <c r="B1147" s="8" t="s">
        <v>2077</v>
      </c>
      <c r="C1147" s="9">
        <v>202484</v>
      </c>
    </row>
    <row r="1148" s="1" customFormat="1" ht="17.1" customHeight="1" spans="1:3">
      <c r="A1148" s="124">
        <v>21599</v>
      </c>
      <c r="B1148" s="8" t="s">
        <v>2079</v>
      </c>
      <c r="C1148" s="9">
        <v>242892</v>
      </c>
    </row>
    <row r="1149" s="1" customFormat="1" ht="17.1" customHeight="1" spans="1:3">
      <c r="A1149" s="124">
        <v>2159901</v>
      </c>
      <c r="B1149" s="8" t="s">
        <v>2081</v>
      </c>
      <c r="C1149" s="9">
        <v>0</v>
      </c>
    </row>
    <row r="1150" s="1" customFormat="1" ht="17.1" customHeight="1" spans="1:3">
      <c r="A1150" s="124">
        <v>2159902</v>
      </c>
      <c r="B1150" s="8" t="s">
        <v>2083</v>
      </c>
      <c r="C1150" s="9">
        <v>18124</v>
      </c>
    </row>
    <row r="1151" s="1" customFormat="1" ht="17.1" customHeight="1" spans="1:3">
      <c r="A1151" s="124">
        <v>2159904</v>
      </c>
      <c r="B1151" s="8" t="s">
        <v>2085</v>
      </c>
      <c r="C1151" s="9">
        <v>27567</v>
      </c>
    </row>
    <row r="1152" s="1" customFormat="1" ht="17.1" customHeight="1" spans="1:3">
      <c r="A1152" s="124">
        <v>2159905</v>
      </c>
      <c r="B1152" s="8" t="s">
        <v>2087</v>
      </c>
      <c r="C1152" s="9">
        <v>10</v>
      </c>
    </row>
    <row r="1153" s="1" customFormat="1" ht="17.1" customHeight="1" spans="1:3">
      <c r="A1153" s="124">
        <v>2159906</v>
      </c>
      <c r="B1153" s="8" t="s">
        <v>2089</v>
      </c>
      <c r="C1153" s="9">
        <v>100</v>
      </c>
    </row>
    <row r="1154" s="1" customFormat="1" ht="17.1" customHeight="1" spans="1:3">
      <c r="A1154" s="124">
        <v>2159999</v>
      </c>
      <c r="B1154" s="8" t="s">
        <v>2091</v>
      </c>
      <c r="C1154" s="9">
        <v>197091</v>
      </c>
    </row>
    <row r="1155" s="1" customFormat="1" ht="17.1" customHeight="1" spans="1:3">
      <c r="A1155" s="124">
        <v>216</v>
      </c>
      <c r="B1155" s="8" t="s">
        <v>2093</v>
      </c>
      <c r="C1155" s="9">
        <v>335852</v>
      </c>
    </row>
    <row r="1156" s="1" customFormat="1" ht="17.1" customHeight="1" spans="1:3">
      <c r="A1156" s="124">
        <v>21602</v>
      </c>
      <c r="B1156" s="8" t="s">
        <v>2095</v>
      </c>
      <c r="C1156" s="9">
        <v>103184</v>
      </c>
    </row>
    <row r="1157" s="1" customFormat="1" ht="17.1" customHeight="1" spans="1:3">
      <c r="A1157" s="124">
        <v>2160201</v>
      </c>
      <c r="B1157" s="8" t="s">
        <v>170</v>
      </c>
      <c r="C1157" s="9">
        <v>14933</v>
      </c>
    </row>
    <row r="1158" s="1" customFormat="1" ht="17.1" customHeight="1" spans="1:3">
      <c r="A1158" s="124">
        <v>2160202</v>
      </c>
      <c r="B1158" s="8" t="s">
        <v>172</v>
      </c>
      <c r="C1158" s="9">
        <v>917</v>
      </c>
    </row>
    <row r="1159" s="1" customFormat="1" ht="17.1" customHeight="1" spans="1:3">
      <c r="A1159" s="124">
        <v>2160203</v>
      </c>
      <c r="B1159" s="8" t="s">
        <v>174</v>
      </c>
      <c r="C1159" s="9">
        <v>3</v>
      </c>
    </row>
    <row r="1160" s="1" customFormat="1" ht="17.1" customHeight="1" spans="1:3">
      <c r="A1160" s="124">
        <v>2160216</v>
      </c>
      <c r="B1160" s="8" t="s">
        <v>2100</v>
      </c>
      <c r="C1160" s="9">
        <v>3</v>
      </c>
    </row>
    <row r="1161" s="1" customFormat="1" ht="17.1" customHeight="1" spans="1:3">
      <c r="A1161" s="124">
        <v>2160217</v>
      </c>
      <c r="B1161" s="8" t="s">
        <v>2102</v>
      </c>
      <c r="C1161" s="9">
        <v>486</v>
      </c>
    </row>
    <row r="1162" s="1" customFormat="1" ht="17.1" customHeight="1" spans="1:3">
      <c r="A1162" s="124">
        <v>2160218</v>
      </c>
      <c r="B1162" s="8" t="s">
        <v>2104</v>
      </c>
      <c r="C1162" s="9">
        <v>1009</v>
      </c>
    </row>
    <row r="1163" s="1" customFormat="1" ht="17.1" customHeight="1" spans="1:3">
      <c r="A1163" s="124">
        <v>2160219</v>
      </c>
      <c r="B1163" s="8" t="s">
        <v>2106</v>
      </c>
      <c r="C1163" s="9">
        <v>10595</v>
      </c>
    </row>
    <row r="1164" s="1" customFormat="1" ht="17.1" customHeight="1" spans="1:3">
      <c r="A1164" s="124">
        <v>2160250</v>
      </c>
      <c r="B1164" s="8" t="s">
        <v>189</v>
      </c>
      <c r="C1164" s="9">
        <v>701</v>
      </c>
    </row>
    <row r="1165" s="1" customFormat="1" ht="17.1" customHeight="1" spans="1:3">
      <c r="A1165" s="124">
        <v>2160299</v>
      </c>
      <c r="B1165" s="8" t="s">
        <v>2109</v>
      </c>
      <c r="C1165" s="9">
        <v>74537</v>
      </c>
    </row>
    <row r="1166" s="1" customFormat="1" ht="17.1" customHeight="1" spans="1:3">
      <c r="A1166" s="124">
        <v>21605</v>
      </c>
      <c r="B1166" s="8" t="s">
        <v>2111</v>
      </c>
      <c r="C1166" s="9">
        <v>156674</v>
      </c>
    </row>
    <row r="1167" s="1" customFormat="1" ht="17.1" customHeight="1" spans="1:3">
      <c r="A1167" s="124">
        <v>2160501</v>
      </c>
      <c r="B1167" s="8" t="s">
        <v>170</v>
      </c>
      <c r="C1167" s="9">
        <v>14716</v>
      </c>
    </row>
    <row r="1168" s="1" customFormat="1" ht="17.1" customHeight="1" spans="1:3">
      <c r="A1168" s="124">
        <v>2160502</v>
      </c>
      <c r="B1168" s="8" t="s">
        <v>172</v>
      </c>
      <c r="C1168" s="9">
        <v>1556</v>
      </c>
    </row>
    <row r="1169" s="1" customFormat="1" ht="17.1" customHeight="1" spans="1:3">
      <c r="A1169" s="124">
        <v>2160503</v>
      </c>
      <c r="B1169" s="8" t="s">
        <v>174</v>
      </c>
      <c r="C1169" s="9">
        <v>3197</v>
      </c>
    </row>
    <row r="1170" s="1" customFormat="1" ht="17.1" customHeight="1" spans="1:3">
      <c r="A1170" s="124">
        <v>2160504</v>
      </c>
      <c r="B1170" s="8" t="s">
        <v>2116</v>
      </c>
      <c r="C1170" s="9">
        <v>27738</v>
      </c>
    </row>
    <row r="1171" s="1" customFormat="1" ht="17.1" customHeight="1" spans="1:3">
      <c r="A1171" s="124">
        <v>2160505</v>
      </c>
      <c r="B1171" s="8" t="s">
        <v>2118</v>
      </c>
      <c r="C1171" s="9">
        <v>3633</v>
      </c>
    </row>
    <row r="1172" s="1" customFormat="1" ht="17.1" customHeight="1" spans="1:3">
      <c r="A1172" s="124">
        <v>2160599</v>
      </c>
      <c r="B1172" s="8" t="s">
        <v>2120</v>
      </c>
      <c r="C1172" s="9">
        <v>105834</v>
      </c>
    </row>
    <row r="1173" s="1" customFormat="1" ht="17.1" customHeight="1" spans="1:3">
      <c r="A1173" s="124">
        <v>21606</v>
      </c>
      <c r="B1173" s="8" t="s">
        <v>2122</v>
      </c>
      <c r="C1173" s="9">
        <v>47721</v>
      </c>
    </row>
    <row r="1174" s="1" customFormat="1" ht="17.1" customHeight="1" spans="1:3">
      <c r="A1174" s="124">
        <v>2160601</v>
      </c>
      <c r="B1174" s="8" t="s">
        <v>170</v>
      </c>
      <c r="C1174" s="9">
        <v>590</v>
      </c>
    </row>
    <row r="1175" s="1" customFormat="1" ht="17.1" customHeight="1" spans="1:3">
      <c r="A1175" s="124">
        <v>2160602</v>
      </c>
      <c r="B1175" s="8" t="s">
        <v>172</v>
      </c>
      <c r="C1175" s="9">
        <v>352</v>
      </c>
    </row>
    <row r="1176" s="1" customFormat="1" ht="17.1" customHeight="1" spans="1:3">
      <c r="A1176" s="124">
        <v>2160603</v>
      </c>
      <c r="B1176" s="8" t="s">
        <v>174</v>
      </c>
      <c r="C1176" s="9">
        <v>23</v>
      </c>
    </row>
    <row r="1177" s="1" customFormat="1" ht="17.1" customHeight="1" spans="1:3">
      <c r="A1177" s="124">
        <v>2160607</v>
      </c>
      <c r="B1177" s="8" t="s">
        <v>2127</v>
      </c>
      <c r="C1177" s="9">
        <v>10</v>
      </c>
    </row>
    <row r="1178" s="1" customFormat="1" ht="17.1" customHeight="1" spans="1:3">
      <c r="A1178" s="124">
        <v>2160699</v>
      </c>
      <c r="B1178" s="8" t="s">
        <v>2129</v>
      </c>
      <c r="C1178" s="9">
        <v>46746</v>
      </c>
    </row>
    <row r="1179" s="1" customFormat="1" ht="17.1" customHeight="1" spans="1:3">
      <c r="A1179" s="124">
        <v>21699</v>
      </c>
      <c r="B1179" s="8" t="s">
        <v>2131</v>
      </c>
      <c r="C1179" s="9">
        <v>28273</v>
      </c>
    </row>
    <row r="1180" s="1" customFormat="1" ht="17.1" customHeight="1" spans="1:3">
      <c r="A1180" s="124">
        <v>2169901</v>
      </c>
      <c r="B1180" s="8" t="s">
        <v>2133</v>
      </c>
      <c r="C1180" s="9">
        <v>6364</v>
      </c>
    </row>
    <row r="1181" s="1" customFormat="1" ht="17.1" customHeight="1" spans="1:3">
      <c r="A1181" s="124">
        <v>2169999</v>
      </c>
      <c r="B1181" s="8" t="s">
        <v>2135</v>
      </c>
      <c r="C1181" s="9">
        <v>21909</v>
      </c>
    </row>
    <row r="1182" s="1" customFormat="1" ht="17.1" customHeight="1" spans="1:3">
      <c r="A1182" s="124">
        <v>217</v>
      </c>
      <c r="B1182" s="8" t="s">
        <v>2137</v>
      </c>
      <c r="C1182" s="9">
        <v>23159</v>
      </c>
    </row>
    <row r="1183" s="1" customFormat="1" ht="17.1" customHeight="1" spans="1:3">
      <c r="A1183" s="124">
        <v>21701</v>
      </c>
      <c r="B1183" s="8" t="s">
        <v>2139</v>
      </c>
      <c r="C1183" s="9">
        <v>1422</v>
      </c>
    </row>
    <row r="1184" s="1" customFormat="1" ht="17.1" customHeight="1" spans="1:3">
      <c r="A1184" s="124">
        <v>2170101</v>
      </c>
      <c r="B1184" s="8" t="s">
        <v>170</v>
      </c>
      <c r="C1184" s="9">
        <v>595</v>
      </c>
    </row>
    <row r="1185" s="1" customFormat="1" ht="17.1" customHeight="1" spans="1:3">
      <c r="A1185" s="124">
        <v>2170102</v>
      </c>
      <c r="B1185" s="8" t="s">
        <v>172</v>
      </c>
      <c r="C1185" s="9">
        <v>310</v>
      </c>
    </row>
    <row r="1186" s="1" customFormat="1" ht="17.1" customHeight="1" spans="1:3">
      <c r="A1186" s="124">
        <v>2170103</v>
      </c>
      <c r="B1186" s="8" t="s">
        <v>174</v>
      </c>
      <c r="C1186" s="9">
        <v>0</v>
      </c>
    </row>
    <row r="1187" s="1" customFormat="1" ht="17.1" customHeight="1" spans="1:3">
      <c r="A1187" s="124">
        <v>2170104</v>
      </c>
      <c r="B1187" s="8" t="s">
        <v>3291</v>
      </c>
      <c r="C1187" s="9">
        <v>0</v>
      </c>
    </row>
    <row r="1188" s="1" customFormat="1" ht="17.1" customHeight="1" spans="1:3">
      <c r="A1188" s="124">
        <v>2170150</v>
      </c>
      <c r="B1188" s="8" t="s">
        <v>189</v>
      </c>
      <c r="C1188" s="9">
        <v>0</v>
      </c>
    </row>
    <row r="1189" s="1" customFormat="1" ht="17.1" customHeight="1" spans="1:3">
      <c r="A1189" s="124">
        <v>2170199</v>
      </c>
      <c r="B1189" s="8" t="s">
        <v>3292</v>
      </c>
      <c r="C1189" s="9">
        <v>517</v>
      </c>
    </row>
    <row r="1190" s="1" customFormat="1" ht="17.1" customHeight="1" spans="1:3">
      <c r="A1190" s="124">
        <v>21702</v>
      </c>
      <c r="B1190" s="8" t="s">
        <v>3293</v>
      </c>
      <c r="C1190" s="9">
        <v>546</v>
      </c>
    </row>
    <row r="1191" s="1" customFormat="1" ht="17.1" customHeight="1" spans="1:3">
      <c r="A1191" s="124">
        <v>2170201</v>
      </c>
      <c r="B1191" s="8" t="s">
        <v>3294</v>
      </c>
      <c r="C1191" s="9">
        <v>0</v>
      </c>
    </row>
    <row r="1192" s="1" customFormat="1" ht="17.1" customHeight="1" spans="1:3">
      <c r="A1192" s="124">
        <v>2170202</v>
      </c>
      <c r="B1192" s="8" t="s">
        <v>3295</v>
      </c>
      <c r="C1192" s="9">
        <v>0</v>
      </c>
    </row>
    <row r="1193" s="1" customFormat="1" ht="17.1" customHeight="1" spans="1:3">
      <c r="A1193" s="124">
        <v>2170203</v>
      </c>
      <c r="B1193" s="8" t="s">
        <v>3296</v>
      </c>
      <c r="C1193" s="9">
        <v>0</v>
      </c>
    </row>
    <row r="1194" s="1" customFormat="1" ht="17.1" customHeight="1" spans="1:3">
      <c r="A1194" s="124">
        <v>2170204</v>
      </c>
      <c r="B1194" s="8" t="s">
        <v>3297</v>
      </c>
      <c r="C1194" s="9">
        <v>-10</v>
      </c>
    </row>
    <row r="1195" s="1" customFormat="1" ht="17.1" customHeight="1" spans="1:3">
      <c r="A1195" s="124">
        <v>2170205</v>
      </c>
      <c r="B1195" s="8" t="s">
        <v>3298</v>
      </c>
      <c r="C1195" s="9">
        <v>50</v>
      </c>
    </row>
    <row r="1196" s="1" customFormat="1" ht="17.1" customHeight="1" spans="1:3">
      <c r="A1196" s="124">
        <v>2170206</v>
      </c>
      <c r="B1196" s="8" t="s">
        <v>3299</v>
      </c>
      <c r="C1196" s="9">
        <v>0</v>
      </c>
    </row>
    <row r="1197" s="1" customFormat="1" ht="17.1" customHeight="1" spans="1:3">
      <c r="A1197" s="124">
        <v>2170207</v>
      </c>
      <c r="B1197" s="8" t="s">
        <v>3300</v>
      </c>
      <c r="C1197" s="9">
        <v>0</v>
      </c>
    </row>
    <row r="1198" s="1" customFormat="1" ht="17.1" customHeight="1" spans="1:3">
      <c r="A1198" s="124">
        <v>2170208</v>
      </c>
      <c r="B1198" s="8" t="s">
        <v>3301</v>
      </c>
      <c r="C1198" s="9">
        <v>0</v>
      </c>
    </row>
    <row r="1199" s="1" customFormat="1" ht="17.1" customHeight="1" spans="1:3">
      <c r="A1199" s="124">
        <v>2170299</v>
      </c>
      <c r="B1199" s="8" t="s">
        <v>3302</v>
      </c>
      <c r="C1199" s="9">
        <v>506</v>
      </c>
    </row>
    <row r="1200" s="1" customFormat="1" ht="17.1" customHeight="1" spans="1:3">
      <c r="A1200" s="124">
        <v>21703</v>
      </c>
      <c r="B1200" s="8" t="s">
        <v>2140</v>
      </c>
      <c r="C1200" s="9">
        <v>12082</v>
      </c>
    </row>
    <row r="1201" s="1" customFormat="1" ht="17.1" customHeight="1" spans="1:3">
      <c r="A1201" s="124">
        <v>2170301</v>
      </c>
      <c r="B1201" s="8" t="s">
        <v>3303</v>
      </c>
      <c r="C1201" s="9">
        <v>0</v>
      </c>
    </row>
    <row r="1202" s="1" customFormat="1" ht="17.1" customHeight="1" spans="1:3">
      <c r="A1202" s="124">
        <v>2170302</v>
      </c>
      <c r="B1202" s="8" t="s">
        <v>3304</v>
      </c>
      <c r="C1202" s="9">
        <v>0</v>
      </c>
    </row>
    <row r="1203" s="1" customFormat="1" ht="17.1" customHeight="1" spans="1:3">
      <c r="A1203" s="124">
        <v>2170303</v>
      </c>
      <c r="B1203" s="8" t="s">
        <v>3305</v>
      </c>
      <c r="C1203" s="9">
        <v>10528</v>
      </c>
    </row>
    <row r="1204" s="1" customFormat="1" ht="17.1" customHeight="1" spans="1:3">
      <c r="A1204" s="124">
        <v>2170304</v>
      </c>
      <c r="B1204" s="8" t="s">
        <v>3306</v>
      </c>
      <c r="C1204" s="9">
        <v>0</v>
      </c>
    </row>
    <row r="1205" s="1" customFormat="1" ht="17.1" customHeight="1" spans="1:3">
      <c r="A1205" s="124">
        <v>2170399</v>
      </c>
      <c r="B1205" s="8" t="s">
        <v>3307</v>
      </c>
      <c r="C1205" s="9">
        <v>1554</v>
      </c>
    </row>
    <row r="1206" s="1" customFormat="1" ht="17.1" customHeight="1" spans="1:3">
      <c r="A1206" s="124">
        <v>21704</v>
      </c>
      <c r="B1206" s="8" t="s">
        <v>2538</v>
      </c>
      <c r="C1206" s="9">
        <v>0</v>
      </c>
    </row>
    <row r="1207" s="1" customFormat="1" ht="17.1" customHeight="1" spans="1:3">
      <c r="A1207" s="124">
        <v>2170401</v>
      </c>
      <c r="B1207" s="8" t="s">
        <v>3308</v>
      </c>
      <c r="C1207" s="9">
        <v>0</v>
      </c>
    </row>
    <row r="1208" s="1" customFormat="1" ht="17.1" customHeight="1" spans="1:3">
      <c r="A1208" s="124">
        <v>2170499</v>
      </c>
      <c r="B1208" s="8" t="s">
        <v>3309</v>
      </c>
      <c r="C1208" s="9">
        <v>0</v>
      </c>
    </row>
    <row r="1209" s="1" customFormat="1" ht="17.1" customHeight="1" spans="1:3">
      <c r="A1209" s="124">
        <v>21799</v>
      </c>
      <c r="B1209" s="8" t="s">
        <v>2141</v>
      </c>
      <c r="C1209" s="9">
        <v>9109</v>
      </c>
    </row>
    <row r="1210" s="1" customFormat="1" ht="17.1" customHeight="1" spans="1:3">
      <c r="A1210" s="124">
        <v>2179901</v>
      </c>
      <c r="B1210" s="8" t="s">
        <v>3310</v>
      </c>
      <c r="C1210" s="9">
        <v>9109</v>
      </c>
    </row>
    <row r="1211" s="1" customFormat="1" ht="17.1" customHeight="1" spans="1:3">
      <c r="A1211" s="124">
        <v>219</v>
      </c>
      <c r="B1211" s="8" t="s">
        <v>2143</v>
      </c>
      <c r="C1211" s="9">
        <v>400</v>
      </c>
    </row>
    <row r="1212" s="1" customFormat="1" ht="17.1" customHeight="1" spans="1:3">
      <c r="A1212" s="124">
        <v>21901</v>
      </c>
      <c r="B1212" s="8" t="s">
        <v>2145</v>
      </c>
      <c r="C1212" s="9">
        <v>0</v>
      </c>
    </row>
    <row r="1213" s="1" customFormat="1" ht="17.1" customHeight="1" spans="1:3">
      <c r="A1213" s="124">
        <v>21902</v>
      </c>
      <c r="B1213" s="8" t="s">
        <v>2147</v>
      </c>
      <c r="C1213" s="9">
        <v>0</v>
      </c>
    </row>
    <row r="1214" s="1" customFormat="1" ht="17.1" customHeight="1" spans="1:3">
      <c r="A1214" s="124">
        <v>21903</v>
      </c>
      <c r="B1214" s="8" t="s">
        <v>2149</v>
      </c>
      <c r="C1214" s="9">
        <v>0</v>
      </c>
    </row>
    <row r="1215" s="1" customFormat="1" ht="17.1" customHeight="1" spans="1:3">
      <c r="A1215" s="124">
        <v>21904</v>
      </c>
      <c r="B1215" s="8" t="s">
        <v>2151</v>
      </c>
      <c r="C1215" s="9">
        <v>0</v>
      </c>
    </row>
    <row r="1216" s="1" customFormat="1" ht="17.1" customHeight="1" spans="1:3">
      <c r="A1216" s="124">
        <v>21905</v>
      </c>
      <c r="B1216" s="8" t="s">
        <v>2153</v>
      </c>
      <c r="C1216" s="9">
        <v>0</v>
      </c>
    </row>
    <row r="1217" s="1" customFormat="1" ht="17.1" customHeight="1" spans="1:3">
      <c r="A1217" s="124">
        <v>21906</v>
      </c>
      <c r="B1217" s="8" t="s">
        <v>1597</v>
      </c>
      <c r="C1217" s="9">
        <v>0</v>
      </c>
    </row>
    <row r="1218" s="1" customFormat="1" ht="17.1" customHeight="1" spans="1:3">
      <c r="A1218" s="124">
        <v>21907</v>
      </c>
      <c r="B1218" s="8" t="s">
        <v>2157</v>
      </c>
      <c r="C1218" s="9">
        <v>0</v>
      </c>
    </row>
    <row r="1219" s="1" customFormat="1" ht="17.1" customHeight="1" spans="1:3">
      <c r="A1219" s="124">
        <v>21908</v>
      </c>
      <c r="B1219" s="8" t="s">
        <v>2159</v>
      </c>
      <c r="C1219" s="9">
        <v>0</v>
      </c>
    </row>
    <row r="1220" s="1" customFormat="1" ht="17.1" customHeight="1" spans="1:3">
      <c r="A1220" s="124">
        <v>21999</v>
      </c>
      <c r="B1220" s="8" t="s">
        <v>2161</v>
      </c>
      <c r="C1220" s="9">
        <v>400</v>
      </c>
    </row>
    <row r="1221" s="1" customFormat="1" ht="17.1" customHeight="1" spans="1:3">
      <c r="A1221" s="124">
        <v>220</v>
      </c>
      <c r="B1221" s="8" t="s">
        <v>2163</v>
      </c>
      <c r="C1221" s="9">
        <v>796677</v>
      </c>
    </row>
    <row r="1222" s="1" customFormat="1" ht="17.1" customHeight="1" spans="1:3">
      <c r="A1222" s="124">
        <v>22001</v>
      </c>
      <c r="B1222" s="8" t="s">
        <v>2165</v>
      </c>
      <c r="C1222" s="9">
        <v>727677</v>
      </c>
    </row>
    <row r="1223" s="1" customFormat="1" ht="17.1" customHeight="1" spans="1:3">
      <c r="A1223" s="124">
        <v>2200101</v>
      </c>
      <c r="B1223" s="8" t="s">
        <v>170</v>
      </c>
      <c r="C1223" s="9">
        <v>77919</v>
      </c>
    </row>
    <row r="1224" s="1" customFormat="1" ht="17.1" customHeight="1" spans="1:3">
      <c r="A1224" s="124">
        <v>2200102</v>
      </c>
      <c r="B1224" s="8" t="s">
        <v>172</v>
      </c>
      <c r="C1224" s="9">
        <v>11576</v>
      </c>
    </row>
    <row r="1225" s="1" customFormat="1" ht="17.1" customHeight="1" spans="1:3">
      <c r="A1225" s="124">
        <v>2200103</v>
      </c>
      <c r="B1225" s="8" t="s">
        <v>174</v>
      </c>
      <c r="C1225" s="9">
        <v>240</v>
      </c>
    </row>
    <row r="1226" s="1" customFormat="1" ht="17.1" customHeight="1" spans="1:3">
      <c r="A1226" s="124">
        <v>2200104</v>
      </c>
      <c r="B1226" s="8" t="s">
        <v>2170</v>
      </c>
      <c r="C1226" s="9">
        <v>3605</v>
      </c>
    </row>
    <row r="1227" s="1" customFormat="1" ht="17.1" customHeight="1" spans="1:3">
      <c r="A1227" s="124">
        <v>2200105</v>
      </c>
      <c r="B1227" s="8" t="s">
        <v>2172</v>
      </c>
      <c r="C1227" s="9">
        <v>2424</v>
      </c>
    </row>
    <row r="1228" s="1" customFormat="1" ht="17.1" customHeight="1" spans="1:3">
      <c r="A1228" s="124">
        <v>2200106</v>
      </c>
      <c r="B1228" s="8" t="s">
        <v>2174</v>
      </c>
      <c r="C1228" s="9">
        <v>109608</v>
      </c>
    </row>
    <row r="1229" s="1" customFormat="1" ht="17.1" customHeight="1" spans="1:3">
      <c r="A1229" s="124">
        <v>2200107</v>
      </c>
      <c r="B1229" s="8" t="s">
        <v>2176</v>
      </c>
      <c r="C1229" s="9">
        <v>275</v>
      </c>
    </row>
    <row r="1230" s="1" customFormat="1" ht="17.1" customHeight="1" spans="1:3">
      <c r="A1230" s="124">
        <v>2200108</v>
      </c>
      <c r="B1230" s="8" t="s">
        <v>2178</v>
      </c>
      <c r="C1230" s="9">
        <v>760</v>
      </c>
    </row>
    <row r="1231" s="1" customFormat="1" ht="17.1" customHeight="1" spans="1:3">
      <c r="A1231" s="124">
        <v>2200109</v>
      </c>
      <c r="B1231" s="8" t="s">
        <v>2180</v>
      </c>
      <c r="C1231" s="9">
        <v>1324</v>
      </c>
    </row>
    <row r="1232" s="1" customFormat="1" ht="17.1" customHeight="1" spans="1:3">
      <c r="A1232" s="124">
        <v>2200110</v>
      </c>
      <c r="B1232" s="8" t="s">
        <v>2182</v>
      </c>
      <c r="C1232" s="9">
        <v>42891</v>
      </c>
    </row>
    <row r="1233" s="1" customFormat="1" ht="17.1" customHeight="1" spans="1:3">
      <c r="A1233" s="124">
        <v>2200111</v>
      </c>
      <c r="B1233" s="8" t="s">
        <v>2184</v>
      </c>
      <c r="C1233" s="9">
        <v>232897</v>
      </c>
    </row>
    <row r="1234" s="1" customFormat="1" ht="17.1" customHeight="1" spans="1:3">
      <c r="A1234" s="124">
        <v>2200112</v>
      </c>
      <c r="B1234" s="8" t="s">
        <v>2186</v>
      </c>
      <c r="C1234" s="9">
        <v>87026</v>
      </c>
    </row>
    <row r="1235" s="1" customFormat="1" ht="17.1" customHeight="1" spans="1:3">
      <c r="A1235" s="124">
        <v>2200113</v>
      </c>
      <c r="B1235" s="8" t="s">
        <v>2188</v>
      </c>
      <c r="C1235" s="9">
        <v>-71</v>
      </c>
    </row>
    <row r="1236" s="1" customFormat="1" ht="17.1" customHeight="1" spans="1:3">
      <c r="A1236" s="124">
        <v>2200114</v>
      </c>
      <c r="B1236" s="8" t="s">
        <v>2190</v>
      </c>
      <c r="C1236" s="9">
        <v>1443</v>
      </c>
    </row>
    <row r="1237" s="1" customFormat="1" ht="17.1" customHeight="1" spans="1:3">
      <c r="A1237" s="124">
        <v>2200115</v>
      </c>
      <c r="B1237" s="8" t="s">
        <v>2192</v>
      </c>
      <c r="C1237" s="9">
        <v>0</v>
      </c>
    </row>
    <row r="1238" s="1" customFormat="1" ht="17.1" customHeight="1" spans="1:3">
      <c r="A1238" s="124">
        <v>2200116</v>
      </c>
      <c r="B1238" s="8" t="s">
        <v>2194</v>
      </c>
      <c r="C1238" s="9">
        <v>-724</v>
      </c>
    </row>
    <row r="1239" s="1" customFormat="1" ht="17.1" customHeight="1" spans="1:3">
      <c r="A1239" s="124">
        <v>2200119</v>
      </c>
      <c r="B1239" s="8" t="s">
        <v>2196</v>
      </c>
      <c r="C1239" s="9">
        <v>5493</v>
      </c>
    </row>
    <row r="1240" s="1" customFormat="1" ht="17.1" customHeight="1" spans="1:3">
      <c r="A1240" s="124">
        <v>2200120</v>
      </c>
      <c r="B1240" s="8" t="s">
        <v>2198</v>
      </c>
      <c r="C1240" s="9">
        <v>82011</v>
      </c>
    </row>
    <row r="1241" s="1" customFormat="1" ht="17.1" customHeight="1" spans="1:3">
      <c r="A1241" s="124">
        <v>2200150</v>
      </c>
      <c r="B1241" s="8" t="s">
        <v>189</v>
      </c>
      <c r="C1241" s="9">
        <v>12051</v>
      </c>
    </row>
    <row r="1242" s="1" customFormat="1" ht="17.1" customHeight="1" spans="1:3">
      <c r="A1242" s="124">
        <v>2200199</v>
      </c>
      <c r="B1242" s="8" t="s">
        <v>2201</v>
      </c>
      <c r="C1242" s="9">
        <v>56929</v>
      </c>
    </row>
    <row r="1243" s="1" customFormat="1" ht="17.1" customHeight="1" spans="1:3">
      <c r="A1243" s="124">
        <v>22002</v>
      </c>
      <c r="B1243" s="8" t="s">
        <v>2203</v>
      </c>
      <c r="C1243" s="9">
        <v>0</v>
      </c>
    </row>
    <row r="1244" s="1" customFormat="1" ht="17.1" customHeight="1" spans="1:3">
      <c r="A1244" s="124">
        <v>2200201</v>
      </c>
      <c r="B1244" s="8" t="s">
        <v>170</v>
      </c>
      <c r="C1244" s="9">
        <v>0</v>
      </c>
    </row>
    <row r="1245" s="1" customFormat="1" ht="17.1" customHeight="1" spans="1:3">
      <c r="A1245" s="124">
        <v>2200202</v>
      </c>
      <c r="B1245" s="8" t="s">
        <v>172</v>
      </c>
      <c r="C1245" s="9">
        <v>0</v>
      </c>
    </row>
    <row r="1246" s="1" customFormat="1" ht="17.1" customHeight="1" spans="1:3">
      <c r="A1246" s="124">
        <v>2200203</v>
      </c>
      <c r="B1246" s="8" t="s">
        <v>174</v>
      </c>
      <c r="C1246" s="9">
        <v>0</v>
      </c>
    </row>
    <row r="1247" s="1" customFormat="1" ht="17.1" customHeight="1" spans="1:3">
      <c r="A1247" s="124">
        <v>2200204</v>
      </c>
      <c r="B1247" s="8" t="s">
        <v>2208</v>
      </c>
      <c r="C1247" s="9">
        <v>0</v>
      </c>
    </row>
    <row r="1248" s="1" customFormat="1" ht="17.1" customHeight="1" spans="1:3">
      <c r="A1248" s="124">
        <v>2200205</v>
      </c>
      <c r="B1248" s="8" t="s">
        <v>2210</v>
      </c>
      <c r="C1248" s="9">
        <v>0</v>
      </c>
    </row>
    <row r="1249" s="1" customFormat="1" ht="17.1" customHeight="1" spans="1:3">
      <c r="A1249" s="124">
        <v>2200206</v>
      </c>
      <c r="B1249" s="8" t="s">
        <v>2212</v>
      </c>
      <c r="C1249" s="9">
        <v>0</v>
      </c>
    </row>
    <row r="1250" s="1" customFormat="1" ht="17.1" customHeight="1" spans="1:3">
      <c r="A1250" s="124">
        <v>2200207</v>
      </c>
      <c r="B1250" s="8" t="s">
        <v>2214</v>
      </c>
      <c r="C1250" s="9">
        <v>0</v>
      </c>
    </row>
    <row r="1251" s="1" customFormat="1" ht="17.1" customHeight="1" spans="1:3">
      <c r="A1251" s="124">
        <v>2200208</v>
      </c>
      <c r="B1251" s="8" t="s">
        <v>2216</v>
      </c>
      <c r="C1251" s="9">
        <v>0</v>
      </c>
    </row>
    <row r="1252" s="1" customFormat="1" ht="17.1" customHeight="1" spans="1:3">
      <c r="A1252" s="124">
        <v>2200209</v>
      </c>
      <c r="B1252" s="8" t="s">
        <v>2218</v>
      </c>
      <c r="C1252" s="9">
        <v>0</v>
      </c>
    </row>
    <row r="1253" s="1" customFormat="1" ht="17.1" customHeight="1" spans="1:3">
      <c r="A1253" s="124">
        <v>2200210</v>
      </c>
      <c r="B1253" s="8" t="s">
        <v>2220</v>
      </c>
      <c r="C1253" s="9">
        <v>0</v>
      </c>
    </row>
    <row r="1254" s="1" customFormat="1" ht="17.1" customHeight="1" spans="1:3">
      <c r="A1254" s="124">
        <v>2200211</v>
      </c>
      <c r="B1254" s="8" t="s">
        <v>2222</v>
      </c>
      <c r="C1254" s="9">
        <v>0</v>
      </c>
    </row>
    <row r="1255" s="1" customFormat="1" ht="17.1" customHeight="1" spans="1:3">
      <c r="A1255" s="124">
        <v>2200212</v>
      </c>
      <c r="B1255" s="8" t="s">
        <v>2224</v>
      </c>
      <c r="C1255" s="9">
        <v>0</v>
      </c>
    </row>
    <row r="1256" s="1" customFormat="1" ht="17.1" customHeight="1" spans="1:3">
      <c r="A1256" s="124">
        <v>2200213</v>
      </c>
      <c r="B1256" s="8" t="s">
        <v>2226</v>
      </c>
      <c r="C1256" s="9">
        <v>0</v>
      </c>
    </row>
    <row r="1257" s="1" customFormat="1" ht="17.1" customHeight="1" spans="1:3">
      <c r="A1257" s="124">
        <v>2200214</v>
      </c>
      <c r="B1257" s="8" t="s">
        <v>2228</v>
      </c>
      <c r="C1257" s="9">
        <v>0</v>
      </c>
    </row>
    <row r="1258" s="1" customFormat="1" ht="17.1" customHeight="1" spans="1:3">
      <c r="A1258" s="124">
        <v>2200215</v>
      </c>
      <c r="B1258" s="8" t="s">
        <v>2230</v>
      </c>
      <c r="C1258" s="9">
        <v>0</v>
      </c>
    </row>
    <row r="1259" s="1" customFormat="1" ht="17.1" customHeight="1" spans="1:3">
      <c r="A1259" s="124">
        <v>2200216</v>
      </c>
      <c r="B1259" s="8" t="s">
        <v>2232</v>
      </c>
      <c r="C1259" s="9">
        <v>0</v>
      </c>
    </row>
    <row r="1260" s="1" customFormat="1" ht="17.1" customHeight="1" spans="1:3">
      <c r="A1260" s="124">
        <v>2200217</v>
      </c>
      <c r="B1260" s="8" t="s">
        <v>2234</v>
      </c>
      <c r="C1260" s="9">
        <v>0</v>
      </c>
    </row>
    <row r="1261" s="1" customFormat="1" ht="17.1" customHeight="1" spans="1:3">
      <c r="A1261" s="124">
        <v>2200250</v>
      </c>
      <c r="B1261" s="8" t="s">
        <v>189</v>
      </c>
      <c r="C1261" s="9">
        <v>0</v>
      </c>
    </row>
    <row r="1262" s="1" customFormat="1" ht="17.1" customHeight="1" spans="1:3">
      <c r="A1262" s="124">
        <v>2200299</v>
      </c>
      <c r="B1262" s="8" t="s">
        <v>2237</v>
      </c>
      <c r="C1262" s="9">
        <v>0</v>
      </c>
    </row>
    <row r="1263" s="1" customFormat="1" ht="17.1" customHeight="1" spans="1:3">
      <c r="A1263" s="124">
        <v>22003</v>
      </c>
      <c r="B1263" s="8" t="s">
        <v>2239</v>
      </c>
      <c r="C1263" s="9">
        <v>15086</v>
      </c>
    </row>
    <row r="1264" s="1" customFormat="1" ht="17.1" customHeight="1" spans="1:3">
      <c r="A1264" s="124">
        <v>2200301</v>
      </c>
      <c r="B1264" s="8" t="s">
        <v>170</v>
      </c>
      <c r="C1264" s="9">
        <v>361</v>
      </c>
    </row>
    <row r="1265" s="1" customFormat="1" ht="17.1" customHeight="1" spans="1:3">
      <c r="A1265" s="124">
        <v>2200302</v>
      </c>
      <c r="B1265" s="8" t="s">
        <v>172</v>
      </c>
      <c r="C1265" s="9">
        <v>65</v>
      </c>
    </row>
    <row r="1266" s="1" customFormat="1" ht="17.1" customHeight="1" spans="1:3">
      <c r="A1266" s="124">
        <v>2200303</v>
      </c>
      <c r="B1266" s="8" t="s">
        <v>174</v>
      </c>
      <c r="C1266" s="9">
        <v>37</v>
      </c>
    </row>
    <row r="1267" s="1" customFormat="1" ht="17.1" customHeight="1" spans="1:3">
      <c r="A1267" s="124">
        <v>2200304</v>
      </c>
      <c r="B1267" s="8" t="s">
        <v>2244</v>
      </c>
      <c r="C1267" s="9">
        <v>5049</v>
      </c>
    </row>
    <row r="1268" s="1" customFormat="1" ht="17.1" customHeight="1" spans="1:3">
      <c r="A1268" s="124">
        <v>2200305</v>
      </c>
      <c r="B1268" s="8" t="s">
        <v>2246</v>
      </c>
      <c r="C1268" s="9">
        <v>0</v>
      </c>
    </row>
    <row r="1269" s="1" customFormat="1" ht="17.1" customHeight="1" spans="1:3">
      <c r="A1269" s="124">
        <v>2200306</v>
      </c>
      <c r="B1269" s="8" t="s">
        <v>2248</v>
      </c>
      <c r="C1269" s="9">
        <v>22</v>
      </c>
    </row>
    <row r="1270" s="1" customFormat="1" ht="17.1" customHeight="1" spans="1:3">
      <c r="A1270" s="124">
        <v>2200350</v>
      </c>
      <c r="B1270" s="8" t="s">
        <v>189</v>
      </c>
      <c r="C1270" s="9">
        <v>2878</v>
      </c>
    </row>
    <row r="1271" s="1" customFormat="1" ht="17.1" customHeight="1" spans="1:3">
      <c r="A1271" s="124">
        <v>2200399</v>
      </c>
      <c r="B1271" s="8" t="s">
        <v>2251</v>
      </c>
      <c r="C1271" s="9">
        <v>6674</v>
      </c>
    </row>
    <row r="1272" s="1" customFormat="1" ht="17.1" customHeight="1" spans="1:3">
      <c r="A1272" s="124">
        <v>22004</v>
      </c>
      <c r="B1272" s="8" t="s">
        <v>2253</v>
      </c>
      <c r="C1272" s="9">
        <v>34011</v>
      </c>
    </row>
    <row r="1273" s="1" customFormat="1" ht="17.1" customHeight="1" spans="1:3">
      <c r="A1273" s="124">
        <v>2200401</v>
      </c>
      <c r="B1273" s="8" t="s">
        <v>170</v>
      </c>
      <c r="C1273" s="9">
        <v>6325</v>
      </c>
    </row>
    <row r="1274" s="1" customFormat="1" ht="17.1" customHeight="1" spans="1:3">
      <c r="A1274" s="124">
        <v>2200402</v>
      </c>
      <c r="B1274" s="8" t="s">
        <v>172</v>
      </c>
      <c r="C1274" s="9">
        <v>413</v>
      </c>
    </row>
    <row r="1275" s="1" customFormat="1" ht="17.1" customHeight="1" spans="1:3">
      <c r="A1275" s="124">
        <v>2200403</v>
      </c>
      <c r="B1275" s="8" t="s">
        <v>174</v>
      </c>
      <c r="C1275" s="9">
        <v>43</v>
      </c>
    </row>
    <row r="1276" s="1" customFormat="1" ht="17.1" customHeight="1" spans="1:3">
      <c r="A1276" s="124">
        <v>2200404</v>
      </c>
      <c r="B1276" s="8" t="s">
        <v>2258</v>
      </c>
      <c r="C1276" s="9">
        <v>1615</v>
      </c>
    </row>
    <row r="1277" s="1" customFormat="1" ht="17.1" customHeight="1" spans="1:3">
      <c r="A1277" s="124">
        <v>2200405</v>
      </c>
      <c r="B1277" s="8" t="s">
        <v>2260</v>
      </c>
      <c r="C1277" s="9">
        <v>904</v>
      </c>
    </row>
    <row r="1278" s="1" customFormat="1" ht="17.1" customHeight="1" spans="1:3">
      <c r="A1278" s="124">
        <v>2200406</v>
      </c>
      <c r="B1278" s="8" t="s">
        <v>2262</v>
      </c>
      <c r="C1278" s="9">
        <v>625</v>
      </c>
    </row>
    <row r="1279" s="1" customFormat="1" ht="17.1" customHeight="1" spans="1:3">
      <c r="A1279" s="124">
        <v>2200407</v>
      </c>
      <c r="B1279" s="8" t="s">
        <v>2264</v>
      </c>
      <c r="C1279" s="9">
        <v>20206</v>
      </c>
    </row>
    <row r="1280" s="1" customFormat="1" ht="17.1" customHeight="1" spans="1:3">
      <c r="A1280" s="124">
        <v>2200408</v>
      </c>
      <c r="B1280" s="8" t="s">
        <v>2266</v>
      </c>
      <c r="C1280" s="9">
        <v>-148</v>
      </c>
    </row>
    <row r="1281" s="1" customFormat="1" ht="17.1" customHeight="1" spans="1:3">
      <c r="A1281" s="124">
        <v>2200409</v>
      </c>
      <c r="B1281" s="8" t="s">
        <v>2268</v>
      </c>
      <c r="C1281" s="9">
        <v>318</v>
      </c>
    </row>
    <row r="1282" s="1" customFormat="1" ht="17.1" customHeight="1" spans="1:3">
      <c r="A1282" s="124">
        <v>2200410</v>
      </c>
      <c r="B1282" s="8" t="s">
        <v>2270</v>
      </c>
      <c r="C1282" s="9">
        <v>16</v>
      </c>
    </row>
    <row r="1283" s="1" customFormat="1" ht="17.1" customHeight="1" spans="1:3">
      <c r="A1283" s="124">
        <v>2200450</v>
      </c>
      <c r="B1283" s="8" t="s">
        <v>2272</v>
      </c>
      <c r="C1283" s="9">
        <v>3057</v>
      </c>
    </row>
    <row r="1284" s="1" customFormat="1" ht="17.1" customHeight="1" spans="1:3">
      <c r="A1284" s="124">
        <v>2200499</v>
      </c>
      <c r="B1284" s="8" t="s">
        <v>2274</v>
      </c>
      <c r="C1284" s="9">
        <v>637</v>
      </c>
    </row>
    <row r="1285" s="1" customFormat="1" ht="17.1" customHeight="1" spans="1:3">
      <c r="A1285" s="124">
        <v>22005</v>
      </c>
      <c r="B1285" s="8" t="s">
        <v>2276</v>
      </c>
      <c r="C1285" s="9">
        <v>19790</v>
      </c>
    </row>
    <row r="1286" s="1" customFormat="1" ht="17.1" customHeight="1" spans="1:3">
      <c r="A1286" s="124">
        <v>2200501</v>
      </c>
      <c r="B1286" s="8" t="s">
        <v>170</v>
      </c>
      <c r="C1286" s="9">
        <v>2165</v>
      </c>
    </row>
    <row r="1287" s="1" customFormat="1" ht="17.1" customHeight="1" spans="1:3">
      <c r="A1287" s="124">
        <v>2200502</v>
      </c>
      <c r="B1287" s="8" t="s">
        <v>172</v>
      </c>
      <c r="C1287" s="9">
        <v>118</v>
      </c>
    </row>
    <row r="1288" s="1" customFormat="1" ht="17.1" customHeight="1" spans="1:3">
      <c r="A1288" s="124">
        <v>2200503</v>
      </c>
      <c r="B1288" s="8" t="s">
        <v>174</v>
      </c>
      <c r="C1288" s="9">
        <v>0</v>
      </c>
    </row>
    <row r="1289" s="1" customFormat="1" ht="17.1" customHeight="1" spans="1:3">
      <c r="A1289" s="124">
        <v>2200504</v>
      </c>
      <c r="B1289" s="8" t="s">
        <v>2281</v>
      </c>
      <c r="C1289" s="9">
        <v>3131</v>
      </c>
    </row>
    <row r="1290" s="1" customFormat="1" ht="17.1" customHeight="1" spans="1:3">
      <c r="A1290" s="124">
        <v>2200505</v>
      </c>
      <c r="B1290" s="8" t="s">
        <v>2283</v>
      </c>
      <c r="C1290" s="9">
        <v>0</v>
      </c>
    </row>
    <row r="1291" s="1" customFormat="1" ht="17.1" customHeight="1" spans="1:3">
      <c r="A1291" s="124">
        <v>2200506</v>
      </c>
      <c r="B1291" s="8" t="s">
        <v>2285</v>
      </c>
      <c r="C1291" s="9">
        <v>27</v>
      </c>
    </row>
    <row r="1292" s="1" customFormat="1" ht="17.1" customHeight="1" spans="1:3">
      <c r="A1292" s="124">
        <v>2200507</v>
      </c>
      <c r="B1292" s="8" t="s">
        <v>2287</v>
      </c>
      <c r="C1292" s="9">
        <v>83</v>
      </c>
    </row>
    <row r="1293" s="1" customFormat="1" ht="17.1" customHeight="1" spans="1:3">
      <c r="A1293" s="124">
        <v>2200508</v>
      </c>
      <c r="B1293" s="8" t="s">
        <v>2289</v>
      </c>
      <c r="C1293" s="9">
        <v>477</v>
      </c>
    </row>
    <row r="1294" s="1" customFormat="1" ht="17.1" customHeight="1" spans="1:3">
      <c r="A1294" s="124">
        <v>2200509</v>
      </c>
      <c r="B1294" s="8" t="s">
        <v>2291</v>
      </c>
      <c r="C1294" s="9">
        <v>9176</v>
      </c>
    </row>
    <row r="1295" s="1" customFormat="1" ht="17.1" customHeight="1" spans="1:3">
      <c r="A1295" s="124">
        <v>2200510</v>
      </c>
      <c r="B1295" s="8" t="s">
        <v>2293</v>
      </c>
      <c r="C1295" s="9">
        <v>448</v>
      </c>
    </row>
    <row r="1296" s="1" customFormat="1" ht="17.1" customHeight="1" spans="1:3">
      <c r="A1296" s="124">
        <v>2200511</v>
      </c>
      <c r="B1296" s="8" t="s">
        <v>2295</v>
      </c>
      <c r="C1296" s="9">
        <v>1546</v>
      </c>
    </row>
    <row r="1297" s="1" customFormat="1" ht="17.1" customHeight="1" spans="1:3">
      <c r="A1297" s="124">
        <v>2200512</v>
      </c>
      <c r="B1297" s="8" t="s">
        <v>2297</v>
      </c>
      <c r="C1297" s="9">
        <v>0</v>
      </c>
    </row>
    <row r="1298" s="1" customFormat="1" ht="17.1" customHeight="1" spans="1:3">
      <c r="A1298" s="124">
        <v>2200513</v>
      </c>
      <c r="B1298" s="8" t="s">
        <v>2299</v>
      </c>
      <c r="C1298" s="9">
        <v>30</v>
      </c>
    </row>
    <row r="1299" s="1" customFormat="1" ht="17.1" customHeight="1" spans="1:3">
      <c r="A1299" s="124">
        <v>2200514</v>
      </c>
      <c r="B1299" s="8" t="s">
        <v>2301</v>
      </c>
      <c r="C1299" s="9">
        <v>0</v>
      </c>
    </row>
    <row r="1300" s="1" customFormat="1" ht="17.1" customHeight="1" spans="1:3">
      <c r="A1300" s="124">
        <v>2200599</v>
      </c>
      <c r="B1300" s="8" t="s">
        <v>2303</v>
      </c>
      <c r="C1300" s="9">
        <v>2589</v>
      </c>
    </row>
    <row r="1301" s="1" customFormat="1" ht="17.1" customHeight="1" spans="1:3">
      <c r="A1301" s="124">
        <v>22099</v>
      </c>
      <c r="B1301" s="8" t="s">
        <v>2305</v>
      </c>
      <c r="C1301" s="9">
        <v>113</v>
      </c>
    </row>
    <row r="1302" s="1" customFormat="1" ht="17.1" customHeight="1" spans="1:3">
      <c r="A1302" s="124">
        <v>221</v>
      </c>
      <c r="B1302" s="8" t="s">
        <v>2307</v>
      </c>
      <c r="C1302" s="9">
        <v>2109248</v>
      </c>
    </row>
    <row r="1303" s="1" customFormat="1" ht="17.1" customHeight="1" spans="1:3">
      <c r="A1303" s="124">
        <v>22101</v>
      </c>
      <c r="B1303" s="8" t="s">
        <v>2309</v>
      </c>
      <c r="C1303" s="9">
        <v>1444908</v>
      </c>
    </row>
    <row r="1304" s="1" customFormat="1" ht="17.1" customHeight="1" spans="1:3">
      <c r="A1304" s="124">
        <v>2210101</v>
      </c>
      <c r="B1304" s="8" t="s">
        <v>2311</v>
      </c>
      <c r="C1304" s="9">
        <v>20481</v>
      </c>
    </row>
    <row r="1305" s="1" customFormat="1" ht="17.1" customHeight="1" spans="1:3">
      <c r="A1305" s="124">
        <v>2210102</v>
      </c>
      <c r="B1305" s="8" t="s">
        <v>2313</v>
      </c>
      <c r="C1305" s="9">
        <v>0</v>
      </c>
    </row>
    <row r="1306" s="1" customFormat="1" ht="17.1" customHeight="1" spans="1:3">
      <c r="A1306" s="124">
        <v>2210103</v>
      </c>
      <c r="B1306" s="8" t="s">
        <v>2315</v>
      </c>
      <c r="C1306" s="9">
        <v>269144</v>
      </c>
    </row>
    <row r="1307" s="1" customFormat="1" ht="17.1" customHeight="1" spans="1:3">
      <c r="A1307" s="124">
        <v>2210104</v>
      </c>
      <c r="B1307" s="8" t="s">
        <v>2317</v>
      </c>
      <c r="C1307" s="9">
        <v>0</v>
      </c>
    </row>
    <row r="1308" s="1" customFormat="1" ht="17.1" customHeight="1" spans="1:3">
      <c r="A1308" s="124">
        <v>2210105</v>
      </c>
      <c r="B1308" s="8" t="s">
        <v>2319</v>
      </c>
      <c r="C1308" s="9">
        <v>601913</v>
      </c>
    </row>
    <row r="1309" s="1" customFormat="1" ht="17.1" customHeight="1" spans="1:3">
      <c r="A1309" s="124">
        <v>2210106</v>
      </c>
      <c r="B1309" s="8" t="s">
        <v>2321</v>
      </c>
      <c r="C1309" s="9">
        <v>190096</v>
      </c>
    </row>
    <row r="1310" s="1" customFormat="1" ht="17.1" customHeight="1" spans="1:3">
      <c r="A1310" s="124">
        <v>2210107</v>
      </c>
      <c r="B1310" s="8" t="s">
        <v>2323</v>
      </c>
      <c r="C1310" s="9">
        <v>15079</v>
      </c>
    </row>
    <row r="1311" s="1" customFormat="1" ht="17.1" customHeight="1" spans="1:3">
      <c r="A1311" s="124">
        <v>2210199</v>
      </c>
      <c r="B1311" s="8" t="s">
        <v>2325</v>
      </c>
      <c r="C1311" s="9">
        <v>348195</v>
      </c>
    </row>
    <row r="1312" s="1" customFormat="1" ht="17.1" customHeight="1" spans="1:3">
      <c r="A1312" s="124">
        <v>22102</v>
      </c>
      <c r="B1312" s="8" t="s">
        <v>2327</v>
      </c>
      <c r="C1312" s="9">
        <v>657365</v>
      </c>
    </row>
    <row r="1313" s="1" customFormat="1" ht="17.1" customHeight="1" spans="1:3">
      <c r="A1313" s="124">
        <v>2210201</v>
      </c>
      <c r="B1313" s="8" t="s">
        <v>2329</v>
      </c>
      <c r="C1313" s="9">
        <v>601754</v>
      </c>
    </row>
    <row r="1314" s="1" customFormat="1" ht="17.1" customHeight="1" spans="1:3">
      <c r="A1314" s="124">
        <v>2210202</v>
      </c>
      <c r="B1314" s="8" t="s">
        <v>2331</v>
      </c>
      <c r="C1314" s="9">
        <v>0</v>
      </c>
    </row>
    <row r="1315" s="1" customFormat="1" ht="17.1" customHeight="1" spans="1:3">
      <c r="A1315" s="124">
        <v>2210203</v>
      </c>
      <c r="B1315" s="8" t="s">
        <v>2333</v>
      </c>
      <c r="C1315" s="9">
        <v>55611</v>
      </c>
    </row>
    <row r="1316" s="1" customFormat="1" ht="17.1" customHeight="1" spans="1:3">
      <c r="A1316" s="124">
        <v>22103</v>
      </c>
      <c r="B1316" s="8" t="s">
        <v>2335</v>
      </c>
      <c r="C1316" s="9">
        <v>6975</v>
      </c>
    </row>
    <row r="1317" s="1" customFormat="1" ht="17.1" customHeight="1" spans="1:3">
      <c r="A1317" s="124">
        <v>2210301</v>
      </c>
      <c r="B1317" s="8" t="s">
        <v>2337</v>
      </c>
      <c r="C1317" s="9">
        <v>2832</v>
      </c>
    </row>
    <row r="1318" s="1" customFormat="1" ht="17.1" customHeight="1" spans="1:3">
      <c r="A1318" s="124">
        <v>2210399</v>
      </c>
      <c r="B1318" s="8" t="s">
        <v>2339</v>
      </c>
      <c r="C1318" s="9">
        <v>4143</v>
      </c>
    </row>
    <row r="1319" s="1" customFormat="1" ht="17.1" customHeight="1" spans="1:3">
      <c r="A1319" s="124">
        <v>222</v>
      </c>
      <c r="B1319" s="8" t="s">
        <v>2341</v>
      </c>
      <c r="C1319" s="9">
        <v>176179</v>
      </c>
    </row>
    <row r="1320" s="1" customFormat="1" ht="17.1" customHeight="1" spans="1:3">
      <c r="A1320" s="124">
        <v>22201</v>
      </c>
      <c r="B1320" s="8" t="s">
        <v>2343</v>
      </c>
      <c r="C1320" s="9">
        <v>122586</v>
      </c>
    </row>
    <row r="1321" s="1" customFormat="1" ht="17.1" customHeight="1" spans="1:3">
      <c r="A1321" s="124">
        <v>2220101</v>
      </c>
      <c r="B1321" s="8" t="s">
        <v>170</v>
      </c>
      <c r="C1321" s="9">
        <v>13997</v>
      </c>
    </row>
    <row r="1322" s="1" customFormat="1" ht="17.1" customHeight="1" spans="1:3">
      <c r="A1322" s="124">
        <v>2220102</v>
      </c>
      <c r="B1322" s="8" t="s">
        <v>172</v>
      </c>
      <c r="C1322" s="9">
        <v>1260</v>
      </c>
    </row>
    <row r="1323" s="1" customFormat="1" ht="17.1" customHeight="1" spans="1:3">
      <c r="A1323" s="124">
        <v>2220103</v>
      </c>
      <c r="B1323" s="8" t="s">
        <v>174</v>
      </c>
      <c r="C1323" s="9">
        <v>296</v>
      </c>
    </row>
    <row r="1324" s="1" customFormat="1" ht="17.1" customHeight="1" spans="1:3">
      <c r="A1324" s="124">
        <v>2220104</v>
      </c>
      <c r="B1324" s="8" t="s">
        <v>2348</v>
      </c>
      <c r="C1324" s="9">
        <v>5</v>
      </c>
    </row>
    <row r="1325" s="1" customFormat="1" ht="17.1" customHeight="1" spans="1:3">
      <c r="A1325" s="124">
        <v>2220105</v>
      </c>
      <c r="B1325" s="8" t="s">
        <v>2350</v>
      </c>
      <c r="C1325" s="9">
        <v>191</v>
      </c>
    </row>
    <row r="1326" s="1" customFormat="1" ht="17.1" customHeight="1" spans="1:3">
      <c r="A1326" s="124">
        <v>2220106</v>
      </c>
      <c r="B1326" s="8" t="s">
        <v>2352</v>
      </c>
      <c r="C1326" s="9">
        <v>987</v>
      </c>
    </row>
    <row r="1327" s="1" customFormat="1" ht="17.1" customHeight="1" spans="1:3">
      <c r="A1327" s="124">
        <v>2220107</v>
      </c>
      <c r="B1327" s="8" t="s">
        <v>2354</v>
      </c>
      <c r="C1327" s="9">
        <v>225</v>
      </c>
    </row>
    <row r="1328" s="1" customFormat="1" ht="17.1" customHeight="1" spans="1:3">
      <c r="A1328" s="124">
        <v>2220112</v>
      </c>
      <c r="B1328" s="8" t="s">
        <v>2356</v>
      </c>
      <c r="C1328" s="9">
        <v>4704</v>
      </c>
    </row>
    <row r="1329" s="1" customFormat="1" ht="17.1" customHeight="1" spans="1:3">
      <c r="A1329" s="124">
        <v>2220113</v>
      </c>
      <c r="B1329" s="8" t="s">
        <v>2358</v>
      </c>
      <c r="C1329" s="9">
        <v>1093</v>
      </c>
    </row>
    <row r="1330" s="1" customFormat="1" ht="17.1" customHeight="1" spans="1:3">
      <c r="A1330" s="124">
        <v>2220114</v>
      </c>
      <c r="B1330" s="8" t="s">
        <v>2360</v>
      </c>
      <c r="C1330" s="9">
        <v>155</v>
      </c>
    </row>
    <row r="1331" s="1" customFormat="1" ht="17.1" customHeight="1" spans="1:3">
      <c r="A1331" s="124">
        <v>2220115</v>
      </c>
      <c r="B1331" s="8" t="s">
        <v>2362</v>
      </c>
      <c r="C1331" s="9">
        <v>65981</v>
      </c>
    </row>
    <row r="1332" s="1" customFormat="1" ht="17.1" customHeight="1" spans="1:3">
      <c r="A1332" s="124">
        <v>2220118</v>
      </c>
      <c r="B1332" s="8" t="s">
        <v>2364</v>
      </c>
      <c r="C1332" s="9">
        <v>3035</v>
      </c>
    </row>
    <row r="1333" s="1" customFormat="1" ht="17.1" customHeight="1" spans="1:3">
      <c r="A1333" s="124">
        <v>2220150</v>
      </c>
      <c r="B1333" s="8" t="s">
        <v>189</v>
      </c>
      <c r="C1333" s="9">
        <v>519</v>
      </c>
    </row>
    <row r="1334" s="1" customFormat="1" ht="17.1" customHeight="1" spans="1:3">
      <c r="A1334" s="124">
        <v>2220199</v>
      </c>
      <c r="B1334" s="8" t="s">
        <v>2367</v>
      </c>
      <c r="C1334" s="9">
        <v>30138</v>
      </c>
    </row>
    <row r="1335" s="1" customFormat="1" ht="17.1" customHeight="1" spans="1:3">
      <c r="A1335" s="124">
        <v>22202</v>
      </c>
      <c r="B1335" s="8" t="s">
        <v>2369</v>
      </c>
      <c r="C1335" s="9">
        <v>1140</v>
      </c>
    </row>
    <row r="1336" s="1" customFormat="1" ht="17.1" customHeight="1" spans="1:3">
      <c r="A1336" s="124">
        <v>2220201</v>
      </c>
      <c r="B1336" s="8" t="s">
        <v>170</v>
      </c>
      <c r="C1336" s="9">
        <v>524</v>
      </c>
    </row>
    <row r="1337" s="1" customFormat="1" ht="17.1" customHeight="1" spans="1:3">
      <c r="A1337" s="124">
        <v>2220202</v>
      </c>
      <c r="B1337" s="8" t="s">
        <v>172</v>
      </c>
      <c r="C1337" s="9">
        <v>118</v>
      </c>
    </row>
    <row r="1338" s="1" customFormat="1" ht="17.1" customHeight="1" spans="1:3">
      <c r="A1338" s="124">
        <v>2220203</v>
      </c>
      <c r="B1338" s="8" t="s">
        <v>174</v>
      </c>
      <c r="C1338" s="9">
        <v>0</v>
      </c>
    </row>
    <row r="1339" s="1" customFormat="1" ht="17.1" customHeight="1" spans="1:3">
      <c r="A1339" s="124">
        <v>2220204</v>
      </c>
      <c r="B1339" s="8" t="s">
        <v>2374</v>
      </c>
      <c r="C1339" s="9">
        <v>0</v>
      </c>
    </row>
    <row r="1340" s="1" customFormat="1" ht="17.1" customHeight="1" spans="1:3">
      <c r="A1340" s="124">
        <v>2220205</v>
      </c>
      <c r="B1340" s="8" t="s">
        <v>2376</v>
      </c>
      <c r="C1340" s="9">
        <v>0</v>
      </c>
    </row>
    <row r="1341" s="1" customFormat="1" ht="17.1" customHeight="1" spans="1:3">
      <c r="A1341" s="124">
        <v>2220206</v>
      </c>
      <c r="B1341" s="8" t="s">
        <v>2378</v>
      </c>
      <c r="C1341" s="9">
        <v>0</v>
      </c>
    </row>
    <row r="1342" s="1" customFormat="1" ht="17.1" customHeight="1" spans="1:3">
      <c r="A1342" s="124">
        <v>2220207</v>
      </c>
      <c r="B1342" s="8" t="s">
        <v>2380</v>
      </c>
      <c r="C1342" s="9">
        <v>0</v>
      </c>
    </row>
    <row r="1343" s="1" customFormat="1" ht="17.1" customHeight="1" spans="1:3">
      <c r="A1343" s="124">
        <v>2220209</v>
      </c>
      <c r="B1343" s="8" t="s">
        <v>2382</v>
      </c>
      <c r="C1343" s="9">
        <v>0</v>
      </c>
    </row>
    <row r="1344" s="1" customFormat="1" ht="17.1" customHeight="1" spans="1:3">
      <c r="A1344" s="124">
        <v>2220210</v>
      </c>
      <c r="B1344" s="8" t="s">
        <v>2384</v>
      </c>
      <c r="C1344" s="9">
        <v>0</v>
      </c>
    </row>
    <row r="1345" s="1" customFormat="1" ht="17.1" customHeight="1" spans="1:3">
      <c r="A1345" s="124">
        <v>2220211</v>
      </c>
      <c r="B1345" s="8" t="s">
        <v>2386</v>
      </c>
      <c r="C1345" s="9">
        <v>494</v>
      </c>
    </row>
    <row r="1346" s="1" customFormat="1" ht="17.1" customHeight="1" spans="1:3">
      <c r="A1346" s="124">
        <v>2220212</v>
      </c>
      <c r="B1346" s="102" t="s">
        <v>2388</v>
      </c>
      <c r="C1346" s="9">
        <v>0</v>
      </c>
    </row>
    <row r="1347" s="1" customFormat="1" ht="17.1" customHeight="1" spans="1:3">
      <c r="A1347" s="124">
        <v>2220250</v>
      </c>
      <c r="B1347" s="102" t="s">
        <v>189</v>
      </c>
      <c r="C1347" s="9">
        <v>0</v>
      </c>
    </row>
    <row r="1348" s="1" customFormat="1" ht="17.1" customHeight="1" spans="1:3">
      <c r="A1348" s="124">
        <v>2220299</v>
      </c>
      <c r="B1348" s="102" t="s">
        <v>2391</v>
      </c>
      <c r="C1348" s="9">
        <v>4</v>
      </c>
    </row>
    <row r="1349" s="1" customFormat="1" ht="17.1" customHeight="1" spans="1:3">
      <c r="A1349" s="124">
        <v>22203</v>
      </c>
      <c r="B1349" s="102" t="s">
        <v>2393</v>
      </c>
      <c r="C1349" s="9">
        <v>0</v>
      </c>
    </row>
    <row r="1350" s="1" customFormat="1" ht="17.1" customHeight="1" spans="1:3">
      <c r="A1350" s="124">
        <v>2220301</v>
      </c>
      <c r="B1350" s="102" t="s">
        <v>2395</v>
      </c>
      <c r="C1350" s="9">
        <v>0</v>
      </c>
    </row>
    <row r="1351" s="1" customFormat="1" ht="17.1" customHeight="1" spans="1:3">
      <c r="A1351" s="124">
        <v>2220302</v>
      </c>
      <c r="B1351" s="102" t="s">
        <v>2397</v>
      </c>
      <c r="C1351" s="9">
        <v>0</v>
      </c>
    </row>
    <row r="1352" s="1" customFormat="1" ht="17.1" customHeight="1" spans="1:3">
      <c r="A1352" s="124">
        <v>2220303</v>
      </c>
      <c r="B1352" s="102" t="s">
        <v>2399</v>
      </c>
      <c r="C1352" s="9">
        <v>0</v>
      </c>
    </row>
    <row r="1353" s="1" customFormat="1" ht="17.1" customHeight="1" spans="1:3">
      <c r="A1353" s="124">
        <v>2220304</v>
      </c>
      <c r="B1353" s="102" t="s">
        <v>2401</v>
      </c>
      <c r="C1353" s="9">
        <v>0</v>
      </c>
    </row>
    <row r="1354" s="1" customFormat="1" ht="17.1" customHeight="1" spans="1:3">
      <c r="A1354" s="124">
        <v>2220399</v>
      </c>
      <c r="B1354" s="102" t="s">
        <v>2403</v>
      </c>
      <c r="C1354" s="9">
        <v>0</v>
      </c>
    </row>
    <row r="1355" s="1" customFormat="1" ht="17.1" customHeight="1" spans="1:3">
      <c r="A1355" s="124">
        <v>22204</v>
      </c>
      <c r="B1355" s="102" t="s">
        <v>2405</v>
      </c>
      <c r="C1355" s="9">
        <v>35792</v>
      </c>
    </row>
    <row r="1356" s="1" customFormat="1" ht="17.1" customHeight="1" spans="1:3">
      <c r="A1356" s="124">
        <v>2220401</v>
      </c>
      <c r="B1356" s="102" t="s">
        <v>2407</v>
      </c>
      <c r="C1356" s="9">
        <v>3594</v>
      </c>
    </row>
    <row r="1357" s="1" customFormat="1" ht="17.1" customHeight="1" spans="1:3">
      <c r="A1357" s="124">
        <v>2220402</v>
      </c>
      <c r="B1357" s="102" t="s">
        <v>2409</v>
      </c>
      <c r="C1357" s="9">
        <v>3085</v>
      </c>
    </row>
    <row r="1358" s="1" customFormat="1" ht="17.1" customHeight="1" spans="1:3">
      <c r="A1358" s="124">
        <v>2220403</v>
      </c>
      <c r="B1358" s="102" t="s">
        <v>2411</v>
      </c>
      <c r="C1358" s="9">
        <v>25099</v>
      </c>
    </row>
    <row r="1359" s="1" customFormat="1" ht="17.1" customHeight="1" spans="1:3">
      <c r="A1359" s="124">
        <v>2220404</v>
      </c>
      <c r="B1359" s="102" t="s">
        <v>2413</v>
      </c>
      <c r="C1359" s="9">
        <v>0</v>
      </c>
    </row>
    <row r="1360" s="1" customFormat="1" ht="17.1" customHeight="1" spans="1:3">
      <c r="A1360" s="124">
        <v>2220499</v>
      </c>
      <c r="B1360" s="102" t="s">
        <v>2415</v>
      </c>
      <c r="C1360" s="9">
        <v>4014</v>
      </c>
    </row>
    <row r="1361" s="1" customFormat="1" ht="17.1" customHeight="1" spans="1:3">
      <c r="A1361" s="124">
        <v>22205</v>
      </c>
      <c r="B1361" s="102" t="s">
        <v>2417</v>
      </c>
      <c r="C1361" s="9">
        <v>16661</v>
      </c>
    </row>
    <row r="1362" s="1" customFormat="1" ht="17.1" customHeight="1" spans="1:3">
      <c r="A1362" s="124">
        <v>2220501</v>
      </c>
      <c r="B1362" s="102" t="s">
        <v>2419</v>
      </c>
      <c r="C1362" s="9">
        <v>0</v>
      </c>
    </row>
    <row r="1363" s="1" customFormat="1" ht="17.1" customHeight="1" spans="1:3">
      <c r="A1363" s="124">
        <v>2220502</v>
      </c>
      <c r="B1363" s="102" t="s">
        <v>2421</v>
      </c>
      <c r="C1363" s="9">
        <v>9234</v>
      </c>
    </row>
    <row r="1364" s="1" customFormat="1" ht="17.1" customHeight="1" spans="1:3">
      <c r="A1364" s="124">
        <v>2220503</v>
      </c>
      <c r="B1364" s="102" t="s">
        <v>2423</v>
      </c>
      <c r="C1364" s="9">
        <v>673</v>
      </c>
    </row>
    <row r="1365" s="1" customFormat="1" ht="17.1" customHeight="1" spans="1:3">
      <c r="A1365" s="124">
        <v>2220504</v>
      </c>
      <c r="B1365" s="102" t="s">
        <v>2425</v>
      </c>
      <c r="C1365" s="9">
        <v>6676</v>
      </c>
    </row>
    <row r="1366" s="1" customFormat="1" ht="17.1" customHeight="1" spans="1:3">
      <c r="A1366" s="124">
        <v>2220505</v>
      </c>
      <c r="B1366" s="102" t="s">
        <v>2427</v>
      </c>
      <c r="C1366" s="9">
        <v>0</v>
      </c>
    </row>
    <row r="1367" s="1" customFormat="1" ht="17.1" customHeight="1" spans="1:3">
      <c r="A1367" s="124">
        <v>2220506</v>
      </c>
      <c r="B1367" s="102" t="s">
        <v>2429</v>
      </c>
      <c r="C1367" s="9">
        <v>0</v>
      </c>
    </row>
    <row r="1368" s="1" customFormat="1" ht="17.1" customHeight="1" spans="1:3">
      <c r="A1368" s="124">
        <v>2220507</v>
      </c>
      <c r="B1368" s="102" t="s">
        <v>2431</v>
      </c>
      <c r="C1368" s="9">
        <v>0</v>
      </c>
    </row>
    <row r="1369" s="1" customFormat="1" ht="17.1" customHeight="1" spans="1:3">
      <c r="A1369" s="124">
        <v>2220508</v>
      </c>
      <c r="B1369" s="102" t="s">
        <v>2433</v>
      </c>
      <c r="C1369" s="9">
        <v>68</v>
      </c>
    </row>
    <row r="1370" s="1" customFormat="1" ht="17.1" customHeight="1" spans="1:3">
      <c r="A1370" s="124">
        <v>2220509</v>
      </c>
      <c r="B1370" s="102" t="s">
        <v>2435</v>
      </c>
      <c r="C1370" s="9">
        <v>10</v>
      </c>
    </row>
    <row r="1371" s="1" customFormat="1" ht="17.1" customHeight="1" spans="1:3">
      <c r="A1371" s="124">
        <v>2220510</v>
      </c>
      <c r="B1371" s="102" t="s">
        <v>2437</v>
      </c>
      <c r="C1371" s="9">
        <v>0</v>
      </c>
    </row>
    <row r="1372" s="1" customFormat="1" ht="17.1" customHeight="1" spans="1:3">
      <c r="A1372" s="124">
        <v>2220599</v>
      </c>
      <c r="B1372" s="102" t="s">
        <v>2439</v>
      </c>
      <c r="C1372" s="9">
        <v>0</v>
      </c>
    </row>
    <row r="1373" s="1" customFormat="1" ht="17.1" customHeight="1" spans="1:3">
      <c r="A1373" s="124">
        <v>229</v>
      </c>
      <c r="B1373" s="8" t="s">
        <v>2457</v>
      </c>
      <c r="C1373" s="9">
        <v>879205</v>
      </c>
    </row>
    <row r="1374" s="1" customFormat="1" ht="17.1" customHeight="1" spans="1:3">
      <c r="A1374" s="124">
        <v>22999</v>
      </c>
      <c r="B1374" s="102" t="s">
        <v>2461</v>
      </c>
      <c r="C1374" s="9">
        <v>879205</v>
      </c>
    </row>
    <row r="1375" s="1" customFormat="1" ht="17.1" customHeight="1" spans="1:3">
      <c r="A1375" s="124">
        <v>2299901</v>
      </c>
      <c r="B1375" s="102" t="s">
        <v>3313</v>
      </c>
      <c r="C1375" s="9">
        <v>879205</v>
      </c>
    </row>
    <row r="1376" s="1" customFormat="1" ht="17.1" customHeight="1" spans="1:3">
      <c r="A1376" s="124">
        <v>228</v>
      </c>
      <c r="B1376" s="102" t="s">
        <v>2443</v>
      </c>
      <c r="C1376" s="9">
        <f>192643+8578</f>
        <v>201221</v>
      </c>
    </row>
    <row r="1377" s="1" customFormat="1" ht="17.1" customHeight="1" spans="1:3">
      <c r="A1377" s="71"/>
      <c r="B1377" s="126" t="s">
        <v>2455</v>
      </c>
      <c r="C1377" s="48">
        <v>192643</v>
      </c>
    </row>
    <row r="1378" s="1" customFormat="1" ht="17.1" customHeight="1" spans="1:3">
      <c r="A1378" s="71"/>
      <c r="B1378" s="126" t="s">
        <v>3314</v>
      </c>
      <c r="C1378" s="48">
        <v>192643</v>
      </c>
    </row>
    <row r="1379" s="1" customFormat="1" ht="17.1" customHeight="1" spans="1:3">
      <c r="A1379" s="71">
        <v>2280101</v>
      </c>
      <c r="B1379" s="126" t="s">
        <v>3315</v>
      </c>
      <c r="C1379" s="48">
        <v>91051</v>
      </c>
    </row>
    <row r="1380" s="1" customFormat="1" ht="17.1" customHeight="1" spans="1:3">
      <c r="A1380" s="71">
        <v>2280102</v>
      </c>
      <c r="B1380" s="126" t="s">
        <v>3316</v>
      </c>
      <c r="C1380" s="48">
        <v>64</v>
      </c>
    </row>
    <row r="1381" s="1" customFormat="1" ht="17.1" customHeight="1" spans="1:3">
      <c r="A1381" s="71">
        <v>2280103</v>
      </c>
      <c r="B1381" s="126" t="s">
        <v>3317</v>
      </c>
      <c r="C1381" s="48">
        <v>116</v>
      </c>
    </row>
    <row r="1382" s="1" customFormat="1" ht="17.1" customHeight="1" spans="1:3">
      <c r="A1382" s="71">
        <v>2280104</v>
      </c>
      <c r="B1382" s="126" t="s">
        <v>3318</v>
      </c>
      <c r="C1382" s="48">
        <v>101412</v>
      </c>
    </row>
    <row r="1383" s="1" customFormat="1" ht="17.1" customHeight="1" spans="1:3">
      <c r="A1383" s="692" t="s">
        <v>3319</v>
      </c>
      <c r="B1383" s="102" t="s">
        <v>2547</v>
      </c>
      <c r="C1383" s="9">
        <v>8578</v>
      </c>
    </row>
    <row r="1384" s="1" customFormat="1" ht="17.1" customHeight="1" spans="1:3">
      <c r="A1384" s="692" t="s">
        <v>3320</v>
      </c>
      <c r="B1384" s="102" t="s">
        <v>2451</v>
      </c>
      <c r="C1384" s="9">
        <v>8578</v>
      </c>
    </row>
    <row r="1385" s="1" customFormat="1" ht="17.1" customHeight="1" spans="1:3">
      <c r="A1385" s="692" t="s">
        <v>3321</v>
      </c>
      <c r="B1385" s="110" t="s">
        <v>3322</v>
      </c>
      <c r="C1385" s="112">
        <v>8578</v>
      </c>
    </row>
    <row r="1386" s="1" customFormat="1" ht="17.25" customHeight="1" spans="2:3">
      <c r="B1386" s="102"/>
      <c r="C1386" s="10"/>
    </row>
    <row r="1387" s="1" customFormat="1" ht="17.25" customHeight="1" spans="2:3">
      <c r="B1387" s="102"/>
      <c r="C1387" s="10"/>
    </row>
    <row r="1388" s="1" customFormat="1" ht="17.25" customHeight="1" spans="2:3">
      <c r="B1388" s="102"/>
      <c r="C1388" s="10"/>
    </row>
    <row r="1389" s="1" customFormat="1" ht="17.25" customHeight="1" spans="2:3">
      <c r="B1389" s="102"/>
      <c r="C1389" s="10"/>
    </row>
    <row r="1390" s="1" customFormat="1" ht="17.25" customHeight="1" spans="2:3">
      <c r="B1390" s="102"/>
      <c r="C1390" s="10"/>
    </row>
    <row r="1391" s="1" customFormat="1" ht="17.25" customHeight="1" spans="2:3">
      <c r="B1391" s="102"/>
      <c r="C1391" s="10"/>
    </row>
    <row r="1392" s="1" customFormat="1" ht="17.25" customHeight="1" spans="2:3">
      <c r="B1392" s="102"/>
      <c r="C1392" s="10"/>
    </row>
    <row r="1393" s="1" customFormat="1" ht="17.25" customHeight="1" spans="2:3">
      <c r="B1393" s="102"/>
      <c r="C1393" s="10"/>
    </row>
    <row r="1394" s="1" customFormat="1" ht="17.25" customHeight="1" spans="2:3">
      <c r="B1394" s="102"/>
      <c r="C1394" s="10"/>
    </row>
    <row r="1395" s="1" customFormat="1" ht="17.25" customHeight="1" spans="2:3">
      <c r="B1395" s="102"/>
      <c r="C1395" s="10"/>
    </row>
    <row r="1396" s="1" customFormat="1" ht="17.25" customHeight="1" spans="2:3">
      <c r="B1396" s="102"/>
      <c r="C1396" s="10"/>
    </row>
    <row r="1397" s="1" customFormat="1" ht="17.25" customHeight="1" spans="2:3">
      <c r="B1397" s="102"/>
      <c r="C1397" s="10"/>
    </row>
    <row r="1398" s="1" customFormat="1" ht="17.25" customHeight="1" spans="2:3">
      <c r="B1398" s="102"/>
      <c r="C1398" s="10"/>
    </row>
    <row r="1399" s="1" customFormat="1" ht="17.25" customHeight="1" spans="2:3">
      <c r="B1399" s="102"/>
      <c r="C1399" s="10"/>
    </row>
    <row r="1400" s="1" customFormat="1" ht="17.25" customHeight="1" spans="2:3">
      <c r="B1400" s="102"/>
      <c r="C1400" s="10"/>
    </row>
    <row r="1401" s="1" customFormat="1" ht="17.25" customHeight="1" spans="2:3">
      <c r="B1401" s="102"/>
      <c r="C1401" s="10"/>
    </row>
    <row r="1402" s="1" customFormat="1" ht="17.25" customHeight="1" spans="2:3">
      <c r="B1402" s="102"/>
      <c r="C1402" s="10"/>
    </row>
    <row r="1403" s="1" customFormat="1" ht="17.25" customHeight="1" spans="2:3">
      <c r="B1403" s="102"/>
      <c r="C1403" s="10"/>
    </row>
    <row r="1404" s="1" customFormat="1" ht="17.25" customHeight="1" spans="2:3">
      <c r="B1404" s="102"/>
      <c r="C1404" s="10"/>
    </row>
    <row r="1405" s="1" customFormat="1" ht="17.25" customHeight="1" spans="2:3">
      <c r="B1405" s="102"/>
      <c r="C1405" s="10"/>
    </row>
    <row r="1406" s="1" customFormat="1" ht="17.25" customHeight="1" spans="2:3">
      <c r="B1406" s="102"/>
      <c r="C1406" s="10"/>
    </row>
    <row r="1407" s="1" customFormat="1" ht="17.25" customHeight="1" spans="2:3">
      <c r="B1407" s="102"/>
      <c r="C1407" s="10"/>
    </row>
    <row r="1408" s="1" customFormat="1" ht="17.25" customHeight="1" spans="2:3">
      <c r="B1408" s="102"/>
      <c r="C1408" s="10"/>
    </row>
    <row r="1409" s="1" customFormat="1" ht="17.25" customHeight="1" spans="2:3">
      <c r="B1409" s="102"/>
      <c r="C1409" s="10"/>
    </row>
    <row r="1410" s="1" customFormat="1" ht="17.25" customHeight="1" spans="2:3">
      <c r="B1410" s="102"/>
      <c r="C1410" s="10"/>
    </row>
    <row r="1411" s="1" customFormat="1" ht="17.25" customHeight="1" spans="2:3">
      <c r="B1411" s="102"/>
      <c r="C1411" s="10"/>
    </row>
    <row r="1412" s="1" customFormat="1" ht="17.25" customHeight="1" spans="2:3">
      <c r="B1412" s="102"/>
      <c r="C1412" s="10"/>
    </row>
    <row r="1413" s="1" customFormat="1" ht="17.25" customHeight="1" spans="2:3">
      <c r="B1413" s="102"/>
      <c r="C1413" s="10"/>
    </row>
    <row r="1414" s="1" customFormat="1" ht="17.25" customHeight="1" spans="2:3">
      <c r="B1414" s="102"/>
      <c r="C1414" s="10"/>
    </row>
    <row r="1415" s="1" customFormat="1" ht="17.25" customHeight="1" spans="2:3">
      <c r="B1415" s="102"/>
      <c r="C1415" s="10"/>
    </row>
    <row r="1416" s="1" customFormat="1" ht="17.25" customHeight="1" spans="2:3">
      <c r="B1416" s="102"/>
      <c r="C1416" s="10"/>
    </row>
    <row r="1417" s="1" customFormat="1" ht="17.25" customHeight="1" spans="2:3">
      <c r="B1417" s="102"/>
      <c r="C1417" s="10"/>
    </row>
    <row r="1418" s="1" customFormat="1" ht="17.25" customHeight="1" spans="2:3">
      <c r="B1418" s="102"/>
      <c r="C1418" s="10"/>
    </row>
    <row r="1419" s="1" customFormat="1" ht="17.25" customHeight="1" spans="2:3">
      <c r="B1419" s="102"/>
      <c r="C1419" s="10"/>
    </row>
    <row r="1420" s="1" customFormat="1" ht="17.25" customHeight="1" spans="2:3">
      <c r="B1420" s="102"/>
      <c r="C1420" s="10"/>
    </row>
    <row r="1421" s="1" customFormat="1" ht="17.25" customHeight="1" spans="2:3">
      <c r="B1421" s="102"/>
      <c r="C1421" s="10"/>
    </row>
    <row r="1422" s="1" customFormat="1" ht="17.25" customHeight="1" spans="2:3">
      <c r="B1422" s="102"/>
      <c r="C1422" s="10"/>
    </row>
    <row r="1423" s="1" customFormat="1" ht="17.25" customHeight="1" spans="2:3">
      <c r="B1423" s="102"/>
      <c r="C1423" s="10"/>
    </row>
    <row r="1424" s="1" customFormat="1" ht="17.25" customHeight="1" spans="2:3">
      <c r="B1424" s="102"/>
      <c r="C1424" s="10"/>
    </row>
    <row r="1425" s="1" customFormat="1" ht="17.25" customHeight="1" spans="2:3">
      <c r="B1425" s="102"/>
      <c r="C1425" s="10"/>
    </row>
    <row r="1426" s="1" customFormat="1" ht="17.25" customHeight="1" spans="2:3">
      <c r="B1426" s="102"/>
      <c r="C1426" s="10"/>
    </row>
    <row r="1427" s="1" customFormat="1" ht="17.25" customHeight="1" spans="2:3">
      <c r="B1427" s="102"/>
      <c r="C1427" s="10"/>
    </row>
    <row r="1428" s="1" customFormat="1" ht="17.25" customHeight="1" spans="2:3">
      <c r="B1428" s="102"/>
      <c r="C1428" s="10"/>
    </row>
    <row r="1429" s="1" customFormat="1" ht="17.25" customHeight="1" spans="2:3">
      <c r="B1429" s="102"/>
      <c r="C1429" s="10"/>
    </row>
    <row r="1430" s="1" customFormat="1" ht="17.25" customHeight="1" spans="2:3">
      <c r="B1430" s="102"/>
      <c r="C1430" s="10"/>
    </row>
    <row r="1431" s="1" customFormat="1" ht="17.25" customHeight="1" spans="2:3">
      <c r="B1431" s="102"/>
      <c r="C1431" s="10"/>
    </row>
    <row r="1432" s="1" customFormat="1" ht="17.25" customHeight="1" spans="2:3">
      <c r="B1432" s="102"/>
      <c r="C1432" s="10"/>
    </row>
    <row r="1433" s="1" customFormat="1" ht="17.25" customHeight="1" spans="2:3">
      <c r="B1433" s="102"/>
      <c r="C1433" s="10"/>
    </row>
    <row r="1434" s="1" customFormat="1" ht="17.25" customHeight="1" spans="2:3">
      <c r="B1434" s="102"/>
      <c r="C1434" s="10"/>
    </row>
    <row r="1435" s="1" customFormat="1" ht="17.25" customHeight="1" spans="2:3">
      <c r="B1435" s="102"/>
      <c r="C1435" s="10"/>
    </row>
    <row r="1436" s="1" customFormat="1" ht="17.25" customHeight="1" spans="2:3">
      <c r="B1436" s="102"/>
      <c r="C1436" s="10"/>
    </row>
    <row r="1437" s="1" customFormat="1" ht="17.25" customHeight="1" spans="2:3">
      <c r="B1437" s="102"/>
      <c r="C1437" s="10"/>
    </row>
    <row r="1438" s="1" customFormat="1" ht="17.25" customHeight="1" spans="2:3">
      <c r="B1438" s="102"/>
      <c r="C1438" s="10"/>
    </row>
    <row r="1439" s="1" customFormat="1" ht="17.25" customHeight="1" spans="2:3">
      <c r="B1439" s="102"/>
      <c r="C1439" s="10"/>
    </row>
    <row r="1440" s="1" customFormat="1" ht="17.25" customHeight="1" spans="2:3">
      <c r="B1440" s="102"/>
      <c r="C1440" s="10"/>
    </row>
    <row r="1441" s="1" customFormat="1" ht="17.25" customHeight="1" spans="2:3">
      <c r="B1441" s="102"/>
      <c r="C1441" s="10"/>
    </row>
    <row r="1442" s="1" customFormat="1" ht="17.25" customHeight="1" spans="2:3">
      <c r="B1442" s="102"/>
      <c r="C1442" s="10"/>
    </row>
    <row r="1443" s="1" customFormat="1" ht="17.25" customHeight="1" spans="2:3">
      <c r="B1443" s="102"/>
      <c r="C1443" s="10"/>
    </row>
    <row r="1444" s="1" customFormat="1" ht="17.25" customHeight="1" spans="2:3">
      <c r="B1444" s="102"/>
      <c r="C1444" s="10"/>
    </row>
    <row r="1445" s="1" customFormat="1" ht="17.25" customHeight="1" spans="2:3">
      <c r="B1445" s="102"/>
      <c r="C1445" s="10"/>
    </row>
    <row r="1446" s="1" customFormat="1" ht="17.25" customHeight="1" spans="2:3">
      <c r="B1446" s="102"/>
      <c r="C1446" s="10"/>
    </row>
    <row r="1447" s="1" customFormat="1" ht="17.25" customHeight="1" spans="2:3">
      <c r="B1447" s="102"/>
      <c r="C1447" s="10"/>
    </row>
    <row r="1448" s="1" customFormat="1" ht="17.25" customHeight="1" spans="2:3">
      <c r="B1448" s="102"/>
      <c r="C1448" s="10"/>
    </row>
    <row r="1449" s="1" customFormat="1" ht="17.25" customHeight="1" spans="2:3">
      <c r="B1449" s="102"/>
      <c r="C1449" s="10"/>
    </row>
    <row r="1450" s="1" customFormat="1" ht="17.25" customHeight="1" spans="2:3">
      <c r="B1450" s="102"/>
      <c r="C1450" s="10"/>
    </row>
    <row r="1451" s="1" customFormat="1" ht="17.25" customHeight="1" spans="2:3">
      <c r="B1451" s="102"/>
      <c r="C1451" s="10"/>
    </row>
    <row r="1452" s="1" customFormat="1" ht="17.25" customHeight="1" spans="2:3">
      <c r="B1452" s="102"/>
      <c r="C1452" s="10"/>
    </row>
    <row r="1453" s="1" customFormat="1" ht="17.25" customHeight="1" spans="2:3">
      <c r="B1453" s="102"/>
      <c r="C1453" s="10"/>
    </row>
    <row r="1454" s="1" customFormat="1" ht="17.25" customHeight="1" spans="2:3">
      <c r="B1454" s="102"/>
      <c r="C1454" s="10"/>
    </row>
    <row r="1455" s="1" customFormat="1" ht="17.25" customHeight="1" spans="2:3">
      <c r="B1455" s="102"/>
      <c r="C1455" s="10"/>
    </row>
    <row r="1456" s="1" customFormat="1" ht="17.25" customHeight="1" spans="2:3">
      <c r="B1456" s="102"/>
      <c r="C1456" s="10"/>
    </row>
    <row r="1457" s="1" customFormat="1" ht="17.25" customHeight="1" spans="2:3">
      <c r="B1457" s="102"/>
      <c r="C1457" s="10"/>
    </row>
    <row r="1458" s="1" customFormat="1" ht="17.25" customHeight="1" spans="2:3">
      <c r="B1458" s="102"/>
      <c r="C1458" s="10"/>
    </row>
    <row r="1459" s="1" customFormat="1" ht="17.25" customHeight="1" spans="2:3">
      <c r="B1459" s="102"/>
      <c r="C1459" s="10"/>
    </row>
    <row r="1460" s="1" customFormat="1" ht="17.25" customHeight="1" spans="2:3">
      <c r="B1460" s="102"/>
      <c r="C1460" s="10"/>
    </row>
    <row r="1461" s="1" customFormat="1" ht="17.25" customHeight="1" spans="2:3">
      <c r="B1461" s="102"/>
      <c r="C1461" s="10"/>
    </row>
    <row r="1462" s="1" customFormat="1" ht="17.25" customHeight="1" spans="2:3">
      <c r="B1462" s="102"/>
      <c r="C1462" s="10"/>
    </row>
    <row r="1463" s="1" customFormat="1" ht="17.25" customHeight="1" spans="2:3">
      <c r="B1463" s="102"/>
      <c r="C1463" s="10"/>
    </row>
    <row r="1464" s="1" customFormat="1" ht="17.25" customHeight="1" spans="2:3">
      <c r="B1464" s="102"/>
      <c r="C1464" s="10"/>
    </row>
    <row r="1465" s="1" customFormat="1" ht="17.25" customHeight="1" spans="2:3">
      <c r="B1465" s="102"/>
      <c r="C1465" s="10"/>
    </row>
    <row r="1466" s="1" customFormat="1" ht="17.25" customHeight="1" spans="2:3">
      <c r="B1466" s="102"/>
      <c r="C1466" s="10"/>
    </row>
    <row r="1467" s="1" customFormat="1" ht="17.25" customHeight="1" spans="2:3">
      <c r="B1467" s="102"/>
      <c r="C1467" s="10"/>
    </row>
    <row r="1468" s="1" customFormat="1" ht="17.25" customHeight="1" spans="2:3">
      <c r="B1468" s="102"/>
      <c r="C1468" s="10"/>
    </row>
    <row r="1469" s="1" customFormat="1" ht="17.25" customHeight="1" spans="2:3">
      <c r="B1469" s="102"/>
      <c r="C1469" s="10"/>
    </row>
    <row r="1470" s="1" customFormat="1" ht="17.25" customHeight="1" spans="2:3">
      <c r="B1470" s="102"/>
      <c r="C1470" s="10"/>
    </row>
    <row r="1471" s="1" customFormat="1" ht="17.25" customHeight="1" spans="2:3">
      <c r="B1471" s="102"/>
      <c r="C1471" s="10"/>
    </row>
    <row r="1472" s="1" customFormat="1" ht="17.25" customHeight="1" spans="2:3">
      <c r="B1472" s="102"/>
      <c r="C1472" s="10"/>
    </row>
    <row r="1473" s="1" customFormat="1" ht="17.25" customHeight="1" spans="2:3">
      <c r="B1473" s="102"/>
      <c r="C1473" s="10"/>
    </row>
    <row r="1474" s="1" customFormat="1" ht="17.25" customHeight="1" spans="2:3">
      <c r="B1474" s="102"/>
      <c r="C1474" s="10"/>
    </row>
    <row r="1475" s="1" customFormat="1" ht="17.25" customHeight="1" spans="2:3">
      <c r="B1475" s="102"/>
      <c r="C1475" s="10"/>
    </row>
    <row r="1476" s="1" customFormat="1" ht="17.25" customHeight="1" spans="2:3">
      <c r="B1476" s="102"/>
      <c r="C1476" s="10"/>
    </row>
    <row r="1477" s="1" customFormat="1" ht="17.25" customHeight="1" spans="2:3">
      <c r="B1477" s="102"/>
      <c r="C1477" s="10"/>
    </row>
    <row r="1478" s="1" customFormat="1" ht="17.25" customHeight="1" spans="2:3">
      <c r="B1478" s="105"/>
      <c r="C1478" s="117"/>
    </row>
    <row r="1479" s="1" customFormat="1" ht="17.25" customHeight="1" spans="2:3">
      <c r="B1479" s="102"/>
      <c r="C1479" s="10"/>
    </row>
    <row r="1480" s="1" customFormat="1" ht="17.25" customHeight="1" spans="2:3">
      <c r="B1480" s="102"/>
      <c r="C1480" s="10"/>
    </row>
    <row r="1481" s="1" customFormat="1" ht="17.25" customHeight="1" spans="2:3">
      <c r="B1481" s="102"/>
      <c r="C1481" s="10"/>
    </row>
    <row r="1482" s="1" customFormat="1" ht="17.25" customHeight="1" spans="2:3">
      <c r="B1482" s="102"/>
      <c r="C1482" s="10"/>
    </row>
    <row r="1483" s="1" customFormat="1" ht="17.25" customHeight="1" spans="2:3">
      <c r="B1483" s="102"/>
      <c r="C1483" s="10"/>
    </row>
    <row r="1484" s="1" customFormat="1" ht="17.25" customHeight="1" spans="2:3">
      <c r="B1484" s="102"/>
      <c r="C1484" s="10"/>
    </row>
    <row r="1485" s="1" customFormat="1" ht="17.25" customHeight="1" spans="2:3">
      <c r="B1485" s="102"/>
      <c r="C1485" s="10"/>
    </row>
    <row r="1486" s="1" customFormat="1" ht="17.25" customHeight="1" spans="2:3">
      <c r="B1486" s="102"/>
      <c r="C1486" s="10"/>
    </row>
    <row r="1487" s="1" customFormat="1" ht="17.25" customHeight="1" spans="2:3">
      <c r="B1487" s="102"/>
      <c r="C1487" s="10"/>
    </row>
    <row r="1488" s="1" customFormat="1" ht="17.25" customHeight="1" spans="2:3">
      <c r="B1488" s="102"/>
      <c r="C1488" s="10"/>
    </row>
    <row r="1489" s="1" customFormat="1" ht="17.25" customHeight="1" spans="2:3">
      <c r="B1489" s="102"/>
      <c r="C1489" s="10"/>
    </row>
    <row r="1490" s="1" customFormat="1" ht="17.25" customHeight="1" spans="2:3">
      <c r="B1490" s="102"/>
      <c r="C1490" s="10"/>
    </row>
    <row r="1491" s="1" customFormat="1" ht="17.1" customHeight="1" spans="2:3">
      <c r="B1491" s="102"/>
      <c r="C1491" s="10"/>
    </row>
    <row r="1492" s="1" customFormat="1" ht="17.1" customHeight="1" spans="2:3">
      <c r="B1492" s="7" t="s">
        <v>3323</v>
      </c>
      <c r="C1492" s="9">
        <v>47128264</v>
      </c>
    </row>
    <row r="1493" s="1" customFormat="1"/>
  </sheetData>
  <mergeCells count="3">
    <mergeCell ref="B1:C1"/>
    <mergeCell ref="B2:C2"/>
    <mergeCell ref="B3:C3"/>
  </mergeCells>
  <printOptions horizontalCentered="1" verticalCentered="1" gridLines="1"/>
  <pageMargins left="3" right="2" top="1" bottom="1" header="0" footer="0"/>
  <pageSetup paperSize="1" scale="64" orientation="landscape" blackAndWhite="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I287"/>
  <sheetViews>
    <sheetView showGridLines="0" showZeros="0" zoomScale="85" zoomScaleNormal="85" workbookViewId="0">
      <pane xSplit="2" ySplit="5" topLeftCell="C183" activePane="bottomRight" state="frozen"/>
      <selection/>
      <selection pane="topRight"/>
      <selection pane="bottomLeft"/>
      <selection pane="bottomRight" activeCell="A208" sqref="A208"/>
    </sheetView>
  </sheetViews>
  <sheetFormatPr defaultColWidth="9.125" defaultRowHeight="14.25"/>
  <cols>
    <col min="1" max="1" width="9.125" style="4"/>
    <col min="2" max="2" width="31.25" style="3" customWidth="1"/>
    <col min="3" max="6" width="12.625" style="3" customWidth="1"/>
    <col min="7" max="9" width="9.125" style="3" hidden="1" customWidth="1"/>
    <col min="10" max="240" width="9.125" style="4"/>
    <col min="241" max="241" width="31.25" style="4" customWidth="1"/>
    <col min="242" max="262" width="12.625" style="4" customWidth="1"/>
    <col min="263" max="265" width="9.125" style="4" hidden="1" customWidth="1"/>
    <col min="266" max="496" width="9.125" style="4"/>
    <col min="497" max="497" width="31.25" style="4" customWidth="1"/>
    <col min="498" max="518" width="12.625" style="4" customWidth="1"/>
    <col min="519" max="521" width="9.125" style="4" hidden="1" customWidth="1"/>
    <col min="522" max="752" width="9.125" style="4"/>
    <col min="753" max="753" width="31.25" style="4" customWidth="1"/>
    <col min="754" max="774" width="12.625" style="4" customWidth="1"/>
    <col min="775" max="777" width="9.125" style="4" hidden="1" customWidth="1"/>
    <col min="778" max="1008" width="9.125" style="4"/>
    <col min="1009" max="1009" width="31.25" style="4" customWidth="1"/>
    <col min="1010" max="1030" width="12.625" style="4" customWidth="1"/>
    <col min="1031" max="1033" width="9.125" style="4" hidden="1" customWidth="1"/>
    <col min="1034" max="1264" width="9.125" style="4"/>
    <col min="1265" max="1265" width="31.25" style="4" customWidth="1"/>
    <col min="1266" max="1286" width="12.625" style="4" customWidth="1"/>
    <col min="1287" max="1289" width="9.125" style="4" hidden="1" customWidth="1"/>
    <col min="1290" max="1520" width="9.125" style="4"/>
    <col min="1521" max="1521" width="31.25" style="4" customWidth="1"/>
    <col min="1522" max="1542" width="12.625" style="4" customWidth="1"/>
    <col min="1543" max="1545" width="9.125" style="4" hidden="1" customWidth="1"/>
    <col min="1546" max="1776" width="9.125" style="4"/>
    <col min="1777" max="1777" width="31.25" style="4" customWidth="1"/>
    <col min="1778" max="1798" width="12.625" style="4" customWidth="1"/>
    <col min="1799" max="1801" width="9.125" style="4" hidden="1" customWidth="1"/>
    <col min="1802" max="2032" width="9.125" style="4"/>
    <col min="2033" max="2033" width="31.25" style="4" customWidth="1"/>
    <col min="2034" max="2054" width="12.625" style="4" customWidth="1"/>
    <col min="2055" max="2057" width="9.125" style="4" hidden="1" customWidth="1"/>
    <col min="2058" max="2288" width="9.125" style="4"/>
    <col min="2289" max="2289" width="31.25" style="4" customWidth="1"/>
    <col min="2290" max="2310" width="12.625" style="4" customWidth="1"/>
    <col min="2311" max="2313" width="9.125" style="4" hidden="1" customWidth="1"/>
    <col min="2314" max="2544" width="9.125" style="4"/>
    <col min="2545" max="2545" width="31.25" style="4" customWidth="1"/>
    <col min="2546" max="2566" width="12.625" style="4" customWidth="1"/>
    <col min="2567" max="2569" width="9.125" style="4" hidden="1" customWidth="1"/>
    <col min="2570" max="2800" width="9.125" style="4"/>
    <col min="2801" max="2801" width="31.25" style="4" customWidth="1"/>
    <col min="2802" max="2822" width="12.625" style="4" customWidth="1"/>
    <col min="2823" max="2825" width="9.125" style="4" hidden="1" customWidth="1"/>
    <col min="2826" max="3056" width="9.125" style="4"/>
    <col min="3057" max="3057" width="31.25" style="4" customWidth="1"/>
    <col min="3058" max="3078" width="12.625" style="4" customWidth="1"/>
    <col min="3079" max="3081" width="9.125" style="4" hidden="1" customWidth="1"/>
    <col min="3082" max="3312" width="9.125" style="4"/>
    <col min="3313" max="3313" width="31.25" style="4" customWidth="1"/>
    <col min="3314" max="3334" width="12.625" style="4" customWidth="1"/>
    <col min="3335" max="3337" width="9.125" style="4" hidden="1" customWidth="1"/>
    <col min="3338" max="3568" width="9.125" style="4"/>
    <col min="3569" max="3569" width="31.25" style="4" customWidth="1"/>
    <col min="3570" max="3590" width="12.625" style="4" customWidth="1"/>
    <col min="3591" max="3593" width="9.125" style="4" hidden="1" customWidth="1"/>
    <col min="3594" max="3824" width="9.125" style="4"/>
    <col min="3825" max="3825" width="31.25" style="4" customWidth="1"/>
    <col min="3826" max="3846" width="12.625" style="4" customWidth="1"/>
    <col min="3847" max="3849" width="9.125" style="4" hidden="1" customWidth="1"/>
    <col min="3850" max="4080" width="9.125" style="4"/>
    <col min="4081" max="4081" width="31.25" style="4" customWidth="1"/>
    <col min="4082" max="4102" width="12.625" style="4" customWidth="1"/>
    <col min="4103" max="4105" width="9.125" style="4" hidden="1" customWidth="1"/>
    <col min="4106" max="4336" width="9.125" style="4"/>
    <col min="4337" max="4337" width="31.25" style="4" customWidth="1"/>
    <col min="4338" max="4358" width="12.625" style="4" customWidth="1"/>
    <col min="4359" max="4361" width="9.125" style="4" hidden="1" customWidth="1"/>
    <col min="4362" max="4592" width="9.125" style="4"/>
    <col min="4593" max="4593" width="31.25" style="4" customWidth="1"/>
    <col min="4594" max="4614" width="12.625" style="4" customWidth="1"/>
    <col min="4615" max="4617" width="9.125" style="4" hidden="1" customWidth="1"/>
    <col min="4618" max="4848" width="9.125" style="4"/>
    <col min="4849" max="4849" width="31.25" style="4" customWidth="1"/>
    <col min="4850" max="4870" width="12.625" style="4" customWidth="1"/>
    <col min="4871" max="4873" width="9.125" style="4" hidden="1" customWidth="1"/>
    <col min="4874" max="5104" width="9.125" style="4"/>
    <col min="5105" max="5105" width="31.25" style="4" customWidth="1"/>
    <col min="5106" max="5126" width="12.625" style="4" customWidth="1"/>
    <col min="5127" max="5129" width="9.125" style="4" hidden="1" customWidth="1"/>
    <col min="5130" max="5360" width="9.125" style="4"/>
    <col min="5361" max="5361" width="31.25" style="4" customWidth="1"/>
    <col min="5362" max="5382" width="12.625" style="4" customWidth="1"/>
    <col min="5383" max="5385" width="9.125" style="4" hidden="1" customWidth="1"/>
    <col min="5386" max="5616" width="9.125" style="4"/>
    <col min="5617" max="5617" width="31.25" style="4" customWidth="1"/>
    <col min="5618" max="5638" width="12.625" style="4" customWidth="1"/>
    <col min="5639" max="5641" width="9.125" style="4" hidden="1" customWidth="1"/>
    <col min="5642" max="5872" width="9.125" style="4"/>
    <col min="5873" max="5873" width="31.25" style="4" customWidth="1"/>
    <col min="5874" max="5894" width="12.625" style="4" customWidth="1"/>
    <col min="5895" max="5897" width="9.125" style="4" hidden="1" customWidth="1"/>
    <col min="5898" max="6128" width="9.125" style="4"/>
    <col min="6129" max="6129" width="31.25" style="4" customWidth="1"/>
    <col min="6130" max="6150" width="12.625" style="4" customWidth="1"/>
    <col min="6151" max="6153" width="9.125" style="4" hidden="1" customWidth="1"/>
    <col min="6154" max="6384" width="9.125" style="4"/>
    <col min="6385" max="6385" width="31.25" style="4" customWidth="1"/>
    <col min="6386" max="6406" width="12.625" style="4" customWidth="1"/>
    <col min="6407" max="6409" width="9.125" style="4" hidden="1" customWidth="1"/>
    <col min="6410" max="6640" width="9.125" style="4"/>
    <col min="6641" max="6641" width="31.25" style="4" customWidth="1"/>
    <col min="6642" max="6662" width="12.625" style="4" customWidth="1"/>
    <col min="6663" max="6665" width="9.125" style="4" hidden="1" customWidth="1"/>
    <col min="6666" max="6896" width="9.125" style="4"/>
    <col min="6897" max="6897" width="31.25" style="4" customWidth="1"/>
    <col min="6898" max="6918" width="12.625" style="4" customWidth="1"/>
    <col min="6919" max="6921" width="9.125" style="4" hidden="1" customWidth="1"/>
    <col min="6922" max="7152" width="9.125" style="4"/>
    <col min="7153" max="7153" width="31.25" style="4" customWidth="1"/>
    <col min="7154" max="7174" width="12.625" style="4" customWidth="1"/>
    <col min="7175" max="7177" width="9.125" style="4" hidden="1" customWidth="1"/>
    <col min="7178" max="7408" width="9.125" style="4"/>
    <col min="7409" max="7409" width="31.25" style="4" customWidth="1"/>
    <col min="7410" max="7430" width="12.625" style="4" customWidth="1"/>
    <col min="7431" max="7433" width="9.125" style="4" hidden="1" customWidth="1"/>
    <col min="7434" max="7664" width="9.125" style="4"/>
    <col min="7665" max="7665" width="31.25" style="4" customWidth="1"/>
    <col min="7666" max="7686" width="12.625" style="4" customWidth="1"/>
    <col min="7687" max="7689" width="9.125" style="4" hidden="1" customWidth="1"/>
    <col min="7690" max="7920" width="9.125" style="4"/>
    <col min="7921" max="7921" width="31.25" style="4" customWidth="1"/>
    <col min="7922" max="7942" width="12.625" style="4" customWidth="1"/>
    <col min="7943" max="7945" width="9.125" style="4" hidden="1" customWidth="1"/>
    <col min="7946" max="8176" width="9.125" style="4"/>
    <col min="8177" max="8177" width="31.25" style="4" customWidth="1"/>
    <col min="8178" max="8198" width="12.625" style="4" customWidth="1"/>
    <col min="8199" max="8201" width="9.125" style="4" hidden="1" customWidth="1"/>
    <col min="8202" max="8432" width="9.125" style="4"/>
    <col min="8433" max="8433" width="31.25" style="4" customWidth="1"/>
    <col min="8434" max="8454" width="12.625" style="4" customWidth="1"/>
    <col min="8455" max="8457" width="9.125" style="4" hidden="1" customWidth="1"/>
    <col min="8458" max="8688" width="9.125" style="4"/>
    <col min="8689" max="8689" width="31.25" style="4" customWidth="1"/>
    <col min="8690" max="8710" width="12.625" style="4" customWidth="1"/>
    <col min="8711" max="8713" width="9.125" style="4" hidden="1" customWidth="1"/>
    <col min="8714" max="8944" width="9.125" style="4"/>
    <col min="8945" max="8945" width="31.25" style="4" customWidth="1"/>
    <col min="8946" max="8966" width="12.625" style="4" customWidth="1"/>
    <col min="8967" max="8969" width="9.125" style="4" hidden="1" customWidth="1"/>
    <col min="8970" max="9200" width="9.125" style="4"/>
    <col min="9201" max="9201" width="31.25" style="4" customWidth="1"/>
    <col min="9202" max="9222" width="12.625" style="4" customWidth="1"/>
    <col min="9223" max="9225" width="9.125" style="4" hidden="1" customWidth="1"/>
    <col min="9226" max="9456" width="9.125" style="4"/>
    <col min="9457" max="9457" width="31.25" style="4" customWidth="1"/>
    <col min="9458" max="9478" width="12.625" style="4" customWidth="1"/>
    <col min="9479" max="9481" width="9.125" style="4" hidden="1" customWidth="1"/>
    <col min="9482" max="9712" width="9.125" style="4"/>
    <col min="9713" max="9713" width="31.25" style="4" customWidth="1"/>
    <col min="9714" max="9734" width="12.625" style="4" customWidth="1"/>
    <col min="9735" max="9737" width="9.125" style="4" hidden="1" customWidth="1"/>
    <col min="9738" max="9968" width="9.125" style="4"/>
    <col min="9969" max="9969" width="31.25" style="4" customWidth="1"/>
    <col min="9970" max="9990" width="12.625" style="4" customWidth="1"/>
    <col min="9991" max="9993" width="9.125" style="4" hidden="1" customWidth="1"/>
    <col min="9994" max="10224" width="9.125" style="4"/>
    <col min="10225" max="10225" width="31.25" style="4" customWidth="1"/>
    <col min="10226" max="10246" width="12.625" style="4" customWidth="1"/>
    <col min="10247" max="10249" width="9.125" style="4" hidden="1" customWidth="1"/>
    <col min="10250" max="10480" width="9.125" style="4"/>
    <col min="10481" max="10481" width="31.25" style="4" customWidth="1"/>
    <col min="10482" max="10502" width="12.625" style="4" customWidth="1"/>
    <col min="10503" max="10505" width="9.125" style="4" hidden="1" customWidth="1"/>
    <col min="10506" max="10736" width="9.125" style="4"/>
    <col min="10737" max="10737" width="31.25" style="4" customWidth="1"/>
    <col min="10738" max="10758" width="12.625" style="4" customWidth="1"/>
    <col min="10759" max="10761" width="9.125" style="4" hidden="1" customWidth="1"/>
    <col min="10762" max="10992" width="9.125" style="4"/>
    <col min="10993" max="10993" width="31.25" style="4" customWidth="1"/>
    <col min="10994" max="11014" width="12.625" style="4" customWidth="1"/>
    <col min="11015" max="11017" width="9.125" style="4" hidden="1" customWidth="1"/>
    <col min="11018" max="11248" width="9.125" style="4"/>
    <col min="11249" max="11249" width="31.25" style="4" customWidth="1"/>
    <col min="11250" max="11270" width="12.625" style="4" customWidth="1"/>
    <col min="11271" max="11273" width="9.125" style="4" hidden="1" customWidth="1"/>
    <col min="11274" max="11504" width="9.125" style="4"/>
    <col min="11505" max="11505" width="31.25" style="4" customWidth="1"/>
    <col min="11506" max="11526" width="12.625" style="4" customWidth="1"/>
    <col min="11527" max="11529" width="9.125" style="4" hidden="1" customWidth="1"/>
    <col min="11530" max="11760" width="9.125" style="4"/>
    <col min="11761" max="11761" width="31.25" style="4" customWidth="1"/>
    <col min="11762" max="11782" width="12.625" style="4" customWidth="1"/>
    <col min="11783" max="11785" width="9.125" style="4" hidden="1" customWidth="1"/>
    <col min="11786" max="12016" width="9.125" style="4"/>
    <col min="12017" max="12017" width="31.25" style="4" customWidth="1"/>
    <col min="12018" max="12038" width="12.625" style="4" customWidth="1"/>
    <col min="12039" max="12041" width="9.125" style="4" hidden="1" customWidth="1"/>
    <col min="12042" max="12272" width="9.125" style="4"/>
    <col min="12273" max="12273" width="31.25" style="4" customWidth="1"/>
    <col min="12274" max="12294" width="12.625" style="4" customWidth="1"/>
    <col min="12295" max="12297" width="9.125" style="4" hidden="1" customWidth="1"/>
    <col min="12298" max="12528" width="9.125" style="4"/>
    <col min="12529" max="12529" width="31.25" style="4" customWidth="1"/>
    <col min="12530" max="12550" width="12.625" style="4" customWidth="1"/>
    <col min="12551" max="12553" width="9.125" style="4" hidden="1" customWidth="1"/>
    <col min="12554" max="12784" width="9.125" style="4"/>
    <col min="12785" max="12785" width="31.25" style="4" customWidth="1"/>
    <col min="12786" max="12806" width="12.625" style="4" customWidth="1"/>
    <col min="12807" max="12809" width="9.125" style="4" hidden="1" customWidth="1"/>
    <col min="12810" max="13040" width="9.125" style="4"/>
    <col min="13041" max="13041" width="31.25" style="4" customWidth="1"/>
    <col min="13042" max="13062" width="12.625" style="4" customWidth="1"/>
    <col min="13063" max="13065" width="9.125" style="4" hidden="1" customWidth="1"/>
    <col min="13066" max="13296" width="9.125" style="4"/>
    <col min="13297" max="13297" width="31.25" style="4" customWidth="1"/>
    <col min="13298" max="13318" width="12.625" style="4" customWidth="1"/>
    <col min="13319" max="13321" width="9.125" style="4" hidden="1" customWidth="1"/>
    <col min="13322" max="13552" width="9.125" style="4"/>
    <col min="13553" max="13553" width="31.25" style="4" customWidth="1"/>
    <col min="13554" max="13574" width="12.625" style="4" customWidth="1"/>
    <col min="13575" max="13577" width="9.125" style="4" hidden="1" customWidth="1"/>
    <col min="13578" max="13808" width="9.125" style="4"/>
    <col min="13809" max="13809" width="31.25" style="4" customWidth="1"/>
    <col min="13810" max="13830" width="12.625" style="4" customWidth="1"/>
    <col min="13831" max="13833" width="9.125" style="4" hidden="1" customWidth="1"/>
    <col min="13834" max="14064" width="9.125" style="4"/>
    <col min="14065" max="14065" width="31.25" style="4" customWidth="1"/>
    <col min="14066" max="14086" width="12.625" style="4" customWidth="1"/>
    <col min="14087" max="14089" width="9.125" style="4" hidden="1" customWidth="1"/>
    <col min="14090" max="14320" width="9.125" style="4"/>
    <col min="14321" max="14321" width="31.25" style="4" customWidth="1"/>
    <col min="14322" max="14342" width="12.625" style="4" customWidth="1"/>
    <col min="14343" max="14345" width="9.125" style="4" hidden="1" customWidth="1"/>
    <col min="14346" max="14576" width="9.125" style="4"/>
    <col min="14577" max="14577" width="31.25" style="4" customWidth="1"/>
    <col min="14578" max="14598" width="12.625" style="4" customWidth="1"/>
    <col min="14599" max="14601" width="9.125" style="4" hidden="1" customWidth="1"/>
    <col min="14602" max="14832" width="9.125" style="4"/>
    <col min="14833" max="14833" width="31.25" style="4" customWidth="1"/>
    <col min="14834" max="14854" width="12.625" style="4" customWidth="1"/>
    <col min="14855" max="14857" width="9.125" style="4" hidden="1" customWidth="1"/>
    <col min="14858" max="15088" width="9.125" style="4"/>
    <col min="15089" max="15089" width="31.25" style="4" customWidth="1"/>
    <col min="15090" max="15110" width="12.625" style="4" customWidth="1"/>
    <col min="15111" max="15113" width="9.125" style="4" hidden="1" customWidth="1"/>
    <col min="15114" max="15344" width="9.125" style="4"/>
    <col min="15345" max="15345" width="31.25" style="4" customWidth="1"/>
    <col min="15346" max="15366" width="12.625" style="4" customWidth="1"/>
    <col min="15367" max="15369" width="9.125" style="4" hidden="1" customWidth="1"/>
    <col min="15370" max="15600" width="9.125" style="4"/>
    <col min="15601" max="15601" width="31.25" style="4" customWidth="1"/>
    <col min="15602" max="15622" width="12.625" style="4" customWidth="1"/>
    <col min="15623" max="15625" width="9.125" style="4" hidden="1" customWidth="1"/>
    <col min="15626" max="15856" width="9.125" style="4"/>
    <col min="15857" max="15857" width="31.25" style="4" customWidth="1"/>
    <col min="15858" max="15878" width="12.625" style="4" customWidth="1"/>
    <col min="15879" max="15881" width="9.125" style="4" hidden="1" customWidth="1"/>
    <col min="15882" max="16112" width="9.125" style="4"/>
    <col min="16113" max="16113" width="31.25" style="4" customWidth="1"/>
    <col min="16114" max="16134" width="12.625" style="4" customWidth="1"/>
    <col min="16135" max="16137" width="9.125" style="4" hidden="1" customWidth="1"/>
    <col min="16138" max="16384" width="9.125" style="4"/>
  </cols>
  <sheetData>
    <row r="1" s="1" customFormat="1" ht="33.95" customHeight="1" spans="2:9">
      <c r="B1" s="89" t="s">
        <v>4460</v>
      </c>
      <c r="C1" s="89"/>
      <c r="D1" s="89"/>
      <c r="E1" s="89"/>
      <c r="F1" s="89"/>
      <c r="G1" s="89"/>
      <c r="H1" s="89"/>
      <c r="I1" s="89"/>
    </row>
    <row r="2" s="1" customFormat="1" ht="17.25" customHeight="1" spans="2:9">
      <c r="B2" s="6" t="s">
        <v>3211</v>
      </c>
      <c r="C2" s="6"/>
      <c r="D2" s="6"/>
      <c r="E2" s="6"/>
      <c r="F2" s="6"/>
      <c r="G2" s="6"/>
      <c r="H2" s="6"/>
      <c r="I2" s="6"/>
    </row>
    <row r="3" s="1" customFormat="1" ht="17.25" customHeight="1" spans="2:9">
      <c r="B3" s="90" t="s">
        <v>3212</v>
      </c>
      <c r="C3" s="90"/>
      <c r="D3" s="90"/>
      <c r="E3" s="90"/>
      <c r="F3" s="90"/>
      <c r="G3" s="90"/>
      <c r="H3" s="90"/>
      <c r="I3" s="90"/>
    </row>
    <row r="4" s="1" customFormat="1" ht="18" customHeight="1" spans="2:9">
      <c r="B4" s="91" t="s">
        <v>2709</v>
      </c>
      <c r="C4" s="92" t="s">
        <v>37</v>
      </c>
      <c r="D4" s="91" t="s">
        <v>38</v>
      </c>
      <c r="E4" s="93" t="s">
        <v>3213</v>
      </c>
      <c r="F4" s="94" t="s">
        <v>3214</v>
      </c>
      <c r="G4" s="95" t="s">
        <v>3215</v>
      </c>
      <c r="H4" s="94" t="s">
        <v>3216</v>
      </c>
      <c r="I4" s="92" t="s">
        <v>148</v>
      </c>
    </row>
    <row r="5" s="1" customFormat="1" ht="44.25" customHeight="1" spans="2:9">
      <c r="B5" s="96"/>
      <c r="C5" s="97"/>
      <c r="D5" s="7"/>
      <c r="E5" s="98"/>
      <c r="F5" s="97"/>
      <c r="G5" s="99"/>
      <c r="H5" s="100"/>
      <c r="I5" s="106"/>
    </row>
    <row r="6" s="1" customFormat="1" ht="17.1" customHeight="1" spans="1:9">
      <c r="A6" s="101"/>
      <c r="B6" s="102" t="s">
        <v>3217</v>
      </c>
      <c r="C6" s="9">
        <v>4024756</v>
      </c>
      <c r="D6" s="9">
        <v>3885069</v>
      </c>
      <c r="E6" s="103">
        <v>139687</v>
      </c>
      <c r="F6" s="9">
        <v>124920</v>
      </c>
      <c r="G6" s="104">
        <v>25928</v>
      </c>
      <c r="H6" s="9">
        <v>0</v>
      </c>
      <c r="I6" s="9">
        <v>0</v>
      </c>
    </row>
    <row r="7" s="1" customFormat="1" ht="17.1" customHeight="1" spans="1:9">
      <c r="A7" s="101" t="s">
        <v>169</v>
      </c>
      <c r="B7" s="102" t="s">
        <v>168</v>
      </c>
      <c r="C7" s="9">
        <v>119351</v>
      </c>
      <c r="D7" s="9">
        <v>116631</v>
      </c>
      <c r="E7" s="103">
        <v>2720</v>
      </c>
      <c r="F7" s="9">
        <v>2720</v>
      </c>
      <c r="G7" s="104">
        <v>0</v>
      </c>
      <c r="H7" s="9">
        <v>0</v>
      </c>
      <c r="I7" s="9">
        <v>0</v>
      </c>
    </row>
    <row r="8" s="1" customFormat="1" ht="17.1" customHeight="1" spans="1:9">
      <c r="A8" s="101" t="s">
        <v>194</v>
      </c>
      <c r="B8" s="105" t="s">
        <v>193</v>
      </c>
      <c r="C8" s="9">
        <v>91073</v>
      </c>
      <c r="D8" s="9">
        <v>90754</v>
      </c>
      <c r="E8" s="103">
        <v>319</v>
      </c>
      <c r="F8" s="9">
        <v>319</v>
      </c>
      <c r="G8" s="104">
        <v>0</v>
      </c>
      <c r="H8" s="9">
        <v>0</v>
      </c>
      <c r="I8" s="9">
        <v>0</v>
      </c>
    </row>
    <row r="9" s="1" customFormat="1" ht="17.1" customHeight="1" spans="1:9">
      <c r="A9" s="694" t="s">
        <v>208</v>
      </c>
      <c r="B9" s="102" t="s">
        <v>207</v>
      </c>
      <c r="C9" s="9">
        <v>1092925</v>
      </c>
      <c r="D9" s="9">
        <v>1043025</v>
      </c>
      <c r="E9" s="103">
        <v>49900</v>
      </c>
      <c r="F9" s="9">
        <v>32479</v>
      </c>
      <c r="G9" s="104">
        <v>5734</v>
      </c>
      <c r="H9" s="9">
        <v>0</v>
      </c>
      <c r="I9" s="9">
        <v>0</v>
      </c>
    </row>
    <row r="10" s="1" customFormat="1" ht="17.1" customHeight="1" spans="1:9">
      <c r="A10" s="101" t="s">
        <v>228</v>
      </c>
      <c r="B10" s="102" t="s">
        <v>227</v>
      </c>
      <c r="C10" s="9">
        <v>253068</v>
      </c>
      <c r="D10" s="9">
        <v>246725</v>
      </c>
      <c r="E10" s="103">
        <v>6343</v>
      </c>
      <c r="F10" s="9">
        <v>6528</v>
      </c>
      <c r="G10" s="104">
        <v>5000</v>
      </c>
      <c r="H10" s="9">
        <v>0</v>
      </c>
      <c r="I10" s="9">
        <v>0</v>
      </c>
    </row>
    <row r="11" s="1" customFormat="1" ht="17.1" customHeight="1" spans="1:9">
      <c r="A11" s="101" t="s">
        <v>248</v>
      </c>
      <c r="B11" s="102" t="s">
        <v>247</v>
      </c>
      <c r="C11" s="9">
        <v>53295</v>
      </c>
      <c r="D11" s="9">
        <v>52757</v>
      </c>
      <c r="E11" s="103">
        <v>538</v>
      </c>
      <c r="F11" s="9">
        <v>569</v>
      </c>
      <c r="G11" s="104">
        <v>0</v>
      </c>
      <c r="H11" s="9">
        <v>0</v>
      </c>
      <c r="I11" s="9">
        <v>0</v>
      </c>
    </row>
    <row r="12" s="1" customFormat="1" ht="17.1" customHeight="1" spans="1:9">
      <c r="A12" s="101" t="s">
        <v>266</v>
      </c>
      <c r="B12" s="102" t="s">
        <v>265</v>
      </c>
      <c r="C12" s="9">
        <v>212474</v>
      </c>
      <c r="D12" s="9">
        <v>206340</v>
      </c>
      <c r="E12" s="103">
        <v>6134</v>
      </c>
      <c r="F12" s="9">
        <v>6581</v>
      </c>
      <c r="G12" s="104">
        <v>1000</v>
      </c>
      <c r="H12" s="9">
        <v>0</v>
      </c>
      <c r="I12" s="9">
        <v>0</v>
      </c>
    </row>
    <row r="13" s="1" customFormat="1" ht="17.1" customHeight="1" spans="1:9">
      <c r="A13" s="101" t="s">
        <v>284</v>
      </c>
      <c r="B13" s="102" t="s">
        <v>283</v>
      </c>
      <c r="C13" s="9">
        <v>306219</v>
      </c>
      <c r="D13" s="9">
        <v>305379</v>
      </c>
      <c r="E13" s="103">
        <v>840</v>
      </c>
      <c r="F13" s="9">
        <v>996</v>
      </c>
      <c r="G13" s="104">
        <v>0</v>
      </c>
      <c r="H13" s="9">
        <v>0</v>
      </c>
      <c r="I13" s="9">
        <v>0</v>
      </c>
    </row>
    <row r="14" s="1" customFormat="1" ht="17.1" customHeight="1" spans="1:9">
      <c r="A14" s="101" t="s">
        <v>303</v>
      </c>
      <c r="B14" s="102" t="s">
        <v>302</v>
      </c>
      <c r="C14" s="9">
        <v>62763</v>
      </c>
      <c r="D14" s="9">
        <v>62089</v>
      </c>
      <c r="E14" s="103">
        <v>674</v>
      </c>
      <c r="F14" s="9">
        <v>684</v>
      </c>
      <c r="G14" s="104">
        <v>0</v>
      </c>
      <c r="H14" s="9">
        <v>0</v>
      </c>
      <c r="I14" s="9">
        <v>0</v>
      </c>
    </row>
    <row r="15" s="1" customFormat="1" ht="17.1" customHeight="1" spans="1:9">
      <c r="A15" s="101" t="s">
        <v>316</v>
      </c>
      <c r="B15" s="102" t="s">
        <v>315</v>
      </c>
      <c r="C15" s="9">
        <v>2170</v>
      </c>
      <c r="D15" s="9">
        <v>2136</v>
      </c>
      <c r="E15" s="103">
        <v>34</v>
      </c>
      <c r="F15" s="9">
        <v>34</v>
      </c>
      <c r="G15" s="104">
        <v>0</v>
      </c>
      <c r="H15" s="9">
        <v>0</v>
      </c>
      <c r="I15" s="9">
        <v>0</v>
      </c>
    </row>
    <row r="16" s="1" customFormat="1" ht="17.1" customHeight="1" spans="1:9">
      <c r="A16" s="101" t="s">
        <v>331</v>
      </c>
      <c r="B16" s="102" t="s">
        <v>330</v>
      </c>
      <c r="C16" s="9">
        <v>112063</v>
      </c>
      <c r="D16" s="9">
        <v>108224</v>
      </c>
      <c r="E16" s="103">
        <v>3839</v>
      </c>
      <c r="F16" s="9">
        <v>3891</v>
      </c>
      <c r="G16" s="104">
        <v>0</v>
      </c>
      <c r="H16" s="9">
        <v>0</v>
      </c>
      <c r="I16" s="9">
        <v>0</v>
      </c>
    </row>
    <row r="17" s="1" customFormat="1" ht="17.1" customHeight="1" spans="1:9">
      <c r="A17" s="101" t="s">
        <v>357</v>
      </c>
      <c r="B17" s="102" t="s">
        <v>356</v>
      </c>
      <c r="C17" s="9">
        <v>130083</v>
      </c>
      <c r="D17" s="9">
        <v>129314</v>
      </c>
      <c r="E17" s="103">
        <v>769</v>
      </c>
      <c r="F17" s="9">
        <v>779</v>
      </c>
      <c r="G17" s="104">
        <v>0</v>
      </c>
      <c r="H17" s="9">
        <v>0</v>
      </c>
      <c r="I17" s="9">
        <v>0</v>
      </c>
    </row>
    <row r="18" s="1" customFormat="1" ht="17.1" customHeight="1" spans="1:9">
      <c r="A18" s="101" t="s">
        <v>371</v>
      </c>
      <c r="B18" s="102" t="s">
        <v>370</v>
      </c>
      <c r="C18" s="9">
        <v>140812</v>
      </c>
      <c r="D18" s="9">
        <v>138891</v>
      </c>
      <c r="E18" s="103">
        <v>1921</v>
      </c>
      <c r="F18" s="9">
        <v>3585</v>
      </c>
      <c r="G18" s="104">
        <v>1494</v>
      </c>
      <c r="H18" s="9">
        <v>0</v>
      </c>
      <c r="I18" s="9">
        <v>0</v>
      </c>
    </row>
    <row r="19" s="1" customFormat="1" ht="17.1" customHeight="1" spans="1:9">
      <c r="A19" s="101" t="s">
        <v>389</v>
      </c>
      <c r="B19" s="102" t="s">
        <v>388</v>
      </c>
      <c r="C19" s="9">
        <v>2032</v>
      </c>
      <c r="D19" s="9">
        <v>2031</v>
      </c>
      <c r="E19" s="103">
        <v>1</v>
      </c>
      <c r="F19" s="9">
        <v>1</v>
      </c>
      <c r="G19" s="104">
        <v>0</v>
      </c>
      <c r="H19" s="9">
        <v>0</v>
      </c>
      <c r="I19" s="9">
        <v>0</v>
      </c>
    </row>
    <row r="20" s="1" customFormat="1" ht="17.1" customHeight="1" spans="1:9">
      <c r="A20" s="101" t="s">
        <v>409</v>
      </c>
      <c r="B20" s="102" t="s">
        <v>408</v>
      </c>
      <c r="C20" s="9">
        <v>110331</v>
      </c>
      <c r="D20" s="9">
        <v>108575</v>
      </c>
      <c r="E20" s="103">
        <v>1756</v>
      </c>
      <c r="F20" s="9">
        <v>1834</v>
      </c>
      <c r="G20" s="104">
        <v>0</v>
      </c>
      <c r="H20" s="9">
        <v>0</v>
      </c>
      <c r="I20" s="9">
        <v>0</v>
      </c>
    </row>
    <row r="21" s="1" customFormat="1" ht="17.1" customHeight="1" spans="1:9">
      <c r="A21" s="101" t="s">
        <v>424</v>
      </c>
      <c r="B21" s="102" t="s">
        <v>423</v>
      </c>
      <c r="C21" s="9">
        <v>58804</v>
      </c>
      <c r="D21" s="9">
        <v>56230</v>
      </c>
      <c r="E21" s="103">
        <v>2574</v>
      </c>
      <c r="F21" s="9">
        <v>2636</v>
      </c>
      <c r="G21" s="104">
        <v>0</v>
      </c>
      <c r="H21" s="9">
        <v>0</v>
      </c>
      <c r="I21" s="9">
        <v>0</v>
      </c>
    </row>
    <row r="22" s="1" customFormat="1" ht="17.1" customHeight="1" spans="1:9">
      <c r="A22" s="101" t="s">
        <v>445</v>
      </c>
      <c r="B22" s="102" t="s">
        <v>444</v>
      </c>
      <c r="C22" s="9">
        <v>64163</v>
      </c>
      <c r="D22" s="9">
        <v>61404</v>
      </c>
      <c r="E22" s="103">
        <v>2759</v>
      </c>
      <c r="F22" s="9">
        <v>2750</v>
      </c>
      <c r="G22" s="104">
        <v>0</v>
      </c>
      <c r="H22" s="9">
        <v>0</v>
      </c>
      <c r="I22" s="9">
        <v>0</v>
      </c>
    </row>
    <row r="23" s="1" customFormat="1" ht="17.1" customHeight="1" spans="1:9">
      <c r="A23" s="101" t="s">
        <v>455</v>
      </c>
      <c r="B23" s="102" t="s">
        <v>454</v>
      </c>
      <c r="C23" s="9">
        <v>22228</v>
      </c>
      <c r="D23" s="9">
        <v>21993</v>
      </c>
      <c r="E23" s="103">
        <v>235</v>
      </c>
      <c r="F23" s="9">
        <v>179</v>
      </c>
      <c r="G23" s="104">
        <v>0</v>
      </c>
      <c r="H23" s="9">
        <v>0</v>
      </c>
      <c r="I23" s="9">
        <v>0</v>
      </c>
    </row>
    <row r="24" s="1" customFormat="1" ht="17.1" customHeight="1" spans="1:9">
      <c r="A24" s="101" t="s">
        <v>465</v>
      </c>
      <c r="B24" s="102" t="s">
        <v>464</v>
      </c>
      <c r="C24" s="9">
        <v>12608</v>
      </c>
      <c r="D24" s="9">
        <v>12603</v>
      </c>
      <c r="E24" s="103">
        <v>5</v>
      </c>
      <c r="F24" s="9">
        <v>5</v>
      </c>
      <c r="G24" s="104">
        <v>0</v>
      </c>
      <c r="H24" s="9">
        <v>0</v>
      </c>
      <c r="I24" s="9">
        <v>0</v>
      </c>
    </row>
    <row r="25" s="1" customFormat="1" ht="17.1" customHeight="1" spans="1:9">
      <c r="A25" s="101" t="s">
        <v>479</v>
      </c>
      <c r="B25" s="102" t="s">
        <v>478</v>
      </c>
      <c r="C25" s="9">
        <v>43504</v>
      </c>
      <c r="D25" s="9">
        <v>41357</v>
      </c>
      <c r="E25" s="103">
        <v>2147</v>
      </c>
      <c r="F25" s="9">
        <v>2147</v>
      </c>
      <c r="G25" s="104">
        <v>0</v>
      </c>
      <c r="H25" s="9">
        <v>0</v>
      </c>
      <c r="I25" s="9">
        <v>0</v>
      </c>
    </row>
    <row r="26" s="1" customFormat="1" ht="17.1" customHeight="1" spans="1:9">
      <c r="A26" s="101" t="s">
        <v>488</v>
      </c>
      <c r="B26" s="102" t="s">
        <v>487</v>
      </c>
      <c r="C26" s="9">
        <v>20859</v>
      </c>
      <c r="D26" s="9">
        <v>20412</v>
      </c>
      <c r="E26" s="103">
        <v>447</v>
      </c>
      <c r="F26" s="9">
        <v>447</v>
      </c>
      <c r="G26" s="104">
        <v>0</v>
      </c>
      <c r="H26" s="9">
        <v>0</v>
      </c>
      <c r="I26" s="9">
        <v>0</v>
      </c>
    </row>
    <row r="27" s="1" customFormat="1" ht="17.1" customHeight="1" spans="1:9">
      <c r="A27" s="101" t="s">
        <v>497</v>
      </c>
      <c r="B27" s="102" t="s">
        <v>496</v>
      </c>
      <c r="C27" s="9">
        <v>84990</v>
      </c>
      <c r="D27" s="9">
        <v>83966</v>
      </c>
      <c r="E27" s="103">
        <v>1024</v>
      </c>
      <c r="F27" s="9">
        <v>1014</v>
      </c>
      <c r="G27" s="104">
        <v>0</v>
      </c>
      <c r="H27" s="9">
        <v>0</v>
      </c>
      <c r="I27" s="9">
        <v>0</v>
      </c>
    </row>
    <row r="28" s="1" customFormat="1" ht="17.1" customHeight="1" spans="1:9">
      <c r="A28" s="101" t="s">
        <v>509</v>
      </c>
      <c r="B28" s="102" t="s">
        <v>508</v>
      </c>
      <c r="C28" s="9">
        <v>273031</v>
      </c>
      <c r="D28" s="9">
        <v>271347</v>
      </c>
      <c r="E28" s="103">
        <v>1684</v>
      </c>
      <c r="F28" s="9">
        <v>1684</v>
      </c>
      <c r="G28" s="104">
        <v>500</v>
      </c>
      <c r="H28" s="9">
        <v>0</v>
      </c>
      <c r="I28" s="9">
        <v>0</v>
      </c>
    </row>
    <row r="29" s="1" customFormat="1" ht="17.1" customHeight="1" spans="1:9">
      <c r="A29" s="101" t="s">
        <v>519</v>
      </c>
      <c r="B29" s="102" t="s">
        <v>518</v>
      </c>
      <c r="C29" s="9">
        <v>115324</v>
      </c>
      <c r="D29" s="9">
        <v>113522</v>
      </c>
      <c r="E29" s="103">
        <v>1802</v>
      </c>
      <c r="F29" s="9">
        <v>1836</v>
      </c>
      <c r="G29" s="104">
        <v>0</v>
      </c>
      <c r="H29" s="9">
        <v>0</v>
      </c>
      <c r="I29" s="9">
        <v>0</v>
      </c>
    </row>
    <row r="30" s="1" customFormat="1" ht="17.1" customHeight="1" spans="1:9">
      <c r="A30" s="101" t="s">
        <v>527</v>
      </c>
      <c r="B30" s="102" t="s">
        <v>526</v>
      </c>
      <c r="C30" s="9">
        <v>74758</v>
      </c>
      <c r="D30" s="9">
        <v>74042</v>
      </c>
      <c r="E30" s="103">
        <v>716</v>
      </c>
      <c r="F30" s="9">
        <v>716</v>
      </c>
      <c r="G30" s="104">
        <v>0</v>
      </c>
      <c r="H30" s="9">
        <v>0</v>
      </c>
      <c r="I30" s="9">
        <v>0</v>
      </c>
    </row>
    <row r="31" s="1" customFormat="1" ht="17.1" customHeight="1" spans="1:9">
      <c r="A31" s="101" t="s">
        <v>535</v>
      </c>
      <c r="B31" s="102" t="s">
        <v>534</v>
      </c>
      <c r="C31" s="9">
        <v>26249</v>
      </c>
      <c r="D31" s="9">
        <v>25682</v>
      </c>
      <c r="E31" s="103">
        <v>567</v>
      </c>
      <c r="F31" s="9">
        <v>567</v>
      </c>
      <c r="G31" s="104">
        <v>0</v>
      </c>
      <c r="H31" s="9">
        <v>0</v>
      </c>
      <c r="I31" s="9">
        <v>0</v>
      </c>
    </row>
    <row r="32" s="1" customFormat="1" ht="17.1" customHeight="1" spans="1:9">
      <c r="A32" s="101" t="s">
        <v>543</v>
      </c>
      <c r="B32" s="102" t="s">
        <v>542</v>
      </c>
      <c r="C32" s="9">
        <v>1112</v>
      </c>
      <c r="D32" s="9">
        <v>1095</v>
      </c>
      <c r="E32" s="103">
        <v>17</v>
      </c>
      <c r="F32" s="9">
        <v>17</v>
      </c>
      <c r="G32" s="104">
        <v>0</v>
      </c>
      <c r="H32" s="9">
        <v>0</v>
      </c>
      <c r="I32" s="9">
        <v>0</v>
      </c>
    </row>
    <row r="33" s="1" customFormat="1" ht="17.1" customHeight="1" spans="1:9">
      <c r="A33" s="101" t="s">
        <v>551</v>
      </c>
      <c r="B33" s="102" t="s">
        <v>4461</v>
      </c>
      <c r="C33" s="9">
        <v>52114</v>
      </c>
      <c r="D33" s="9">
        <v>51466</v>
      </c>
      <c r="E33" s="103">
        <v>648</v>
      </c>
      <c r="F33" s="9">
        <v>648</v>
      </c>
      <c r="G33" s="104">
        <v>0</v>
      </c>
      <c r="H33" s="9">
        <v>0</v>
      </c>
      <c r="I33" s="9">
        <v>0</v>
      </c>
    </row>
    <row r="34" s="1" customFormat="1" ht="17.1" customHeight="1" spans="1:9">
      <c r="A34" s="101" t="s">
        <v>559</v>
      </c>
      <c r="B34" s="102" t="s">
        <v>4462</v>
      </c>
      <c r="C34" s="9">
        <v>486353</v>
      </c>
      <c r="D34" s="9">
        <v>437079</v>
      </c>
      <c r="E34" s="103">
        <v>49274</v>
      </c>
      <c r="F34" s="9">
        <v>49274</v>
      </c>
      <c r="G34" s="104">
        <v>12200</v>
      </c>
      <c r="H34" s="9">
        <v>0</v>
      </c>
      <c r="I34" s="9">
        <v>0</v>
      </c>
    </row>
    <row r="35" s="1" customFormat="1" ht="17.1" customHeight="1" spans="1:9">
      <c r="A35" s="31" t="s">
        <v>567</v>
      </c>
      <c r="B35" s="102" t="s">
        <v>3236</v>
      </c>
      <c r="C35" s="9">
        <v>905</v>
      </c>
      <c r="D35" s="9">
        <v>848</v>
      </c>
      <c r="E35" s="103">
        <v>57</v>
      </c>
      <c r="F35" s="9">
        <v>57</v>
      </c>
      <c r="G35" s="104">
        <v>0</v>
      </c>
      <c r="H35" s="9">
        <v>0</v>
      </c>
      <c r="I35" s="9">
        <v>0</v>
      </c>
    </row>
    <row r="36" s="1" customFormat="1" ht="17.1" customHeight="1" spans="1:9">
      <c r="A36" s="31" t="s">
        <v>573</v>
      </c>
      <c r="B36" s="102" t="s">
        <v>3266</v>
      </c>
      <c r="C36" s="9">
        <v>76312</v>
      </c>
      <c r="D36" s="9">
        <v>70621</v>
      </c>
      <c r="E36" s="103">
        <v>5691</v>
      </c>
      <c r="F36" s="9">
        <v>5691</v>
      </c>
      <c r="G36" s="104">
        <v>2000</v>
      </c>
      <c r="H36" s="9">
        <v>0</v>
      </c>
      <c r="I36" s="9">
        <v>0</v>
      </c>
    </row>
    <row r="37" s="1" customFormat="1" ht="17.1" customHeight="1" spans="1:9">
      <c r="A37" s="101" t="s">
        <v>593</v>
      </c>
      <c r="B37" s="102" t="s">
        <v>3218</v>
      </c>
      <c r="C37" s="9">
        <v>2487820</v>
      </c>
      <c r="D37" s="9">
        <v>2425373</v>
      </c>
      <c r="E37" s="103">
        <v>62447</v>
      </c>
      <c r="F37" s="9">
        <v>62543</v>
      </c>
      <c r="G37" s="104">
        <v>0</v>
      </c>
      <c r="H37" s="9">
        <v>0</v>
      </c>
      <c r="I37" s="9">
        <v>0</v>
      </c>
    </row>
    <row r="38" s="1" customFormat="1" ht="17.1" customHeight="1" spans="1:9">
      <c r="A38" s="101" t="s">
        <v>595</v>
      </c>
      <c r="B38" s="102" t="s">
        <v>594</v>
      </c>
      <c r="C38" s="9">
        <v>183525</v>
      </c>
      <c r="D38" s="9">
        <v>182193</v>
      </c>
      <c r="E38" s="103">
        <v>1332</v>
      </c>
      <c r="F38" s="9">
        <v>1333</v>
      </c>
      <c r="G38" s="104">
        <v>0</v>
      </c>
      <c r="H38" s="9">
        <v>0</v>
      </c>
      <c r="I38" s="9">
        <v>0</v>
      </c>
    </row>
    <row r="39" s="1" customFormat="1" ht="17.1" customHeight="1" spans="1:9">
      <c r="A39" s="101" t="s">
        <v>617</v>
      </c>
      <c r="B39" s="102" t="s">
        <v>616</v>
      </c>
      <c r="C39" s="9">
        <v>1418388</v>
      </c>
      <c r="D39" s="9">
        <v>1380290</v>
      </c>
      <c r="E39" s="103">
        <v>38098</v>
      </c>
      <c r="F39" s="9">
        <v>38193</v>
      </c>
      <c r="G39" s="104">
        <v>0</v>
      </c>
      <c r="H39" s="9">
        <v>0</v>
      </c>
      <c r="I39" s="9">
        <v>0</v>
      </c>
    </row>
    <row r="40" s="1" customFormat="1" ht="17.1" customHeight="1" spans="1:9">
      <c r="A40" s="101" t="s">
        <v>656</v>
      </c>
      <c r="B40" s="102" t="s">
        <v>655</v>
      </c>
      <c r="C40" s="9">
        <v>29843</v>
      </c>
      <c r="D40" s="9">
        <v>29843</v>
      </c>
      <c r="E40" s="103">
        <v>0</v>
      </c>
      <c r="F40" s="9">
        <v>0</v>
      </c>
      <c r="G40" s="104">
        <v>0</v>
      </c>
      <c r="H40" s="9">
        <v>0</v>
      </c>
      <c r="I40" s="9">
        <v>0</v>
      </c>
    </row>
    <row r="41" s="1" customFormat="1" ht="17.1" customHeight="1" spans="1:9">
      <c r="A41" s="101" t="s">
        <v>666</v>
      </c>
      <c r="B41" s="102" t="s">
        <v>665</v>
      </c>
      <c r="C41" s="9">
        <v>168252</v>
      </c>
      <c r="D41" s="9">
        <v>164572</v>
      </c>
      <c r="E41" s="103">
        <v>3680</v>
      </c>
      <c r="F41" s="9">
        <v>3680</v>
      </c>
      <c r="G41" s="104">
        <v>0</v>
      </c>
      <c r="H41" s="9">
        <v>0</v>
      </c>
      <c r="I41" s="9">
        <v>0</v>
      </c>
    </row>
    <row r="42" s="1" customFormat="1" ht="17.1" customHeight="1" spans="1:9">
      <c r="A42" s="101" t="s">
        <v>686</v>
      </c>
      <c r="B42" s="102" t="s">
        <v>685</v>
      </c>
      <c r="C42" s="9">
        <v>239520</v>
      </c>
      <c r="D42" s="9">
        <v>233948</v>
      </c>
      <c r="E42" s="103">
        <v>5572</v>
      </c>
      <c r="F42" s="9">
        <v>5572</v>
      </c>
      <c r="G42" s="104">
        <v>0</v>
      </c>
      <c r="H42" s="9">
        <v>0</v>
      </c>
      <c r="I42" s="9">
        <v>0</v>
      </c>
    </row>
    <row r="43" s="1" customFormat="1" ht="17.1" customHeight="1" spans="1:9">
      <c r="A43" s="101" t="s">
        <v>700</v>
      </c>
      <c r="B43" s="102" t="s">
        <v>699</v>
      </c>
      <c r="C43" s="9">
        <v>102749</v>
      </c>
      <c r="D43" s="9">
        <v>102182</v>
      </c>
      <c r="E43" s="103">
        <v>567</v>
      </c>
      <c r="F43" s="9">
        <v>567</v>
      </c>
      <c r="G43" s="104">
        <v>0</v>
      </c>
      <c r="H43" s="9">
        <v>0</v>
      </c>
      <c r="I43" s="9">
        <v>0</v>
      </c>
    </row>
    <row r="44" s="1" customFormat="1" ht="17.1" customHeight="1" spans="1:9">
      <c r="A44" s="101" t="s">
        <v>720</v>
      </c>
      <c r="B44" s="102" t="s">
        <v>719</v>
      </c>
      <c r="C44" s="9">
        <v>226138</v>
      </c>
      <c r="D44" s="9">
        <v>221117</v>
      </c>
      <c r="E44" s="103">
        <v>5021</v>
      </c>
      <c r="F44" s="9">
        <v>5021</v>
      </c>
      <c r="G44" s="104">
        <v>0</v>
      </c>
      <c r="H44" s="9">
        <v>0</v>
      </c>
      <c r="I44" s="9">
        <v>0</v>
      </c>
    </row>
    <row r="45" s="1" customFormat="1" ht="17.1" customHeight="1" spans="1:9">
      <c r="A45" s="101" t="s">
        <v>734</v>
      </c>
      <c r="B45" s="102" t="s">
        <v>733</v>
      </c>
      <c r="C45" s="9">
        <v>76215</v>
      </c>
      <c r="D45" s="9">
        <v>70640</v>
      </c>
      <c r="E45" s="103">
        <v>5575</v>
      </c>
      <c r="F45" s="9">
        <v>5575</v>
      </c>
      <c r="G45" s="104">
        <v>0</v>
      </c>
      <c r="H45" s="9">
        <v>0</v>
      </c>
      <c r="I45" s="9">
        <v>0</v>
      </c>
    </row>
    <row r="46" s="1" customFormat="1" ht="17.1" customHeight="1" spans="1:9">
      <c r="A46" s="101" t="s">
        <v>748</v>
      </c>
      <c r="B46" s="102" t="s">
        <v>747</v>
      </c>
      <c r="C46" s="9">
        <v>2412</v>
      </c>
      <c r="D46" s="9">
        <v>2412</v>
      </c>
      <c r="E46" s="103">
        <v>0</v>
      </c>
      <c r="F46" s="9">
        <v>0</v>
      </c>
      <c r="G46" s="104">
        <v>0</v>
      </c>
      <c r="H46" s="9">
        <v>0</v>
      </c>
      <c r="I46" s="9">
        <v>0</v>
      </c>
    </row>
    <row r="47" s="1" customFormat="1" ht="17.1" customHeight="1" spans="1:9">
      <c r="A47" s="101" t="s">
        <v>760</v>
      </c>
      <c r="B47" s="102" t="s">
        <v>759</v>
      </c>
      <c r="C47" s="9">
        <v>0</v>
      </c>
      <c r="D47" s="9">
        <v>0</v>
      </c>
      <c r="E47" s="103">
        <v>0</v>
      </c>
      <c r="F47" s="9">
        <v>0</v>
      </c>
      <c r="G47" s="104">
        <v>0</v>
      </c>
      <c r="H47" s="9">
        <v>0</v>
      </c>
      <c r="I47" s="9">
        <v>0</v>
      </c>
    </row>
    <row r="48" s="1" customFormat="1" ht="17.1" customHeight="1" spans="1:9">
      <c r="A48" s="101" t="s">
        <v>773</v>
      </c>
      <c r="B48" s="102" t="s">
        <v>3749</v>
      </c>
      <c r="C48" s="9">
        <v>40778</v>
      </c>
      <c r="D48" s="9">
        <v>38176</v>
      </c>
      <c r="E48" s="103">
        <v>2602</v>
      </c>
      <c r="F48" s="9">
        <v>2602</v>
      </c>
      <c r="G48" s="104">
        <v>0</v>
      </c>
      <c r="H48" s="9">
        <v>0</v>
      </c>
      <c r="I48" s="9">
        <v>0</v>
      </c>
    </row>
    <row r="49" s="1" customFormat="1" ht="17.1" customHeight="1" spans="1:9">
      <c r="A49" s="101"/>
      <c r="B49" s="102" t="s">
        <v>3219</v>
      </c>
      <c r="C49" s="9">
        <v>7989611</v>
      </c>
      <c r="D49" s="9">
        <v>7674623</v>
      </c>
      <c r="E49" s="103">
        <v>314988</v>
      </c>
      <c r="F49" s="9">
        <v>316453</v>
      </c>
      <c r="G49" s="104">
        <v>48799</v>
      </c>
      <c r="H49" s="9">
        <v>0</v>
      </c>
      <c r="I49" s="9">
        <v>0</v>
      </c>
    </row>
    <row r="50" s="1" customFormat="1" ht="17.1" customHeight="1" spans="1:9">
      <c r="A50" s="101" t="s">
        <v>777</v>
      </c>
      <c r="B50" s="102" t="s">
        <v>776</v>
      </c>
      <c r="C50" s="9">
        <v>112913</v>
      </c>
      <c r="D50" s="9">
        <v>111289</v>
      </c>
      <c r="E50" s="103">
        <v>1624</v>
      </c>
      <c r="F50" s="9">
        <v>1576</v>
      </c>
      <c r="G50" s="104">
        <v>0</v>
      </c>
      <c r="H50" s="9">
        <v>0</v>
      </c>
      <c r="I50" s="9">
        <v>0</v>
      </c>
    </row>
    <row r="51" s="1" customFormat="1" ht="17.1" customHeight="1" spans="1:9">
      <c r="A51" s="101" t="s">
        <v>784</v>
      </c>
      <c r="B51" s="102" t="s">
        <v>783</v>
      </c>
      <c r="C51" s="9">
        <v>6506650</v>
      </c>
      <c r="D51" s="9">
        <v>6371573</v>
      </c>
      <c r="E51" s="103">
        <v>135077</v>
      </c>
      <c r="F51" s="9">
        <v>137286</v>
      </c>
      <c r="G51" s="104">
        <v>14799</v>
      </c>
      <c r="H51" s="9">
        <v>0</v>
      </c>
      <c r="I51" s="9">
        <v>0</v>
      </c>
    </row>
    <row r="52" s="1" customFormat="1" ht="17.1" customHeight="1" spans="1:9">
      <c r="A52" s="101" t="s">
        <v>802</v>
      </c>
      <c r="B52" s="102" t="s">
        <v>801</v>
      </c>
      <c r="C52" s="9">
        <v>675601</v>
      </c>
      <c r="D52" s="9">
        <v>619116</v>
      </c>
      <c r="E52" s="103">
        <v>56485</v>
      </c>
      <c r="F52" s="9">
        <v>56517</v>
      </c>
      <c r="G52" s="104">
        <v>34000</v>
      </c>
      <c r="H52" s="9">
        <v>0</v>
      </c>
      <c r="I52" s="9">
        <v>0</v>
      </c>
    </row>
    <row r="53" s="1" customFormat="1" ht="17.1" customHeight="1" spans="1:9">
      <c r="A53" s="101" t="s">
        <v>816</v>
      </c>
      <c r="B53" s="102" t="s">
        <v>815</v>
      </c>
      <c r="C53" s="9">
        <v>3271</v>
      </c>
      <c r="D53" s="9">
        <v>2991</v>
      </c>
      <c r="E53" s="103">
        <v>280</v>
      </c>
      <c r="F53" s="9">
        <v>280</v>
      </c>
      <c r="G53" s="104">
        <v>0</v>
      </c>
      <c r="H53" s="9">
        <v>0</v>
      </c>
      <c r="I53" s="9">
        <v>0</v>
      </c>
    </row>
    <row r="54" s="1" customFormat="1" ht="17.1" customHeight="1" spans="1:9">
      <c r="A54" s="101" t="s">
        <v>828</v>
      </c>
      <c r="B54" s="102" t="s">
        <v>827</v>
      </c>
      <c r="C54" s="9">
        <v>6650</v>
      </c>
      <c r="D54" s="9">
        <v>6406</v>
      </c>
      <c r="E54" s="103">
        <v>244</v>
      </c>
      <c r="F54" s="9">
        <v>244</v>
      </c>
      <c r="G54" s="104">
        <v>0</v>
      </c>
      <c r="H54" s="9">
        <v>0</v>
      </c>
      <c r="I54" s="9">
        <v>0</v>
      </c>
    </row>
    <row r="55" s="1" customFormat="1" ht="17.1" customHeight="1" spans="1:9">
      <c r="A55" s="101" t="s">
        <v>836</v>
      </c>
      <c r="B55" s="102" t="s">
        <v>835</v>
      </c>
      <c r="C55" s="9">
        <v>99</v>
      </c>
      <c r="D55" s="9">
        <v>-101</v>
      </c>
      <c r="E55" s="103">
        <v>200</v>
      </c>
      <c r="F55" s="9">
        <v>200</v>
      </c>
      <c r="G55" s="104">
        <v>0</v>
      </c>
      <c r="H55" s="9">
        <v>0</v>
      </c>
      <c r="I55" s="9">
        <v>0</v>
      </c>
    </row>
    <row r="56" s="1" customFormat="1" ht="17.1" customHeight="1" spans="1:9">
      <c r="A56" s="101" t="s">
        <v>844</v>
      </c>
      <c r="B56" s="102" t="s">
        <v>843</v>
      </c>
      <c r="C56" s="9">
        <v>29708</v>
      </c>
      <c r="D56" s="9">
        <v>28685</v>
      </c>
      <c r="E56" s="103">
        <v>1023</v>
      </c>
      <c r="F56" s="9">
        <v>1023</v>
      </c>
      <c r="G56" s="104">
        <v>0</v>
      </c>
      <c r="H56" s="9">
        <v>0</v>
      </c>
      <c r="I56" s="9">
        <v>0</v>
      </c>
    </row>
    <row r="57" s="1" customFormat="1" ht="17.1" customHeight="1" spans="1:9">
      <c r="A57" s="101" t="s">
        <v>852</v>
      </c>
      <c r="B57" s="102" t="s">
        <v>851</v>
      </c>
      <c r="C57" s="9">
        <v>88045</v>
      </c>
      <c r="D57" s="9">
        <v>85876</v>
      </c>
      <c r="E57" s="103">
        <v>2169</v>
      </c>
      <c r="F57" s="9">
        <v>2166</v>
      </c>
      <c r="G57" s="104">
        <v>0</v>
      </c>
      <c r="H57" s="9">
        <v>0</v>
      </c>
      <c r="I57" s="9">
        <v>0</v>
      </c>
    </row>
    <row r="58" s="1" customFormat="1" ht="17.1" customHeight="1" spans="1:9">
      <c r="A58" s="101" t="s">
        <v>864</v>
      </c>
      <c r="B58" s="102" t="s">
        <v>863</v>
      </c>
      <c r="C58" s="9">
        <v>357785</v>
      </c>
      <c r="D58" s="9">
        <v>336990</v>
      </c>
      <c r="E58" s="103">
        <v>20795</v>
      </c>
      <c r="F58" s="9">
        <v>20073</v>
      </c>
      <c r="G58" s="104">
        <v>0</v>
      </c>
      <c r="H58" s="9">
        <v>0</v>
      </c>
      <c r="I58" s="9">
        <v>0</v>
      </c>
    </row>
    <row r="59" s="1" customFormat="1" ht="17.1" customHeight="1" spans="1:9">
      <c r="A59" s="101" t="s">
        <v>878</v>
      </c>
      <c r="B59" s="102" t="s">
        <v>3793</v>
      </c>
      <c r="C59" s="9">
        <v>208889</v>
      </c>
      <c r="D59" s="9">
        <v>111798</v>
      </c>
      <c r="E59" s="103">
        <v>97091</v>
      </c>
      <c r="F59" s="9">
        <v>97088</v>
      </c>
      <c r="G59" s="104">
        <v>0</v>
      </c>
      <c r="H59" s="9">
        <v>0</v>
      </c>
      <c r="I59" s="9">
        <v>0</v>
      </c>
    </row>
    <row r="60" s="1" customFormat="1" ht="17.1" customHeight="1" spans="1:9">
      <c r="A60" s="101"/>
      <c r="B60" s="102" t="s">
        <v>2495</v>
      </c>
      <c r="C60" s="9">
        <v>497044</v>
      </c>
      <c r="D60" s="9">
        <v>485566</v>
      </c>
      <c r="E60" s="103">
        <v>11478</v>
      </c>
      <c r="F60" s="9">
        <v>11525</v>
      </c>
      <c r="G60" s="104">
        <v>0</v>
      </c>
      <c r="H60" s="9">
        <v>0</v>
      </c>
      <c r="I60" s="9">
        <v>0</v>
      </c>
    </row>
    <row r="61" s="1" customFormat="1" ht="17.1" customHeight="1" spans="1:9">
      <c r="A61" s="101" t="s">
        <v>882</v>
      </c>
      <c r="B61" s="102" t="s">
        <v>881</v>
      </c>
      <c r="C61" s="9">
        <v>25760</v>
      </c>
      <c r="D61" s="9">
        <v>25722</v>
      </c>
      <c r="E61" s="103">
        <v>38</v>
      </c>
      <c r="F61" s="9">
        <v>38</v>
      </c>
      <c r="G61" s="104">
        <v>0</v>
      </c>
      <c r="H61" s="9">
        <v>0</v>
      </c>
      <c r="I61" s="9">
        <v>0</v>
      </c>
    </row>
    <row r="62" s="1" customFormat="1" ht="17.1" customHeight="1" spans="1:9">
      <c r="A62" s="101" t="s">
        <v>889</v>
      </c>
      <c r="B62" s="102" t="s">
        <v>888</v>
      </c>
      <c r="C62" s="9">
        <v>12143</v>
      </c>
      <c r="D62" s="9">
        <v>12131</v>
      </c>
      <c r="E62" s="103">
        <v>12</v>
      </c>
      <c r="F62" s="9">
        <v>59</v>
      </c>
      <c r="G62" s="104">
        <v>0</v>
      </c>
      <c r="H62" s="9">
        <v>0</v>
      </c>
      <c r="I62" s="9">
        <v>0</v>
      </c>
    </row>
    <row r="63" s="1" customFormat="1" ht="17.1" customHeight="1" spans="1:9">
      <c r="A63" s="101" t="s">
        <v>907</v>
      </c>
      <c r="B63" s="102" t="s">
        <v>906</v>
      </c>
      <c r="C63" s="9">
        <v>45267</v>
      </c>
      <c r="D63" s="9">
        <v>43514</v>
      </c>
      <c r="E63" s="103">
        <v>1753</v>
      </c>
      <c r="F63" s="9">
        <v>1753</v>
      </c>
      <c r="G63" s="104">
        <v>0</v>
      </c>
      <c r="H63" s="9">
        <v>0</v>
      </c>
      <c r="I63" s="9">
        <v>0</v>
      </c>
    </row>
    <row r="64" s="1" customFormat="1" ht="17.1" customHeight="1" spans="1:9">
      <c r="A64" s="101" t="s">
        <v>918</v>
      </c>
      <c r="B64" s="102" t="s">
        <v>917</v>
      </c>
      <c r="C64" s="9">
        <v>175196</v>
      </c>
      <c r="D64" s="9">
        <v>172342</v>
      </c>
      <c r="E64" s="103">
        <v>2854</v>
      </c>
      <c r="F64" s="9">
        <v>2854</v>
      </c>
      <c r="G64" s="104">
        <v>0</v>
      </c>
      <c r="H64" s="9">
        <v>0</v>
      </c>
      <c r="I64" s="9">
        <v>0</v>
      </c>
    </row>
    <row r="65" s="1" customFormat="1" ht="17.1" customHeight="1" spans="1:9">
      <c r="A65" s="101" t="s">
        <v>929</v>
      </c>
      <c r="B65" s="102" t="s">
        <v>928</v>
      </c>
      <c r="C65" s="9">
        <v>39920</v>
      </c>
      <c r="D65" s="9">
        <v>36102</v>
      </c>
      <c r="E65" s="103">
        <v>3818</v>
      </c>
      <c r="F65" s="9">
        <v>3818</v>
      </c>
      <c r="G65" s="104">
        <v>0</v>
      </c>
      <c r="H65" s="9">
        <v>0</v>
      </c>
      <c r="I65" s="9">
        <v>0</v>
      </c>
    </row>
    <row r="66" s="1" customFormat="1" ht="17.1" customHeight="1" spans="1:9">
      <c r="A66" s="101" t="s">
        <v>938</v>
      </c>
      <c r="B66" s="102" t="s">
        <v>937</v>
      </c>
      <c r="C66" s="9">
        <v>10087</v>
      </c>
      <c r="D66" s="9">
        <v>9495</v>
      </c>
      <c r="E66" s="103">
        <v>592</v>
      </c>
      <c r="F66" s="9">
        <v>592</v>
      </c>
      <c r="G66" s="104">
        <v>0</v>
      </c>
      <c r="H66" s="9">
        <v>0</v>
      </c>
      <c r="I66" s="9">
        <v>0</v>
      </c>
    </row>
    <row r="67" s="1" customFormat="1" ht="17.1" customHeight="1" spans="1:9">
      <c r="A67" s="101" t="s">
        <v>948</v>
      </c>
      <c r="B67" s="102" t="s">
        <v>947</v>
      </c>
      <c r="C67" s="9">
        <v>32466</v>
      </c>
      <c r="D67" s="9">
        <v>32020</v>
      </c>
      <c r="E67" s="103">
        <v>446</v>
      </c>
      <c r="F67" s="9">
        <v>446</v>
      </c>
      <c r="G67" s="104">
        <v>0</v>
      </c>
      <c r="H67" s="9">
        <v>0</v>
      </c>
      <c r="I67" s="9">
        <v>0</v>
      </c>
    </row>
    <row r="68" s="1" customFormat="1" ht="17.1" customHeight="1" spans="1:9">
      <c r="A68" s="101" t="s">
        <v>961</v>
      </c>
      <c r="B68" s="102" t="s">
        <v>960</v>
      </c>
      <c r="C68" s="9">
        <v>6374</v>
      </c>
      <c r="D68" s="9">
        <v>6097</v>
      </c>
      <c r="E68" s="103">
        <v>277</v>
      </c>
      <c r="F68" s="9">
        <v>277</v>
      </c>
      <c r="G68" s="104">
        <v>0</v>
      </c>
      <c r="H68" s="9">
        <v>0</v>
      </c>
      <c r="I68" s="9">
        <v>0</v>
      </c>
    </row>
    <row r="69" s="1" customFormat="1" ht="17.1" customHeight="1" spans="1:9">
      <c r="A69" s="101" t="s">
        <v>969</v>
      </c>
      <c r="B69" s="102" t="s">
        <v>3829</v>
      </c>
      <c r="C69" s="9">
        <v>8480</v>
      </c>
      <c r="D69" s="9">
        <v>7759</v>
      </c>
      <c r="E69" s="103">
        <v>721</v>
      </c>
      <c r="F69" s="9">
        <v>721</v>
      </c>
      <c r="G69" s="104">
        <v>0</v>
      </c>
      <c r="H69" s="9">
        <v>0</v>
      </c>
      <c r="I69" s="9">
        <v>0</v>
      </c>
    </row>
    <row r="70" s="1" customFormat="1" ht="17.1" customHeight="1" spans="1:9">
      <c r="A70" s="101" t="s">
        <v>971</v>
      </c>
      <c r="B70" s="102" t="s">
        <v>4463</v>
      </c>
      <c r="C70" s="9">
        <v>141351</v>
      </c>
      <c r="D70" s="9">
        <v>140384</v>
      </c>
      <c r="E70" s="103">
        <v>967</v>
      </c>
      <c r="F70" s="9">
        <v>967</v>
      </c>
      <c r="G70" s="104">
        <v>0</v>
      </c>
      <c r="H70" s="9">
        <v>0</v>
      </c>
      <c r="I70" s="9">
        <v>0</v>
      </c>
    </row>
    <row r="71" s="1" customFormat="1" ht="17.1" customHeight="1" spans="1:9">
      <c r="A71" s="101"/>
      <c r="B71" s="102" t="s">
        <v>2497</v>
      </c>
      <c r="C71" s="9">
        <v>713004</v>
      </c>
      <c r="D71" s="9">
        <v>616581</v>
      </c>
      <c r="E71" s="103">
        <v>96423</v>
      </c>
      <c r="F71" s="9">
        <v>96353</v>
      </c>
      <c r="G71" s="104">
        <v>9500</v>
      </c>
      <c r="H71" s="9">
        <v>0</v>
      </c>
      <c r="I71" s="9">
        <v>0</v>
      </c>
    </row>
    <row r="72" s="1" customFormat="1" ht="17.1" customHeight="1" spans="1:9">
      <c r="A72" s="694" t="s">
        <v>983</v>
      </c>
      <c r="B72" s="102" t="s">
        <v>982</v>
      </c>
      <c r="C72" s="9">
        <v>282619</v>
      </c>
      <c r="D72" s="9">
        <v>273869</v>
      </c>
      <c r="E72" s="103">
        <v>8750</v>
      </c>
      <c r="F72" s="9">
        <v>8659</v>
      </c>
      <c r="G72" s="104">
        <v>0</v>
      </c>
      <c r="H72" s="9">
        <v>0</v>
      </c>
      <c r="I72" s="9">
        <v>0</v>
      </c>
    </row>
    <row r="73" s="1" customFormat="1" ht="17.1" customHeight="1" spans="1:9">
      <c r="A73" s="101" t="s">
        <v>1008</v>
      </c>
      <c r="B73" s="102" t="s">
        <v>1007</v>
      </c>
      <c r="C73" s="9">
        <v>82499</v>
      </c>
      <c r="D73" s="9">
        <v>75565</v>
      </c>
      <c r="E73" s="103">
        <v>6934</v>
      </c>
      <c r="F73" s="9">
        <v>6934</v>
      </c>
      <c r="G73" s="104">
        <v>0</v>
      </c>
      <c r="H73" s="9">
        <v>0</v>
      </c>
      <c r="I73" s="9">
        <v>0</v>
      </c>
    </row>
    <row r="74" s="1" customFormat="1" ht="17.1" customHeight="1" spans="1:9">
      <c r="A74" s="101" t="s">
        <v>1021</v>
      </c>
      <c r="B74" s="102" t="s">
        <v>1020</v>
      </c>
      <c r="C74" s="9">
        <v>72607</v>
      </c>
      <c r="D74" s="9">
        <v>65855</v>
      </c>
      <c r="E74" s="103">
        <v>6752</v>
      </c>
      <c r="F74" s="9">
        <v>6752</v>
      </c>
      <c r="G74" s="104">
        <v>8000</v>
      </c>
      <c r="H74" s="9">
        <v>0</v>
      </c>
      <c r="I74" s="9">
        <v>0</v>
      </c>
    </row>
    <row r="75" s="1" customFormat="1" ht="17.1" customHeight="1" spans="1:9">
      <c r="A75" s="101" t="s">
        <v>1040</v>
      </c>
      <c r="B75" s="102" t="s">
        <v>1039</v>
      </c>
      <c r="C75" s="9">
        <v>171031</v>
      </c>
      <c r="D75" s="9">
        <v>103650</v>
      </c>
      <c r="E75" s="103">
        <v>67381</v>
      </c>
      <c r="F75" s="9">
        <v>67402</v>
      </c>
      <c r="G75" s="104">
        <v>1500</v>
      </c>
      <c r="H75" s="9">
        <v>0</v>
      </c>
      <c r="I75" s="9">
        <v>0</v>
      </c>
    </row>
    <row r="76" s="1" customFormat="1" ht="17.1" customHeight="1" spans="1:9">
      <c r="A76" s="101" t="s">
        <v>1053</v>
      </c>
      <c r="B76" s="102" t="s">
        <v>1052</v>
      </c>
      <c r="C76" s="9">
        <v>27692</v>
      </c>
      <c r="D76" s="9">
        <v>27502</v>
      </c>
      <c r="E76" s="103">
        <v>190</v>
      </c>
      <c r="F76" s="9">
        <v>190</v>
      </c>
      <c r="G76" s="104">
        <v>0</v>
      </c>
      <c r="H76" s="9">
        <v>0</v>
      </c>
      <c r="I76" s="9">
        <v>0</v>
      </c>
    </row>
    <row r="77" s="1" customFormat="1" ht="17.1" customHeight="1" spans="1:9">
      <c r="A77" s="101" t="s">
        <v>1068</v>
      </c>
      <c r="B77" s="102" t="s">
        <v>4464</v>
      </c>
      <c r="C77" s="9">
        <v>76556</v>
      </c>
      <c r="D77" s="9">
        <v>70140</v>
      </c>
      <c r="E77" s="103">
        <v>6416</v>
      </c>
      <c r="F77" s="9">
        <v>6416</v>
      </c>
      <c r="G77" s="104">
        <v>0</v>
      </c>
      <c r="H77" s="9">
        <v>0</v>
      </c>
      <c r="I77" s="9">
        <v>0</v>
      </c>
    </row>
    <row r="78" s="1" customFormat="1" ht="17.1" customHeight="1" spans="1:9">
      <c r="A78" s="101"/>
      <c r="B78" s="102" t="s">
        <v>2499</v>
      </c>
      <c r="C78" s="9">
        <v>6609913</v>
      </c>
      <c r="D78" s="9">
        <v>6486898</v>
      </c>
      <c r="E78" s="103">
        <v>123015</v>
      </c>
      <c r="F78" s="9">
        <v>120888</v>
      </c>
      <c r="G78" s="104">
        <v>9114</v>
      </c>
      <c r="H78" s="9">
        <v>0</v>
      </c>
      <c r="I78" s="9">
        <v>0</v>
      </c>
    </row>
    <row r="79" s="1" customFormat="1" ht="17.1" customHeight="1" spans="1:9">
      <c r="A79" s="101" t="s">
        <v>1078</v>
      </c>
      <c r="B79" s="102" t="s">
        <v>1077</v>
      </c>
      <c r="C79" s="9">
        <v>165826</v>
      </c>
      <c r="D79" s="9">
        <v>164342</v>
      </c>
      <c r="E79" s="103">
        <v>1484</v>
      </c>
      <c r="F79" s="9">
        <v>1651</v>
      </c>
      <c r="G79" s="104">
        <v>0</v>
      </c>
      <c r="H79" s="9">
        <v>0</v>
      </c>
      <c r="I79" s="9">
        <v>0</v>
      </c>
    </row>
    <row r="80" s="1" customFormat="1" ht="17.1" customHeight="1" spans="1:9">
      <c r="A80" s="101" t="s">
        <v>1102</v>
      </c>
      <c r="B80" s="102" t="s">
        <v>1101</v>
      </c>
      <c r="C80" s="9">
        <v>198703</v>
      </c>
      <c r="D80" s="9">
        <v>196914</v>
      </c>
      <c r="E80" s="103">
        <v>1789</v>
      </c>
      <c r="F80" s="9">
        <v>1318</v>
      </c>
      <c r="G80" s="104">
        <v>0</v>
      </c>
      <c r="H80" s="9">
        <v>0</v>
      </c>
      <c r="I80" s="9">
        <v>0</v>
      </c>
    </row>
    <row r="81" s="1" customFormat="1" ht="17.1" customHeight="1" spans="1:9">
      <c r="A81" s="101" t="s">
        <v>1121</v>
      </c>
      <c r="B81" s="102" t="s">
        <v>1120</v>
      </c>
      <c r="C81" s="9">
        <v>1548467</v>
      </c>
      <c r="D81" s="9">
        <v>1546603</v>
      </c>
      <c r="E81" s="103">
        <v>1864</v>
      </c>
      <c r="F81" s="9">
        <v>3064</v>
      </c>
      <c r="G81" s="104">
        <v>0</v>
      </c>
      <c r="H81" s="9">
        <v>0</v>
      </c>
      <c r="I81" s="9">
        <v>0</v>
      </c>
    </row>
    <row r="82" s="1" customFormat="1" ht="17.1" customHeight="1" spans="1:9">
      <c r="A82" s="101" t="s">
        <v>1137</v>
      </c>
      <c r="B82" s="102" t="s">
        <v>1136</v>
      </c>
      <c r="C82" s="9">
        <v>2181086</v>
      </c>
      <c r="D82" s="9">
        <v>2176634</v>
      </c>
      <c r="E82" s="103">
        <v>4452</v>
      </c>
      <c r="F82" s="9">
        <v>4452</v>
      </c>
      <c r="G82" s="104">
        <v>3114</v>
      </c>
      <c r="H82" s="9">
        <v>0</v>
      </c>
      <c r="I82" s="9">
        <v>0</v>
      </c>
    </row>
    <row r="83" s="1" customFormat="1" ht="17.1" customHeight="1" spans="1:9">
      <c r="A83" s="101" t="s">
        <v>1149</v>
      </c>
      <c r="B83" s="107" t="s">
        <v>1148</v>
      </c>
      <c r="C83" s="9">
        <v>3588</v>
      </c>
      <c r="D83" s="9">
        <v>3584</v>
      </c>
      <c r="E83" s="103">
        <v>4</v>
      </c>
      <c r="F83" s="9">
        <v>4</v>
      </c>
      <c r="G83" s="104">
        <v>0</v>
      </c>
      <c r="H83" s="9">
        <v>0</v>
      </c>
      <c r="I83" s="9">
        <v>0</v>
      </c>
    </row>
    <row r="84" s="1" customFormat="1" ht="17.1" customHeight="1" spans="1:9">
      <c r="A84" s="101" t="s">
        <v>1157</v>
      </c>
      <c r="B84" s="102" t="s">
        <v>1156</v>
      </c>
      <c r="C84" s="9">
        <v>249085</v>
      </c>
      <c r="D84" s="9">
        <v>243783</v>
      </c>
      <c r="E84" s="103">
        <v>5302</v>
      </c>
      <c r="F84" s="9">
        <v>5238</v>
      </c>
      <c r="G84" s="104">
        <v>0</v>
      </c>
      <c r="H84" s="9">
        <v>0</v>
      </c>
      <c r="I84" s="9">
        <v>0</v>
      </c>
    </row>
    <row r="85" s="1" customFormat="1" ht="17.1" customHeight="1" spans="1:9">
      <c r="A85" s="101" t="s">
        <v>1185</v>
      </c>
      <c r="B85" s="102" t="s">
        <v>1184</v>
      </c>
      <c r="C85" s="9">
        <v>232003</v>
      </c>
      <c r="D85" s="9">
        <v>227407</v>
      </c>
      <c r="E85" s="103">
        <v>4596</v>
      </c>
      <c r="F85" s="9">
        <v>4282</v>
      </c>
      <c r="G85" s="104">
        <v>0</v>
      </c>
      <c r="H85" s="9">
        <v>0</v>
      </c>
      <c r="I85" s="9">
        <v>0</v>
      </c>
    </row>
    <row r="86" s="1" customFormat="1" ht="17.1" customHeight="1" spans="1:9">
      <c r="A86" s="101" t="s">
        <v>1201</v>
      </c>
      <c r="B86" s="102" t="s">
        <v>1200</v>
      </c>
      <c r="C86" s="9">
        <v>130635</v>
      </c>
      <c r="D86" s="9">
        <v>128232</v>
      </c>
      <c r="E86" s="103">
        <v>2403</v>
      </c>
      <c r="F86" s="9">
        <v>2190</v>
      </c>
      <c r="G86" s="104">
        <v>0</v>
      </c>
      <c r="H86" s="9">
        <v>0</v>
      </c>
      <c r="I86" s="9">
        <v>0</v>
      </c>
    </row>
    <row r="87" s="1" customFormat="1" ht="17.1" customHeight="1" spans="1:9">
      <c r="A87" s="101" t="s">
        <v>1213</v>
      </c>
      <c r="B87" s="102" t="s">
        <v>1212</v>
      </c>
      <c r="C87" s="9">
        <v>106895</v>
      </c>
      <c r="D87" s="9">
        <v>104551</v>
      </c>
      <c r="E87" s="103">
        <v>2344</v>
      </c>
      <c r="F87" s="9">
        <v>2254</v>
      </c>
      <c r="G87" s="104">
        <v>3500</v>
      </c>
      <c r="H87" s="9">
        <v>0</v>
      </c>
      <c r="I87" s="9">
        <v>0</v>
      </c>
    </row>
    <row r="88" s="1" customFormat="1" ht="17.1" customHeight="1" spans="1:9">
      <c r="A88" s="101" t="s">
        <v>1227</v>
      </c>
      <c r="B88" s="102" t="s">
        <v>1226</v>
      </c>
      <c r="C88" s="9">
        <v>64701</v>
      </c>
      <c r="D88" s="9">
        <v>56855</v>
      </c>
      <c r="E88" s="103">
        <v>7846</v>
      </c>
      <c r="F88" s="9">
        <v>7724</v>
      </c>
      <c r="G88" s="104">
        <v>0</v>
      </c>
      <c r="H88" s="9">
        <v>0</v>
      </c>
      <c r="I88" s="9">
        <v>0</v>
      </c>
    </row>
    <row r="89" s="1" customFormat="1" ht="17.1" customHeight="1" spans="1:9">
      <c r="A89" s="694" t="s">
        <v>3934</v>
      </c>
      <c r="B89" s="102" t="s">
        <v>1239</v>
      </c>
      <c r="C89" s="9">
        <v>362940</v>
      </c>
      <c r="D89" s="9">
        <v>279995</v>
      </c>
      <c r="E89" s="103">
        <v>82945</v>
      </c>
      <c r="F89" s="9">
        <v>82945</v>
      </c>
      <c r="G89" s="104">
        <v>2500</v>
      </c>
      <c r="H89" s="9">
        <v>0</v>
      </c>
      <c r="I89" s="9">
        <v>0</v>
      </c>
    </row>
    <row r="90" s="1" customFormat="1" ht="17.1" customHeight="1" spans="1:9">
      <c r="A90" s="694" t="s">
        <v>3941</v>
      </c>
      <c r="B90" s="102" t="s">
        <v>1249</v>
      </c>
      <c r="C90" s="9">
        <v>11097</v>
      </c>
      <c r="D90" s="9">
        <v>11072</v>
      </c>
      <c r="E90" s="103">
        <v>25</v>
      </c>
      <c r="F90" s="9">
        <v>25</v>
      </c>
      <c r="G90" s="104">
        <v>0</v>
      </c>
      <c r="H90" s="9">
        <v>0</v>
      </c>
      <c r="I90" s="9">
        <v>0</v>
      </c>
    </row>
    <row r="91" s="1" customFormat="1" ht="17.1" customHeight="1" spans="1:9">
      <c r="A91" s="694" t="s">
        <v>3943</v>
      </c>
      <c r="B91" s="102" t="s">
        <v>1256</v>
      </c>
      <c r="C91" s="9">
        <v>1132497</v>
      </c>
      <c r="D91" s="9">
        <v>1129624</v>
      </c>
      <c r="E91" s="103">
        <v>2873</v>
      </c>
      <c r="F91" s="9">
        <v>837</v>
      </c>
      <c r="G91" s="104">
        <v>0</v>
      </c>
      <c r="H91" s="9">
        <v>0</v>
      </c>
      <c r="I91" s="9">
        <v>0</v>
      </c>
    </row>
    <row r="92" s="1" customFormat="1" ht="17.1" customHeight="1" spans="1:9">
      <c r="A92" s="694" t="s">
        <v>3947</v>
      </c>
      <c r="B92" s="102" t="s">
        <v>1262</v>
      </c>
      <c r="C92" s="9">
        <v>41229</v>
      </c>
      <c r="D92" s="9">
        <v>40628</v>
      </c>
      <c r="E92" s="103">
        <v>601</v>
      </c>
      <c r="F92" s="9">
        <v>601</v>
      </c>
      <c r="G92" s="104">
        <v>0</v>
      </c>
      <c r="H92" s="9">
        <v>0</v>
      </c>
      <c r="I92" s="9">
        <v>0</v>
      </c>
    </row>
    <row r="93" s="1" customFormat="1" ht="17.1" customHeight="1" spans="1:9">
      <c r="A93" s="694" t="s">
        <v>3952</v>
      </c>
      <c r="B93" s="102" t="s">
        <v>1268</v>
      </c>
      <c r="C93" s="9">
        <v>33258</v>
      </c>
      <c r="D93" s="9">
        <v>33141</v>
      </c>
      <c r="E93" s="103">
        <v>117</v>
      </c>
      <c r="F93" s="9">
        <v>9</v>
      </c>
      <c r="G93" s="104">
        <v>0</v>
      </c>
      <c r="H93" s="9">
        <v>0</v>
      </c>
      <c r="I93" s="9">
        <v>0</v>
      </c>
    </row>
    <row r="94" s="1" customFormat="1" ht="17.1" customHeight="1" spans="1:9">
      <c r="A94" s="694" t="s">
        <v>1275</v>
      </c>
      <c r="B94" s="102" t="s">
        <v>1274</v>
      </c>
      <c r="C94" s="9">
        <v>3050</v>
      </c>
      <c r="D94" s="9">
        <v>3050</v>
      </c>
      <c r="E94" s="103">
        <v>0</v>
      </c>
      <c r="F94" s="9">
        <v>0</v>
      </c>
      <c r="G94" s="104">
        <v>0</v>
      </c>
      <c r="H94" s="9">
        <v>0</v>
      </c>
      <c r="I94" s="9">
        <v>0</v>
      </c>
    </row>
    <row r="95" s="1" customFormat="1" ht="17.1" customHeight="1" spans="1:9">
      <c r="A95" s="694" t="s">
        <v>1280</v>
      </c>
      <c r="B95" s="102" t="s">
        <v>1279</v>
      </c>
      <c r="C95" s="9">
        <v>19972</v>
      </c>
      <c r="D95" s="9">
        <v>19913</v>
      </c>
      <c r="E95" s="103">
        <v>59</v>
      </c>
      <c r="F95" s="9">
        <v>59</v>
      </c>
      <c r="G95" s="104">
        <v>0</v>
      </c>
      <c r="H95" s="9">
        <v>0</v>
      </c>
      <c r="I95" s="9">
        <v>0</v>
      </c>
    </row>
    <row r="96" s="1" customFormat="1" ht="17.1" customHeight="1" spans="1:9">
      <c r="A96" s="694" t="s">
        <v>1286</v>
      </c>
      <c r="B96" s="102" t="s">
        <v>4465</v>
      </c>
      <c r="C96" s="9">
        <v>124881</v>
      </c>
      <c r="D96" s="9">
        <v>120570</v>
      </c>
      <c r="E96" s="103">
        <v>4311</v>
      </c>
      <c r="F96" s="9">
        <v>4235</v>
      </c>
      <c r="G96" s="104">
        <v>0</v>
      </c>
      <c r="H96" s="9">
        <v>0</v>
      </c>
      <c r="I96" s="9">
        <v>0</v>
      </c>
    </row>
    <row r="97" s="1" customFormat="1" ht="17.1" customHeight="1" spans="1:9">
      <c r="A97" s="101"/>
      <c r="B97" s="102" t="s">
        <v>3221</v>
      </c>
      <c r="C97" s="9">
        <v>4321705</v>
      </c>
      <c r="D97" s="9">
        <v>4226624</v>
      </c>
      <c r="E97" s="103">
        <v>95081</v>
      </c>
      <c r="F97" s="9">
        <v>94802</v>
      </c>
      <c r="G97" s="104">
        <v>3728</v>
      </c>
      <c r="H97" s="9">
        <v>0</v>
      </c>
      <c r="I97" s="9">
        <v>0</v>
      </c>
    </row>
    <row r="98" s="1" customFormat="1" ht="17.1" customHeight="1" spans="1:9">
      <c r="A98" s="694" t="s">
        <v>1292</v>
      </c>
      <c r="B98" s="102" t="s">
        <v>1291</v>
      </c>
      <c r="C98" s="9">
        <v>71110</v>
      </c>
      <c r="D98" s="9">
        <v>71020</v>
      </c>
      <c r="E98" s="103">
        <v>90</v>
      </c>
      <c r="F98" s="9">
        <v>90</v>
      </c>
      <c r="G98" s="104">
        <v>0</v>
      </c>
      <c r="H98" s="9">
        <v>0</v>
      </c>
      <c r="I98" s="9">
        <v>0</v>
      </c>
    </row>
    <row r="99" s="1" customFormat="1" ht="17.1" customHeight="1" spans="1:9">
      <c r="A99" s="101" t="s">
        <v>1299</v>
      </c>
      <c r="B99" s="102" t="s">
        <v>1298</v>
      </c>
      <c r="C99" s="9">
        <v>612805</v>
      </c>
      <c r="D99" s="9">
        <v>589280</v>
      </c>
      <c r="E99" s="103">
        <v>23525</v>
      </c>
      <c r="F99" s="9">
        <v>23385</v>
      </c>
      <c r="G99" s="104">
        <v>2600</v>
      </c>
      <c r="H99" s="9">
        <v>0</v>
      </c>
      <c r="I99" s="9">
        <v>0</v>
      </c>
    </row>
    <row r="100" s="1" customFormat="1" ht="17.1" customHeight="1" spans="1:9">
      <c r="A100" s="101" t="s">
        <v>1325</v>
      </c>
      <c r="B100" s="102" t="s">
        <v>1324</v>
      </c>
      <c r="C100" s="9">
        <v>350656</v>
      </c>
      <c r="D100" s="9">
        <v>339185</v>
      </c>
      <c r="E100" s="103">
        <v>11471</v>
      </c>
      <c r="F100" s="9">
        <v>11392</v>
      </c>
      <c r="G100" s="104">
        <v>0</v>
      </c>
      <c r="H100" s="9">
        <v>0</v>
      </c>
      <c r="I100" s="9">
        <v>0</v>
      </c>
    </row>
    <row r="101" s="1" customFormat="1" ht="17.1" customHeight="1" spans="1:9">
      <c r="A101" s="101" t="s">
        <v>1333</v>
      </c>
      <c r="B101" s="102" t="s">
        <v>1332</v>
      </c>
      <c r="C101" s="9">
        <v>613520</v>
      </c>
      <c r="D101" s="9">
        <v>572754</v>
      </c>
      <c r="E101" s="103">
        <v>40766</v>
      </c>
      <c r="F101" s="9">
        <v>40556</v>
      </c>
      <c r="G101" s="104">
        <v>0</v>
      </c>
      <c r="H101" s="9">
        <v>0</v>
      </c>
      <c r="I101" s="9">
        <v>0</v>
      </c>
    </row>
    <row r="102" s="1" customFormat="1" ht="17.1" customHeight="1" spans="1:9">
      <c r="A102" s="101" t="s">
        <v>1357</v>
      </c>
      <c r="B102" s="102" t="s">
        <v>1356</v>
      </c>
      <c r="C102" s="9">
        <v>2321111</v>
      </c>
      <c r="D102" s="9">
        <v>2318932</v>
      </c>
      <c r="E102" s="103">
        <v>2179</v>
      </c>
      <c r="F102" s="9">
        <v>2301</v>
      </c>
      <c r="G102" s="104">
        <v>1128</v>
      </c>
      <c r="H102" s="9">
        <v>0</v>
      </c>
      <c r="I102" s="9">
        <v>0</v>
      </c>
    </row>
    <row r="103" s="1" customFormat="1" ht="17.1" customHeight="1" spans="1:9">
      <c r="A103" s="101" t="s">
        <v>1377</v>
      </c>
      <c r="B103" s="102" t="s">
        <v>1376</v>
      </c>
      <c r="C103" s="9">
        <v>17116</v>
      </c>
      <c r="D103" s="9">
        <v>13621</v>
      </c>
      <c r="E103" s="103">
        <v>3495</v>
      </c>
      <c r="F103" s="9">
        <v>3470</v>
      </c>
      <c r="G103" s="104">
        <v>0</v>
      </c>
      <c r="H103" s="9">
        <v>0</v>
      </c>
      <c r="I103" s="9">
        <v>0</v>
      </c>
    </row>
    <row r="104" s="1" customFormat="1" ht="18.4" customHeight="1" spans="1:9">
      <c r="A104" s="694" t="s">
        <v>4000</v>
      </c>
      <c r="B104" s="102" t="s">
        <v>1382</v>
      </c>
      <c r="C104" s="9">
        <v>185686</v>
      </c>
      <c r="D104" s="9">
        <v>180097</v>
      </c>
      <c r="E104" s="103">
        <v>5589</v>
      </c>
      <c r="F104" s="9">
        <v>5655</v>
      </c>
      <c r="G104" s="104">
        <v>0</v>
      </c>
      <c r="H104" s="9">
        <v>0</v>
      </c>
      <c r="I104" s="9">
        <v>0</v>
      </c>
    </row>
    <row r="105" s="1" customFormat="1" ht="17.1" customHeight="1" spans="1:9">
      <c r="A105" s="694" t="s">
        <v>1391</v>
      </c>
      <c r="B105" s="102" t="s">
        <v>1390</v>
      </c>
      <c r="C105" s="9">
        <v>100203</v>
      </c>
      <c r="D105" s="9">
        <v>92851</v>
      </c>
      <c r="E105" s="103">
        <v>7352</v>
      </c>
      <c r="F105" s="9">
        <v>7339</v>
      </c>
      <c r="G105" s="104">
        <v>0</v>
      </c>
      <c r="H105" s="9">
        <v>0</v>
      </c>
      <c r="I105" s="9">
        <v>0</v>
      </c>
    </row>
    <row r="106" s="1" customFormat="1" ht="17.1" customHeight="1" spans="1:9">
      <c r="A106" s="108">
        <v>21099</v>
      </c>
      <c r="B106" s="102" t="s">
        <v>1406</v>
      </c>
      <c r="C106" s="9">
        <v>49498</v>
      </c>
      <c r="D106" s="9">
        <v>48884</v>
      </c>
      <c r="E106" s="103">
        <v>614</v>
      </c>
      <c r="F106" s="9">
        <v>614</v>
      </c>
      <c r="G106" s="104">
        <v>0</v>
      </c>
      <c r="H106" s="9">
        <v>0</v>
      </c>
      <c r="I106" s="9">
        <v>0</v>
      </c>
    </row>
    <row r="107" s="1" customFormat="1" ht="17.1" customHeight="1" spans="1:9">
      <c r="A107" s="101"/>
      <c r="B107" s="102" t="s">
        <v>2502</v>
      </c>
      <c r="C107" s="9">
        <v>1408148</v>
      </c>
      <c r="D107" s="9">
        <v>1340822</v>
      </c>
      <c r="E107" s="103">
        <v>67326</v>
      </c>
      <c r="F107" s="9">
        <v>67139</v>
      </c>
      <c r="G107" s="104">
        <v>24847</v>
      </c>
      <c r="H107" s="9">
        <v>0</v>
      </c>
      <c r="I107" s="9">
        <v>0</v>
      </c>
    </row>
    <row r="108" s="1" customFormat="1" ht="17.1" customHeight="1" spans="1:9">
      <c r="A108" s="694" t="s">
        <v>1411</v>
      </c>
      <c r="B108" s="102" t="s">
        <v>1410</v>
      </c>
      <c r="C108" s="9">
        <v>62464</v>
      </c>
      <c r="D108" s="9">
        <v>57402</v>
      </c>
      <c r="E108" s="103">
        <v>5062</v>
      </c>
      <c r="F108" s="9">
        <v>5075</v>
      </c>
      <c r="G108" s="104">
        <v>0</v>
      </c>
      <c r="H108" s="9">
        <v>0</v>
      </c>
      <c r="I108" s="9">
        <v>0</v>
      </c>
    </row>
    <row r="109" s="1" customFormat="1" ht="17.1" customHeight="1" spans="1:9">
      <c r="A109" s="101" t="s">
        <v>1426</v>
      </c>
      <c r="B109" s="102" t="s">
        <v>1425</v>
      </c>
      <c r="C109" s="9">
        <v>13477</v>
      </c>
      <c r="D109" s="9">
        <v>12911</v>
      </c>
      <c r="E109" s="103">
        <v>566</v>
      </c>
      <c r="F109" s="9">
        <v>566</v>
      </c>
      <c r="G109" s="104">
        <v>0</v>
      </c>
      <c r="H109" s="9">
        <v>0</v>
      </c>
      <c r="I109" s="9">
        <v>0</v>
      </c>
    </row>
    <row r="110" s="1" customFormat="1" ht="17.1" customHeight="1" spans="1:9">
      <c r="A110" s="101" t="s">
        <v>1434</v>
      </c>
      <c r="B110" s="102" t="s">
        <v>1433</v>
      </c>
      <c r="C110" s="9">
        <v>369812</v>
      </c>
      <c r="D110" s="9">
        <v>361817</v>
      </c>
      <c r="E110" s="103">
        <v>7995</v>
      </c>
      <c r="F110" s="9">
        <v>7995</v>
      </c>
      <c r="G110" s="104">
        <v>800</v>
      </c>
      <c r="H110" s="9">
        <v>0</v>
      </c>
      <c r="I110" s="9">
        <v>0</v>
      </c>
    </row>
    <row r="111" s="1" customFormat="1" ht="17.1" customHeight="1" spans="1:9">
      <c r="A111" s="101"/>
      <c r="B111" s="102" t="s">
        <v>3222</v>
      </c>
      <c r="C111" s="9">
        <v>19930</v>
      </c>
      <c r="D111" s="9">
        <v>15900</v>
      </c>
      <c r="E111" s="103">
        <v>4030</v>
      </c>
      <c r="F111" s="9">
        <v>4030</v>
      </c>
      <c r="G111" s="104">
        <v>0</v>
      </c>
      <c r="H111" s="9">
        <v>0</v>
      </c>
      <c r="I111" s="9">
        <v>0</v>
      </c>
    </row>
    <row r="112" s="1" customFormat="1" ht="17.1" customHeight="1" spans="1:9">
      <c r="A112" s="101" t="s">
        <v>1452</v>
      </c>
      <c r="B112" s="102" t="s">
        <v>1451</v>
      </c>
      <c r="C112" s="9">
        <v>172975</v>
      </c>
      <c r="D112" s="9">
        <v>164474</v>
      </c>
      <c r="E112" s="103">
        <v>8501</v>
      </c>
      <c r="F112" s="9">
        <v>8301</v>
      </c>
      <c r="G112" s="104">
        <v>3580</v>
      </c>
      <c r="H112" s="9">
        <v>0</v>
      </c>
      <c r="I112" s="9">
        <v>0</v>
      </c>
    </row>
    <row r="113" s="1" customFormat="1" ht="17.1" customHeight="1" spans="1:9">
      <c r="A113" s="101" t="s">
        <v>1464</v>
      </c>
      <c r="B113" s="102" t="s">
        <v>1463</v>
      </c>
      <c r="C113" s="9">
        <v>80056</v>
      </c>
      <c r="D113" s="9">
        <v>77388</v>
      </c>
      <c r="E113" s="103">
        <v>2668</v>
      </c>
      <c r="F113" s="9">
        <v>2668</v>
      </c>
      <c r="G113" s="104">
        <v>0</v>
      </c>
      <c r="H113" s="9">
        <v>0</v>
      </c>
      <c r="I113" s="9">
        <v>0</v>
      </c>
    </row>
    <row r="114" s="1" customFormat="1" ht="17.1" customHeight="1" spans="1:9">
      <c r="A114" s="101" t="s">
        <v>1476</v>
      </c>
      <c r="B114" s="102" t="s">
        <v>1475</v>
      </c>
      <c r="C114" s="9">
        <v>297644</v>
      </c>
      <c r="D114" s="9">
        <v>268333</v>
      </c>
      <c r="E114" s="103">
        <v>29311</v>
      </c>
      <c r="F114" s="9">
        <v>29311</v>
      </c>
      <c r="G114" s="104">
        <v>0</v>
      </c>
      <c r="H114" s="9">
        <v>0</v>
      </c>
      <c r="I114" s="9">
        <v>0</v>
      </c>
    </row>
    <row r="115" s="1" customFormat="1" ht="17.1" customHeight="1" spans="1:9">
      <c r="A115" s="101" t="s">
        <v>1488</v>
      </c>
      <c r="B115" s="102" t="s">
        <v>1487</v>
      </c>
      <c r="C115" s="9">
        <v>44215</v>
      </c>
      <c r="D115" s="9">
        <v>41260</v>
      </c>
      <c r="E115" s="103">
        <v>2955</v>
      </c>
      <c r="F115" s="9">
        <v>2955</v>
      </c>
      <c r="G115" s="104">
        <v>0</v>
      </c>
      <c r="H115" s="9">
        <v>0</v>
      </c>
      <c r="I115" s="9">
        <v>0</v>
      </c>
    </row>
    <row r="116" s="1" customFormat="1" ht="17.1" customHeight="1" spans="1:9">
      <c r="A116" s="101" t="s">
        <v>1494</v>
      </c>
      <c r="B116" s="102" t="s">
        <v>1493</v>
      </c>
      <c r="C116" s="9">
        <v>6752</v>
      </c>
      <c r="D116" s="9">
        <v>5681</v>
      </c>
      <c r="E116" s="103">
        <v>1071</v>
      </c>
      <c r="F116" s="9">
        <v>1071</v>
      </c>
      <c r="G116" s="104">
        <v>0</v>
      </c>
      <c r="H116" s="9">
        <v>0</v>
      </c>
      <c r="I116" s="9">
        <v>0</v>
      </c>
    </row>
    <row r="117" s="1" customFormat="1" ht="17.1" customHeight="1" spans="1:9">
      <c r="A117" s="101" t="s">
        <v>1500</v>
      </c>
      <c r="B117" s="102" t="s">
        <v>3223</v>
      </c>
      <c r="C117" s="9">
        <v>924</v>
      </c>
      <c r="D117" s="9">
        <v>909</v>
      </c>
      <c r="E117" s="103">
        <v>15</v>
      </c>
      <c r="F117" s="9">
        <v>15</v>
      </c>
      <c r="G117" s="104">
        <v>0</v>
      </c>
      <c r="H117" s="9">
        <v>0</v>
      </c>
      <c r="I117" s="9">
        <v>0</v>
      </c>
    </row>
    <row r="118" s="1" customFormat="1" ht="17.1" customHeight="1" spans="1:9">
      <c r="A118" s="101" t="s">
        <v>1502</v>
      </c>
      <c r="B118" s="102" t="s">
        <v>4046</v>
      </c>
      <c r="C118" s="9">
        <v>54535</v>
      </c>
      <c r="D118" s="9">
        <v>50188</v>
      </c>
      <c r="E118" s="103">
        <v>4347</v>
      </c>
      <c r="F118" s="9">
        <v>4347</v>
      </c>
      <c r="G118" s="104">
        <v>0</v>
      </c>
      <c r="H118" s="9">
        <v>0</v>
      </c>
      <c r="I118" s="9">
        <v>0</v>
      </c>
    </row>
    <row r="119" s="1" customFormat="1" ht="17.1" customHeight="1" spans="1:9">
      <c r="A119" s="101" t="s">
        <v>1504</v>
      </c>
      <c r="B119" s="102" t="s">
        <v>1503</v>
      </c>
      <c r="C119" s="9">
        <v>132644</v>
      </c>
      <c r="D119" s="9">
        <v>130227</v>
      </c>
      <c r="E119" s="103">
        <v>2417</v>
      </c>
      <c r="F119" s="9">
        <v>2417</v>
      </c>
      <c r="G119" s="104">
        <v>467</v>
      </c>
      <c r="H119" s="9">
        <v>0</v>
      </c>
      <c r="I119" s="9">
        <v>0</v>
      </c>
    </row>
    <row r="120" s="1" customFormat="1" ht="17.1" customHeight="1" spans="1:9">
      <c r="A120" s="101" t="s">
        <v>1516</v>
      </c>
      <c r="B120" s="107" t="s">
        <v>4052</v>
      </c>
      <c r="C120" s="9">
        <v>16152</v>
      </c>
      <c r="D120" s="9">
        <v>14260</v>
      </c>
      <c r="E120" s="103">
        <v>1892</v>
      </c>
      <c r="F120" s="9">
        <v>1892</v>
      </c>
      <c r="G120" s="104">
        <v>0</v>
      </c>
      <c r="H120" s="9">
        <v>0</v>
      </c>
      <c r="I120" s="9">
        <v>0</v>
      </c>
    </row>
    <row r="121" s="1" customFormat="1" ht="17.1" customHeight="1" spans="1:9">
      <c r="A121" s="101" t="s">
        <v>1518</v>
      </c>
      <c r="B121" s="107" t="s">
        <v>3224</v>
      </c>
      <c r="C121" s="9">
        <v>17200</v>
      </c>
      <c r="D121" s="9">
        <v>17200</v>
      </c>
      <c r="E121" s="103">
        <v>0</v>
      </c>
      <c r="F121" s="9">
        <v>0</v>
      </c>
      <c r="G121" s="104">
        <v>0</v>
      </c>
      <c r="H121" s="9">
        <v>0</v>
      </c>
      <c r="I121" s="9">
        <v>0</v>
      </c>
    </row>
    <row r="122" s="1" customFormat="1" ht="17.25" customHeight="1" spans="1:9">
      <c r="A122" s="101" t="s">
        <v>1520</v>
      </c>
      <c r="B122" s="107" t="s">
        <v>1519</v>
      </c>
      <c r="C122" s="9">
        <v>54143</v>
      </c>
      <c r="D122" s="9">
        <v>53842</v>
      </c>
      <c r="E122" s="103">
        <v>301</v>
      </c>
      <c r="F122" s="9">
        <v>301</v>
      </c>
      <c r="G122" s="104">
        <v>0</v>
      </c>
      <c r="H122" s="9">
        <v>0</v>
      </c>
      <c r="I122" s="9">
        <v>0</v>
      </c>
    </row>
    <row r="123" s="1" customFormat="1" ht="17.25" customHeight="1" spans="1:9">
      <c r="A123" s="695" t="s">
        <v>1545</v>
      </c>
      <c r="B123" s="107" t="s">
        <v>1544</v>
      </c>
      <c r="C123" s="9">
        <v>49376</v>
      </c>
      <c r="D123" s="9">
        <v>49158</v>
      </c>
      <c r="E123" s="103">
        <v>218</v>
      </c>
      <c r="F123" s="9">
        <v>218</v>
      </c>
      <c r="G123" s="104">
        <v>20000</v>
      </c>
      <c r="H123" s="9">
        <v>0</v>
      </c>
      <c r="I123" s="9">
        <v>0</v>
      </c>
    </row>
    <row r="124" s="1" customFormat="1" ht="17.25" customHeight="1" spans="1:9">
      <c r="A124" s="101" t="s">
        <v>1557</v>
      </c>
      <c r="B124" s="107" t="s">
        <v>4068</v>
      </c>
      <c r="C124" s="9">
        <v>35779</v>
      </c>
      <c r="D124" s="9">
        <v>35772</v>
      </c>
      <c r="E124" s="103">
        <v>7</v>
      </c>
      <c r="F124" s="9">
        <v>7</v>
      </c>
      <c r="G124" s="104">
        <v>0</v>
      </c>
      <c r="H124" s="9">
        <v>0</v>
      </c>
      <c r="I124" s="9">
        <v>0</v>
      </c>
    </row>
    <row r="125" s="1" customFormat="1" ht="17.25" customHeight="1" spans="1:9">
      <c r="A125" s="101"/>
      <c r="B125" s="107" t="s">
        <v>2505</v>
      </c>
      <c r="C125" s="9">
        <v>1889411</v>
      </c>
      <c r="D125" s="9">
        <v>1836153</v>
      </c>
      <c r="E125" s="103">
        <v>53258</v>
      </c>
      <c r="F125" s="9">
        <v>55144</v>
      </c>
      <c r="G125" s="104">
        <v>147753</v>
      </c>
      <c r="H125" s="9">
        <v>0</v>
      </c>
      <c r="I125" s="9">
        <v>0</v>
      </c>
    </row>
    <row r="126" s="1" customFormat="1" ht="17.1" customHeight="1" spans="1:9">
      <c r="A126" s="101" t="s">
        <v>1561</v>
      </c>
      <c r="B126" s="107" t="s">
        <v>1560</v>
      </c>
      <c r="C126" s="9">
        <v>251631</v>
      </c>
      <c r="D126" s="9">
        <v>250754</v>
      </c>
      <c r="E126" s="103">
        <v>877</v>
      </c>
      <c r="F126" s="9">
        <v>1178</v>
      </c>
      <c r="G126" s="104">
        <v>100</v>
      </c>
      <c r="H126" s="9">
        <v>0</v>
      </c>
      <c r="I126" s="9">
        <v>0</v>
      </c>
    </row>
    <row r="127" s="1" customFormat="1" ht="17.1" customHeight="1" spans="1:9">
      <c r="A127" s="101" t="s">
        <v>1582</v>
      </c>
      <c r="B127" s="102" t="s">
        <v>4080</v>
      </c>
      <c r="C127" s="9">
        <v>49789</v>
      </c>
      <c r="D127" s="9">
        <v>46941</v>
      </c>
      <c r="E127" s="103">
        <v>2848</v>
      </c>
      <c r="F127" s="9">
        <v>4449</v>
      </c>
      <c r="G127" s="104">
        <v>2200</v>
      </c>
      <c r="H127" s="9">
        <v>0</v>
      </c>
      <c r="I127" s="9">
        <v>0</v>
      </c>
    </row>
    <row r="128" s="1" customFormat="1" ht="17.1" customHeight="1" spans="1:9">
      <c r="A128" s="101" t="s">
        <v>1584</v>
      </c>
      <c r="B128" s="102" t="s">
        <v>1583</v>
      </c>
      <c r="C128" s="9">
        <v>1000363</v>
      </c>
      <c r="D128" s="9">
        <v>954649</v>
      </c>
      <c r="E128" s="103">
        <v>45714</v>
      </c>
      <c r="F128" s="9">
        <v>45714</v>
      </c>
      <c r="G128" s="104">
        <v>143453</v>
      </c>
      <c r="H128" s="9">
        <v>0</v>
      </c>
      <c r="I128" s="9">
        <v>0</v>
      </c>
    </row>
    <row r="129" s="1" customFormat="1" ht="17.1" customHeight="1" spans="1:9">
      <c r="A129" s="101" t="s">
        <v>1590</v>
      </c>
      <c r="B129" s="102" t="s">
        <v>4083</v>
      </c>
      <c r="C129" s="9">
        <v>269014</v>
      </c>
      <c r="D129" s="9">
        <v>266915</v>
      </c>
      <c r="E129" s="103">
        <v>2099</v>
      </c>
      <c r="F129" s="9">
        <v>2084</v>
      </c>
      <c r="G129" s="104">
        <v>0</v>
      </c>
      <c r="H129" s="9">
        <v>0</v>
      </c>
      <c r="I129" s="9">
        <v>0</v>
      </c>
    </row>
    <row r="130" s="1" customFormat="1" ht="17.1" customHeight="1" spans="1:9">
      <c r="A130" s="101" t="s">
        <v>1592</v>
      </c>
      <c r="B130" s="102" t="s">
        <v>4084</v>
      </c>
      <c r="C130" s="9">
        <v>8586</v>
      </c>
      <c r="D130" s="9">
        <v>8423</v>
      </c>
      <c r="E130" s="103">
        <v>163</v>
      </c>
      <c r="F130" s="9">
        <v>163</v>
      </c>
      <c r="G130" s="104">
        <v>0</v>
      </c>
      <c r="H130" s="9">
        <v>0</v>
      </c>
      <c r="I130" s="9">
        <v>0</v>
      </c>
    </row>
    <row r="131" s="1" customFormat="1" ht="17.1" customHeight="1" spans="1:9">
      <c r="A131" s="101" t="s">
        <v>1594</v>
      </c>
      <c r="B131" s="102" t="s">
        <v>4466</v>
      </c>
      <c r="C131" s="9">
        <v>310028</v>
      </c>
      <c r="D131" s="9">
        <v>308471</v>
      </c>
      <c r="E131" s="103">
        <v>1557</v>
      </c>
      <c r="F131" s="9">
        <v>1556</v>
      </c>
      <c r="G131" s="104">
        <v>2000</v>
      </c>
      <c r="H131" s="9">
        <v>0</v>
      </c>
      <c r="I131" s="9">
        <v>0</v>
      </c>
    </row>
    <row r="132" s="1" customFormat="1" ht="17.1" customHeight="1" spans="1:9">
      <c r="A132" s="101"/>
      <c r="B132" s="102" t="s">
        <v>2514</v>
      </c>
      <c r="C132" s="9">
        <v>6856981</v>
      </c>
      <c r="D132" s="9">
        <v>6415216</v>
      </c>
      <c r="E132" s="103">
        <v>441765</v>
      </c>
      <c r="F132" s="9">
        <v>438444</v>
      </c>
      <c r="G132" s="104">
        <v>123241</v>
      </c>
      <c r="H132" s="9">
        <v>0</v>
      </c>
      <c r="I132" s="9">
        <v>0</v>
      </c>
    </row>
    <row r="133" s="1" customFormat="1" ht="17.1" customHeight="1" spans="1:9">
      <c r="A133" s="694" t="s">
        <v>1598</v>
      </c>
      <c r="B133" s="102" t="s">
        <v>1597</v>
      </c>
      <c r="C133" s="9">
        <v>2047179</v>
      </c>
      <c r="D133" s="9">
        <v>1998868</v>
      </c>
      <c r="E133" s="103">
        <v>48311</v>
      </c>
      <c r="F133" s="9">
        <v>47668</v>
      </c>
      <c r="G133" s="104">
        <v>77827</v>
      </c>
      <c r="H133" s="9">
        <v>0</v>
      </c>
      <c r="I133" s="9">
        <v>0</v>
      </c>
    </row>
    <row r="134" s="1" customFormat="1" ht="17.1" customHeight="1" spans="1:9">
      <c r="A134" s="101" t="s">
        <v>1652</v>
      </c>
      <c r="B134" s="102" t="s">
        <v>1651</v>
      </c>
      <c r="C134" s="9">
        <v>867039</v>
      </c>
      <c r="D134" s="9">
        <v>757302</v>
      </c>
      <c r="E134" s="103">
        <v>109737</v>
      </c>
      <c r="F134" s="9">
        <v>109634</v>
      </c>
      <c r="G134" s="104">
        <v>0</v>
      </c>
      <c r="H134" s="9">
        <v>0</v>
      </c>
      <c r="I134" s="9">
        <v>0</v>
      </c>
    </row>
    <row r="135" s="1" customFormat="1" ht="17.1" customHeight="1" spans="1:9">
      <c r="A135" s="101" t="s">
        <v>1707</v>
      </c>
      <c r="B135" s="102" t="s">
        <v>1706</v>
      </c>
      <c r="C135" s="9">
        <v>1861743</v>
      </c>
      <c r="D135" s="9">
        <v>1663181</v>
      </c>
      <c r="E135" s="103">
        <v>198562</v>
      </c>
      <c r="F135" s="9">
        <v>196585</v>
      </c>
      <c r="G135" s="104">
        <v>21469</v>
      </c>
      <c r="H135" s="9">
        <v>0</v>
      </c>
      <c r="I135" s="9">
        <v>0</v>
      </c>
    </row>
    <row r="136" s="1" customFormat="1" ht="17.1" customHeight="1" spans="1:9">
      <c r="A136" s="101"/>
      <c r="B136" s="102" t="s">
        <v>3225</v>
      </c>
      <c r="C136" s="9">
        <v>56384</v>
      </c>
      <c r="D136" s="9">
        <v>55360</v>
      </c>
      <c r="E136" s="103">
        <v>1024</v>
      </c>
      <c r="F136" s="9">
        <v>1024</v>
      </c>
      <c r="G136" s="104">
        <v>0</v>
      </c>
      <c r="H136" s="9">
        <v>0</v>
      </c>
      <c r="I136" s="9">
        <v>0</v>
      </c>
    </row>
    <row r="137" s="1" customFormat="1" ht="17.1" customHeight="1" spans="1:9">
      <c r="A137" s="101" t="s">
        <v>1757</v>
      </c>
      <c r="B137" s="102" t="s">
        <v>1756</v>
      </c>
      <c r="C137" s="9">
        <v>0</v>
      </c>
      <c r="D137" s="9">
        <v>0</v>
      </c>
      <c r="E137" s="103">
        <v>0</v>
      </c>
      <c r="F137" s="9">
        <v>0</v>
      </c>
      <c r="G137" s="104">
        <v>0</v>
      </c>
      <c r="H137" s="9">
        <v>0</v>
      </c>
      <c r="I137" s="9">
        <v>0</v>
      </c>
    </row>
    <row r="138" s="1" customFormat="1" ht="17.1" customHeight="1" spans="1:9">
      <c r="A138" s="101" t="s">
        <v>1776</v>
      </c>
      <c r="B138" s="102" t="s">
        <v>1775</v>
      </c>
      <c r="C138" s="9">
        <v>874027</v>
      </c>
      <c r="D138" s="9">
        <v>858300</v>
      </c>
      <c r="E138" s="103">
        <v>15727</v>
      </c>
      <c r="F138" s="9">
        <v>15727</v>
      </c>
      <c r="G138" s="104">
        <v>2972</v>
      </c>
      <c r="H138" s="9">
        <v>0</v>
      </c>
      <c r="I138" s="9">
        <v>0</v>
      </c>
    </row>
    <row r="139" s="1" customFormat="1" ht="17.1" customHeight="1" spans="1:9">
      <c r="A139" s="101" t="s">
        <v>1795</v>
      </c>
      <c r="B139" s="102" t="s">
        <v>1794</v>
      </c>
      <c r="C139" s="9">
        <v>194429</v>
      </c>
      <c r="D139" s="9">
        <v>192641</v>
      </c>
      <c r="E139" s="103">
        <v>1788</v>
      </c>
      <c r="F139" s="9">
        <v>1490</v>
      </c>
      <c r="G139" s="104">
        <v>0</v>
      </c>
      <c r="H139" s="9">
        <v>0</v>
      </c>
      <c r="I139" s="9">
        <v>0</v>
      </c>
    </row>
    <row r="140" s="1" customFormat="1" ht="17.1" customHeight="1" spans="1:9">
      <c r="A140" s="694" t="s">
        <v>1806</v>
      </c>
      <c r="B140" s="102" t="s">
        <v>1805</v>
      </c>
      <c r="C140" s="9">
        <v>656465</v>
      </c>
      <c r="D140" s="9">
        <v>646893</v>
      </c>
      <c r="E140" s="103">
        <v>9572</v>
      </c>
      <c r="F140" s="9">
        <v>9272</v>
      </c>
      <c r="G140" s="104">
        <v>5973</v>
      </c>
      <c r="H140" s="9">
        <v>0</v>
      </c>
      <c r="I140" s="9">
        <v>0</v>
      </c>
    </row>
    <row r="141" s="1" customFormat="1" ht="17.1" customHeight="1" spans="1:9">
      <c r="A141" s="101" t="s">
        <v>1820</v>
      </c>
      <c r="B141" s="102" t="s">
        <v>1819</v>
      </c>
      <c r="C141" s="9">
        <v>137706</v>
      </c>
      <c r="D141" s="9">
        <v>134617</v>
      </c>
      <c r="E141" s="103">
        <v>3089</v>
      </c>
      <c r="F141" s="9">
        <v>3089</v>
      </c>
      <c r="G141" s="104">
        <v>0</v>
      </c>
      <c r="H141" s="9">
        <v>0</v>
      </c>
      <c r="I141" s="9">
        <v>0</v>
      </c>
    </row>
    <row r="142" s="1" customFormat="1" ht="17.1" customHeight="1" spans="1:9">
      <c r="A142" s="694" t="s">
        <v>1828</v>
      </c>
      <c r="B142" s="102" t="s">
        <v>1827</v>
      </c>
      <c r="C142" s="9">
        <v>0</v>
      </c>
      <c r="D142" s="9">
        <v>0</v>
      </c>
      <c r="E142" s="103">
        <v>0</v>
      </c>
      <c r="F142" s="9">
        <v>0</v>
      </c>
      <c r="G142" s="104">
        <v>0</v>
      </c>
      <c r="H142" s="9">
        <v>0</v>
      </c>
      <c r="I142" s="9">
        <v>0</v>
      </c>
    </row>
    <row r="143" s="1" customFormat="1" ht="17.1" customHeight="1" spans="1:9">
      <c r="A143" s="108">
        <v>21399</v>
      </c>
      <c r="B143" s="102" t="s">
        <v>4467</v>
      </c>
      <c r="C143" s="9">
        <v>218393</v>
      </c>
      <c r="D143" s="9">
        <v>163414</v>
      </c>
      <c r="E143" s="103">
        <v>54979</v>
      </c>
      <c r="F143" s="9">
        <v>54979</v>
      </c>
      <c r="G143" s="104">
        <v>15000</v>
      </c>
      <c r="H143" s="9">
        <v>0</v>
      </c>
      <c r="I143" s="9">
        <v>0</v>
      </c>
    </row>
    <row r="144" s="1" customFormat="1" ht="17.1" customHeight="1" spans="1:9">
      <c r="A144" s="101"/>
      <c r="B144" s="102" t="s">
        <v>2521</v>
      </c>
      <c r="C144" s="9">
        <v>6105414</v>
      </c>
      <c r="D144" s="9">
        <v>6040077</v>
      </c>
      <c r="E144" s="103">
        <v>65337</v>
      </c>
      <c r="F144" s="9">
        <v>65197</v>
      </c>
      <c r="G144" s="104">
        <v>670506</v>
      </c>
      <c r="H144" s="9">
        <v>0</v>
      </c>
      <c r="I144" s="9">
        <v>0</v>
      </c>
    </row>
    <row r="145" s="1" customFormat="1" ht="17.1" customHeight="1" spans="1:9">
      <c r="A145" s="694" t="s">
        <v>1841</v>
      </c>
      <c r="B145" s="102" t="s">
        <v>1840</v>
      </c>
      <c r="C145" s="9">
        <v>2404054</v>
      </c>
      <c r="D145" s="9">
        <v>2372592</v>
      </c>
      <c r="E145" s="103">
        <v>31462</v>
      </c>
      <c r="F145" s="9">
        <v>31462</v>
      </c>
      <c r="G145" s="104">
        <v>447639</v>
      </c>
      <c r="H145" s="9">
        <v>0</v>
      </c>
      <c r="I145" s="9">
        <v>0</v>
      </c>
    </row>
    <row r="146" s="1" customFormat="1" ht="17.1" customHeight="1" spans="1:9">
      <c r="A146" s="101" t="s">
        <v>1898</v>
      </c>
      <c r="B146" s="102" t="s">
        <v>1897</v>
      </c>
      <c r="C146" s="9">
        <v>523027</v>
      </c>
      <c r="D146" s="9">
        <v>522634</v>
      </c>
      <c r="E146" s="103">
        <v>393</v>
      </c>
      <c r="F146" s="9">
        <v>393</v>
      </c>
      <c r="G146" s="104">
        <v>209267</v>
      </c>
      <c r="H146" s="9">
        <v>0</v>
      </c>
      <c r="I146" s="9">
        <v>0</v>
      </c>
    </row>
    <row r="147" s="1" customFormat="1" ht="17.1" customHeight="1" spans="1:9">
      <c r="A147" s="101" t="s">
        <v>1915</v>
      </c>
      <c r="B147" s="102" t="s">
        <v>1914</v>
      </c>
      <c r="C147" s="9">
        <v>44868</v>
      </c>
      <c r="D147" s="9">
        <v>43906</v>
      </c>
      <c r="E147" s="103">
        <v>962</v>
      </c>
      <c r="F147" s="9">
        <v>962</v>
      </c>
      <c r="G147" s="104">
        <v>9600</v>
      </c>
      <c r="H147" s="9">
        <v>0</v>
      </c>
      <c r="I147" s="9">
        <v>0</v>
      </c>
    </row>
    <row r="148" s="1" customFormat="1" ht="17.1" customHeight="1" spans="1:9">
      <c r="A148" s="101" t="s">
        <v>1932</v>
      </c>
      <c r="B148" s="102" t="s">
        <v>1931</v>
      </c>
      <c r="C148" s="9">
        <v>137497</v>
      </c>
      <c r="D148" s="9">
        <v>135558</v>
      </c>
      <c r="E148" s="103">
        <v>1939</v>
      </c>
      <c r="F148" s="9">
        <v>1939</v>
      </c>
      <c r="G148" s="104">
        <v>0</v>
      </c>
      <c r="H148" s="9">
        <v>0</v>
      </c>
      <c r="I148" s="9">
        <v>0</v>
      </c>
    </row>
    <row r="149" s="1" customFormat="1" ht="17.1" customHeight="1" spans="1:9">
      <c r="A149" s="101" t="s">
        <v>1942</v>
      </c>
      <c r="B149" s="102" t="s">
        <v>1941</v>
      </c>
      <c r="C149" s="9">
        <v>475</v>
      </c>
      <c r="D149" s="9">
        <v>475</v>
      </c>
      <c r="E149" s="103">
        <v>0</v>
      </c>
      <c r="F149" s="9">
        <v>0</v>
      </c>
      <c r="G149" s="104">
        <v>0</v>
      </c>
      <c r="H149" s="9">
        <v>0</v>
      </c>
      <c r="I149" s="9">
        <v>0</v>
      </c>
    </row>
    <row r="150" s="1" customFormat="1" ht="17.1" customHeight="1" spans="1:9">
      <c r="A150" s="101" t="s">
        <v>1952</v>
      </c>
      <c r="B150" s="102" t="s">
        <v>1951</v>
      </c>
      <c r="C150" s="9">
        <v>2793129</v>
      </c>
      <c r="D150" s="9">
        <v>2762691</v>
      </c>
      <c r="E150" s="103">
        <v>30438</v>
      </c>
      <c r="F150" s="9">
        <v>30438</v>
      </c>
      <c r="G150" s="104">
        <v>0</v>
      </c>
      <c r="H150" s="9">
        <v>0</v>
      </c>
      <c r="I150" s="9">
        <v>0</v>
      </c>
    </row>
    <row r="151" s="1" customFormat="1" ht="17.1" customHeight="1" spans="1:9">
      <c r="A151" s="101" t="s">
        <v>1962</v>
      </c>
      <c r="B151" s="102" t="s">
        <v>4468</v>
      </c>
      <c r="C151" s="9">
        <v>202364</v>
      </c>
      <c r="D151" s="9">
        <v>202221</v>
      </c>
      <c r="E151" s="103">
        <v>143</v>
      </c>
      <c r="F151" s="9">
        <v>3</v>
      </c>
      <c r="G151" s="104">
        <v>4000</v>
      </c>
      <c r="H151" s="9">
        <v>0</v>
      </c>
      <c r="I151" s="9">
        <v>0</v>
      </c>
    </row>
    <row r="152" s="1" customFormat="1" ht="17.25" customHeight="1" spans="1:9">
      <c r="A152" s="101"/>
      <c r="B152" s="102" t="s">
        <v>2529</v>
      </c>
      <c r="C152" s="9">
        <v>1186459</v>
      </c>
      <c r="D152" s="9">
        <v>1101852</v>
      </c>
      <c r="E152" s="103">
        <v>84607</v>
      </c>
      <c r="F152" s="9">
        <v>84136</v>
      </c>
      <c r="G152" s="104">
        <v>3500</v>
      </c>
      <c r="H152" s="9">
        <v>0</v>
      </c>
      <c r="I152" s="9">
        <v>0</v>
      </c>
    </row>
    <row r="153" s="1" customFormat="1" ht="17.1" customHeight="1" spans="1:9">
      <c r="A153" s="101" t="s">
        <v>1970</v>
      </c>
      <c r="B153" s="102" t="s">
        <v>1969</v>
      </c>
      <c r="C153" s="9">
        <v>46868</v>
      </c>
      <c r="D153" s="9">
        <v>46828</v>
      </c>
      <c r="E153" s="103">
        <v>40</v>
      </c>
      <c r="F153" s="9">
        <v>40</v>
      </c>
      <c r="G153" s="104">
        <v>0</v>
      </c>
      <c r="H153" s="9">
        <v>0</v>
      </c>
      <c r="I153" s="9">
        <v>0</v>
      </c>
    </row>
    <row r="154" s="1" customFormat="1" ht="17.1" customHeight="1" spans="1:9">
      <c r="A154" s="101" t="s">
        <v>1987</v>
      </c>
      <c r="B154" s="102" t="s">
        <v>1986</v>
      </c>
      <c r="C154" s="9">
        <v>60091</v>
      </c>
      <c r="D154" s="9">
        <v>48467</v>
      </c>
      <c r="E154" s="103">
        <v>11624</v>
      </c>
      <c r="F154" s="9">
        <v>11624</v>
      </c>
      <c r="G154" s="104">
        <v>0</v>
      </c>
      <c r="H154" s="9">
        <v>0</v>
      </c>
      <c r="I154" s="9">
        <v>0</v>
      </c>
    </row>
    <row r="155" s="1" customFormat="1" ht="17.1" customHeight="1" spans="1:9">
      <c r="A155" s="101" t="s">
        <v>2016</v>
      </c>
      <c r="B155" s="102" t="s">
        <v>2015</v>
      </c>
      <c r="C155" s="9">
        <v>92</v>
      </c>
      <c r="D155" s="9">
        <v>90</v>
      </c>
      <c r="E155" s="103">
        <v>2</v>
      </c>
      <c r="F155" s="9">
        <v>2</v>
      </c>
      <c r="G155" s="104">
        <v>0</v>
      </c>
      <c r="H155" s="9">
        <v>0</v>
      </c>
      <c r="I155" s="9">
        <v>0</v>
      </c>
    </row>
    <row r="156" s="1" customFormat="1" ht="17.1" customHeight="1" spans="1:9">
      <c r="A156" s="694" t="s">
        <v>2023</v>
      </c>
      <c r="B156" s="102" t="s">
        <v>2022</v>
      </c>
      <c r="C156" s="9">
        <v>211661</v>
      </c>
      <c r="D156" s="9">
        <v>198316</v>
      </c>
      <c r="E156" s="103">
        <v>13345</v>
      </c>
      <c r="F156" s="9">
        <v>13315</v>
      </c>
      <c r="G156" s="104">
        <v>3500</v>
      </c>
      <c r="H156" s="9">
        <v>0</v>
      </c>
      <c r="I156" s="9">
        <v>0</v>
      </c>
    </row>
    <row r="157" s="1" customFormat="1" ht="17.1" customHeight="1" spans="1:9">
      <c r="A157" s="101" t="s">
        <v>2047</v>
      </c>
      <c r="B157" s="102" t="s">
        <v>2046</v>
      </c>
      <c r="C157" s="9">
        <v>109099</v>
      </c>
      <c r="D157" s="9">
        <v>95048</v>
      </c>
      <c r="E157" s="103">
        <v>14051</v>
      </c>
      <c r="F157" s="9">
        <v>14051</v>
      </c>
      <c r="G157" s="104">
        <v>0</v>
      </c>
      <c r="H157" s="9">
        <v>0</v>
      </c>
      <c r="I157" s="9">
        <v>0</v>
      </c>
    </row>
    <row r="158" s="1" customFormat="1" ht="17.1" customHeight="1" spans="1:9">
      <c r="A158" s="101" t="s">
        <v>2060</v>
      </c>
      <c r="B158" s="102" t="s">
        <v>2059</v>
      </c>
      <c r="C158" s="9">
        <v>13537</v>
      </c>
      <c r="D158" s="9">
        <v>13498</v>
      </c>
      <c r="E158" s="103">
        <v>39</v>
      </c>
      <c r="F158" s="9">
        <v>39</v>
      </c>
      <c r="G158" s="104">
        <v>0</v>
      </c>
      <c r="H158" s="9">
        <v>0</v>
      </c>
      <c r="I158" s="9">
        <v>0</v>
      </c>
    </row>
    <row r="159" s="1" customFormat="1" ht="17.1" customHeight="1" spans="1:9">
      <c r="A159" s="101" t="s">
        <v>2069</v>
      </c>
      <c r="B159" s="102" t="s">
        <v>2068</v>
      </c>
      <c r="C159" s="9">
        <v>498111</v>
      </c>
      <c r="D159" s="9">
        <v>456713</v>
      </c>
      <c r="E159" s="103">
        <v>41398</v>
      </c>
      <c r="F159" s="9">
        <v>40957</v>
      </c>
      <c r="G159" s="104">
        <v>0</v>
      </c>
      <c r="H159" s="9">
        <v>0</v>
      </c>
      <c r="I159" s="9">
        <v>0</v>
      </c>
    </row>
    <row r="160" s="1" customFormat="1" ht="17.1" customHeight="1" spans="1:9">
      <c r="A160" s="101" t="s">
        <v>2080</v>
      </c>
      <c r="B160" s="102" t="s">
        <v>4469</v>
      </c>
      <c r="C160" s="9">
        <v>247000</v>
      </c>
      <c r="D160" s="9">
        <v>242892</v>
      </c>
      <c r="E160" s="103">
        <v>4108</v>
      </c>
      <c r="F160" s="9">
        <v>4108</v>
      </c>
      <c r="G160" s="104">
        <v>0</v>
      </c>
      <c r="H160" s="9">
        <v>0</v>
      </c>
      <c r="I160" s="9">
        <v>0</v>
      </c>
    </row>
    <row r="161" s="1" customFormat="1" ht="17.1" customHeight="1" spans="1:9">
      <c r="A161" s="101"/>
      <c r="B161" s="102" t="s">
        <v>2535</v>
      </c>
      <c r="C161" s="9">
        <v>373859</v>
      </c>
      <c r="D161" s="9">
        <v>335852</v>
      </c>
      <c r="E161" s="103">
        <v>38007</v>
      </c>
      <c r="F161" s="9">
        <v>38007</v>
      </c>
      <c r="G161" s="104">
        <v>0</v>
      </c>
      <c r="H161" s="9">
        <v>0</v>
      </c>
      <c r="I161" s="9">
        <v>0</v>
      </c>
    </row>
    <row r="162" s="1" customFormat="1" ht="17.1" customHeight="1" spans="1:9">
      <c r="A162" s="694" t="s">
        <v>2096</v>
      </c>
      <c r="B162" s="102" t="s">
        <v>2095</v>
      </c>
      <c r="C162" s="9">
        <v>113218</v>
      </c>
      <c r="D162" s="9">
        <v>103184</v>
      </c>
      <c r="E162" s="103">
        <v>10034</v>
      </c>
      <c r="F162" s="9">
        <v>10034</v>
      </c>
      <c r="G162" s="104">
        <v>0</v>
      </c>
      <c r="H162" s="9">
        <v>0</v>
      </c>
      <c r="I162" s="9">
        <v>0</v>
      </c>
    </row>
    <row r="163" s="1" customFormat="1" ht="17.1" customHeight="1" spans="1:9">
      <c r="A163" s="101" t="s">
        <v>2112</v>
      </c>
      <c r="B163" s="102" t="s">
        <v>2111</v>
      </c>
      <c r="C163" s="9">
        <v>166379</v>
      </c>
      <c r="D163" s="9">
        <v>156674</v>
      </c>
      <c r="E163" s="103">
        <v>9705</v>
      </c>
      <c r="F163" s="9">
        <v>9705</v>
      </c>
      <c r="G163" s="104">
        <v>0</v>
      </c>
      <c r="H163" s="9">
        <v>0</v>
      </c>
      <c r="I163" s="9">
        <v>0</v>
      </c>
    </row>
    <row r="164" s="1" customFormat="1" ht="17.1" customHeight="1" spans="1:9">
      <c r="A164" s="101" t="s">
        <v>2123</v>
      </c>
      <c r="B164" s="102" t="s">
        <v>2122</v>
      </c>
      <c r="C164" s="9">
        <v>65436</v>
      </c>
      <c r="D164" s="9">
        <v>47721</v>
      </c>
      <c r="E164" s="103">
        <v>17715</v>
      </c>
      <c r="F164" s="9">
        <v>17715</v>
      </c>
      <c r="G164" s="104">
        <v>0</v>
      </c>
      <c r="H164" s="9">
        <v>0</v>
      </c>
      <c r="I164" s="9">
        <v>0</v>
      </c>
    </row>
    <row r="165" s="1" customFormat="1" ht="17.1" customHeight="1" spans="1:9">
      <c r="A165" s="101" t="s">
        <v>2132</v>
      </c>
      <c r="B165" s="110" t="s">
        <v>4470</v>
      </c>
      <c r="C165" s="9">
        <v>28826</v>
      </c>
      <c r="D165" s="9">
        <v>28273</v>
      </c>
      <c r="E165" s="103">
        <v>553</v>
      </c>
      <c r="F165" s="9">
        <v>553</v>
      </c>
      <c r="G165" s="104">
        <v>0</v>
      </c>
      <c r="H165" s="9">
        <v>0</v>
      </c>
      <c r="I165" s="9">
        <v>0</v>
      </c>
    </row>
    <row r="166" s="1" customFormat="1" ht="17.25" customHeight="1" spans="1:9">
      <c r="A166" s="101"/>
      <c r="B166" s="102" t="s">
        <v>2537</v>
      </c>
      <c r="C166" s="9">
        <v>23737</v>
      </c>
      <c r="D166" s="9">
        <v>23159</v>
      </c>
      <c r="E166" s="103">
        <v>578</v>
      </c>
      <c r="F166" s="9">
        <v>578</v>
      </c>
      <c r="G166" s="104">
        <v>6000</v>
      </c>
      <c r="H166" s="9">
        <v>0</v>
      </c>
      <c r="I166" s="9">
        <v>0</v>
      </c>
    </row>
    <row r="167" s="1" customFormat="1" ht="17.1" customHeight="1" spans="1:9">
      <c r="A167" s="63">
        <v>21701</v>
      </c>
      <c r="B167" s="102" t="s">
        <v>2139</v>
      </c>
      <c r="C167" s="9">
        <v>1754</v>
      </c>
      <c r="D167" s="9">
        <v>1422</v>
      </c>
      <c r="E167" s="103">
        <v>332</v>
      </c>
      <c r="F167" s="9">
        <v>332</v>
      </c>
      <c r="G167" s="104">
        <v>0</v>
      </c>
      <c r="H167" s="9">
        <v>0</v>
      </c>
      <c r="I167" s="9">
        <v>0</v>
      </c>
    </row>
    <row r="168" s="1" customFormat="1" ht="17.1" customHeight="1" spans="1:9">
      <c r="A168" s="108" t="s">
        <v>4471</v>
      </c>
      <c r="B168" s="102" t="s">
        <v>3293</v>
      </c>
      <c r="C168" s="9">
        <v>546</v>
      </c>
      <c r="D168" s="9">
        <v>546</v>
      </c>
      <c r="E168" s="103">
        <v>0</v>
      </c>
      <c r="F168" s="9">
        <v>0</v>
      </c>
      <c r="G168" s="104">
        <v>0</v>
      </c>
      <c r="H168" s="9">
        <v>0</v>
      </c>
      <c r="I168" s="9">
        <v>0</v>
      </c>
    </row>
    <row r="169" s="1" customFormat="1" ht="17.1" customHeight="1" spans="1:9">
      <c r="A169" s="108">
        <v>21703</v>
      </c>
      <c r="B169" s="105" t="s">
        <v>2140</v>
      </c>
      <c r="C169" s="9">
        <v>12082</v>
      </c>
      <c r="D169" s="9">
        <v>12082</v>
      </c>
      <c r="E169" s="103">
        <v>0</v>
      </c>
      <c r="F169" s="9">
        <v>0</v>
      </c>
      <c r="G169" s="104">
        <v>6000</v>
      </c>
      <c r="H169" s="9">
        <v>0</v>
      </c>
      <c r="I169" s="9">
        <v>0</v>
      </c>
    </row>
    <row r="170" s="1" customFormat="1" ht="17.1" customHeight="1" spans="1:9">
      <c r="A170" s="108" t="s">
        <v>4472</v>
      </c>
      <c r="B170" s="102" t="s">
        <v>2538</v>
      </c>
      <c r="C170" s="9">
        <v>0</v>
      </c>
      <c r="D170" s="9">
        <v>0</v>
      </c>
      <c r="E170" s="103">
        <v>0</v>
      </c>
      <c r="F170" s="9">
        <v>0</v>
      </c>
      <c r="G170" s="104">
        <v>0</v>
      </c>
      <c r="H170" s="9">
        <v>0</v>
      </c>
      <c r="I170" s="9">
        <v>0</v>
      </c>
    </row>
    <row r="171" s="1" customFormat="1" ht="17.1" customHeight="1" spans="1:9">
      <c r="A171" s="101" t="s">
        <v>2142</v>
      </c>
      <c r="B171" s="102" t="s">
        <v>4473</v>
      </c>
      <c r="C171" s="9">
        <v>9355</v>
      </c>
      <c r="D171" s="9">
        <v>9109</v>
      </c>
      <c r="E171" s="103">
        <v>246</v>
      </c>
      <c r="F171" s="9">
        <v>246</v>
      </c>
      <c r="G171" s="104">
        <v>0</v>
      </c>
      <c r="H171" s="9">
        <v>0</v>
      </c>
      <c r="I171" s="9">
        <v>0</v>
      </c>
    </row>
    <row r="172" s="1" customFormat="1" ht="17.1" customHeight="1" spans="1:9">
      <c r="A172" s="101"/>
      <c r="B172" s="102" t="s">
        <v>3311</v>
      </c>
      <c r="C172" s="9">
        <v>400</v>
      </c>
      <c r="D172" s="9">
        <v>400</v>
      </c>
      <c r="E172" s="103">
        <v>0</v>
      </c>
      <c r="F172" s="9">
        <v>0</v>
      </c>
      <c r="G172" s="104">
        <v>0</v>
      </c>
      <c r="H172" s="9">
        <v>0</v>
      </c>
      <c r="I172" s="9">
        <v>0</v>
      </c>
    </row>
    <row r="173" s="1" customFormat="1" ht="17.1" customHeight="1" spans="1:9">
      <c r="A173" s="101" t="s">
        <v>2146</v>
      </c>
      <c r="B173" s="102" t="s">
        <v>2145</v>
      </c>
      <c r="C173" s="9">
        <v>0</v>
      </c>
      <c r="D173" s="9">
        <v>0</v>
      </c>
      <c r="E173" s="103">
        <v>0</v>
      </c>
      <c r="F173" s="9">
        <v>0</v>
      </c>
      <c r="G173" s="104">
        <v>0</v>
      </c>
      <c r="H173" s="9">
        <v>0</v>
      </c>
      <c r="I173" s="9">
        <v>0</v>
      </c>
    </row>
    <row r="174" s="1" customFormat="1" ht="17.1" customHeight="1" spans="1:9">
      <c r="A174" s="101" t="s">
        <v>2148</v>
      </c>
      <c r="B174" s="102" t="s">
        <v>2147</v>
      </c>
      <c r="C174" s="9">
        <v>0</v>
      </c>
      <c r="D174" s="9">
        <v>0</v>
      </c>
      <c r="E174" s="103">
        <v>0</v>
      </c>
      <c r="F174" s="9">
        <v>0</v>
      </c>
      <c r="G174" s="104">
        <v>0</v>
      </c>
      <c r="H174" s="9">
        <v>0</v>
      </c>
      <c r="I174" s="9">
        <v>0</v>
      </c>
    </row>
    <row r="175" s="1" customFormat="1" ht="17.1" customHeight="1" spans="1:9">
      <c r="A175" s="101" t="s">
        <v>2150</v>
      </c>
      <c r="B175" s="102" t="s">
        <v>2149</v>
      </c>
      <c r="C175" s="9">
        <v>0</v>
      </c>
      <c r="D175" s="9">
        <v>0</v>
      </c>
      <c r="E175" s="103">
        <v>0</v>
      </c>
      <c r="F175" s="9">
        <v>0</v>
      </c>
      <c r="G175" s="104">
        <v>0</v>
      </c>
      <c r="H175" s="9">
        <v>0</v>
      </c>
      <c r="I175" s="9">
        <v>0</v>
      </c>
    </row>
    <row r="176" s="1" customFormat="1" ht="17.1" customHeight="1" spans="1:9">
      <c r="A176" s="101" t="s">
        <v>2152</v>
      </c>
      <c r="B176" s="102" t="s">
        <v>2151</v>
      </c>
      <c r="C176" s="9">
        <v>0</v>
      </c>
      <c r="D176" s="9">
        <v>0</v>
      </c>
      <c r="E176" s="103">
        <v>0</v>
      </c>
      <c r="F176" s="9">
        <v>0</v>
      </c>
      <c r="G176" s="104">
        <v>0</v>
      </c>
      <c r="H176" s="9">
        <v>0</v>
      </c>
      <c r="I176" s="9">
        <v>0</v>
      </c>
    </row>
    <row r="177" s="1" customFormat="1" ht="17.1" customHeight="1" spans="1:9">
      <c r="A177" s="694" t="s">
        <v>2154</v>
      </c>
      <c r="B177" s="102" t="s">
        <v>2153</v>
      </c>
      <c r="C177" s="9">
        <v>0</v>
      </c>
      <c r="D177" s="9">
        <v>0</v>
      </c>
      <c r="E177" s="103">
        <v>0</v>
      </c>
      <c r="F177" s="9">
        <v>0</v>
      </c>
      <c r="G177" s="104">
        <v>0</v>
      </c>
      <c r="H177" s="9">
        <v>0</v>
      </c>
      <c r="I177" s="9">
        <v>0</v>
      </c>
    </row>
    <row r="178" s="1" customFormat="1" ht="17.1" customHeight="1" spans="1:9">
      <c r="A178" s="101" t="s">
        <v>2156</v>
      </c>
      <c r="B178" s="102" t="s">
        <v>1597</v>
      </c>
      <c r="C178" s="9">
        <v>0</v>
      </c>
      <c r="D178" s="9">
        <v>0</v>
      </c>
      <c r="E178" s="103">
        <v>0</v>
      </c>
      <c r="F178" s="9">
        <v>0</v>
      </c>
      <c r="G178" s="104">
        <v>0</v>
      </c>
      <c r="H178" s="9">
        <v>0</v>
      </c>
      <c r="I178" s="9">
        <v>0</v>
      </c>
    </row>
    <row r="179" s="1" customFormat="1" ht="17.1" customHeight="1" spans="1:9">
      <c r="A179" s="101" t="s">
        <v>2158</v>
      </c>
      <c r="B179" s="102" t="s">
        <v>2157</v>
      </c>
      <c r="C179" s="9">
        <v>0</v>
      </c>
      <c r="D179" s="9">
        <v>0</v>
      </c>
      <c r="E179" s="103">
        <v>0</v>
      </c>
      <c r="F179" s="9">
        <v>0</v>
      </c>
      <c r="G179" s="104">
        <v>0</v>
      </c>
      <c r="H179" s="9">
        <v>0</v>
      </c>
      <c r="I179" s="9">
        <v>0</v>
      </c>
    </row>
    <row r="180" s="1" customFormat="1" ht="17.1" customHeight="1" spans="1:9">
      <c r="A180" s="101" t="s">
        <v>2160</v>
      </c>
      <c r="B180" s="102" t="s">
        <v>2159</v>
      </c>
      <c r="C180" s="9">
        <v>0</v>
      </c>
      <c r="D180" s="9">
        <v>0</v>
      </c>
      <c r="E180" s="103">
        <v>0</v>
      </c>
      <c r="F180" s="9">
        <v>0</v>
      </c>
      <c r="G180" s="104">
        <v>0</v>
      </c>
      <c r="H180" s="9">
        <v>0</v>
      </c>
      <c r="I180" s="9">
        <v>0</v>
      </c>
    </row>
    <row r="181" s="1" customFormat="1" ht="17.1" customHeight="1" spans="1:9">
      <c r="A181" s="101" t="s">
        <v>2162</v>
      </c>
      <c r="B181" s="102" t="s">
        <v>2161</v>
      </c>
      <c r="C181" s="9">
        <v>400</v>
      </c>
      <c r="D181" s="9">
        <v>400</v>
      </c>
      <c r="E181" s="103">
        <v>0</v>
      </c>
      <c r="F181" s="9">
        <v>0</v>
      </c>
      <c r="G181" s="104">
        <v>0</v>
      </c>
      <c r="H181" s="9">
        <v>0</v>
      </c>
      <c r="I181" s="9">
        <v>0</v>
      </c>
    </row>
    <row r="182" s="1" customFormat="1" ht="17.1" customHeight="1" spans="1:9">
      <c r="A182" s="101"/>
      <c r="B182" s="102" t="s">
        <v>3227</v>
      </c>
      <c r="C182" s="9">
        <v>1032491</v>
      </c>
      <c r="D182" s="9">
        <v>796677</v>
      </c>
      <c r="E182" s="103">
        <v>235814</v>
      </c>
      <c r="F182" s="9">
        <v>261997</v>
      </c>
      <c r="G182" s="104">
        <v>5000</v>
      </c>
      <c r="H182" s="9">
        <v>0</v>
      </c>
      <c r="I182" s="9">
        <v>0</v>
      </c>
    </row>
    <row r="183" s="1" customFormat="1" ht="17.1" customHeight="1" spans="1:9">
      <c r="A183" s="101" t="s">
        <v>2166</v>
      </c>
      <c r="B183" s="102" t="s">
        <v>2165</v>
      </c>
      <c r="C183" s="9">
        <v>869869</v>
      </c>
      <c r="D183" s="9">
        <v>727677</v>
      </c>
      <c r="E183" s="103">
        <v>142192</v>
      </c>
      <c r="F183" s="9">
        <v>142315</v>
      </c>
      <c r="G183" s="104">
        <v>5000</v>
      </c>
      <c r="H183" s="9">
        <v>0</v>
      </c>
      <c r="I183" s="9">
        <v>0</v>
      </c>
    </row>
    <row r="184" s="1" customFormat="1" ht="17.1" customHeight="1" spans="1:9">
      <c r="A184" s="101"/>
      <c r="B184" s="102" t="s">
        <v>3228</v>
      </c>
      <c r="C184" s="9">
        <v>98364</v>
      </c>
      <c r="D184" s="9">
        <v>82011</v>
      </c>
      <c r="E184" s="103">
        <v>16353</v>
      </c>
      <c r="F184" s="9">
        <v>16353</v>
      </c>
      <c r="G184" s="104">
        <v>0</v>
      </c>
      <c r="H184" s="9">
        <v>0</v>
      </c>
      <c r="I184" s="9">
        <v>0</v>
      </c>
    </row>
    <row r="185" s="1" customFormat="1" ht="17.1" customHeight="1" spans="1:9">
      <c r="A185" s="101" t="s">
        <v>2204</v>
      </c>
      <c r="B185" s="107" t="s">
        <v>2203</v>
      </c>
      <c r="C185" s="9">
        <v>0</v>
      </c>
      <c r="D185" s="9">
        <v>0</v>
      </c>
      <c r="E185" s="103">
        <v>0</v>
      </c>
      <c r="F185" s="9">
        <v>0</v>
      </c>
      <c r="G185" s="104">
        <v>0</v>
      </c>
      <c r="H185" s="9">
        <v>0</v>
      </c>
      <c r="I185" s="9">
        <v>0</v>
      </c>
    </row>
    <row r="186" s="1" customFormat="1" ht="17.1" customHeight="1" spans="1:9">
      <c r="A186" s="101"/>
      <c r="B186" s="102" t="s">
        <v>3229</v>
      </c>
      <c r="C186" s="9">
        <v>0</v>
      </c>
      <c r="D186" s="9">
        <v>0</v>
      </c>
      <c r="E186" s="103">
        <v>0</v>
      </c>
      <c r="F186" s="9">
        <v>0</v>
      </c>
      <c r="G186" s="104">
        <v>0</v>
      </c>
      <c r="H186" s="9">
        <v>0</v>
      </c>
      <c r="I186" s="9">
        <v>0</v>
      </c>
    </row>
    <row r="187" s="1" customFormat="1" ht="17.1" customHeight="1" spans="1:9">
      <c r="A187" s="101" t="s">
        <v>2240</v>
      </c>
      <c r="B187" s="102" t="s">
        <v>2239</v>
      </c>
      <c r="C187" s="9">
        <v>20885</v>
      </c>
      <c r="D187" s="9">
        <v>15086</v>
      </c>
      <c r="E187" s="103">
        <v>5799</v>
      </c>
      <c r="F187" s="9">
        <v>5799</v>
      </c>
      <c r="G187" s="104">
        <v>0</v>
      </c>
      <c r="H187" s="9">
        <v>0</v>
      </c>
      <c r="I187" s="9">
        <v>0</v>
      </c>
    </row>
    <row r="188" s="1" customFormat="1" ht="17.1" customHeight="1" spans="1:9">
      <c r="A188" s="101" t="s">
        <v>2254</v>
      </c>
      <c r="B188" s="102" t="s">
        <v>2253</v>
      </c>
      <c r="C188" s="9">
        <v>34816</v>
      </c>
      <c r="D188" s="9">
        <v>34011</v>
      </c>
      <c r="E188" s="103">
        <v>805</v>
      </c>
      <c r="F188" s="9">
        <v>1005</v>
      </c>
      <c r="G188" s="104">
        <v>0</v>
      </c>
      <c r="H188" s="9">
        <v>0</v>
      </c>
      <c r="I188" s="9">
        <v>0</v>
      </c>
    </row>
    <row r="189" s="1" customFormat="1" ht="17.1" customHeight="1" spans="1:9">
      <c r="A189" s="694" t="s">
        <v>2277</v>
      </c>
      <c r="B189" s="102" t="s">
        <v>2276</v>
      </c>
      <c r="C189" s="9">
        <v>19804</v>
      </c>
      <c r="D189" s="9">
        <v>19790</v>
      </c>
      <c r="E189" s="103">
        <v>14</v>
      </c>
      <c r="F189" s="9">
        <v>14</v>
      </c>
      <c r="G189" s="104">
        <v>0</v>
      </c>
      <c r="H189" s="9">
        <v>0</v>
      </c>
      <c r="I189" s="9">
        <v>0</v>
      </c>
    </row>
    <row r="190" s="1" customFormat="1" ht="17.1" customHeight="1" spans="1:9">
      <c r="A190" s="101" t="s">
        <v>2306</v>
      </c>
      <c r="B190" s="102" t="s">
        <v>2305</v>
      </c>
      <c r="C190" s="9">
        <v>87117</v>
      </c>
      <c r="D190" s="9">
        <v>113</v>
      </c>
      <c r="E190" s="103">
        <v>87004</v>
      </c>
      <c r="F190" s="9">
        <v>112864</v>
      </c>
      <c r="G190" s="104">
        <v>0</v>
      </c>
      <c r="H190" s="9">
        <v>0</v>
      </c>
      <c r="I190" s="9">
        <v>0</v>
      </c>
    </row>
    <row r="191" s="1" customFormat="1" ht="17.1" customHeight="1" spans="1:9">
      <c r="A191" s="101"/>
      <c r="B191" s="102" t="s">
        <v>3064</v>
      </c>
      <c r="C191" s="9">
        <v>2138095</v>
      </c>
      <c r="D191" s="9">
        <v>2109248</v>
      </c>
      <c r="E191" s="103">
        <v>28847</v>
      </c>
      <c r="F191" s="9">
        <v>28847</v>
      </c>
      <c r="G191" s="104">
        <v>139920</v>
      </c>
      <c r="H191" s="9">
        <v>0</v>
      </c>
      <c r="I191" s="9">
        <v>0</v>
      </c>
    </row>
    <row r="192" s="1" customFormat="1" ht="17.1" customHeight="1" spans="1:9">
      <c r="A192" s="694" t="s">
        <v>2310</v>
      </c>
      <c r="B192" s="102" t="s">
        <v>2309</v>
      </c>
      <c r="C192" s="9">
        <v>1471117</v>
      </c>
      <c r="D192" s="9">
        <v>1444908</v>
      </c>
      <c r="E192" s="103">
        <v>26209</v>
      </c>
      <c r="F192" s="9">
        <v>26209</v>
      </c>
      <c r="G192" s="104">
        <v>139920</v>
      </c>
      <c r="H192" s="9">
        <v>0</v>
      </c>
      <c r="I192" s="9">
        <v>0</v>
      </c>
    </row>
    <row r="193" s="1" customFormat="1" ht="17.1" customHeight="1" spans="1:9">
      <c r="A193" s="101" t="s">
        <v>2328</v>
      </c>
      <c r="B193" s="102" t="s">
        <v>2327</v>
      </c>
      <c r="C193" s="9">
        <v>660003</v>
      </c>
      <c r="D193" s="9">
        <v>657365</v>
      </c>
      <c r="E193" s="103">
        <v>2638</v>
      </c>
      <c r="F193" s="9">
        <v>2638</v>
      </c>
      <c r="G193" s="104">
        <v>0</v>
      </c>
      <c r="H193" s="9">
        <v>0</v>
      </c>
      <c r="I193" s="9">
        <v>0</v>
      </c>
    </row>
    <row r="194" s="1" customFormat="1" ht="17.1" customHeight="1" spans="1:9">
      <c r="A194" s="101" t="s">
        <v>2336</v>
      </c>
      <c r="B194" s="102" t="s">
        <v>2335</v>
      </c>
      <c r="C194" s="9">
        <v>6975</v>
      </c>
      <c r="D194" s="9">
        <v>6975</v>
      </c>
      <c r="E194" s="111">
        <v>0</v>
      </c>
      <c r="F194" s="112">
        <v>0</v>
      </c>
      <c r="G194" s="113">
        <v>0</v>
      </c>
      <c r="H194" s="112">
        <v>0</v>
      </c>
      <c r="I194" s="112">
        <v>0</v>
      </c>
    </row>
    <row r="195" s="1" customFormat="1" ht="17.1" customHeight="1" spans="2:9">
      <c r="B195" s="102" t="s">
        <v>3230</v>
      </c>
      <c r="C195" s="9">
        <v>178967</v>
      </c>
      <c r="D195" s="103">
        <v>176179</v>
      </c>
      <c r="E195" s="9">
        <v>2788</v>
      </c>
      <c r="F195" s="9">
        <v>2725</v>
      </c>
      <c r="G195" s="9">
        <v>0</v>
      </c>
      <c r="H195" s="9">
        <v>0</v>
      </c>
      <c r="I195" s="9">
        <v>0</v>
      </c>
    </row>
    <row r="196" s="1" customFormat="1" ht="17.1" customHeight="1" spans="1:9">
      <c r="A196" s="694" t="s">
        <v>2344</v>
      </c>
      <c r="B196" s="102" t="s">
        <v>2343</v>
      </c>
      <c r="C196" s="9">
        <v>124333</v>
      </c>
      <c r="D196" s="103">
        <v>122586</v>
      </c>
      <c r="E196" s="9">
        <v>1747</v>
      </c>
      <c r="F196" s="9">
        <v>1684</v>
      </c>
      <c r="G196" s="9">
        <v>0</v>
      </c>
      <c r="H196" s="9">
        <v>0</v>
      </c>
      <c r="I196" s="9">
        <v>0</v>
      </c>
    </row>
    <row r="197" s="1" customFormat="1" ht="17.1" customHeight="1" spans="1:9">
      <c r="A197" s="101" t="s">
        <v>2370</v>
      </c>
      <c r="B197" s="102" t="s">
        <v>2369</v>
      </c>
      <c r="C197" s="9">
        <v>1140</v>
      </c>
      <c r="D197" s="103">
        <v>1140</v>
      </c>
      <c r="E197" s="9">
        <v>0</v>
      </c>
      <c r="F197" s="9">
        <v>0</v>
      </c>
      <c r="G197" s="9">
        <v>0</v>
      </c>
      <c r="H197" s="9">
        <v>0</v>
      </c>
      <c r="I197" s="9">
        <v>0</v>
      </c>
    </row>
    <row r="198" s="1" customFormat="1" ht="17.1" customHeight="1" spans="1:9">
      <c r="A198" s="101" t="s">
        <v>4402</v>
      </c>
      <c r="B198" s="102" t="s">
        <v>2393</v>
      </c>
      <c r="C198" s="9">
        <v>0</v>
      </c>
      <c r="D198" s="111">
        <v>0</v>
      </c>
      <c r="E198" s="9">
        <v>0</v>
      </c>
      <c r="F198" s="9">
        <v>0</v>
      </c>
      <c r="G198" s="9">
        <v>0</v>
      </c>
      <c r="H198" s="9">
        <v>0</v>
      </c>
      <c r="I198" s="9">
        <v>0</v>
      </c>
    </row>
    <row r="199" s="1" customFormat="1" ht="17.1" customHeight="1" spans="1:9">
      <c r="A199" s="697" t="s">
        <v>2406</v>
      </c>
      <c r="B199" s="102" t="s">
        <v>2405</v>
      </c>
      <c r="C199" s="103">
        <v>36675</v>
      </c>
      <c r="D199" s="103">
        <v>35792</v>
      </c>
      <c r="E199" s="9">
        <v>883</v>
      </c>
      <c r="F199" s="9">
        <v>883</v>
      </c>
      <c r="G199" s="9">
        <v>0</v>
      </c>
      <c r="H199" s="9">
        <v>0</v>
      </c>
      <c r="I199" s="9">
        <v>0</v>
      </c>
    </row>
    <row r="200" s="1" customFormat="1" ht="17.1" customHeight="1" spans="1:9">
      <c r="A200" s="697" t="s">
        <v>2418</v>
      </c>
      <c r="B200" s="102" t="s">
        <v>2417</v>
      </c>
      <c r="C200" s="103">
        <v>16819</v>
      </c>
      <c r="D200" s="103">
        <v>16661</v>
      </c>
      <c r="E200" s="9">
        <v>158</v>
      </c>
      <c r="F200" s="9">
        <v>158</v>
      </c>
      <c r="G200" s="9">
        <v>0</v>
      </c>
      <c r="H200" s="9">
        <v>0</v>
      </c>
      <c r="I200" s="9">
        <v>0</v>
      </c>
    </row>
    <row r="201" s="1" customFormat="1" ht="17.1" customHeight="1" spans="2:9">
      <c r="B201" s="102" t="s">
        <v>4474</v>
      </c>
      <c r="C201" s="9">
        <v>0</v>
      </c>
      <c r="D201" s="114">
        <v>0</v>
      </c>
      <c r="E201" s="9">
        <v>0</v>
      </c>
      <c r="F201" s="9">
        <v>0</v>
      </c>
      <c r="G201" s="9">
        <v>0</v>
      </c>
      <c r="H201" s="9">
        <v>0</v>
      </c>
      <c r="I201" s="9">
        <v>0</v>
      </c>
    </row>
    <row r="202" s="1" customFormat="1" ht="17.1" customHeight="1" spans="1:9">
      <c r="A202" s="694" t="s">
        <v>2458</v>
      </c>
      <c r="B202" s="102" t="s">
        <v>3312</v>
      </c>
      <c r="C202" s="9">
        <v>1095802</v>
      </c>
      <c r="D202" s="103">
        <v>879205</v>
      </c>
      <c r="E202" s="9">
        <v>216597</v>
      </c>
      <c r="F202" s="9">
        <v>261179</v>
      </c>
      <c r="G202" s="9">
        <v>328000</v>
      </c>
      <c r="H202" s="9">
        <v>0</v>
      </c>
      <c r="I202" s="9">
        <v>0</v>
      </c>
    </row>
    <row r="203" s="1" customFormat="1" ht="17.1" customHeight="1" spans="1:9">
      <c r="A203" s="694" t="s">
        <v>2460</v>
      </c>
      <c r="B203" s="102" t="s">
        <v>2459</v>
      </c>
      <c r="C203" s="9">
        <v>0</v>
      </c>
      <c r="D203" s="103">
        <v>0</v>
      </c>
      <c r="E203" s="9">
        <v>0</v>
      </c>
      <c r="F203" s="9">
        <v>0</v>
      </c>
      <c r="G203" s="9">
        <v>0</v>
      </c>
      <c r="H203" s="9">
        <v>0</v>
      </c>
      <c r="I203" s="9">
        <v>0</v>
      </c>
    </row>
    <row r="204" s="1" customFormat="1" ht="17.1" customHeight="1" spans="1:9">
      <c r="A204" s="694" t="s">
        <v>2462</v>
      </c>
      <c r="B204" s="102" t="s">
        <v>3226</v>
      </c>
      <c r="C204" s="9">
        <v>1095802</v>
      </c>
      <c r="D204" s="103">
        <v>879205</v>
      </c>
      <c r="E204" s="9">
        <v>216597</v>
      </c>
      <c r="F204" s="9">
        <v>261179</v>
      </c>
      <c r="G204" s="9">
        <v>328000</v>
      </c>
      <c r="H204" s="9">
        <v>0</v>
      </c>
      <c r="I204" s="9">
        <v>0</v>
      </c>
    </row>
    <row r="205" s="2" customFormat="1" ht="17.1" customHeight="1" spans="1:9">
      <c r="A205" s="1"/>
      <c r="B205" s="102" t="s">
        <v>2546</v>
      </c>
      <c r="C205" s="9">
        <v>192643</v>
      </c>
      <c r="D205" s="103">
        <v>192643</v>
      </c>
      <c r="E205" s="9">
        <v>0</v>
      </c>
      <c r="F205" s="9">
        <v>0</v>
      </c>
      <c r="G205" s="9">
        <v>0</v>
      </c>
      <c r="H205" s="9">
        <v>0</v>
      </c>
      <c r="I205" s="9">
        <v>0</v>
      </c>
    </row>
    <row r="206" s="2" customFormat="1" ht="17.1" customHeight="1" spans="1:9">
      <c r="A206" s="698" t="s">
        <v>2446</v>
      </c>
      <c r="B206" s="102" t="s">
        <v>3231</v>
      </c>
      <c r="C206" s="9">
        <v>192643</v>
      </c>
      <c r="D206" s="103">
        <v>192643</v>
      </c>
      <c r="E206" s="9">
        <v>0</v>
      </c>
      <c r="F206" s="9">
        <v>0</v>
      </c>
      <c r="G206" s="9">
        <v>0</v>
      </c>
      <c r="H206" s="9">
        <v>0</v>
      </c>
      <c r="I206" s="9">
        <v>0</v>
      </c>
    </row>
    <row r="207" s="2" customFormat="1" ht="17.1" customHeight="1" spans="1:9">
      <c r="A207" s="1"/>
      <c r="B207" s="102" t="s">
        <v>2547</v>
      </c>
      <c r="C207" s="9">
        <v>8578</v>
      </c>
      <c r="D207" s="103">
        <v>8578</v>
      </c>
      <c r="E207" s="9">
        <v>0</v>
      </c>
      <c r="F207" s="9">
        <v>0</v>
      </c>
      <c r="G207" s="9">
        <v>0</v>
      </c>
      <c r="H207" s="9">
        <v>0</v>
      </c>
      <c r="I207" s="9">
        <v>0</v>
      </c>
    </row>
    <row r="208" s="2" customFormat="1" ht="17.1" customHeight="1" spans="1:9">
      <c r="A208" s="699" t="s">
        <v>3319</v>
      </c>
      <c r="B208" s="102" t="s">
        <v>3232</v>
      </c>
      <c r="C208" s="9">
        <v>8578</v>
      </c>
      <c r="D208" s="103">
        <v>8578</v>
      </c>
      <c r="E208" s="9">
        <v>0</v>
      </c>
      <c r="F208" s="9">
        <v>0</v>
      </c>
      <c r="G208" s="9">
        <v>0</v>
      </c>
      <c r="H208" s="9">
        <v>0</v>
      </c>
      <c r="I208" s="9">
        <v>0</v>
      </c>
    </row>
    <row r="209" s="1" customFormat="1" ht="409.5" hidden="1" customHeight="1" spans="2:9">
      <c r="B209" s="110"/>
      <c r="C209" s="115"/>
      <c r="D209" s="116"/>
      <c r="E209" s="115"/>
      <c r="F209" s="115"/>
      <c r="G209" s="115"/>
      <c r="H209" s="115"/>
      <c r="I209" s="115"/>
    </row>
    <row r="210" s="88" customFormat="1" ht="409.5" hidden="1" customHeight="1" spans="1:9">
      <c r="A210" s="1"/>
      <c r="B210" s="110"/>
      <c r="C210" s="115"/>
      <c r="D210" s="116"/>
      <c r="E210" s="115"/>
      <c r="F210" s="115"/>
      <c r="G210" s="115"/>
      <c r="H210" s="115"/>
      <c r="I210" s="115"/>
    </row>
    <row r="211" s="88" customFormat="1" ht="409.5" hidden="1" customHeight="1" spans="1:9">
      <c r="A211" s="2"/>
      <c r="B211" s="110"/>
      <c r="C211" s="115"/>
      <c r="D211" s="116"/>
      <c r="E211" s="115"/>
      <c r="F211" s="115"/>
      <c r="G211" s="115"/>
      <c r="H211" s="115"/>
      <c r="I211" s="115"/>
    </row>
    <row r="212" s="88" customFormat="1" ht="409.5" hidden="1" customHeight="1" spans="1:9">
      <c r="A212" s="2"/>
      <c r="B212" s="110"/>
      <c r="C212" s="115"/>
      <c r="D212" s="116"/>
      <c r="E212" s="115"/>
      <c r="F212" s="115"/>
      <c r="G212" s="115"/>
      <c r="H212" s="115"/>
      <c r="I212" s="115"/>
    </row>
    <row r="213" s="88" customFormat="1" ht="409.5" hidden="1" customHeight="1" spans="1:9">
      <c r="A213" s="2"/>
      <c r="B213" s="110"/>
      <c r="C213" s="115"/>
      <c r="D213" s="116"/>
      <c r="E213" s="115"/>
      <c r="F213" s="115"/>
      <c r="G213" s="115"/>
      <c r="H213" s="115"/>
      <c r="I213" s="115"/>
    </row>
    <row r="214" s="88" customFormat="1" ht="409.5" hidden="1" customHeight="1" spans="1:9">
      <c r="A214" s="2"/>
      <c r="B214" s="110"/>
      <c r="C214" s="115"/>
      <c r="D214" s="116"/>
      <c r="E214" s="115"/>
      <c r="F214" s="115"/>
      <c r="G214" s="115"/>
      <c r="H214" s="115"/>
      <c r="I214" s="115"/>
    </row>
    <row r="215" s="88" customFormat="1" ht="409.5" hidden="1" customHeight="1" spans="1:9">
      <c r="A215" s="1"/>
      <c r="B215" s="110"/>
      <c r="C215" s="115"/>
      <c r="D215" s="116"/>
      <c r="E215" s="115"/>
      <c r="F215" s="115"/>
      <c r="G215" s="115"/>
      <c r="H215" s="115"/>
      <c r="I215" s="115"/>
    </row>
    <row r="216" s="88" customFormat="1" ht="409.5" hidden="1" customHeight="1" spans="2:9">
      <c r="B216" s="110"/>
      <c r="C216" s="115"/>
      <c r="D216" s="116"/>
      <c r="E216" s="115"/>
      <c r="F216" s="115"/>
      <c r="G216" s="115"/>
      <c r="H216" s="115"/>
      <c r="I216" s="115"/>
    </row>
    <row r="217" s="88" customFormat="1" ht="409.5" hidden="1" customHeight="1" spans="2:9">
      <c r="B217" s="110"/>
      <c r="C217" s="115"/>
      <c r="D217" s="116"/>
      <c r="E217" s="115"/>
      <c r="F217" s="115"/>
      <c r="G217" s="115"/>
      <c r="H217" s="115"/>
      <c r="I217" s="115"/>
    </row>
    <row r="218" s="88" customFormat="1" ht="409.5" hidden="1" customHeight="1" spans="2:9">
      <c r="B218" s="110"/>
      <c r="C218" s="115"/>
      <c r="D218" s="116"/>
      <c r="E218" s="115"/>
      <c r="F218" s="115"/>
      <c r="G218" s="115"/>
      <c r="H218" s="115"/>
      <c r="I218" s="115"/>
    </row>
    <row r="219" s="88" customFormat="1" ht="409.5" hidden="1" customHeight="1" spans="2:9">
      <c r="B219" s="110"/>
      <c r="C219" s="115"/>
      <c r="D219" s="116"/>
      <c r="E219" s="115"/>
      <c r="F219" s="115"/>
      <c r="G219" s="115"/>
      <c r="H219" s="115"/>
      <c r="I219" s="115"/>
    </row>
    <row r="220" s="88" customFormat="1" ht="409.5" hidden="1" customHeight="1" spans="2:9">
      <c r="B220" s="110"/>
      <c r="C220" s="115"/>
      <c r="D220" s="116"/>
      <c r="E220" s="115"/>
      <c r="F220" s="115"/>
      <c r="G220" s="115"/>
      <c r="H220" s="115"/>
      <c r="I220" s="115"/>
    </row>
    <row r="221" s="88" customFormat="1" ht="409.5" hidden="1" customHeight="1" spans="2:9">
      <c r="B221" s="110"/>
      <c r="C221" s="115"/>
      <c r="D221" s="116"/>
      <c r="E221" s="115"/>
      <c r="F221" s="115"/>
      <c r="G221" s="115"/>
      <c r="H221" s="115"/>
      <c r="I221" s="115"/>
    </row>
    <row r="222" s="88" customFormat="1" ht="409.5" hidden="1" customHeight="1" spans="2:9">
      <c r="B222" s="110"/>
      <c r="C222" s="115"/>
      <c r="D222" s="116"/>
      <c r="E222" s="115"/>
      <c r="F222" s="115"/>
      <c r="G222" s="115"/>
      <c r="H222" s="115"/>
      <c r="I222" s="115"/>
    </row>
    <row r="223" s="88" customFormat="1" ht="409.5" hidden="1" customHeight="1" spans="2:9">
      <c r="B223" s="110"/>
      <c r="C223" s="115"/>
      <c r="D223" s="116"/>
      <c r="E223" s="115"/>
      <c r="F223" s="115"/>
      <c r="G223" s="115"/>
      <c r="H223" s="115"/>
      <c r="I223" s="115"/>
    </row>
    <row r="224" s="88" customFormat="1" ht="409.5" hidden="1" customHeight="1" spans="2:9">
      <c r="B224" s="110"/>
      <c r="C224" s="115"/>
      <c r="D224" s="116"/>
      <c r="E224" s="115"/>
      <c r="F224" s="115"/>
      <c r="G224" s="115"/>
      <c r="H224" s="115"/>
      <c r="I224" s="115"/>
    </row>
    <row r="225" s="88" customFormat="1" ht="409.5" hidden="1" customHeight="1" spans="2:9">
      <c r="B225" s="110"/>
      <c r="C225" s="115"/>
      <c r="D225" s="116"/>
      <c r="E225" s="115"/>
      <c r="F225" s="115"/>
      <c r="G225" s="115"/>
      <c r="H225" s="115"/>
      <c r="I225" s="115"/>
    </row>
    <row r="226" s="88" customFormat="1" ht="409.5" hidden="1" customHeight="1" spans="2:9">
      <c r="B226" s="110"/>
      <c r="C226" s="115"/>
      <c r="D226" s="116"/>
      <c r="E226" s="115"/>
      <c r="F226" s="115"/>
      <c r="G226" s="115"/>
      <c r="H226" s="115"/>
      <c r="I226" s="115"/>
    </row>
    <row r="227" s="88" customFormat="1" ht="409.5" hidden="1" customHeight="1" spans="2:9">
      <c r="B227" s="110"/>
      <c r="C227" s="115"/>
      <c r="D227" s="116"/>
      <c r="E227" s="115"/>
      <c r="F227" s="115"/>
      <c r="G227" s="115"/>
      <c r="H227" s="115"/>
      <c r="I227" s="115"/>
    </row>
    <row r="228" s="88" customFormat="1" ht="409.5" hidden="1" customHeight="1" spans="2:9">
      <c r="B228" s="110"/>
      <c r="C228" s="115"/>
      <c r="D228" s="116"/>
      <c r="E228" s="115"/>
      <c r="F228" s="115"/>
      <c r="G228" s="115"/>
      <c r="H228" s="115"/>
      <c r="I228" s="115"/>
    </row>
    <row r="229" s="88" customFormat="1" ht="409.5" hidden="1" customHeight="1" spans="2:9">
      <c r="B229" s="110"/>
      <c r="C229" s="115"/>
      <c r="D229" s="116"/>
      <c r="E229" s="115"/>
      <c r="F229" s="115"/>
      <c r="G229" s="115"/>
      <c r="H229" s="115"/>
      <c r="I229" s="115"/>
    </row>
    <row r="230" s="88" customFormat="1" ht="409.5" hidden="1" customHeight="1" spans="2:9">
      <c r="B230" s="110"/>
      <c r="C230" s="115"/>
      <c r="D230" s="116"/>
      <c r="E230" s="115"/>
      <c r="F230" s="115"/>
      <c r="G230" s="115"/>
      <c r="H230" s="115"/>
      <c r="I230" s="115"/>
    </row>
    <row r="231" s="88" customFormat="1" ht="409.5" hidden="1" customHeight="1" spans="2:9">
      <c r="B231" s="110"/>
      <c r="C231" s="115"/>
      <c r="D231" s="116"/>
      <c r="E231" s="115"/>
      <c r="F231" s="115"/>
      <c r="G231" s="115"/>
      <c r="H231" s="115"/>
      <c r="I231" s="115"/>
    </row>
    <row r="232" s="88" customFormat="1" ht="409.5" hidden="1" customHeight="1" spans="2:9">
      <c r="B232" s="110"/>
      <c r="C232" s="115"/>
      <c r="D232" s="116"/>
      <c r="E232" s="115"/>
      <c r="F232" s="115"/>
      <c r="G232" s="115"/>
      <c r="H232" s="115"/>
      <c r="I232" s="115"/>
    </row>
    <row r="233" s="88" customFormat="1" ht="409.5" hidden="1" customHeight="1" spans="2:9">
      <c r="B233" s="110"/>
      <c r="C233" s="115"/>
      <c r="D233" s="116"/>
      <c r="E233" s="115"/>
      <c r="F233" s="115"/>
      <c r="G233" s="115"/>
      <c r="H233" s="115"/>
      <c r="I233" s="115"/>
    </row>
    <row r="234" s="88" customFormat="1" ht="409.5" hidden="1" customHeight="1" spans="2:9">
      <c r="B234" s="110"/>
      <c r="C234" s="115"/>
      <c r="D234" s="116"/>
      <c r="E234" s="115"/>
      <c r="F234" s="115"/>
      <c r="G234" s="115"/>
      <c r="H234" s="115"/>
      <c r="I234" s="115"/>
    </row>
    <row r="235" s="88" customFormat="1" ht="409.5" hidden="1" customHeight="1" spans="2:9">
      <c r="B235" s="110"/>
      <c r="C235" s="115"/>
      <c r="D235" s="116"/>
      <c r="E235" s="115"/>
      <c r="F235" s="115"/>
      <c r="G235" s="115"/>
      <c r="H235" s="115"/>
      <c r="I235" s="115"/>
    </row>
    <row r="236" s="88" customFormat="1" ht="409.5" hidden="1" customHeight="1" spans="2:9">
      <c r="B236" s="110"/>
      <c r="C236" s="115"/>
      <c r="D236" s="116"/>
      <c r="E236" s="115"/>
      <c r="F236" s="115"/>
      <c r="G236" s="115"/>
      <c r="H236" s="115"/>
      <c r="I236" s="115"/>
    </row>
    <row r="237" s="88" customFormat="1" ht="409.5" hidden="1" customHeight="1" spans="2:9">
      <c r="B237" s="110"/>
      <c r="C237" s="115"/>
      <c r="D237" s="116"/>
      <c r="E237" s="115"/>
      <c r="F237" s="115"/>
      <c r="G237" s="115"/>
      <c r="H237" s="115"/>
      <c r="I237" s="115"/>
    </row>
    <row r="238" s="88" customFormat="1" ht="409.5" hidden="1" customHeight="1" spans="2:9">
      <c r="B238" s="110"/>
      <c r="C238" s="115"/>
      <c r="D238" s="116"/>
      <c r="E238" s="115"/>
      <c r="F238" s="115"/>
      <c r="G238" s="115"/>
      <c r="H238" s="115"/>
      <c r="I238" s="115"/>
    </row>
    <row r="239" s="88" customFormat="1" ht="409.5" hidden="1" customHeight="1" spans="2:9">
      <c r="B239" s="110"/>
      <c r="C239" s="115"/>
      <c r="D239" s="116"/>
      <c r="E239" s="115"/>
      <c r="F239" s="115"/>
      <c r="G239" s="115"/>
      <c r="H239" s="115"/>
      <c r="I239" s="115"/>
    </row>
    <row r="240" s="88" customFormat="1" ht="409.5" hidden="1" customHeight="1" spans="2:9">
      <c r="B240" s="110"/>
      <c r="C240" s="115"/>
      <c r="D240" s="116"/>
      <c r="E240" s="115"/>
      <c r="F240" s="115"/>
      <c r="G240" s="115"/>
      <c r="H240" s="115"/>
      <c r="I240" s="115"/>
    </row>
    <row r="241" s="88" customFormat="1" ht="409.5" hidden="1" customHeight="1" spans="2:9">
      <c r="B241" s="110"/>
      <c r="C241" s="115"/>
      <c r="D241" s="116"/>
      <c r="E241" s="115"/>
      <c r="F241" s="115"/>
      <c r="G241" s="115"/>
      <c r="H241" s="115"/>
      <c r="I241" s="115"/>
    </row>
    <row r="242" s="1" customFormat="1" ht="409.5" hidden="1" customHeight="1" spans="1:9">
      <c r="A242" s="88"/>
      <c r="B242" s="102"/>
      <c r="C242" s="10"/>
      <c r="D242" s="10"/>
      <c r="E242" s="10"/>
      <c r="F242" s="10"/>
      <c r="G242" s="10"/>
      <c r="H242" s="10"/>
      <c r="I242" s="10"/>
    </row>
    <row r="243" s="1" customFormat="1" ht="409.5" hidden="1" customHeight="1" spans="1:9">
      <c r="A243" s="88"/>
      <c r="B243" s="102"/>
      <c r="C243" s="10"/>
      <c r="D243" s="10"/>
      <c r="E243" s="10"/>
      <c r="F243" s="10"/>
      <c r="G243" s="10"/>
      <c r="H243" s="10"/>
      <c r="I243" s="10"/>
    </row>
    <row r="244" s="1" customFormat="1" ht="409.5" hidden="1" customHeight="1" spans="1:9">
      <c r="A244" s="88"/>
      <c r="B244" s="102"/>
      <c r="C244" s="10"/>
      <c r="D244" s="10"/>
      <c r="E244" s="10"/>
      <c r="F244" s="10"/>
      <c r="G244" s="10"/>
      <c r="H244" s="10"/>
      <c r="I244" s="10"/>
    </row>
    <row r="245" s="1" customFormat="1" ht="409.5" hidden="1" customHeight="1" spans="1:9">
      <c r="A245" s="88"/>
      <c r="B245" s="102"/>
      <c r="C245" s="10"/>
      <c r="D245" s="10"/>
      <c r="E245" s="10"/>
      <c r="F245" s="10"/>
      <c r="G245" s="10"/>
      <c r="H245" s="10"/>
      <c r="I245" s="10"/>
    </row>
    <row r="246" s="1" customFormat="1" ht="409.5" hidden="1" customHeight="1" spans="1:9">
      <c r="A246" s="88"/>
      <c r="B246" s="102"/>
      <c r="C246" s="10"/>
      <c r="D246" s="10"/>
      <c r="E246" s="10"/>
      <c r="F246" s="10"/>
      <c r="G246" s="10"/>
      <c r="H246" s="10"/>
      <c r="I246" s="10"/>
    </row>
    <row r="247" s="1" customFormat="1" ht="409.5" hidden="1" customHeight="1" spans="1:9">
      <c r="A247" s="88"/>
      <c r="B247" s="102"/>
      <c r="C247" s="10"/>
      <c r="D247" s="10"/>
      <c r="E247" s="10"/>
      <c r="F247" s="10"/>
      <c r="G247" s="10"/>
      <c r="H247" s="10"/>
      <c r="I247" s="10"/>
    </row>
    <row r="248" s="1" customFormat="1" ht="409.5" hidden="1" customHeight="1" spans="2:9">
      <c r="B248" s="102"/>
      <c r="C248" s="10"/>
      <c r="D248" s="10"/>
      <c r="E248" s="10"/>
      <c r="F248" s="10"/>
      <c r="G248" s="10"/>
      <c r="H248" s="10"/>
      <c r="I248" s="10"/>
    </row>
    <row r="249" s="1" customFormat="1" ht="409.5" hidden="1" customHeight="1" spans="2:9">
      <c r="B249" s="102"/>
      <c r="C249" s="10"/>
      <c r="D249" s="10"/>
      <c r="E249" s="10"/>
      <c r="F249" s="10"/>
      <c r="G249" s="10"/>
      <c r="H249" s="10"/>
      <c r="I249" s="10"/>
    </row>
    <row r="250" s="1" customFormat="1" ht="409.5" hidden="1" customHeight="1" spans="2:9">
      <c r="B250" s="102"/>
      <c r="C250" s="10"/>
      <c r="D250" s="10"/>
      <c r="E250" s="10"/>
      <c r="F250" s="10"/>
      <c r="G250" s="10"/>
      <c r="H250" s="10"/>
      <c r="I250" s="10"/>
    </row>
    <row r="251" s="1" customFormat="1" ht="409.5" hidden="1" customHeight="1" spans="2:9">
      <c r="B251" s="102"/>
      <c r="C251" s="10"/>
      <c r="D251" s="10"/>
      <c r="E251" s="10"/>
      <c r="F251" s="10"/>
      <c r="G251" s="10"/>
      <c r="H251" s="10"/>
      <c r="I251" s="10"/>
    </row>
    <row r="252" s="1" customFormat="1" ht="409.5" hidden="1" customHeight="1" spans="2:9">
      <c r="B252" s="102"/>
      <c r="C252" s="10"/>
      <c r="D252" s="10"/>
      <c r="E252" s="10"/>
      <c r="F252" s="10"/>
      <c r="G252" s="10"/>
      <c r="H252" s="10"/>
      <c r="I252" s="10"/>
    </row>
    <row r="253" s="1" customFormat="1" ht="409.5" hidden="1" customHeight="1" spans="2:9">
      <c r="B253" s="102"/>
      <c r="C253" s="10"/>
      <c r="D253" s="10"/>
      <c r="E253" s="10"/>
      <c r="F253" s="10"/>
      <c r="G253" s="10"/>
      <c r="H253" s="10"/>
      <c r="I253" s="10"/>
    </row>
    <row r="254" s="1" customFormat="1" ht="409.5" hidden="1" customHeight="1" spans="2:9">
      <c r="B254" s="102"/>
      <c r="C254" s="10"/>
      <c r="D254" s="10"/>
      <c r="E254" s="10"/>
      <c r="F254" s="10"/>
      <c r="G254" s="10"/>
      <c r="H254" s="10"/>
      <c r="I254" s="10"/>
    </row>
    <row r="255" s="1" customFormat="1" ht="409.5" hidden="1" customHeight="1" spans="2:9">
      <c r="B255" s="102"/>
      <c r="C255" s="10"/>
      <c r="D255" s="10"/>
      <c r="E255" s="10"/>
      <c r="F255" s="10"/>
      <c r="G255" s="10"/>
      <c r="H255" s="10"/>
      <c r="I255" s="10"/>
    </row>
    <row r="256" s="1" customFormat="1" ht="17.1" customHeight="1" spans="2:9">
      <c r="B256" s="102"/>
      <c r="C256" s="10"/>
      <c r="D256" s="10"/>
      <c r="E256" s="10"/>
      <c r="F256" s="10"/>
      <c r="G256" s="10"/>
      <c r="H256" s="10"/>
      <c r="I256" s="10"/>
    </row>
    <row r="257" s="1" customFormat="1" ht="17.1" customHeight="1" spans="2:9">
      <c r="B257" s="102"/>
      <c r="C257" s="10"/>
      <c r="D257" s="10"/>
      <c r="E257" s="10"/>
      <c r="F257" s="10"/>
      <c r="G257" s="10"/>
      <c r="H257" s="10"/>
      <c r="I257" s="10"/>
    </row>
    <row r="258" s="1" customFormat="1" ht="17.1" customHeight="1" spans="2:9">
      <c r="B258" s="102"/>
      <c r="C258" s="10"/>
      <c r="D258" s="10"/>
      <c r="E258" s="10"/>
      <c r="F258" s="10"/>
      <c r="G258" s="10"/>
      <c r="H258" s="10"/>
      <c r="I258" s="10"/>
    </row>
    <row r="259" s="1" customFormat="1" ht="17.1" customHeight="1" spans="2:9">
      <c r="B259" s="102"/>
      <c r="C259" s="10"/>
      <c r="D259" s="10"/>
      <c r="E259" s="10"/>
      <c r="F259" s="10"/>
      <c r="G259" s="10"/>
      <c r="H259" s="10"/>
      <c r="I259" s="10"/>
    </row>
    <row r="260" s="1" customFormat="1" ht="17.1" customHeight="1" spans="2:9">
      <c r="B260" s="102"/>
      <c r="C260" s="10"/>
      <c r="D260" s="10"/>
      <c r="E260" s="10"/>
      <c r="F260" s="10"/>
      <c r="G260" s="10"/>
      <c r="H260" s="10"/>
      <c r="I260" s="10"/>
    </row>
    <row r="261" s="1" customFormat="1" ht="17.1" customHeight="1" spans="2:9">
      <c r="B261" s="102"/>
      <c r="C261" s="10"/>
      <c r="D261" s="10"/>
      <c r="E261" s="10"/>
      <c r="F261" s="10"/>
      <c r="G261" s="10"/>
      <c r="H261" s="10"/>
      <c r="I261" s="10"/>
    </row>
    <row r="262" s="1" customFormat="1" ht="17.1" customHeight="1" spans="2:9">
      <c r="B262" s="102"/>
      <c r="C262" s="10"/>
      <c r="D262" s="10"/>
      <c r="E262" s="10"/>
      <c r="F262" s="10"/>
      <c r="G262" s="10"/>
      <c r="H262" s="10"/>
      <c r="I262" s="10"/>
    </row>
    <row r="263" s="1" customFormat="1" ht="17.25" customHeight="1" spans="2:9">
      <c r="B263" s="102"/>
      <c r="C263" s="10"/>
      <c r="D263" s="10"/>
      <c r="E263" s="10"/>
      <c r="F263" s="10"/>
      <c r="G263" s="10"/>
      <c r="H263" s="10"/>
      <c r="I263" s="10"/>
    </row>
    <row r="264" s="1" customFormat="1" ht="17.25" customHeight="1" spans="2:9">
      <c r="B264" s="102"/>
      <c r="C264" s="10"/>
      <c r="D264" s="10"/>
      <c r="E264" s="10"/>
      <c r="F264" s="10"/>
      <c r="G264" s="10"/>
      <c r="H264" s="10"/>
      <c r="I264" s="10"/>
    </row>
    <row r="265" s="1" customFormat="1" ht="17.25" customHeight="1" spans="2:9">
      <c r="B265" s="102"/>
      <c r="C265" s="10"/>
      <c r="D265" s="10"/>
      <c r="E265" s="10"/>
      <c r="F265" s="10"/>
      <c r="G265" s="10"/>
      <c r="H265" s="10"/>
      <c r="I265" s="10"/>
    </row>
    <row r="266" s="1" customFormat="1" ht="17.25" customHeight="1" spans="2:9">
      <c r="B266" s="102"/>
      <c r="C266" s="10"/>
      <c r="D266" s="10"/>
      <c r="E266" s="10"/>
      <c r="F266" s="10"/>
      <c r="G266" s="10"/>
      <c r="H266" s="10"/>
      <c r="I266" s="10"/>
    </row>
    <row r="267" s="1" customFormat="1" ht="17.25" customHeight="1" spans="2:9">
      <c r="B267" s="102"/>
      <c r="C267" s="10"/>
      <c r="D267" s="10"/>
      <c r="E267" s="10"/>
      <c r="F267" s="10"/>
      <c r="G267" s="10"/>
      <c r="H267" s="10"/>
      <c r="I267" s="10"/>
    </row>
    <row r="268" s="1" customFormat="1" ht="17.25" customHeight="1" spans="2:9">
      <c r="B268" s="102"/>
      <c r="C268" s="10"/>
      <c r="D268" s="10"/>
      <c r="E268" s="10"/>
      <c r="F268" s="10"/>
      <c r="G268" s="10"/>
      <c r="H268" s="10"/>
      <c r="I268" s="10"/>
    </row>
    <row r="269" s="1" customFormat="1" ht="17.25" customHeight="1" spans="2:9">
      <c r="B269" s="102"/>
      <c r="C269" s="10"/>
      <c r="D269" s="10"/>
      <c r="E269" s="10"/>
      <c r="F269" s="10"/>
      <c r="G269" s="10"/>
      <c r="H269" s="10"/>
      <c r="I269" s="10"/>
    </row>
    <row r="270" s="1" customFormat="1" ht="17.25" customHeight="1" spans="2:9">
      <c r="B270" s="105"/>
      <c r="C270" s="117"/>
      <c r="D270" s="118"/>
      <c r="E270" s="117"/>
      <c r="F270" s="117"/>
      <c r="G270" s="117"/>
      <c r="H270" s="117"/>
      <c r="I270" s="117"/>
    </row>
    <row r="271" s="1" customFormat="1" ht="17.25" customHeight="1" spans="2:9">
      <c r="B271" s="107"/>
      <c r="C271" s="10"/>
      <c r="D271" s="119"/>
      <c r="E271" s="10"/>
      <c r="F271" s="10"/>
      <c r="G271" s="10"/>
      <c r="H271" s="10"/>
      <c r="I271" s="10"/>
    </row>
    <row r="272" s="1" customFormat="1" ht="17.1" customHeight="1" spans="2:9">
      <c r="B272" s="107"/>
      <c r="C272" s="10"/>
      <c r="D272" s="119"/>
      <c r="E272" s="10"/>
      <c r="F272" s="10"/>
      <c r="G272" s="10"/>
      <c r="H272" s="10"/>
      <c r="I272" s="10"/>
    </row>
    <row r="273" s="1" customFormat="1" ht="17.1" customHeight="1" spans="2:9">
      <c r="B273" s="107"/>
      <c r="C273" s="10"/>
      <c r="D273" s="119"/>
      <c r="E273" s="10"/>
      <c r="F273" s="10"/>
      <c r="G273" s="10"/>
      <c r="H273" s="10"/>
      <c r="I273" s="10"/>
    </row>
    <row r="274" s="1" customFormat="1" ht="17.1" customHeight="1" spans="2:9">
      <c r="B274" s="107"/>
      <c r="C274" s="10"/>
      <c r="D274" s="119"/>
      <c r="E274" s="10"/>
      <c r="F274" s="10"/>
      <c r="G274" s="10"/>
      <c r="H274" s="10"/>
      <c r="I274" s="10"/>
    </row>
    <row r="275" s="1" customFormat="1" ht="17.1" customHeight="1" spans="2:9">
      <c r="B275" s="107"/>
      <c r="C275" s="10"/>
      <c r="D275" s="119"/>
      <c r="E275" s="10"/>
      <c r="F275" s="10"/>
      <c r="G275" s="10"/>
      <c r="H275" s="10"/>
      <c r="I275" s="10"/>
    </row>
    <row r="276" s="1" customFormat="1" ht="17.1" customHeight="1" spans="2:9">
      <c r="B276" s="107"/>
      <c r="C276" s="10"/>
      <c r="D276" s="119"/>
      <c r="E276" s="10"/>
      <c r="F276" s="10"/>
      <c r="G276" s="10"/>
      <c r="H276" s="10"/>
      <c r="I276" s="10"/>
    </row>
    <row r="277" s="1" customFormat="1" ht="17.1" customHeight="1" spans="2:9">
      <c r="B277" s="107"/>
      <c r="C277" s="10"/>
      <c r="D277" s="119"/>
      <c r="E277" s="10"/>
      <c r="F277" s="10"/>
      <c r="G277" s="10"/>
      <c r="H277" s="10"/>
      <c r="I277" s="10"/>
    </row>
    <row r="278" s="1" customFormat="1" ht="17.1" customHeight="1" spans="2:9">
      <c r="B278" s="107"/>
      <c r="C278" s="10"/>
      <c r="D278" s="119"/>
      <c r="E278" s="10"/>
      <c r="F278" s="10"/>
      <c r="G278" s="10"/>
      <c r="H278" s="10"/>
      <c r="I278" s="10"/>
    </row>
    <row r="279" s="1" customFormat="1" ht="17.1" customHeight="1" spans="2:9">
      <c r="B279" s="107"/>
      <c r="C279" s="10"/>
      <c r="D279" s="119"/>
      <c r="E279" s="10"/>
      <c r="F279" s="10"/>
      <c r="G279" s="10"/>
      <c r="H279" s="10"/>
      <c r="I279" s="10"/>
    </row>
    <row r="280" s="1" customFormat="1" ht="17.1" customHeight="1" spans="2:9">
      <c r="B280" s="7" t="s">
        <v>3233</v>
      </c>
      <c r="C280" s="9">
        <v>49212055</v>
      </c>
      <c r="D280" s="9">
        <v>47128264</v>
      </c>
      <c r="E280" s="114">
        <v>2083791</v>
      </c>
      <c r="F280" s="120">
        <v>2136625</v>
      </c>
      <c r="G280" s="121">
        <v>1547836</v>
      </c>
      <c r="H280" s="120">
        <v>0</v>
      </c>
      <c r="I280" s="122">
        <v>0</v>
      </c>
    </row>
    <row r="281" s="1" customFormat="1"/>
    <row r="282" spans="1:1">
      <c r="A282" s="1"/>
    </row>
    <row r="283" spans="1:1">
      <c r="A283" s="1"/>
    </row>
    <row r="284" spans="1:1">
      <c r="A284" s="1"/>
    </row>
    <row r="285" spans="1:1">
      <c r="A285" s="1"/>
    </row>
    <row r="286" spans="1:1">
      <c r="A286" s="1"/>
    </row>
    <row r="287" spans="1:1">
      <c r="A287" s="1"/>
    </row>
  </sheetData>
  <mergeCells count="11">
    <mergeCell ref="B1:I1"/>
    <mergeCell ref="B2:I2"/>
    <mergeCell ref="B3:I3"/>
    <mergeCell ref="B4:B5"/>
    <mergeCell ref="C4:C5"/>
    <mergeCell ref="D4:D5"/>
    <mergeCell ref="E4:E5"/>
    <mergeCell ref="F4:F5"/>
    <mergeCell ref="G4:G5"/>
    <mergeCell ref="H4:H5"/>
    <mergeCell ref="I4:I5"/>
  </mergeCells>
  <dataValidations count="1">
    <dataValidation type="textLength" operator="lessThanOrEqual" allowBlank="1" showInputMessage="1" showErrorMessage="1" errorTitle="提示" error="此处最多只能输入 [20] 个字符。" sqref="A208 A6:A94 A96:A105 A107:A122 A124:A142 A144:A166 A171:A194 A196:A200 A202:A204">
      <formula1>20</formula1>
    </dataValidation>
  </dataValidations>
  <printOptions horizontalCentered="1" verticalCentered="1" gridLines="1"/>
  <pageMargins left="2.5" right="1.5" top="1" bottom="1" header="0" footer="0"/>
  <pageSetup paperSize="1" scale="80" fitToWidth="6" fitToHeight="2" orientation="landscape" blackAndWhite="1"/>
  <headerFooter alignWithMargins="0">
    <oddHeader>&amp;C@$</oddHeader>
    <oddFooter>&amp;C@&amp;- &amp;P&amp;-$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00B050"/>
  </sheetPr>
  <dimension ref="A1:N1318"/>
  <sheetViews>
    <sheetView showZeros="0" zoomScale="85" zoomScaleNormal="85" workbookViewId="0">
      <pane ySplit="3" topLeftCell="A717" activePane="bottomLeft" state="frozen"/>
      <selection/>
      <selection pane="bottomLeft" activeCell="A790" sqref="$A790:$XFD793"/>
    </sheetView>
  </sheetViews>
  <sheetFormatPr defaultColWidth="9" defaultRowHeight="14.25"/>
  <cols>
    <col min="1" max="1" width="7.75" style="16" customWidth="1"/>
    <col min="2" max="2" width="6.625" style="16" customWidth="1"/>
    <col min="3" max="3" width="9.125" style="16" customWidth="1"/>
    <col min="4" max="4" width="9.375" style="16" customWidth="1"/>
    <col min="5" max="5" width="6" style="16" customWidth="1"/>
    <col min="6" max="6" width="43" style="16" customWidth="1"/>
    <col min="7" max="7" width="15.625" style="17" customWidth="1"/>
    <col min="8" max="9" width="15.625" style="17" hidden="1" customWidth="1"/>
    <col min="10" max="10" width="15.625" style="17" customWidth="1"/>
    <col min="11" max="11" width="8.75" style="18" customWidth="1"/>
    <col min="12" max="12" width="3.875" style="16" customWidth="1"/>
    <col min="13" max="13" width="3.375" style="16" customWidth="1"/>
    <col min="14" max="14" width="7.75" style="16" customWidth="1"/>
    <col min="15" max="15" width="11" style="16" customWidth="1"/>
    <col min="16" max="16" width="10" style="16" customWidth="1"/>
    <col min="17" max="16384" width="9" style="16"/>
  </cols>
  <sheetData>
    <row r="1" ht="42" customHeight="1" spans="1:11">
      <c r="A1" s="19" t="s">
        <v>4475</v>
      </c>
      <c r="B1" s="19"/>
      <c r="C1" s="19"/>
      <c r="D1" s="19"/>
      <c r="E1" s="19"/>
      <c r="F1" s="19"/>
      <c r="G1" s="20"/>
      <c r="H1" s="20"/>
      <c r="I1" s="20"/>
      <c r="J1" s="20"/>
      <c r="K1" s="19"/>
    </row>
    <row r="2" ht="18.95" customHeight="1" spans="1:11">
      <c r="A2" s="21" t="s">
        <v>136</v>
      </c>
      <c r="B2" s="21"/>
      <c r="C2" s="21"/>
      <c r="D2" s="21"/>
      <c r="E2" s="21"/>
      <c r="F2" s="22" t="s">
        <v>136</v>
      </c>
      <c r="G2" s="23"/>
      <c r="H2" s="24"/>
      <c r="I2" s="24"/>
      <c r="J2" s="24"/>
      <c r="K2" s="41" t="s">
        <v>32</v>
      </c>
    </row>
    <row r="3" s="11" customFormat="1" ht="29.25" customHeight="1" spans="1:13">
      <c r="A3" s="21" t="s">
        <v>156</v>
      </c>
      <c r="B3" s="21" t="s">
        <v>157</v>
      </c>
      <c r="C3" s="21" t="s">
        <v>158</v>
      </c>
      <c r="D3" s="21" t="s">
        <v>159</v>
      </c>
      <c r="E3" s="25" t="s">
        <v>159</v>
      </c>
      <c r="F3" s="26" t="s">
        <v>34</v>
      </c>
      <c r="G3" s="27" t="s">
        <v>35</v>
      </c>
      <c r="H3" s="28" t="s">
        <v>2494</v>
      </c>
      <c r="I3" s="42" t="s">
        <v>37</v>
      </c>
      <c r="J3" s="42" t="s">
        <v>38</v>
      </c>
      <c r="K3" s="43" t="s">
        <v>161</v>
      </c>
      <c r="L3" s="11" t="s">
        <v>3331</v>
      </c>
      <c r="M3" s="44" t="s">
        <v>3559</v>
      </c>
    </row>
    <row r="4" s="11" customFormat="1" ht="20.1" customHeight="1" spans="1:13">
      <c r="A4" s="29" t="s">
        <v>164</v>
      </c>
      <c r="B4" s="30" t="s">
        <v>165</v>
      </c>
      <c r="C4" s="30" t="s">
        <v>165</v>
      </c>
      <c r="D4" s="31" t="s">
        <v>167</v>
      </c>
      <c r="E4" s="30" t="s">
        <v>165</v>
      </c>
      <c r="F4" s="32" t="s">
        <v>3560</v>
      </c>
      <c r="G4" s="33">
        <f>SUMIF($B5:$B$1301,$D4,$G5:$G$1301)</f>
        <v>3994841</v>
      </c>
      <c r="H4" s="34" t="e">
        <f>SUMIF($B$5:$B$1301,$D4,$H$5:$H$1301)</f>
        <v>#REF!</v>
      </c>
      <c r="I4" s="45"/>
      <c r="J4" s="36" t="e">
        <f>VLOOKUP(F4,'数据-全省决算数!'!$B:$C,2,0)</f>
        <v>#N/A</v>
      </c>
      <c r="K4" s="46" t="str">
        <f t="shared" ref="K4:K67" si="0">IF(ISERROR(H4/G4-1),"",H4/G4-1)</f>
        <v/>
      </c>
      <c r="L4" s="47" t="e">
        <f t="shared" ref="L4:L67" si="1">IF(F4&lt;&gt;"",IF(SUM(G4:H4)&lt;&gt;0,"是","否"),"空")</f>
        <v>#REF!</v>
      </c>
      <c r="M4" s="47" t="str">
        <f t="shared" ref="M4:M67" si="2">IF(C4&lt;&gt;"",IF(OR(LEFT(C4,3)="205",LEFT(C4,3)="206",LEFT(C4,3)="207",LEFT(C4,3)="208",LEFT(C4,3)="210",LEFT(C4,3)="213"),"是","否"),"是")</f>
        <v>是</v>
      </c>
    </row>
    <row r="5" s="11" customFormat="1" ht="18.95" customHeight="1" spans="1:13">
      <c r="A5" s="29" t="s">
        <v>165</v>
      </c>
      <c r="B5" s="30" t="s">
        <v>167</v>
      </c>
      <c r="C5" s="30" t="s">
        <v>165</v>
      </c>
      <c r="D5" s="31" t="s">
        <v>169</v>
      </c>
      <c r="E5" s="30" t="s">
        <v>165</v>
      </c>
      <c r="F5" s="35" t="s">
        <v>168</v>
      </c>
      <c r="G5" s="36">
        <f>SUMIF($C4:$C1301,$D5,$G4:$G1301)</f>
        <v>108529</v>
      </c>
      <c r="H5" s="37" t="e">
        <f>VLOOKUP(F5,#REF!,2,0)</f>
        <v>#REF!</v>
      </c>
      <c r="I5" s="48">
        <v>114100</v>
      </c>
      <c r="J5" s="36">
        <f>VLOOKUP(F5,'数据-全省决算数!'!$B:$C,2,0)</f>
        <v>116631</v>
      </c>
      <c r="K5" s="49" t="str">
        <f t="shared" si="0"/>
        <v/>
      </c>
      <c r="L5" s="47" t="e">
        <f t="shared" si="1"/>
        <v>#REF!</v>
      </c>
      <c r="M5" s="47" t="str">
        <f t="shared" si="2"/>
        <v>是</v>
      </c>
    </row>
    <row r="6" s="11" customFormat="1" customHeight="1" spans="1:13">
      <c r="A6" s="29" t="s">
        <v>165</v>
      </c>
      <c r="B6" s="30" t="s">
        <v>165</v>
      </c>
      <c r="C6" s="30" t="s">
        <v>169</v>
      </c>
      <c r="D6" s="31" t="s">
        <v>171</v>
      </c>
      <c r="E6" s="30" t="s">
        <v>176</v>
      </c>
      <c r="F6" s="35" t="s">
        <v>170</v>
      </c>
      <c r="G6" s="36">
        <v>62157</v>
      </c>
      <c r="H6" s="38">
        <v>75405</v>
      </c>
      <c r="I6" s="38"/>
      <c r="J6" s="38"/>
      <c r="K6" s="49">
        <f t="shared" si="0"/>
        <v>0.213</v>
      </c>
      <c r="L6" s="47" t="str">
        <f t="shared" si="1"/>
        <v>是</v>
      </c>
      <c r="M6" s="47" t="str">
        <f t="shared" si="2"/>
        <v>否</v>
      </c>
    </row>
    <row r="7" s="11" customFormat="1" customHeight="1" spans="1:13">
      <c r="A7" s="29" t="s">
        <v>165</v>
      </c>
      <c r="B7" s="30" t="s">
        <v>165</v>
      </c>
      <c r="C7" s="30" t="s">
        <v>169</v>
      </c>
      <c r="D7" s="31" t="s">
        <v>173</v>
      </c>
      <c r="E7" s="30" t="s">
        <v>176</v>
      </c>
      <c r="F7" s="35" t="s">
        <v>172</v>
      </c>
      <c r="G7" s="36">
        <v>13142</v>
      </c>
      <c r="H7" s="38">
        <v>10673</v>
      </c>
      <c r="I7" s="38"/>
      <c r="J7" s="38"/>
      <c r="K7" s="49">
        <f t="shared" si="0"/>
        <v>-0.188</v>
      </c>
      <c r="L7" s="47" t="str">
        <f t="shared" si="1"/>
        <v>是</v>
      </c>
      <c r="M7" s="47" t="str">
        <f t="shared" si="2"/>
        <v>否</v>
      </c>
    </row>
    <row r="8" s="11" customFormat="1" customHeight="1" spans="1:13">
      <c r="A8" s="29" t="s">
        <v>165</v>
      </c>
      <c r="B8" s="30" t="s">
        <v>165</v>
      </c>
      <c r="C8" s="30" t="s">
        <v>169</v>
      </c>
      <c r="D8" s="31" t="s">
        <v>175</v>
      </c>
      <c r="E8" s="30" t="s">
        <v>176</v>
      </c>
      <c r="F8" s="35" t="s">
        <v>174</v>
      </c>
      <c r="G8" s="36">
        <v>479</v>
      </c>
      <c r="H8" s="38">
        <v>846</v>
      </c>
      <c r="I8" s="38"/>
      <c r="J8" s="38"/>
      <c r="K8" s="49">
        <f t="shared" si="0"/>
        <v>0.766</v>
      </c>
      <c r="L8" s="47" t="str">
        <f t="shared" si="1"/>
        <v>是</v>
      </c>
      <c r="M8" s="47" t="str">
        <f t="shared" si="2"/>
        <v>否</v>
      </c>
    </row>
    <row r="9" s="11" customFormat="1" customHeight="1" spans="1:13">
      <c r="A9" s="29" t="s">
        <v>165</v>
      </c>
      <c r="B9" s="30" t="s">
        <v>165</v>
      </c>
      <c r="C9" s="30" t="s">
        <v>169</v>
      </c>
      <c r="D9" s="31" t="s">
        <v>178</v>
      </c>
      <c r="E9" s="30" t="s">
        <v>176</v>
      </c>
      <c r="F9" s="35" t="s">
        <v>177</v>
      </c>
      <c r="G9" s="36">
        <v>10837</v>
      </c>
      <c r="H9" s="38">
        <v>10726</v>
      </c>
      <c r="I9" s="38"/>
      <c r="J9" s="38"/>
      <c r="K9" s="49">
        <f t="shared" si="0"/>
        <v>-0.01</v>
      </c>
      <c r="L9" s="47" t="str">
        <f t="shared" si="1"/>
        <v>是</v>
      </c>
      <c r="M9" s="47" t="str">
        <f t="shared" si="2"/>
        <v>否</v>
      </c>
    </row>
    <row r="10" s="11" customFormat="1" customHeight="1" spans="1:13">
      <c r="A10" s="29" t="s">
        <v>165</v>
      </c>
      <c r="B10" s="30" t="s">
        <v>165</v>
      </c>
      <c r="C10" s="30" t="s">
        <v>169</v>
      </c>
      <c r="D10" s="31" t="s">
        <v>180</v>
      </c>
      <c r="E10" s="30" t="s">
        <v>176</v>
      </c>
      <c r="F10" s="35" t="s">
        <v>179</v>
      </c>
      <c r="G10" s="36">
        <v>1161</v>
      </c>
      <c r="H10" s="38">
        <v>1149</v>
      </c>
      <c r="I10" s="38"/>
      <c r="J10" s="38"/>
      <c r="K10" s="49">
        <f t="shared" si="0"/>
        <v>-0.01</v>
      </c>
      <c r="L10" s="47" t="str">
        <f t="shared" si="1"/>
        <v>是</v>
      </c>
      <c r="M10" s="47" t="str">
        <f t="shared" si="2"/>
        <v>否</v>
      </c>
    </row>
    <row r="11" s="11" customFormat="1" customHeight="1" spans="1:13">
      <c r="A11" s="29" t="s">
        <v>165</v>
      </c>
      <c r="B11" s="30" t="s">
        <v>165</v>
      </c>
      <c r="C11" s="30" t="s">
        <v>169</v>
      </c>
      <c r="D11" s="31" t="s">
        <v>182</v>
      </c>
      <c r="E11" s="30" t="s">
        <v>176</v>
      </c>
      <c r="F11" s="35" t="s">
        <v>181</v>
      </c>
      <c r="G11" s="36">
        <v>1163</v>
      </c>
      <c r="H11" s="38">
        <v>923</v>
      </c>
      <c r="I11" s="38"/>
      <c r="J11" s="38"/>
      <c r="K11" s="49">
        <f t="shared" si="0"/>
        <v>-0.206</v>
      </c>
      <c r="L11" s="47" t="str">
        <f t="shared" si="1"/>
        <v>是</v>
      </c>
      <c r="M11" s="47" t="str">
        <f t="shared" si="2"/>
        <v>否</v>
      </c>
    </row>
    <row r="12" s="11" customFormat="1" customHeight="1" spans="1:13">
      <c r="A12" s="29" t="s">
        <v>165</v>
      </c>
      <c r="B12" s="30" t="s">
        <v>165</v>
      </c>
      <c r="C12" s="30" t="s">
        <v>169</v>
      </c>
      <c r="D12" s="31" t="s">
        <v>184</v>
      </c>
      <c r="E12" s="30" t="s">
        <v>176</v>
      </c>
      <c r="F12" s="39" t="s">
        <v>183</v>
      </c>
      <c r="G12" s="36">
        <v>1075</v>
      </c>
      <c r="H12" s="38">
        <v>1397</v>
      </c>
      <c r="I12" s="38"/>
      <c r="J12" s="38"/>
      <c r="K12" s="49">
        <f t="shared" si="0"/>
        <v>0.3</v>
      </c>
      <c r="L12" s="47" t="str">
        <f t="shared" si="1"/>
        <v>是</v>
      </c>
      <c r="M12" s="47" t="str">
        <f t="shared" si="2"/>
        <v>否</v>
      </c>
    </row>
    <row r="13" s="11" customFormat="1" customHeight="1" spans="1:13">
      <c r="A13" s="29" t="s">
        <v>165</v>
      </c>
      <c r="B13" s="30" t="s">
        <v>165</v>
      </c>
      <c r="C13" s="30" t="s">
        <v>169</v>
      </c>
      <c r="D13" s="31" t="s">
        <v>186</v>
      </c>
      <c r="E13" s="30" t="s">
        <v>176</v>
      </c>
      <c r="F13" s="35" t="s">
        <v>185</v>
      </c>
      <c r="G13" s="36">
        <v>7329</v>
      </c>
      <c r="H13" s="38">
        <v>7585</v>
      </c>
      <c r="I13" s="38"/>
      <c r="J13" s="38"/>
      <c r="K13" s="49">
        <f t="shared" si="0"/>
        <v>0.035</v>
      </c>
      <c r="L13" s="47" t="str">
        <f t="shared" si="1"/>
        <v>是</v>
      </c>
      <c r="M13" s="47" t="str">
        <f t="shared" si="2"/>
        <v>否</v>
      </c>
    </row>
    <row r="14" s="11" customFormat="1" customHeight="1" spans="1:13">
      <c r="A14" s="29" t="s">
        <v>165</v>
      </c>
      <c r="B14" s="30" t="s">
        <v>165</v>
      </c>
      <c r="C14" s="30" t="s">
        <v>169</v>
      </c>
      <c r="D14" s="31" t="s">
        <v>188</v>
      </c>
      <c r="E14" s="30" t="s">
        <v>176</v>
      </c>
      <c r="F14" s="35" t="s">
        <v>187</v>
      </c>
      <c r="G14" s="36">
        <v>319</v>
      </c>
      <c r="H14" s="38">
        <v>167</v>
      </c>
      <c r="I14" s="38"/>
      <c r="J14" s="38"/>
      <c r="K14" s="49">
        <f t="shared" si="0"/>
        <v>-0.476</v>
      </c>
      <c r="L14" s="47" t="str">
        <f t="shared" si="1"/>
        <v>是</v>
      </c>
      <c r="M14" s="47" t="str">
        <f t="shared" si="2"/>
        <v>否</v>
      </c>
    </row>
    <row r="15" s="11" customFormat="1" customHeight="1" spans="1:13">
      <c r="A15" s="29" t="s">
        <v>165</v>
      </c>
      <c r="B15" s="30" t="s">
        <v>165</v>
      </c>
      <c r="C15" s="30" t="s">
        <v>169</v>
      </c>
      <c r="D15" s="31" t="s">
        <v>190</v>
      </c>
      <c r="E15" s="30" t="s">
        <v>176</v>
      </c>
      <c r="F15" s="35" t="s">
        <v>189</v>
      </c>
      <c r="G15" s="36">
        <v>91</v>
      </c>
      <c r="H15" s="38">
        <v>153</v>
      </c>
      <c r="I15" s="38"/>
      <c r="J15" s="38"/>
      <c r="K15" s="49">
        <f t="shared" si="0"/>
        <v>0.681</v>
      </c>
      <c r="L15" s="47" t="str">
        <f t="shared" si="1"/>
        <v>是</v>
      </c>
      <c r="M15" s="47" t="str">
        <f t="shared" si="2"/>
        <v>否</v>
      </c>
    </row>
    <row r="16" s="11" customFormat="1" customHeight="1" spans="1:13">
      <c r="A16" s="29" t="s">
        <v>165</v>
      </c>
      <c r="B16" s="30" t="s">
        <v>165</v>
      </c>
      <c r="C16" s="30" t="s">
        <v>169</v>
      </c>
      <c r="D16" s="31" t="s">
        <v>192</v>
      </c>
      <c r="E16" s="30" t="s">
        <v>176</v>
      </c>
      <c r="F16" s="40" t="s">
        <v>191</v>
      </c>
      <c r="G16" s="36">
        <v>10776</v>
      </c>
      <c r="H16" s="38">
        <v>7508</v>
      </c>
      <c r="I16" s="38"/>
      <c r="J16" s="38"/>
      <c r="K16" s="49">
        <f t="shared" si="0"/>
        <v>-0.303</v>
      </c>
      <c r="L16" s="47" t="str">
        <f t="shared" si="1"/>
        <v>是</v>
      </c>
      <c r="M16" s="47" t="str">
        <f t="shared" si="2"/>
        <v>否</v>
      </c>
    </row>
    <row r="17" s="11" customFormat="1" ht="18.95" customHeight="1" spans="1:13">
      <c r="A17" s="29" t="s">
        <v>165</v>
      </c>
      <c r="B17" s="30" t="s">
        <v>167</v>
      </c>
      <c r="C17" s="30" t="s">
        <v>165</v>
      </c>
      <c r="D17" s="31" t="s">
        <v>194</v>
      </c>
      <c r="E17" s="30"/>
      <c r="F17" s="35" t="s">
        <v>193</v>
      </c>
      <c r="G17" s="36">
        <f>SUMIF($C16:$C1316,$D17,$G16:$G1316)</f>
        <v>82251</v>
      </c>
      <c r="H17" s="37" t="e">
        <f>VLOOKUP(F17,#REF!,2,0)</f>
        <v>#REF!</v>
      </c>
      <c r="I17" s="36"/>
      <c r="J17" s="36">
        <f>VLOOKUP(F17,'数据-全省决算数!'!$B:$C,2,0)</f>
        <v>90754</v>
      </c>
      <c r="K17" s="49" t="str">
        <f t="shared" si="0"/>
        <v/>
      </c>
      <c r="L17" s="47" t="e">
        <f t="shared" si="1"/>
        <v>#REF!</v>
      </c>
      <c r="M17" s="47" t="str">
        <f t="shared" si="2"/>
        <v>是</v>
      </c>
    </row>
    <row r="18" s="11" customFormat="1" ht="18.95" customHeight="1" spans="1:13">
      <c r="A18" s="29" t="s">
        <v>165</v>
      </c>
      <c r="B18" s="30" t="s">
        <v>165</v>
      </c>
      <c r="C18" s="30" t="s">
        <v>194</v>
      </c>
      <c r="D18" s="31" t="s">
        <v>195</v>
      </c>
      <c r="E18" s="30" t="s">
        <v>176</v>
      </c>
      <c r="F18" s="35" t="s">
        <v>170</v>
      </c>
      <c r="G18" s="36">
        <v>46862</v>
      </c>
      <c r="H18" s="38">
        <v>57792</v>
      </c>
      <c r="I18" s="38"/>
      <c r="J18" s="38"/>
      <c r="K18" s="49">
        <f t="shared" si="0"/>
        <v>0.233</v>
      </c>
      <c r="L18" s="47" t="str">
        <f t="shared" si="1"/>
        <v>是</v>
      </c>
      <c r="M18" s="47" t="str">
        <f t="shared" si="2"/>
        <v>否</v>
      </c>
    </row>
    <row r="19" s="11" customFormat="1" ht="18.95" customHeight="1" spans="1:13">
      <c r="A19" s="29" t="s">
        <v>165</v>
      </c>
      <c r="B19" s="30" t="s">
        <v>165</v>
      </c>
      <c r="C19" s="30" t="s">
        <v>194</v>
      </c>
      <c r="D19" s="31" t="s">
        <v>196</v>
      </c>
      <c r="E19" s="30" t="s">
        <v>176</v>
      </c>
      <c r="F19" s="35" t="s">
        <v>172</v>
      </c>
      <c r="G19" s="36">
        <v>13024</v>
      </c>
      <c r="H19" s="38">
        <v>11464</v>
      </c>
      <c r="I19" s="38"/>
      <c r="J19" s="38"/>
      <c r="K19" s="49">
        <f t="shared" si="0"/>
        <v>-0.12</v>
      </c>
      <c r="L19" s="47" t="str">
        <f t="shared" si="1"/>
        <v>是</v>
      </c>
      <c r="M19" s="47" t="str">
        <f t="shared" si="2"/>
        <v>否</v>
      </c>
    </row>
    <row r="20" s="11" customFormat="1" ht="18.95" customHeight="1" spans="1:13">
      <c r="A20" s="29" t="s">
        <v>165</v>
      </c>
      <c r="B20" s="30" t="s">
        <v>165</v>
      </c>
      <c r="C20" s="30" t="s">
        <v>194</v>
      </c>
      <c r="D20" s="31" t="s">
        <v>197</v>
      </c>
      <c r="E20" s="30" t="s">
        <v>176</v>
      </c>
      <c r="F20" s="35" t="s">
        <v>174</v>
      </c>
      <c r="G20" s="36">
        <v>445</v>
      </c>
      <c r="H20" s="38">
        <v>279</v>
      </c>
      <c r="I20" s="38"/>
      <c r="J20" s="38"/>
      <c r="K20" s="49">
        <f t="shared" si="0"/>
        <v>-0.373</v>
      </c>
      <c r="L20" s="47" t="str">
        <f t="shared" si="1"/>
        <v>是</v>
      </c>
      <c r="M20" s="47" t="str">
        <f t="shared" si="2"/>
        <v>否</v>
      </c>
    </row>
    <row r="21" s="11" customFormat="1" ht="18.95" customHeight="1" spans="1:13">
      <c r="A21" s="29" t="s">
        <v>165</v>
      </c>
      <c r="B21" s="30" t="s">
        <v>165</v>
      </c>
      <c r="C21" s="30" t="s">
        <v>194</v>
      </c>
      <c r="D21" s="31" t="s">
        <v>199</v>
      </c>
      <c r="E21" s="30" t="s">
        <v>176</v>
      </c>
      <c r="F21" s="35" t="s">
        <v>198</v>
      </c>
      <c r="G21" s="36">
        <v>7645</v>
      </c>
      <c r="H21" s="38">
        <v>7702</v>
      </c>
      <c r="I21" s="38"/>
      <c r="J21" s="38"/>
      <c r="K21" s="49">
        <f t="shared" si="0"/>
        <v>0.007</v>
      </c>
      <c r="L21" s="47" t="str">
        <f t="shared" si="1"/>
        <v>是</v>
      </c>
      <c r="M21" s="47" t="str">
        <f t="shared" si="2"/>
        <v>否</v>
      </c>
    </row>
    <row r="22" s="11" customFormat="1" ht="18.95" customHeight="1" spans="1:13">
      <c r="A22" s="29" t="s">
        <v>165</v>
      </c>
      <c r="B22" s="30" t="s">
        <v>165</v>
      </c>
      <c r="C22" s="30" t="s">
        <v>194</v>
      </c>
      <c r="D22" s="31" t="s">
        <v>201</v>
      </c>
      <c r="E22" s="30" t="s">
        <v>176</v>
      </c>
      <c r="F22" s="35" t="s">
        <v>200</v>
      </c>
      <c r="G22" s="36">
        <v>3195</v>
      </c>
      <c r="H22" s="38">
        <v>3086</v>
      </c>
      <c r="I22" s="38"/>
      <c r="J22" s="38"/>
      <c r="K22" s="49">
        <f t="shared" si="0"/>
        <v>-0.034</v>
      </c>
      <c r="L22" s="47" t="str">
        <f t="shared" si="1"/>
        <v>是</v>
      </c>
      <c r="M22" s="47" t="str">
        <f t="shared" si="2"/>
        <v>否</v>
      </c>
    </row>
    <row r="23" s="11" customFormat="1" ht="18.95" customHeight="1" spans="1:13">
      <c r="A23" s="29" t="s">
        <v>165</v>
      </c>
      <c r="B23" s="30" t="s">
        <v>165</v>
      </c>
      <c r="C23" s="30" t="s">
        <v>194</v>
      </c>
      <c r="D23" s="31" t="s">
        <v>203</v>
      </c>
      <c r="E23" s="30" t="s">
        <v>176</v>
      </c>
      <c r="F23" s="35" t="s">
        <v>202</v>
      </c>
      <c r="G23" s="36">
        <v>1826</v>
      </c>
      <c r="H23" s="38">
        <v>1875</v>
      </c>
      <c r="I23" s="38"/>
      <c r="J23" s="38"/>
      <c r="K23" s="49">
        <f t="shared" si="0"/>
        <v>0.027</v>
      </c>
      <c r="L23" s="47" t="str">
        <f t="shared" si="1"/>
        <v>是</v>
      </c>
      <c r="M23" s="47" t="str">
        <f t="shared" si="2"/>
        <v>否</v>
      </c>
    </row>
    <row r="24" s="12" customFormat="1" ht="18.95" customHeight="1" spans="1:13">
      <c r="A24" s="29" t="s">
        <v>165</v>
      </c>
      <c r="B24" s="30" t="s">
        <v>165</v>
      </c>
      <c r="C24" s="30" t="s">
        <v>194</v>
      </c>
      <c r="D24" s="31" t="s">
        <v>204</v>
      </c>
      <c r="E24" s="30" t="s">
        <v>176</v>
      </c>
      <c r="F24" s="35" t="s">
        <v>189</v>
      </c>
      <c r="G24" s="36">
        <v>272</v>
      </c>
      <c r="H24" s="38">
        <v>217</v>
      </c>
      <c r="I24" s="38"/>
      <c r="J24" s="38"/>
      <c r="K24" s="49">
        <f t="shared" si="0"/>
        <v>-0.202</v>
      </c>
      <c r="L24" s="47" t="str">
        <f t="shared" si="1"/>
        <v>是</v>
      </c>
      <c r="M24" s="47" t="str">
        <f t="shared" si="2"/>
        <v>否</v>
      </c>
    </row>
    <row r="25" s="12" customFormat="1" ht="18.95" customHeight="1" spans="1:13">
      <c r="A25" s="29" t="s">
        <v>165</v>
      </c>
      <c r="B25" s="30" t="s">
        <v>165</v>
      </c>
      <c r="C25" s="30" t="s">
        <v>194</v>
      </c>
      <c r="D25" s="31" t="s">
        <v>206</v>
      </c>
      <c r="E25" s="30" t="s">
        <v>176</v>
      </c>
      <c r="F25" s="40" t="s">
        <v>205</v>
      </c>
      <c r="G25" s="36">
        <v>8982</v>
      </c>
      <c r="H25" s="38">
        <v>8146</v>
      </c>
      <c r="I25" s="38"/>
      <c r="J25" s="38"/>
      <c r="K25" s="49">
        <f t="shared" si="0"/>
        <v>-0.093</v>
      </c>
      <c r="L25" s="47" t="str">
        <f t="shared" si="1"/>
        <v>是</v>
      </c>
      <c r="M25" s="47" t="str">
        <f t="shared" si="2"/>
        <v>否</v>
      </c>
    </row>
    <row r="26" s="12" customFormat="1" ht="18.95" customHeight="1" spans="1:13">
      <c r="A26" s="29" t="s">
        <v>165</v>
      </c>
      <c r="B26" s="30" t="s">
        <v>167</v>
      </c>
      <c r="C26" s="30" t="s">
        <v>165</v>
      </c>
      <c r="D26" s="699" t="s">
        <v>208</v>
      </c>
      <c r="E26" s="30"/>
      <c r="F26" s="35" t="s">
        <v>207</v>
      </c>
      <c r="G26" s="36">
        <f>SUMIF($C25:$C1325,$D26,$G25:$G1325)</f>
        <v>1072680</v>
      </c>
      <c r="H26" s="37" t="e">
        <f>VLOOKUP(F26,#REF!,2,0)</f>
        <v>#REF!</v>
      </c>
      <c r="I26" s="36"/>
      <c r="J26" s="36">
        <f>VLOOKUP(F26,'数据-全省决算数!'!$B:$C,2,0)</f>
        <v>1043025</v>
      </c>
      <c r="K26" s="49" t="str">
        <f t="shared" si="0"/>
        <v/>
      </c>
      <c r="L26" s="47" t="e">
        <f t="shared" si="1"/>
        <v>#REF!</v>
      </c>
      <c r="M26" s="47" t="str">
        <f t="shared" si="2"/>
        <v>是</v>
      </c>
    </row>
    <row r="27" s="12" customFormat="1" ht="18.95" customHeight="1" spans="1:13">
      <c r="A27" s="29" t="s">
        <v>165</v>
      </c>
      <c r="B27" s="30" t="s">
        <v>165</v>
      </c>
      <c r="C27" s="30" t="s">
        <v>208</v>
      </c>
      <c r="D27" s="31" t="s">
        <v>209</v>
      </c>
      <c r="E27" s="30" t="s">
        <v>176</v>
      </c>
      <c r="F27" s="35" t="s">
        <v>170</v>
      </c>
      <c r="G27" s="36">
        <v>530371</v>
      </c>
      <c r="H27" s="38">
        <v>618875</v>
      </c>
      <c r="I27" s="38"/>
      <c r="J27" s="38"/>
      <c r="K27" s="49">
        <f t="shared" si="0"/>
        <v>0.167</v>
      </c>
      <c r="L27" s="47" t="str">
        <f t="shared" si="1"/>
        <v>是</v>
      </c>
      <c r="M27" s="47" t="str">
        <f t="shared" si="2"/>
        <v>否</v>
      </c>
    </row>
    <row r="28" s="12" customFormat="1" ht="18.95" customHeight="1" spans="1:13">
      <c r="A28" s="29" t="s">
        <v>165</v>
      </c>
      <c r="B28" s="30" t="s">
        <v>165</v>
      </c>
      <c r="C28" s="30" t="s">
        <v>208</v>
      </c>
      <c r="D28" s="31" t="s">
        <v>210</v>
      </c>
      <c r="E28" s="30" t="s">
        <v>176</v>
      </c>
      <c r="F28" s="35" t="s">
        <v>172</v>
      </c>
      <c r="G28" s="36">
        <v>185092</v>
      </c>
      <c r="H28" s="38">
        <v>150516</v>
      </c>
      <c r="I28" s="38"/>
      <c r="J28" s="38"/>
      <c r="K28" s="49">
        <f t="shared" si="0"/>
        <v>-0.187</v>
      </c>
      <c r="L28" s="47" t="str">
        <f t="shared" si="1"/>
        <v>是</v>
      </c>
      <c r="M28" s="47" t="str">
        <f t="shared" si="2"/>
        <v>否</v>
      </c>
    </row>
    <row r="29" s="12" customFormat="1" ht="18.95" customHeight="1" spans="1:13">
      <c r="A29" s="29" t="s">
        <v>165</v>
      </c>
      <c r="B29" s="30" t="s">
        <v>165</v>
      </c>
      <c r="C29" s="30" t="s">
        <v>208</v>
      </c>
      <c r="D29" s="31" t="s">
        <v>211</v>
      </c>
      <c r="E29" s="30" t="s">
        <v>176</v>
      </c>
      <c r="F29" s="35" t="s">
        <v>174</v>
      </c>
      <c r="G29" s="36">
        <v>20066</v>
      </c>
      <c r="H29" s="38">
        <v>17218</v>
      </c>
      <c r="I29" s="38"/>
      <c r="J29" s="38"/>
      <c r="K29" s="49">
        <f t="shared" si="0"/>
        <v>-0.142</v>
      </c>
      <c r="L29" s="47" t="str">
        <f t="shared" si="1"/>
        <v>是</v>
      </c>
      <c r="M29" s="47" t="str">
        <f t="shared" si="2"/>
        <v>否</v>
      </c>
    </row>
    <row r="30" s="12" customFormat="1" ht="18.95" customHeight="1" spans="1:13">
      <c r="A30" s="29" t="s">
        <v>165</v>
      </c>
      <c r="B30" s="30" t="s">
        <v>165</v>
      </c>
      <c r="C30" s="30" t="s">
        <v>208</v>
      </c>
      <c r="D30" s="31" t="s">
        <v>213</v>
      </c>
      <c r="E30" s="30" t="s">
        <v>176</v>
      </c>
      <c r="F30" s="35" t="s">
        <v>212</v>
      </c>
      <c r="G30" s="36">
        <v>465</v>
      </c>
      <c r="H30" s="38">
        <v>534</v>
      </c>
      <c r="I30" s="38"/>
      <c r="J30" s="38"/>
      <c r="K30" s="49">
        <f t="shared" si="0"/>
        <v>0.148</v>
      </c>
      <c r="L30" s="47" t="str">
        <f t="shared" si="1"/>
        <v>是</v>
      </c>
      <c r="M30" s="47" t="str">
        <f t="shared" si="2"/>
        <v>否</v>
      </c>
    </row>
    <row r="31" s="11" customFormat="1" ht="18.95" customHeight="1" spans="1:13">
      <c r="A31" s="29" t="s">
        <v>165</v>
      </c>
      <c r="B31" s="30" t="s">
        <v>165</v>
      </c>
      <c r="C31" s="30" t="s">
        <v>208</v>
      </c>
      <c r="D31" s="31" t="s">
        <v>215</v>
      </c>
      <c r="E31" s="30" t="s">
        <v>176</v>
      </c>
      <c r="F31" s="35" t="s">
        <v>214</v>
      </c>
      <c r="G31" s="36">
        <v>4519</v>
      </c>
      <c r="H31" s="38">
        <v>3076</v>
      </c>
      <c r="I31" s="38"/>
      <c r="J31" s="38"/>
      <c r="K31" s="49">
        <f t="shared" si="0"/>
        <v>-0.319</v>
      </c>
      <c r="L31" s="47" t="str">
        <f t="shared" si="1"/>
        <v>是</v>
      </c>
      <c r="M31" s="47" t="str">
        <f t="shared" si="2"/>
        <v>否</v>
      </c>
    </row>
    <row r="32" s="11" customFormat="1" ht="18.95" customHeight="1" spans="1:13">
      <c r="A32" s="29" t="s">
        <v>165</v>
      </c>
      <c r="B32" s="30" t="s">
        <v>165</v>
      </c>
      <c r="C32" s="30" t="s">
        <v>208</v>
      </c>
      <c r="D32" s="31" t="s">
        <v>217</v>
      </c>
      <c r="E32" s="30" t="s">
        <v>176</v>
      </c>
      <c r="F32" s="35" t="s">
        <v>216</v>
      </c>
      <c r="G32" s="36">
        <v>746</v>
      </c>
      <c r="H32" s="38">
        <v>1279</v>
      </c>
      <c r="I32" s="38"/>
      <c r="J32" s="38"/>
      <c r="K32" s="49">
        <f t="shared" si="0"/>
        <v>0.714</v>
      </c>
      <c r="L32" s="47" t="str">
        <f t="shared" si="1"/>
        <v>是</v>
      </c>
      <c r="M32" s="47" t="str">
        <f t="shared" si="2"/>
        <v>否</v>
      </c>
    </row>
    <row r="33" s="11" customFormat="1" ht="18.95" customHeight="1" spans="1:13">
      <c r="A33" s="29" t="s">
        <v>165</v>
      </c>
      <c r="B33" s="30" t="s">
        <v>165</v>
      </c>
      <c r="C33" s="30" t="s">
        <v>208</v>
      </c>
      <c r="D33" s="31" t="s">
        <v>219</v>
      </c>
      <c r="E33" s="30" t="s">
        <v>176</v>
      </c>
      <c r="F33" s="35" t="s">
        <v>218</v>
      </c>
      <c r="G33" s="36">
        <v>2037</v>
      </c>
      <c r="H33" s="38">
        <v>2393</v>
      </c>
      <c r="I33" s="38"/>
      <c r="J33" s="38"/>
      <c r="K33" s="49">
        <f t="shared" si="0"/>
        <v>0.175</v>
      </c>
      <c r="L33" s="47" t="str">
        <f t="shared" si="1"/>
        <v>是</v>
      </c>
      <c r="M33" s="47" t="str">
        <f t="shared" si="2"/>
        <v>否</v>
      </c>
    </row>
    <row r="34" s="11" customFormat="1" ht="18.95" customHeight="1" spans="1:13">
      <c r="A34" s="29" t="s">
        <v>165</v>
      </c>
      <c r="B34" s="30" t="s">
        <v>165</v>
      </c>
      <c r="C34" s="30" t="s">
        <v>208</v>
      </c>
      <c r="D34" s="31" t="s">
        <v>221</v>
      </c>
      <c r="E34" s="30" t="s">
        <v>176</v>
      </c>
      <c r="F34" s="35" t="s">
        <v>220</v>
      </c>
      <c r="G34" s="36">
        <v>18445</v>
      </c>
      <c r="H34" s="38">
        <v>12242</v>
      </c>
      <c r="I34" s="38"/>
      <c r="J34" s="38"/>
      <c r="K34" s="49">
        <f t="shared" si="0"/>
        <v>-0.336</v>
      </c>
      <c r="L34" s="47" t="str">
        <f t="shared" si="1"/>
        <v>是</v>
      </c>
      <c r="M34" s="47" t="str">
        <f t="shared" si="2"/>
        <v>否</v>
      </c>
    </row>
    <row r="35" s="11" customFormat="1" ht="18.95" customHeight="1" spans="1:13">
      <c r="A35" s="29" t="s">
        <v>165</v>
      </c>
      <c r="B35" s="30" t="s">
        <v>165</v>
      </c>
      <c r="C35" s="30" t="s">
        <v>208</v>
      </c>
      <c r="D35" s="31" t="s">
        <v>223</v>
      </c>
      <c r="E35" s="30" t="s">
        <v>176</v>
      </c>
      <c r="F35" s="39" t="s">
        <v>222</v>
      </c>
      <c r="G35" s="36">
        <v>1387</v>
      </c>
      <c r="H35" s="38">
        <v>1712</v>
      </c>
      <c r="I35" s="38"/>
      <c r="J35" s="38"/>
      <c r="K35" s="49">
        <f t="shared" si="0"/>
        <v>0.234</v>
      </c>
      <c r="L35" s="47" t="str">
        <f t="shared" si="1"/>
        <v>是</v>
      </c>
      <c r="M35" s="47" t="str">
        <f t="shared" si="2"/>
        <v>否</v>
      </c>
    </row>
    <row r="36" s="11" customFormat="1" ht="18.95" customHeight="1" spans="1:13">
      <c r="A36" s="29" t="s">
        <v>165</v>
      </c>
      <c r="B36" s="30" t="s">
        <v>165</v>
      </c>
      <c r="C36" s="30" t="s">
        <v>208</v>
      </c>
      <c r="D36" s="31" t="s">
        <v>224</v>
      </c>
      <c r="E36" s="30" t="s">
        <v>176</v>
      </c>
      <c r="F36" s="39" t="s">
        <v>189</v>
      </c>
      <c r="G36" s="36">
        <v>16065</v>
      </c>
      <c r="H36" s="38">
        <v>19066</v>
      </c>
      <c r="I36" s="38"/>
      <c r="J36" s="38"/>
      <c r="K36" s="49">
        <f t="shared" si="0"/>
        <v>0.187</v>
      </c>
      <c r="L36" s="47" t="str">
        <f t="shared" si="1"/>
        <v>是</v>
      </c>
      <c r="M36" s="47" t="str">
        <f t="shared" si="2"/>
        <v>否</v>
      </c>
    </row>
    <row r="37" s="11" customFormat="1" ht="18.95" customHeight="1" spans="1:13">
      <c r="A37" s="29" t="s">
        <v>165</v>
      </c>
      <c r="B37" s="30" t="s">
        <v>165</v>
      </c>
      <c r="C37" s="30" t="s">
        <v>208</v>
      </c>
      <c r="D37" s="31" t="s">
        <v>226</v>
      </c>
      <c r="E37" s="30" t="s">
        <v>176</v>
      </c>
      <c r="F37" s="40" t="s">
        <v>225</v>
      </c>
      <c r="G37" s="36">
        <v>293487</v>
      </c>
      <c r="H37" s="38">
        <v>213798</v>
      </c>
      <c r="I37" s="38"/>
      <c r="J37" s="38"/>
      <c r="K37" s="49">
        <f t="shared" si="0"/>
        <v>-0.272</v>
      </c>
      <c r="L37" s="47" t="str">
        <f t="shared" si="1"/>
        <v>是</v>
      </c>
      <c r="M37" s="47" t="str">
        <f t="shared" si="2"/>
        <v>否</v>
      </c>
    </row>
    <row r="38" s="11" customFormat="1" ht="18.95" customHeight="1" spans="1:13">
      <c r="A38" s="29" t="s">
        <v>165</v>
      </c>
      <c r="B38" s="30" t="s">
        <v>167</v>
      </c>
      <c r="C38" s="30" t="s">
        <v>165</v>
      </c>
      <c r="D38" s="31" t="s">
        <v>228</v>
      </c>
      <c r="E38" s="30"/>
      <c r="F38" s="35" t="s">
        <v>227</v>
      </c>
      <c r="G38" s="36">
        <f>SUMIF($C37:$C1337,$D38,$G37:$G1337)</f>
        <v>238950</v>
      </c>
      <c r="H38" s="37" t="e">
        <f>VLOOKUP(F38,#REF!,2,0)</f>
        <v>#REF!</v>
      </c>
      <c r="I38" s="36"/>
      <c r="J38" s="36">
        <f>VLOOKUP(F38,'数据-全省决算数!'!$B:$C,2,0)</f>
        <v>246725</v>
      </c>
      <c r="K38" s="49" t="str">
        <f t="shared" si="0"/>
        <v/>
      </c>
      <c r="L38" s="47" t="e">
        <f t="shared" si="1"/>
        <v>#REF!</v>
      </c>
      <c r="M38" s="47" t="str">
        <f t="shared" si="2"/>
        <v>是</v>
      </c>
    </row>
    <row r="39" s="11" customFormat="1" ht="18.95" customHeight="1" spans="1:13">
      <c r="A39" s="29" t="s">
        <v>165</v>
      </c>
      <c r="B39" s="30" t="s">
        <v>165</v>
      </c>
      <c r="C39" s="30" t="s">
        <v>228</v>
      </c>
      <c r="D39" s="31" t="s">
        <v>229</v>
      </c>
      <c r="E39" s="30" t="s">
        <v>176</v>
      </c>
      <c r="F39" s="35" t="s">
        <v>170</v>
      </c>
      <c r="G39" s="36">
        <v>47263</v>
      </c>
      <c r="H39" s="38">
        <v>58714</v>
      </c>
      <c r="I39" s="38"/>
      <c r="J39" s="38"/>
      <c r="K39" s="49">
        <f t="shared" si="0"/>
        <v>0.242</v>
      </c>
      <c r="L39" s="47" t="str">
        <f t="shared" si="1"/>
        <v>是</v>
      </c>
      <c r="M39" s="47" t="str">
        <f t="shared" si="2"/>
        <v>否</v>
      </c>
    </row>
    <row r="40" s="11" customFormat="1" ht="18.95" customHeight="1" spans="1:13">
      <c r="A40" s="29" t="s">
        <v>165</v>
      </c>
      <c r="B40" s="30" t="s">
        <v>165</v>
      </c>
      <c r="C40" s="30" t="s">
        <v>228</v>
      </c>
      <c r="D40" s="31" t="s">
        <v>230</v>
      </c>
      <c r="E40" s="30" t="s">
        <v>176</v>
      </c>
      <c r="F40" s="35" t="s">
        <v>172</v>
      </c>
      <c r="G40" s="36">
        <v>22926</v>
      </c>
      <c r="H40" s="38">
        <v>18616</v>
      </c>
      <c r="I40" s="38"/>
      <c r="J40" s="38"/>
      <c r="K40" s="49">
        <f t="shared" si="0"/>
        <v>-0.188</v>
      </c>
      <c r="L40" s="47" t="str">
        <f t="shared" si="1"/>
        <v>是</v>
      </c>
      <c r="M40" s="47" t="str">
        <f t="shared" si="2"/>
        <v>否</v>
      </c>
    </row>
    <row r="41" s="11" customFormat="1" ht="18.95" customHeight="1" spans="1:13">
      <c r="A41" s="29" t="s">
        <v>165</v>
      </c>
      <c r="B41" s="30" t="s">
        <v>165</v>
      </c>
      <c r="C41" s="30" t="s">
        <v>228</v>
      </c>
      <c r="D41" s="31" t="s">
        <v>231</v>
      </c>
      <c r="E41" s="30" t="s">
        <v>176</v>
      </c>
      <c r="F41" s="35" t="s">
        <v>174</v>
      </c>
      <c r="G41" s="36">
        <v>426</v>
      </c>
      <c r="H41" s="38">
        <v>329</v>
      </c>
      <c r="I41" s="38"/>
      <c r="J41" s="38"/>
      <c r="K41" s="49">
        <f t="shared" si="0"/>
        <v>-0.228</v>
      </c>
      <c r="L41" s="47" t="str">
        <f t="shared" si="1"/>
        <v>是</v>
      </c>
      <c r="M41" s="47" t="str">
        <f t="shared" si="2"/>
        <v>否</v>
      </c>
    </row>
    <row r="42" s="11" customFormat="1" ht="18.95" customHeight="1" spans="1:13">
      <c r="A42" s="29" t="s">
        <v>165</v>
      </c>
      <c r="B42" s="30" t="s">
        <v>165</v>
      </c>
      <c r="C42" s="30" t="s">
        <v>228</v>
      </c>
      <c r="D42" s="31" t="s">
        <v>233</v>
      </c>
      <c r="E42" s="30" t="s">
        <v>176</v>
      </c>
      <c r="F42" s="35" t="s">
        <v>232</v>
      </c>
      <c r="G42" s="36">
        <v>91893</v>
      </c>
      <c r="H42" s="38">
        <v>86063</v>
      </c>
      <c r="I42" s="38"/>
      <c r="J42" s="38"/>
      <c r="K42" s="49">
        <f t="shared" si="0"/>
        <v>-0.063</v>
      </c>
      <c r="L42" s="47" t="str">
        <f t="shared" si="1"/>
        <v>是</v>
      </c>
      <c r="M42" s="47" t="str">
        <f t="shared" si="2"/>
        <v>否</v>
      </c>
    </row>
    <row r="43" s="11" customFormat="1" ht="18.95" customHeight="1" spans="1:13">
      <c r="A43" s="29" t="s">
        <v>165</v>
      </c>
      <c r="B43" s="30" t="s">
        <v>165</v>
      </c>
      <c r="C43" s="30" t="s">
        <v>228</v>
      </c>
      <c r="D43" s="31" t="s">
        <v>235</v>
      </c>
      <c r="E43" s="30" t="s">
        <v>176</v>
      </c>
      <c r="F43" s="35" t="s">
        <v>234</v>
      </c>
      <c r="G43" s="36">
        <v>671</v>
      </c>
      <c r="H43" s="38">
        <v>586</v>
      </c>
      <c r="I43" s="38"/>
      <c r="J43" s="38"/>
      <c r="K43" s="49">
        <f t="shared" si="0"/>
        <v>-0.127</v>
      </c>
      <c r="L43" s="47" t="str">
        <f t="shared" si="1"/>
        <v>是</v>
      </c>
      <c r="M43" s="47" t="str">
        <f t="shared" si="2"/>
        <v>否</v>
      </c>
    </row>
    <row r="44" s="11" customFormat="1" ht="18.95" customHeight="1" spans="1:13">
      <c r="A44" s="29" t="s">
        <v>165</v>
      </c>
      <c r="B44" s="30" t="s">
        <v>165</v>
      </c>
      <c r="C44" s="30" t="s">
        <v>228</v>
      </c>
      <c r="D44" s="31" t="s">
        <v>237</v>
      </c>
      <c r="E44" s="30" t="s">
        <v>176</v>
      </c>
      <c r="F44" s="35" t="s">
        <v>236</v>
      </c>
      <c r="G44" s="36">
        <v>10660</v>
      </c>
      <c r="H44" s="38">
        <v>9137</v>
      </c>
      <c r="I44" s="38"/>
      <c r="J44" s="38"/>
      <c r="K44" s="49">
        <f t="shared" si="0"/>
        <v>-0.143</v>
      </c>
      <c r="L44" s="47" t="str">
        <f t="shared" si="1"/>
        <v>是</v>
      </c>
      <c r="M44" s="47" t="str">
        <f t="shared" si="2"/>
        <v>否</v>
      </c>
    </row>
    <row r="45" s="11" customFormat="1" ht="18.95" customHeight="1" spans="1:13">
      <c r="A45" s="29" t="s">
        <v>165</v>
      </c>
      <c r="B45" s="30" t="s">
        <v>165</v>
      </c>
      <c r="C45" s="30" t="s">
        <v>228</v>
      </c>
      <c r="D45" s="31" t="s">
        <v>239</v>
      </c>
      <c r="E45" s="30" t="s">
        <v>176</v>
      </c>
      <c r="F45" s="35" t="s">
        <v>238</v>
      </c>
      <c r="G45" s="36">
        <v>704</v>
      </c>
      <c r="H45" s="38">
        <v>590</v>
      </c>
      <c r="I45" s="38"/>
      <c r="J45" s="38"/>
      <c r="K45" s="49">
        <f t="shared" si="0"/>
        <v>-0.162</v>
      </c>
      <c r="L45" s="47" t="str">
        <f t="shared" si="1"/>
        <v>是</v>
      </c>
      <c r="M45" s="47" t="str">
        <f t="shared" si="2"/>
        <v>否</v>
      </c>
    </row>
    <row r="46" s="11" customFormat="1" ht="18.95" customHeight="1" spans="1:13">
      <c r="A46" s="29" t="s">
        <v>165</v>
      </c>
      <c r="B46" s="30" t="s">
        <v>165</v>
      </c>
      <c r="C46" s="30" t="s">
        <v>228</v>
      </c>
      <c r="D46" s="31" t="s">
        <v>241</v>
      </c>
      <c r="E46" s="30" t="s">
        <v>176</v>
      </c>
      <c r="F46" s="35" t="s">
        <v>240</v>
      </c>
      <c r="G46" s="36">
        <v>2835</v>
      </c>
      <c r="H46" s="38">
        <v>2909</v>
      </c>
      <c r="I46" s="38"/>
      <c r="J46" s="38"/>
      <c r="K46" s="49">
        <f t="shared" si="0"/>
        <v>0.026</v>
      </c>
      <c r="L46" s="47" t="str">
        <f t="shared" si="1"/>
        <v>是</v>
      </c>
      <c r="M46" s="47" t="str">
        <f t="shared" si="2"/>
        <v>否</v>
      </c>
    </row>
    <row r="47" s="11" customFormat="1" ht="18.95" customHeight="1" spans="1:13">
      <c r="A47" s="29" t="s">
        <v>165</v>
      </c>
      <c r="B47" s="30" t="s">
        <v>165</v>
      </c>
      <c r="C47" s="30" t="s">
        <v>228</v>
      </c>
      <c r="D47" s="699" t="s">
        <v>243</v>
      </c>
      <c r="E47" s="30" t="s">
        <v>176</v>
      </c>
      <c r="F47" s="35" t="s">
        <v>4476</v>
      </c>
      <c r="G47" s="36">
        <v>0</v>
      </c>
      <c r="H47" s="38">
        <v>9</v>
      </c>
      <c r="I47" s="38"/>
      <c r="J47" s="38"/>
      <c r="K47" s="49" t="str">
        <f t="shared" si="0"/>
        <v/>
      </c>
      <c r="L47" s="47" t="str">
        <f t="shared" si="1"/>
        <v>是</v>
      </c>
      <c r="M47" s="47" t="str">
        <f t="shared" si="2"/>
        <v>否</v>
      </c>
    </row>
    <row r="48" s="11" customFormat="1" ht="18.95" customHeight="1" spans="1:13">
      <c r="A48" s="29" t="s">
        <v>165</v>
      </c>
      <c r="B48" s="30" t="s">
        <v>165</v>
      </c>
      <c r="C48" s="30" t="s">
        <v>228</v>
      </c>
      <c r="D48" s="31" t="s">
        <v>244</v>
      </c>
      <c r="E48" s="30" t="s">
        <v>176</v>
      </c>
      <c r="F48" s="35" t="s">
        <v>189</v>
      </c>
      <c r="G48" s="36">
        <v>3720</v>
      </c>
      <c r="H48" s="38">
        <v>4548</v>
      </c>
      <c r="I48" s="38"/>
      <c r="J48" s="38"/>
      <c r="K48" s="49">
        <f t="shared" si="0"/>
        <v>0.223</v>
      </c>
      <c r="L48" s="47" t="str">
        <f t="shared" si="1"/>
        <v>是</v>
      </c>
      <c r="M48" s="47" t="str">
        <f t="shared" si="2"/>
        <v>否</v>
      </c>
    </row>
    <row r="49" s="11" customFormat="1" ht="18.95" customHeight="1" spans="1:13">
      <c r="A49" s="29" t="s">
        <v>165</v>
      </c>
      <c r="B49" s="30" t="s">
        <v>165</v>
      </c>
      <c r="C49" s="30" t="s">
        <v>228</v>
      </c>
      <c r="D49" s="31" t="s">
        <v>246</v>
      </c>
      <c r="E49" s="30" t="s">
        <v>176</v>
      </c>
      <c r="F49" s="40" t="s">
        <v>245</v>
      </c>
      <c r="G49" s="36">
        <v>57852</v>
      </c>
      <c r="H49" s="38">
        <v>65213</v>
      </c>
      <c r="I49" s="38"/>
      <c r="J49" s="38"/>
      <c r="K49" s="49">
        <f t="shared" si="0"/>
        <v>0.127</v>
      </c>
      <c r="L49" s="47" t="str">
        <f t="shared" si="1"/>
        <v>是</v>
      </c>
      <c r="M49" s="47" t="str">
        <f t="shared" si="2"/>
        <v>否</v>
      </c>
    </row>
    <row r="50" s="11" customFormat="1" ht="18.95" customHeight="1" spans="1:13">
      <c r="A50" s="29" t="s">
        <v>165</v>
      </c>
      <c r="B50" s="30" t="s">
        <v>167</v>
      </c>
      <c r="C50" s="30" t="s">
        <v>165</v>
      </c>
      <c r="D50" s="31" t="s">
        <v>248</v>
      </c>
      <c r="E50" s="30" t="s">
        <v>165</v>
      </c>
      <c r="F50" s="35" t="s">
        <v>247</v>
      </c>
      <c r="G50" s="36">
        <f>SUMIF($C49:$C1349,$D50,$G49:$G1349)</f>
        <v>46713</v>
      </c>
      <c r="H50" s="37" t="e">
        <f>VLOOKUP(F50,#REF!,2,0)</f>
        <v>#REF!</v>
      </c>
      <c r="I50" s="36"/>
      <c r="J50" s="36">
        <f>VLOOKUP(F50,'数据-全省决算数!'!$B:$C,2,0)</f>
        <v>52757</v>
      </c>
      <c r="K50" s="49" t="str">
        <f t="shared" si="0"/>
        <v/>
      </c>
      <c r="L50" s="47" t="e">
        <f t="shared" si="1"/>
        <v>#REF!</v>
      </c>
      <c r="M50" s="47" t="str">
        <f t="shared" si="2"/>
        <v>是</v>
      </c>
    </row>
    <row r="51" s="11" customFormat="1" ht="18.95" customHeight="1" spans="1:13">
      <c r="A51" s="29" t="s">
        <v>165</v>
      </c>
      <c r="B51" s="30" t="s">
        <v>165</v>
      </c>
      <c r="C51" s="30" t="s">
        <v>248</v>
      </c>
      <c r="D51" s="31" t="s">
        <v>249</v>
      </c>
      <c r="E51" s="30" t="s">
        <v>176</v>
      </c>
      <c r="F51" s="35" t="s">
        <v>170</v>
      </c>
      <c r="G51" s="36">
        <v>21984</v>
      </c>
      <c r="H51" s="38">
        <v>28176</v>
      </c>
      <c r="I51" s="38"/>
      <c r="J51" s="38"/>
      <c r="K51" s="49">
        <f t="shared" si="0"/>
        <v>0.282</v>
      </c>
      <c r="L51" s="47" t="str">
        <f t="shared" si="1"/>
        <v>是</v>
      </c>
      <c r="M51" s="47" t="str">
        <f t="shared" si="2"/>
        <v>否</v>
      </c>
    </row>
    <row r="52" s="11" customFormat="1" ht="18.95" customHeight="1" spans="1:13">
      <c r="A52" s="29" t="s">
        <v>165</v>
      </c>
      <c r="B52" s="30" t="s">
        <v>165</v>
      </c>
      <c r="C52" s="30" t="s">
        <v>248</v>
      </c>
      <c r="D52" s="31" t="s">
        <v>250</v>
      </c>
      <c r="E52" s="30" t="s">
        <v>176</v>
      </c>
      <c r="F52" s="35" t="s">
        <v>172</v>
      </c>
      <c r="G52" s="36">
        <v>2313</v>
      </c>
      <c r="H52" s="38">
        <v>1855</v>
      </c>
      <c r="I52" s="38"/>
      <c r="J52" s="38"/>
      <c r="K52" s="49">
        <f t="shared" si="0"/>
        <v>-0.198</v>
      </c>
      <c r="L52" s="47" t="str">
        <f t="shared" si="1"/>
        <v>是</v>
      </c>
      <c r="M52" s="47" t="str">
        <f t="shared" si="2"/>
        <v>否</v>
      </c>
    </row>
    <row r="53" s="11" customFormat="1" ht="18.95" customHeight="1" spans="1:13">
      <c r="A53" s="29" t="s">
        <v>165</v>
      </c>
      <c r="B53" s="30" t="s">
        <v>165</v>
      </c>
      <c r="C53" s="30" t="s">
        <v>248</v>
      </c>
      <c r="D53" s="31" t="s">
        <v>251</v>
      </c>
      <c r="E53" s="30" t="s">
        <v>176</v>
      </c>
      <c r="F53" s="35" t="s">
        <v>174</v>
      </c>
      <c r="G53" s="36">
        <v>149</v>
      </c>
      <c r="H53" s="38">
        <v>187</v>
      </c>
      <c r="I53" s="38"/>
      <c r="J53" s="38"/>
      <c r="K53" s="49">
        <f t="shared" si="0"/>
        <v>0.255</v>
      </c>
      <c r="L53" s="47" t="str">
        <f t="shared" si="1"/>
        <v>是</v>
      </c>
      <c r="M53" s="47" t="str">
        <f t="shared" si="2"/>
        <v>否</v>
      </c>
    </row>
    <row r="54" s="11" customFormat="1" ht="18.95" customHeight="1" spans="1:13">
      <c r="A54" s="29" t="s">
        <v>165</v>
      </c>
      <c r="B54" s="30" t="s">
        <v>165</v>
      </c>
      <c r="C54" s="30" t="s">
        <v>248</v>
      </c>
      <c r="D54" s="31" t="s">
        <v>253</v>
      </c>
      <c r="E54" s="30" t="s">
        <v>176</v>
      </c>
      <c r="F54" s="35" t="s">
        <v>252</v>
      </c>
      <c r="G54" s="36">
        <v>949</v>
      </c>
      <c r="H54" s="38">
        <v>1195</v>
      </c>
      <c r="I54" s="38"/>
      <c r="J54" s="38"/>
      <c r="K54" s="49">
        <f t="shared" si="0"/>
        <v>0.259</v>
      </c>
      <c r="L54" s="47" t="str">
        <f t="shared" si="1"/>
        <v>是</v>
      </c>
      <c r="M54" s="47" t="str">
        <f t="shared" si="2"/>
        <v>否</v>
      </c>
    </row>
    <row r="55" s="11" customFormat="1" ht="18.95" customHeight="1" spans="1:13">
      <c r="A55" s="29" t="s">
        <v>165</v>
      </c>
      <c r="B55" s="30" t="s">
        <v>165</v>
      </c>
      <c r="C55" s="30" t="s">
        <v>248</v>
      </c>
      <c r="D55" s="31" t="s">
        <v>255</v>
      </c>
      <c r="E55" s="30" t="s">
        <v>176</v>
      </c>
      <c r="F55" s="35" t="s">
        <v>254</v>
      </c>
      <c r="G55" s="36">
        <v>4297</v>
      </c>
      <c r="H55" s="38">
        <v>4225</v>
      </c>
      <c r="I55" s="38"/>
      <c r="J55" s="38"/>
      <c r="K55" s="49">
        <f t="shared" si="0"/>
        <v>-0.017</v>
      </c>
      <c r="L55" s="47" t="str">
        <f t="shared" si="1"/>
        <v>是</v>
      </c>
      <c r="M55" s="47" t="str">
        <f t="shared" si="2"/>
        <v>否</v>
      </c>
    </row>
    <row r="56" s="11" customFormat="1" ht="18.95" customHeight="1" spans="1:13">
      <c r="A56" s="29" t="s">
        <v>165</v>
      </c>
      <c r="B56" s="30" t="s">
        <v>165</v>
      </c>
      <c r="C56" s="30" t="s">
        <v>248</v>
      </c>
      <c r="D56" s="31" t="s">
        <v>257</v>
      </c>
      <c r="E56" s="30" t="s">
        <v>176</v>
      </c>
      <c r="F56" s="35" t="s">
        <v>256</v>
      </c>
      <c r="G56" s="36">
        <v>932</v>
      </c>
      <c r="H56" s="38">
        <v>1007</v>
      </c>
      <c r="I56" s="38"/>
      <c r="J56" s="38"/>
      <c r="K56" s="49">
        <f t="shared" si="0"/>
        <v>0.08</v>
      </c>
      <c r="L56" s="47" t="str">
        <f t="shared" si="1"/>
        <v>是</v>
      </c>
      <c r="M56" s="47" t="str">
        <f t="shared" si="2"/>
        <v>否</v>
      </c>
    </row>
    <row r="57" s="11" customFormat="1" ht="18.95" customHeight="1" spans="1:13">
      <c r="A57" s="29" t="s">
        <v>165</v>
      </c>
      <c r="B57" s="30" t="s">
        <v>165</v>
      </c>
      <c r="C57" s="30" t="s">
        <v>248</v>
      </c>
      <c r="D57" s="31" t="s">
        <v>259</v>
      </c>
      <c r="E57" s="30" t="s">
        <v>176</v>
      </c>
      <c r="F57" s="35" t="s">
        <v>258</v>
      </c>
      <c r="G57" s="36">
        <v>7061</v>
      </c>
      <c r="H57" s="38">
        <v>2306</v>
      </c>
      <c r="I57" s="38"/>
      <c r="J57" s="38"/>
      <c r="K57" s="49">
        <f t="shared" si="0"/>
        <v>-0.673</v>
      </c>
      <c r="L57" s="47" t="str">
        <f t="shared" si="1"/>
        <v>是</v>
      </c>
      <c r="M57" s="47" t="str">
        <f t="shared" si="2"/>
        <v>否</v>
      </c>
    </row>
    <row r="58" s="11" customFormat="1" ht="18.95" customHeight="1" spans="1:13">
      <c r="A58" s="29" t="s">
        <v>165</v>
      </c>
      <c r="B58" s="30" t="s">
        <v>165</v>
      </c>
      <c r="C58" s="30" t="s">
        <v>248</v>
      </c>
      <c r="D58" s="31" t="s">
        <v>261</v>
      </c>
      <c r="E58" s="30" t="s">
        <v>176</v>
      </c>
      <c r="F58" s="35" t="s">
        <v>260</v>
      </c>
      <c r="G58" s="36">
        <v>3985</v>
      </c>
      <c r="H58" s="38">
        <v>5266</v>
      </c>
      <c r="I58" s="38"/>
      <c r="J58" s="38"/>
      <c r="K58" s="49">
        <f t="shared" si="0"/>
        <v>0.321</v>
      </c>
      <c r="L58" s="47" t="str">
        <f t="shared" si="1"/>
        <v>是</v>
      </c>
      <c r="M58" s="47" t="str">
        <f t="shared" si="2"/>
        <v>否</v>
      </c>
    </row>
    <row r="59" s="11" customFormat="1" ht="18.95" customHeight="1" spans="1:13">
      <c r="A59" s="29" t="s">
        <v>165</v>
      </c>
      <c r="B59" s="30" t="s">
        <v>165</v>
      </c>
      <c r="C59" s="30" t="s">
        <v>248</v>
      </c>
      <c r="D59" s="31" t="s">
        <v>262</v>
      </c>
      <c r="E59" s="30" t="s">
        <v>176</v>
      </c>
      <c r="F59" s="35" t="s">
        <v>189</v>
      </c>
      <c r="G59" s="36">
        <v>2654</v>
      </c>
      <c r="H59" s="38">
        <v>3624</v>
      </c>
      <c r="I59" s="38"/>
      <c r="J59" s="38"/>
      <c r="K59" s="49">
        <f t="shared" si="0"/>
        <v>0.365</v>
      </c>
      <c r="L59" s="47" t="str">
        <f t="shared" si="1"/>
        <v>是</v>
      </c>
      <c r="M59" s="47" t="str">
        <f t="shared" si="2"/>
        <v>否</v>
      </c>
    </row>
    <row r="60" s="11" customFormat="1" ht="18.95" customHeight="1" spans="1:13">
      <c r="A60" s="29" t="s">
        <v>165</v>
      </c>
      <c r="B60" s="30" t="s">
        <v>165</v>
      </c>
      <c r="C60" s="30" t="s">
        <v>248</v>
      </c>
      <c r="D60" s="31" t="s">
        <v>264</v>
      </c>
      <c r="E60" s="30" t="s">
        <v>176</v>
      </c>
      <c r="F60" s="40" t="s">
        <v>263</v>
      </c>
      <c r="G60" s="36">
        <v>2389</v>
      </c>
      <c r="H60" s="38">
        <v>4934</v>
      </c>
      <c r="I60" s="38"/>
      <c r="J60" s="38"/>
      <c r="K60" s="49">
        <f t="shared" si="0"/>
        <v>1.065</v>
      </c>
      <c r="L60" s="47" t="str">
        <f t="shared" si="1"/>
        <v>是</v>
      </c>
      <c r="M60" s="47" t="str">
        <f t="shared" si="2"/>
        <v>否</v>
      </c>
    </row>
    <row r="61" s="11" customFormat="1" ht="18.95" customHeight="1" spans="1:13">
      <c r="A61" s="29" t="s">
        <v>165</v>
      </c>
      <c r="B61" s="30" t="s">
        <v>167</v>
      </c>
      <c r="C61" s="30" t="s">
        <v>165</v>
      </c>
      <c r="D61" s="31" t="s">
        <v>266</v>
      </c>
      <c r="E61" s="30" t="s">
        <v>165</v>
      </c>
      <c r="F61" s="35" t="s">
        <v>265</v>
      </c>
      <c r="G61" s="36">
        <f>SUMIF($C60:$C1360,$D61,$G60:$G1360)</f>
        <v>194287</v>
      </c>
      <c r="H61" s="37" t="e">
        <f>VLOOKUP(F61,#REF!,2,0)</f>
        <v>#REF!</v>
      </c>
      <c r="I61" s="36"/>
      <c r="J61" s="36">
        <f>VLOOKUP(F61,'数据-全省决算数!'!$B:$C,2,0)</f>
        <v>206340</v>
      </c>
      <c r="K61" s="49" t="str">
        <f t="shared" si="0"/>
        <v/>
      </c>
      <c r="L61" s="47" t="e">
        <f t="shared" si="1"/>
        <v>#REF!</v>
      </c>
      <c r="M61" s="47" t="str">
        <f t="shared" si="2"/>
        <v>是</v>
      </c>
    </row>
    <row r="62" s="11" customFormat="1" ht="18.95" customHeight="1" spans="1:13">
      <c r="A62" s="29" t="s">
        <v>165</v>
      </c>
      <c r="B62" s="30" t="s">
        <v>165</v>
      </c>
      <c r="C62" s="30" t="s">
        <v>266</v>
      </c>
      <c r="D62" s="31" t="s">
        <v>267</v>
      </c>
      <c r="E62" s="30" t="s">
        <v>176</v>
      </c>
      <c r="F62" s="35" t="s">
        <v>170</v>
      </c>
      <c r="G62" s="36">
        <v>94586</v>
      </c>
      <c r="H62" s="38">
        <v>122709</v>
      </c>
      <c r="I62" s="38"/>
      <c r="J62" s="38"/>
      <c r="K62" s="49">
        <f t="shared" si="0"/>
        <v>0.297</v>
      </c>
      <c r="L62" s="47" t="str">
        <f t="shared" si="1"/>
        <v>是</v>
      </c>
      <c r="M62" s="47" t="str">
        <f t="shared" si="2"/>
        <v>否</v>
      </c>
    </row>
    <row r="63" s="11" customFormat="1" ht="18.95" customHeight="1" spans="1:13">
      <c r="A63" s="29" t="s">
        <v>165</v>
      </c>
      <c r="B63" s="30" t="s">
        <v>165</v>
      </c>
      <c r="C63" s="30" t="s">
        <v>266</v>
      </c>
      <c r="D63" s="31" t="s">
        <v>268</v>
      </c>
      <c r="E63" s="30" t="s">
        <v>176</v>
      </c>
      <c r="F63" s="35" t="s">
        <v>172</v>
      </c>
      <c r="G63" s="36">
        <v>20425</v>
      </c>
      <c r="H63" s="38">
        <v>17226</v>
      </c>
      <c r="I63" s="38"/>
      <c r="J63" s="38"/>
      <c r="K63" s="49">
        <f t="shared" si="0"/>
        <v>-0.157</v>
      </c>
      <c r="L63" s="47" t="str">
        <f t="shared" si="1"/>
        <v>是</v>
      </c>
      <c r="M63" s="47" t="str">
        <f t="shared" si="2"/>
        <v>否</v>
      </c>
    </row>
    <row r="64" s="11" customFormat="1" ht="18.95" customHeight="1" spans="1:13">
      <c r="A64" s="29" t="s">
        <v>165</v>
      </c>
      <c r="B64" s="30" t="s">
        <v>165</v>
      </c>
      <c r="C64" s="30" t="s">
        <v>266</v>
      </c>
      <c r="D64" s="31" t="s">
        <v>269</v>
      </c>
      <c r="E64" s="30" t="s">
        <v>176</v>
      </c>
      <c r="F64" s="35" t="s">
        <v>174</v>
      </c>
      <c r="G64" s="36">
        <v>192</v>
      </c>
      <c r="H64" s="38">
        <v>204</v>
      </c>
      <c r="I64" s="38"/>
      <c r="J64" s="38"/>
      <c r="K64" s="49">
        <f t="shared" si="0"/>
        <v>0.063</v>
      </c>
      <c r="L64" s="47" t="str">
        <f t="shared" si="1"/>
        <v>是</v>
      </c>
      <c r="M64" s="47" t="str">
        <f t="shared" si="2"/>
        <v>否</v>
      </c>
    </row>
    <row r="65" s="11" customFormat="1" ht="18.95" customHeight="1" spans="1:13">
      <c r="A65" s="29" t="s">
        <v>165</v>
      </c>
      <c r="B65" s="30" t="s">
        <v>165</v>
      </c>
      <c r="C65" s="30" t="s">
        <v>266</v>
      </c>
      <c r="D65" s="31" t="s">
        <v>271</v>
      </c>
      <c r="E65" s="30" t="s">
        <v>176</v>
      </c>
      <c r="F65" s="35" t="s">
        <v>270</v>
      </c>
      <c r="G65" s="36">
        <v>2826</v>
      </c>
      <c r="H65" s="38">
        <v>1384</v>
      </c>
      <c r="I65" s="38"/>
      <c r="J65" s="38"/>
      <c r="K65" s="49">
        <f t="shared" si="0"/>
        <v>-0.51</v>
      </c>
      <c r="L65" s="47" t="str">
        <f t="shared" si="1"/>
        <v>是</v>
      </c>
      <c r="M65" s="47" t="str">
        <f t="shared" si="2"/>
        <v>否</v>
      </c>
    </row>
    <row r="66" s="11" customFormat="1" ht="18.95" customHeight="1" spans="1:13">
      <c r="A66" s="29" t="s">
        <v>165</v>
      </c>
      <c r="B66" s="30" t="s">
        <v>165</v>
      </c>
      <c r="C66" s="30" t="s">
        <v>266</v>
      </c>
      <c r="D66" s="31" t="s">
        <v>273</v>
      </c>
      <c r="E66" s="30" t="s">
        <v>176</v>
      </c>
      <c r="F66" s="35" t="s">
        <v>272</v>
      </c>
      <c r="G66" s="36">
        <v>5583</v>
      </c>
      <c r="H66" s="38">
        <v>4732</v>
      </c>
      <c r="I66" s="38"/>
      <c r="J66" s="38"/>
      <c r="K66" s="49">
        <f t="shared" si="0"/>
        <v>-0.152</v>
      </c>
      <c r="L66" s="47" t="str">
        <f t="shared" si="1"/>
        <v>是</v>
      </c>
      <c r="M66" s="47" t="str">
        <f t="shared" si="2"/>
        <v>否</v>
      </c>
    </row>
    <row r="67" s="11" customFormat="1" ht="18.95" customHeight="1" spans="1:13">
      <c r="A67" s="29" t="s">
        <v>165</v>
      </c>
      <c r="B67" s="30" t="s">
        <v>165</v>
      </c>
      <c r="C67" s="30" t="s">
        <v>266</v>
      </c>
      <c r="D67" s="31" t="s">
        <v>275</v>
      </c>
      <c r="E67" s="30" t="s">
        <v>176</v>
      </c>
      <c r="F67" s="35" t="s">
        <v>274</v>
      </c>
      <c r="G67" s="36">
        <v>125</v>
      </c>
      <c r="H67" s="38">
        <v>130</v>
      </c>
      <c r="I67" s="38"/>
      <c r="J67" s="38"/>
      <c r="K67" s="49">
        <f t="shared" si="0"/>
        <v>0.04</v>
      </c>
      <c r="L67" s="47" t="str">
        <f t="shared" si="1"/>
        <v>是</v>
      </c>
      <c r="M67" s="47" t="str">
        <f t="shared" si="2"/>
        <v>否</v>
      </c>
    </row>
    <row r="68" s="11" customFormat="1" ht="18.95" customHeight="1" spans="1:13">
      <c r="A68" s="29" t="s">
        <v>165</v>
      </c>
      <c r="B68" s="30" t="s">
        <v>165</v>
      </c>
      <c r="C68" s="30" t="s">
        <v>266</v>
      </c>
      <c r="D68" s="31" t="s">
        <v>277</v>
      </c>
      <c r="E68" s="30" t="s">
        <v>176</v>
      </c>
      <c r="F68" s="35" t="s">
        <v>276</v>
      </c>
      <c r="G68" s="36">
        <v>4561</v>
      </c>
      <c r="H68" s="38">
        <v>5268</v>
      </c>
      <c r="I68" s="38"/>
      <c r="J68" s="38"/>
      <c r="K68" s="49">
        <f t="shared" ref="K68:K131" si="3">IF(ISERROR(H68/G68-1),"",H68/G68-1)</f>
        <v>0.155</v>
      </c>
      <c r="L68" s="47" t="str">
        <f t="shared" ref="L68:L131" si="4">IF(F68&lt;&gt;"",IF(SUM(G68:H68)&lt;&gt;0,"是","否"),"空")</f>
        <v>是</v>
      </c>
      <c r="M68" s="47" t="str">
        <f t="shared" ref="M68:M131" si="5">IF(C68&lt;&gt;"",IF(OR(LEFT(C68,3)="205",LEFT(C68,3)="206",LEFT(C68,3)="207",LEFT(C68,3)="208",LEFT(C68,3)="210",LEFT(C68,3)="213"),"是","否"),"是")</f>
        <v>否</v>
      </c>
    </row>
    <row r="69" s="11" customFormat="1" ht="18.95" customHeight="1" spans="1:13">
      <c r="A69" s="29" t="s">
        <v>165</v>
      </c>
      <c r="B69" s="30" t="s">
        <v>165</v>
      </c>
      <c r="C69" s="30" t="s">
        <v>266</v>
      </c>
      <c r="D69" s="31" t="s">
        <v>279</v>
      </c>
      <c r="E69" s="30" t="s">
        <v>176</v>
      </c>
      <c r="F69" s="35" t="s">
        <v>278</v>
      </c>
      <c r="G69" s="36">
        <v>5049</v>
      </c>
      <c r="H69" s="38">
        <v>2477</v>
      </c>
      <c r="I69" s="38"/>
      <c r="J69" s="38"/>
      <c r="K69" s="49">
        <f t="shared" si="3"/>
        <v>-0.509</v>
      </c>
      <c r="L69" s="47" t="str">
        <f t="shared" si="4"/>
        <v>是</v>
      </c>
      <c r="M69" s="47" t="str">
        <f t="shared" si="5"/>
        <v>否</v>
      </c>
    </row>
    <row r="70" s="11" customFormat="1" ht="18.95" customHeight="1" spans="1:13">
      <c r="A70" s="29" t="s">
        <v>165</v>
      </c>
      <c r="B70" s="30" t="s">
        <v>165</v>
      </c>
      <c r="C70" s="30" t="s">
        <v>266</v>
      </c>
      <c r="D70" s="31" t="s">
        <v>280</v>
      </c>
      <c r="E70" s="30" t="s">
        <v>176</v>
      </c>
      <c r="F70" s="35" t="s">
        <v>189</v>
      </c>
      <c r="G70" s="36">
        <v>5843</v>
      </c>
      <c r="H70" s="38">
        <v>6705</v>
      </c>
      <c r="I70" s="38"/>
      <c r="J70" s="38"/>
      <c r="K70" s="49">
        <f t="shared" si="3"/>
        <v>0.148</v>
      </c>
      <c r="L70" s="47" t="str">
        <f t="shared" si="4"/>
        <v>是</v>
      </c>
      <c r="M70" s="47" t="str">
        <f t="shared" si="5"/>
        <v>否</v>
      </c>
    </row>
    <row r="71" s="11" customFormat="1" ht="18.95" customHeight="1" spans="1:13">
      <c r="A71" s="29" t="s">
        <v>165</v>
      </c>
      <c r="B71" s="30" t="s">
        <v>165</v>
      </c>
      <c r="C71" s="30" t="s">
        <v>266</v>
      </c>
      <c r="D71" s="31" t="s">
        <v>282</v>
      </c>
      <c r="E71" s="30" t="s">
        <v>176</v>
      </c>
      <c r="F71" s="40" t="s">
        <v>281</v>
      </c>
      <c r="G71" s="36">
        <v>55097</v>
      </c>
      <c r="H71" s="38">
        <v>45344</v>
      </c>
      <c r="I71" s="38"/>
      <c r="J71" s="38"/>
      <c r="K71" s="49">
        <f t="shared" si="3"/>
        <v>-0.177</v>
      </c>
      <c r="L71" s="47" t="str">
        <f t="shared" si="4"/>
        <v>是</v>
      </c>
      <c r="M71" s="47" t="str">
        <f t="shared" si="5"/>
        <v>否</v>
      </c>
    </row>
    <row r="72" s="11" customFormat="1" ht="18.95" customHeight="1" spans="1:13">
      <c r="A72" s="29" t="s">
        <v>165</v>
      </c>
      <c r="B72" s="30" t="s">
        <v>167</v>
      </c>
      <c r="C72" s="30" t="s">
        <v>165</v>
      </c>
      <c r="D72" s="31" t="s">
        <v>284</v>
      </c>
      <c r="E72" s="30" t="s">
        <v>165</v>
      </c>
      <c r="F72" s="35" t="s">
        <v>283</v>
      </c>
      <c r="G72" s="36">
        <f>SUMIF($C71:$C1371,$D72,$G71:$G1371)</f>
        <v>297006</v>
      </c>
      <c r="H72" s="37" t="e">
        <f>VLOOKUP(F72,#REF!,2,0)</f>
        <v>#REF!</v>
      </c>
      <c r="I72" s="36"/>
      <c r="J72" s="36">
        <f>VLOOKUP(F72,'数据-全省决算数!'!$B:$C,2,0)</f>
        <v>305379</v>
      </c>
      <c r="K72" s="49" t="str">
        <f t="shared" si="3"/>
        <v/>
      </c>
      <c r="L72" s="47" t="e">
        <f t="shared" si="4"/>
        <v>#REF!</v>
      </c>
      <c r="M72" s="47" t="str">
        <f t="shared" si="5"/>
        <v>是</v>
      </c>
    </row>
    <row r="73" s="11" customFormat="1" ht="18.95" customHeight="1" spans="1:13">
      <c r="A73" s="29" t="s">
        <v>165</v>
      </c>
      <c r="B73" s="30" t="s">
        <v>165</v>
      </c>
      <c r="C73" s="30" t="s">
        <v>284</v>
      </c>
      <c r="D73" s="31" t="s">
        <v>285</v>
      </c>
      <c r="E73" s="30" t="s">
        <v>176</v>
      </c>
      <c r="F73" s="35" t="s">
        <v>170</v>
      </c>
      <c r="G73" s="36">
        <v>110793</v>
      </c>
      <c r="H73" s="38">
        <v>130972</v>
      </c>
      <c r="I73" s="38"/>
      <c r="J73" s="38"/>
      <c r="K73" s="49">
        <f t="shared" si="3"/>
        <v>0.182</v>
      </c>
      <c r="L73" s="47" t="str">
        <f t="shared" si="4"/>
        <v>是</v>
      </c>
      <c r="M73" s="47" t="str">
        <f t="shared" si="5"/>
        <v>否</v>
      </c>
    </row>
    <row r="74" s="11" customFormat="1" ht="18.95" customHeight="1" spans="1:13">
      <c r="A74" s="29" t="s">
        <v>165</v>
      </c>
      <c r="B74" s="30" t="s">
        <v>165</v>
      </c>
      <c r="C74" s="30" t="s">
        <v>284</v>
      </c>
      <c r="D74" s="31" t="s">
        <v>286</v>
      </c>
      <c r="E74" s="30" t="s">
        <v>176</v>
      </c>
      <c r="F74" s="35" t="s">
        <v>172</v>
      </c>
      <c r="G74" s="36">
        <v>52276</v>
      </c>
      <c r="H74" s="38">
        <v>31034</v>
      </c>
      <c r="I74" s="38"/>
      <c r="J74" s="38"/>
      <c r="K74" s="49">
        <f t="shared" si="3"/>
        <v>-0.406</v>
      </c>
      <c r="L74" s="47" t="str">
        <f t="shared" si="4"/>
        <v>是</v>
      </c>
      <c r="M74" s="47" t="str">
        <f t="shared" si="5"/>
        <v>否</v>
      </c>
    </row>
    <row r="75" s="11" customFormat="1" ht="18.95" customHeight="1" spans="1:13">
      <c r="A75" s="29" t="s">
        <v>165</v>
      </c>
      <c r="B75" s="30" t="s">
        <v>165</v>
      </c>
      <c r="C75" s="30" t="s">
        <v>284</v>
      </c>
      <c r="D75" s="31" t="s">
        <v>287</v>
      </c>
      <c r="E75" s="30" t="s">
        <v>176</v>
      </c>
      <c r="F75" s="35" t="s">
        <v>174</v>
      </c>
      <c r="G75" s="36">
        <v>61</v>
      </c>
      <c r="H75" s="38">
        <v>58</v>
      </c>
      <c r="I75" s="38"/>
      <c r="J75" s="38"/>
      <c r="K75" s="49">
        <f t="shared" si="3"/>
        <v>-0.049</v>
      </c>
      <c r="L75" s="47" t="str">
        <f t="shared" si="4"/>
        <v>是</v>
      </c>
      <c r="M75" s="47" t="str">
        <f t="shared" si="5"/>
        <v>否</v>
      </c>
    </row>
    <row r="76" s="11" customFormat="1" ht="18.95" customHeight="1" spans="1:13">
      <c r="A76" s="29" t="s">
        <v>165</v>
      </c>
      <c r="B76" s="30" t="s">
        <v>165</v>
      </c>
      <c r="C76" s="30" t="s">
        <v>284</v>
      </c>
      <c r="D76" s="31" t="s">
        <v>289</v>
      </c>
      <c r="E76" s="30" t="s">
        <v>176</v>
      </c>
      <c r="F76" s="35" t="s">
        <v>288</v>
      </c>
      <c r="G76" s="36">
        <v>4641</v>
      </c>
      <c r="H76" s="38">
        <v>5031</v>
      </c>
      <c r="I76" s="38"/>
      <c r="J76" s="38"/>
      <c r="K76" s="49">
        <f t="shared" si="3"/>
        <v>0.084</v>
      </c>
      <c r="L76" s="47" t="str">
        <f t="shared" si="4"/>
        <v>是</v>
      </c>
      <c r="M76" s="47" t="str">
        <f t="shared" si="5"/>
        <v>否</v>
      </c>
    </row>
    <row r="77" s="11" customFormat="1" ht="18.95" customHeight="1" spans="1:13">
      <c r="A77" s="29" t="s">
        <v>165</v>
      </c>
      <c r="B77" s="30" t="s">
        <v>165</v>
      </c>
      <c r="C77" s="30" t="s">
        <v>284</v>
      </c>
      <c r="D77" s="31" t="s">
        <v>291</v>
      </c>
      <c r="E77" s="30" t="s">
        <v>176</v>
      </c>
      <c r="F77" s="35" t="s">
        <v>290</v>
      </c>
      <c r="G77" s="36">
        <v>3257</v>
      </c>
      <c r="H77" s="38">
        <v>2583</v>
      </c>
      <c r="I77" s="38"/>
      <c r="J77" s="38"/>
      <c r="K77" s="49">
        <f t="shared" si="3"/>
        <v>-0.207</v>
      </c>
      <c r="L77" s="47" t="str">
        <f t="shared" si="4"/>
        <v>是</v>
      </c>
      <c r="M77" s="47" t="str">
        <f t="shared" si="5"/>
        <v>否</v>
      </c>
    </row>
    <row r="78" s="11" customFormat="1" ht="18.95" customHeight="1" spans="1:13">
      <c r="A78" s="29" t="s">
        <v>165</v>
      </c>
      <c r="B78" s="30" t="s">
        <v>165</v>
      </c>
      <c r="C78" s="30" t="s">
        <v>284</v>
      </c>
      <c r="D78" s="31" t="s">
        <v>293</v>
      </c>
      <c r="E78" s="30" t="s">
        <v>176</v>
      </c>
      <c r="F78" s="35" t="s">
        <v>292</v>
      </c>
      <c r="G78" s="36">
        <v>40326</v>
      </c>
      <c r="H78" s="38">
        <v>38144</v>
      </c>
      <c r="I78" s="38"/>
      <c r="J78" s="38"/>
      <c r="K78" s="49">
        <f t="shared" si="3"/>
        <v>-0.054</v>
      </c>
      <c r="L78" s="47" t="str">
        <f t="shared" si="4"/>
        <v>是</v>
      </c>
      <c r="M78" s="47" t="str">
        <f t="shared" si="5"/>
        <v>否</v>
      </c>
    </row>
    <row r="79" s="11" customFormat="1" ht="18.95" customHeight="1" spans="1:13">
      <c r="A79" s="29" t="s">
        <v>165</v>
      </c>
      <c r="B79" s="30" t="s">
        <v>165</v>
      </c>
      <c r="C79" s="30" t="s">
        <v>284</v>
      </c>
      <c r="D79" s="31" t="s">
        <v>295</v>
      </c>
      <c r="E79" s="30" t="s">
        <v>176</v>
      </c>
      <c r="F79" s="35" t="s">
        <v>294</v>
      </c>
      <c r="G79" s="36">
        <v>5820</v>
      </c>
      <c r="H79" s="38">
        <v>3424</v>
      </c>
      <c r="I79" s="38"/>
      <c r="J79" s="38"/>
      <c r="K79" s="49">
        <f t="shared" si="3"/>
        <v>-0.412</v>
      </c>
      <c r="L79" s="47" t="str">
        <f t="shared" si="4"/>
        <v>是</v>
      </c>
      <c r="M79" s="47" t="str">
        <f t="shared" si="5"/>
        <v>否</v>
      </c>
    </row>
    <row r="80" s="11" customFormat="1" ht="18.95" customHeight="1" spans="1:13">
      <c r="A80" s="29" t="s">
        <v>165</v>
      </c>
      <c r="B80" s="30" t="s">
        <v>165</v>
      </c>
      <c r="C80" s="30" t="s">
        <v>284</v>
      </c>
      <c r="D80" s="31" t="s">
        <v>297</v>
      </c>
      <c r="E80" s="30" t="s">
        <v>176</v>
      </c>
      <c r="F80" s="35" t="s">
        <v>296</v>
      </c>
      <c r="G80" s="36">
        <v>13109</v>
      </c>
      <c r="H80" s="38">
        <v>11079</v>
      </c>
      <c r="I80" s="38"/>
      <c r="J80" s="38"/>
      <c r="K80" s="49">
        <f t="shared" si="3"/>
        <v>-0.155</v>
      </c>
      <c r="L80" s="47" t="str">
        <f t="shared" si="4"/>
        <v>是</v>
      </c>
      <c r="M80" s="47" t="str">
        <f t="shared" si="5"/>
        <v>否</v>
      </c>
    </row>
    <row r="81" s="11" customFormat="1" ht="18.95" customHeight="1" spans="1:13">
      <c r="A81" s="29" t="s">
        <v>165</v>
      </c>
      <c r="B81" s="30" t="s">
        <v>165</v>
      </c>
      <c r="C81" s="30" t="s">
        <v>284</v>
      </c>
      <c r="D81" s="31" t="s">
        <v>298</v>
      </c>
      <c r="E81" s="30" t="s">
        <v>176</v>
      </c>
      <c r="F81" s="35" t="s">
        <v>276</v>
      </c>
      <c r="G81" s="36">
        <v>5029</v>
      </c>
      <c r="H81" s="38">
        <v>5819</v>
      </c>
      <c r="I81" s="38"/>
      <c r="J81" s="38"/>
      <c r="K81" s="49">
        <f t="shared" si="3"/>
        <v>0.157</v>
      </c>
      <c r="L81" s="47" t="str">
        <f t="shared" si="4"/>
        <v>是</v>
      </c>
      <c r="M81" s="47" t="str">
        <f t="shared" si="5"/>
        <v>否</v>
      </c>
    </row>
    <row r="82" s="11" customFormat="1" ht="18.95" customHeight="1" spans="1:13">
      <c r="A82" s="29" t="s">
        <v>165</v>
      </c>
      <c r="B82" s="30" t="s">
        <v>165</v>
      </c>
      <c r="C82" s="30" t="s">
        <v>284</v>
      </c>
      <c r="D82" s="31" t="s">
        <v>299</v>
      </c>
      <c r="E82" s="30" t="s">
        <v>176</v>
      </c>
      <c r="F82" s="35" t="s">
        <v>189</v>
      </c>
      <c r="G82" s="36">
        <v>125</v>
      </c>
      <c r="H82" s="38">
        <v>140</v>
      </c>
      <c r="I82" s="38"/>
      <c r="J82" s="38"/>
      <c r="K82" s="49">
        <f t="shared" si="3"/>
        <v>0.12</v>
      </c>
      <c r="L82" s="47" t="str">
        <f t="shared" si="4"/>
        <v>是</v>
      </c>
      <c r="M82" s="47" t="str">
        <f t="shared" si="5"/>
        <v>否</v>
      </c>
    </row>
    <row r="83" s="11" customFormat="1" ht="18.95" customHeight="1" spans="1:13">
      <c r="A83" s="29" t="s">
        <v>165</v>
      </c>
      <c r="B83" s="30" t="s">
        <v>165</v>
      </c>
      <c r="C83" s="30" t="s">
        <v>284</v>
      </c>
      <c r="D83" s="31" t="s">
        <v>301</v>
      </c>
      <c r="E83" s="30" t="s">
        <v>176</v>
      </c>
      <c r="F83" s="40" t="s">
        <v>300</v>
      </c>
      <c r="G83" s="36">
        <v>61569</v>
      </c>
      <c r="H83" s="38">
        <v>77094</v>
      </c>
      <c r="I83" s="38"/>
      <c r="J83" s="38"/>
      <c r="K83" s="49">
        <f t="shared" si="3"/>
        <v>0.252</v>
      </c>
      <c r="L83" s="47" t="str">
        <f t="shared" si="4"/>
        <v>是</v>
      </c>
      <c r="M83" s="47" t="str">
        <f t="shared" si="5"/>
        <v>否</v>
      </c>
    </row>
    <row r="84" s="11" customFormat="1" ht="18.95" customHeight="1" spans="1:13">
      <c r="A84" s="29" t="s">
        <v>165</v>
      </c>
      <c r="B84" s="30" t="s">
        <v>167</v>
      </c>
      <c r="C84" s="30" t="s">
        <v>165</v>
      </c>
      <c r="D84" s="31" t="s">
        <v>303</v>
      </c>
      <c r="E84" s="30" t="s">
        <v>165</v>
      </c>
      <c r="F84" s="35" t="s">
        <v>302</v>
      </c>
      <c r="G84" s="36">
        <f>SUMIF($C83:$C1383,$D84,$G83:$G1383)</f>
        <v>54575</v>
      </c>
      <c r="H84" s="37" t="e">
        <f>VLOOKUP(F84,#REF!,2,0)</f>
        <v>#REF!</v>
      </c>
      <c r="I84" s="36"/>
      <c r="J84" s="36">
        <f>VLOOKUP(F84,'数据-全省决算数!'!$B:$C,2,0)</f>
        <v>62089</v>
      </c>
      <c r="K84" s="49" t="str">
        <f t="shared" si="3"/>
        <v/>
      </c>
      <c r="L84" s="47" t="e">
        <f t="shared" si="4"/>
        <v>#REF!</v>
      </c>
      <c r="M84" s="47" t="str">
        <f t="shared" si="5"/>
        <v>是</v>
      </c>
    </row>
    <row r="85" s="11" customFormat="1" ht="18.95" customHeight="1" spans="1:13">
      <c r="A85" s="29" t="s">
        <v>165</v>
      </c>
      <c r="B85" s="30" t="s">
        <v>165</v>
      </c>
      <c r="C85" s="30" t="s">
        <v>303</v>
      </c>
      <c r="D85" s="31" t="s">
        <v>304</v>
      </c>
      <c r="E85" s="30" t="s">
        <v>176</v>
      </c>
      <c r="F85" s="35" t="s">
        <v>170</v>
      </c>
      <c r="G85" s="36">
        <v>25592</v>
      </c>
      <c r="H85" s="38">
        <v>32207</v>
      </c>
      <c r="I85" s="38"/>
      <c r="J85" s="38"/>
      <c r="K85" s="49">
        <f t="shared" si="3"/>
        <v>0.258</v>
      </c>
      <c r="L85" s="47" t="str">
        <f t="shared" si="4"/>
        <v>是</v>
      </c>
      <c r="M85" s="47" t="str">
        <f t="shared" si="5"/>
        <v>否</v>
      </c>
    </row>
    <row r="86" s="11" customFormat="1" ht="18.95" customHeight="1" spans="1:13">
      <c r="A86" s="29" t="s">
        <v>165</v>
      </c>
      <c r="B86" s="30" t="s">
        <v>165</v>
      </c>
      <c r="C86" s="30" t="s">
        <v>303</v>
      </c>
      <c r="D86" s="31" t="s">
        <v>305</v>
      </c>
      <c r="E86" s="30" t="s">
        <v>176</v>
      </c>
      <c r="F86" s="35" t="s">
        <v>172</v>
      </c>
      <c r="G86" s="36">
        <v>4720</v>
      </c>
      <c r="H86" s="38">
        <v>4301</v>
      </c>
      <c r="I86" s="38"/>
      <c r="J86" s="38"/>
      <c r="K86" s="49">
        <f t="shared" si="3"/>
        <v>-0.089</v>
      </c>
      <c r="L86" s="47" t="str">
        <f t="shared" si="4"/>
        <v>是</v>
      </c>
      <c r="M86" s="47" t="str">
        <f t="shared" si="5"/>
        <v>否</v>
      </c>
    </row>
    <row r="87" s="11" customFormat="1" ht="18.95" customHeight="1" spans="1:13">
      <c r="A87" s="29" t="s">
        <v>165</v>
      </c>
      <c r="B87" s="30" t="s">
        <v>165</v>
      </c>
      <c r="C87" s="30" t="s">
        <v>303</v>
      </c>
      <c r="D87" s="31" t="s">
        <v>306</v>
      </c>
      <c r="E87" s="30" t="s">
        <v>176</v>
      </c>
      <c r="F87" s="35" t="s">
        <v>174</v>
      </c>
      <c r="G87" s="36">
        <v>204</v>
      </c>
      <c r="H87" s="38">
        <v>199</v>
      </c>
      <c r="I87" s="38"/>
      <c r="J87" s="38"/>
      <c r="K87" s="49">
        <f t="shared" si="3"/>
        <v>-0.025</v>
      </c>
      <c r="L87" s="47" t="str">
        <f t="shared" si="4"/>
        <v>是</v>
      </c>
      <c r="M87" s="47" t="str">
        <f t="shared" si="5"/>
        <v>否</v>
      </c>
    </row>
    <row r="88" s="11" customFormat="1" ht="18.95" customHeight="1" spans="1:13">
      <c r="A88" s="29" t="s">
        <v>165</v>
      </c>
      <c r="B88" s="30" t="s">
        <v>165</v>
      </c>
      <c r="C88" s="30" t="s">
        <v>303</v>
      </c>
      <c r="D88" s="31" t="s">
        <v>308</v>
      </c>
      <c r="E88" s="30" t="s">
        <v>176</v>
      </c>
      <c r="F88" s="35" t="s">
        <v>307</v>
      </c>
      <c r="G88" s="36">
        <v>16079</v>
      </c>
      <c r="H88" s="38">
        <v>16154</v>
      </c>
      <c r="I88" s="38"/>
      <c r="J88" s="38"/>
      <c r="K88" s="49">
        <f t="shared" si="3"/>
        <v>0.005</v>
      </c>
      <c r="L88" s="47" t="str">
        <f t="shared" si="4"/>
        <v>是</v>
      </c>
      <c r="M88" s="47" t="str">
        <f t="shared" si="5"/>
        <v>否</v>
      </c>
    </row>
    <row r="89" s="11" customFormat="1" ht="18.95" customHeight="1" spans="1:13">
      <c r="A89" s="29" t="s">
        <v>165</v>
      </c>
      <c r="B89" s="30" t="s">
        <v>165</v>
      </c>
      <c r="C89" s="30" t="s">
        <v>303</v>
      </c>
      <c r="D89" s="31" t="s">
        <v>310</v>
      </c>
      <c r="E89" s="30" t="s">
        <v>176</v>
      </c>
      <c r="F89" s="35" t="s">
        <v>309</v>
      </c>
      <c r="G89" s="36">
        <v>1068</v>
      </c>
      <c r="H89" s="38">
        <v>953</v>
      </c>
      <c r="I89" s="38"/>
      <c r="J89" s="38"/>
      <c r="K89" s="49">
        <f t="shared" si="3"/>
        <v>-0.108</v>
      </c>
      <c r="L89" s="47" t="str">
        <f t="shared" si="4"/>
        <v>是</v>
      </c>
      <c r="M89" s="47" t="str">
        <f t="shared" si="5"/>
        <v>否</v>
      </c>
    </row>
    <row r="90" s="11" customFormat="1" ht="18.95" customHeight="1" spans="1:13">
      <c r="A90" s="29" t="s">
        <v>165</v>
      </c>
      <c r="B90" s="30" t="s">
        <v>165</v>
      </c>
      <c r="C90" s="30" t="s">
        <v>303</v>
      </c>
      <c r="D90" s="31" t="s">
        <v>311</v>
      </c>
      <c r="E90" s="30" t="s">
        <v>176</v>
      </c>
      <c r="F90" s="35" t="s">
        <v>276</v>
      </c>
      <c r="G90" s="36">
        <v>1167</v>
      </c>
      <c r="H90" s="38">
        <v>1845</v>
      </c>
      <c r="I90" s="38"/>
      <c r="J90" s="38"/>
      <c r="K90" s="49">
        <f t="shared" si="3"/>
        <v>0.581</v>
      </c>
      <c r="L90" s="47" t="str">
        <f t="shared" si="4"/>
        <v>是</v>
      </c>
      <c r="M90" s="47" t="str">
        <f t="shared" si="5"/>
        <v>否</v>
      </c>
    </row>
    <row r="91" s="11" customFormat="1" ht="18.95" customHeight="1" spans="1:13">
      <c r="A91" s="29" t="s">
        <v>165</v>
      </c>
      <c r="B91" s="30" t="s">
        <v>165</v>
      </c>
      <c r="C91" s="30" t="s">
        <v>303</v>
      </c>
      <c r="D91" s="31" t="s">
        <v>312</v>
      </c>
      <c r="E91" s="30" t="s">
        <v>176</v>
      </c>
      <c r="F91" s="35" t="s">
        <v>189</v>
      </c>
      <c r="G91" s="36">
        <v>1215</v>
      </c>
      <c r="H91" s="38">
        <v>1818</v>
      </c>
      <c r="I91" s="38"/>
      <c r="J91" s="38"/>
      <c r="K91" s="49">
        <f t="shared" si="3"/>
        <v>0.496</v>
      </c>
      <c r="L91" s="47" t="str">
        <f t="shared" si="4"/>
        <v>是</v>
      </c>
      <c r="M91" s="47" t="str">
        <f t="shared" si="5"/>
        <v>否</v>
      </c>
    </row>
    <row r="92" s="11" customFormat="1" ht="18.95" customHeight="1" spans="1:13">
      <c r="A92" s="29" t="s">
        <v>165</v>
      </c>
      <c r="B92" s="30" t="s">
        <v>165</v>
      </c>
      <c r="C92" s="30" t="s">
        <v>303</v>
      </c>
      <c r="D92" s="31" t="s">
        <v>314</v>
      </c>
      <c r="E92" s="30" t="s">
        <v>176</v>
      </c>
      <c r="F92" s="40" t="s">
        <v>313</v>
      </c>
      <c r="G92" s="36">
        <v>4530</v>
      </c>
      <c r="H92" s="38">
        <v>4593</v>
      </c>
      <c r="I92" s="38"/>
      <c r="J92" s="38"/>
      <c r="K92" s="49">
        <f t="shared" si="3"/>
        <v>0.014</v>
      </c>
      <c r="L92" s="47" t="str">
        <f t="shared" si="4"/>
        <v>是</v>
      </c>
      <c r="M92" s="47" t="str">
        <f t="shared" si="5"/>
        <v>否</v>
      </c>
    </row>
    <row r="93" s="11" customFormat="1" ht="18.95" customHeight="1" spans="1:13">
      <c r="A93" s="29" t="s">
        <v>165</v>
      </c>
      <c r="B93" s="30" t="s">
        <v>167</v>
      </c>
      <c r="C93" s="30" t="s">
        <v>165</v>
      </c>
      <c r="D93" s="31" t="s">
        <v>316</v>
      </c>
      <c r="E93" s="30" t="s">
        <v>165</v>
      </c>
      <c r="F93" s="35" t="s">
        <v>315</v>
      </c>
      <c r="G93" s="36">
        <f>SUMIF($C92:$C1392,$D93,$G92:$G1392)</f>
        <v>2191</v>
      </c>
      <c r="H93" s="37" t="e">
        <f>VLOOKUP(F93,#REF!,2,0)</f>
        <v>#REF!</v>
      </c>
      <c r="I93" s="36"/>
      <c r="J93" s="36">
        <f>VLOOKUP(F93,'数据-全省决算数!'!$B:$C,2,0)</f>
        <v>2136</v>
      </c>
      <c r="K93" s="49" t="str">
        <f t="shared" si="3"/>
        <v/>
      </c>
      <c r="L93" s="47" t="e">
        <f t="shared" si="4"/>
        <v>#REF!</v>
      </c>
      <c r="M93" s="47" t="str">
        <f t="shared" si="5"/>
        <v>是</v>
      </c>
    </row>
    <row r="94" s="11" customFormat="1" ht="18.95" customHeight="1" spans="1:13">
      <c r="A94" s="29" t="s">
        <v>165</v>
      </c>
      <c r="B94" s="30" t="s">
        <v>165</v>
      </c>
      <c r="C94" s="30" t="s">
        <v>316</v>
      </c>
      <c r="D94" s="31" t="s">
        <v>317</v>
      </c>
      <c r="E94" s="30" t="s">
        <v>176</v>
      </c>
      <c r="F94" s="35" t="s">
        <v>170</v>
      </c>
      <c r="G94" s="36">
        <v>87</v>
      </c>
      <c r="H94" s="38">
        <v>243</v>
      </c>
      <c r="I94" s="38"/>
      <c r="J94" s="38"/>
      <c r="K94" s="49">
        <f t="shared" si="3"/>
        <v>1.793</v>
      </c>
      <c r="L94" s="47" t="str">
        <f t="shared" si="4"/>
        <v>是</v>
      </c>
      <c r="M94" s="47" t="str">
        <f t="shared" si="5"/>
        <v>否</v>
      </c>
    </row>
    <row r="95" s="11" customFormat="1" ht="18.95" customHeight="1" spans="1:13">
      <c r="A95" s="29" t="s">
        <v>165</v>
      </c>
      <c r="B95" s="30" t="s">
        <v>165</v>
      </c>
      <c r="C95" s="30" t="s">
        <v>316</v>
      </c>
      <c r="D95" s="31" t="s">
        <v>318</v>
      </c>
      <c r="E95" s="30" t="s">
        <v>176</v>
      </c>
      <c r="F95" s="35" t="s">
        <v>172</v>
      </c>
      <c r="G95" s="36">
        <v>600</v>
      </c>
      <c r="H95" s="38">
        <v>466</v>
      </c>
      <c r="I95" s="38"/>
      <c r="J95" s="38"/>
      <c r="K95" s="53">
        <f t="shared" si="3"/>
        <v>-0.223</v>
      </c>
      <c r="L95" s="47" t="str">
        <f t="shared" si="4"/>
        <v>是</v>
      </c>
      <c r="M95" s="47" t="str">
        <f t="shared" si="5"/>
        <v>否</v>
      </c>
    </row>
    <row r="96" s="11" customFormat="1" ht="18.95" customHeight="1" spans="1:13">
      <c r="A96" s="29" t="s">
        <v>165</v>
      </c>
      <c r="B96" s="30" t="s">
        <v>165</v>
      </c>
      <c r="C96" s="30" t="s">
        <v>316</v>
      </c>
      <c r="D96" s="31" t="s">
        <v>319</v>
      </c>
      <c r="E96" s="30" t="s">
        <v>176</v>
      </c>
      <c r="F96" s="35" t="s">
        <v>174</v>
      </c>
      <c r="G96" s="36">
        <v>0</v>
      </c>
      <c r="H96" s="38">
        <v>0</v>
      </c>
      <c r="I96" s="38"/>
      <c r="J96" s="38"/>
      <c r="K96" s="53" t="str">
        <f t="shared" si="3"/>
        <v/>
      </c>
      <c r="L96" s="47" t="str">
        <f t="shared" si="4"/>
        <v>否</v>
      </c>
      <c r="M96" s="47" t="str">
        <f t="shared" si="5"/>
        <v>否</v>
      </c>
    </row>
    <row r="97" s="11" customFormat="1" ht="18.95" customHeight="1" spans="1:13">
      <c r="A97" s="29" t="s">
        <v>165</v>
      </c>
      <c r="B97" s="30" t="s">
        <v>165</v>
      </c>
      <c r="C97" s="30" t="s">
        <v>316</v>
      </c>
      <c r="D97" s="31" t="s">
        <v>321</v>
      </c>
      <c r="E97" s="30" t="s">
        <v>176</v>
      </c>
      <c r="F97" s="35" t="s">
        <v>320</v>
      </c>
      <c r="G97" s="36">
        <v>0</v>
      </c>
      <c r="H97" s="38">
        <v>0</v>
      </c>
      <c r="I97" s="38"/>
      <c r="J97" s="38"/>
      <c r="K97" s="49" t="str">
        <f t="shared" si="3"/>
        <v/>
      </c>
      <c r="L97" s="47" t="str">
        <f t="shared" si="4"/>
        <v>否</v>
      </c>
      <c r="M97" s="47" t="str">
        <f t="shared" si="5"/>
        <v>否</v>
      </c>
    </row>
    <row r="98" s="11" customFormat="1" ht="18.95" customHeight="1" spans="1:13">
      <c r="A98" s="29" t="s">
        <v>165</v>
      </c>
      <c r="B98" s="30" t="s">
        <v>165</v>
      </c>
      <c r="C98" s="30" t="s">
        <v>316</v>
      </c>
      <c r="D98" s="31" t="s">
        <v>323</v>
      </c>
      <c r="E98" s="30" t="s">
        <v>176</v>
      </c>
      <c r="F98" s="35" t="s">
        <v>322</v>
      </c>
      <c r="G98" s="36">
        <v>934</v>
      </c>
      <c r="H98" s="38">
        <v>1073</v>
      </c>
      <c r="I98" s="38"/>
      <c r="J98" s="38"/>
      <c r="K98" s="53">
        <f t="shared" si="3"/>
        <v>0.149</v>
      </c>
      <c r="L98" s="47" t="str">
        <f t="shared" si="4"/>
        <v>是</v>
      </c>
      <c r="M98" s="47" t="str">
        <f t="shared" si="5"/>
        <v>否</v>
      </c>
    </row>
    <row r="99" s="11" customFormat="1" ht="18.95" customHeight="1" spans="1:13">
      <c r="A99" s="29" t="s">
        <v>165</v>
      </c>
      <c r="B99" s="30" t="s">
        <v>165</v>
      </c>
      <c r="C99" s="30" t="s">
        <v>316</v>
      </c>
      <c r="D99" s="697" t="s">
        <v>325</v>
      </c>
      <c r="E99" s="30" t="s">
        <v>176</v>
      </c>
      <c r="F99" s="35" t="s">
        <v>324</v>
      </c>
      <c r="G99" s="36">
        <v>460</v>
      </c>
      <c r="H99" s="38">
        <v>0</v>
      </c>
      <c r="I99" s="38"/>
      <c r="J99" s="38"/>
      <c r="K99" s="49">
        <f t="shared" si="3"/>
        <v>-1</v>
      </c>
      <c r="L99" s="47" t="str">
        <f t="shared" si="4"/>
        <v>是</v>
      </c>
      <c r="M99" s="47" t="str">
        <f t="shared" si="5"/>
        <v>否</v>
      </c>
    </row>
    <row r="100" s="11" customFormat="1" ht="18.95" customHeight="1" spans="1:13">
      <c r="A100" s="29" t="s">
        <v>165</v>
      </c>
      <c r="B100" s="30" t="s">
        <v>165</v>
      </c>
      <c r="C100" s="30" t="s">
        <v>316</v>
      </c>
      <c r="D100" s="697" t="s">
        <v>326</v>
      </c>
      <c r="E100" s="30" t="s">
        <v>176</v>
      </c>
      <c r="F100" s="35" t="s">
        <v>276</v>
      </c>
      <c r="G100" s="36">
        <v>0</v>
      </c>
      <c r="H100" s="38">
        <v>129</v>
      </c>
      <c r="I100" s="38"/>
      <c r="J100" s="38"/>
      <c r="K100" s="53" t="str">
        <f t="shared" si="3"/>
        <v/>
      </c>
      <c r="L100" s="47" t="str">
        <f t="shared" si="4"/>
        <v>是</v>
      </c>
      <c r="M100" s="47" t="str">
        <f t="shared" si="5"/>
        <v>否</v>
      </c>
    </row>
    <row r="101" s="11" customFormat="1" ht="18.95" customHeight="1" spans="1:13">
      <c r="A101" s="29" t="s">
        <v>165</v>
      </c>
      <c r="B101" s="30" t="s">
        <v>165</v>
      </c>
      <c r="C101" s="30" t="s">
        <v>316</v>
      </c>
      <c r="D101" s="699" t="s">
        <v>327</v>
      </c>
      <c r="E101" s="30" t="s">
        <v>176</v>
      </c>
      <c r="F101" s="35" t="s">
        <v>189</v>
      </c>
      <c r="G101" s="36">
        <v>0</v>
      </c>
      <c r="H101" s="38">
        <v>0</v>
      </c>
      <c r="I101" s="38"/>
      <c r="J101" s="38"/>
      <c r="K101" s="49" t="str">
        <f t="shared" si="3"/>
        <v/>
      </c>
      <c r="L101" s="47" t="str">
        <f t="shared" si="4"/>
        <v>否</v>
      </c>
      <c r="M101" s="47" t="str">
        <f t="shared" si="5"/>
        <v>否</v>
      </c>
    </row>
    <row r="102" s="11" customFormat="1" ht="18.95" customHeight="1" spans="1:13">
      <c r="A102" s="29" t="s">
        <v>165</v>
      </c>
      <c r="B102" s="30" t="s">
        <v>165</v>
      </c>
      <c r="C102" s="30" t="s">
        <v>316</v>
      </c>
      <c r="D102" s="31" t="s">
        <v>329</v>
      </c>
      <c r="E102" s="30" t="s">
        <v>176</v>
      </c>
      <c r="F102" s="40" t="s">
        <v>328</v>
      </c>
      <c r="G102" s="36">
        <v>110</v>
      </c>
      <c r="H102" s="38">
        <v>225</v>
      </c>
      <c r="I102" s="38"/>
      <c r="J102" s="38"/>
      <c r="K102" s="49">
        <f t="shared" si="3"/>
        <v>1.045</v>
      </c>
      <c r="L102" s="47" t="str">
        <f t="shared" si="4"/>
        <v>是</v>
      </c>
      <c r="M102" s="47" t="str">
        <f t="shared" si="5"/>
        <v>否</v>
      </c>
    </row>
    <row r="103" s="11" customFormat="1" ht="18.95" customHeight="1" spans="1:13">
      <c r="A103" s="29" t="s">
        <v>165</v>
      </c>
      <c r="B103" s="30" t="s">
        <v>167</v>
      </c>
      <c r="C103" s="30" t="s">
        <v>165</v>
      </c>
      <c r="D103" s="31" t="s">
        <v>331</v>
      </c>
      <c r="E103" s="30" t="s">
        <v>165</v>
      </c>
      <c r="F103" s="35" t="s">
        <v>330</v>
      </c>
      <c r="G103" s="36">
        <f>SUMIF($C102:$C1402,$D103,$G102:$G1402)</f>
        <v>84282</v>
      </c>
      <c r="H103" s="37" t="e">
        <f>VLOOKUP(F103,#REF!,2,0)</f>
        <v>#REF!</v>
      </c>
      <c r="I103" s="36"/>
      <c r="J103" s="36">
        <f>VLOOKUP(F103,'数据-全省决算数!'!$B:$C,2,0)</f>
        <v>108224</v>
      </c>
      <c r="K103" s="49" t="str">
        <f t="shared" si="3"/>
        <v/>
      </c>
      <c r="L103" s="47" t="e">
        <f t="shared" si="4"/>
        <v>#REF!</v>
      </c>
      <c r="M103" s="47" t="str">
        <f t="shared" si="5"/>
        <v>是</v>
      </c>
    </row>
    <row r="104" s="11" customFormat="1" ht="18.95" customHeight="1" spans="1:13">
      <c r="A104" s="29" t="s">
        <v>165</v>
      </c>
      <c r="B104" s="30" t="s">
        <v>165</v>
      </c>
      <c r="C104" s="30" t="s">
        <v>331</v>
      </c>
      <c r="D104" s="31" t="s">
        <v>332</v>
      </c>
      <c r="E104" s="30" t="s">
        <v>176</v>
      </c>
      <c r="F104" s="35" t="s">
        <v>170</v>
      </c>
      <c r="G104" s="36">
        <v>27266</v>
      </c>
      <c r="H104" s="38">
        <v>32307</v>
      </c>
      <c r="I104" s="38"/>
      <c r="J104" s="38"/>
      <c r="K104" s="49">
        <f t="shared" si="3"/>
        <v>0.185</v>
      </c>
      <c r="L104" s="47" t="str">
        <f t="shared" si="4"/>
        <v>是</v>
      </c>
      <c r="M104" s="47" t="str">
        <f t="shared" si="5"/>
        <v>否</v>
      </c>
    </row>
    <row r="105" s="11" customFormat="1" ht="18.95" customHeight="1" spans="1:13">
      <c r="A105" s="29" t="s">
        <v>165</v>
      </c>
      <c r="B105" s="30" t="s">
        <v>165</v>
      </c>
      <c r="C105" s="30" t="s">
        <v>331</v>
      </c>
      <c r="D105" s="31" t="s">
        <v>333</v>
      </c>
      <c r="E105" s="30" t="s">
        <v>176</v>
      </c>
      <c r="F105" s="35" t="s">
        <v>172</v>
      </c>
      <c r="G105" s="36">
        <v>3457</v>
      </c>
      <c r="H105" s="38">
        <v>3457</v>
      </c>
      <c r="I105" s="38"/>
      <c r="J105" s="38"/>
      <c r="K105" s="49">
        <f t="shared" si="3"/>
        <v>0</v>
      </c>
      <c r="L105" s="47" t="str">
        <f t="shared" si="4"/>
        <v>是</v>
      </c>
      <c r="M105" s="47" t="str">
        <f t="shared" si="5"/>
        <v>否</v>
      </c>
    </row>
    <row r="106" s="11" customFormat="1" ht="18.95" customHeight="1" spans="1:13">
      <c r="A106" s="29" t="s">
        <v>165</v>
      </c>
      <c r="B106" s="30" t="s">
        <v>165</v>
      </c>
      <c r="C106" s="30" t="s">
        <v>331</v>
      </c>
      <c r="D106" s="31" t="s">
        <v>334</v>
      </c>
      <c r="E106" s="30" t="s">
        <v>176</v>
      </c>
      <c r="F106" s="35" t="s">
        <v>174</v>
      </c>
      <c r="G106" s="36">
        <v>83</v>
      </c>
      <c r="H106" s="38">
        <v>8</v>
      </c>
      <c r="I106" s="38"/>
      <c r="J106" s="38"/>
      <c r="K106" s="49">
        <f t="shared" si="3"/>
        <v>-0.904</v>
      </c>
      <c r="L106" s="47" t="str">
        <f t="shared" si="4"/>
        <v>是</v>
      </c>
      <c r="M106" s="47" t="str">
        <f t="shared" si="5"/>
        <v>否</v>
      </c>
    </row>
    <row r="107" s="11" customFormat="1" ht="18.95" customHeight="1" spans="1:13">
      <c r="A107" s="29" t="s">
        <v>165</v>
      </c>
      <c r="B107" s="30" t="s">
        <v>165</v>
      </c>
      <c r="C107" s="30" t="s">
        <v>331</v>
      </c>
      <c r="D107" s="31" t="s">
        <v>336</v>
      </c>
      <c r="E107" s="30" t="s">
        <v>176</v>
      </c>
      <c r="F107" s="35" t="s">
        <v>335</v>
      </c>
      <c r="G107" s="36">
        <v>0</v>
      </c>
      <c r="H107" s="38">
        <v>18</v>
      </c>
      <c r="I107" s="38"/>
      <c r="J107" s="38"/>
      <c r="K107" s="53" t="str">
        <f t="shared" si="3"/>
        <v/>
      </c>
      <c r="L107" s="47" t="str">
        <f t="shared" si="4"/>
        <v>是</v>
      </c>
      <c r="M107" s="47" t="str">
        <f t="shared" si="5"/>
        <v>否</v>
      </c>
    </row>
    <row r="108" s="11" customFormat="1" ht="18.95" customHeight="1" spans="1:13">
      <c r="A108" s="29" t="s">
        <v>165</v>
      </c>
      <c r="B108" s="30" t="s">
        <v>165</v>
      </c>
      <c r="C108" s="30" t="s">
        <v>331</v>
      </c>
      <c r="D108" s="31" t="s">
        <v>338</v>
      </c>
      <c r="E108" s="30" t="s">
        <v>176</v>
      </c>
      <c r="F108" s="35" t="s">
        <v>337</v>
      </c>
      <c r="G108" s="36">
        <v>0</v>
      </c>
      <c r="H108" s="38">
        <v>0</v>
      </c>
      <c r="I108" s="38"/>
      <c r="J108" s="38"/>
      <c r="K108" s="49" t="str">
        <f t="shared" si="3"/>
        <v/>
      </c>
      <c r="L108" s="47" t="str">
        <f t="shared" si="4"/>
        <v>否</v>
      </c>
      <c r="M108" s="47" t="str">
        <f t="shared" si="5"/>
        <v>否</v>
      </c>
    </row>
    <row r="109" s="11" customFormat="1" ht="18.95" customHeight="1" spans="1:13">
      <c r="A109" s="29" t="s">
        <v>165</v>
      </c>
      <c r="B109" s="30" t="s">
        <v>165</v>
      </c>
      <c r="C109" s="30" t="s">
        <v>331</v>
      </c>
      <c r="D109" s="31" t="s">
        <v>340</v>
      </c>
      <c r="E109" s="30" t="s">
        <v>176</v>
      </c>
      <c r="F109" s="35" t="s">
        <v>339</v>
      </c>
      <c r="G109" s="36">
        <v>38011</v>
      </c>
      <c r="H109" s="38">
        <v>54513</v>
      </c>
      <c r="I109" s="38"/>
      <c r="J109" s="38"/>
      <c r="K109" s="53">
        <f t="shared" si="3"/>
        <v>0.434</v>
      </c>
      <c r="L109" s="47" t="str">
        <f t="shared" si="4"/>
        <v>是</v>
      </c>
      <c r="M109" s="47" t="str">
        <f t="shared" si="5"/>
        <v>否</v>
      </c>
    </row>
    <row r="110" s="11" customFormat="1" ht="18.95" customHeight="1" spans="1:13">
      <c r="A110" s="29" t="s">
        <v>165</v>
      </c>
      <c r="B110" s="30" t="s">
        <v>165</v>
      </c>
      <c r="C110" s="30" t="s">
        <v>331</v>
      </c>
      <c r="D110" s="31" t="s">
        <v>342</v>
      </c>
      <c r="E110" s="30" t="s">
        <v>176</v>
      </c>
      <c r="F110" s="35" t="s">
        <v>341</v>
      </c>
      <c r="G110" s="36">
        <v>0</v>
      </c>
      <c r="H110" s="38">
        <v>175</v>
      </c>
      <c r="I110" s="38"/>
      <c r="J110" s="38"/>
      <c r="K110" s="49" t="str">
        <f t="shared" si="3"/>
        <v/>
      </c>
      <c r="L110" s="47" t="str">
        <f t="shared" si="4"/>
        <v>是</v>
      </c>
      <c r="M110" s="47" t="str">
        <f t="shared" si="5"/>
        <v>否</v>
      </c>
    </row>
    <row r="111" s="11" customFormat="1" ht="18.95" customHeight="1" spans="1:13">
      <c r="A111" s="29" t="s">
        <v>165</v>
      </c>
      <c r="B111" s="30" t="s">
        <v>165</v>
      </c>
      <c r="C111" s="30" t="s">
        <v>331</v>
      </c>
      <c r="D111" s="31" t="s">
        <v>344</v>
      </c>
      <c r="E111" s="30" t="s">
        <v>176</v>
      </c>
      <c r="F111" s="35" t="s">
        <v>343</v>
      </c>
      <c r="G111" s="36">
        <v>584</v>
      </c>
      <c r="H111" s="38">
        <v>2991</v>
      </c>
      <c r="I111" s="38"/>
      <c r="J111" s="38"/>
      <c r="K111" s="49">
        <f t="shared" si="3"/>
        <v>4.122</v>
      </c>
      <c r="L111" s="47" t="str">
        <f t="shared" si="4"/>
        <v>是</v>
      </c>
      <c r="M111" s="47" t="str">
        <f t="shared" si="5"/>
        <v>否</v>
      </c>
    </row>
    <row r="112" s="11" customFormat="1" ht="18.95" customHeight="1" spans="1:13">
      <c r="A112" s="29" t="s">
        <v>165</v>
      </c>
      <c r="B112" s="30" t="s">
        <v>165</v>
      </c>
      <c r="C112" s="30" t="s">
        <v>331</v>
      </c>
      <c r="D112" s="31" t="s">
        <v>346</v>
      </c>
      <c r="E112" s="30" t="s">
        <v>176</v>
      </c>
      <c r="F112" s="35" t="s">
        <v>345</v>
      </c>
      <c r="G112" s="36">
        <v>357</v>
      </c>
      <c r="H112" s="38">
        <v>332</v>
      </c>
      <c r="I112" s="38"/>
      <c r="J112" s="38"/>
      <c r="K112" s="49">
        <f t="shared" si="3"/>
        <v>-0.07</v>
      </c>
      <c r="L112" s="47" t="str">
        <f t="shared" si="4"/>
        <v>是</v>
      </c>
      <c r="M112" s="47" t="str">
        <f t="shared" si="5"/>
        <v>否</v>
      </c>
    </row>
    <row r="113" s="11" customFormat="1" ht="18.95" customHeight="1" spans="1:13">
      <c r="A113" s="29" t="s">
        <v>165</v>
      </c>
      <c r="B113" s="30" t="s">
        <v>165</v>
      </c>
      <c r="C113" s="30" t="s">
        <v>331</v>
      </c>
      <c r="D113" s="31" t="s">
        <v>348</v>
      </c>
      <c r="E113" s="30" t="s">
        <v>176</v>
      </c>
      <c r="F113" s="35" t="s">
        <v>347</v>
      </c>
      <c r="G113" s="36">
        <v>183</v>
      </c>
      <c r="H113" s="38">
        <v>336</v>
      </c>
      <c r="I113" s="38"/>
      <c r="J113" s="38"/>
      <c r="K113" s="49">
        <f t="shared" si="3"/>
        <v>0.836</v>
      </c>
      <c r="L113" s="47" t="str">
        <f t="shared" si="4"/>
        <v>是</v>
      </c>
      <c r="M113" s="47" t="str">
        <f t="shared" si="5"/>
        <v>否</v>
      </c>
    </row>
    <row r="114" s="11" customFormat="1" ht="18.95" customHeight="1" spans="1:13">
      <c r="A114" s="29" t="s">
        <v>165</v>
      </c>
      <c r="B114" s="30" t="s">
        <v>165</v>
      </c>
      <c r="C114" s="30" t="s">
        <v>331</v>
      </c>
      <c r="D114" s="31" t="s">
        <v>350</v>
      </c>
      <c r="E114" s="30" t="s">
        <v>176</v>
      </c>
      <c r="F114" s="35" t="s">
        <v>349</v>
      </c>
      <c r="G114" s="36">
        <v>1138</v>
      </c>
      <c r="H114" s="38">
        <v>1326</v>
      </c>
      <c r="I114" s="38"/>
      <c r="J114" s="38"/>
      <c r="K114" s="49">
        <f t="shared" si="3"/>
        <v>0.165</v>
      </c>
      <c r="L114" s="47" t="str">
        <f t="shared" si="4"/>
        <v>是</v>
      </c>
      <c r="M114" s="47" t="str">
        <f t="shared" si="5"/>
        <v>否</v>
      </c>
    </row>
    <row r="115" s="11" customFormat="1" ht="18.95" customHeight="1" spans="1:13">
      <c r="A115" s="29" t="s">
        <v>165</v>
      </c>
      <c r="B115" s="30" t="s">
        <v>165</v>
      </c>
      <c r="C115" s="30" t="s">
        <v>331</v>
      </c>
      <c r="D115" s="31" t="s">
        <v>352</v>
      </c>
      <c r="E115" s="30" t="s">
        <v>176</v>
      </c>
      <c r="F115" s="35" t="s">
        <v>351</v>
      </c>
      <c r="G115" s="36">
        <v>21</v>
      </c>
      <c r="H115" s="38">
        <v>15</v>
      </c>
      <c r="I115" s="38"/>
      <c r="J115" s="38"/>
      <c r="K115" s="49">
        <f t="shared" si="3"/>
        <v>-0.286</v>
      </c>
      <c r="L115" s="47" t="str">
        <f t="shared" si="4"/>
        <v>是</v>
      </c>
      <c r="M115" s="47" t="str">
        <f t="shared" si="5"/>
        <v>否</v>
      </c>
    </row>
    <row r="116" s="11" customFormat="1" ht="18.95" customHeight="1" spans="1:13">
      <c r="A116" s="29" t="s">
        <v>165</v>
      </c>
      <c r="B116" s="30" t="s">
        <v>165</v>
      </c>
      <c r="C116" s="30" t="s">
        <v>331</v>
      </c>
      <c r="D116" s="31" t="s">
        <v>353</v>
      </c>
      <c r="E116" s="30" t="s">
        <v>176</v>
      </c>
      <c r="F116" s="35" t="s">
        <v>189</v>
      </c>
      <c r="G116" s="36">
        <v>2716</v>
      </c>
      <c r="H116" s="38">
        <v>3665</v>
      </c>
      <c r="I116" s="38"/>
      <c r="J116" s="38"/>
      <c r="K116" s="49">
        <f t="shared" si="3"/>
        <v>0.349</v>
      </c>
      <c r="L116" s="47" t="str">
        <f t="shared" si="4"/>
        <v>是</v>
      </c>
      <c r="M116" s="47" t="str">
        <f t="shared" si="5"/>
        <v>否</v>
      </c>
    </row>
    <row r="117" s="11" customFormat="1" ht="18.95" customHeight="1" spans="1:13">
      <c r="A117" s="29" t="s">
        <v>165</v>
      </c>
      <c r="B117" s="30"/>
      <c r="C117" s="30" t="s">
        <v>331</v>
      </c>
      <c r="D117" s="31" t="s">
        <v>355</v>
      </c>
      <c r="E117" s="30" t="s">
        <v>176</v>
      </c>
      <c r="F117" s="40" t="s">
        <v>4477</v>
      </c>
      <c r="G117" s="36">
        <v>10466</v>
      </c>
      <c r="H117" s="38">
        <v>9095</v>
      </c>
      <c r="I117" s="38"/>
      <c r="J117" s="38"/>
      <c r="K117" s="49">
        <f t="shared" si="3"/>
        <v>-0.131</v>
      </c>
      <c r="L117" s="47" t="str">
        <f t="shared" si="4"/>
        <v>是</v>
      </c>
      <c r="M117" s="47" t="str">
        <f t="shared" si="5"/>
        <v>否</v>
      </c>
    </row>
    <row r="118" s="11" customFormat="1" ht="18.95" customHeight="1" spans="1:13">
      <c r="A118" s="29" t="s">
        <v>165</v>
      </c>
      <c r="B118" s="700" t="s">
        <v>167</v>
      </c>
      <c r="C118" s="30"/>
      <c r="D118" s="31" t="s">
        <v>357</v>
      </c>
      <c r="E118" s="30"/>
      <c r="F118" s="35" t="s">
        <v>356</v>
      </c>
      <c r="G118" s="36">
        <f>SUMIF($C117:$C1417,$D118,$G117:$G1417)</f>
        <v>108081</v>
      </c>
      <c r="H118" s="37" t="e">
        <f>VLOOKUP(F118,#REF!,2,0)</f>
        <v>#REF!</v>
      </c>
      <c r="I118" s="36"/>
      <c r="J118" s="36">
        <f>VLOOKUP(F118,'数据-全省决算数!'!$B:$C,2,0)</f>
        <v>129314</v>
      </c>
      <c r="K118" s="49" t="str">
        <f t="shared" si="3"/>
        <v/>
      </c>
      <c r="L118" s="47" t="e">
        <f t="shared" si="4"/>
        <v>#REF!</v>
      </c>
      <c r="M118" s="47" t="str">
        <f t="shared" si="5"/>
        <v>是</v>
      </c>
    </row>
    <row r="119" s="11" customFormat="1" ht="18.95" customHeight="1" spans="1:13">
      <c r="A119" s="29" t="s">
        <v>165</v>
      </c>
      <c r="B119" s="30" t="s">
        <v>165</v>
      </c>
      <c r="C119" s="30" t="s">
        <v>357</v>
      </c>
      <c r="D119" s="31" t="s">
        <v>358</v>
      </c>
      <c r="E119" s="30" t="s">
        <v>176</v>
      </c>
      <c r="F119" s="35" t="s">
        <v>170</v>
      </c>
      <c r="G119" s="36">
        <v>70807</v>
      </c>
      <c r="H119" s="38">
        <v>89823</v>
      </c>
      <c r="I119" s="38"/>
      <c r="J119" s="38"/>
      <c r="K119" s="49">
        <f t="shared" si="3"/>
        <v>0.269</v>
      </c>
      <c r="L119" s="47" t="str">
        <f t="shared" si="4"/>
        <v>是</v>
      </c>
      <c r="M119" s="47" t="str">
        <f t="shared" si="5"/>
        <v>否</v>
      </c>
    </row>
    <row r="120" s="11" customFormat="1" ht="18.95" customHeight="1" spans="1:13">
      <c r="A120" s="29" t="s">
        <v>165</v>
      </c>
      <c r="B120" s="30" t="s">
        <v>165</v>
      </c>
      <c r="C120" s="30" t="s">
        <v>357</v>
      </c>
      <c r="D120" s="31" t="s">
        <v>359</v>
      </c>
      <c r="E120" s="30" t="s">
        <v>176</v>
      </c>
      <c r="F120" s="35" t="s">
        <v>172</v>
      </c>
      <c r="G120" s="36">
        <v>14836</v>
      </c>
      <c r="H120" s="38">
        <v>18313</v>
      </c>
      <c r="I120" s="38"/>
      <c r="J120" s="38"/>
      <c r="K120" s="49">
        <f t="shared" si="3"/>
        <v>0.234</v>
      </c>
      <c r="L120" s="47" t="str">
        <f t="shared" si="4"/>
        <v>是</v>
      </c>
      <c r="M120" s="47" t="str">
        <f t="shared" si="5"/>
        <v>否</v>
      </c>
    </row>
    <row r="121" s="11" customFormat="1" ht="18.95" customHeight="1" spans="1:13">
      <c r="A121" s="29" t="s">
        <v>165</v>
      </c>
      <c r="B121" s="30" t="s">
        <v>165</v>
      </c>
      <c r="C121" s="30" t="s">
        <v>357</v>
      </c>
      <c r="D121" s="31" t="s">
        <v>360</v>
      </c>
      <c r="E121" s="30" t="s">
        <v>176</v>
      </c>
      <c r="F121" s="35" t="s">
        <v>174</v>
      </c>
      <c r="G121" s="36">
        <v>45</v>
      </c>
      <c r="H121" s="38">
        <v>47</v>
      </c>
      <c r="I121" s="38"/>
      <c r="J121" s="38"/>
      <c r="K121" s="49">
        <f t="shared" si="3"/>
        <v>0.044</v>
      </c>
      <c r="L121" s="47" t="str">
        <f t="shared" si="4"/>
        <v>是</v>
      </c>
      <c r="M121" s="47" t="str">
        <f t="shared" si="5"/>
        <v>否</v>
      </c>
    </row>
    <row r="122" s="11" customFormat="1" ht="18.95" customHeight="1" spans="1:13">
      <c r="A122" s="29" t="s">
        <v>165</v>
      </c>
      <c r="B122" s="30" t="s">
        <v>165</v>
      </c>
      <c r="C122" s="30" t="s">
        <v>357</v>
      </c>
      <c r="D122" s="31" t="s">
        <v>362</v>
      </c>
      <c r="E122" s="30" t="s">
        <v>176</v>
      </c>
      <c r="F122" s="35" t="s">
        <v>361</v>
      </c>
      <c r="G122" s="36">
        <v>3226</v>
      </c>
      <c r="H122" s="38">
        <v>1348</v>
      </c>
      <c r="I122" s="38"/>
      <c r="J122" s="38"/>
      <c r="K122" s="49">
        <f t="shared" si="3"/>
        <v>-0.582</v>
      </c>
      <c r="L122" s="47" t="str">
        <f t="shared" si="4"/>
        <v>是</v>
      </c>
      <c r="M122" s="47" t="str">
        <f t="shared" si="5"/>
        <v>否</v>
      </c>
    </row>
    <row r="123" s="11" customFormat="1" ht="18.95" customHeight="1" spans="1:13">
      <c r="A123" s="29" t="s">
        <v>165</v>
      </c>
      <c r="B123" s="30" t="s">
        <v>165</v>
      </c>
      <c r="C123" s="30" t="s">
        <v>357</v>
      </c>
      <c r="D123" s="31" t="s">
        <v>364</v>
      </c>
      <c r="E123" s="30" t="s">
        <v>176</v>
      </c>
      <c r="F123" s="35" t="s">
        <v>363</v>
      </c>
      <c r="G123" s="36">
        <v>1059</v>
      </c>
      <c r="H123" s="38">
        <v>984</v>
      </c>
      <c r="I123" s="38"/>
      <c r="J123" s="38"/>
      <c r="K123" s="53">
        <f t="shared" si="3"/>
        <v>-0.071</v>
      </c>
      <c r="L123" s="47" t="str">
        <f t="shared" si="4"/>
        <v>是</v>
      </c>
      <c r="M123" s="47" t="str">
        <f t="shared" si="5"/>
        <v>否</v>
      </c>
    </row>
    <row r="124" s="11" customFormat="1" ht="18.95" customHeight="1" spans="1:13">
      <c r="A124" s="29" t="s">
        <v>165</v>
      </c>
      <c r="B124" s="30" t="s">
        <v>165</v>
      </c>
      <c r="C124" s="30" t="s">
        <v>357</v>
      </c>
      <c r="D124" s="31" t="s">
        <v>366</v>
      </c>
      <c r="E124" s="30" t="s">
        <v>176</v>
      </c>
      <c r="F124" s="35" t="s">
        <v>365</v>
      </c>
      <c r="G124" s="36">
        <v>0</v>
      </c>
      <c r="H124" s="38">
        <v>25</v>
      </c>
      <c r="I124" s="38"/>
      <c r="J124" s="38"/>
      <c r="K124" s="49" t="str">
        <f t="shared" si="3"/>
        <v/>
      </c>
      <c r="L124" s="47" t="str">
        <f t="shared" si="4"/>
        <v>是</v>
      </c>
      <c r="M124" s="47" t="str">
        <f t="shared" si="5"/>
        <v>否</v>
      </c>
    </row>
    <row r="125" s="11" customFormat="1" ht="18.95" customHeight="1" spans="1:13">
      <c r="A125" s="29" t="s">
        <v>165</v>
      </c>
      <c r="B125" s="30" t="s">
        <v>165</v>
      </c>
      <c r="C125" s="30" t="s">
        <v>357</v>
      </c>
      <c r="D125" s="31" t="s">
        <v>367</v>
      </c>
      <c r="E125" s="30" t="s">
        <v>176</v>
      </c>
      <c r="F125" s="35" t="s">
        <v>189</v>
      </c>
      <c r="G125" s="36">
        <v>97</v>
      </c>
      <c r="H125" s="38">
        <v>354</v>
      </c>
      <c r="I125" s="38"/>
      <c r="J125" s="38"/>
      <c r="K125" s="49">
        <f t="shared" si="3"/>
        <v>2.649</v>
      </c>
      <c r="L125" s="47" t="str">
        <f t="shared" si="4"/>
        <v>是</v>
      </c>
      <c r="M125" s="47" t="str">
        <f t="shared" si="5"/>
        <v>否</v>
      </c>
    </row>
    <row r="126" s="11" customFormat="1" ht="18.95" customHeight="1" spans="1:13">
      <c r="A126" s="29" t="s">
        <v>165</v>
      </c>
      <c r="B126" s="30"/>
      <c r="C126" s="30" t="s">
        <v>357</v>
      </c>
      <c r="D126" s="31" t="s">
        <v>369</v>
      </c>
      <c r="E126" s="30" t="s">
        <v>176</v>
      </c>
      <c r="F126" s="51" t="s">
        <v>368</v>
      </c>
      <c r="G126" s="36">
        <v>18011</v>
      </c>
      <c r="H126" s="38">
        <v>18427</v>
      </c>
      <c r="I126" s="38"/>
      <c r="J126" s="38"/>
      <c r="K126" s="49">
        <f t="shared" si="3"/>
        <v>0.023</v>
      </c>
      <c r="L126" s="47" t="str">
        <f t="shared" si="4"/>
        <v>是</v>
      </c>
      <c r="M126" s="47" t="str">
        <f t="shared" si="5"/>
        <v>否</v>
      </c>
    </row>
    <row r="127" s="11" customFormat="1" ht="18.95" customHeight="1" spans="1:13">
      <c r="A127" s="29" t="s">
        <v>165</v>
      </c>
      <c r="B127" s="700" t="s">
        <v>167</v>
      </c>
      <c r="C127" s="30"/>
      <c r="D127" s="31" t="s">
        <v>371</v>
      </c>
      <c r="E127" s="30"/>
      <c r="F127" s="52" t="s">
        <v>370</v>
      </c>
      <c r="G127" s="36">
        <f>SUMIF($C126:$C1426,$D127,$G126:$G1426)</f>
        <v>124206</v>
      </c>
      <c r="H127" s="37" t="e">
        <f>VLOOKUP(F127,#REF!,2,0)</f>
        <v>#REF!</v>
      </c>
      <c r="I127" s="36"/>
      <c r="J127" s="36">
        <f>VLOOKUP(F127,'数据-全省决算数!'!$B:$C,2,0)</f>
        <v>138891</v>
      </c>
      <c r="K127" s="49" t="str">
        <f t="shared" si="3"/>
        <v/>
      </c>
      <c r="L127" s="47" t="e">
        <f t="shared" si="4"/>
        <v>#REF!</v>
      </c>
      <c r="M127" s="47" t="str">
        <f t="shared" si="5"/>
        <v>是</v>
      </c>
    </row>
    <row r="128" s="11" customFormat="1" ht="18.95" customHeight="1" spans="1:13">
      <c r="A128" s="29" t="s">
        <v>165</v>
      </c>
      <c r="B128" s="30" t="s">
        <v>165</v>
      </c>
      <c r="C128" s="30" t="s">
        <v>371</v>
      </c>
      <c r="D128" s="31" t="s">
        <v>372</v>
      </c>
      <c r="E128" s="30" t="s">
        <v>176</v>
      </c>
      <c r="F128" s="52" t="s">
        <v>170</v>
      </c>
      <c r="G128" s="36">
        <v>29751</v>
      </c>
      <c r="H128" s="38">
        <v>35975</v>
      </c>
      <c r="I128" s="38"/>
      <c r="J128" s="38"/>
      <c r="K128" s="49">
        <f t="shared" si="3"/>
        <v>0.209</v>
      </c>
      <c r="L128" s="47" t="str">
        <f t="shared" si="4"/>
        <v>是</v>
      </c>
      <c r="M128" s="47" t="str">
        <f t="shared" si="5"/>
        <v>否</v>
      </c>
    </row>
    <row r="129" s="11" customFormat="1" ht="18.95" customHeight="1" spans="1:13">
      <c r="A129" s="29" t="s">
        <v>165</v>
      </c>
      <c r="B129" s="30" t="s">
        <v>165</v>
      </c>
      <c r="C129" s="30" t="s">
        <v>371</v>
      </c>
      <c r="D129" s="31" t="s">
        <v>373</v>
      </c>
      <c r="E129" s="30" t="s">
        <v>176</v>
      </c>
      <c r="F129" s="52" t="s">
        <v>172</v>
      </c>
      <c r="G129" s="36">
        <v>8996</v>
      </c>
      <c r="H129" s="38">
        <v>7471</v>
      </c>
      <c r="I129" s="38"/>
      <c r="J129" s="38"/>
      <c r="K129" s="49">
        <f t="shared" si="3"/>
        <v>-0.17</v>
      </c>
      <c r="L129" s="47" t="str">
        <f t="shared" si="4"/>
        <v>是</v>
      </c>
      <c r="M129" s="47" t="str">
        <f t="shared" si="5"/>
        <v>否</v>
      </c>
    </row>
    <row r="130" s="11" customFormat="1" ht="18.95" customHeight="1" spans="1:13">
      <c r="A130" s="29" t="s">
        <v>165</v>
      </c>
      <c r="B130" s="30" t="s">
        <v>165</v>
      </c>
      <c r="C130" s="30" t="s">
        <v>371</v>
      </c>
      <c r="D130" s="31" t="s">
        <v>374</v>
      </c>
      <c r="E130" s="30" t="s">
        <v>176</v>
      </c>
      <c r="F130" s="52" t="s">
        <v>174</v>
      </c>
      <c r="G130" s="36">
        <v>216</v>
      </c>
      <c r="H130" s="38">
        <v>286</v>
      </c>
      <c r="I130" s="38"/>
      <c r="J130" s="38"/>
      <c r="K130" s="49">
        <f t="shared" si="3"/>
        <v>0.324</v>
      </c>
      <c r="L130" s="47" t="str">
        <f t="shared" si="4"/>
        <v>是</v>
      </c>
      <c r="M130" s="47" t="str">
        <f t="shared" si="5"/>
        <v>否</v>
      </c>
    </row>
    <row r="131" s="11" customFormat="1" ht="18.95" customHeight="1" spans="1:13">
      <c r="A131" s="29" t="s">
        <v>165</v>
      </c>
      <c r="B131" s="30" t="s">
        <v>165</v>
      </c>
      <c r="C131" s="30" t="s">
        <v>371</v>
      </c>
      <c r="D131" s="31" t="s">
        <v>376</v>
      </c>
      <c r="E131" s="30" t="s">
        <v>176</v>
      </c>
      <c r="F131" s="52" t="s">
        <v>375</v>
      </c>
      <c r="G131" s="36">
        <v>1837</v>
      </c>
      <c r="H131" s="38">
        <v>2707</v>
      </c>
      <c r="I131" s="38"/>
      <c r="J131" s="38"/>
      <c r="K131" s="49">
        <f t="shared" si="3"/>
        <v>0.474</v>
      </c>
      <c r="L131" s="47" t="str">
        <f t="shared" si="4"/>
        <v>是</v>
      </c>
      <c r="M131" s="47" t="str">
        <f t="shared" si="5"/>
        <v>否</v>
      </c>
    </row>
    <row r="132" s="11" customFormat="1" ht="18.95" customHeight="1" spans="1:13">
      <c r="A132" s="29" t="s">
        <v>165</v>
      </c>
      <c r="B132" s="30" t="s">
        <v>165</v>
      </c>
      <c r="C132" s="30" t="s">
        <v>371</v>
      </c>
      <c r="D132" s="31" t="s">
        <v>378</v>
      </c>
      <c r="E132" s="30" t="s">
        <v>176</v>
      </c>
      <c r="F132" s="52" t="s">
        <v>377</v>
      </c>
      <c r="G132" s="36">
        <v>65</v>
      </c>
      <c r="H132" s="38">
        <v>39</v>
      </c>
      <c r="I132" s="38"/>
      <c r="J132" s="38"/>
      <c r="K132" s="49">
        <f t="shared" ref="K132:K195" si="6">IF(ISERROR(H132/G132-1),"",H132/G132-1)</f>
        <v>-0.4</v>
      </c>
      <c r="L132" s="47" t="str">
        <f t="shared" ref="L132:L195" si="7">IF(F132&lt;&gt;"",IF(SUM(G132:H132)&lt;&gt;0,"是","否"),"空")</f>
        <v>是</v>
      </c>
      <c r="M132" s="47" t="str">
        <f t="shared" ref="M132:M195" si="8">IF(C132&lt;&gt;"",IF(OR(LEFT(C132,3)="205",LEFT(C132,3)="206",LEFT(C132,3)="207",LEFT(C132,3)="208",LEFT(C132,3)="210",LEFT(C132,3)="213"),"是","否"),"是")</f>
        <v>否</v>
      </c>
    </row>
    <row r="133" s="11" customFormat="1" ht="18.95" customHeight="1" spans="1:13">
      <c r="A133" s="29" t="s">
        <v>165</v>
      </c>
      <c r="B133" s="30" t="s">
        <v>165</v>
      </c>
      <c r="C133" s="30" t="s">
        <v>371</v>
      </c>
      <c r="D133" s="31" t="s">
        <v>380</v>
      </c>
      <c r="E133" s="30" t="s">
        <v>176</v>
      </c>
      <c r="F133" s="52" t="s">
        <v>379</v>
      </c>
      <c r="G133" s="36">
        <v>990</v>
      </c>
      <c r="H133" s="38">
        <v>980</v>
      </c>
      <c r="I133" s="38"/>
      <c r="J133" s="38"/>
      <c r="K133" s="49">
        <f t="shared" si="6"/>
        <v>-0.01</v>
      </c>
      <c r="L133" s="47" t="str">
        <f t="shared" si="7"/>
        <v>是</v>
      </c>
      <c r="M133" s="47" t="str">
        <f t="shared" si="8"/>
        <v>否</v>
      </c>
    </row>
    <row r="134" s="11" customFormat="1" ht="18.95" customHeight="1" spans="1:13">
      <c r="A134" s="29" t="s">
        <v>165</v>
      </c>
      <c r="B134" s="30" t="s">
        <v>165</v>
      </c>
      <c r="C134" s="30" t="s">
        <v>371</v>
      </c>
      <c r="D134" s="31" t="s">
        <v>382</v>
      </c>
      <c r="E134" s="30" t="s">
        <v>176</v>
      </c>
      <c r="F134" s="52" t="s">
        <v>381</v>
      </c>
      <c r="G134" s="36">
        <v>8916</v>
      </c>
      <c r="H134" s="38">
        <v>12391</v>
      </c>
      <c r="I134" s="38"/>
      <c r="J134" s="38"/>
      <c r="K134" s="49">
        <f t="shared" si="6"/>
        <v>0.39</v>
      </c>
      <c r="L134" s="47" t="str">
        <f t="shared" si="7"/>
        <v>是</v>
      </c>
      <c r="M134" s="47" t="str">
        <f t="shared" si="8"/>
        <v>否</v>
      </c>
    </row>
    <row r="135" s="11" customFormat="1" ht="18.95" customHeight="1" spans="1:13">
      <c r="A135" s="29" t="s">
        <v>165</v>
      </c>
      <c r="B135" s="30" t="s">
        <v>165</v>
      </c>
      <c r="C135" s="30" t="s">
        <v>371</v>
      </c>
      <c r="D135" s="31" t="s">
        <v>384</v>
      </c>
      <c r="E135" s="30" t="s">
        <v>176</v>
      </c>
      <c r="F135" s="52" t="s">
        <v>383</v>
      </c>
      <c r="G135" s="36">
        <v>52086</v>
      </c>
      <c r="H135" s="38">
        <v>54748</v>
      </c>
      <c r="I135" s="38"/>
      <c r="J135" s="38"/>
      <c r="K135" s="49">
        <f t="shared" si="6"/>
        <v>0.051</v>
      </c>
      <c r="L135" s="47" t="str">
        <f t="shared" si="7"/>
        <v>是</v>
      </c>
      <c r="M135" s="47" t="str">
        <f t="shared" si="8"/>
        <v>否</v>
      </c>
    </row>
    <row r="136" s="11" customFormat="1" ht="18.95" customHeight="1" spans="1:13">
      <c r="A136" s="29" t="s">
        <v>165</v>
      </c>
      <c r="B136" s="30" t="s">
        <v>165</v>
      </c>
      <c r="C136" s="30" t="s">
        <v>371</v>
      </c>
      <c r="D136" s="31" t="s">
        <v>385</v>
      </c>
      <c r="E136" s="30" t="s">
        <v>176</v>
      </c>
      <c r="F136" s="52" t="s">
        <v>189</v>
      </c>
      <c r="G136" s="36">
        <v>1361</v>
      </c>
      <c r="H136" s="38">
        <v>1943</v>
      </c>
      <c r="I136" s="38"/>
      <c r="J136" s="38"/>
      <c r="K136" s="49">
        <f t="shared" si="6"/>
        <v>0.428</v>
      </c>
      <c r="L136" s="47" t="str">
        <f t="shared" si="7"/>
        <v>是</v>
      </c>
      <c r="M136" s="47" t="str">
        <f t="shared" si="8"/>
        <v>否</v>
      </c>
    </row>
    <row r="137" s="11" customFormat="1" ht="18.95" customHeight="1" spans="1:13">
      <c r="A137" s="29" t="s">
        <v>165</v>
      </c>
      <c r="B137" s="30"/>
      <c r="C137" s="30" t="s">
        <v>371</v>
      </c>
      <c r="D137" s="31" t="s">
        <v>387</v>
      </c>
      <c r="E137" s="30" t="s">
        <v>176</v>
      </c>
      <c r="F137" s="51" t="s">
        <v>386</v>
      </c>
      <c r="G137" s="36">
        <v>19988</v>
      </c>
      <c r="H137" s="38">
        <v>22566</v>
      </c>
      <c r="I137" s="38"/>
      <c r="J137" s="38"/>
      <c r="K137" s="49">
        <f t="shared" si="6"/>
        <v>0.129</v>
      </c>
      <c r="L137" s="47" t="str">
        <f t="shared" si="7"/>
        <v>是</v>
      </c>
      <c r="M137" s="47" t="str">
        <f t="shared" si="8"/>
        <v>否</v>
      </c>
    </row>
    <row r="138" s="11" customFormat="1" ht="18.95" customHeight="1" spans="1:13">
      <c r="A138" s="29" t="s">
        <v>165</v>
      </c>
      <c r="B138" s="700" t="s">
        <v>167</v>
      </c>
      <c r="C138" s="30"/>
      <c r="D138" s="31" t="s">
        <v>389</v>
      </c>
      <c r="E138" s="30"/>
      <c r="F138" s="52" t="s">
        <v>388</v>
      </c>
      <c r="G138" s="36">
        <f>SUMIF($C137:$C1437,$D138,$G137:$G1437)</f>
        <v>1829</v>
      </c>
      <c r="H138" s="37" t="e">
        <f>VLOOKUP(F138,#REF!,2,0)</f>
        <v>#REF!</v>
      </c>
      <c r="I138" s="36"/>
      <c r="J138" s="36">
        <f>VLOOKUP(F138,'数据-全省决算数!'!$B:$C,2,0)</f>
        <v>2031</v>
      </c>
      <c r="K138" s="49" t="str">
        <f t="shared" si="6"/>
        <v/>
      </c>
      <c r="L138" s="47" t="e">
        <f t="shared" si="7"/>
        <v>#REF!</v>
      </c>
      <c r="M138" s="47" t="str">
        <f t="shared" si="8"/>
        <v>是</v>
      </c>
    </row>
    <row r="139" s="11" customFormat="1" ht="18.95" customHeight="1" spans="1:13">
      <c r="A139" s="29" t="s">
        <v>165</v>
      </c>
      <c r="B139" s="30" t="s">
        <v>165</v>
      </c>
      <c r="C139" s="30" t="s">
        <v>389</v>
      </c>
      <c r="D139" s="31" t="s">
        <v>390</v>
      </c>
      <c r="E139" s="30" t="s">
        <v>176</v>
      </c>
      <c r="F139" s="52" t="s">
        <v>170</v>
      </c>
      <c r="G139" s="36">
        <v>520</v>
      </c>
      <c r="H139" s="38">
        <v>596</v>
      </c>
      <c r="I139" s="38"/>
      <c r="J139" s="38"/>
      <c r="K139" s="49">
        <f t="shared" si="6"/>
        <v>0.146</v>
      </c>
      <c r="L139" s="47" t="str">
        <f t="shared" si="7"/>
        <v>是</v>
      </c>
      <c r="M139" s="47" t="str">
        <f t="shared" si="8"/>
        <v>否</v>
      </c>
    </row>
    <row r="140" s="11" customFormat="1" ht="18.95" customHeight="1" spans="1:13">
      <c r="A140" s="29" t="s">
        <v>165</v>
      </c>
      <c r="B140" s="30" t="s">
        <v>165</v>
      </c>
      <c r="C140" s="30" t="s">
        <v>389</v>
      </c>
      <c r="D140" s="31" t="s">
        <v>391</v>
      </c>
      <c r="E140" s="30" t="s">
        <v>176</v>
      </c>
      <c r="F140" s="52" t="s">
        <v>172</v>
      </c>
      <c r="G140" s="36">
        <v>860</v>
      </c>
      <c r="H140" s="38">
        <v>965</v>
      </c>
      <c r="I140" s="38"/>
      <c r="J140" s="38"/>
      <c r="K140" s="53">
        <f t="shared" si="6"/>
        <v>0.122</v>
      </c>
      <c r="L140" s="47" t="str">
        <f t="shared" si="7"/>
        <v>是</v>
      </c>
      <c r="M140" s="47" t="str">
        <f t="shared" si="8"/>
        <v>否</v>
      </c>
    </row>
    <row r="141" s="11" customFormat="1" ht="18.95" customHeight="1" spans="1:13">
      <c r="A141" s="29" t="s">
        <v>165</v>
      </c>
      <c r="B141" s="30" t="s">
        <v>165</v>
      </c>
      <c r="C141" s="30" t="s">
        <v>389</v>
      </c>
      <c r="D141" s="31" t="s">
        <v>392</v>
      </c>
      <c r="E141" s="30" t="s">
        <v>176</v>
      </c>
      <c r="F141" s="52" t="s">
        <v>174</v>
      </c>
      <c r="G141" s="36">
        <v>0</v>
      </c>
      <c r="H141" s="38">
        <v>0</v>
      </c>
      <c r="I141" s="38"/>
      <c r="J141" s="38"/>
      <c r="K141" s="53" t="str">
        <f t="shared" si="6"/>
        <v/>
      </c>
      <c r="L141" s="47" t="str">
        <f t="shared" si="7"/>
        <v>否</v>
      </c>
      <c r="M141" s="47" t="str">
        <f t="shared" si="8"/>
        <v>否</v>
      </c>
    </row>
    <row r="142" s="11" customFormat="1" ht="18.95" customHeight="1" spans="1:13">
      <c r="A142" s="29" t="s">
        <v>165</v>
      </c>
      <c r="B142" s="30" t="s">
        <v>165</v>
      </c>
      <c r="C142" s="30" t="s">
        <v>389</v>
      </c>
      <c r="D142" s="31" t="s">
        <v>394</v>
      </c>
      <c r="E142" s="30" t="s">
        <v>176</v>
      </c>
      <c r="F142" s="52" t="s">
        <v>393</v>
      </c>
      <c r="G142" s="36">
        <v>0</v>
      </c>
      <c r="H142" s="38">
        <v>0</v>
      </c>
      <c r="I142" s="38"/>
      <c r="J142" s="38"/>
      <c r="K142" s="49" t="str">
        <f t="shared" si="6"/>
        <v/>
      </c>
      <c r="L142" s="47" t="str">
        <f t="shared" si="7"/>
        <v>否</v>
      </c>
      <c r="M142" s="47" t="str">
        <f t="shared" si="8"/>
        <v>否</v>
      </c>
    </row>
    <row r="143" s="11" customFormat="1" ht="18.95" customHeight="1" spans="1:13">
      <c r="A143" s="29" t="s">
        <v>165</v>
      </c>
      <c r="B143" s="30" t="s">
        <v>165</v>
      </c>
      <c r="C143" s="30" t="s">
        <v>389</v>
      </c>
      <c r="D143" s="31" t="s">
        <v>396</v>
      </c>
      <c r="E143" s="30" t="s">
        <v>176</v>
      </c>
      <c r="F143" s="52" t="s">
        <v>395</v>
      </c>
      <c r="G143" s="36">
        <v>310</v>
      </c>
      <c r="H143" s="38">
        <v>261</v>
      </c>
      <c r="I143" s="38"/>
      <c r="J143" s="38"/>
      <c r="K143" s="49">
        <f t="shared" si="6"/>
        <v>-0.158</v>
      </c>
      <c r="L143" s="47" t="str">
        <f t="shared" si="7"/>
        <v>是</v>
      </c>
      <c r="M143" s="47" t="str">
        <f t="shared" si="8"/>
        <v>否</v>
      </c>
    </row>
    <row r="144" s="11" customFormat="1" ht="18.95" customHeight="1" spans="1:13">
      <c r="A144" s="29" t="s">
        <v>165</v>
      </c>
      <c r="B144" s="30" t="s">
        <v>165</v>
      </c>
      <c r="C144" s="30" t="s">
        <v>389</v>
      </c>
      <c r="D144" s="31" t="s">
        <v>398</v>
      </c>
      <c r="E144" s="30" t="s">
        <v>176</v>
      </c>
      <c r="F144" s="52" t="s">
        <v>397</v>
      </c>
      <c r="G144" s="36">
        <v>71</v>
      </c>
      <c r="H144" s="38">
        <v>21</v>
      </c>
      <c r="I144" s="38"/>
      <c r="J144" s="38"/>
      <c r="K144" s="53">
        <f t="shared" si="6"/>
        <v>-0.704</v>
      </c>
      <c r="L144" s="47" t="str">
        <f t="shared" si="7"/>
        <v>是</v>
      </c>
      <c r="M144" s="47" t="str">
        <f t="shared" si="8"/>
        <v>否</v>
      </c>
    </row>
    <row r="145" s="11" customFormat="1" ht="18.95" customHeight="1" spans="1:13">
      <c r="A145" s="29" t="s">
        <v>165</v>
      </c>
      <c r="B145" s="30" t="s">
        <v>165</v>
      </c>
      <c r="C145" s="30" t="s">
        <v>389</v>
      </c>
      <c r="D145" s="31" t="s">
        <v>400</v>
      </c>
      <c r="E145" s="30" t="s">
        <v>176</v>
      </c>
      <c r="F145" s="52" t="s">
        <v>399</v>
      </c>
      <c r="G145" s="36">
        <v>0</v>
      </c>
      <c r="H145" s="38">
        <v>0</v>
      </c>
      <c r="I145" s="38"/>
      <c r="J145" s="38"/>
      <c r="K145" s="53" t="str">
        <f t="shared" si="6"/>
        <v/>
      </c>
      <c r="L145" s="47" t="str">
        <f t="shared" si="7"/>
        <v>否</v>
      </c>
      <c r="M145" s="47" t="str">
        <f t="shared" si="8"/>
        <v>否</v>
      </c>
    </row>
    <row r="146" s="11" customFormat="1" ht="18.95" customHeight="1" spans="1:13">
      <c r="A146" s="29" t="s">
        <v>165</v>
      </c>
      <c r="B146" s="30" t="s">
        <v>165</v>
      </c>
      <c r="C146" s="30" t="s">
        <v>389</v>
      </c>
      <c r="D146" s="31" t="s">
        <v>402</v>
      </c>
      <c r="E146" s="30" t="s">
        <v>176</v>
      </c>
      <c r="F146" s="52" t="s">
        <v>401</v>
      </c>
      <c r="G146" s="36">
        <v>0</v>
      </c>
      <c r="H146" s="38">
        <v>0</v>
      </c>
      <c r="I146" s="38"/>
      <c r="J146" s="38"/>
      <c r="K146" s="49" t="str">
        <f t="shared" si="6"/>
        <v/>
      </c>
      <c r="L146" s="47" t="str">
        <f t="shared" si="7"/>
        <v>否</v>
      </c>
      <c r="M146" s="47" t="str">
        <f t="shared" si="8"/>
        <v>否</v>
      </c>
    </row>
    <row r="147" s="13" customFormat="1" ht="18.95" customHeight="1" spans="1:13">
      <c r="A147" s="29" t="s">
        <v>165</v>
      </c>
      <c r="B147" s="30" t="s">
        <v>165</v>
      </c>
      <c r="C147" s="30" t="s">
        <v>389</v>
      </c>
      <c r="D147" s="31" t="s">
        <v>404</v>
      </c>
      <c r="E147" s="30" t="s">
        <v>176</v>
      </c>
      <c r="F147" s="52" t="s">
        <v>403</v>
      </c>
      <c r="G147" s="36">
        <v>7</v>
      </c>
      <c r="H147" s="38">
        <v>7</v>
      </c>
      <c r="I147" s="38"/>
      <c r="J147" s="38"/>
      <c r="K147" s="49">
        <f t="shared" si="6"/>
        <v>0</v>
      </c>
      <c r="L147" s="47" t="str">
        <f t="shared" si="7"/>
        <v>是</v>
      </c>
      <c r="M147" s="47" t="str">
        <f t="shared" si="8"/>
        <v>否</v>
      </c>
    </row>
    <row r="148" s="11" customFormat="1" ht="18.95" customHeight="1" spans="1:13">
      <c r="A148" s="29" t="s">
        <v>165</v>
      </c>
      <c r="B148" s="30" t="s">
        <v>165</v>
      </c>
      <c r="C148" s="30" t="s">
        <v>389</v>
      </c>
      <c r="D148" s="31" t="s">
        <v>405</v>
      </c>
      <c r="E148" s="30" t="s">
        <v>176</v>
      </c>
      <c r="F148" s="52" t="s">
        <v>189</v>
      </c>
      <c r="G148" s="36">
        <v>54</v>
      </c>
      <c r="H148" s="38">
        <v>113</v>
      </c>
      <c r="I148" s="38"/>
      <c r="J148" s="38"/>
      <c r="K148" s="49">
        <f t="shared" si="6"/>
        <v>1.093</v>
      </c>
      <c r="L148" s="47" t="str">
        <f t="shared" si="7"/>
        <v>是</v>
      </c>
      <c r="M148" s="47" t="str">
        <f t="shared" si="8"/>
        <v>否</v>
      </c>
    </row>
    <row r="149" s="11" customFormat="1" ht="18.95" customHeight="1" spans="1:13">
      <c r="A149" s="29" t="s">
        <v>165</v>
      </c>
      <c r="B149" s="30"/>
      <c r="C149" s="30" t="s">
        <v>389</v>
      </c>
      <c r="D149" s="31" t="s">
        <v>407</v>
      </c>
      <c r="E149" s="30" t="s">
        <v>176</v>
      </c>
      <c r="F149" s="51" t="s">
        <v>406</v>
      </c>
      <c r="G149" s="36">
        <v>7</v>
      </c>
      <c r="H149" s="38">
        <v>68</v>
      </c>
      <c r="I149" s="38"/>
      <c r="J149" s="38"/>
      <c r="K149" s="49">
        <f t="shared" si="6"/>
        <v>8.714</v>
      </c>
      <c r="L149" s="47" t="str">
        <f t="shared" si="7"/>
        <v>是</v>
      </c>
      <c r="M149" s="47" t="str">
        <f t="shared" si="8"/>
        <v>否</v>
      </c>
    </row>
    <row r="150" s="11" customFormat="1" ht="18.95" customHeight="1" spans="1:13">
      <c r="A150" s="29" t="s">
        <v>165</v>
      </c>
      <c r="B150" s="700" t="s">
        <v>167</v>
      </c>
      <c r="C150" s="30"/>
      <c r="D150" s="31" t="s">
        <v>409</v>
      </c>
      <c r="E150" s="30"/>
      <c r="F150" s="52" t="s">
        <v>408</v>
      </c>
      <c r="G150" s="36">
        <f>SUMIF($C149:$C1449,$D150,$G149:$G1449)</f>
        <v>108829</v>
      </c>
      <c r="H150" s="37" t="e">
        <f>VLOOKUP(F150,#REF!,2,0)</f>
        <v>#REF!</v>
      </c>
      <c r="I150" s="36"/>
      <c r="J150" s="36">
        <f>VLOOKUP(F150,'数据-全省决算数!'!$B:$C,2,0)</f>
        <v>108575</v>
      </c>
      <c r="K150" s="49" t="str">
        <f t="shared" si="6"/>
        <v/>
      </c>
      <c r="L150" s="47" t="e">
        <f t="shared" si="7"/>
        <v>#REF!</v>
      </c>
      <c r="M150" s="47" t="str">
        <f t="shared" si="8"/>
        <v>是</v>
      </c>
    </row>
    <row r="151" s="11" customFormat="1" ht="18.95" customHeight="1" spans="1:13">
      <c r="A151" s="29" t="s">
        <v>165</v>
      </c>
      <c r="B151" s="30" t="s">
        <v>165</v>
      </c>
      <c r="C151" s="30" t="s">
        <v>409</v>
      </c>
      <c r="D151" s="31" t="s">
        <v>410</v>
      </c>
      <c r="E151" s="30" t="s">
        <v>176</v>
      </c>
      <c r="F151" s="52" t="s">
        <v>170</v>
      </c>
      <c r="G151" s="36">
        <v>77308</v>
      </c>
      <c r="H151" s="38">
        <v>82373</v>
      </c>
      <c r="I151" s="38"/>
      <c r="J151" s="38"/>
      <c r="K151" s="49">
        <f t="shared" si="6"/>
        <v>0.066</v>
      </c>
      <c r="L151" s="47" t="str">
        <f t="shared" si="7"/>
        <v>是</v>
      </c>
      <c r="M151" s="47" t="str">
        <f t="shared" si="8"/>
        <v>否</v>
      </c>
    </row>
    <row r="152" s="11" customFormat="1" ht="18.95" customHeight="1" spans="1:13">
      <c r="A152" s="29" t="s">
        <v>165</v>
      </c>
      <c r="B152" s="30" t="s">
        <v>165</v>
      </c>
      <c r="C152" s="30" t="s">
        <v>409</v>
      </c>
      <c r="D152" s="31" t="s">
        <v>411</v>
      </c>
      <c r="E152" s="30" t="s">
        <v>176</v>
      </c>
      <c r="F152" s="52" t="s">
        <v>172</v>
      </c>
      <c r="G152" s="36">
        <v>5998</v>
      </c>
      <c r="H152" s="38">
        <v>5738</v>
      </c>
      <c r="I152" s="38"/>
      <c r="J152" s="38"/>
      <c r="K152" s="49">
        <f t="shared" si="6"/>
        <v>-0.043</v>
      </c>
      <c r="L152" s="47" t="str">
        <f t="shared" si="7"/>
        <v>是</v>
      </c>
      <c r="M152" s="47" t="str">
        <f t="shared" si="8"/>
        <v>否</v>
      </c>
    </row>
    <row r="153" s="11" customFormat="1" ht="18.95" customHeight="1" spans="1:13">
      <c r="A153" s="29" t="s">
        <v>165</v>
      </c>
      <c r="B153" s="30" t="s">
        <v>165</v>
      </c>
      <c r="C153" s="30" t="s">
        <v>409</v>
      </c>
      <c r="D153" s="31" t="s">
        <v>412</v>
      </c>
      <c r="E153" s="30" t="s">
        <v>176</v>
      </c>
      <c r="F153" s="52" t="s">
        <v>174</v>
      </c>
      <c r="G153" s="36">
        <v>951</v>
      </c>
      <c r="H153" s="38">
        <v>415</v>
      </c>
      <c r="I153" s="38"/>
      <c r="J153" s="38"/>
      <c r="K153" s="49">
        <f t="shared" si="6"/>
        <v>-0.564</v>
      </c>
      <c r="L153" s="47" t="str">
        <f t="shared" si="7"/>
        <v>是</v>
      </c>
      <c r="M153" s="47" t="str">
        <f t="shared" si="8"/>
        <v>否</v>
      </c>
    </row>
    <row r="154" s="11" customFormat="1" ht="18.95" customHeight="1" spans="1:13">
      <c r="A154" s="29" t="s">
        <v>165</v>
      </c>
      <c r="B154" s="30" t="s">
        <v>165</v>
      </c>
      <c r="C154" s="30" t="s">
        <v>409</v>
      </c>
      <c r="D154" s="31" t="s">
        <v>414</v>
      </c>
      <c r="E154" s="30" t="s">
        <v>176</v>
      </c>
      <c r="F154" s="52" t="s">
        <v>413</v>
      </c>
      <c r="G154" s="36">
        <v>3957</v>
      </c>
      <c r="H154" s="38">
        <v>4446</v>
      </c>
      <c r="I154" s="38"/>
      <c r="J154" s="38"/>
      <c r="K154" s="49">
        <f t="shared" si="6"/>
        <v>0.124</v>
      </c>
      <c r="L154" s="47" t="str">
        <f t="shared" si="7"/>
        <v>是</v>
      </c>
      <c r="M154" s="47" t="str">
        <f t="shared" si="8"/>
        <v>否</v>
      </c>
    </row>
    <row r="155" s="11" customFormat="1" ht="18.95" customHeight="1" spans="1:13">
      <c r="A155" s="29" t="s">
        <v>165</v>
      </c>
      <c r="B155" s="30" t="s">
        <v>165</v>
      </c>
      <c r="C155" s="30" t="s">
        <v>409</v>
      </c>
      <c r="D155" s="31" t="s">
        <v>416</v>
      </c>
      <c r="E155" s="30" t="s">
        <v>176</v>
      </c>
      <c r="F155" s="52" t="s">
        <v>415</v>
      </c>
      <c r="G155" s="36">
        <v>8810</v>
      </c>
      <c r="H155" s="38">
        <v>4765</v>
      </c>
      <c r="I155" s="38"/>
      <c r="J155" s="38"/>
      <c r="K155" s="49">
        <f t="shared" si="6"/>
        <v>-0.459</v>
      </c>
      <c r="L155" s="47" t="str">
        <f t="shared" si="7"/>
        <v>是</v>
      </c>
      <c r="M155" s="47" t="str">
        <f t="shared" si="8"/>
        <v>否</v>
      </c>
    </row>
    <row r="156" s="11" customFormat="1" ht="18.95" customHeight="1" spans="1:13">
      <c r="A156" s="29" t="s">
        <v>165</v>
      </c>
      <c r="B156" s="30" t="s">
        <v>165</v>
      </c>
      <c r="C156" s="30" t="s">
        <v>409</v>
      </c>
      <c r="D156" s="31" t="s">
        <v>418</v>
      </c>
      <c r="E156" s="30" t="s">
        <v>176</v>
      </c>
      <c r="F156" s="52" t="s">
        <v>417</v>
      </c>
      <c r="G156" s="36">
        <v>2429</v>
      </c>
      <c r="H156" s="38">
        <v>1475</v>
      </c>
      <c r="I156" s="38"/>
      <c r="J156" s="38"/>
      <c r="K156" s="49">
        <f t="shared" si="6"/>
        <v>-0.393</v>
      </c>
      <c r="L156" s="47" t="str">
        <f t="shared" si="7"/>
        <v>是</v>
      </c>
      <c r="M156" s="47" t="str">
        <f t="shared" si="8"/>
        <v>否</v>
      </c>
    </row>
    <row r="157" s="11" customFormat="1" ht="18.95" customHeight="1" spans="1:13">
      <c r="A157" s="29" t="s">
        <v>165</v>
      </c>
      <c r="B157" s="30" t="s">
        <v>165</v>
      </c>
      <c r="C157" s="30" t="s">
        <v>409</v>
      </c>
      <c r="D157" s="31" t="s">
        <v>419</v>
      </c>
      <c r="E157" s="30" t="s">
        <v>176</v>
      </c>
      <c r="F157" s="52" t="s">
        <v>276</v>
      </c>
      <c r="G157" s="36">
        <v>319</v>
      </c>
      <c r="H157" s="38">
        <v>529</v>
      </c>
      <c r="I157" s="38"/>
      <c r="J157" s="38"/>
      <c r="K157" s="49">
        <f t="shared" si="6"/>
        <v>0.658</v>
      </c>
      <c r="L157" s="47" t="str">
        <f t="shared" si="7"/>
        <v>是</v>
      </c>
      <c r="M157" s="47" t="str">
        <f t="shared" si="8"/>
        <v>否</v>
      </c>
    </row>
    <row r="158" s="11" customFormat="1" ht="18.95" customHeight="1" spans="1:13">
      <c r="A158" s="29" t="s">
        <v>165</v>
      </c>
      <c r="B158" s="30" t="s">
        <v>165</v>
      </c>
      <c r="C158" s="30" t="s">
        <v>409</v>
      </c>
      <c r="D158" s="31" t="s">
        <v>420</v>
      </c>
      <c r="E158" s="30" t="s">
        <v>176</v>
      </c>
      <c r="F158" s="52" t="s">
        <v>189</v>
      </c>
      <c r="G158" s="36">
        <v>3524</v>
      </c>
      <c r="H158" s="38">
        <v>2370</v>
      </c>
      <c r="I158" s="38"/>
      <c r="J158" s="38"/>
      <c r="K158" s="49">
        <f t="shared" si="6"/>
        <v>-0.327</v>
      </c>
      <c r="L158" s="47" t="str">
        <f t="shared" si="7"/>
        <v>是</v>
      </c>
      <c r="M158" s="47" t="str">
        <f t="shared" si="8"/>
        <v>否</v>
      </c>
    </row>
    <row r="159" s="11" customFormat="1" ht="18.95" customHeight="1" spans="1:13">
      <c r="A159" s="29" t="s">
        <v>165</v>
      </c>
      <c r="B159" s="30"/>
      <c r="C159" s="30" t="s">
        <v>409</v>
      </c>
      <c r="D159" s="31" t="s">
        <v>422</v>
      </c>
      <c r="E159" s="30" t="s">
        <v>176</v>
      </c>
      <c r="F159" s="51" t="s">
        <v>421</v>
      </c>
      <c r="G159" s="36">
        <v>5533</v>
      </c>
      <c r="H159" s="38">
        <v>6249</v>
      </c>
      <c r="I159" s="38"/>
      <c r="J159" s="38"/>
      <c r="K159" s="49">
        <f t="shared" si="6"/>
        <v>0.129</v>
      </c>
      <c r="L159" s="47" t="str">
        <f t="shared" si="7"/>
        <v>是</v>
      </c>
      <c r="M159" s="47" t="str">
        <f t="shared" si="8"/>
        <v>否</v>
      </c>
    </row>
    <row r="160" s="11" customFormat="1" ht="18.95" customHeight="1" spans="1:13">
      <c r="A160" s="29" t="s">
        <v>165</v>
      </c>
      <c r="B160" s="700" t="s">
        <v>167</v>
      </c>
      <c r="C160" s="30"/>
      <c r="D160" s="31" t="s">
        <v>424</v>
      </c>
      <c r="E160" s="30"/>
      <c r="F160" s="52" t="s">
        <v>423</v>
      </c>
      <c r="G160" s="36">
        <f>SUMIF($C159:$C1459,$D160,$G159:$G1459)</f>
        <v>79441</v>
      </c>
      <c r="H160" s="37" t="e">
        <f>VLOOKUP(F160,#REF!,2,0)</f>
        <v>#REF!</v>
      </c>
      <c r="I160" s="36"/>
      <c r="J160" s="36">
        <f>VLOOKUP(F160,'数据-全省决算数!'!$B:$C,2,0)</f>
        <v>56230</v>
      </c>
      <c r="K160" s="49" t="str">
        <f t="shared" si="6"/>
        <v/>
      </c>
      <c r="L160" s="47" t="e">
        <f t="shared" si="7"/>
        <v>#REF!</v>
      </c>
      <c r="M160" s="47" t="str">
        <f t="shared" si="8"/>
        <v>是</v>
      </c>
    </row>
    <row r="161" s="11" customFormat="1" ht="18.95" customHeight="1" spans="1:13">
      <c r="A161" s="29" t="s">
        <v>165</v>
      </c>
      <c r="B161" s="30" t="s">
        <v>165</v>
      </c>
      <c r="C161" s="30" t="s">
        <v>424</v>
      </c>
      <c r="D161" s="31" t="s">
        <v>425</v>
      </c>
      <c r="E161" s="30" t="s">
        <v>176</v>
      </c>
      <c r="F161" s="52" t="s">
        <v>170</v>
      </c>
      <c r="G161" s="36">
        <v>16742</v>
      </c>
      <c r="H161" s="38">
        <v>18106</v>
      </c>
      <c r="I161" s="38"/>
      <c r="J161" s="38"/>
      <c r="K161" s="49">
        <f t="shared" si="6"/>
        <v>0.081</v>
      </c>
      <c r="L161" s="47" t="str">
        <f t="shared" si="7"/>
        <v>是</v>
      </c>
      <c r="M161" s="47" t="str">
        <f t="shared" si="8"/>
        <v>否</v>
      </c>
    </row>
    <row r="162" s="11" customFormat="1" ht="18.95" customHeight="1" spans="1:13">
      <c r="A162" s="29" t="s">
        <v>165</v>
      </c>
      <c r="B162" s="30" t="s">
        <v>165</v>
      </c>
      <c r="C162" s="30" t="s">
        <v>424</v>
      </c>
      <c r="D162" s="31" t="s">
        <v>426</v>
      </c>
      <c r="E162" s="30" t="s">
        <v>176</v>
      </c>
      <c r="F162" s="52" t="s">
        <v>172</v>
      </c>
      <c r="G162" s="36">
        <v>883</v>
      </c>
      <c r="H162" s="38">
        <v>1094</v>
      </c>
      <c r="I162" s="38"/>
      <c r="J162" s="38"/>
      <c r="K162" s="49">
        <f t="shared" si="6"/>
        <v>0.239</v>
      </c>
      <c r="L162" s="47" t="str">
        <f t="shared" si="7"/>
        <v>是</v>
      </c>
      <c r="M162" s="47" t="str">
        <f t="shared" si="8"/>
        <v>否</v>
      </c>
    </row>
    <row r="163" s="14" customFormat="1" ht="18.95" customHeight="1" spans="1:13">
      <c r="A163" s="29" t="s">
        <v>165</v>
      </c>
      <c r="B163" s="30" t="s">
        <v>165</v>
      </c>
      <c r="C163" s="30" t="s">
        <v>424</v>
      </c>
      <c r="D163" s="31" t="s">
        <v>427</v>
      </c>
      <c r="E163" s="30" t="s">
        <v>176</v>
      </c>
      <c r="F163" s="52" t="s">
        <v>174</v>
      </c>
      <c r="G163" s="36">
        <v>62</v>
      </c>
      <c r="H163" s="38">
        <v>73</v>
      </c>
      <c r="I163" s="38"/>
      <c r="J163" s="38"/>
      <c r="K163" s="49">
        <f t="shared" si="6"/>
        <v>0.177</v>
      </c>
      <c r="L163" s="47" t="str">
        <f t="shared" si="7"/>
        <v>是</v>
      </c>
      <c r="M163" s="47" t="str">
        <f t="shared" si="8"/>
        <v>否</v>
      </c>
    </row>
    <row r="164" s="11" customFormat="1" ht="18.95" customHeight="1" spans="1:13">
      <c r="A164" s="29" t="s">
        <v>165</v>
      </c>
      <c r="B164" s="30" t="s">
        <v>165</v>
      </c>
      <c r="C164" s="30" t="s">
        <v>424</v>
      </c>
      <c r="D164" s="31" t="s">
        <v>429</v>
      </c>
      <c r="E164" s="30" t="s">
        <v>176</v>
      </c>
      <c r="F164" s="52" t="s">
        <v>428</v>
      </c>
      <c r="G164" s="36">
        <v>160</v>
      </c>
      <c r="H164" s="38">
        <v>113</v>
      </c>
      <c r="I164" s="38"/>
      <c r="J164" s="38"/>
      <c r="K164" s="49">
        <f t="shared" si="6"/>
        <v>-0.294</v>
      </c>
      <c r="L164" s="47" t="str">
        <f t="shared" si="7"/>
        <v>是</v>
      </c>
      <c r="M164" s="47" t="str">
        <f t="shared" si="8"/>
        <v>否</v>
      </c>
    </row>
    <row r="165" s="11" customFormat="1" ht="18.95" customHeight="1" spans="1:13">
      <c r="A165" s="29" t="s">
        <v>165</v>
      </c>
      <c r="B165" s="30" t="s">
        <v>165</v>
      </c>
      <c r="C165" s="30" t="s">
        <v>424</v>
      </c>
      <c r="D165" s="31" t="s">
        <v>431</v>
      </c>
      <c r="E165" s="30" t="s">
        <v>176</v>
      </c>
      <c r="F165" s="52" t="s">
        <v>430</v>
      </c>
      <c r="G165" s="36">
        <v>0</v>
      </c>
      <c r="H165" s="38">
        <v>2</v>
      </c>
      <c r="I165" s="38"/>
      <c r="J165" s="38"/>
      <c r="K165" s="49" t="str">
        <f t="shared" si="6"/>
        <v/>
      </c>
      <c r="L165" s="47" t="str">
        <f t="shared" si="7"/>
        <v>是</v>
      </c>
      <c r="M165" s="47" t="str">
        <f t="shared" si="8"/>
        <v>否</v>
      </c>
    </row>
    <row r="166" s="11" customFormat="1" ht="18.95" customHeight="1" spans="1:13">
      <c r="A166" s="29" t="s">
        <v>165</v>
      </c>
      <c r="B166" s="30" t="s">
        <v>165</v>
      </c>
      <c r="C166" s="30" t="s">
        <v>424</v>
      </c>
      <c r="D166" s="31" t="s">
        <v>433</v>
      </c>
      <c r="E166" s="30" t="s">
        <v>176</v>
      </c>
      <c r="F166" s="52" t="s">
        <v>432</v>
      </c>
      <c r="G166" s="36">
        <v>12083</v>
      </c>
      <c r="H166" s="38">
        <v>8698</v>
      </c>
      <c r="I166" s="38"/>
      <c r="J166" s="38"/>
      <c r="K166" s="49">
        <f t="shared" si="6"/>
        <v>-0.28</v>
      </c>
      <c r="L166" s="47" t="str">
        <f t="shared" si="7"/>
        <v>是</v>
      </c>
      <c r="M166" s="47" t="str">
        <f t="shared" si="8"/>
        <v>否</v>
      </c>
    </row>
    <row r="167" s="11" customFormat="1" ht="18.95" customHeight="1" spans="1:13">
      <c r="A167" s="29" t="s">
        <v>165</v>
      </c>
      <c r="B167" s="30" t="s">
        <v>165</v>
      </c>
      <c r="C167" s="30" t="s">
        <v>424</v>
      </c>
      <c r="D167" s="31" t="s">
        <v>435</v>
      </c>
      <c r="E167" s="30" t="s">
        <v>176</v>
      </c>
      <c r="F167" s="52" t="s">
        <v>434</v>
      </c>
      <c r="G167" s="36">
        <v>30</v>
      </c>
      <c r="H167" s="38">
        <v>514</v>
      </c>
      <c r="I167" s="38"/>
      <c r="J167" s="38"/>
      <c r="K167" s="49">
        <f t="shared" si="6"/>
        <v>16.133</v>
      </c>
      <c r="L167" s="47" t="str">
        <f t="shared" si="7"/>
        <v>是</v>
      </c>
      <c r="M167" s="47" t="str">
        <f t="shared" si="8"/>
        <v>否</v>
      </c>
    </row>
    <row r="168" s="11" customFormat="1" ht="18.95" customHeight="1" spans="1:13">
      <c r="A168" s="29" t="s">
        <v>165</v>
      </c>
      <c r="B168" s="30" t="s">
        <v>165</v>
      </c>
      <c r="C168" s="30" t="s">
        <v>424</v>
      </c>
      <c r="D168" s="31" t="s">
        <v>437</v>
      </c>
      <c r="E168" s="30" t="s">
        <v>176</v>
      </c>
      <c r="F168" s="52" t="s">
        <v>436</v>
      </c>
      <c r="G168" s="36">
        <v>0</v>
      </c>
      <c r="H168" s="38">
        <v>14</v>
      </c>
      <c r="I168" s="38"/>
      <c r="J168" s="38"/>
      <c r="K168" s="49" t="str">
        <f t="shared" si="6"/>
        <v/>
      </c>
      <c r="L168" s="47" t="str">
        <f t="shared" si="7"/>
        <v>是</v>
      </c>
      <c r="M168" s="47" t="str">
        <f t="shared" si="8"/>
        <v>否</v>
      </c>
    </row>
    <row r="169" s="14" customFormat="1" ht="18.95" customHeight="1" spans="1:13">
      <c r="A169" s="29" t="s">
        <v>165</v>
      </c>
      <c r="B169" s="30" t="s">
        <v>165</v>
      </c>
      <c r="C169" s="30" t="s">
        <v>424</v>
      </c>
      <c r="D169" s="31" t="s">
        <v>439</v>
      </c>
      <c r="E169" s="30" t="s">
        <v>176</v>
      </c>
      <c r="F169" s="52" t="s">
        <v>438</v>
      </c>
      <c r="G169" s="36">
        <v>996</v>
      </c>
      <c r="H169" s="38">
        <v>1134</v>
      </c>
      <c r="I169" s="38"/>
      <c r="J169" s="38"/>
      <c r="K169" s="49">
        <f t="shared" si="6"/>
        <v>0.139</v>
      </c>
      <c r="L169" s="47" t="str">
        <f t="shared" si="7"/>
        <v>是</v>
      </c>
      <c r="M169" s="47" t="str">
        <f t="shared" si="8"/>
        <v>否</v>
      </c>
    </row>
    <row r="170" s="11" customFormat="1" ht="18.95" customHeight="1" spans="1:13">
      <c r="A170" s="29" t="s">
        <v>165</v>
      </c>
      <c r="B170" s="30" t="s">
        <v>165</v>
      </c>
      <c r="C170" s="30" t="s">
        <v>424</v>
      </c>
      <c r="D170" s="31" t="s">
        <v>440</v>
      </c>
      <c r="E170" s="30" t="s">
        <v>176</v>
      </c>
      <c r="F170" s="52" t="s">
        <v>276</v>
      </c>
      <c r="G170" s="36">
        <v>594</v>
      </c>
      <c r="H170" s="38">
        <v>598</v>
      </c>
      <c r="I170" s="38"/>
      <c r="J170" s="38"/>
      <c r="K170" s="49">
        <f t="shared" si="6"/>
        <v>0.007</v>
      </c>
      <c r="L170" s="47" t="str">
        <f t="shared" si="7"/>
        <v>是</v>
      </c>
      <c r="M170" s="47" t="str">
        <f t="shared" si="8"/>
        <v>否</v>
      </c>
    </row>
    <row r="171" s="11" customFormat="1" ht="18.95" customHeight="1" spans="1:13">
      <c r="A171" s="29" t="s">
        <v>165</v>
      </c>
      <c r="B171" s="30" t="s">
        <v>165</v>
      </c>
      <c r="C171" s="30" t="s">
        <v>424</v>
      </c>
      <c r="D171" s="31" t="s">
        <v>441</v>
      </c>
      <c r="E171" s="30" t="s">
        <v>176</v>
      </c>
      <c r="F171" s="52" t="s">
        <v>189</v>
      </c>
      <c r="G171" s="36">
        <v>9466</v>
      </c>
      <c r="H171" s="38">
        <v>11748</v>
      </c>
      <c r="I171" s="38"/>
      <c r="J171" s="38"/>
      <c r="K171" s="49">
        <f t="shared" si="6"/>
        <v>0.241</v>
      </c>
      <c r="L171" s="47" t="str">
        <f t="shared" si="7"/>
        <v>是</v>
      </c>
      <c r="M171" s="47" t="str">
        <f t="shared" si="8"/>
        <v>否</v>
      </c>
    </row>
    <row r="172" s="11" customFormat="1" ht="18.95" customHeight="1" spans="1:13">
      <c r="A172" s="29" t="s">
        <v>165</v>
      </c>
      <c r="B172" s="30"/>
      <c r="C172" s="30" t="s">
        <v>424</v>
      </c>
      <c r="D172" s="31" t="s">
        <v>443</v>
      </c>
      <c r="E172" s="30" t="s">
        <v>176</v>
      </c>
      <c r="F172" s="51" t="s">
        <v>442</v>
      </c>
      <c r="G172" s="36">
        <v>38425</v>
      </c>
      <c r="H172" s="38">
        <v>14137</v>
      </c>
      <c r="I172" s="38"/>
      <c r="J172" s="38"/>
      <c r="K172" s="49">
        <f t="shared" si="6"/>
        <v>-0.632</v>
      </c>
      <c r="L172" s="47" t="str">
        <f t="shared" si="7"/>
        <v>是</v>
      </c>
      <c r="M172" s="47" t="str">
        <f t="shared" si="8"/>
        <v>否</v>
      </c>
    </row>
    <row r="173" s="14" customFormat="1" ht="18.95" customHeight="1" spans="1:13">
      <c r="A173" s="29" t="s">
        <v>165</v>
      </c>
      <c r="B173" s="700" t="s">
        <v>167</v>
      </c>
      <c r="C173" s="30"/>
      <c r="D173" s="31" t="s">
        <v>445</v>
      </c>
      <c r="E173" s="30"/>
      <c r="F173" s="52" t="s">
        <v>444</v>
      </c>
      <c r="G173" s="36">
        <f>SUMIF($C172:$C1472,$D173,$G172:$G1472)</f>
        <v>61806</v>
      </c>
      <c r="H173" s="37" t="e">
        <f>VLOOKUP(F173,#REF!,2,0)</f>
        <v>#REF!</v>
      </c>
      <c r="I173" s="36"/>
      <c r="J173" s="36">
        <f>VLOOKUP(F173,'数据-全省决算数!'!$B:$C,2,0)</f>
        <v>61404</v>
      </c>
      <c r="K173" s="49" t="str">
        <f t="shared" si="6"/>
        <v/>
      </c>
      <c r="L173" s="47" t="e">
        <f t="shared" si="7"/>
        <v>#REF!</v>
      </c>
      <c r="M173" s="47" t="str">
        <f t="shared" si="8"/>
        <v>是</v>
      </c>
    </row>
    <row r="174" s="11" customFormat="1" ht="18.95" customHeight="1" spans="1:13">
      <c r="A174" s="29" t="s">
        <v>165</v>
      </c>
      <c r="B174" s="30" t="s">
        <v>165</v>
      </c>
      <c r="C174" s="30" t="s">
        <v>445</v>
      </c>
      <c r="D174" s="31" t="s">
        <v>446</v>
      </c>
      <c r="E174" s="30" t="s">
        <v>176</v>
      </c>
      <c r="F174" s="52" t="s">
        <v>170</v>
      </c>
      <c r="G174" s="36">
        <v>11467</v>
      </c>
      <c r="H174" s="38">
        <v>15252</v>
      </c>
      <c r="I174" s="38"/>
      <c r="J174" s="38"/>
      <c r="K174" s="49">
        <f t="shared" si="6"/>
        <v>0.33</v>
      </c>
      <c r="L174" s="47" t="str">
        <f t="shared" si="7"/>
        <v>是</v>
      </c>
      <c r="M174" s="47" t="str">
        <f t="shared" si="8"/>
        <v>否</v>
      </c>
    </row>
    <row r="175" s="11" customFormat="1" ht="18.95" customHeight="1" spans="1:13">
      <c r="A175" s="29" t="s">
        <v>165</v>
      </c>
      <c r="B175" s="30" t="s">
        <v>165</v>
      </c>
      <c r="C175" s="30" t="s">
        <v>445</v>
      </c>
      <c r="D175" s="31" t="s">
        <v>447</v>
      </c>
      <c r="E175" s="30" t="s">
        <v>176</v>
      </c>
      <c r="F175" s="52" t="s">
        <v>172</v>
      </c>
      <c r="G175" s="36">
        <v>1656</v>
      </c>
      <c r="H175" s="38">
        <v>1775</v>
      </c>
      <c r="I175" s="38"/>
      <c r="J175" s="38"/>
      <c r="K175" s="49">
        <f t="shared" si="6"/>
        <v>0.072</v>
      </c>
      <c r="L175" s="47" t="str">
        <f t="shared" si="7"/>
        <v>是</v>
      </c>
      <c r="M175" s="47" t="str">
        <f t="shared" si="8"/>
        <v>否</v>
      </c>
    </row>
    <row r="176" s="14" customFormat="1" ht="18.95" customHeight="1" spans="1:13">
      <c r="A176" s="29" t="s">
        <v>165</v>
      </c>
      <c r="B176" s="30" t="s">
        <v>165</v>
      </c>
      <c r="C176" s="30" t="s">
        <v>445</v>
      </c>
      <c r="D176" s="31" t="s">
        <v>448</v>
      </c>
      <c r="E176" s="30" t="s">
        <v>176</v>
      </c>
      <c r="F176" s="52" t="s">
        <v>174</v>
      </c>
      <c r="G176" s="36">
        <v>280</v>
      </c>
      <c r="H176" s="38">
        <v>157</v>
      </c>
      <c r="I176" s="38"/>
      <c r="J176" s="38"/>
      <c r="K176" s="49">
        <f t="shared" si="6"/>
        <v>-0.439</v>
      </c>
      <c r="L176" s="47" t="str">
        <f t="shared" si="7"/>
        <v>是</v>
      </c>
      <c r="M176" s="47" t="str">
        <f t="shared" si="8"/>
        <v>否</v>
      </c>
    </row>
    <row r="177" s="14" customFormat="1" ht="18.95" customHeight="1" spans="1:13">
      <c r="A177" s="29" t="s">
        <v>165</v>
      </c>
      <c r="B177" s="30" t="s">
        <v>165</v>
      </c>
      <c r="C177" s="30" t="s">
        <v>445</v>
      </c>
      <c r="D177" s="31" t="s">
        <v>450</v>
      </c>
      <c r="E177" s="30" t="s">
        <v>176</v>
      </c>
      <c r="F177" s="52" t="s">
        <v>449</v>
      </c>
      <c r="G177" s="36">
        <v>25466</v>
      </c>
      <c r="H177" s="38">
        <v>21388</v>
      </c>
      <c r="I177" s="38"/>
      <c r="J177" s="38"/>
      <c r="K177" s="49">
        <f t="shared" si="6"/>
        <v>-0.16</v>
      </c>
      <c r="L177" s="47" t="str">
        <f t="shared" si="7"/>
        <v>是</v>
      </c>
      <c r="M177" s="47" t="str">
        <f t="shared" si="8"/>
        <v>否</v>
      </c>
    </row>
    <row r="178" s="14" customFormat="1" ht="18.95" customHeight="1" spans="1:13">
      <c r="A178" s="29" t="s">
        <v>165</v>
      </c>
      <c r="B178" s="30" t="s">
        <v>165</v>
      </c>
      <c r="C178" s="30" t="s">
        <v>445</v>
      </c>
      <c r="D178" s="31" t="s">
        <v>451</v>
      </c>
      <c r="E178" s="30" t="s">
        <v>176</v>
      </c>
      <c r="F178" s="52" t="s">
        <v>189</v>
      </c>
      <c r="G178" s="36">
        <v>673</v>
      </c>
      <c r="H178" s="38">
        <v>1054</v>
      </c>
      <c r="I178" s="38"/>
      <c r="J178" s="38"/>
      <c r="K178" s="49">
        <f t="shared" si="6"/>
        <v>0.566</v>
      </c>
      <c r="L178" s="47" t="str">
        <f t="shared" si="7"/>
        <v>是</v>
      </c>
      <c r="M178" s="47" t="str">
        <f t="shared" si="8"/>
        <v>否</v>
      </c>
    </row>
    <row r="179" s="14" customFormat="1" ht="18.95" customHeight="1" spans="1:13">
      <c r="A179" s="29" t="s">
        <v>165</v>
      </c>
      <c r="B179" s="30"/>
      <c r="C179" s="30" t="s">
        <v>445</v>
      </c>
      <c r="D179" s="31" t="s">
        <v>453</v>
      </c>
      <c r="E179" s="30" t="s">
        <v>176</v>
      </c>
      <c r="F179" s="51" t="s">
        <v>452</v>
      </c>
      <c r="G179" s="36">
        <v>22264</v>
      </c>
      <c r="H179" s="38">
        <v>21878</v>
      </c>
      <c r="I179" s="38"/>
      <c r="J179" s="38"/>
      <c r="K179" s="49">
        <f t="shared" si="6"/>
        <v>-0.017</v>
      </c>
      <c r="L179" s="47" t="str">
        <f t="shared" si="7"/>
        <v>是</v>
      </c>
      <c r="M179" s="47" t="str">
        <f t="shared" si="8"/>
        <v>否</v>
      </c>
    </row>
    <row r="180" s="14" customFormat="1" ht="18.95" customHeight="1" spans="1:13">
      <c r="A180" s="29" t="s">
        <v>165</v>
      </c>
      <c r="B180" s="700" t="s">
        <v>167</v>
      </c>
      <c r="C180" s="30"/>
      <c r="D180" s="31" t="s">
        <v>455</v>
      </c>
      <c r="E180" s="30"/>
      <c r="F180" s="52" t="s">
        <v>454</v>
      </c>
      <c r="G180" s="36">
        <f>SUMIF($C179:$C1479,$D180,$G179:$G1479)</f>
        <v>23432</v>
      </c>
      <c r="H180" s="37" t="e">
        <f>VLOOKUP(F180,#REF!,2,0)</f>
        <v>#REF!</v>
      </c>
      <c r="I180" s="36"/>
      <c r="J180" s="36">
        <f>VLOOKUP(F180,'数据-全省决算数!'!$B:$C,2,0)</f>
        <v>21993</v>
      </c>
      <c r="K180" s="49" t="str">
        <f t="shared" si="6"/>
        <v/>
      </c>
      <c r="L180" s="47" t="e">
        <f t="shared" si="7"/>
        <v>#REF!</v>
      </c>
      <c r="M180" s="47" t="str">
        <f t="shared" si="8"/>
        <v>是</v>
      </c>
    </row>
    <row r="181" s="14" customFormat="1" ht="18.95" customHeight="1" spans="1:13">
      <c r="A181" s="29" t="s">
        <v>165</v>
      </c>
      <c r="B181" s="30" t="s">
        <v>165</v>
      </c>
      <c r="C181" s="30" t="s">
        <v>455</v>
      </c>
      <c r="D181" s="31" t="s">
        <v>456</v>
      </c>
      <c r="E181" s="30" t="s">
        <v>176</v>
      </c>
      <c r="F181" s="52" t="s">
        <v>170</v>
      </c>
      <c r="G181" s="36">
        <v>2987</v>
      </c>
      <c r="H181" s="38">
        <v>2514</v>
      </c>
      <c r="I181" s="38"/>
      <c r="J181" s="38"/>
      <c r="K181" s="49">
        <f t="shared" si="6"/>
        <v>-0.158</v>
      </c>
      <c r="L181" s="47" t="str">
        <f t="shared" si="7"/>
        <v>是</v>
      </c>
      <c r="M181" s="47" t="str">
        <f t="shared" si="8"/>
        <v>否</v>
      </c>
    </row>
    <row r="182" s="14" customFormat="1" ht="18.95" customHeight="1" spans="1:13">
      <c r="A182" s="29" t="s">
        <v>165</v>
      </c>
      <c r="B182" s="30" t="s">
        <v>165</v>
      </c>
      <c r="C182" s="30" t="s">
        <v>455</v>
      </c>
      <c r="D182" s="31" t="s">
        <v>457</v>
      </c>
      <c r="E182" s="30" t="s">
        <v>176</v>
      </c>
      <c r="F182" s="52" t="s">
        <v>172</v>
      </c>
      <c r="G182" s="36">
        <v>602</v>
      </c>
      <c r="H182" s="38">
        <v>407</v>
      </c>
      <c r="I182" s="38"/>
      <c r="J182" s="38"/>
      <c r="K182" s="53">
        <f t="shared" si="6"/>
        <v>-0.324</v>
      </c>
      <c r="L182" s="47" t="str">
        <f t="shared" si="7"/>
        <v>是</v>
      </c>
      <c r="M182" s="47" t="str">
        <f t="shared" si="8"/>
        <v>否</v>
      </c>
    </row>
    <row r="183" s="14" customFormat="1" ht="18.95" customHeight="1" spans="1:13">
      <c r="A183" s="29" t="s">
        <v>165</v>
      </c>
      <c r="B183" s="30" t="s">
        <v>165</v>
      </c>
      <c r="C183" s="30" t="s">
        <v>455</v>
      </c>
      <c r="D183" s="31" t="s">
        <v>458</v>
      </c>
      <c r="E183" s="30" t="s">
        <v>176</v>
      </c>
      <c r="F183" s="52" t="s">
        <v>174</v>
      </c>
      <c r="G183" s="36">
        <v>0</v>
      </c>
      <c r="H183" s="38">
        <v>0</v>
      </c>
      <c r="I183" s="38"/>
      <c r="J183" s="38"/>
      <c r="K183" s="49" t="str">
        <f t="shared" si="6"/>
        <v/>
      </c>
      <c r="L183" s="47" t="str">
        <f t="shared" si="7"/>
        <v>否</v>
      </c>
      <c r="M183" s="47" t="str">
        <f t="shared" si="8"/>
        <v>否</v>
      </c>
    </row>
    <row r="184" s="14" customFormat="1" ht="18.95" customHeight="1" spans="1:13">
      <c r="A184" s="29" t="s">
        <v>165</v>
      </c>
      <c r="B184" s="30" t="s">
        <v>165</v>
      </c>
      <c r="C184" s="30" t="s">
        <v>455</v>
      </c>
      <c r="D184" s="31" t="s">
        <v>460</v>
      </c>
      <c r="E184" s="30" t="s">
        <v>176</v>
      </c>
      <c r="F184" s="52" t="s">
        <v>459</v>
      </c>
      <c r="G184" s="36">
        <v>9846</v>
      </c>
      <c r="H184" s="38">
        <v>5442</v>
      </c>
      <c r="I184" s="38"/>
      <c r="J184" s="38"/>
      <c r="K184" s="49">
        <f t="shared" si="6"/>
        <v>-0.447</v>
      </c>
      <c r="L184" s="47" t="str">
        <f t="shared" si="7"/>
        <v>是</v>
      </c>
      <c r="M184" s="47" t="str">
        <f t="shared" si="8"/>
        <v>否</v>
      </c>
    </row>
    <row r="185" s="14" customFormat="1" ht="18.95" customHeight="1" spans="1:13">
      <c r="A185" s="29" t="s">
        <v>165</v>
      </c>
      <c r="B185" s="30" t="s">
        <v>165</v>
      </c>
      <c r="C185" s="30" t="s">
        <v>455</v>
      </c>
      <c r="D185" s="31" t="s">
        <v>461</v>
      </c>
      <c r="E185" s="30" t="s">
        <v>176</v>
      </c>
      <c r="F185" s="52" t="s">
        <v>189</v>
      </c>
      <c r="G185" s="36">
        <v>239</v>
      </c>
      <c r="H185" s="38">
        <v>305</v>
      </c>
      <c r="I185" s="38"/>
      <c r="J185" s="38"/>
      <c r="K185" s="49">
        <f t="shared" si="6"/>
        <v>0.276</v>
      </c>
      <c r="L185" s="47" t="str">
        <f t="shared" si="7"/>
        <v>是</v>
      </c>
      <c r="M185" s="47" t="str">
        <f t="shared" si="8"/>
        <v>否</v>
      </c>
    </row>
    <row r="186" s="14" customFormat="1" ht="18.95" customHeight="1" spans="1:13">
      <c r="A186" s="29" t="s">
        <v>165</v>
      </c>
      <c r="B186" s="30"/>
      <c r="C186" s="30" t="s">
        <v>455</v>
      </c>
      <c r="D186" s="31" t="s">
        <v>463</v>
      </c>
      <c r="E186" s="30" t="s">
        <v>176</v>
      </c>
      <c r="F186" s="51" t="s">
        <v>462</v>
      </c>
      <c r="G186" s="36">
        <v>9758</v>
      </c>
      <c r="H186" s="38">
        <v>13333</v>
      </c>
      <c r="I186" s="38"/>
      <c r="J186" s="38"/>
      <c r="K186" s="49">
        <f t="shared" si="6"/>
        <v>0.366</v>
      </c>
      <c r="L186" s="47" t="str">
        <f t="shared" si="7"/>
        <v>是</v>
      </c>
      <c r="M186" s="47" t="str">
        <f t="shared" si="8"/>
        <v>否</v>
      </c>
    </row>
    <row r="187" s="11" customFormat="1" ht="18.95" customHeight="1" spans="1:13">
      <c r="A187" s="29" t="s">
        <v>165</v>
      </c>
      <c r="B187" s="700" t="s">
        <v>167</v>
      </c>
      <c r="C187" s="30"/>
      <c r="D187" s="31" t="s">
        <v>465</v>
      </c>
      <c r="E187" s="30"/>
      <c r="F187" s="52" t="s">
        <v>464</v>
      </c>
      <c r="G187" s="36">
        <f>SUMIF($C186:$C1486,$D187,$G186:$G1486)</f>
        <v>11992</v>
      </c>
      <c r="H187" s="37" t="e">
        <f>VLOOKUP(F187,#REF!,2,0)</f>
        <v>#REF!</v>
      </c>
      <c r="I187" s="36"/>
      <c r="J187" s="36">
        <f>VLOOKUP(F187,'数据-全省决算数!'!$B:$C,2,0)</f>
        <v>12603</v>
      </c>
      <c r="K187" s="49" t="str">
        <f t="shared" si="6"/>
        <v/>
      </c>
      <c r="L187" s="47" t="e">
        <f t="shared" si="7"/>
        <v>#REF!</v>
      </c>
      <c r="M187" s="47" t="str">
        <f t="shared" si="8"/>
        <v>是</v>
      </c>
    </row>
    <row r="188" s="11" customFormat="1" ht="18.95" customHeight="1" spans="1:13">
      <c r="A188" s="29" t="s">
        <v>165</v>
      </c>
      <c r="B188" s="30" t="s">
        <v>165</v>
      </c>
      <c r="C188" s="30" t="s">
        <v>465</v>
      </c>
      <c r="D188" s="31" t="s">
        <v>466</v>
      </c>
      <c r="E188" s="30" t="s">
        <v>176</v>
      </c>
      <c r="F188" s="52" t="s">
        <v>170</v>
      </c>
      <c r="G188" s="36">
        <v>2847</v>
      </c>
      <c r="H188" s="38">
        <v>3393</v>
      </c>
      <c r="I188" s="38"/>
      <c r="J188" s="38"/>
      <c r="K188" s="49">
        <f t="shared" si="6"/>
        <v>0.192</v>
      </c>
      <c r="L188" s="47" t="str">
        <f t="shared" si="7"/>
        <v>是</v>
      </c>
      <c r="M188" s="47" t="str">
        <f t="shared" si="8"/>
        <v>否</v>
      </c>
    </row>
    <row r="189" s="11" customFormat="1" ht="18.75" customHeight="1" spans="1:13">
      <c r="A189" s="29" t="s">
        <v>165</v>
      </c>
      <c r="B189" s="30" t="s">
        <v>165</v>
      </c>
      <c r="C189" s="30" t="s">
        <v>465</v>
      </c>
      <c r="D189" s="31" t="s">
        <v>467</v>
      </c>
      <c r="E189" s="30" t="s">
        <v>176</v>
      </c>
      <c r="F189" s="52" t="s">
        <v>172</v>
      </c>
      <c r="G189" s="36">
        <v>165</v>
      </c>
      <c r="H189" s="38">
        <v>159</v>
      </c>
      <c r="I189" s="38"/>
      <c r="J189" s="38"/>
      <c r="K189" s="49">
        <f t="shared" si="6"/>
        <v>-0.036</v>
      </c>
      <c r="L189" s="47" t="str">
        <f t="shared" si="7"/>
        <v>是</v>
      </c>
      <c r="M189" s="47" t="str">
        <f t="shared" si="8"/>
        <v>否</v>
      </c>
    </row>
    <row r="190" s="11" customFormat="1" ht="18.95" customHeight="1" spans="1:13">
      <c r="A190" s="29" t="s">
        <v>165</v>
      </c>
      <c r="B190" s="30" t="s">
        <v>165</v>
      </c>
      <c r="C190" s="30" t="s">
        <v>465</v>
      </c>
      <c r="D190" s="31" t="s">
        <v>468</v>
      </c>
      <c r="E190" s="30" t="s">
        <v>176</v>
      </c>
      <c r="F190" s="52" t="s">
        <v>174</v>
      </c>
      <c r="G190" s="36">
        <v>57</v>
      </c>
      <c r="H190" s="38">
        <v>63</v>
      </c>
      <c r="I190" s="38"/>
      <c r="J190" s="38"/>
      <c r="K190" s="49">
        <f t="shared" si="6"/>
        <v>0.105</v>
      </c>
      <c r="L190" s="47" t="str">
        <f t="shared" si="7"/>
        <v>是</v>
      </c>
      <c r="M190" s="47" t="str">
        <f t="shared" si="8"/>
        <v>否</v>
      </c>
    </row>
    <row r="191" s="11" customFormat="1" ht="18.95" customHeight="1" spans="1:13">
      <c r="A191" s="29" t="s">
        <v>165</v>
      </c>
      <c r="B191" s="30" t="s">
        <v>165</v>
      </c>
      <c r="C191" s="30" t="s">
        <v>465</v>
      </c>
      <c r="D191" s="31" t="s">
        <v>470</v>
      </c>
      <c r="E191" s="30" t="s">
        <v>176</v>
      </c>
      <c r="F191" s="52" t="s">
        <v>469</v>
      </c>
      <c r="G191" s="36">
        <v>2</v>
      </c>
      <c r="H191" s="38">
        <v>2</v>
      </c>
      <c r="I191" s="38"/>
      <c r="J191" s="38"/>
      <c r="K191" s="49">
        <f t="shared" si="6"/>
        <v>0</v>
      </c>
      <c r="L191" s="47" t="str">
        <f t="shared" si="7"/>
        <v>是</v>
      </c>
      <c r="M191" s="47" t="str">
        <f t="shared" si="8"/>
        <v>否</v>
      </c>
    </row>
    <row r="192" s="11" customFormat="1" ht="18.95" customHeight="1" spans="1:13">
      <c r="A192" s="29" t="s">
        <v>165</v>
      </c>
      <c r="B192" s="30" t="s">
        <v>165</v>
      </c>
      <c r="C192" s="30" t="s">
        <v>465</v>
      </c>
      <c r="D192" s="31" t="s">
        <v>472</v>
      </c>
      <c r="E192" s="30" t="s">
        <v>176</v>
      </c>
      <c r="F192" s="52" t="s">
        <v>471</v>
      </c>
      <c r="G192" s="36">
        <v>915</v>
      </c>
      <c r="H192" s="38">
        <v>712</v>
      </c>
      <c r="I192" s="38"/>
      <c r="J192" s="38"/>
      <c r="K192" s="49">
        <f t="shared" si="6"/>
        <v>-0.222</v>
      </c>
      <c r="L192" s="47" t="str">
        <f t="shared" si="7"/>
        <v>是</v>
      </c>
      <c r="M192" s="47" t="str">
        <f t="shared" si="8"/>
        <v>否</v>
      </c>
    </row>
    <row r="193" s="11" customFormat="1" ht="18.95" customHeight="1" spans="1:13">
      <c r="A193" s="29" t="s">
        <v>165</v>
      </c>
      <c r="B193" s="30" t="s">
        <v>165</v>
      </c>
      <c r="C193" s="30" t="s">
        <v>465</v>
      </c>
      <c r="D193" s="31" t="s">
        <v>474</v>
      </c>
      <c r="E193" s="30" t="s">
        <v>176</v>
      </c>
      <c r="F193" s="52" t="s">
        <v>473</v>
      </c>
      <c r="G193" s="36">
        <v>6236</v>
      </c>
      <c r="H193" s="38">
        <v>6205</v>
      </c>
      <c r="I193" s="38"/>
      <c r="J193" s="38"/>
      <c r="K193" s="49">
        <f t="shared" si="6"/>
        <v>-0.005</v>
      </c>
      <c r="L193" s="47" t="str">
        <f t="shared" si="7"/>
        <v>是</v>
      </c>
      <c r="M193" s="47" t="str">
        <f t="shared" si="8"/>
        <v>否</v>
      </c>
    </row>
    <row r="194" s="11" customFormat="1" ht="18.95" customHeight="1" spans="1:13">
      <c r="A194" s="29" t="s">
        <v>165</v>
      </c>
      <c r="B194" s="30" t="s">
        <v>165</v>
      </c>
      <c r="C194" s="30" t="s">
        <v>465</v>
      </c>
      <c r="D194" s="31" t="s">
        <v>475</v>
      </c>
      <c r="E194" s="30" t="s">
        <v>176</v>
      </c>
      <c r="F194" s="52" t="s">
        <v>189</v>
      </c>
      <c r="G194" s="36">
        <v>569</v>
      </c>
      <c r="H194" s="38">
        <v>784</v>
      </c>
      <c r="I194" s="38"/>
      <c r="J194" s="38"/>
      <c r="K194" s="49">
        <f t="shared" si="6"/>
        <v>0.378</v>
      </c>
      <c r="L194" s="47" t="str">
        <f t="shared" si="7"/>
        <v>是</v>
      </c>
      <c r="M194" s="47" t="str">
        <f t="shared" si="8"/>
        <v>否</v>
      </c>
    </row>
    <row r="195" s="11" customFormat="1" ht="18.95" customHeight="1" spans="1:13">
      <c r="A195" s="29" t="s">
        <v>165</v>
      </c>
      <c r="B195" s="30"/>
      <c r="C195" s="30" t="s">
        <v>465</v>
      </c>
      <c r="D195" s="31" t="s">
        <v>477</v>
      </c>
      <c r="E195" s="30" t="s">
        <v>176</v>
      </c>
      <c r="F195" s="51" t="s">
        <v>476</v>
      </c>
      <c r="G195" s="36">
        <v>1201</v>
      </c>
      <c r="H195" s="38">
        <v>1290</v>
      </c>
      <c r="I195" s="38"/>
      <c r="J195" s="38"/>
      <c r="K195" s="49">
        <f t="shared" si="6"/>
        <v>0.074</v>
      </c>
      <c r="L195" s="47" t="str">
        <f t="shared" si="7"/>
        <v>是</v>
      </c>
      <c r="M195" s="47" t="str">
        <f t="shared" si="8"/>
        <v>否</v>
      </c>
    </row>
    <row r="196" s="11" customFormat="1" ht="18.95" customHeight="1" spans="1:13">
      <c r="A196" s="29" t="s">
        <v>165</v>
      </c>
      <c r="B196" s="700" t="s">
        <v>167</v>
      </c>
      <c r="C196" s="30"/>
      <c r="D196" s="31" t="s">
        <v>479</v>
      </c>
      <c r="E196" s="30"/>
      <c r="F196" s="52" t="s">
        <v>478</v>
      </c>
      <c r="G196" s="36">
        <f>SUMIF($C195:$C1495,$D196,$G195:$G1495)</f>
        <v>38879</v>
      </c>
      <c r="H196" s="37" t="e">
        <f>VLOOKUP(F196,#REF!,2,0)</f>
        <v>#REF!</v>
      </c>
      <c r="I196" s="36"/>
      <c r="J196" s="36">
        <f>VLOOKUP(F196,'数据-全省决算数!'!$B:$C,2,0)</f>
        <v>41357</v>
      </c>
      <c r="K196" s="49" t="str">
        <f t="shared" ref="K196:K259" si="9">IF(ISERROR(H196/G196-1),"",H196/G196-1)</f>
        <v/>
      </c>
      <c r="L196" s="47" t="e">
        <f t="shared" ref="L196:L259" si="10">IF(F196&lt;&gt;"",IF(SUM(G196:H196)&lt;&gt;0,"是","否"),"空")</f>
        <v>#REF!</v>
      </c>
      <c r="M196" s="47" t="str">
        <f t="shared" ref="M196:M259" si="11">IF(C196&lt;&gt;"",IF(OR(LEFT(C196,3)="205",LEFT(C196,3)="206",LEFT(C196,3)="207",LEFT(C196,3)="208",LEFT(C196,3)="210",LEFT(C196,3)="213"),"是","否"),"是")</f>
        <v>是</v>
      </c>
    </row>
    <row r="197" s="11" customFormat="1" ht="18.95" customHeight="1" spans="1:13">
      <c r="A197" s="29" t="s">
        <v>165</v>
      </c>
      <c r="B197" s="30" t="s">
        <v>165</v>
      </c>
      <c r="C197" s="30" t="s">
        <v>479</v>
      </c>
      <c r="D197" s="31" t="s">
        <v>480</v>
      </c>
      <c r="E197" s="30" t="s">
        <v>176</v>
      </c>
      <c r="F197" s="52" t="s">
        <v>170</v>
      </c>
      <c r="G197" s="36">
        <v>9641</v>
      </c>
      <c r="H197" s="38">
        <v>12683</v>
      </c>
      <c r="I197" s="38"/>
      <c r="J197" s="38"/>
      <c r="K197" s="49">
        <f t="shared" si="9"/>
        <v>0.316</v>
      </c>
      <c r="L197" s="47" t="str">
        <f t="shared" si="10"/>
        <v>是</v>
      </c>
      <c r="M197" s="47" t="str">
        <f t="shared" si="11"/>
        <v>否</v>
      </c>
    </row>
    <row r="198" s="11" customFormat="1" ht="18.95" customHeight="1" spans="1:13">
      <c r="A198" s="29" t="s">
        <v>165</v>
      </c>
      <c r="B198" s="30" t="s">
        <v>165</v>
      </c>
      <c r="C198" s="30" t="s">
        <v>479</v>
      </c>
      <c r="D198" s="31" t="s">
        <v>481</v>
      </c>
      <c r="E198" s="30" t="s">
        <v>176</v>
      </c>
      <c r="F198" s="52" t="s">
        <v>172</v>
      </c>
      <c r="G198" s="36">
        <v>1683</v>
      </c>
      <c r="H198" s="38">
        <v>1731</v>
      </c>
      <c r="I198" s="38"/>
      <c r="J198" s="38"/>
      <c r="K198" s="53">
        <f t="shared" si="9"/>
        <v>0.029</v>
      </c>
      <c r="L198" s="47" t="str">
        <f t="shared" si="10"/>
        <v>是</v>
      </c>
      <c r="M198" s="47" t="str">
        <f t="shared" si="11"/>
        <v>否</v>
      </c>
    </row>
    <row r="199" s="11" customFormat="1" ht="18.95" customHeight="1" spans="1:13">
      <c r="A199" s="29" t="s">
        <v>165</v>
      </c>
      <c r="B199" s="30" t="s">
        <v>165</v>
      </c>
      <c r="C199" s="30" t="s">
        <v>479</v>
      </c>
      <c r="D199" s="31" t="s">
        <v>482</v>
      </c>
      <c r="E199" s="30" t="s">
        <v>176</v>
      </c>
      <c r="F199" s="52" t="s">
        <v>174</v>
      </c>
      <c r="G199" s="36">
        <v>0</v>
      </c>
      <c r="H199" s="38">
        <v>0</v>
      </c>
      <c r="I199" s="38"/>
      <c r="J199" s="38"/>
      <c r="K199" s="49" t="str">
        <f t="shared" si="9"/>
        <v/>
      </c>
      <c r="L199" s="47" t="str">
        <f t="shared" si="10"/>
        <v>否</v>
      </c>
      <c r="M199" s="47" t="str">
        <f t="shared" si="11"/>
        <v>否</v>
      </c>
    </row>
    <row r="200" s="11" customFormat="1" ht="18.95" customHeight="1" spans="1:13">
      <c r="A200" s="29" t="s">
        <v>165</v>
      </c>
      <c r="B200" s="30" t="s">
        <v>165</v>
      </c>
      <c r="C200" s="30" t="s">
        <v>479</v>
      </c>
      <c r="D200" s="31" t="s">
        <v>484</v>
      </c>
      <c r="E200" s="30" t="s">
        <v>176</v>
      </c>
      <c r="F200" s="52" t="s">
        <v>483</v>
      </c>
      <c r="G200" s="36">
        <v>26490</v>
      </c>
      <c r="H200" s="38">
        <v>25988</v>
      </c>
      <c r="I200" s="38"/>
      <c r="J200" s="38"/>
      <c r="K200" s="49">
        <f t="shared" si="9"/>
        <v>-0.019</v>
      </c>
      <c r="L200" s="47" t="str">
        <f t="shared" si="10"/>
        <v>是</v>
      </c>
      <c r="M200" s="47" t="str">
        <f t="shared" si="11"/>
        <v>否</v>
      </c>
    </row>
    <row r="201" s="11" customFormat="1" ht="18.95" customHeight="1" spans="1:13">
      <c r="A201" s="29" t="s">
        <v>165</v>
      </c>
      <c r="B201" s="30"/>
      <c r="C201" s="30" t="s">
        <v>479</v>
      </c>
      <c r="D201" s="31" t="s">
        <v>486</v>
      </c>
      <c r="E201" s="30" t="s">
        <v>176</v>
      </c>
      <c r="F201" s="51" t="s">
        <v>485</v>
      </c>
      <c r="G201" s="36">
        <v>1065</v>
      </c>
      <c r="H201" s="38">
        <v>975</v>
      </c>
      <c r="I201" s="38"/>
      <c r="J201" s="38"/>
      <c r="K201" s="49">
        <f t="shared" si="9"/>
        <v>-0.085</v>
      </c>
      <c r="L201" s="47" t="str">
        <f t="shared" si="10"/>
        <v>是</v>
      </c>
      <c r="M201" s="47" t="str">
        <f t="shared" si="11"/>
        <v>否</v>
      </c>
    </row>
    <row r="202" s="11" customFormat="1" ht="18.95" customHeight="1" spans="1:13">
      <c r="A202" s="29" t="s">
        <v>165</v>
      </c>
      <c r="B202" s="700" t="s">
        <v>167</v>
      </c>
      <c r="C202" s="30"/>
      <c r="D202" s="31" t="s">
        <v>488</v>
      </c>
      <c r="E202" s="30"/>
      <c r="F202" s="52" t="s">
        <v>487</v>
      </c>
      <c r="G202" s="36">
        <f>SUMIF($C201:$C1501,$D202,$G201:$G1501)</f>
        <v>18758</v>
      </c>
      <c r="H202" s="37" t="e">
        <f>VLOOKUP(F202,#REF!,2,0)</f>
        <v>#REF!</v>
      </c>
      <c r="I202" s="36"/>
      <c r="J202" s="36">
        <f>VLOOKUP(F202,'数据-全省决算数!'!$B:$C,2,0)</f>
        <v>20412</v>
      </c>
      <c r="K202" s="49" t="str">
        <f t="shared" si="9"/>
        <v/>
      </c>
      <c r="L202" s="47" t="e">
        <f t="shared" si="10"/>
        <v>#REF!</v>
      </c>
      <c r="M202" s="47" t="str">
        <f t="shared" si="11"/>
        <v>是</v>
      </c>
    </row>
    <row r="203" s="11" customFormat="1" ht="18.95" customHeight="1" spans="1:13">
      <c r="A203" s="29" t="s">
        <v>165</v>
      </c>
      <c r="B203" s="30" t="s">
        <v>165</v>
      </c>
      <c r="C203" s="30" t="s">
        <v>488</v>
      </c>
      <c r="D203" s="31" t="s">
        <v>489</v>
      </c>
      <c r="E203" s="30" t="s">
        <v>176</v>
      </c>
      <c r="F203" s="52" t="s">
        <v>170</v>
      </c>
      <c r="G203" s="36">
        <v>12103</v>
      </c>
      <c r="H203" s="38">
        <v>13956</v>
      </c>
      <c r="I203" s="38"/>
      <c r="J203" s="38"/>
      <c r="K203" s="49">
        <f t="shared" si="9"/>
        <v>0.153</v>
      </c>
      <c r="L203" s="47" t="str">
        <f t="shared" si="10"/>
        <v>是</v>
      </c>
      <c r="M203" s="47" t="str">
        <f t="shared" si="11"/>
        <v>否</v>
      </c>
    </row>
    <row r="204" s="11" customFormat="1" ht="18.95" customHeight="1" spans="1:13">
      <c r="A204" s="29" t="s">
        <v>165</v>
      </c>
      <c r="B204" s="30" t="s">
        <v>165</v>
      </c>
      <c r="C204" s="30" t="s">
        <v>488</v>
      </c>
      <c r="D204" s="31" t="s">
        <v>490</v>
      </c>
      <c r="E204" s="30" t="s">
        <v>176</v>
      </c>
      <c r="F204" s="52" t="s">
        <v>172</v>
      </c>
      <c r="G204" s="36">
        <v>2548</v>
      </c>
      <c r="H204" s="38">
        <v>2860</v>
      </c>
      <c r="I204" s="38"/>
      <c r="J204" s="38"/>
      <c r="K204" s="53">
        <f t="shared" si="9"/>
        <v>0.122</v>
      </c>
      <c r="L204" s="47" t="str">
        <f t="shared" si="10"/>
        <v>是</v>
      </c>
      <c r="M204" s="47" t="str">
        <f t="shared" si="11"/>
        <v>否</v>
      </c>
    </row>
    <row r="205" s="11" customFormat="1" ht="18.95" customHeight="1" spans="1:13">
      <c r="A205" s="29" t="s">
        <v>165</v>
      </c>
      <c r="B205" s="30" t="s">
        <v>165</v>
      </c>
      <c r="C205" s="30" t="s">
        <v>488</v>
      </c>
      <c r="D205" s="31" t="s">
        <v>491</v>
      </c>
      <c r="E205" s="30" t="s">
        <v>176</v>
      </c>
      <c r="F205" s="52" t="s">
        <v>174</v>
      </c>
      <c r="G205" s="36">
        <v>0</v>
      </c>
      <c r="H205" s="38">
        <v>0</v>
      </c>
      <c r="I205" s="38"/>
      <c r="J205" s="38"/>
      <c r="K205" s="49" t="str">
        <f t="shared" si="9"/>
        <v/>
      </c>
      <c r="L205" s="47" t="str">
        <f t="shared" si="10"/>
        <v>否</v>
      </c>
      <c r="M205" s="47" t="str">
        <f t="shared" si="11"/>
        <v>否</v>
      </c>
    </row>
    <row r="206" s="11" customFormat="1" ht="18.95" customHeight="1" spans="1:13">
      <c r="A206" s="29" t="s">
        <v>165</v>
      </c>
      <c r="B206" s="30" t="s">
        <v>165</v>
      </c>
      <c r="C206" s="30" t="s">
        <v>488</v>
      </c>
      <c r="D206" s="31" t="s">
        <v>492</v>
      </c>
      <c r="E206" s="30" t="s">
        <v>176</v>
      </c>
      <c r="F206" s="52" t="s">
        <v>202</v>
      </c>
      <c r="G206" s="36">
        <v>200</v>
      </c>
      <c r="H206" s="38">
        <v>186</v>
      </c>
      <c r="I206" s="38"/>
      <c r="J206" s="38"/>
      <c r="K206" s="49">
        <f t="shared" si="9"/>
        <v>-0.07</v>
      </c>
      <c r="L206" s="47" t="str">
        <f t="shared" si="10"/>
        <v>是</v>
      </c>
      <c r="M206" s="47" t="str">
        <f t="shared" si="11"/>
        <v>否</v>
      </c>
    </row>
    <row r="207" s="11" customFormat="1" ht="18.95" customHeight="1" spans="1:13">
      <c r="A207" s="29" t="s">
        <v>165</v>
      </c>
      <c r="B207" s="30" t="s">
        <v>165</v>
      </c>
      <c r="C207" s="30" t="s">
        <v>488</v>
      </c>
      <c r="D207" s="31" t="s">
        <v>493</v>
      </c>
      <c r="E207" s="30" t="s">
        <v>176</v>
      </c>
      <c r="F207" s="52" t="s">
        <v>189</v>
      </c>
      <c r="G207" s="36">
        <v>47</v>
      </c>
      <c r="H207" s="38">
        <v>83</v>
      </c>
      <c r="I207" s="38"/>
      <c r="J207" s="38"/>
      <c r="K207" s="49">
        <f t="shared" si="9"/>
        <v>0.766</v>
      </c>
      <c r="L207" s="47" t="str">
        <f t="shared" si="10"/>
        <v>是</v>
      </c>
      <c r="M207" s="47" t="str">
        <f t="shared" si="11"/>
        <v>否</v>
      </c>
    </row>
    <row r="208" s="11" customFormat="1" ht="18.95" customHeight="1" spans="1:13">
      <c r="A208" s="29" t="s">
        <v>165</v>
      </c>
      <c r="B208" s="30"/>
      <c r="C208" s="30" t="s">
        <v>488</v>
      </c>
      <c r="D208" s="31" t="s">
        <v>495</v>
      </c>
      <c r="E208" s="30" t="s">
        <v>176</v>
      </c>
      <c r="F208" s="51" t="s">
        <v>494</v>
      </c>
      <c r="G208" s="36">
        <v>3860</v>
      </c>
      <c r="H208" s="38">
        <v>3319</v>
      </c>
      <c r="I208" s="38"/>
      <c r="J208" s="38"/>
      <c r="K208" s="49">
        <f t="shared" si="9"/>
        <v>-0.14</v>
      </c>
      <c r="L208" s="47" t="str">
        <f t="shared" si="10"/>
        <v>是</v>
      </c>
      <c r="M208" s="47" t="str">
        <f t="shared" si="11"/>
        <v>否</v>
      </c>
    </row>
    <row r="209" s="11" customFormat="1" ht="18.95" customHeight="1" spans="1:13">
      <c r="A209" s="29" t="s">
        <v>165</v>
      </c>
      <c r="B209" s="700" t="s">
        <v>167</v>
      </c>
      <c r="C209" s="30"/>
      <c r="D209" s="31" t="s">
        <v>497</v>
      </c>
      <c r="E209" s="30"/>
      <c r="F209" s="52" t="s">
        <v>496</v>
      </c>
      <c r="G209" s="36">
        <f>SUMIF($C208:$C1508,$D209,$G208:$G1508)</f>
        <v>76074</v>
      </c>
      <c r="H209" s="37" t="e">
        <f>VLOOKUP(F209,#REF!,2,0)</f>
        <v>#REF!</v>
      </c>
      <c r="I209" s="36"/>
      <c r="J209" s="36">
        <f>VLOOKUP(F209,'数据-全省决算数!'!$B:$C,2,0)</f>
        <v>83966</v>
      </c>
      <c r="K209" s="49" t="str">
        <f t="shared" si="9"/>
        <v/>
      </c>
      <c r="L209" s="47" t="e">
        <f t="shared" si="10"/>
        <v>#REF!</v>
      </c>
      <c r="M209" s="47" t="str">
        <f t="shared" si="11"/>
        <v>是</v>
      </c>
    </row>
    <row r="210" s="11" customFormat="1" ht="18.95" customHeight="1" spans="1:13">
      <c r="A210" s="29" t="s">
        <v>165</v>
      </c>
      <c r="B210" s="30" t="s">
        <v>165</v>
      </c>
      <c r="C210" s="30" t="s">
        <v>497</v>
      </c>
      <c r="D210" s="31" t="s">
        <v>498</v>
      </c>
      <c r="E210" s="30" t="s">
        <v>176</v>
      </c>
      <c r="F210" s="52" t="s">
        <v>170</v>
      </c>
      <c r="G210" s="36">
        <v>35020</v>
      </c>
      <c r="H210" s="38">
        <v>42026</v>
      </c>
      <c r="I210" s="38"/>
      <c r="J210" s="38"/>
      <c r="K210" s="49">
        <f t="shared" si="9"/>
        <v>0.2</v>
      </c>
      <c r="L210" s="47" t="str">
        <f t="shared" si="10"/>
        <v>是</v>
      </c>
      <c r="M210" s="47" t="str">
        <f t="shared" si="11"/>
        <v>否</v>
      </c>
    </row>
    <row r="211" s="11" customFormat="1" ht="18.95" customHeight="1" spans="1:13">
      <c r="A211" s="29" t="s">
        <v>165</v>
      </c>
      <c r="B211" s="30" t="s">
        <v>165</v>
      </c>
      <c r="C211" s="30" t="s">
        <v>497</v>
      </c>
      <c r="D211" s="31" t="s">
        <v>499</v>
      </c>
      <c r="E211" s="30" t="s">
        <v>176</v>
      </c>
      <c r="F211" s="52" t="s">
        <v>172</v>
      </c>
      <c r="G211" s="36">
        <v>13176</v>
      </c>
      <c r="H211" s="38">
        <v>14575</v>
      </c>
      <c r="I211" s="38"/>
      <c r="J211" s="38"/>
      <c r="K211" s="49">
        <f t="shared" si="9"/>
        <v>0.106</v>
      </c>
      <c r="L211" s="47" t="str">
        <f t="shared" si="10"/>
        <v>是</v>
      </c>
      <c r="M211" s="47" t="str">
        <f t="shared" si="11"/>
        <v>否</v>
      </c>
    </row>
    <row r="212" s="11" customFormat="1" ht="18.95" customHeight="1" spans="1:13">
      <c r="A212" s="29" t="s">
        <v>165</v>
      </c>
      <c r="B212" s="30" t="s">
        <v>165</v>
      </c>
      <c r="C212" s="30" t="s">
        <v>497</v>
      </c>
      <c r="D212" s="31" t="s">
        <v>500</v>
      </c>
      <c r="E212" s="30" t="s">
        <v>176</v>
      </c>
      <c r="F212" s="52" t="s">
        <v>174</v>
      </c>
      <c r="G212" s="36">
        <v>88</v>
      </c>
      <c r="H212" s="38">
        <v>67</v>
      </c>
      <c r="I212" s="38"/>
      <c r="J212" s="38"/>
      <c r="K212" s="49">
        <f t="shared" si="9"/>
        <v>-0.239</v>
      </c>
      <c r="L212" s="47" t="str">
        <f t="shared" si="10"/>
        <v>是</v>
      </c>
      <c r="M212" s="47" t="str">
        <f t="shared" si="11"/>
        <v>否</v>
      </c>
    </row>
    <row r="213" s="11" customFormat="1" ht="18.95" customHeight="1" spans="1:13">
      <c r="A213" s="29" t="s">
        <v>165</v>
      </c>
      <c r="B213" s="30" t="s">
        <v>165</v>
      </c>
      <c r="C213" s="30" t="s">
        <v>497</v>
      </c>
      <c r="D213" s="31" t="s">
        <v>502</v>
      </c>
      <c r="E213" s="30" t="s">
        <v>176</v>
      </c>
      <c r="F213" s="52" t="s">
        <v>501</v>
      </c>
      <c r="G213" s="36">
        <v>32</v>
      </c>
      <c r="H213" s="38">
        <v>12</v>
      </c>
      <c r="I213" s="38"/>
      <c r="J213" s="38"/>
      <c r="K213" s="49">
        <f t="shared" si="9"/>
        <v>-0.625</v>
      </c>
      <c r="L213" s="47" t="str">
        <f t="shared" si="10"/>
        <v>是</v>
      </c>
      <c r="M213" s="47" t="str">
        <f t="shared" si="11"/>
        <v>否</v>
      </c>
    </row>
    <row r="214" s="11" customFormat="1" ht="18.95" customHeight="1" spans="1:13">
      <c r="A214" s="29" t="s">
        <v>165</v>
      </c>
      <c r="B214" s="30" t="s">
        <v>165</v>
      </c>
      <c r="C214" s="30" t="s">
        <v>497</v>
      </c>
      <c r="D214" s="31" t="s">
        <v>504</v>
      </c>
      <c r="E214" s="30" t="s">
        <v>176</v>
      </c>
      <c r="F214" s="52" t="s">
        <v>503</v>
      </c>
      <c r="G214" s="36">
        <v>211</v>
      </c>
      <c r="H214" s="38">
        <v>188</v>
      </c>
      <c r="I214" s="38"/>
      <c r="J214" s="38"/>
      <c r="K214" s="49">
        <f t="shared" si="9"/>
        <v>-0.109</v>
      </c>
      <c r="L214" s="47" t="str">
        <f t="shared" si="10"/>
        <v>是</v>
      </c>
      <c r="M214" s="47" t="str">
        <f t="shared" si="11"/>
        <v>否</v>
      </c>
    </row>
    <row r="215" s="11" customFormat="1" ht="18.95" customHeight="1" spans="1:13">
      <c r="A215" s="29" t="s">
        <v>165</v>
      </c>
      <c r="B215" s="30" t="s">
        <v>165</v>
      </c>
      <c r="C215" s="30" t="s">
        <v>497</v>
      </c>
      <c r="D215" s="31" t="s">
        <v>505</v>
      </c>
      <c r="E215" s="30" t="s">
        <v>176</v>
      </c>
      <c r="F215" s="52" t="s">
        <v>189</v>
      </c>
      <c r="G215" s="36">
        <v>863</v>
      </c>
      <c r="H215" s="38">
        <v>1091</v>
      </c>
      <c r="I215" s="38"/>
      <c r="J215" s="38"/>
      <c r="K215" s="49">
        <f t="shared" si="9"/>
        <v>0.264</v>
      </c>
      <c r="L215" s="47" t="str">
        <f t="shared" si="10"/>
        <v>是</v>
      </c>
      <c r="M215" s="47" t="str">
        <f t="shared" si="11"/>
        <v>否</v>
      </c>
    </row>
    <row r="216" s="11" customFormat="1" ht="18.95" customHeight="1" spans="1:13">
      <c r="A216" s="29" t="s">
        <v>165</v>
      </c>
      <c r="B216" s="30"/>
      <c r="C216" s="30" t="s">
        <v>497</v>
      </c>
      <c r="D216" s="31" t="s">
        <v>507</v>
      </c>
      <c r="E216" s="30" t="s">
        <v>176</v>
      </c>
      <c r="F216" s="51" t="s">
        <v>506</v>
      </c>
      <c r="G216" s="36">
        <v>26684</v>
      </c>
      <c r="H216" s="38">
        <v>25724</v>
      </c>
      <c r="I216" s="38"/>
      <c r="J216" s="38"/>
      <c r="K216" s="49">
        <f t="shared" si="9"/>
        <v>-0.036</v>
      </c>
      <c r="L216" s="47" t="str">
        <f t="shared" si="10"/>
        <v>是</v>
      </c>
      <c r="M216" s="47" t="str">
        <f t="shared" si="11"/>
        <v>否</v>
      </c>
    </row>
    <row r="217" s="11" customFormat="1" ht="18.95" customHeight="1" spans="1:13">
      <c r="A217" s="29" t="s">
        <v>165</v>
      </c>
      <c r="B217" s="700" t="s">
        <v>167</v>
      </c>
      <c r="C217" s="30"/>
      <c r="D217" s="31" t="s">
        <v>509</v>
      </c>
      <c r="E217" s="30"/>
      <c r="F217" s="52" t="s">
        <v>4478</v>
      </c>
      <c r="G217" s="36">
        <f>SUMIF($C216:$C1516,$D217,$G216:$G1516)</f>
        <v>242958</v>
      </c>
      <c r="H217" s="37" t="e">
        <f>VLOOKUP(F217,#REF!,2,0)</f>
        <v>#REF!</v>
      </c>
      <c r="I217" s="36"/>
      <c r="J217" s="36" t="e">
        <f>VLOOKUP(F217,'数据-全省决算数!'!$B:$C,2,0)</f>
        <v>#N/A</v>
      </c>
      <c r="K217" s="49" t="str">
        <f t="shared" si="9"/>
        <v/>
      </c>
      <c r="L217" s="47" t="e">
        <f t="shared" si="10"/>
        <v>#REF!</v>
      </c>
      <c r="M217" s="47" t="str">
        <f t="shared" si="11"/>
        <v>是</v>
      </c>
    </row>
    <row r="218" s="11" customFormat="1" ht="18.95" customHeight="1" spans="1:13">
      <c r="A218" s="29" t="s">
        <v>165</v>
      </c>
      <c r="B218" s="30" t="s">
        <v>165</v>
      </c>
      <c r="C218" s="30" t="s">
        <v>509</v>
      </c>
      <c r="D218" s="31" t="s">
        <v>510</v>
      </c>
      <c r="E218" s="30" t="s">
        <v>176</v>
      </c>
      <c r="F218" s="52" t="s">
        <v>170</v>
      </c>
      <c r="G218" s="36">
        <v>146432</v>
      </c>
      <c r="H218" s="38">
        <v>185530</v>
      </c>
      <c r="I218" s="38"/>
      <c r="J218" s="38"/>
      <c r="K218" s="49">
        <f t="shared" si="9"/>
        <v>0.267</v>
      </c>
      <c r="L218" s="47" t="str">
        <f t="shared" si="10"/>
        <v>是</v>
      </c>
      <c r="M218" s="47" t="str">
        <f t="shared" si="11"/>
        <v>否</v>
      </c>
    </row>
    <row r="219" s="11" customFormat="1" ht="18.95" customHeight="1" spans="1:13">
      <c r="A219" s="29" t="s">
        <v>165</v>
      </c>
      <c r="B219" s="30" t="s">
        <v>165</v>
      </c>
      <c r="C219" s="30" t="s">
        <v>509</v>
      </c>
      <c r="D219" s="31" t="s">
        <v>511</v>
      </c>
      <c r="E219" s="30" t="s">
        <v>176</v>
      </c>
      <c r="F219" s="52" t="s">
        <v>172</v>
      </c>
      <c r="G219" s="36">
        <v>44722</v>
      </c>
      <c r="H219" s="38">
        <v>40350</v>
      </c>
      <c r="I219" s="38"/>
      <c r="J219" s="38"/>
      <c r="K219" s="49">
        <f t="shared" si="9"/>
        <v>-0.098</v>
      </c>
      <c r="L219" s="47" t="str">
        <f t="shared" si="10"/>
        <v>是</v>
      </c>
      <c r="M219" s="47" t="str">
        <f t="shared" si="11"/>
        <v>否</v>
      </c>
    </row>
    <row r="220" s="11" customFormat="1" ht="18.95" customHeight="1" spans="1:13">
      <c r="A220" s="29" t="s">
        <v>165</v>
      </c>
      <c r="B220" s="30" t="s">
        <v>165</v>
      </c>
      <c r="C220" s="30" t="s">
        <v>509</v>
      </c>
      <c r="D220" s="31" t="s">
        <v>512</v>
      </c>
      <c r="E220" s="30" t="s">
        <v>176</v>
      </c>
      <c r="F220" s="52" t="s">
        <v>174</v>
      </c>
      <c r="G220" s="36">
        <v>969</v>
      </c>
      <c r="H220" s="38">
        <v>1498</v>
      </c>
      <c r="I220" s="38"/>
      <c r="J220" s="38"/>
      <c r="K220" s="49">
        <f t="shared" si="9"/>
        <v>0.546</v>
      </c>
      <c r="L220" s="47" t="str">
        <f t="shared" si="10"/>
        <v>是</v>
      </c>
      <c r="M220" s="47" t="str">
        <f t="shared" si="11"/>
        <v>否</v>
      </c>
    </row>
    <row r="221" s="11" customFormat="1" ht="18.95" customHeight="1" spans="1:13">
      <c r="A221" s="29" t="s">
        <v>165</v>
      </c>
      <c r="B221" s="30" t="s">
        <v>165</v>
      </c>
      <c r="C221" s="30" t="s">
        <v>509</v>
      </c>
      <c r="D221" s="31" t="s">
        <v>514</v>
      </c>
      <c r="E221" s="30" t="s">
        <v>176</v>
      </c>
      <c r="F221" s="52" t="s">
        <v>513</v>
      </c>
      <c r="G221" s="36">
        <v>10634</v>
      </c>
      <c r="H221" s="38">
        <v>9837</v>
      </c>
      <c r="I221" s="38"/>
      <c r="J221" s="38"/>
      <c r="K221" s="49">
        <f t="shared" si="9"/>
        <v>-0.075</v>
      </c>
      <c r="L221" s="47" t="str">
        <f t="shared" si="10"/>
        <v>是</v>
      </c>
      <c r="M221" s="47" t="str">
        <f t="shared" si="11"/>
        <v>否</v>
      </c>
    </row>
    <row r="222" s="11" customFormat="1" ht="18.95" customHeight="1" spans="1:13">
      <c r="A222" s="29" t="s">
        <v>165</v>
      </c>
      <c r="B222" s="30" t="s">
        <v>165</v>
      </c>
      <c r="C222" s="30" t="s">
        <v>509</v>
      </c>
      <c r="D222" s="31" t="s">
        <v>515</v>
      </c>
      <c r="E222" s="30" t="s">
        <v>176</v>
      </c>
      <c r="F222" s="52" t="s">
        <v>189</v>
      </c>
      <c r="G222" s="36">
        <v>1759</v>
      </c>
      <c r="H222" s="38">
        <v>1756</v>
      </c>
      <c r="I222" s="38"/>
      <c r="J222" s="38"/>
      <c r="K222" s="49">
        <f t="shared" si="9"/>
        <v>-0.002</v>
      </c>
      <c r="L222" s="47" t="str">
        <f t="shared" si="10"/>
        <v>是</v>
      </c>
      <c r="M222" s="47" t="str">
        <f t="shared" si="11"/>
        <v>否</v>
      </c>
    </row>
    <row r="223" s="11" customFormat="1" ht="18.95" customHeight="1" spans="1:13">
      <c r="A223" s="29" t="s">
        <v>165</v>
      </c>
      <c r="B223" s="30"/>
      <c r="C223" s="30" t="s">
        <v>509</v>
      </c>
      <c r="D223" s="31" t="s">
        <v>517</v>
      </c>
      <c r="E223" s="30" t="s">
        <v>176</v>
      </c>
      <c r="F223" s="51" t="s">
        <v>4479</v>
      </c>
      <c r="G223" s="36">
        <v>38442</v>
      </c>
      <c r="H223" s="38">
        <v>32441</v>
      </c>
      <c r="I223" s="38"/>
      <c r="J223" s="38"/>
      <c r="K223" s="49">
        <f t="shared" si="9"/>
        <v>-0.156</v>
      </c>
      <c r="L223" s="47" t="str">
        <f t="shared" si="10"/>
        <v>是</v>
      </c>
      <c r="M223" s="47" t="str">
        <f t="shared" si="11"/>
        <v>否</v>
      </c>
    </row>
    <row r="224" s="11" customFormat="1" ht="18.95" customHeight="1" spans="1:13">
      <c r="A224" s="29" t="s">
        <v>165</v>
      </c>
      <c r="B224" s="700" t="s">
        <v>167</v>
      </c>
      <c r="C224" s="30"/>
      <c r="D224" s="31" t="s">
        <v>519</v>
      </c>
      <c r="E224" s="30"/>
      <c r="F224" s="52" t="s">
        <v>518</v>
      </c>
      <c r="G224" s="36">
        <f>SUMIF($C223:$C1523,$D224,$G223:$G1523)</f>
        <v>95980</v>
      </c>
      <c r="H224" s="37" t="e">
        <f>VLOOKUP(F224,#REF!,2,0)</f>
        <v>#REF!</v>
      </c>
      <c r="I224" s="36"/>
      <c r="J224" s="36">
        <f>VLOOKUP(F224,'数据-全省决算数!'!$B:$C,2,0)</f>
        <v>113522</v>
      </c>
      <c r="K224" s="49" t="str">
        <f t="shared" si="9"/>
        <v/>
      </c>
      <c r="L224" s="47" t="e">
        <f t="shared" si="10"/>
        <v>#REF!</v>
      </c>
      <c r="M224" s="47" t="str">
        <f t="shared" si="11"/>
        <v>是</v>
      </c>
    </row>
    <row r="225" s="11" customFormat="1" ht="18.95" customHeight="1" spans="1:13">
      <c r="A225" s="29" t="s">
        <v>165</v>
      </c>
      <c r="B225" s="30" t="s">
        <v>165</v>
      </c>
      <c r="C225" s="30" t="s">
        <v>519</v>
      </c>
      <c r="D225" s="31" t="s">
        <v>520</v>
      </c>
      <c r="E225" s="30" t="s">
        <v>176</v>
      </c>
      <c r="F225" s="52" t="s">
        <v>170</v>
      </c>
      <c r="G225" s="36">
        <v>30232</v>
      </c>
      <c r="H225" s="38">
        <v>36627</v>
      </c>
      <c r="I225" s="38"/>
      <c r="J225" s="38"/>
      <c r="K225" s="49">
        <f t="shared" si="9"/>
        <v>0.212</v>
      </c>
      <c r="L225" s="47" t="str">
        <f t="shared" si="10"/>
        <v>是</v>
      </c>
      <c r="M225" s="47" t="str">
        <f t="shared" si="11"/>
        <v>否</v>
      </c>
    </row>
    <row r="226" s="11" customFormat="1" ht="18.95" customHeight="1" spans="1:13">
      <c r="A226" s="29" t="s">
        <v>165</v>
      </c>
      <c r="B226" s="30" t="s">
        <v>165</v>
      </c>
      <c r="C226" s="30" t="s">
        <v>519</v>
      </c>
      <c r="D226" s="31" t="s">
        <v>521</v>
      </c>
      <c r="E226" s="30" t="s">
        <v>176</v>
      </c>
      <c r="F226" s="52" t="s">
        <v>172</v>
      </c>
      <c r="G226" s="36">
        <v>28309</v>
      </c>
      <c r="H226" s="38">
        <v>35044</v>
      </c>
      <c r="I226" s="38"/>
      <c r="J226" s="38"/>
      <c r="K226" s="49">
        <f t="shared" si="9"/>
        <v>0.238</v>
      </c>
      <c r="L226" s="47" t="str">
        <f t="shared" si="10"/>
        <v>是</v>
      </c>
      <c r="M226" s="47" t="str">
        <f t="shared" si="11"/>
        <v>否</v>
      </c>
    </row>
    <row r="227" s="11" customFormat="1" ht="18.95" customHeight="1" spans="1:13">
      <c r="A227" s="29" t="s">
        <v>165</v>
      </c>
      <c r="B227" s="30" t="s">
        <v>165</v>
      </c>
      <c r="C227" s="30" t="s">
        <v>519</v>
      </c>
      <c r="D227" s="31" t="s">
        <v>522</v>
      </c>
      <c r="E227" s="30" t="s">
        <v>176</v>
      </c>
      <c r="F227" s="52" t="s">
        <v>174</v>
      </c>
      <c r="G227" s="36">
        <v>83</v>
      </c>
      <c r="H227" s="38">
        <v>0</v>
      </c>
      <c r="I227" s="38"/>
      <c r="J227" s="38"/>
      <c r="K227" s="49">
        <f t="shared" si="9"/>
        <v>-1</v>
      </c>
      <c r="L227" s="47" t="str">
        <f t="shared" si="10"/>
        <v>是</v>
      </c>
      <c r="M227" s="47" t="str">
        <f t="shared" si="11"/>
        <v>否</v>
      </c>
    </row>
    <row r="228" s="11" customFormat="1" ht="18.95" customHeight="1" spans="1:13">
      <c r="A228" s="29" t="s">
        <v>165</v>
      </c>
      <c r="B228" s="30" t="s">
        <v>165</v>
      </c>
      <c r="C228" s="30" t="s">
        <v>519</v>
      </c>
      <c r="D228" s="31" t="s">
        <v>523</v>
      </c>
      <c r="E228" s="30" t="s">
        <v>176</v>
      </c>
      <c r="F228" s="52" t="s">
        <v>189</v>
      </c>
      <c r="G228" s="36">
        <v>238</v>
      </c>
      <c r="H228" s="38">
        <v>414</v>
      </c>
      <c r="I228" s="38"/>
      <c r="J228" s="38"/>
      <c r="K228" s="49">
        <f t="shared" si="9"/>
        <v>0.739</v>
      </c>
      <c r="L228" s="47" t="str">
        <f t="shared" si="10"/>
        <v>是</v>
      </c>
      <c r="M228" s="47" t="str">
        <f t="shared" si="11"/>
        <v>否</v>
      </c>
    </row>
    <row r="229" s="11" customFormat="1" ht="18.95" customHeight="1" spans="1:13">
      <c r="A229" s="29" t="s">
        <v>165</v>
      </c>
      <c r="B229" s="30"/>
      <c r="C229" s="30" t="s">
        <v>519</v>
      </c>
      <c r="D229" s="31" t="s">
        <v>525</v>
      </c>
      <c r="E229" s="30" t="s">
        <v>176</v>
      </c>
      <c r="F229" s="51" t="s">
        <v>524</v>
      </c>
      <c r="G229" s="36">
        <v>37118</v>
      </c>
      <c r="H229" s="38">
        <v>42090</v>
      </c>
      <c r="I229" s="38"/>
      <c r="J229" s="38"/>
      <c r="K229" s="49">
        <f t="shared" si="9"/>
        <v>0.134</v>
      </c>
      <c r="L229" s="47" t="str">
        <f t="shared" si="10"/>
        <v>是</v>
      </c>
      <c r="M229" s="47" t="str">
        <f t="shared" si="11"/>
        <v>否</v>
      </c>
    </row>
    <row r="230" s="11" customFormat="1" ht="18.95" customHeight="1" spans="1:13">
      <c r="A230" s="29" t="s">
        <v>165</v>
      </c>
      <c r="B230" s="700" t="s">
        <v>167</v>
      </c>
      <c r="C230" s="30"/>
      <c r="D230" s="31" t="s">
        <v>527</v>
      </c>
      <c r="E230" s="30"/>
      <c r="F230" s="52" t="s">
        <v>526</v>
      </c>
      <c r="G230" s="36">
        <f>SUMIF($C229:$C1529,$D230,$G229:$G1529)</f>
        <v>71011</v>
      </c>
      <c r="H230" s="37" t="e">
        <f>VLOOKUP(F230,#REF!,2,0)</f>
        <v>#REF!</v>
      </c>
      <c r="I230" s="36"/>
      <c r="J230" s="36">
        <f>VLOOKUP(F230,'数据-全省决算数!'!$B:$C,2,0)</f>
        <v>74042</v>
      </c>
      <c r="K230" s="49" t="str">
        <f t="shared" si="9"/>
        <v/>
      </c>
      <c r="L230" s="47" t="e">
        <f t="shared" si="10"/>
        <v>#REF!</v>
      </c>
      <c r="M230" s="47" t="str">
        <f t="shared" si="11"/>
        <v>是</v>
      </c>
    </row>
    <row r="231" s="11" customFormat="1" ht="18.95" customHeight="1" spans="1:13">
      <c r="A231" s="29" t="s">
        <v>165</v>
      </c>
      <c r="B231" s="30" t="s">
        <v>165</v>
      </c>
      <c r="C231" s="30" t="s">
        <v>527</v>
      </c>
      <c r="D231" s="31" t="s">
        <v>528</v>
      </c>
      <c r="E231" s="30" t="s">
        <v>176</v>
      </c>
      <c r="F231" s="52" t="s">
        <v>170</v>
      </c>
      <c r="G231" s="36">
        <v>23780</v>
      </c>
      <c r="H231" s="38">
        <v>31447</v>
      </c>
      <c r="I231" s="38"/>
      <c r="J231" s="38"/>
      <c r="K231" s="49">
        <f t="shared" si="9"/>
        <v>0.322</v>
      </c>
      <c r="L231" s="47" t="str">
        <f t="shared" si="10"/>
        <v>是</v>
      </c>
      <c r="M231" s="47" t="str">
        <f t="shared" si="11"/>
        <v>否</v>
      </c>
    </row>
    <row r="232" s="11" customFormat="1" ht="18.95" customHeight="1" spans="1:13">
      <c r="A232" s="29" t="s">
        <v>165</v>
      </c>
      <c r="B232" s="30" t="s">
        <v>165</v>
      </c>
      <c r="C232" s="30" t="s">
        <v>527</v>
      </c>
      <c r="D232" s="31" t="s">
        <v>529</v>
      </c>
      <c r="E232" s="30" t="s">
        <v>176</v>
      </c>
      <c r="F232" s="52" t="s">
        <v>172</v>
      </c>
      <c r="G232" s="36">
        <v>18809</v>
      </c>
      <c r="H232" s="38">
        <v>16881</v>
      </c>
      <c r="I232" s="38"/>
      <c r="J232" s="38"/>
      <c r="K232" s="49">
        <f t="shared" si="9"/>
        <v>-0.103</v>
      </c>
      <c r="L232" s="47" t="str">
        <f t="shared" si="10"/>
        <v>是</v>
      </c>
      <c r="M232" s="47" t="str">
        <f t="shared" si="11"/>
        <v>否</v>
      </c>
    </row>
    <row r="233" s="11" customFormat="1" ht="18.95" customHeight="1" spans="1:13">
      <c r="A233" s="29" t="s">
        <v>165</v>
      </c>
      <c r="B233" s="30" t="s">
        <v>165</v>
      </c>
      <c r="C233" s="30" t="s">
        <v>527</v>
      </c>
      <c r="D233" s="31" t="s">
        <v>530</v>
      </c>
      <c r="E233" s="30" t="s">
        <v>176</v>
      </c>
      <c r="F233" s="52" t="s">
        <v>174</v>
      </c>
      <c r="G233" s="36">
        <v>5</v>
      </c>
      <c r="H233" s="38">
        <v>0</v>
      </c>
      <c r="I233" s="38"/>
      <c r="J233" s="38"/>
      <c r="K233" s="49">
        <f t="shared" si="9"/>
        <v>-1</v>
      </c>
      <c r="L233" s="47" t="str">
        <f t="shared" si="10"/>
        <v>是</v>
      </c>
      <c r="M233" s="47" t="str">
        <f t="shared" si="11"/>
        <v>否</v>
      </c>
    </row>
    <row r="234" s="11" customFormat="1" ht="18.95" customHeight="1" spans="1:13">
      <c r="A234" s="29" t="s">
        <v>165</v>
      </c>
      <c r="B234" s="30" t="s">
        <v>165</v>
      </c>
      <c r="C234" s="30" t="s">
        <v>527</v>
      </c>
      <c r="D234" s="31" t="s">
        <v>531</v>
      </c>
      <c r="E234" s="30" t="s">
        <v>176</v>
      </c>
      <c r="F234" s="52" t="s">
        <v>189</v>
      </c>
      <c r="G234" s="36">
        <v>1197</v>
      </c>
      <c r="H234" s="38">
        <v>1688</v>
      </c>
      <c r="I234" s="38"/>
      <c r="J234" s="38"/>
      <c r="K234" s="49">
        <f t="shared" si="9"/>
        <v>0.41</v>
      </c>
      <c r="L234" s="47" t="str">
        <f t="shared" si="10"/>
        <v>是</v>
      </c>
      <c r="M234" s="47" t="str">
        <f t="shared" si="11"/>
        <v>否</v>
      </c>
    </row>
    <row r="235" s="11" customFormat="1" ht="18.95" customHeight="1" spans="1:13">
      <c r="A235" s="29" t="s">
        <v>165</v>
      </c>
      <c r="B235" s="30"/>
      <c r="C235" s="30" t="s">
        <v>527</v>
      </c>
      <c r="D235" s="31" t="s">
        <v>533</v>
      </c>
      <c r="E235" s="30" t="s">
        <v>176</v>
      </c>
      <c r="F235" s="51" t="s">
        <v>532</v>
      </c>
      <c r="G235" s="36">
        <v>27220</v>
      </c>
      <c r="H235" s="38">
        <v>24036</v>
      </c>
      <c r="I235" s="38"/>
      <c r="J235" s="38"/>
      <c r="K235" s="49">
        <f t="shared" si="9"/>
        <v>-0.117</v>
      </c>
      <c r="L235" s="47" t="str">
        <f t="shared" si="10"/>
        <v>是</v>
      </c>
      <c r="M235" s="47" t="str">
        <f t="shared" si="11"/>
        <v>否</v>
      </c>
    </row>
    <row r="236" s="11" customFormat="1" ht="18.95" customHeight="1" spans="1:13">
      <c r="A236" s="29" t="s">
        <v>165</v>
      </c>
      <c r="B236" s="700" t="s">
        <v>167</v>
      </c>
      <c r="C236" s="30"/>
      <c r="D236" s="31" t="s">
        <v>535</v>
      </c>
      <c r="E236" s="30"/>
      <c r="F236" s="52" t="s">
        <v>534</v>
      </c>
      <c r="G236" s="36">
        <f>SUMIF($C235:$C1535,$D236,$G235:$G1535)</f>
        <v>23274</v>
      </c>
      <c r="H236" s="37" t="e">
        <f>VLOOKUP(F236,#REF!,2,0)</f>
        <v>#REF!</v>
      </c>
      <c r="I236" s="36"/>
      <c r="J236" s="36">
        <f>VLOOKUP(F236,'数据-全省决算数!'!$B:$C,2,0)</f>
        <v>25682</v>
      </c>
      <c r="K236" s="49" t="str">
        <f t="shared" si="9"/>
        <v/>
      </c>
      <c r="L236" s="47" t="e">
        <f t="shared" si="10"/>
        <v>#REF!</v>
      </c>
      <c r="M236" s="47" t="str">
        <f t="shared" si="11"/>
        <v>是</v>
      </c>
    </row>
    <row r="237" s="11" customFormat="1" ht="18.95" customHeight="1" spans="1:13">
      <c r="A237" s="29" t="s">
        <v>165</v>
      </c>
      <c r="B237" s="30" t="s">
        <v>165</v>
      </c>
      <c r="C237" s="30" t="s">
        <v>535</v>
      </c>
      <c r="D237" s="31" t="s">
        <v>536</v>
      </c>
      <c r="E237" s="30" t="s">
        <v>176</v>
      </c>
      <c r="F237" s="52" t="s">
        <v>170</v>
      </c>
      <c r="G237" s="36">
        <v>10861</v>
      </c>
      <c r="H237" s="38">
        <v>14209</v>
      </c>
      <c r="I237" s="38"/>
      <c r="J237" s="38"/>
      <c r="K237" s="49">
        <f t="shared" si="9"/>
        <v>0.308</v>
      </c>
      <c r="L237" s="47" t="str">
        <f t="shared" si="10"/>
        <v>是</v>
      </c>
      <c r="M237" s="47" t="str">
        <f t="shared" si="11"/>
        <v>否</v>
      </c>
    </row>
    <row r="238" s="11" customFormat="1" ht="18.95" customHeight="1" spans="1:13">
      <c r="A238" s="29" t="s">
        <v>165</v>
      </c>
      <c r="B238" s="30" t="s">
        <v>165</v>
      </c>
      <c r="C238" s="30" t="s">
        <v>535</v>
      </c>
      <c r="D238" s="31" t="s">
        <v>537</v>
      </c>
      <c r="E238" s="30" t="s">
        <v>176</v>
      </c>
      <c r="F238" s="52" t="s">
        <v>172</v>
      </c>
      <c r="G238" s="36">
        <v>4791</v>
      </c>
      <c r="H238" s="38">
        <v>4700</v>
      </c>
      <c r="I238" s="38"/>
      <c r="J238" s="38"/>
      <c r="K238" s="53">
        <f t="shared" si="9"/>
        <v>-0.019</v>
      </c>
      <c r="L238" s="47" t="str">
        <f t="shared" si="10"/>
        <v>是</v>
      </c>
      <c r="M238" s="47" t="str">
        <f t="shared" si="11"/>
        <v>否</v>
      </c>
    </row>
    <row r="239" s="11" customFormat="1" ht="18.95" customHeight="1" spans="1:13">
      <c r="A239" s="29" t="s">
        <v>165</v>
      </c>
      <c r="B239" s="30" t="s">
        <v>165</v>
      </c>
      <c r="C239" s="30" t="s">
        <v>535</v>
      </c>
      <c r="D239" s="31" t="s">
        <v>538</v>
      </c>
      <c r="E239" s="30" t="s">
        <v>176</v>
      </c>
      <c r="F239" s="52" t="s">
        <v>174</v>
      </c>
      <c r="G239" s="36">
        <v>0</v>
      </c>
      <c r="H239" s="38">
        <v>0</v>
      </c>
      <c r="I239" s="38"/>
      <c r="J239" s="38"/>
      <c r="K239" s="49" t="str">
        <f t="shared" si="9"/>
        <v/>
      </c>
      <c r="L239" s="47" t="str">
        <f t="shared" si="10"/>
        <v>否</v>
      </c>
      <c r="M239" s="47" t="str">
        <f t="shared" si="11"/>
        <v>否</v>
      </c>
    </row>
    <row r="240" s="11" customFormat="1" ht="18.95" customHeight="1" spans="1:13">
      <c r="A240" s="29" t="s">
        <v>165</v>
      </c>
      <c r="B240" s="30" t="s">
        <v>165</v>
      </c>
      <c r="C240" s="30" t="s">
        <v>535</v>
      </c>
      <c r="D240" s="31" t="s">
        <v>539</v>
      </c>
      <c r="E240" s="30" t="s">
        <v>176</v>
      </c>
      <c r="F240" s="52" t="s">
        <v>189</v>
      </c>
      <c r="G240" s="36">
        <v>16</v>
      </c>
      <c r="H240" s="38">
        <v>63</v>
      </c>
      <c r="I240" s="38"/>
      <c r="J240" s="38"/>
      <c r="K240" s="49">
        <f t="shared" si="9"/>
        <v>2.938</v>
      </c>
      <c r="L240" s="47" t="str">
        <f t="shared" si="10"/>
        <v>是</v>
      </c>
      <c r="M240" s="47" t="str">
        <f t="shared" si="11"/>
        <v>否</v>
      </c>
    </row>
    <row r="241" s="11" customFormat="1" ht="18.95" customHeight="1" spans="1:13">
      <c r="A241" s="29" t="s">
        <v>165</v>
      </c>
      <c r="B241" s="30"/>
      <c r="C241" s="30" t="s">
        <v>535</v>
      </c>
      <c r="D241" s="31" t="s">
        <v>541</v>
      </c>
      <c r="E241" s="30" t="s">
        <v>176</v>
      </c>
      <c r="F241" s="51" t="s">
        <v>540</v>
      </c>
      <c r="G241" s="36">
        <v>7606</v>
      </c>
      <c r="H241" s="38">
        <v>6714</v>
      </c>
      <c r="I241" s="38"/>
      <c r="J241" s="38"/>
      <c r="K241" s="49">
        <f t="shared" si="9"/>
        <v>-0.117</v>
      </c>
      <c r="L241" s="47" t="str">
        <f t="shared" si="10"/>
        <v>是</v>
      </c>
      <c r="M241" s="47" t="str">
        <f t="shared" si="11"/>
        <v>否</v>
      </c>
    </row>
    <row r="242" s="11" customFormat="1" ht="18.95" customHeight="1" spans="1:13">
      <c r="A242" s="29" t="s">
        <v>165</v>
      </c>
      <c r="B242" s="700" t="s">
        <v>167</v>
      </c>
      <c r="C242" s="30"/>
      <c r="D242" s="31" t="s">
        <v>543</v>
      </c>
      <c r="E242" s="30"/>
      <c r="F242" s="52" t="s">
        <v>542</v>
      </c>
      <c r="G242" s="36">
        <f>SUMIF($C241:$C1541,$D242,$G241:$G1541)</f>
        <v>740</v>
      </c>
      <c r="H242" s="37" t="e">
        <f>VLOOKUP(F242,#REF!,2,0)</f>
        <v>#REF!</v>
      </c>
      <c r="I242" s="36"/>
      <c r="J242" s="36">
        <f>VLOOKUP(F242,'数据-全省决算数!'!$B:$C,2,0)</f>
        <v>1095</v>
      </c>
      <c r="K242" s="49" t="str">
        <f t="shared" si="9"/>
        <v/>
      </c>
      <c r="L242" s="47" t="e">
        <f t="shared" si="10"/>
        <v>#REF!</v>
      </c>
      <c r="M242" s="47" t="str">
        <f t="shared" si="11"/>
        <v>是</v>
      </c>
    </row>
    <row r="243" s="11" customFormat="1" ht="18.95" customHeight="1" spans="1:13">
      <c r="A243" s="29" t="s">
        <v>165</v>
      </c>
      <c r="B243" s="30" t="s">
        <v>165</v>
      </c>
      <c r="C243" s="30" t="s">
        <v>543</v>
      </c>
      <c r="D243" s="31" t="s">
        <v>544</v>
      </c>
      <c r="E243" s="30" t="s">
        <v>176</v>
      </c>
      <c r="F243" s="52" t="s">
        <v>170</v>
      </c>
      <c r="G243" s="36">
        <v>406</v>
      </c>
      <c r="H243" s="38">
        <v>689</v>
      </c>
      <c r="I243" s="38"/>
      <c r="J243" s="38"/>
      <c r="K243" s="49">
        <f t="shared" si="9"/>
        <v>0.697</v>
      </c>
      <c r="L243" s="47" t="str">
        <f t="shared" si="10"/>
        <v>是</v>
      </c>
      <c r="M243" s="47" t="str">
        <f t="shared" si="11"/>
        <v>否</v>
      </c>
    </row>
    <row r="244" s="11" customFormat="1" ht="18.95" customHeight="1" spans="1:13">
      <c r="A244" s="29" t="s">
        <v>165</v>
      </c>
      <c r="B244" s="30" t="s">
        <v>165</v>
      </c>
      <c r="C244" s="30" t="s">
        <v>543</v>
      </c>
      <c r="D244" s="31" t="s">
        <v>545</v>
      </c>
      <c r="E244" s="30" t="s">
        <v>176</v>
      </c>
      <c r="F244" s="52" t="s">
        <v>172</v>
      </c>
      <c r="G244" s="36">
        <v>145</v>
      </c>
      <c r="H244" s="38">
        <v>172</v>
      </c>
      <c r="I244" s="38"/>
      <c r="J244" s="38"/>
      <c r="K244" s="49">
        <f t="shared" si="9"/>
        <v>0.186</v>
      </c>
      <c r="L244" s="47" t="str">
        <f t="shared" si="10"/>
        <v>是</v>
      </c>
      <c r="M244" s="47" t="str">
        <f t="shared" si="11"/>
        <v>否</v>
      </c>
    </row>
    <row r="245" s="11" customFormat="1" ht="18.95" customHeight="1" spans="1:13">
      <c r="A245" s="29" t="s">
        <v>165</v>
      </c>
      <c r="B245" s="30" t="s">
        <v>165</v>
      </c>
      <c r="C245" s="30" t="s">
        <v>543</v>
      </c>
      <c r="D245" s="31" t="s">
        <v>546</v>
      </c>
      <c r="E245" s="30" t="s">
        <v>176</v>
      </c>
      <c r="F245" s="52" t="s">
        <v>174</v>
      </c>
      <c r="G245" s="36">
        <v>3</v>
      </c>
      <c r="H245" s="38">
        <v>4</v>
      </c>
      <c r="I245" s="38"/>
      <c r="J245" s="38"/>
      <c r="K245" s="53">
        <f t="shared" si="9"/>
        <v>0.333</v>
      </c>
      <c r="L245" s="47" t="str">
        <f t="shared" si="10"/>
        <v>是</v>
      </c>
      <c r="M245" s="47" t="str">
        <f t="shared" si="11"/>
        <v>否</v>
      </c>
    </row>
    <row r="246" s="11" customFormat="1" ht="18.95" customHeight="1" spans="1:13">
      <c r="A246" s="29" t="s">
        <v>165</v>
      </c>
      <c r="B246" s="30" t="s">
        <v>165</v>
      </c>
      <c r="C246" s="30" t="s">
        <v>543</v>
      </c>
      <c r="D246" s="31" t="s">
        <v>547</v>
      </c>
      <c r="E246" s="30" t="s">
        <v>176</v>
      </c>
      <c r="F246" s="52" t="s">
        <v>189</v>
      </c>
      <c r="G246" s="36">
        <v>0</v>
      </c>
      <c r="H246" s="38">
        <v>3</v>
      </c>
      <c r="I246" s="38"/>
      <c r="J246" s="38"/>
      <c r="K246" s="49" t="str">
        <f t="shared" si="9"/>
        <v/>
      </c>
      <c r="L246" s="47" t="str">
        <f t="shared" si="10"/>
        <v>是</v>
      </c>
      <c r="M246" s="47" t="str">
        <f t="shared" si="11"/>
        <v>否</v>
      </c>
    </row>
    <row r="247" s="11" customFormat="1" ht="18.95" customHeight="1" spans="1:13">
      <c r="A247" s="29" t="s">
        <v>165</v>
      </c>
      <c r="B247" s="30"/>
      <c r="C247" s="30" t="s">
        <v>543</v>
      </c>
      <c r="D247" s="31" t="s">
        <v>549</v>
      </c>
      <c r="E247" s="30" t="s">
        <v>176</v>
      </c>
      <c r="F247" s="51" t="s">
        <v>548</v>
      </c>
      <c r="G247" s="36">
        <v>186</v>
      </c>
      <c r="H247" s="38">
        <v>227</v>
      </c>
      <c r="I247" s="38"/>
      <c r="J247" s="38"/>
      <c r="K247" s="49">
        <f t="shared" si="9"/>
        <v>0.22</v>
      </c>
      <c r="L247" s="47" t="str">
        <f t="shared" si="10"/>
        <v>是</v>
      </c>
      <c r="M247" s="47" t="str">
        <f t="shared" si="11"/>
        <v>否</v>
      </c>
    </row>
    <row r="248" s="11" customFormat="1" ht="18.95" customHeight="1" spans="1:13">
      <c r="A248" s="29" t="s">
        <v>165</v>
      </c>
      <c r="B248" s="30" t="s">
        <v>167</v>
      </c>
      <c r="C248" s="30"/>
      <c r="D248" s="31" t="s">
        <v>551</v>
      </c>
      <c r="E248" s="30"/>
      <c r="F248" s="52" t="s">
        <v>4461</v>
      </c>
      <c r="G248" s="36">
        <f>SUMIF($C247:$C1547,$D248,$G247:$G1547)</f>
        <v>53601</v>
      </c>
      <c r="H248" s="37" t="e">
        <f>VLOOKUP(F248,#REF!,2,0)</f>
        <v>#REF!</v>
      </c>
      <c r="I248" s="36"/>
      <c r="J248" s="36" t="e">
        <f>VLOOKUP(F248,'数据-全省决算数!'!$B:$C,2,0)</f>
        <v>#N/A</v>
      </c>
      <c r="K248" s="49" t="str">
        <f t="shared" si="9"/>
        <v/>
      </c>
      <c r="L248" s="47" t="e">
        <f t="shared" si="10"/>
        <v>#REF!</v>
      </c>
      <c r="M248" s="47" t="str">
        <f t="shared" si="11"/>
        <v>是</v>
      </c>
    </row>
    <row r="249" s="11" customFormat="1" ht="18.95" customHeight="1" spans="1:13">
      <c r="A249" s="29" t="s">
        <v>165</v>
      </c>
      <c r="B249" s="30" t="s">
        <v>165</v>
      </c>
      <c r="C249" s="30" t="s">
        <v>551</v>
      </c>
      <c r="D249" s="31" t="s">
        <v>552</v>
      </c>
      <c r="E249" s="30" t="s">
        <v>176</v>
      </c>
      <c r="F249" s="52" t="s">
        <v>170</v>
      </c>
      <c r="G249" s="36">
        <v>18534</v>
      </c>
      <c r="H249" s="38">
        <v>24196</v>
      </c>
      <c r="I249" s="38"/>
      <c r="J249" s="38"/>
      <c r="K249" s="49">
        <f t="shared" si="9"/>
        <v>0.305</v>
      </c>
      <c r="L249" s="47" t="str">
        <f t="shared" si="10"/>
        <v>是</v>
      </c>
      <c r="M249" s="47" t="str">
        <f t="shared" si="11"/>
        <v>否</v>
      </c>
    </row>
    <row r="250" s="11" customFormat="1" ht="18.95" customHeight="1" spans="1:13">
      <c r="A250" s="29" t="s">
        <v>165</v>
      </c>
      <c r="B250" s="30" t="s">
        <v>165</v>
      </c>
      <c r="C250" s="30" t="s">
        <v>551</v>
      </c>
      <c r="D250" s="31" t="s">
        <v>553</v>
      </c>
      <c r="E250" s="30" t="s">
        <v>176</v>
      </c>
      <c r="F250" s="52" t="s">
        <v>172</v>
      </c>
      <c r="G250" s="36">
        <v>10003</v>
      </c>
      <c r="H250" s="38">
        <v>8248</v>
      </c>
      <c r="I250" s="38"/>
      <c r="J250" s="38"/>
      <c r="K250" s="49">
        <f t="shared" si="9"/>
        <v>-0.175</v>
      </c>
      <c r="L250" s="47" t="str">
        <f t="shared" si="10"/>
        <v>是</v>
      </c>
      <c r="M250" s="47" t="str">
        <f t="shared" si="11"/>
        <v>否</v>
      </c>
    </row>
    <row r="251" s="11" customFormat="1" ht="18.95" customHeight="1" spans="1:13">
      <c r="A251" s="29" t="s">
        <v>165</v>
      </c>
      <c r="B251" s="30" t="s">
        <v>165</v>
      </c>
      <c r="C251" s="30" t="s">
        <v>551</v>
      </c>
      <c r="D251" s="31" t="s">
        <v>554</v>
      </c>
      <c r="E251" s="30" t="s">
        <v>176</v>
      </c>
      <c r="F251" s="52" t="s">
        <v>174</v>
      </c>
      <c r="G251" s="36">
        <v>17</v>
      </c>
      <c r="H251" s="38">
        <v>6</v>
      </c>
      <c r="I251" s="38"/>
      <c r="J251" s="38"/>
      <c r="K251" s="49">
        <f t="shared" si="9"/>
        <v>-0.647</v>
      </c>
      <c r="L251" s="47" t="str">
        <f t="shared" si="10"/>
        <v>是</v>
      </c>
      <c r="M251" s="47" t="str">
        <f t="shared" si="11"/>
        <v>否</v>
      </c>
    </row>
    <row r="252" s="11" customFormat="1" ht="18.95" customHeight="1" spans="1:13">
      <c r="A252" s="29" t="s">
        <v>165</v>
      </c>
      <c r="B252" s="30" t="s">
        <v>165</v>
      </c>
      <c r="C252" s="30" t="s">
        <v>551</v>
      </c>
      <c r="D252" s="31" t="s">
        <v>555</v>
      </c>
      <c r="E252" s="30" t="s">
        <v>176</v>
      </c>
      <c r="F252" s="52" t="s">
        <v>189</v>
      </c>
      <c r="G252" s="36">
        <v>177</v>
      </c>
      <c r="H252" s="38">
        <v>234</v>
      </c>
      <c r="I252" s="38"/>
      <c r="J252" s="38"/>
      <c r="K252" s="49">
        <f t="shared" si="9"/>
        <v>0.322</v>
      </c>
      <c r="L252" s="47" t="str">
        <f t="shared" si="10"/>
        <v>是</v>
      </c>
      <c r="M252" s="47" t="str">
        <f t="shared" si="11"/>
        <v>否</v>
      </c>
    </row>
    <row r="253" s="11" customFormat="1" ht="18.95" customHeight="1" spans="1:13">
      <c r="A253" s="29" t="s">
        <v>165</v>
      </c>
      <c r="B253" s="30"/>
      <c r="C253" s="30" t="s">
        <v>551</v>
      </c>
      <c r="D253" s="31" t="s">
        <v>557</v>
      </c>
      <c r="E253" s="30" t="s">
        <v>176</v>
      </c>
      <c r="F253" s="51" t="s">
        <v>4480</v>
      </c>
      <c r="G253" s="36">
        <v>24870</v>
      </c>
      <c r="H253" s="38">
        <v>18929</v>
      </c>
      <c r="I253" s="38"/>
      <c r="J253" s="38"/>
      <c r="K253" s="49">
        <f t="shared" si="9"/>
        <v>-0.239</v>
      </c>
      <c r="L253" s="47" t="str">
        <f t="shared" si="10"/>
        <v>是</v>
      </c>
      <c r="M253" s="47" t="str">
        <f t="shared" si="11"/>
        <v>否</v>
      </c>
    </row>
    <row r="254" s="11" customFormat="1" ht="18.95" customHeight="1" spans="1:13">
      <c r="A254" s="29" t="s">
        <v>165</v>
      </c>
      <c r="B254" s="30" t="s">
        <v>167</v>
      </c>
      <c r="C254" s="30"/>
      <c r="D254" s="31" t="s">
        <v>559</v>
      </c>
      <c r="E254" s="30"/>
      <c r="F254" s="52" t="s">
        <v>4462</v>
      </c>
      <c r="G254" s="36">
        <f>SUMIF($C253:$C1553,$D254,$G253:$G1553)</f>
        <v>672486</v>
      </c>
      <c r="H254" s="37" t="e">
        <f>VLOOKUP(F254,#REF!,2,0)</f>
        <v>#REF!</v>
      </c>
      <c r="I254" s="36"/>
      <c r="J254" s="36" t="e">
        <f>VLOOKUP(F254,'数据-全省决算数!'!$B:$C,2,0)</f>
        <v>#N/A</v>
      </c>
      <c r="K254" s="49" t="str">
        <f t="shared" si="9"/>
        <v/>
      </c>
      <c r="L254" s="47" t="e">
        <f t="shared" si="10"/>
        <v>#REF!</v>
      </c>
      <c r="M254" s="47" t="str">
        <f t="shared" si="11"/>
        <v>是</v>
      </c>
    </row>
    <row r="255" s="11" customFormat="1" ht="18.95" customHeight="1" spans="1:13">
      <c r="A255" s="29" t="s">
        <v>165</v>
      </c>
      <c r="B255" s="30"/>
      <c r="C255" s="30" t="s">
        <v>559</v>
      </c>
      <c r="D255" s="31" t="s">
        <v>561</v>
      </c>
      <c r="E255" s="30" t="s">
        <v>176</v>
      </c>
      <c r="F255" s="52" t="s">
        <v>560</v>
      </c>
      <c r="G255" s="36">
        <v>168</v>
      </c>
      <c r="H255" s="38">
        <v>181</v>
      </c>
      <c r="I255" s="38"/>
      <c r="J255" s="38"/>
      <c r="K255" s="46">
        <f t="shared" si="9"/>
        <v>0.077</v>
      </c>
      <c r="L255" s="47" t="str">
        <f t="shared" si="10"/>
        <v>是</v>
      </c>
      <c r="M255" s="47" t="str">
        <f t="shared" si="11"/>
        <v>否</v>
      </c>
    </row>
    <row r="256" s="11" customFormat="1" ht="18.95" customHeight="1" spans="1:13">
      <c r="A256" s="29"/>
      <c r="B256" s="30" t="s">
        <v>165</v>
      </c>
      <c r="C256" s="30" t="s">
        <v>559</v>
      </c>
      <c r="D256" s="31" t="s">
        <v>563</v>
      </c>
      <c r="E256" s="30" t="s">
        <v>176</v>
      </c>
      <c r="F256" s="51" t="s">
        <v>4481</v>
      </c>
      <c r="G256" s="36">
        <v>672318</v>
      </c>
      <c r="H256" s="38">
        <v>437599</v>
      </c>
      <c r="I256" s="38"/>
      <c r="J256" s="38"/>
      <c r="K256" s="46">
        <f t="shared" si="9"/>
        <v>-0.349</v>
      </c>
      <c r="L256" s="47" t="str">
        <f t="shared" si="10"/>
        <v>是</v>
      </c>
      <c r="M256" s="47" t="str">
        <f t="shared" si="11"/>
        <v>否</v>
      </c>
    </row>
    <row r="257" s="11" customFormat="1" ht="18.95" customHeight="1" spans="1:13">
      <c r="A257" s="29" t="s">
        <v>164</v>
      </c>
      <c r="B257" s="30"/>
      <c r="C257" s="30" t="s">
        <v>165</v>
      </c>
      <c r="D257" s="31" t="s">
        <v>565</v>
      </c>
      <c r="E257" s="30"/>
      <c r="F257" s="54" t="s">
        <v>564</v>
      </c>
      <c r="G257" s="33">
        <f>SUMIF($B258:$B$1301,$D257,$G258:$G$1301)</f>
        <v>303</v>
      </c>
      <c r="H257" s="37" t="e">
        <f>VLOOKUP(F257,#REF!,2,0)</f>
        <v>#REF!</v>
      </c>
      <c r="I257" s="45"/>
      <c r="J257" s="36" t="e">
        <f>VLOOKUP(F257,'数据-全省决算数!'!$B:$C,2,0)</f>
        <v>#N/A</v>
      </c>
      <c r="K257" s="46" t="str">
        <f t="shared" si="9"/>
        <v/>
      </c>
      <c r="L257" s="47" t="e">
        <f t="shared" si="10"/>
        <v>#REF!</v>
      </c>
      <c r="M257" s="47" t="str">
        <f t="shared" si="11"/>
        <v>是</v>
      </c>
    </row>
    <row r="258" s="11" customFormat="1" ht="18.95" customHeight="1" spans="1:13">
      <c r="A258" s="29"/>
      <c r="B258" s="30" t="s">
        <v>565</v>
      </c>
      <c r="C258" s="30" t="s">
        <v>165</v>
      </c>
      <c r="D258" s="31" t="s">
        <v>567</v>
      </c>
      <c r="E258" s="30" t="s">
        <v>176</v>
      </c>
      <c r="F258" s="52" t="s">
        <v>566</v>
      </c>
      <c r="G258" s="36">
        <v>0</v>
      </c>
      <c r="H258" s="36">
        <v>0</v>
      </c>
      <c r="I258" s="36"/>
      <c r="J258" s="36"/>
      <c r="K258" s="49" t="str">
        <f t="shared" si="9"/>
        <v/>
      </c>
      <c r="L258" s="47" t="str">
        <f t="shared" si="10"/>
        <v>否</v>
      </c>
      <c r="M258" s="47" t="str">
        <f t="shared" si="11"/>
        <v>是</v>
      </c>
    </row>
    <row r="259" s="11" customFormat="1" ht="18.95" customHeight="1" spans="1:13">
      <c r="A259" s="29"/>
      <c r="B259" s="700" t="s">
        <v>565</v>
      </c>
      <c r="C259" s="30" t="s">
        <v>165</v>
      </c>
      <c r="D259" s="31" t="s">
        <v>569</v>
      </c>
      <c r="E259" s="30" t="s">
        <v>176</v>
      </c>
      <c r="F259" s="52" t="s">
        <v>3678</v>
      </c>
      <c r="G259" s="36">
        <v>303</v>
      </c>
      <c r="H259" s="37" t="e">
        <f>VLOOKUP(F259,#REF!,2,0)</f>
        <v>#REF!</v>
      </c>
      <c r="I259" s="36"/>
      <c r="J259" s="36" t="e">
        <f>VLOOKUP(F259,'数据-全省决算数!'!$B:$C,2,0)</f>
        <v>#N/A</v>
      </c>
      <c r="K259" s="49" t="str">
        <f t="shared" si="9"/>
        <v/>
      </c>
      <c r="L259" s="47" t="e">
        <f t="shared" si="10"/>
        <v>#REF!</v>
      </c>
      <c r="M259" s="47" t="str">
        <f t="shared" si="11"/>
        <v>是</v>
      </c>
    </row>
    <row r="260" s="11" customFormat="1" ht="18.95" customHeight="1" spans="1:13">
      <c r="A260" s="29" t="s">
        <v>164</v>
      </c>
      <c r="B260" s="30"/>
      <c r="C260" s="30" t="s">
        <v>165</v>
      </c>
      <c r="D260" s="699" t="s">
        <v>571</v>
      </c>
      <c r="E260" s="30"/>
      <c r="F260" s="54" t="s">
        <v>570</v>
      </c>
      <c r="G260" s="33">
        <f>SUMIF($B261:$B$1301,$D260,$G261:$G$1301)</f>
        <v>94089</v>
      </c>
      <c r="H260" s="37" t="e">
        <f>VLOOKUP(F260,#REF!,2,0)</f>
        <v>#REF!</v>
      </c>
      <c r="I260" s="45"/>
      <c r="J260" s="36" t="e">
        <f>VLOOKUP(F260,'数据-全省决算数!'!$B:$C,2,0)</f>
        <v>#N/A</v>
      </c>
      <c r="K260" s="46" t="str">
        <f t="shared" ref="K260:K323" si="12">IF(ISERROR(H260/G260-1),"",H260/G260-1)</f>
        <v/>
      </c>
      <c r="L260" s="47" t="e">
        <f t="shared" ref="L260:L323" si="13">IF(F260&lt;&gt;"",IF(SUM(G260:H260)&lt;&gt;0,"是","否"),"空")</f>
        <v>#REF!</v>
      </c>
      <c r="M260" s="47" t="str">
        <f t="shared" ref="M260:M323" si="14">IF(C260&lt;&gt;"",IF(OR(LEFT(C260,3)="205",LEFT(C260,3)="206",LEFT(C260,3)="207",LEFT(C260,3)="208",LEFT(C260,3)="210",LEFT(C260,3)="213"),"是","否"),"是")</f>
        <v>是</v>
      </c>
    </row>
    <row r="261" s="11" customFormat="1" ht="19.5" customHeight="1" spans="1:13">
      <c r="A261" s="29" t="s">
        <v>165</v>
      </c>
      <c r="B261" s="30" t="s">
        <v>571</v>
      </c>
      <c r="C261" s="30" t="s">
        <v>165</v>
      </c>
      <c r="D261" s="31" t="s">
        <v>573</v>
      </c>
      <c r="E261" s="30"/>
      <c r="F261" s="52" t="s">
        <v>572</v>
      </c>
      <c r="G261" s="36">
        <f>SUMIF($C260:$C1560,$D261,$G260:$G1560)</f>
        <v>63596</v>
      </c>
      <c r="H261" s="37" t="e">
        <f>VLOOKUP(F261,#REF!,2,0)</f>
        <v>#REF!</v>
      </c>
      <c r="I261" s="36"/>
      <c r="J261" s="36">
        <f>VLOOKUP(F261,'数据-全省决算数!'!$B:$C,2,0)</f>
        <v>48368</v>
      </c>
      <c r="K261" s="49" t="str">
        <f t="shared" si="12"/>
        <v/>
      </c>
      <c r="L261" s="47" t="e">
        <f t="shared" si="13"/>
        <v>#REF!</v>
      </c>
      <c r="M261" s="47" t="str">
        <f t="shared" si="14"/>
        <v>是</v>
      </c>
    </row>
    <row r="262" s="11" customFormat="1" ht="19.5" customHeight="1" spans="1:13">
      <c r="A262" s="29" t="s">
        <v>165</v>
      </c>
      <c r="B262" s="30"/>
      <c r="C262" s="700" t="s">
        <v>573</v>
      </c>
      <c r="D262" s="31" t="s">
        <v>575</v>
      </c>
      <c r="E262" s="30" t="s">
        <v>176</v>
      </c>
      <c r="F262" s="52" t="s">
        <v>574</v>
      </c>
      <c r="G262" s="36">
        <v>3272</v>
      </c>
      <c r="H262" s="38">
        <v>3252</v>
      </c>
      <c r="I262" s="38"/>
      <c r="J262" s="38"/>
      <c r="K262" s="49">
        <f t="shared" si="12"/>
        <v>-0.006</v>
      </c>
      <c r="L262" s="47" t="str">
        <f t="shared" si="13"/>
        <v>是</v>
      </c>
      <c r="M262" s="47" t="str">
        <f t="shared" si="14"/>
        <v>否</v>
      </c>
    </row>
    <row r="263" s="11" customFormat="1" ht="19.5" customHeight="1" spans="1:13">
      <c r="A263" s="29" t="s">
        <v>165</v>
      </c>
      <c r="B263" s="30" t="s">
        <v>165</v>
      </c>
      <c r="C263" s="30" t="s">
        <v>573</v>
      </c>
      <c r="D263" s="31" t="s">
        <v>577</v>
      </c>
      <c r="E263" s="30" t="s">
        <v>176</v>
      </c>
      <c r="F263" s="52" t="s">
        <v>576</v>
      </c>
      <c r="G263" s="36">
        <v>174</v>
      </c>
      <c r="H263" s="38">
        <v>28</v>
      </c>
      <c r="I263" s="38"/>
      <c r="J263" s="38"/>
      <c r="K263" s="49">
        <f t="shared" si="12"/>
        <v>-0.839</v>
      </c>
      <c r="L263" s="47" t="str">
        <f t="shared" si="13"/>
        <v>是</v>
      </c>
      <c r="M263" s="47" t="str">
        <f t="shared" si="14"/>
        <v>否</v>
      </c>
    </row>
    <row r="264" s="11" customFormat="1" ht="19.5" customHeight="1" spans="1:13">
      <c r="A264" s="29" t="s">
        <v>165</v>
      </c>
      <c r="B264" s="30" t="s">
        <v>165</v>
      </c>
      <c r="C264" s="30" t="s">
        <v>573</v>
      </c>
      <c r="D264" s="31" t="s">
        <v>579</v>
      </c>
      <c r="E264" s="30" t="s">
        <v>176</v>
      </c>
      <c r="F264" s="52" t="s">
        <v>578</v>
      </c>
      <c r="G264" s="36">
        <v>24022</v>
      </c>
      <c r="H264" s="38">
        <v>10907</v>
      </c>
      <c r="I264" s="38"/>
      <c r="J264" s="38"/>
      <c r="K264" s="49">
        <f t="shared" si="12"/>
        <v>-0.546</v>
      </c>
      <c r="L264" s="47" t="str">
        <f t="shared" si="13"/>
        <v>是</v>
      </c>
      <c r="M264" s="47" t="str">
        <f t="shared" si="14"/>
        <v>否</v>
      </c>
    </row>
    <row r="265" s="11" customFormat="1" ht="18.95" customHeight="1" spans="1:13">
      <c r="A265" s="29" t="s">
        <v>165</v>
      </c>
      <c r="B265" s="30" t="s">
        <v>165</v>
      </c>
      <c r="C265" s="30" t="s">
        <v>573</v>
      </c>
      <c r="D265" s="31" t="s">
        <v>581</v>
      </c>
      <c r="E265" s="30" t="s">
        <v>176</v>
      </c>
      <c r="F265" s="52" t="s">
        <v>580</v>
      </c>
      <c r="G265" s="36">
        <v>53</v>
      </c>
      <c r="H265" s="38">
        <v>45</v>
      </c>
      <c r="I265" s="38"/>
      <c r="J265" s="38"/>
      <c r="K265" s="49">
        <f t="shared" si="12"/>
        <v>-0.151</v>
      </c>
      <c r="L265" s="47" t="str">
        <f t="shared" si="13"/>
        <v>是</v>
      </c>
      <c r="M265" s="47" t="str">
        <f t="shared" si="14"/>
        <v>否</v>
      </c>
    </row>
    <row r="266" s="11" customFormat="1" ht="18.95" customHeight="1" spans="1:13">
      <c r="A266" s="29" t="s">
        <v>165</v>
      </c>
      <c r="B266" s="30" t="s">
        <v>165</v>
      </c>
      <c r="C266" s="30" t="s">
        <v>573</v>
      </c>
      <c r="D266" s="31" t="s">
        <v>583</v>
      </c>
      <c r="E266" s="30" t="s">
        <v>176</v>
      </c>
      <c r="F266" s="52" t="s">
        <v>582</v>
      </c>
      <c r="G266" s="36">
        <v>340</v>
      </c>
      <c r="H266" s="38">
        <v>289</v>
      </c>
      <c r="I266" s="38"/>
      <c r="J266" s="38"/>
      <c r="K266" s="49">
        <f t="shared" si="12"/>
        <v>-0.15</v>
      </c>
      <c r="L266" s="47" t="str">
        <f t="shared" si="13"/>
        <v>是</v>
      </c>
      <c r="M266" s="47" t="str">
        <f t="shared" si="14"/>
        <v>否</v>
      </c>
    </row>
    <row r="267" s="11" customFormat="1" ht="18.95" customHeight="1" spans="1:13">
      <c r="A267" s="29" t="s">
        <v>165</v>
      </c>
      <c r="B267" s="30" t="s">
        <v>165</v>
      </c>
      <c r="C267" s="30" t="s">
        <v>573</v>
      </c>
      <c r="D267" s="31" t="s">
        <v>585</v>
      </c>
      <c r="E267" s="30" t="s">
        <v>176</v>
      </c>
      <c r="F267" s="52" t="s">
        <v>584</v>
      </c>
      <c r="G267" s="36">
        <v>2706</v>
      </c>
      <c r="H267" s="38">
        <v>2686</v>
      </c>
      <c r="I267" s="38"/>
      <c r="J267" s="38"/>
      <c r="K267" s="49">
        <f t="shared" si="12"/>
        <v>-0.007</v>
      </c>
      <c r="L267" s="47" t="str">
        <f t="shared" si="13"/>
        <v>是</v>
      </c>
      <c r="M267" s="47" t="str">
        <f t="shared" si="14"/>
        <v>否</v>
      </c>
    </row>
    <row r="268" s="11" customFormat="1" ht="18.95" customHeight="1" spans="1:13">
      <c r="A268" s="29" t="s">
        <v>165</v>
      </c>
      <c r="B268" s="30" t="s">
        <v>165</v>
      </c>
      <c r="C268" s="30" t="s">
        <v>573</v>
      </c>
      <c r="D268" s="31" t="s">
        <v>587</v>
      </c>
      <c r="E268" s="30" t="s">
        <v>176</v>
      </c>
      <c r="F268" s="52" t="s">
        <v>586</v>
      </c>
      <c r="G268" s="36">
        <v>29789</v>
      </c>
      <c r="H268" s="38">
        <v>28306</v>
      </c>
      <c r="I268" s="38"/>
      <c r="J268" s="38"/>
      <c r="K268" s="49">
        <f t="shared" si="12"/>
        <v>-0.05</v>
      </c>
      <c r="L268" s="47" t="str">
        <f t="shared" si="13"/>
        <v>是</v>
      </c>
      <c r="M268" s="47" t="str">
        <f t="shared" si="14"/>
        <v>否</v>
      </c>
    </row>
    <row r="269" s="11" customFormat="1" ht="18.95" customHeight="1" spans="1:13">
      <c r="A269" s="29" t="s">
        <v>165</v>
      </c>
      <c r="B269" s="30"/>
      <c r="C269" s="30" t="s">
        <v>573</v>
      </c>
      <c r="D269" s="31" t="s">
        <v>589</v>
      </c>
      <c r="E269" s="30" t="s">
        <v>176</v>
      </c>
      <c r="F269" s="51" t="s">
        <v>588</v>
      </c>
      <c r="G269" s="36">
        <v>3240</v>
      </c>
      <c r="H269" s="38">
        <v>2995</v>
      </c>
      <c r="I269" s="38"/>
      <c r="J269" s="38"/>
      <c r="K269" s="49">
        <f t="shared" si="12"/>
        <v>-0.076</v>
      </c>
      <c r="L269" s="47" t="str">
        <f t="shared" si="13"/>
        <v>是</v>
      </c>
      <c r="M269" s="47" t="str">
        <f t="shared" si="14"/>
        <v>否</v>
      </c>
    </row>
    <row r="270" s="11" customFormat="1" ht="18.95" customHeight="1" spans="1:13">
      <c r="A270" s="29"/>
      <c r="B270" s="700" t="s">
        <v>571</v>
      </c>
      <c r="C270" s="30" t="s">
        <v>165</v>
      </c>
      <c r="D270" s="31" t="s">
        <v>591</v>
      </c>
      <c r="E270" s="30" t="s">
        <v>176</v>
      </c>
      <c r="F270" s="52" t="s">
        <v>3687</v>
      </c>
      <c r="G270" s="36">
        <v>30493</v>
      </c>
      <c r="H270" s="37" t="e">
        <f>VLOOKUP(F270,#REF!,2,0)</f>
        <v>#REF!</v>
      </c>
      <c r="I270" s="36"/>
      <c r="J270" s="36" t="e">
        <f>VLOOKUP(F270,'数据-全省决算数!'!$B:$C,2,0)</f>
        <v>#N/A</v>
      </c>
      <c r="K270" s="49" t="str">
        <f t="shared" si="12"/>
        <v/>
      </c>
      <c r="L270" s="47" t="e">
        <f t="shared" si="13"/>
        <v>#REF!</v>
      </c>
      <c r="M270" s="47" t="str">
        <f t="shared" si="14"/>
        <v>是</v>
      </c>
    </row>
    <row r="271" s="11" customFormat="1" ht="18.95" customHeight="1" spans="1:13">
      <c r="A271" s="29" t="s">
        <v>164</v>
      </c>
      <c r="B271" s="30"/>
      <c r="C271" s="30" t="s">
        <v>165</v>
      </c>
      <c r="D271" s="31" t="s">
        <v>593</v>
      </c>
      <c r="E271" s="30" t="s">
        <v>165</v>
      </c>
      <c r="F271" s="54" t="s">
        <v>592</v>
      </c>
      <c r="G271" s="33">
        <f>SUMIF($B272:$B$1301,$D271,$G272:$G$1301)</f>
        <v>2196626</v>
      </c>
      <c r="H271" s="37" t="e">
        <f>VLOOKUP(F271,#REF!,2,0)</f>
        <v>#REF!</v>
      </c>
      <c r="I271" s="45"/>
      <c r="J271" s="36" t="e">
        <f>VLOOKUP(F271,'数据-全省决算数!'!$B:$C,2,0)</f>
        <v>#N/A</v>
      </c>
      <c r="K271" s="46" t="str">
        <f t="shared" si="12"/>
        <v/>
      </c>
      <c r="L271" s="47" t="e">
        <f t="shared" si="13"/>
        <v>#REF!</v>
      </c>
      <c r="M271" s="47" t="str">
        <f t="shared" si="14"/>
        <v>是</v>
      </c>
    </row>
    <row r="272" s="11" customFormat="1" ht="18.95" customHeight="1" spans="1:13">
      <c r="A272" s="29" t="s">
        <v>165</v>
      </c>
      <c r="B272" s="700" t="s">
        <v>593</v>
      </c>
      <c r="C272" s="30"/>
      <c r="D272" s="31" t="s">
        <v>595</v>
      </c>
      <c r="E272" s="30"/>
      <c r="F272" s="52" t="s">
        <v>594</v>
      </c>
      <c r="G272" s="36">
        <f>SUMIF($C271:$C1571,$D272,$G271:$G1571)</f>
        <v>184655</v>
      </c>
      <c r="H272" s="37" t="e">
        <f>VLOOKUP(F272,#REF!,2,0)</f>
        <v>#REF!</v>
      </c>
      <c r="I272" s="36"/>
      <c r="J272" s="36">
        <f>VLOOKUP(F272,'数据-全省决算数!'!$B:$C,2,0)</f>
        <v>182193</v>
      </c>
      <c r="K272" s="49" t="str">
        <f t="shared" si="12"/>
        <v/>
      </c>
      <c r="L272" s="47" t="e">
        <f t="shared" si="13"/>
        <v>#REF!</v>
      </c>
      <c r="M272" s="47" t="str">
        <f t="shared" si="14"/>
        <v>是</v>
      </c>
    </row>
    <row r="273" s="11" customFormat="1" ht="18.95" customHeight="1" spans="1:13">
      <c r="A273" s="29" t="s">
        <v>165</v>
      </c>
      <c r="B273" s="30" t="s">
        <v>165</v>
      </c>
      <c r="C273" s="30" t="s">
        <v>595</v>
      </c>
      <c r="D273" s="31" t="s">
        <v>597</v>
      </c>
      <c r="E273" s="30" t="s">
        <v>176</v>
      </c>
      <c r="F273" s="35" t="s">
        <v>596</v>
      </c>
      <c r="G273" s="36">
        <v>21230</v>
      </c>
      <c r="H273" s="38">
        <v>21595</v>
      </c>
      <c r="I273" s="38"/>
      <c r="J273" s="38"/>
      <c r="K273" s="49">
        <f t="shared" si="12"/>
        <v>0.017</v>
      </c>
      <c r="L273" s="47" t="str">
        <f t="shared" si="13"/>
        <v>是</v>
      </c>
      <c r="M273" s="47" t="str">
        <f t="shared" si="14"/>
        <v>否</v>
      </c>
    </row>
    <row r="274" s="11" customFormat="1" ht="18.95" customHeight="1" spans="1:13">
      <c r="A274" s="29" t="s">
        <v>165</v>
      </c>
      <c r="B274" s="30" t="s">
        <v>165</v>
      </c>
      <c r="C274" s="30" t="s">
        <v>595</v>
      </c>
      <c r="D274" s="31" t="s">
        <v>599</v>
      </c>
      <c r="E274" s="30" t="s">
        <v>176</v>
      </c>
      <c r="F274" s="52" t="s">
        <v>598</v>
      </c>
      <c r="G274" s="36">
        <v>39533</v>
      </c>
      <c r="H274" s="38">
        <v>29003</v>
      </c>
      <c r="I274" s="38"/>
      <c r="J274" s="38"/>
      <c r="K274" s="49">
        <f t="shared" si="12"/>
        <v>-0.266</v>
      </c>
      <c r="L274" s="47" t="str">
        <f t="shared" si="13"/>
        <v>是</v>
      </c>
      <c r="M274" s="47" t="str">
        <f t="shared" si="14"/>
        <v>否</v>
      </c>
    </row>
    <row r="275" s="11" customFormat="1" ht="18.95" customHeight="1" spans="1:13">
      <c r="A275" s="29" t="s">
        <v>165</v>
      </c>
      <c r="B275" s="30" t="s">
        <v>165</v>
      </c>
      <c r="C275" s="30" t="s">
        <v>595</v>
      </c>
      <c r="D275" s="31" t="s">
        <v>601</v>
      </c>
      <c r="E275" s="30" t="s">
        <v>176</v>
      </c>
      <c r="F275" s="52" t="s">
        <v>600</v>
      </c>
      <c r="G275" s="36">
        <v>108936</v>
      </c>
      <c r="H275" s="38">
        <v>100998</v>
      </c>
      <c r="I275" s="38"/>
      <c r="J275" s="38"/>
      <c r="K275" s="49">
        <f t="shared" si="12"/>
        <v>-0.073</v>
      </c>
      <c r="L275" s="47" t="str">
        <f t="shared" si="13"/>
        <v>是</v>
      </c>
      <c r="M275" s="47" t="str">
        <f t="shared" si="14"/>
        <v>否</v>
      </c>
    </row>
    <row r="276" s="11" customFormat="1" ht="18.95" customHeight="1" spans="1:13">
      <c r="A276" s="29" t="s">
        <v>165</v>
      </c>
      <c r="B276" s="30" t="s">
        <v>165</v>
      </c>
      <c r="C276" s="30" t="s">
        <v>595</v>
      </c>
      <c r="D276" s="31" t="s">
        <v>603</v>
      </c>
      <c r="E276" s="30" t="s">
        <v>176</v>
      </c>
      <c r="F276" s="35" t="s">
        <v>602</v>
      </c>
      <c r="G276" s="36">
        <v>2549</v>
      </c>
      <c r="H276" s="38">
        <v>2019</v>
      </c>
      <c r="I276" s="38"/>
      <c r="J276" s="38"/>
      <c r="K276" s="49">
        <f t="shared" si="12"/>
        <v>-0.208</v>
      </c>
      <c r="L276" s="47" t="str">
        <f t="shared" si="13"/>
        <v>是</v>
      </c>
      <c r="M276" s="47" t="str">
        <f t="shared" si="14"/>
        <v>否</v>
      </c>
    </row>
    <row r="277" s="11" customFormat="1" ht="18.95" customHeight="1" spans="1:13">
      <c r="A277" s="29" t="s">
        <v>165</v>
      </c>
      <c r="B277" s="30" t="s">
        <v>165</v>
      </c>
      <c r="C277" s="30" t="s">
        <v>595</v>
      </c>
      <c r="D277" s="31" t="s">
        <v>605</v>
      </c>
      <c r="E277" s="30" t="s">
        <v>176</v>
      </c>
      <c r="F277" s="52" t="s">
        <v>604</v>
      </c>
      <c r="G277" s="36">
        <v>82</v>
      </c>
      <c r="H277" s="38">
        <v>82</v>
      </c>
      <c r="I277" s="38"/>
      <c r="J277" s="38"/>
      <c r="K277" s="49">
        <f t="shared" si="12"/>
        <v>0</v>
      </c>
      <c r="L277" s="47" t="str">
        <f t="shared" si="13"/>
        <v>是</v>
      </c>
      <c r="M277" s="47" t="str">
        <f t="shared" si="14"/>
        <v>否</v>
      </c>
    </row>
    <row r="278" s="11" customFormat="1" ht="18.95" customHeight="1" spans="1:13">
      <c r="A278" s="29" t="s">
        <v>165</v>
      </c>
      <c r="B278" s="30" t="s">
        <v>165</v>
      </c>
      <c r="C278" s="30" t="s">
        <v>595</v>
      </c>
      <c r="D278" s="31" t="s">
        <v>607</v>
      </c>
      <c r="E278" s="30" t="s">
        <v>176</v>
      </c>
      <c r="F278" s="52" t="s">
        <v>606</v>
      </c>
      <c r="G278" s="36">
        <v>9319</v>
      </c>
      <c r="H278" s="38">
        <v>26561</v>
      </c>
      <c r="I278" s="38"/>
      <c r="J278" s="38"/>
      <c r="K278" s="53">
        <f t="shared" si="12"/>
        <v>1.85</v>
      </c>
      <c r="L278" s="47" t="str">
        <f t="shared" si="13"/>
        <v>是</v>
      </c>
      <c r="M278" s="47" t="str">
        <f t="shared" si="14"/>
        <v>否</v>
      </c>
    </row>
    <row r="279" s="11" customFormat="1" ht="18.95" customHeight="1" spans="1:13">
      <c r="A279" s="29" t="s">
        <v>165</v>
      </c>
      <c r="B279" s="30" t="s">
        <v>165</v>
      </c>
      <c r="C279" s="30" t="s">
        <v>595</v>
      </c>
      <c r="D279" s="31" t="s">
        <v>609</v>
      </c>
      <c r="E279" s="30" t="s">
        <v>176</v>
      </c>
      <c r="F279" s="52" t="s">
        <v>608</v>
      </c>
      <c r="G279" s="36">
        <v>0</v>
      </c>
      <c r="H279" s="38">
        <v>0</v>
      </c>
      <c r="I279" s="38"/>
      <c r="J279" s="38"/>
      <c r="K279" s="49" t="str">
        <f t="shared" si="12"/>
        <v/>
      </c>
      <c r="L279" s="47" t="str">
        <f t="shared" si="13"/>
        <v>否</v>
      </c>
      <c r="M279" s="47" t="str">
        <f t="shared" si="14"/>
        <v>否</v>
      </c>
    </row>
    <row r="280" s="11" customFormat="1" ht="18.95" customHeight="1" spans="1:13">
      <c r="A280" s="29" t="s">
        <v>165</v>
      </c>
      <c r="B280" s="30" t="s">
        <v>165</v>
      </c>
      <c r="C280" s="30" t="s">
        <v>595</v>
      </c>
      <c r="D280" s="31" t="s">
        <v>611</v>
      </c>
      <c r="E280" s="30" t="s">
        <v>176</v>
      </c>
      <c r="F280" s="52" t="s">
        <v>610</v>
      </c>
      <c r="G280" s="36">
        <v>3</v>
      </c>
      <c r="H280" s="38">
        <v>1</v>
      </c>
      <c r="I280" s="38"/>
      <c r="J280" s="38"/>
      <c r="K280" s="49">
        <f t="shared" si="12"/>
        <v>-0.667</v>
      </c>
      <c r="L280" s="47" t="str">
        <f t="shared" si="13"/>
        <v>是</v>
      </c>
      <c r="M280" s="47" t="str">
        <f t="shared" si="14"/>
        <v>否</v>
      </c>
    </row>
    <row r="281" s="11" customFormat="1" ht="18.95" customHeight="1" spans="1:13">
      <c r="A281" s="29" t="s">
        <v>165</v>
      </c>
      <c r="B281" s="30"/>
      <c r="C281" s="30" t="s">
        <v>595</v>
      </c>
      <c r="D281" s="699" t="s">
        <v>613</v>
      </c>
      <c r="E281" s="30" t="s">
        <v>176</v>
      </c>
      <c r="F281" s="52" t="s">
        <v>612</v>
      </c>
      <c r="G281" s="36">
        <v>0</v>
      </c>
      <c r="H281" s="38">
        <v>0</v>
      </c>
      <c r="I281" s="38"/>
      <c r="J281" s="38"/>
      <c r="K281" s="49" t="str">
        <f t="shared" si="12"/>
        <v/>
      </c>
      <c r="L281" s="47" t="str">
        <f t="shared" si="13"/>
        <v>否</v>
      </c>
      <c r="M281" s="47" t="str">
        <f t="shared" si="14"/>
        <v>否</v>
      </c>
    </row>
    <row r="282" s="11" customFormat="1" ht="18.95" customHeight="1" spans="1:13">
      <c r="A282" s="29" t="s">
        <v>165</v>
      </c>
      <c r="B282" s="30"/>
      <c r="C282" s="30" t="s">
        <v>595</v>
      </c>
      <c r="D282" s="699" t="s">
        <v>615</v>
      </c>
      <c r="E282" s="30" t="s">
        <v>176</v>
      </c>
      <c r="F282" s="51" t="s">
        <v>614</v>
      </c>
      <c r="G282" s="36">
        <v>3003</v>
      </c>
      <c r="H282" s="38">
        <v>1938</v>
      </c>
      <c r="I282" s="38"/>
      <c r="J282" s="38"/>
      <c r="K282" s="49">
        <f t="shared" si="12"/>
        <v>-0.355</v>
      </c>
      <c r="L282" s="47" t="str">
        <f t="shared" si="13"/>
        <v>是</v>
      </c>
      <c r="M282" s="47" t="str">
        <f t="shared" si="14"/>
        <v>否</v>
      </c>
    </row>
    <row r="283" s="11" customFormat="1" ht="18.95" customHeight="1" spans="1:13">
      <c r="A283" s="29" t="s">
        <v>165</v>
      </c>
      <c r="B283" s="700" t="s">
        <v>593</v>
      </c>
      <c r="C283" s="30"/>
      <c r="D283" s="31" t="s">
        <v>617</v>
      </c>
      <c r="E283" s="30"/>
      <c r="F283" s="52" t="s">
        <v>616</v>
      </c>
      <c r="G283" s="36">
        <f>SUMIF($C282:$C1582,$D283,$G282:$G1582)</f>
        <v>1255598</v>
      </c>
      <c r="H283" s="37" t="e">
        <f>VLOOKUP(F283,#REF!,2,0)</f>
        <v>#REF!</v>
      </c>
      <c r="I283" s="36"/>
      <c r="J283" s="36">
        <f>VLOOKUP(F283,'数据-全省决算数!'!$B:$C,2,0)</f>
        <v>1380290</v>
      </c>
      <c r="K283" s="49" t="str">
        <f t="shared" si="12"/>
        <v/>
      </c>
      <c r="L283" s="47" t="e">
        <f t="shared" si="13"/>
        <v>#REF!</v>
      </c>
      <c r="M283" s="47" t="str">
        <f t="shared" si="14"/>
        <v>是</v>
      </c>
    </row>
    <row r="284" s="11" customFormat="1" ht="18.95" customHeight="1" spans="1:13">
      <c r="A284" s="29" t="s">
        <v>165</v>
      </c>
      <c r="B284" s="30" t="s">
        <v>165</v>
      </c>
      <c r="C284" s="30" t="s">
        <v>617</v>
      </c>
      <c r="D284" s="31" t="s">
        <v>618</v>
      </c>
      <c r="E284" s="30" t="s">
        <v>176</v>
      </c>
      <c r="F284" s="52" t="s">
        <v>170</v>
      </c>
      <c r="G284" s="36">
        <v>561009</v>
      </c>
      <c r="H284" s="38">
        <v>693398</v>
      </c>
      <c r="I284" s="38"/>
      <c r="J284" s="38"/>
      <c r="K284" s="49">
        <f t="shared" si="12"/>
        <v>0.236</v>
      </c>
      <c r="L284" s="47" t="str">
        <f t="shared" si="13"/>
        <v>是</v>
      </c>
      <c r="M284" s="47" t="str">
        <f t="shared" si="14"/>
        <v>否</v>
      </c>
    </row>
    <row r="285" s="11" customFormat="1" ht="18.95" customHeight="1" spans="1:13">
      <c r="A285" s="29" t="s">
        <v>165</v>
      </c>
      <c r="B285" s="30" t="s">
        <v>165</v>
      </c>
      <c r="C285" s="30" t="s">
        <v>617</v>
      </c>
      <c r="D285" s="31" t="s">
        <v>619</v>
      </c>
      <c r="E285" s="30" t="s">
        <v>176</v>
      </c>
      <c r="F285" s="52" t="s">
        <v>172</v>
      </c>
      <c r="G285" s="36">
        <v>69236</v>
      </c>
      <c r="H285" s="38">
        <v>86874</v>
      </c>
      <c r="I285" s="38"/>
      <c r="J285" s="38"/>
      <c r="K285" s="49">
        <f t="shared" si="12"/>
        <v>0.255</v>
      </c>
      <c r="L285" s="47" t="str">
        <f t="shared" si="13"/>
        <v>是</v>
      </c>
      <c r="M285" s="47" t="str">
        <f t="shared" si="14"/>
        <v>否</v>
      </c>
    </row>
    <row r="286" s="11" customFormat="1" ht="18.95" customHeight="1" spans="1:13">
      <c r="A286" s="29" t="s">
        <v>165</v>
      </c>
      <c r="B286" s="30" t="s">
        <v>165</v>
      </c>
      <c r="C286" s="30" t="s">
        <v>617</v>
      </c>
      <c r="D286" s="31" t="s">
        <v>620</v>
      </c>
      <c r="E286" s="30" t="s">
        <v>176</v>
      </c>
      <c r="F286" s="52" t="s">
        <v>174</v>
      </c>
      <c r="G286" s="36">
        <v>12</v>
      </c>
      <c r="H286" s="38">
        <v>164</v>
      </c>
      <c r="I286" s="38"/>
      <c r="J286" s="38"/>
      <c r="K286" s="49">
        <f t="shared" si="12"/>
        <v>12.667</v>
      </c>
      <c r="L286" s="47" t="str">
        <f t="shared" si="13"/>
        <v>是</v>
      </c>
      <c r="M286" s="47" t="str">
        <f t="shared" si="14"/>
        <v>否</v>
      </c>
    </row>
    <row r="287" s="11" customFormat="1" ht="18.95" customHeight="1" spans="1:13">
      <c r="A287" s="29" t="s">
        <v>165</v>
      </c>
      <c r="B287" s="30" t="s">
        <v>165</v>
      </c>
      <c r="C287" s="30" t="s">
        <v>617</v>
      </c>
      <c r="D287" s="31" t="s">
        <v>622</v>
      </c>
      <c r="E287" s="30" t="s">
        <v>176</v>
      </c>
      <c r="F287" s="35" t="s">
        <v>621</v>
      </c>
      <c r="G287" s="36">
        <v>102224</v>
      </c>
      <c r="H287" s="38">
        <v>94649</v>
      </c>
      <c r="I287" s="38"/>
      <c r="J287" s="38"/>
      <c r="K287" s="49">
        <f t="shared" si="12"/>
        <v>-0.074</v>
      </c>
      <c r="L287" s="47" t="str">
        <f t="shared" si="13"/>
        <v>是</v>
      </c>
      <c r="M287" s="47" t="str">
        <f t="shared" si="14"/>
        <v>否</v>
      </c>
    </row>
    <row r="288" s="11" customFormat="1" ht="18.95" customHeight="1" spans="1:13">
      <c r="A288" s="29" t="s">
        <v>165</v>
      </c>
      <c r="B288" s="30" t="s">
        <v>165</v>
      </c>
      <c r="C288" s="30" t="s">
        <v>617</v>
      </c>
      <c r="D288" s="31" t="s">
        <v>624</v>
      </c>
      <c r="E288" s="30" t="s">
        <v>176</v>
      </c>
      <c r="F288" s="52" t="s">
        <v>623</v>
      </c>
      <c r="G288" s="36">
        <v>9329</v>
      </c>
      <c r="H288" s="38">
        <v>8319</v>
      </c>
      <c r="I288" s="38"/>
      <c r="J288" s="38"/>
      <c r="K288" s="49">
        <f t="shared" si="12"/>
        <v>-0.108</v>
      </c>
      <c r="L288" s="47" t="str">
        <f t="shared" si="13"/>
        <v>是</v>
      </c>
      <c r="M288" s="47" t="str">
        <f t="shared" si="14"/>
        <v>否</v>
      </c>
    </row>
    <row r="289" s="11" customFormat="1" ht="18.95" customHeight="1" spans="1:13">
      <c r="A289" s="29" t="s">
        <v>165</v>
      </c>
      <c r="B289" s="30" t="s">
        <v>165</v>
      </c>
      <c r="C289" s="30" t="s">
        <v>617</v>
      </c>
      <c r="D289" s="31" t="s">
        <v>626</v>
      </c>
      <c r="E289" s="30" t="s">
        <v>176</v>
      </c>
      <c r="F289" s="52" t="s">
        <v>625</v>
      </c>
      <c r="G289" s="36">
        <v>25037</v>
      </c>
      <c r="H289" s="38">
        <v>22566</v>
      </c>
      <c r="I289" s="38"/>
      <c r="J289" s="38"/>
      <c r="K289" s="49">
        <f t="shared" si="12"/>
        <v>-0.099</v>
      </c>
      <c r="L289" s="47" t="str">
        <f t="shared" si="13"/>
        <v>是</v>
      </c>
      <c r="M289" s="47" t="str">
        <f t="shared" si="14"/>
        <v>否</v>
      </c>
    </row>
    <row r="290" s="11" customFormat="1" ht="18.95" customHeight="1" spans="1:13">
      <c r="A290" s="29" t="s">
        <v>165</v>
      </c>
      <c r="B290" s="30" t="s">
        <v>165</v>
      </c>
      <c r="C290" s="30" t="s">
        <v>617</v>
      </c>
      <c r="D290" s="31" t="s">
        <v>628</v>
      </c>
      <c r="E290" s="30" t="s">
        <v>176</v>
      </c>
      <c r="F290" s="52" t="s">
        <v>627</v>
      </c>
      <c r="G290" s="36">
        <v>5539</v>
      </c>
      <c r="H290" s="38">
        <v>3853</v>
      </c>
      <c r="I290" s="38"/>
      <c r="J290" s="38"/>
      <c r="K290" s="49">
        <f t="shared" si="12"/>
        <v>-0.304</v>
      </c>
      <c r="L290" s="47" t="str">
        <f t="shared" si="13"/>
        <v>是</v>
      </c>
      <c r="M290" s="47" t="str">
        <f t="shared" si="14"/>
        <v>否</v>
      </c>
    </row>
    <row r="291" s="11" customFormat="1" ht="18.95" customHeight="1" spans="1:13">
      <c r="A291" s="29" t="s">
        <v>165</v>
      </c>
      <c r="B291" s="30" t="s">
        <v>165</v>
      </c>
      <c r="C291" s="30" t="s">
        <v>617</v>
      </c>
      <c r="D291" s="31" t="s">
        <v>630</v>
      </c>
      <c r="E291" s="30" t="s">
        <v>176</v>
      </c>
      <c r="F291" s="52" t="s">
        <v>629</v>
      </c>
      <c r="G291" s="36">
        <v>2938</v>
      </c>
      <c r="H291" s="38">
        <v>7024</v>
      </c>
      <c r="I291" s="38"/>
      <c r="J291" s="38"/>
      <c r="K291" s="49">
        <f t="shared" si="12"/>
        <v>1.391</v>
      </c>
      <c r="L291" s="47" t="str">
        <f t="shared" si="13"/>
        <v>是</v>
      </c>
      <c r="M291" s="47" t="str">
        <f t="shared" si="14"/>
        <v>否</v>
      </c>
    </row>
    <row r="292" s="11" customFormat="1" ht="18.95" customHeight="1" spans="1:13">
      <c r="A292" s="29" t="s">
        <v>165</v>
      </c>
      <c r="B292" s="30" t="s">
        <v>165</v>
      </c>
      <c r="C292" s="30" t="s">
        <v>617</v>
      </c>
      <c r="D292" s="31" t="s">
        <v>632</v>
      </c>
      <c r="E292" s="30" t="s">
        <v>176</v>
      </c>
      <c r="F292" s="52" t="s">
        <v>631</v>
      </c>
      <c r="G292" s="36">
        <v>2488</v>
      </c>
      <c r="H292" s="38">
        <v>3021</v>
      </c>
      <c r="I292" s="38"/>
      <c r="J292" s="38"/>
      <c r="K292" s="49">
        <f t="shared" si="12"/>
        <v>0.214</v>
      </c>
      <c r="L292" s="47" t="str">
        <f t="shared" si="13"/>
        <v>是</v>
      </c>
      <c r="M292" s="47" t="str">
        <f t="shared" si="14"/>
        <v>否</v>
      </c>
    </row>
    <row r="293" s="11" customFormat="1" ht="18.95" customHeight="1" spans="1:13">
      <c r="A293" s="29" t="s">
        <v>165</v>
      </c>
      <c r="B293" s="30" t="s">
        <v>165</v>
      </c>
      <c r="C293" s="30" t="s">
        <v>617</v>
      </c>
      <c r="D293" s="31" t="s">
        <v>634</v>
      </c>
      <c r="E293" s="30" t="s">
        <v>176</v>
      </c>
      <c r="F293" s="52" t="s">
        <v>633</v>
      </c>
      <c r="G293" s="36">
        <v>717</v>
      </c>
      <c r="H293" s="38">
        <v>591</v>
      </c>
      <c r="I293" s="38"/>
      <c r="J293" s="38"/>
      <c r="K293" s="49">
        <f t="shared" si="12"/>
        <v>-0.176</v>
      </c>
      <c r="L293" s="47" t="str">
        <f t="shared" si="13"/>
        <v>是</v>
      </c>
      <c r="M293" s="47" t="str">
        <f t="shared" si="14"/>
        <v>否</v>
      </c>
    </row>
    <row r="294" s="11" customFormat="1" ht="18.95" customHeight="1" spans="1:13">
      <c r="A294" s="29" t="s">
        <v>165</v>
      </c>
      <c r="B294" s="30" t="s">
        <v>165</v>
      </c>
      <c r="C294" s="30" t="s">
        <v>617</v>
      </c>
      <c r="D294" s="31" t="s">
        <v>636</v>
      </c>
      <c r="E294" s="30" t="s">
        <v>176</v>
      </c>
      <c r="F294" s="52" t="s">
        <v>635</v>
      </c>
      <c r="G294" s="36">
        <v>78553</v>
      </c>
      <c r="H294" s="38">
        <v>77700</v>
      </c>
      <c r="I294" s="38"/>
      <c r="J294" s="38"/>
      <c r="K294" s="49">
        <f t="shared" si="12"/>
        <v>-0.011</v>
      </c>
      <c r="L294" s="47" t="str">
        <f t="shared" si="13"/>
        <v>是</v>
      </c>
      <c r="M294" s="47" t="str">
        <f t="shared" si="14"/>
        <v>否</v>
      </c>
    </row>
    <row r="295" s="11" customFormat="1" ht="18.95" customHeight="1" spans="1:13">
      <c r="A295" s="29" t="s">
        <v>165</v>
      </c>
      <c r="B295" s="30" t="s">
        <v>165</v>
      </c>
      <c r="C295" s="30" t="s">
        <v>617</v>
      </c>
      <c r="D295" s="31" t="s">
        <v>638</v>
      </c>
      <c r="E295" s="30" t="s">
        <v>176</v>
      </c>
      <c r="F295" s="52" t="s">
        <v>637</v>
      </c>
      <c r="G295" s="36">
        <v>158581</v>
      </c>
      <c r="H295" s="38">
        <v>143168</v>
      </c>
      <c r="I295" s="38"/>
      <c r="J295" s="38"/>
      <c r="K295" s="49">
        <f t="shared" si="12"/>
        <v>-0.097</v>
      </c>
      <c r="L295" s="47" t="str">
        <f t="shared" si="13"/>
        <v>是</v>
      </c>
      <c r="M295" s="47" t="str">
        <f t="shared" si="14"/>
        <v>否</v>
      </c>
    </row>
    <row r="296" s="11" customFormat="1" ht="18.95" customHeight="1" spans="1:13">
      <c r="A296" s="29" t="s">
        <v>165</v>
      </c>
      <c r="B296" s="30" t="s">
        <v>165</v>
      </c>
      <c r="C296" s="30" t="s">
        <v>617</v>
      </c>
      <c r="D296" s="31" t="s">
        <v>640</v>
      </c>
      <c r="E296" s="30" t="s">
        <v>176</v>
      </c>
      <c r="F296" s="52" t="s">
        <v>639</v>
      </c>
      <c r="G296" s="36">
        <v>5352</v>
      </c>
      <c r="H296" s="38">
        <v>10981</v>
      </c>
      <c r="I296" s="38"/>
      <c r="J296" s="38"/>
      <c r="K296" s="49">
        <f t="shared" si="12"/>
        <v>1.052</v>
      </c>
      <c r="L296" s="47" t="str">
        <f t="shared" si="13"/>
        <v>是</v>
      </c>
      <c r="M296" s="47" t="str">
        <f t="shared" si="14"/>
        <v>否</v>
      </c>
    </row>
    <row r="297" s="11" customFormat="1" ht="18.95" customHeight="1" spans="1:13">
      <c r="A297" s="29" t="s">
        <v>165</v>
      </c>
      <c r="B297" s="30" t="s">
        <v>165</v>
      </c>
      <c r="C297" s="30" t="s">
        <v>617</v>
      </c>
      <c r="D297" s="31" t="s">
        <v>642</v>
      </c>
      <c r="E297" s="30" t="s">
        <v>176</v>
      </c>
      <c r="F297" s="52" t="s">
        <v>641</v>
      </c>
      <c r="G297" s="36">
        <v>30016</v>
      </c>
      <c r="H297" s="38">
        <v>14318</v>
      </c>
      <c r="I297" s="38"/>
      <c r="J297" s="38"/>
      <c r="K297" s="49">
        <f t="shared" si="12"/>
        <v>-0.523</v>
      </c>
      <c r="L297" s="47" t="str">
        <f t="shared" si="13"/>
        <v>是</v>
      </c>
      <c r="M297" s="47" t="str">
        <f t="shared" si="14"/>
        <v>否</v>
      </c>
    </row>
    <row r="298" s="11" customFormat="1" ht="18.95" customHeight="1" spans="1:13">
      <c r="A298" s="29" t="s">
        <v>165</v>
      </c>
      <c r="B298" s="30" t="s">
        <v>165</v>
      </c>
      <c r="C298" s="30" t="s">
        <v>617</v>
      </c>
      <c r="D298" s="31" t="s">
        <v>644</v>
      </c>
      <c r="E298" s="30" t="s">
        <v>176</v>
      </c>
      <c r="F298" s="52" t="s">
        <v>643</v>
      </c>
      <c r="G298" s="36">
        <v>4912</v>
      </c>
      <c r="H298" s="38">
        <v>4581</v>
      </c>
      <c r="I298" s="38"/>
      <c r="J298" s="38"/>
      <c r="K298" s="49">
        <f t="shared" si="12"/>
        <v>-0.067</v>
      </c>
      <c r="L298" s="47" t="str">
        <f t="shared" si="13"/>
        <v>是</v>
      </c>
      <c r="M298" s="47" t="str">
        <f t="shared" si="14"/>
        <v>否</v>
      </c>
    </row>
    <row r="299" s="11" customFormat="1" ht="18.95" customHeight="1" spans="1:13">
      <c r="A299" s="29" t="s">
        <v>165</v>
      </c>
      <c r="B299" s="30" t="s">
        <v>165</v>
      </c>
      <c r="C299" s="30" t="s">
        <v>617</v>
      </c>
      <c r="D299" s="31" t="s">
        <v>646</v>
      </c>
      <c r="E299" s="30" t="s">
        <v>176</v>
      </c>
      <c r="F299" s="52" t="s">
        <v>645</v>
      </c>
      <c r="G299" s="36">
        <v>11091</v>
      </c>
      <c r="H299" s="38">
        <v>13649</v>
      </c>
      <c r="I299" s="38"/>
      <c r="J299" s="38"/>
      <c r="K299" s="49">
        <f t="shared" si="12"/>
        <v>0.231</v>
      </c>
      <c r="L299" s="47" t="str">
        <f t="shared" si="13"/>
        <v>是</v>
      </c>
      <c r="M299" s="47" t="str">
        <f t="shared" si="14"/>
        <v>否</v>
      </c>
    </row>
    <row r="300" s="11" customFormat="1" ht="18.95" customHeight="1" spans="1:13">
      <c r="A300" s="29" t="s">
        <v>165</v>
      </c>
      <c r="B300" s="30" t="s">
        <v>165</v>
      </c>
      <c r="C300" s="30" t="s">
        <v>617</v>
      </c>
      <c r="D300" s="31" t="s">
        <v>648</v>
      </c>
      <c r="E300" s="30" t="s">
        <v>176</v>
      </c>
      <c r="F300" s="52" t="s">
        <v>647</v>
      </c>
      <c r="G300" s="36">
        <v>39621</v>
      </c>
      <c r="H300" s="38">
        <v>44231</v>
      </c>
      <c r="I300" s="38"/>
      <c r="J300" s="38"/>
      <c r="K300" s="49">
        <f t="shared" si="12"/>
        <v>0.116</v>
      </c>
      <c r="L300" s="47" t="str">
        <f t="shared" si="13"/>
        <v>是</v>
      </c>
      <c r="M300" s="47" t="str">
        <f t="shared" si="14"/>
        <v>否</v>
      </c>
    </row>
    <row r="301" s="11" customFormat="1" ht="18.95" customHeight="1" spans="1:13">
      <c r="A301" s="29" t="s">
        <v>165</v>
      </c>
      <c r="B301" s="30" t="s">
        <v>165</v>
      </c>
      <c r="C301" s="30" t="s">
        <v>617</v>
      </c>
      <c r="D301" s="31" t="s">
        <v>650</v>
      </c>
      <c r="E301" s="30" t="s">
        <v>176</v>
      </c>
      <c r="F301" s="52" t="s">
        <v>649</v>
      </c>
      <c r="G301" s="36">
        <v>593</v>
      </c>
      <c r="H301" s="38">
        <v>561</v>
      </c>
      <c r="I301" s="38"/>
      <c r="J301" s="38"/>
      <c r="K301" s="49">
        <f t="shared" si="12"/>
        <v>-0.054</v>
      </c>
      <c r="L301" s="47" t="str">
        <f t="shared" si="13"/>
        <v>是</v>
      </c>
      <c r="M301" s="47" t="str">
        <f t="shared" si="14"/>
        <v>否</v>
      </c>
    </row>
    <row r="302" s="11" customFormat="1" ht="18.95" customHeight="1" spans="1:13">
      <c r="A302" s="29" t="s">
        <v>165</v>
      </c>
      <c r="B302" s="30" t="s">
        <v>165</v>
      </c>
      <c r="C302" s="30" t="s">
        <v>617</v>
      </c>
      <c r="D302" s="31" t="s">
        <v>651</v>
      </c>
      <c r="E302" s="30" t="s">
        <v>176</v>
      </c>
      <c r="F302" s="52" t="s">
        <v>276</v>
      </c>
      <c r="G302" s="36">
        <v>21478</v>
      </c>
      <c r="H302" s="38">
        <v>23997</v>
      </c>
      <c r="I302" s="38"/>
      <c r="J302" s="38"/>
      <c r="K302" s="49">
        <f t="shared" si="12"/>
        <v>0.117</v>
      </c>
      <c r="L302" s="47" t="str">
        <f t="shared" si="13"/>
        <v>是</v>
      </c>
      <c r="M302" s="47" t="str">
        <f t="shared" si="14"/>
        <v>否</v>
      </c>
    </row>
    <row r="303" s="11" customFormat="1" ht="18.95" customHeight="1" spans="1:13">
      <c r="A303" s="29" t="s">
        <v>165</v>
      </c>
      <c r="B303" s="30" t="s">
        <v>165</v>
      </c>
      <c r="C303" s="30" t="s">
        <v>617</v>
      </c>
      <c r="D303" s="31" t="s">
        <v>652</v>
      </c>
      <c r="E303" s="30" t="s">
        <v>176</v>
      </c>
      <c r="F303" s="52" t="s">
        <v>189</v>
      </c>
      <c r="G303" s="36">
        <v>639</v>
      </c>
      <c r="H303" s="38">
        <v>770</v>
      </c>
      <c r="I303" s="38"/>
      <c r="J303" s="38"/>
      <c r="K303" s="49">
        <f t="shared" si="12"/>
        <v>0.205</v>
      </c>
      <c r="L303" s="47" t="str">
        <f t="shared" si="13"/>
        <v>是</v>
      </c>
      <c r="M303" s="47" t="str">
        <f t="shared" si="14"/>
        <v>否</v>
      </c>
    </row>
    <row r="304" s="11" customFormat="1" ht="18.95" customHeight="1" spans="1:13">
      <c r="A304" s="29" t="s">
        <v>165</v>
      </c>
      <c r="B304" s="30"/>
      <c r="C304" s="30" t="s">
        <v>617</v>
      </c>
      <c r="D304" s="31" t="s">
        <v>654</v>
      </c>
      <c r="E304" s="30" t="s">
        <v>176</v>
      </c>
      <c r="F304" s="51" t="s">
        <v>653</v>
      </c>
      <c r="G304" s="36">
        <v>126233</v>
      </c>
      <c r="H304" s="38">
        <v>125865</v>
      </c>
      <c r="I304" s="38"/>
      <c r="J304" s="38"/>
      <c r="K304" s="49">
        <f t="shared" si="12"/>
        <v>-0.003</v>
      </c>
      <c r="L304" s="47" t="str">
        <f t="shared" si="13"/>
        <v>是</v>
      </c>
      <c r="M304" s="47" t="str">
        <f t="shared" si="14"/>
        <v>否</v>
      </c>
    </row>
    <row r="305" s="11" customFormat="1" ht="18.95" customHeight="1" spans="1:13">
      <c r="A305" s="29" t="s">
        <v>165</v>
      </c>
      <c r="B305" s="700" t="s">
        <v>593</v>
      </c>
      <c r="C305" s="30"/>
      <c r="D305" s="31" t="s">
        <v>656</v>
      </c>
      <c r="E305" s="30"/>
      <c r="F305" s="52" t="s">
        <v>655</v>
      </c>
      <c r="G305" s="36">
        <f>SUMIF($C304:$C1604,$D305,$G304:$G1604)</f>
        <v>32665</v>
      </c>
      <c r="H305" s="37" t="e">
        <f>VLOOKUP(F305,#REF!,2,0)</f>
        <v>#REF!</v>
      </c>
      <c r="I305" s="36"/>
      <c r="J305" s="36">
        <f>VLOOKUP(F305,'数据-全省决算数!'!$B:$C,2,0)</f>
        <v>29843</v>
      </c>
      <c r="K305" s="49" t="str">
        <f t="shared" si="12"/>
        <v/>
      </c>
      <c r="L305" s="47" t="e">
        <f t="shared" si="13"/>
        <v>#REF!</v>
      </c>
      <c r="M305" s="47" t="str">
        <f t="shared" si="14"/>
        <v>是</v>
      </c>
    </row>
    <row r="306" s="11" customFormat="1" ht="18.95" customHeight="1" spans="1:13">
      <c r="A306" s="29" t="s">
        <v>165</v>
      </c>
      <c r="B306" s="30" t="s">
        <v>165</v>
      </c>
      <c r="C306" s="30" t="s">
        <v>656</v>
      </c>
      <c r="D306" s="31" t="s">
        <v>657</v>
      </c>
      <c r="E306" s="30" t="s">
        <v>176</v>
      </c>
      <c r="F306" s="52" t="s">
        <v>170</v>
      </c>
      <c r="G306" s="36">
        <v>22383</v>
      </c>
      <c r="H306" s="38">
        <v>21249</v>
      </c>
      <c r="I306" s="38"/>
      <c r="J306" s="38"/>
      <c r="K306" s="53">
        <f t="shared" si="12"/>
        <v>-0.051</v>
      </c>
      <c r="L306" s="47" t="str">
        <f t="shared" si="13"/>
        <v>是</v>
      </c>
      <c r="M306" s="47" t="str">
        <f t="shared" si="14"/>
        <v>否</v>
      </c>
    </row>
    <row r="307" s="11" customFormat="1" ht="18.95" customHeight="1" spans="1:13">
      <c r="A307" s="29" t="s">
        <v>165</v>
      </c>
      <c r="B307" s="30" t="s">
        <v>165</v>
      </c>
      <c r="C307" s="30" t="s">
        <v>656</v>
      </c>
      <c r="D307" s="31" t="s">
        <v>658</v>
      </c>
      <c r="E307" s="30" t="s">
        <v>176</v>
      </c>
      <c r="F307" s="52" t="s">
        <v>172</v>
      </c>
      <c r="G307" s="36">
        <v>48</v>
      </c>
      <c r="H307" s="38">
        <v>269</v>
      </c>
      <c r="I307" s="38"/>
      <c r="J307" s="38"/>
      <c r="K307" s="49">
        <f t="shared" si="12"/>
        <v>4.604</v>
      </c>
      <c r="L307" s="47" t="str">
        <f t="shared" si="13"/>
        <v>是</v>
      </c>
      <c r="M307" s="47" t="str">
        <f t="shared" si="14"/>
        <v>否</v>
      </c>
    </row>
    <row r="308" s="11" customFormat="1" ht="18.95" customHeight="1" spans="1:13">
      <c r="A308" s="29" t="s">
        <v>165</v>
      </c>
      <c r="B308" s="30" t="s">
        <v>165</v>
      </c>
      <c r="C308" s="30" t="s">
        <v>656</v>
      </c>
      <c r="D308" s="31" t="s">
        <v>659</v>
      </c>
      <c r="E308" s="30" t="s">
        <v>176</v>
      </c>
      <c r="F308" s="52" t="s">
        <v>174</v>
      </c>
      <c r="G308" s="36">
        <v>0</v>
      </c>
      <c r="H308" s="38">
        <v>0</v>
      </c>
      <c r="I308" s="38"/>
      <c r="J308" s="38"/>
      <c r="K308" s="49" t="str">
        <f t="shared" si="12"/>
        <v/>
      </c>
      <c r="L308" s="47" t="str">
        <f t="shared" si="13"/>
        <v>否</v>
      </c>
      <c r="M308" s="47" t="str">
        <f t="shared" si="14"/>
        <v>否</v>
      </c>
    </row>
    <row r="309" s="11" customFormat="1" ht="18.95" customHeight="1" spans="1:13">
      <c r="A309" s="29" t="s">
        <v>165</v>
      </c>
      <c r="B309" s="30" t="s">
        <v>165</v>
      </c>
      <c r="C309" s="30" t="s">
        <v>656</v>
      </c>
      <c r="D309" s="31" t="s">
        <v>661</v>
      </c>
      <c r="E309" s="30" t="s">
        <v>176</v>
      </c>
      <c r="F309" s="52" t="s">
        <v>660</v>
      </c>
      <c r="G309" s="36">
        <v>4392</v>
      </c>
      <c r="H309" s="38">
        <v>794</v>
      </c>
      <c r="I309" s="38"/>
      <c r="J309" s="38"/>
      <c r="K309" s="49">
        <f t="shared" si="12"/>
        <v>-0.819</v>
      </c>
      <c r="L309" s="47" t="str">
        <f t="shared" si="13"/>
        <v>是</v>
      </c>
      <c r="M309" s="47" t="str">
        <f t="shared" si="14"/>
        <v>否</v>
      </c>
    </row>
    <row r="310" s="11" customFormat="1" ht="18.95" customHeight="1" spans="1:13">
      <c r="A310" s="29" t="s">
        <v>165</v>
      </c>
      <c r="B310" s="30" t="s">
        <v>165</v>
      </c>
      <c r="C310" s="30" t="s">
        <v>656</v>
      </c>
      <c r="D310" s="31" t="s">
        <v>662</v>
      </c>
      <c r="E310" s="30" t="s">
        <v>176</v>
      </c>
      <c r="F310" s="52" t="s">
        <v>189</v>
      </c>
      <c r="G310" s="36">
        <v>120</v>
      </c>
      <c r="H310" s="38">
        <v>478</v>
      </c>
      <c r="I310" s="38"/>
      <c r="J310" s="38"/>
      <c r="K310" s="49">
        <f t="shared" si="12"/>
        <v>2.983</v>
      </c>
      <c r="L310" s="47" t="str">
        <f t="shared" si="13"/>
        <v>是</v>
      </c>
      <c r="M310" s="47" t="str">
        <f t="shared" si="14"/>
        <v>否</v>
      </c>
    </row>
    <row r="311" s="11" customFormat="1" ht="18.95" customHeight="1" spans="1:13">
      <c r="A311" s="29" t="s">
        <v>165</v>
      </c>
      <c r="B311" s="30"/>
      <c r="C311" s="30" t="s">
        <v>656</v>
      </c>
      <c r="D311" s="31" t="s">
        <v>664</v>
      </c>
      <c r="E311" s="30" t="s">
        <v>176</v>
      </c>
      <c r="F311" s="51" t="s">
        <v>663</v>
      </c>
      <c r="G311" s="36">
        <v>5722</v>
      </c>
      <c r="H311" s="38">
        <v>7054</v>
      </c>
      <c r="I311" s="38"/>
      <c r="J311" s="38"/>
      <c r="K311" s="49">
        <f t="shared" si="12"/>
        <v>0.233</v>
      </c>
      <c r="L311" s="47" t="str">
        <f t="shared" si="13"/>
        <v>是</v>
      </c>
      <c r="M311" s="47" t="str">
        <f t="shared" si="14"/>
        <v>否</v>
      </c>
    </row>
    <row r="312" s="11" customFormat="1" ht="18.95" customHeight="1" spans="1:13">
      <c r="A312" s="29" t="s">
        <v>165</v>
      </c>
      <c r="B312" s="700" t="s">
        <v>593</v>
      </c>
      <c r="C312" s="30"/>
      <c r="D312" s="31" t="s">
        <v>666</v>
      </c>
      <c r="E312" s="30"/>
      <c r="F312" s="52" t="s">
        <v>665</v>
      </c>
      <c r="G312" s="36">
        <f>SUMIF($C311:$C1611,$D312,$G311:$G1611)</f>
        <v>151850</v>
      </c>
      <c r="H312" s="37" t="e">
        <f>VLOOKUP(F312,#REF!,2,0)</f>
        <v>#REF!</v>
      </c>
      <c r="I312" s="36"/>
      <c r="J312" s="36">
        <f>VLOOKUP(F312,'数据-全省决算数!'!$B:$C,2,0)</f>
        <v>164572</v>
      </c>
      <c r="K312" s="49" t="str">
        <f t="shared" si="12"/>
        <v/>
      </c>
      <c r="L312" s="47" t="e">
        <f t="shared" si="13"/>
        <v>#REF!</v>
      </c>
      <c r="M312" s="47" t="str">
        <f t="shared" si="14"/>
        <v>是</v>
      </c>
    </row>
    <row r="313" s="11" customFormat="1" ht="18.95" customHeight="1" spans="1:13">
      <c r="A313" s="29" t="s">
        <v>165</v>
      </c>
      <c r="B313" s="30" t="s">
        <v>165</v>
      </c>
      <c r="C313" s="30" t="s">
        <v>666</v>
      </c>
      <c r="D313" s="31" t="s">
        <v>667</v>
      </c>
      <c r="E313" s="30" t="s">
        <v>176</v>
      </c>
      <c r="F313" s="52" t="s">
        <v>170</v>
      </c>
      <c r="G313" s="36">
        <v>76261</v>
      </c>
      <c r="H313" s="38">
        <v>97175</v>
      </c>
      <c r="I313" s="38"/>
      <c r="J313" s="38"/>
      <c r="K313" s="49">
        <f t="shared" si="12"/>
        <v>0.274</v>
      </c>
      <c r="L313" s="47" t="str">
        <f t="shared" si="13"/>
        <v>是</v>
      </c>
      <c r="M313" s="47" t="str">
        <f t="shared" si="14"/>
        <v>否</v>
      </c>
    </row>
    <row r="314" s="11" customFormat="1" ht="18.95" customHeight="1" spans="1:13">
      <c r="A314" s="29" t="s">
        <v>165</v>
      </c>
      <c r="B314" s="30" t="s">
        <v>165</v>
      </c>
      <c r="C314" s="30" t="s">
        <v>666</v>
      </c>
      <c r="D314" s="31" t="s">
        <v>668</v>
      </c>
      <c r="E314" s="30" t="s">
        <v>176</v>
      </c>
      <c r="F314" s="52" t="s">
        <v>172</v>
      </c>
      <c r="G314" s="36">
        <v>6420</v>
      </c>
      <c r="H314" s="38">
        <v>7564</v>
      </c>
      <c r="I314" s="38"/>
      <c r="J314" s="38"/>
      <c r="K314" s="49">
        <f t="shared" si="12"/>
        <v>0.178</v>
      </c>
      <c r="L314" s="47" t="str">
        <f t="shared" si="13"/>
        <v>是</v>
      </c>
      <c r="M314" s="47" t="str">
        <f t="shared" si="14"/>
        <v>否</v>
      </c>
    </row>
    <row r="315" s="11" customFormat="1" ht="18.95" customHeight="1" spans="1:13">
      <c r="A315" s="29" t="s">
        <v>165</v>
      </c>
      <c r="B315" s="30" t="s">
        <v>165</v>
      </c>
      <c r="C315" s="30" t="s">
        <v>666</v>
      </c>
      <c r="D315" s="31" t="s">
        <v>669</v>
      </c>
      <c r="E315" s="30" t="s">
        <v>176</v>
      </c>
      <c r="F315" s="52" t="s">
        <v>174</v>
      </c>
      <c r="G315" s="36">
        <v>25</v>
      </c>
      <c r="H315" s="38">
        <v>170</v>
      </c>
      <c r="I315" s="38"/>
      <c r="J315" s="38"/>
      <c r="K315" s="49">
        <f t="shared" si="12"/>
        <v>5.8</v>
      </c>
      <c r="L315" s="47" t="str">
        <f t="shared" si="13"/>
        <v>是</v>
      </c>
      <c r="M315" s="47" t="str">
        <f t="shared" si="14"/>
        <v>否</v>
      </c>
    </row>
    <row r="316" s="11" customFormat="1" ht="18.95" customHeight="1" spans="1:13">
      <c r="A316" s="29" t="s">
        <v>165</v>
      </c>
      <c r="B316" s="30" t="s">
        <v>165</v>
      </c>
      <c r="C316" s="30" t="s">
        <v>666</v>
      </c>
      <c r="D316" s="31" t="s">
        <v>671</v>
      </c>
      <c r="E316" s="30" t="s">
        <v>176</v>
      </c>
      <c r="F316" s="52" t="s">
        <v>670</v>
      </c>
      <c r="G316" s="36">
        <v>11959</v>
      </c>
      <c r="H316" s="38">
        <v>10663</v>
      </c>
      <c r="I316" s="38"/>
      <c r="J316" s="38"/>
      <c r="K316" s="49">
        <f t="shared" si="12"/>
        <v>-0.108</v>
      </c>
      <c r="L316" s="47" t="str">
        <f t="shared" si="13"/>
        <v>是</v>
      </c>
      <c r="M316" s="47" t="str">
        <f t="shared" si="14"/>
        <v>否</v>
      </c>
    </row>
    <row r="317" s="11" customFormat="1" ht="18.95" customHeight="1" spans="1:13">
      <c r="A317" s="29" t="s">
        <v>165</v>
      </c>
      <c r="B317" s="30" t="s">
        <v>165</v>
      </c>
      <c r="C317" s="30" t="s">
        <v>666</v>
      </c>
      <c r="D317" s="31" t="s">
        <v>673</v>
      </c>
      <c r="E317" s="30" t="s">
        <v>176</v>
      </c>
      <c r="F317" s="52" t="s">
        <v>672</v>
      </c>
      <c r="G317" s="36">
        <v>5510</v>
      </c>
      <c r="H317" s="38">
        <v>4921</v>
      </c>
      <c r="I317" s="38"/>
      <c r="J317" s="38"/>
      <c r="K317" s="49">
        <f t="shared" si="12"/>
        <v>-0.107</v>
      </c>
      <c r="L317" s="47" t="str">
        <f t="shared" si="13"/>
        <v>是</v>
      </c>
      <c r="M317" s="47" t="str">
        <f t="shared" si="14"/>
        <v>否</v>
      </c>
    </row>
    <row r="318" s="11" customFormat="1" ht="18.95" customHeight="1" spans="1:13">
      <c r="A318" s="29" t="s">
        <v>165</v>
      </c>
      <c r="B318" s="30" t="s">
        <v>165</v>
      </c>
      <c r="C318" s="30" t="s">
        <v>666</v>
      </c>
      <c r="D318" s="31" t="s">
        <v>675</v>
      </c>
      <c r="E318" s="30" t="s">
        <v>176</v>
      </c>
      <c r="F318" s="52" t="s">
        <v>674</v>
      </c>
      <c r="G318" s="36">
        <v>3295</v>
      </c>
      <c r="H318" s="38">
        <v>2821</v>
      </c>
      <c r="I318" s="38"/>
      <c r="J318" s="38"/>
      <c r="K318" s="49">
        <f t="shared" si="12"/>
        <v>-0.144</v>
      </c>
      <c r="L318" s="47" t="str">
        <f t="shared" si="13"/>
        <v>是</v>
      </c>
      <c r="M318" s="47" t="str">
        <f t="shared" si="14"/>
        <v>否</v>
      </c>
    </row>
    <row r="319" s="11" customFormat="1" ht="18.95" customHeight="1" spans="1:13">
      <c r="A319" s="29" t="s">
        <v>165</v>
      </c>
      <c r="B319" s="30" t="s">
        <v>165</v>
      </c>
      <c r="C319" s="30" t="s">
        <v>666</v>
      </c>
      <c r="D319" s="31" t="s">
        <v>677</v>
      </c>
      <c r="E319" s="30" t="s">
        <v>176</v>
      </c>
      <c r="F319" s="52" t="s">
        <v>676</v>
      </c>
      <c r="G319" s="36">
        <v>1856</v>
      </c>
      <c r="H319" s="38">
        <v>1601</v>
      </c>
      <c r="I319" s="38"/>
      <c r="J319" s="38"/>
      <c r="K319" s="49">
        <f t="shared" si="12"/>
        <v>-0.137</v>
      </c>
      <c r="L319" s="47" t="str">
        <f t="shared" si="13"/>
        <v>是</v>
      </c>
      <c r="M319" s="47" t="str">
        <f t="shared" si="14"/>
        <v>否</v>
      </c>
    </row>
    <row r="320" s="11" customFormat="1" ht="18.95" customHeight="1" spans="1:13">
      <c r="A320" s="29" t="s">
        <v>165</v>
      </c>
      <c r="B320" s="30" t="s">
        <v>165</v>
      </c>
      <c r="C320" s="30" t="s">
        <v>666</v>
      </c>
      <c r="D320" s="31" t="s">
        <v>679</v>
      </c>
      <c r="E320" s="30" t="s">
        <v>176</v>
      </c>
      <c r="F320" s="52" t="s">
        <v>678</v>
      </c>
      <c r="G320" s="36">
        <v>1684</v>
      </c>
      <c r="H320" s="38">
        <v>1506</v>
      </c>
      <c r="I320" s="38"/>
      <c r="J320" s="38"/>
      <c r="K320" s="49">
        <f t="shared" si="12"/>
        <v>-0.106</v>
      </c>
      <c r="L320" s="47" t="str">
        <f t="shared" si="13"/>
        <v>是</v>
      </c>
      <c r="M320" s="47" t="str">
        <f t="shared" si="14"/>
        <v>否</v>
      </c>
    </row>
    <row r="321" s="11" customFormat="1" ht="18.95" customHeight="1" spans="1:13">
      <c r="A321" s="29" t="s">
        <v>165</v>
      </c>
      <c r="B321" s="30" t="s">
        <v>165</v>
      </c>
      <c r="C321" s="30" t="s">
        <v>666</v>
      </c>
      <c r="D321" s="31" t="s">
        <v>681</v>
      </c>
      <c r="E321" s="30" t="s">
        <v>176</v>
      </c>
      <c r="F321" s="52" t="s">
        <v>680</v>
      </c>
      <c r="G321" s="36">
        <v>18131</v>
      </c>
      <c r="H321" s="38">
        <v>15746</v>
      </c>
      <c r="I321" s="38"/>
      <c r="J321" s="38"/>
      <c r="K321" s="49">
        <f t="shared" si="12"/>
        <v>-0.132</v>
      </c>
      <c r="L321" s="47" t="str">
        <f t="shared" si="13"/>
        <v>是</v>
      </c>
      <c r="M321" s="47" t="str">
        <f t="shared" si="14"/>
        <v>否</v>
      </c>
    </row>
    <row r="322" s="11" customFormat="1" ht="18.95" customHeight="1" spans="1:13">
      <c r="A322" s="29" t="s">
        <v>165</v>
      </c>
      <c r="B322" s="30" t="s">
        <v>165</v>
      </c>
      <c r="C322" s="30" t="s">
        <v>666</v>
      </c>
      <c r="D322" s="31" t="s">
        <v>682</v>
      </c>
      <c r="E322" s="30" t="s">
        <v>176</v>
      </c>
      <c r="F322" s="52" t="s">
        <v>189</v>
      </c>
      <c r="G322" s="36">
        <v>55</v>
      </c>
      <c r="H322" s="38">
        <v>58</v>
      </c>
      <c r="I322" s="38"/>
      <c r="J322" s="38"/>
      <c r="K322" s="49">
        <f t="shared" si="12"/>
        <v>0.055</v>
      </c>
      <c r="L322" s="47" t="str">
        <f t="shared" si="13"/>
        <v>是</v>
      </c>
      <c r="M322" s="47" t="str">
        <f t="shared" si="14"/>
        <v>否</v>
      </c>
    </row>
    <row r="323" s="11" customFormat="1" ht="18.95" customHeight="1" spans="1:13">
      <c r="A323" s="29" t="s">
        <v>165</v>
      </c>
      <c r="B323" s="30"/>
      <c r="C323" s="30" t="s">
        <v>666</v>
      </c>
      <c r="D323" s="31" t="s">
        <v>684</v>
      </c>
      <c r="E323" s="30" t="s">
        <v>176</v>
      </c>
      <c r="F323" s="51" t="s">
        <v>683</v>
      </c>
      <c r="G323" s="36">
        <v>26654</v>
      </c>
      <c r="H323" s="38">
        <v>22494</v>
      </c>
      <c r="I323" s="38"/>
      <c r="J323" s="38"/>
      <c r="K323" s="49">
        <f t="shared" si="12"/>
        <v>-0.156</v>
      </c>
      <c r="L323" s="47" t="str">
        <f t="shared" si="13"/>
        <v>是</v>
      </c>
      <c r="M323" s="47" t="str">
        <f t="shared" si="14"/>
        <v>否</v>
      </c>
    </row>
    <row r="324" s="11" customFormat="1" ht="18.95" customHeight="1" spans="1:13">
      <c r="A324" s="29" t="s">
        <v>165</v>
      </c>
      <c r="B324" s="700" t="s">
        <v>593</v>
      </c>
      <c r="C324" s="30"/>
      <c r="D324" s="31" t="s">
        <v>686</v>
      </c>
      <c r="E324" s="30"/>
      <c r="F324" s="52" t="s">
        <v>685</v>
      </c>
      <c r="G324" s="36">
        <f>SUMIF($C323:$C1623,$D324,$G323:$G1623)</f>
        <v>203840</v>
      </c>
      <c r="H324" s="37" t="e">
        <f>VLOOKUP(F324,#REF!,2,0)</f>
        <v>#REF!</v>
      </c>
      <c r="I324" s="36"/>
      <c r="J324" s="36">
        <f>VLOOKUP(F324,'数据-全省决算数!'!$B:$C,2,0)</f>
        <v>233948</v>
      </c>
      <c r="K324" s="49" t="str">
        <f t="shared" ref="K324:K387" si="15">IF(ISERROR(H324/G324-1),"",H324/G324-1)</f>
        <v/>
      </c>
      <c r="L324" s="47" t="e">
        <f t="shared" ref="L324:L387" si="16">IF(F324&lt;&gt;"",IF(SUM(G324:H324)&lt;&gt;0,"是","否"),"空")</f>
        <v>#REF!</v>
      </c>
      <c r="M324" s="47" t="str">
        <f t="shared" ref="M324:M387" si="17">IF(C324&lt;&gt;"",IF(OR(LEFT(C324,3)="205",LEFT(C324,3)="206",LEFT(C324,3)="207",LEFT(C324,3)="208",LEFT(C324,3)="210",LEFT(C324,3)="213"),"是","否"),"是")</f>
        <v>是</v>
      </c>
    </row>
    <row r="325" s="11" customFormat="1" ht="18.95" customHeight="1" spans="1:13">
      <c r="A325" s="29" t="s">
        <v>165</v>
      </c>
      <c r="B325" s="30" t="s">
        <v>165</v>
      </c>
      <c r="C325" s="30" t="s">
        <v>686</v>
      </c>
      <c r="D325" s="31" t="s">
        <v>687</v>
      </c>
      <c r="E325" s="30" t="s">
        <v>176</v>
      </c>
      <c r="F325" s="52" t="s">
        <v>170</v>
      </c>
      <c r="G325" s="36">
        <v>93131</v>
      </c>
      <c r="H325" s="38">
        <v>113211</v>
      </c>
      <c r="I325" s="38"/>
      <c r="J325" s="38"/>
      <c r="K325" s="53">
        <f t="shared" si="15"/>
        <v>0.216</v>
      </c>
      <c r="L325" s="47" t="str">
        <f t="shared" si="16"/>
        <v>是</v>
      </c>
      <c r="M325" s="47" t="str">
        <f t="shared" si="17"/>
        <v>否</v>
      </c>
    </row>
    <row r="326" s="11" customFormat="1" ht="18.95" customHeight="1" spans="1:13">
      <c r="A326" s="29" t="s">
        <v>165</v>
      </c>
      <c r="B326" s="30" t="s">
        <v>165</v>
      </c>
      <c r="C326" s="30" t="s">
        <v>686</v>
      </c>
      <c r="D326" s="31" t="s">
        <v>688</v>
      </c>
      <c r="E326" s="30" t="s">
        <v>176</v>
      </c>
      <c r="F326" s="52" t="s">
        <v>172</v>
      </c>
      <c r="G326" s="36">
        <v>10794</v>
      </c>
      <c r="H326" s="38">
        <v>13491</v>
      </c>
      <c r="I326" s="38"/>
      <c r="J326" s="38"/>
      <c r="K326" s="49">
        <f t="shared" si="15"/>
        <v>0.25</v>
      </c>
      <c r="L326" s="47" t="str">
        <f t="shared" si="16"/>
        <v>是</v>
      </c>
      <c r="M326" s="47" t="str">
        <f t="shared" si="17"/>
        <v>否</v>
      </c>
    </row>
    <row r="327" s="11" customFormat="1" ht="18.95" customHeight="1" spans="1:13">
      <c r="A327" s="29" t="s">
        <v>165</v>
      </c>
      <c r="B327" s="30" t="s">
        <v>165</v>
      </c>
      <c r="C327" s="30" t="s">
        <v>686</v>
      </c>
      <c r="D327" s="31" t="s">
        <v>689</v>
      </c>
      <c r="E327" s="30" t="s">
        <v>176</v>
      </c>
      <c r="F327" s="52" t="s">
        <v>174</v>
      </c>
      <c r="G327" s="36">
        <v>0</v>
      </c>
      <c r="H327" s="38">
        <v>0</v>
      </c>
      <c r="I327" s="38"/>
      <c r="J327" s="38"/>
      <c r="K327" s="49" t="str">
        <f t="shared" si="15"/>
        <v/>
      </c>
      <c r="L327" s="47" t="str">
        <f t="shared" si="16"/>
        <v>否</v>
      </c>
      <c r="M327" s="47" t="str">
        <f t="shared" si="17"/>
        <v>否</v>
      </c>
    </row>
    <row r="328" s="11" customFormat="1" ht="18.95" customHeight="1" spans="1:13">
      <c r="A328" s="29" t="s">
        <v>165</v>
      </c>
      <c r="B328" s="30" t="s">
        <v>165</v>
      </c>
      <c r="C328" s="30" t="s">
        <v>686</v>
      </c>
      <c r="D328" s="31" t="s">
        <v>691</v>
      </c>
      <c r="E328" s="30" t="s">
        <v>176</v>
      </c>
      <c r="F328" s="52" t="s">
        <v>690</v>
      </c>
      <c r="G328" s="36">
        <v>28004</v>
      </c>
      <c r="H328" s="38">
        <v>26250</v>
      </c>
      <c r="I328" s="38"/>
      <c r="J328" s="38"/>
      <c r="K328" s="49">
        <f t="shared" si="15"/>
        <v>-0.063</v>
      </c>
      <c r="L328" s="47" t="str">
        <f t="shared" si="16"/>
        <v>是</v>
      </c>
      <c r="M328" s="47" t="str">
        <f t="shared" si="17"/>
        <v>否</v>
      </c>
    </row>
    <row r="329" s="11" customFormat="1" ht="18.95" customHeight="1" spans="1:13">
      <c r="A329" s="29" t="s">
        <v>165</v>
      </c>
      <c r="B329" s="30" t="s">
        <v>165</v>
      </c>
      <c r="C329" s="30" t="s">
        <v>686</v>
      </c>
      <c r="D329" s="31" t="s">
        <v>693</v>
      </c>
      <c r="E329" s="30" t="s">
        <v>176</v>
      </c>
      <c r="F329" s="52" t="s">
        <v>692</v>
      </c>
      <c r="G329" s="36">
        <v>10367</v>
      </c>
      <c r="H329" s="38">
        <v>10332</v>
      </c>
      <c r="I329" s="38"/>
      <c r="J329" s="38"/>
      <c r="K329" s="49">
        <f t="shared" si="15"/>
        <v>-0.003</v>
      </c>
      <c r="L329" s="47" t="str">
        <f t="shared" si="16"/>
        <v>是</v>
      </c>
      <c r="M329" s="47" t="str">
        <f t="shared" si="17"/>
        <v>否</v>
      </c>
    </row>
    <row r="330" s="11" customFormat="1" ht="18.95" customHeight="1" spans="1:13">
      <c r="A330" s="29" t="s">
        <v>165</v>
      </c>
      <c r="B330" s="30" t="s">
        <v>165</v>
      </c>
      <c r="C330" s="30" t="s">
        <v>686</v>
      </c>
      <c r="D330" s="31" t="s">
        <v>695</v>
      </c>
      <c r="E330" s="30" t="s">
        <v>176</v>
      </c>
      <c r="F330" s="52" t="s">
        <v>694</v>
      </c>
      <c r="G330" s="36">
        <v>27926</v>
      </c>
      <c r="H330" s="38">
        <v>37079</v>
      </c>
      <c r="I330" s="38"/>
      <c r="J330" s="38"/>
      <c r="K330" s="49">
        <f t="shared" si="15"/>
        <v>0.328</v>
      </c>
      <c r="L330" s="47" t="str">
        <f t="shared" si="16"/>
        <v>是</v>
      </c>
      <c r="M330" s="47" t="str">
        <f t="shared" si="17"/>
        <v>否</v>
      </c>
    </row>
    <row r="331" s="11" customFormat="1" ht="18.95" customHeight="1" spans="1:13">
      <c r="A331" s="29" t="s">
        <v>165</v>
      </c>
      <c r="B331" s="30" t="s">
        <v>165</v>
      </c>
      <c r="C331" s="30" t="s">
        <v>686</v>
      </c>
      <c r="D331" s="31" t="s">
        <v>696</v>
      </c>
      <c r="E331" s="30" t="s">
        <v>176</v>
      </c>
      <c r="F331" s="52" t="s">
        <v>189</v>
      </c>
      <c r="G331" s="36">
        <v>40</v>
      </c>
      <c r="H331" s="38">
        <v>41</v>
      </c>
      <c r="I331" s="38"/>
      <c r="J331" s="38"/>
      <c r="K331" s="49">
        <f t="shared" si="15"/>
        <v>0.025</v>
      </c>
      <c r="L331" s="47" t="str">
        <f t="shared" si="16"/>
        <v>是</v>
      </c>
      <c r="M331" s="47" t="str">
        <f t="shared" si="17"/>
        <v>否</v>
      </c>
    </row>
    <row r="332" s="11" customFormat="1" ht="18.95" customHeight="1" spans="1:13">
      <c r="A332" s="29" t="s">
        <v>165</v>
      </c>
      <c r="B332" s="30"/>
      <c r="C332" s="30" t="s">
        <v>686</v>
      </c>
      <c r="D332" s="31" t="s">
        <v>698</v>
      </c>
      <c r="E332" s="30" t="s">
        <v>176</v>
      </c>
      <c r="F332" s="51" t="s">
        <v>697</v>
      </c>
      <c r="G332" s="36">
        <v>33578</v>
      </c>
      <c r="H332" s="38">
        <v>33617</v>
      </c>
      <c r="I332" s="38"/>
      <c r="J332" s="38"/>
      <c r="K332" s="49">
        <f t="shared" si="15"/>
        <v>0.001</v>
      </c>
      <c r="L332" s="47" t="str">
        <f t="shared" si="16"/>
        <v>是</v>
      </c>
      <c r="M332" s="47" t="str">
        <f t="shared" si="17"/>
        <v>否</v>
      </c>
    </row>
    <row r="333" s="11" customFormat="1" ht="18.95" customHeight="1" spans="1:13">
      <c r="A333" s="29" t="s">
        <v>165</v>
      </c>
      <c r="B333" s="700" t="s">
        <v>593</v>
      </c>
      <c r="C333" s="30"/>
      <c r="D333" s="31" t="s">
        <v>700</v>
      </c>
      <c r="E333" s="30"/>
      <c r="F333" s="52" t="s">
        <v>699</v>
      </c>
      <c r="G333" s="36">
        <f>SUMIF($C332:$C1632,$D333,$G332:$G1632)</f>
        <v>93343</v>
      </c>
      <c r="H333" s="37" t="e">
        <f>VLOOKUP(F333,#REF!,2,0)</f>
        <v>#REF!</v>
      </c>
      <c r="I333" s="36"/>
      <c r="J333" s="36">
        <f>VLOOKUP(F333,'数据-全省决算数!'!$B:$C,2,0)</f>
        <v>102182</v>
      </c>
      <c r="K333" s="49" t="str">
        <f t="shared" si="15"/>
        <v/>
      </c>
      <c r="L333" s="47" t="e">
        <f t="shared" si="16"/>
        <v>#REF!</v>
      </c>
      <c r="M333" s="47" t="str">
        <f t="shared" si="17"/>
        <v>是</v>
      </c>
    </row>
    <row r="334" s="11" customFormat="1" ht="18.95" customHeight="1" spans="1:13">
      <c r="A334" s="29" t="s">
        <v>165</v>
      </c>
      <c r="B334" s="30" t="s">
        <v>165</v>
      </c>
      <c r="C334" s="30" t="s">
        <v>700</v>
      </c>
      <c r="D334" s="31" t="s">
        <v>701</v>
      </c>
      <c r="E334" s="30" t="s">
        <v>176</v>
      </c>
      <c r="F334" s="52" t="s">
        <v>170</v>
      </c>
      <c r="G334" s="36">
        <v>43959</v>
      </c>
      <c r="H334" s="38">
        <v>58225</v>
      </c>
      <c r="I334" s="38"/>
      <c r="J334" s="38"/>
      <c r="K334" s="49">
        <f t="shared" si="15"/>
        <v>0.325</v>
      </c>
      <c r="L334" s="47" t="str">
        <f t="shared" si="16"/>
        <v>是</v>
      </c>
      <c r="M334" s="47" t="str">
        <f t="shared" si="17"/>
        <v>否</v>
      </c>
    </row>
    <row r="335" s="11" customFormat="1" ht="18.95" customHeight="1" spans="1:13">
      <c r="A335" s="29" t="s">
        <v>165</v>
      </c>
      <c r="B335" s="30" t="s">
        <v>165</v>
      </c>
      <c r="C335" s="30" t="s">
        <v>700</v>
      </c>
      <c r="D335" s="31" t="s">
        <v>702</v>
      </c>
      <c r="E335" s="30" t="s">
        <v>176</v>
      </c>
      <c r="F335" s="52" t="s">
        <v>172</v>
      </c>
      <c r="G335" s="36">
        <v>8528</v>
      </c>
      <c r="H335" s="38">
        <v>7783</v>
      </c>
      <c r="I335" s="38"/>
      <c r="J335" s="38"/>
      <c r="K335" s="49">
        <f t="shared" si="15"/>
        <v>-0.087</v>
      </c>
      <c r="L335" s="47" t="str">
        <f t="shared" si="16"/>
        <v>是</v>
      </c>
      <c r="M335" s="47" t="str">
        <f t="shared" si="17"/>
        <v>否</v>
      </c>
    </row>
    <row r="336" s="11" customFormat="1" ht="18.95" customHeight="1" spans="1:13">
      <c r="A336" s="29" t="s">
        <v>165</v>
      </c>
      <c r="B336" s="30" t="s">
        <v>165</v>
      </c>
      <c r="C336" s="30" t="s">
        <v>700</v>
      </c>
      <c r="D336" s="31" t="s">
        <v>703</v>
      </c>
      <c r="E336" s="30" t="s">
        <v>176</v>
      </c>
      <c r="F336" s="52" t="s">
        <v>174</v>
      </c>
      <c r="G336" s="36">
        <v>0</v>
      </c>
      <c r="H336" s="38">
        <v>1</v>
      </c>
      <c r="I336" s="38"/>
      <c r="J336" s="38"/>
      <c r="K336" s="49" t="str">
        <f t="shared" si="15"/>
        <v/>
      </c>
      <c r="L336" s="47" t="str">
        <f t="shared" si="16"/>
        <v>是</v>
      </c>
      <c r="M336" s="47" t="str">
        <f t="shared" si="17"/>
        <v>否</v>
      </c>
    </row>
    <row r="337" s="11" customFormat="1" ht="18.95" customHeight="1" spans="1:13">
      <c r="A337" s="29" t="s">
        <v>165</v>
      </c>
      <c r="B337" s="30" t="s">
        <v>165</v>
      </c>
      <c r="C337" s="30" t="s">
        <v>700</v>
      </c>
      <c r="D337" s="31" t="s">
        <v>705</v>
      </c>
      <c r="E337" s="30" t="s">
        <v>176</v>
      </c>
      <c r="F337" s="52" t="s">
        <v>704</v>
      </c>
      <c r="G337" s="36">
        <v>11759</v>
      </c>
      <c r="H337" s="38">
        <v>13168</v>
      </c>
      <c r="I337" s="38"/>
      <c r="J337" s="38"/>
      <c r="K337" s="49">
        <f t="shared" si="15"/>
        <v>0.12</v>
      </c>
      <c r="L337" s="47" t="str">
        <f t="shared" si="16"/>
        <v>是</v>
      </c>
      <c r="M337" s="47" t="str">
        <f t="shared" si="17"/>
        <v>否</v>
      </c>
    </row>
    <row r="338" s="11" customFormat="1" ht="18.95" customHeight="1" spans="1:13">
      <c r="A338" s="29" t="s">
        <v>165</v>
      </c>
      <c r="B338" s="30" t="s">
        <v>165</v>
      </c>
      <c r="C338" s="30" t="s">
        <v>700</v>
      </c>
      <c r="D338" s="31" t="s">
        <v>707</v>
      </c>
      <c r="E338" s="30" t="s">
        <v>176</v>
      </c>
      <c r="F338" s="52" t="s">
        <v>706</v>
      </c>
      <c r="G338" s="36">
        <v>5628</v>
      </c>
      <c r="H338" s="38">
        <v>5560</v>
      </c>
      <c r="I338" s="38"/>
      <c r="J338" s="38"/>
      <c r="K338" s="46">
        <f t="shared" si="15"/>
        <v>-0.012</v>
      </c>
      <c r="L338" s="47" t="str">
        <f t="shared" si="16"/>
        <v>是</v>
      </c>
      <c r="M338" s="47" t="str">
        <f t="shared" si="17"/>
        <v>否</v>
      </c>
    </row>
    <row r="339" s="11" customFormat="1" ht="18.95" customHeight="1" spans="1:13">
      <c r="A339" s="29" t="s">
        <v>165</v>
      </c>
      <c r="B339" s="30" t="s">
        <v>165</v>
      </c>
      <c r="C339" s="30" t="s">
        <v>700</v>
      </c>
      <c r="D339" s="31" t="s">
        <v>709</v>
      </c>
      <c r="E339" s="30" t="s">
        <v>176</v>
      </c>
      <c r="F339" s="52" t="s">
        <v>708</v>
      </c>
      <c r="G339" s="36">
        <v>1486</v>
      </c>
      <c r="H339" s="38">
        <v>1872</v>
      </c>
      <c r="I339" s="38"/>
      <c r="J339" s="38"/>
      <c r="K339" s="49">
        <f t="shared" si="15"/>
        <v>0.26</v>
      </c>
      <c r="L339" s="47" t="str">
        <f t="shared" si="16"/>
        <v>是</v>
      </c>
      <c r="M339" s="47" t="str">
        <f t="shared" si="17"/>
        <v>否</v>
      </c>
    </row>
    <row r="340" s="11" customFormat="1" ht="18.95" customHeight="1" spans="1:13">
      <c r="A340" s="29" t="s">
        <v>165</v>
      </c>
      <c r="B340" s="30" t="s">
        <v>165</v>
      </c>
      <c r="C340" s="30" t="s">
        <v>700</v>
      </c>
      <c r="D340" s="31" t="s">
        <v>711</v>
      </c>
      <c r="E340" s="30" t="s">
        <v>176</v>
      </c>
      <c r="F340" s="52" t="s">
        <v>710</v>
      </c>
      <c r="G340" s="36">
        <v>4273</v>
      </c>
      <c r="H340" s="38">
        <v>4487</v>
      </c>
      <c r="I340" s="38"/>
      <c r="J340" s="38"/>
      <c r="K340" s="49">
        <f t="shared" si="15"/>
        <v>0.05</v>
      </c>
      <c r="L340" s="47" t="str">
        <f t="shared" si="16"/>
        <v>是</v>
      </c>
      <c r="M340" s="47" t="str">
        <f t="shared" si="17"/>
        <v>否</v>
      </c>
    </row>
    <row r="341" s="11" customFormat="1" ht="18.95" customHeight="1" spans="1:13">
      <c r="A341" s="29" t="s">
        <v>165</v>
      </c>
      <c r="B341" s="30" t="s">
        <v>165</v>
      </c>
      <c r="C341" s="30" t="s">
        <v>700</v>
      </c>
      <c r="D341" s="31" t="s">
        <v>713</v>
      </c>
      <c r="E341" s="30" t="s">
        <v>176</v>
      </c>
      <c r="F341" s="52" t="s">
        <v>712</v>
      </c>
      <c r="G341" s="36">
        <v>238</v>
      </c>
      <c r="H341" s="38">
        <v>248</v>
      </c>
      <c r="I341" s="38"/>
      <c r="J341" s="38"/>
      <c r="K341" s="49">
        <f t="shared" si="15"/>
        <v>0.042</v>
      </c>
      <c r="L341" s="47" t="str">
        <f t="shared" si="16"/>
        <v>是</v>
      </c>
      <c r="M341" s="47" t="str">
        <f t="shared" si="17"/>
        <v>否</v>
      </c>
    </row>
    <row r="342" s="11" customFormat="1" ht="18.95" customHeight="1" spans="1:13">
      <c r="A342" s="29" t="s">
        <v>165</v>
      </c>
      <c r="B342" s="30" t="s">
        <v>165</v>
      </c>
      <c r="C342" s="30" t="s">
        <v>700</v>
      </c>
      <c r="D342" s="31" t="s">
        <v>715</v>
      </c>
      <c r="E342" s="30" t="s">
        <v>176</v>
      </c>
      <c r="F342" s="52" t="s">
        <v>714</v>
      </c>
      <c r="G342" s="36">
        <v>68</v>
      </c>
      <c r="H342" s="38">
        <v>146</v>
      </c>
      <c r="I342" s="38"/>
      <c r="J342" s="38"/>
      <c r="K342" s="49">
        <f t="shared" si="15"/>
        <v>1.147</v>
      </c>
      <c r="L342" s="47" t="str">
        <f t="shared" si="16"/>
        <v>是</v>
      </c>
      <c r="M342" s="47" t="str">
        <f t="shared" si="17"/>
        <v>否</v>
      </c>
    </row>
    <row r="343" s="11" customFormat="1" ht="18.95" customHeight="1" spans="1:13">
      <c r="A343" s="29" t="s">
        <v>165</v>
      </c>
      <c r="B343" s="30" t="s">
        <v>165</v>
      </c>
      <c r="C343" s="30" t="s">
        <v>700</v>
      </c>
      <c r="D343" s="31" t="s">
        <v>716</v>
      </c>
      <c r="E343" s="30" t="s">
        <v>176</v>
      </c>
      <c r="F343" s="52" t="s">
        <v>189</v>
      </c>
      <c r="G343" s="36">
        <v>859</v>
      </c>
      <c r="H343" s="38">
        <v>1122</v>
      </c>
      <c r="I343" s="38"/>
      <c r="J343" s="38"/>
      <c r="K343" s="49">
        <f t="shared" si="15"/>
        <v>0.306</v>
      </c>
      <c r="L343" s="47" t="str">
        <f t="shared" si="16"/>
        <v>是</v>
      </c>
      <c r="M343" s="47" t="str">
        <f t="shared" si="17"/>
        <v>否</v>
      </c>
    </row>
    <row r="344" s="11" customFormat="1" ht="18.95" customHeight="1" spans="1:13">
      <c r="A344" s="29" t="s">
        <v>165</v>
      </c>
      <c r="B344" s="30"/>
      <c r="C344" s="30" t="s">
        <v>700</v>
      </c>
      <c r="D344" s="31" t="s">
        <v>718</v>
      </c>
      <c r="E344" s="30" t="s">
        <v>176</v>
      </c>
      <c r="F344" s="51" t="s">
        <v>717</v>
      </c>
      <c r="G344" s="36">
        <v>16545</v>
      </c>
      <c r="H344" s="38">
        <v>9605</v>
      </c>
      <c r="I344" s="38"/>
      <c r="J344" s="38"/>
      <c r="K344" s="49">
        <f t="shared" si="15"/>
        <v>-0.419</v>
      </c>
      <c r="L344" s="47" t="str">
        <f t="shared" si="16"/>
        <v>是</v>
      </c>
      <c r="M344" s="47" t="str">
        <f t="shared" si="17"/>
        <v>否</v>
      </c>
    </row>
    <row r="345" s="11" customFormat="1" ht="18.95" customHeight="1" spans="1:13">
      <c r="A345" s="29" t="s">
        <v>165</v>
      </c>
      <c r="B345" s="700" t="s">
        <v>593</v>
      </c>
      <c r="C345" s="30"/>
      <c r="D345" s="31" t="s">
        <v>720</v>
      </c>
      <c r="E345" s="30"/>
      <c r="F345" s="52" t="s">
        <v>719</v>
      </c>
      <c r="G345" s="36">
        <f>SUMIF($C344:$C1644,$D345,$G344:$G1644)</f>
        <v>205573</v>
      </c>
      <c r="H345" s="37" t="e">
        <f>VLOOKUP(F345,#REF!,2,0)</f>
        <v>#REF!</v>
      </c>
      <c r="I345" s="36"/>
      <c r="J345" s="36">
        <f>VLOOKUP(F345,'数据-全省决算数!'!$B:$C,2,0)</f>
        <v>221117</v>
      </c>
      <c r="K345" s="49" t="str">
        <f t="shared" si="15"/>
        <v/>
      </c>
      <c r="L345" s="47" t="e">
        <f t="shared" si="16"/>
        <v>#REF!</v>
      </c>
      <c r="M345" s="47" t="str">
        <f t="shared" si="17"/>
        <v>是</v>
      </c>
    </row>
    <row r="346" s="11" customFormat="1" ht="18.95" customHeight="1" spans="1:13">
      <c r="A346" s="29" t="s">
        <v>165</v>
      </c>
      <c r="B346" s="30" t="s">
        <v>165</v>
      </c>
      <c r="C346" s="30" t="s">
        <v>720</v>
      </c>
      <c r="D346" s="31" t="s">
        <v>721</v>
      </c>
      <c r="E346" s="30" t="s">
        <v>176</v>
      </c>
      <c r="F346" s="52" t="s">
        <v>170</v>
      </c>
      <c r="G346" s="36">
        <v>136812</v>
      </c>
      <c r="H346" s="38">
        <v>145688</v>
      </c>
      <c r="I346" s="38"/>
      <c r="J346" s="38"/>
      <c r="K346" s="49">
        <f t="shared" si="15"/>
        <v>0.065</v>
      </c>
      <c r="L346" s="47" t="str">
        <f t="shared" si="16"/>
        <v>是</v>
      </c>
      <c r="M346" s="47" t="str">
        <f t="shared" si="17"/>
        <v>否</v>
      </c>
    </row>
    <row r="347" s="11" customFormat="1" ht="18.95" customHeight="1" spans="1:13">
      <c r="A347" s="29" t="s">
        <v>165</v>
      </c>
      <c r="B347" s="30" t="s">
        <v>165</v>
      </c>
      <c r="C347" s="30" t="s">
        <v>720</v>
      </c>
      <c r="D347" s="31" t="s">
        <v>722</v>
      </c>
      <c r="E347" s="30" t="s">
        <v>176</v>
      </c>
      <c r="F347" s="52" t="s">
        <v>172</v>
      </c>
      <c r="G347" s="36">
        <v>0</v>
      </c>
      <c r="H347" s="38">
        <v>0</v>
      </c>
      <c r="I347" s="38"/>
      <c r="J347" s="38"/>
      <c r="K347" s="49" t="str">
        <f t="shared" si="15"/>
        <v/>
      </c>
      <c r="L347" s="47" t="str">
        <f t="shared" si="16"/>
        <v>否</v>
      </c>
      <c r="M347" s="47" t="str">
        <f t="shared" si="17"/>
        <v>否</v>
      </c>
    </row>
    <row r="348" s="11" customFormat="1" ht="18.95" customHeight="1" spans="1:13">
      <c r="A348" s="29" t="s">
        <v>165</v>
      </c>
      <c r="B348" s="30" t="s">
        <v>165</v>
      </c>
      <c r="C348" s="30" t="s">
        <v>720</v>
      </c>
      <c r="D348" s="31" t="s">
        <v>723</v>
      </c>
      <c r="E348" s="30" t="s">
        <v>176</v>
      </c>
      <c r="F348" s="52" t="s">
        <v>174</v>
      </c>
      <c r="G348" s="36">
        <v>0</v>
      </c>
      <c r="H348" s="38">
        <v>0</v>
      </c>
      <c r="I348" s="38"/>
      <c r="J348" s="38"/>
      <c r="K348" s="49" t="str">
        <f t="shared" si="15"/>
        <v/>
      </c>
      <c r="L348" s="47" t="str">
        <f t="shared" si="16"/>
        <v>否</v>
      </c>
      <c r="M348" s="47" t="str">
        <f t="shared" si="17"/>
        <v>否</v>
      </c>
    </row>
    <row r="349" s="11" customFormat="1" ht="18.95" customHeight="1" spans="1:13">
      <c r="A349" s="29" t="s">
        <v>165</v>
      </c>
      <c r="B349" s="30" t="s">
        <v>165</v>
      </c>
      <c r="C349" s="30" t="s">
        <v>720</v>
      </c>
      <c r="D349" s="31" t="s">
        <v>725</v>
      </c>
      <c r="E349" s="30" t="s">
        <v>176</v>
      </c>
      <c r="F349" s="52" t="s">
        <v>724</v>
      </c>
      <c r="G349" s="36">
        <v>32316</v>
      </c>
      <c r="H349" s="38">
        <v>37871</v>
      </c>
      <c r="I349" s="38"/>
      <c r="J349" s="38"/>
      <c r="K349" s="49">
        <f t="shared" si="15"/>
        <v>0.172</v>
      </c>
      <c r="L349" s="47" t="str">
        <f t="shared" si="16"/>
        <v>是</v>
      </c>
      <c r="M349" s="47" t="str">
        <f t="shared" si="17"/>
        <v>否</v>
      </c>
    </row>
    <row r="350" s="11" customFormat="1" ht="18.95" customHeight="1" spans="1:13">
      <c r="A350" s="29" t="s">
        <v>165</v>
      </c>
      <c r="B350" s="30" t="s">
        <v>165</v>
      </c>
      <c r="C350" s="30" t="s">
        <v>720</v>
      </c>
      <c r="D350" s="31" t="s">
        <v>727</v>
      </c>
      <c r="E350" s="30" t="s">
        <v>176</v>
      </c>
      <c r="F350" s="52" t="s">
        <v>726</v>
      </c>
      <c r="G350" s="36">
        <v>6247</v>
      </c>
      <c r="H350" s="38">
        <v>6334</v>
      </c>
      <c r="I350" s="38"/>
      <c r="J350" s="38"/>
      <c r="K350" s="53">
        <f t="shared" si="15"/>
        <v>0.014</v>
      </c>
      <c r="L350" s="47" t="str">
        <f t="shared" si="16"/>
        <v>是</v>
      </c>
      <c r="M350" s="47" t="str">
        <f t="shared" si="17"/>
        <v>否</v>
      </c>
    </row>
    <row r="351" s="11" customFormat="1" ht="18.95" customHeight="1" spans="1:13">
      <c r="A351" s="29" t="s">
        <v>165</v>
      </c>
      <c r="B351" s="30" t="s">
        <v>165</v>
      </c>
      <c r="C351" s="30" t="s">
        <v>720</v>
      </c>
      <c r="D351" s="31" t="s">
        <v>729</v>
      </c>
      <c r="E351" s="30" t="s">
        <v>176</v>
      </c>
      <c r="F351" s="52" t="s">
        <v>728</v>
      </c>
      <c r="G351" s="36">
        <v>6084</v>
      </c>
      <c r="H351" s="38">
        <v>10469</v>
      </c>
      <c r="I351" s="38"/>
      <c r="J351" s="38"/>
      <c r="K351" s="49">
        <f t="shared" si="15"/>
        <v>0.721</v>
      </c>
      <c r="L351" s="47" t="str">
        <f t="shared" si="16"/>
        <v>是</v>
      </c>
      <c r="M351" s="47" t="str">
        <f t="shared" si="17"/>
        <v>否</v>
      </c>
    </row>
    <row r="352" s="11" customFormat="1" ht="18.95" customHeight="1" spans="1:13">
      <c r="A352" s="29" t="s">
        <v>165</v>
      </c>
      <c r="B352" s="30" t="s">
        <v>165</v>
      </c>
      <c r="C352" s="30" t="s">
        <v>720</v>
      </c>
      <c r="D352" s="31" t="s">
        <v>730</v>
      </c>
      <c r="E352" s="30" t="s">
        <v>176</v>
      </c>
      <c r="F352" s="52" t="s">
        <v>189</v>
      </c>
      <c r="G352" s="36">
        <v>0</v>
      </c>
      <c r="H352" s="38">
        <v>0</v>
      </c>
      <c r="I352" s="38"/>
      <c r="J352" s="38"/>
      <c r="K352" s="49" t="str">
        <f t="shared" si="15"/>
        <v/>
      </c>
      <c r="L352" s="47" t="str">
        <f t="shared" si="16"/>
        <v>否</v>
      </c>
      <c r="M352" s="47" t="str">
        <f t="shared" si="17"/>
        <v>否</v>
      </c>
    </row>
    <row r="353" s="11" customFormat="1" ht="18.95" customHeight="1" spans="1:13">
      <c r="A353" s="29" t="s">
        <v>165</v>
      </c>
      <c r="B353" s="30"/>
      <c r="C353" s="30" t="s">
        <v>720</v>
      </c>
      <c r="D353" s="31" t="s">
        <v>732</v>
      </c>
      <c r="E353" s="30" t="s">
        <v>176</v>
      </c>
      <c r="F353" s="51" t="s">
        <v>731</v>
      </c>
      <c r="G353" s="36">
        <v>24114</v>
      </c>
      <c r="H353" s="38">
        <v>20923</v>
      </c>
      <c r="I353" s="38"/>
      <c r="J353" s="38"/>
      <c r="K353" s="49">
        <f t="shared" si="15"/>
        <v>-0.132</v>
      </c>
      <c r="L353" s="47" t="str">
        <f t="shared" si="16"/>
        <v>是</v>
      </c>
      <c r="M353" s="47" t="str">
        <f t="shared" si="17"/>
        <v>否</v>
      </c>
    </row>
    <row r="354" s="11" customFormat="1" ht="18.95" customHeight="1" spans="1:13">
      <c r="A354" s="29" t="s">
        <v>165</v>
      </c>
      <c r="B354" s="700" t="s">
        <v>593</v>
      </c>
      <c r="C354" s="30"/>
      <c r="D354" s="31" t="s">
        <v>734</v>
      </c>
      <c r="E354" s="30"/>
      <c r="F354" s="52" t="s">
        <v>733</v>
      </c>
      <c r="G354" s="36">
        <f>SUMIF($C353:$C1653,$D354,$G353:$G1653)</f>
        <v>56054</v>
      </c>
      <c r="H354" s="37" t="e">
        <f>VLOOKUP(F354,#REF!,2,0)</f>
        <v>#REF!</v>
      </c>
      <c r="I354" s="36"/>
      <c r="J354" s="36">
        <f>VLOOKUP(F354,'数据-全省决算数!'!$B:$C,2,0)</f>
        <v>70640</v>
      </c>
      <c r="K354" s="49" t="str">
        <f t="shared" si="15"/>
        <v/>
      </c>
      <c r="L354" s="47" t="e">
        <f t="shared" si="16"/>
        <v>#REF!</v>
      </c>
      <c r="M354" s="47" t="str">
        <f t="shared" si="17"/>
        <v>是</v>
      </c>
    </row>
    <row r="355" s="11" customFormat="1" ht="18.95" customHeight="1" spans="1:13">
      <c r="A355" s="29" t="s">
        <v>165</v>
      </c>
      <c r="B355" s="30" t="s">
        <v>165</v>
      </c>
      <c r="C355" s="30" t="s">
        <v>734</v>
      </c>
      <c r="D355" s="31" t="s">
        <v>735</v>
      </c>
      <c r="E355" s="30" t="s">
        <v>176</v>
      </c>
      <c r="F355" s="52" t="s">
        <v>170</v>
      </c>
      <c r="G355" s="36">
        <v>26965</v>
      </c>
      <c r="H355" s="38">
        <v>30016</v>
      </c>
      <c r="I355" s="38"/>
      <c r="J355" s="38"/>
      <c r="K355" s="53">
        <f t="shared" si="15"/>
        <v>0.113</v>
      </c>
      <c r="L355" s="47" t="str">
        <f t="shared" si="16"/>
        <v>是</v>
      </c>
      <c r="M355" s="47" t="str">
        <f t="shared" si="17"/>
        <v>否</v>
      </c>
    </row>
    <row r="356" s="11" customFormat="1" ht="18.95" customHeight="1" spans="1:13">
      <c r="A356" s="29" t="s">
        <v>165</v>
      </c>
      <c r="B356" s="30" t="s">
        <v>165</v>
      </c>
      <c r="C356" s="30" t="s">
        <v>734</v>
      </c>
      <c r="D356" s="31" t="s">
        <v>736</v>
      </c>
      <c r="E356" s="30" t="s">
        <v>176</v>
      </c>
      <c r="F356" s="52" t="s">
        <v>172</v>
      </c>
      <c r="G356" s="36">
        <v>121</v>
      </c>
      <c r="H356" s="38">
        <v>74</v>
      </c>
      <c r="I356" s="38"/>
      <c r="J356" s="38"/>
      <c r="K356" s="49">
        <f t="shared" si="15"/>
        <v>-0.388</v>
      </c>
      <c r="L356" s="47" t="str">
        <f t="shared" si="16"/>
        <v>是</v>
      </c>
      <c r="M356" s="47" t="str">
        <f t="shared" si="17"/>
        <v>否</v>
      </c>
    </row>
    <row r="357" s="11" customFormat="1" ht="18.95" customHeight="1" spans="1:13">
      <c r="A357" s="29" t="s">
        <v>165</v>
      </c>
      <c r="B357" s="30" t="s">
        <v>165</v>
      </c>
      <c r="C357" s="30" t="s">
        <v>734</v>
      </c>
      <c r="D357" s="31" t="s">
        <v>737</v>
      </c>
      <c r="E357" s="30" t="s">
        <v>176</v>
      </c>
      <c r="F357" s="52" t="s">
        <v>174</v>
      </c>
      <c r="G357" s="36">
        <v>0</v>
      </c>
      <c r="H357" s="38">
        <v>0</v>
      </c>
      <c r="I357" s="38"/>
      <c r="J357" s="38"/>
      <c r="K357" s="49" t="str">
        <f t="shared" si="15"/>
        <v/>
      </c>
      <c r="L357" s="47" t="str">
        <f t="shared" si="16"/>
        <v>否</v>
      </c>
      <c r="M357" s="47" t="str">
        <f t="shared" si="17"/>
        <v>否</v>
      </c>
    </row>
    <row r="358" s="11" customFormat="1" ht="18.95" customHeight="1" spans="1:13">
      <c r="A358" s="29" t="s">
        <v>165</v>
      </c>
      <c r="B358" s="30" t="s">
        <v>165</v>
      </c>
      <c r="C358" s="30" t="s">
        <v>734</v>
      </c>
      <c r="D358" s="31" t="s">
        <v>739</v>
      </c>
      <c r="E358" s="30" t="s">
        <v>176</v>
      </c>
      <c r="F358" s="52" t="s">
        <v>738</v>
      </c>
      <c r="G358" s="36">
        <v>8717</v>
      </c>
      <c r="H358" s="38">
        <v>11110</v>
      </c>
      <c r="I358" s="38"/>
      <c r="J358" s="38"/>
      <c r="K358" s="49">
        <f t="shared" si="15"/>
        <v>0.275</v>
      </c>
      <c r="L358" s="47" t="str">
        <f t="shared" si="16"/>
        <v>是</v>
      </c>
      <c r="M358" s="47" t="str">
        <f t="shared" si="17"/>
        <v>否</v>
      </c>
    </row>
    <row r="359" s="11" customFormat="1" ht="18.95" customHeight="1" spans="1:13">
      <c r="A359" s="29" t="s">
        <v>165</v>
      </c>
      <c r="B359" s="30" t="s">
        <v>165</v>
      </c>
      <c r="C359" s="30" t="s">
        <v>734</v>
      </c>
      <c r="D359" s="31" t="s">
        <v>741</v>
      </c>
      <c r="E359" s="30" t="s">
        <v>176</v>
      </c>
      <c r="F359" s="52" t="s">
        <v>740</v>
      </c>
      <c r="G359" s="36">
        <v>2485</v>
      </c>
      <c r="H359" s="38">
        <v>2149</v>
      </c>
      <c r="I359" s="38"/>
      <c r="J359" s="38"/>
      <c r="K359" s="53">
        <f t="shared" si="15"/>
        <v>-0.135</v>
      </c>
      <c r="L359" s="47" t="str">
        <f t="shared" si="16"/>
        <v>是</v>
      </c>
      <c r="M359" s="47" t="str">
        <f t="shared" si="17"/>
        <v>否</v>
      </c>
    </row>
    <row r="360" s="11" customFormat="1" ht="18.95" customHeight="1" spans="1:13">
      <c r="A360" s="29" t="s">
        <v>165</v>
      </c>
      <c r="B360" s="30" t="s">
        <v>165</v>
      </c>
      <c r="C360" s="30" t="s">
        <v>734</v>
      </c>
      <c r="D360" s="31" t="s">
        <v>743</v>
      </c>
      <c r="E360" s="30" t="s">
        <v>176</v>
      </c>
      <c r="F360" s="52" t="s">
        <v>742</v>
      </c>
      <c r="G360" s="36">
        <v>13972</v>
      </c>
      <c r="H360" s="38">
        <v>22763</v>
      </c>
      <c r="I360" s="38"/>
      <c r="J360" s="38"/>
      <c r="K360" s="49">
        <f t="shared" si="15"/>
        <v>0.629</v>
      </c>
      <c r="L360" s="47" t="str">
        <f t="shared" si="16"/>
        <v>是</v>
      </c>
      <c r="M360" s="47" t="str">
        <f t="shared" si="17"/>
        <v>否</v>
      </c>
    </row>
    <row r="361" s="11" customFormat="1" ht="18.95" customHeight="1" spans="1:13">
      <c r="A361" s="29" t="s">
        <v>165</v>
      </c>
      <c r="B361" s="30" t="s">
        <v>165</v>
      </c>
      <c r="C361" s="30" t="s">
        <v>734</v>
      </c>
      <c r="D361" s="31" t="s">
        <v>744</v>
      </c>
      <c r="E361" s="30" t="s">
        <v>176</v>
      </c>
      <c r="F361" s="52" t="s">
        <v>189</v>
      </c>
      <c r="G361" s="36">
        <v>0</v>
      </c>
      <c r="H361" s="38">
        <v>0</v>
      </c>
      <c r="I361" s="38"/>
      <c r="J361" s="38"/>
      <c r="K361" s="49" t="str">
        <f t="shared" si="15"/>
        <v/>
      </c>
      <c r="L361" s="47" t="str">
        <f t="shared" si="16"/>
        <v>否</v>
      </c>
      <c r="M361" s="47" t="str">
        <f t="shared" si="17"/>
        <v>否</v>
      </c>
    </row>
    <row r="362" s="11" customFormat="1" ht="18.95" customHeight="1" spans="1:13">
      <c r="A362" s="29" t="s">
        <v>165</v>
      </c>
      <c r="B362" s="30"/>
      <c r="C362" s="30" t="s">
        <v>734</v>
      </c>
      <c r="D362" s="31" t="s">
        <v>746</v>
      </c>
      <c r="E362" s="30" t="s">
        <v>176</v>
      </c>
      <c r="F362" s="51" t="s">
        <v>745</v>
      </c>
      <c r="G362" s="36">
        <v>3794</v>
      </c>
      <c r="H362" s="38">
        <v>4528</v>
      </c>
      <c r="I362" s="38"/>
      <c r="J362" s="38"/>
      <c r="K362" s="49">
        <f t="shared" si="15"/>
        <v>0.193</v>
      </c>
      <c r="L362" s="47" t="str">
        <f t="shared" si="16"/>
        <v>是</v>
      </c>
      <c r="M362" s="47" t="str">
        <f t="shared" si="17"/>
        <v>否</v>
      </c>
    </row>
    <row r="363" s="11" customFormat="1" ht="18.95" customHeight="1" spans="1:13">
      <c r="A363" s="29" t="s">
        <v>165</v>
      </c>
      <c r="B363" s="700" t="s">
        <v>593</v>
      </c>
      <c r="C363" s="30"/>
      <c r="D363" s="31" t="s">
        <v>748</v>
      </c>
      <c r="E363" s="30"/>
      <c r="F363" s="52" t="s">
        <v>747</v>
      </c>
      <c r="G363" s="36">
        <f>SUMIF($C362:$C1662,$D363,$G362:$G1662)</f>
        <v>1912</v>
      </c>
      <c r="H363" s="37" t="e">
        <f>VLOOKUP(F363,#REF!,2,0)</f>
        <v>#REF!</v>
      </c>
      <c r="I363" s="36"/>
      <c r="J363" s="36">
        <f>VLOOKUP(F363,'数据-全省决算数!'!$B:$C,2,0)</f>
        <v>2412</v>
      </c>
      <c r="K363" s="49" t="str">
        <f t="shared" si="15"/>
        <v/>
      </c>
      <c r="L363" s="47" t="e">
        <f t="shared" si="16"/>
        <v>#REF!</v>
      </c>
      <c r="M363" s="47" t="str">
        <f t="shared" si="17"/>
        <v>是</v>
      </c>
    </row>
    <row r="364" s="11" customFormat="1" ht="18.95" customHeight="1" spans="1:13">
      <c r="A364" s="29" t="s">
        <v>165</v>
      </c>
      <c r="B364" s="30" t="s">
        <v>165</v>
      </c>
      <c r="C364" s="30" t="s">
        <v>748</v>
      </c>
      <c r="D364" s="31" t="s">
        <v>749</v>
      </c>
      <c r="E364" s="30" t="s">
        <v>176</v>
      </c>
      <c r="F364" s="52" t="s">
        <v>170</v>
      </c>
      <c r="G364" s="36">
        <v>931</v>
      </c>
      <c r="H364" s="38">
        <v>1213</v>
      </c>
      <c r="I364" s="38"/>
      <c r="J364" s="38"/>
      <c r="K364" s="53">
        <f t="shared" si="15"/>
        <v>0.303</v>
      </c>
      <c r="L364" s="47" t="str">
        <f t="shared" si="16"/>
        <v>是</v>
      </c>
      <c r="M364" s="47" t="str">
        <f t="shared" si="17"/>
        <v>否</v>
      </c>
    </row>
    <row r="365" s="11" customFormat="1" ht="18.95" customHeight="1" spans="1:13">
      <c r="A365" s="29" t="s">
        <v>165</v>
      </c>
      <c r="B365" s="30" t="s">
        <v>165</v>
      </c>
      <c r="C365" s="30" t="s">
        <v>748</v>
      </c>
      <c r="D365" s="31" t="s">
        <v>750</v>
      </c>
      <c r="E365" s="30" t="s">
        <v>176</v>
      </c>
      <c r="F365" s="52" t="s">
        <v>172</v>
      </c>
      <c r="G365" s="36">
        <v>111</v>
      </c>
      <c r="H365" s="38">
        <v>109</v>
      </c>
      <c r="I365" s="38"/>
      <c r="J365" s="38"/>
      <c r="K365" s="49">
        <f t="shared" si="15"/>
        <v>-0.018</v>
      </c>
      <c r="L365" s="47" t="str">
        <f t="shared" si="16"/>
        <v>是</v>
      </c>
      <c r="M365" s="47" t="str">
        <f t="shared" si="17"/>
        <v>否</v>
      </c>
    </row>
    <row r="366" s="11" customFormat="1" ht="18.95" customHeight="1" spans="1:13">
      <c r="A366" s="29" t="s">
        <v>165</v>
      </c>
      <c r="B366" s="30" t="s">
        <v>165</v>
      </c>
      <c r="C366" s="30" t="s">
        <v>748</v>
      </c>
      <c r="D366" s="31" t="s">
        <v>751</v>
      </c>
      <c r="E366" s="30" t="s">
        <v>176</v>
      </c>
      <c r="F366" s="52" t="s">
        <v>174</v>
      </c>
      <c r="G366" s="36">
        <v>0</v>
      </c>
      <c r="H366" s="38">
        <v>0</v>
      </c>
      <c r="I366" s="38"/>
      <c r="J366" s="38"/>
      <c r="K366" s="49" t="str">
        <f t="shared" si="15"/>
        <v/>
      </c>
      <c r="L366" s="47" t="str">
        <f t="shared" si="16"/>
        <v>否</v>
      </c>
      <c r="M366" s="47" t="str">
        <f t="shared" si="17"/>
        <v>否</v>
      </c>
    </row>
    <row r="367" s="11" customFormat="1" ht="18.95" customHeight="1" spans="1:13">
      <c r="A367" s="29" t="s">
        <v>165</v>
      </c>
      <c r="B367" s="30" t="s">
        <v>165</v>
      </c>
      <c r="C367" s="30" t="s">
        <v>748</v>
      </c>
      <c r="D367" s="31" t="s">
        <v>753</v>
      </c>
      <c r="E367" s="30" t="s">
        <v>176</v>
      </c>
      <c r="F367" s="52" t="s">
        <v>752</v>
      </c>
      <c r="G367" s="36">
        <v>370</v>
      </c>
      <c r="H367" s="38">
        <v>143</v>
      </c>
      <c r="I367" s="38"/>
      <c r="J367" s="38"/>
      <c r="K367" s="49">
        <f t="shared" si="15"/>
        <v>-0.614</v>
      </c>
      <c r="L367" s="47" t="str">
        <f t="shared" si="16"/>
        <v>是</v>
      </c>
      <c r="M367" s="47" t="str">
        <f t="shared" si="17"/>
        <v>否</v>
      </c>
    </row>
    <row r="368" s="11" customFormat="1" ht="18.95" customHeight="1" spans="1:13">
      <c r="A368" s="29" t="s">
        <v>165</v>
      </c>
      <c r="B368" s="30" t="s">
        <v>165</v>
      </c>
      <c r="C368" s="30" t="s">
        <v>748</v>
      </c>
      <c r="D368" s="31" t="s">
        <v>755</v>
      </c>
      <c r="E368" s="30" t="s">
        <v>176</v>
      </c>
      <c r="F368" s="52" t="s">
        <v>754</v>
      </c>
      <c r="G368" s="36">
        <v>138</v>
      </c>
      <c r="H368" s="38">
        <v>378</v>
      </c>
      <c r="I368" s="38"/>
      <c r="J368" s="38"/>
      <c r="K368" s="49">
        <f t="shared" si="15"/>
        <v>1.739</v>
      </c>
      <c r="L368" s="47" t="str">
        <f t="shared" si="16"/>
        <v>是</v>
      </c>
      <c r="M368" s="47" t="str">
        <f t="shared" si="17"/>
        <v>否</v>
      </c>
    </row>
    <row r="369" s="11" customFormat="1" ht="18.95" customHeight="1" spans="1:13">
      <c r="A369" s="29" t="s">
        <v>165</v>
      </c>
      <c r="B369" s="30" t="s">
        <v>165</v>
      </c>
      <c r="C369" s="30" t="s">
        <v>748</v>
      </c>
      <c r="D369" s="31" t="s">
        <v>756</v>
      </c>
      <c r="E369" s="30" t="s">
        <v>176</v>
      </c>
      <c r="F369" s="52" t="s">
        <v>189</v>
      </c>
      <c r="G369" s="36">
        <v>99</v>
      </c>
      <c r="H369" s="38">
        <v>117</v>
      </c>
      <c r="I369" s="38"/>
      <c r="J369" s="38"/>
      <c r="K369" s="55">
        <f t="shared" si="15"/>
        <v>0.182</v>
      </c>
      <c r="L369" s="47" t="str">
        <f t="shared" si="16"/>
        <v>是</v>
      </c>
      <c r="M369" s="47" t="str">
        <f t="shared" si="17"/>
        <v>否</v>
      </c>
    </row>
    <row r="370" s="11" customFormat="1" ht="18.95" customHeight="1" spans="1:13">
      <c r="A370" s="29" t="s">
        <v>165</v>
      </c>
      <c r="B370" s="30"/>
      <c r="C370" s="30" t="s">
        <v>748</v>
      </c>
      <c r="D370" s="31" t="s">
        <v>758</v>
      </c>
      <c r="E370" s="30" t="s">
        <v>176</v>
      </c>
      <c r="F370" s="51" t="s">
        <v>757</v>
      </c>
      <c r="G370" s="36">
        <v>263</v>
      </c>
      <c r="H370" s="38">
        <v>452</v>
      </c>
      <c r="I370" s="38"/>
      <c r="J370" s="38"/>
      <c r="K370" s="53">
        <f t="shared" si="15"/>
        <v>0.719</v>
      </c>
      <c r="L370" s="47" t="str">
        <f t="shared" si="16"/>
        <v>是</v>
      </c>
      <c r="M370" s="47" t="str">
        <f t="shared" si="17"/>
        <v>否</v>
      </c>
    </row>
    <row r="371" s="11" customFormat="1" ht="18.95" customHeight="1" spans="1:13">
      <c r="A371" s="29" t="s">
        <v>165</v>
      </c>
      <c r="B371" s="700" t="s">
        <v>593</v>
      </c>
      <c r="C371" s="30"/>
      <c r="D371" s="31" t="s">
        <v>760</v>
      </c>
      <c r="E371" s="30"/>
      <c r="F371" s="52" t="s">
        <v>759</v>
      </c>
      <c r="G371" s="36">
        <f>SUMIF($C370:$C1670,$D371,$G370:$G1670)</f>
        <v>0</v>
      </c>
      <c r="H371" s="36">
        <f>SUMIF($C370:$C$1301,$D371,$H370:$H$1301)</f>
        <v>0</v>
      </c>
      <c r="I371" s="36"/>
      <c r="J371" s="36"/>
      <c r="K371" s="53" t="str">
        <f t="shared" si="15"/>
        <v/>
      </c>
      <c r="L371" s="47" t="str">
        <f t="shared" si="16"/>
        <v>否</v>
      </c>
      <c r="M371" s="47" t="str">
        <f t="shared" si="17"/>
        <v>是</v>
      </c>
    </row>
    <row r="372" s="11" customFormat="1" ht="18.95" customHeight="1" spans="1:13">
      <c r="A372" s="29" t="s">
        <v>165</v>
      </c>
      <c r="B372" s="30" t="s">
        <v>165</v>
      </c>
      <c r="C372" s="30" t="s">
        <v>760</v>
      </c>
      <c r="D372" s="31" t="s">
        <v>761</v>
      </c>
      <c r="E372" s="30" t="s">
        <v>176</v>
      </c>
      <c r="F372" s="52" t="s">
        <v>170</v>
      </c>
      <c r="G372" s="36">
        <v>0</v>
      </c>
      <c r="H372" s="38">
        <v>0</v>
      </c>
      <c r="I372" s="38"/>
      <c r="J372" s="38"/>
      <c r="K372" s="53" t="str">
        <f t="shared" si="15"/>
        <v/>
      </c>
      <c r="L372" s="47" t="str">
        <f t="shared" si="16"/>
        <v>否</v>
      </c>
      <c r="M372" s="47" t="str">
        <f t="shared" si="17"/>
        <v>否</v>
      </c>
    </row>
    <row r="373" s="11" customFormat="1" ht="18.95" customHeight="1" spans="1:13">
      <c r="A373" s="29" t="s">
        <v>165</v>
      </c>
      <c r="B373" s="30" t="s">
        <v>165</v>
      </c>
      <c r="C373" s="30" t="s">
        <v>760</v>
      </c>
      <c r="D373" s="31" t="s">
        <v>762</v>
      </c>
      <c r="E373" s="30" t="s">
        <v>176</v>
      </c>
      <c r="F373" s="52" t="s">
        <v>172</v>
      </c>
      <c r="G373" s="36">
        <v>0</v>
      </c>
      <c r="H373" s="38">
        <v>0</v>
      </c>
      <c r="I373" s="38"/>
      <c r="J373" s="38"/>
      <c r="K373" s="53" t="str">
        <f t="shared" si="15"/>
        <v/>
      </c>
      <c r="L373" s="47" t="str">
        <f t="shared" si="16"/>
        <v>否</v>
      </c>
      <c r="M373" s="47" t="str">
        <f t="shared" si="17"/>
        <v>否</v>
      </c>
    </row>
    <row r="374" s="11" customFormat="1" ht="18.95" customHeight="1" spans="1:13">
      <c r="A374" s="29" t="s">
        <v>165</v>
      </c>
      <c r="B374" s="30" t="s">
        <v>165</v>
      </c>
      <c r="C374" s="30" t="s">
        <v>760</v>
      </c>
      <c r="D374" s="31" t="s">
        <v>764</v>
      </c>
      <c r="E374" s="30" t="s">
        <v>176</v>
      </c>
      <c r="F374" s="52" t="s">
        <v>763</v>
      </c>
      <c r="G374" s="36">
        <v>0</v>
      </c>
      <c r="H374" s="38">
        <v>0</v>
      </c>
      <c r="I374" s="38"/>
      <c r="J374" s="38"/>
      <c r="K374" s="53" t="str">
        <f t="shared" si="15"/>
        <v/>
      </c>
      <c r="L374" s="47" t="str">
        <f t="shared" si="16"/>
        <v>否</v>
      </c>
      <c r="M374" s="47" t="str">
        <f t="shared" si="17"/>
        <v>否</v>
      </c>
    </row>
    <row r="375" s="11" customFormat="1" ht="18.95" customHeight="1" spans="1:13">
      <c r="A375" s="29" t="s">
        <v>165</v>
      </c>
      <c r="B375" s="30" t="s">
        <v>165</v>
      </c>
      <c r="C375" s="30" t="s">
        <v>760</v>
      </c>
      <c r="D375" s="31" t="s">
        <v>766</v>
      </c>
      <c r="E375" s="30" t="s">
        <v>176</v>
      </c>
      <c r="F375" s="52" t="s">
        <v>765</v>
      </c>
      <c r="G375" s="36">
        <v>0</v>
      </c>
      <c r="H375" s="38">
        <v>0</v>
      </c>
      <c r="I375" s="38"/>
      <c r="J375" s="38"/>
      <c r="K375" s="53" t="str">
        <f t="shared" si="15"/>
        <v/>
      </c>
      <c r="L375" s="47" t="str">
        <f t="shared" si="16"/>
        <v>否</v>
      </c>
      <c r="M375" s="47" t="str">
        <f t="shared" si="17"/>
        <v>否</v>
      </c>
    </row>
    <row r="376" s="11" customFormat="1" ht="18.95" customHeight="1" spans="1:13">
      <c r="A376" s="29" t="s">
        <v>165</v>
      </c>
      <c r="B376" s="30" t="s">
        <v>165</v>
      </c>
      <c r="C376" s="30" t="s">
        <v>760</v>
      </c>
      <c r="D376" s="31" t="s">
        <v>768</v>
      </c>
      <c r="E376" s="30" t="s">
        <v>176</v>
      </c>
      <c r="F376" s="52" t="s">
        <v>767</v>
      </c>
      <c r="G376" s="36">
        <v>0</v>
      </c>
      <c r="H376" s="38">
        <v>0</v>
      </c>
      <c r="I376" s="38"/>
      <c r="J376" s="38"/>
      <c r="K376" s="53" t="str">
        <f t="shared" si="15"/>
        <v/>
      </c>
      <c r="L376" s="47" t="str">
        <f t="shared" si="16"/>
        <v>否</v>
      </c>
      <c r="M376" s="47" t="str">
        <f t="shared" si="17"/>
        <v>否</v>
      </c>
    </row>
    <row r="377" s="11" customFormat="1" ht="18.95" customHeight="1" spans="1:13">
      <c r="A377" s="29" t="s">
        <v>165</v>
      </c>
      <c r="B377" s="30" t="s">
        <v>165</v>
      </c>
      <c r="C377" s="30" t="s">
        <v>760</v>
      </c>
      <c r="D377" s="31" t="s">
        <v>769</v>
      </c>
      <c r="E377" s="30" t="s">
        <v>176</v>
      </c>
      <c r="F377" s="52" t="s">
        <v>645</v>
      </c>
      <c r="G377" s="36">
        <v>0</v>
      </c>
      <c r="H377" s="38">
        <v>0</v>
      </c>
      <c r="I377" s="38"/>
      <c r="J377" s="38"/>
      <c r="K377" s="49" t="str">
        <f t="shared" si="15"/>
        <v/>
      </c>
      <c r="L377" s="47" t="str">
        <f t="shared" si="16"/>
        <v>否</v>
      </c>
      <c r="M377" s="47" t="str">
        <f t="shared" si="17"/>
        <v>否</v>
      </c>
    </row>
    <row r="378" s="11" customFormat="1" ht="18.95" customHeight="1" spans="1:13">
      <c r="A378" s="29" t="s">
        <v>165</v>
      </c>
      <c r="B378" s="30" t="s">
        <v>165</v>
      </c>
      <c r="C378" s="30" t="s">
        <v>760</v>
      </c>
      <c r="D378" s="31" t="s">
        <v>771</v>
      </c>
      <c r="E378" s="30" t="s">
        <v>176</v>
      </c>
      <c r="F378" s="51" t="s">
        <v>770</v>
      </c>
      <c r="G378" s="36">
        <v>0</v>
      </c>
      <c r="H378" s="38">
        <v>0</v>
      </c>
      <c r="I378" s="38"/>
      <c r="J378" s="38"/>
      <c r="K378" s="46" t="str">
        <f t="shared" si="15"/>
        <v/>
      </c>
      <c r="L378" s="47" t="str">
        <f t="shared" si="16"/>
        <v>否</v>
      </c>
      <c r="M378" s="47" t="str">
        <f t="shared" si="17"/>
        <v>否</v>
      </c>
    </row>
    <row r="379" s="11" customFormat="1" ht="18.95" customHeight="1" spans="1:13">
      <c r="A379" s="29" t="s">
        <v>165</v>
      </c>
      <c r="B379" s="30" t="s">
        <v>593</v>
      </c>
      <c r="C379" s="30"/>
      <c r="D379" s="31" t="s">
        <v>773</v>
      </c>
      <c r="E379" s="30" t="s">
        <v>176</v>
      </c>
      <c r="F379" s="52" t="s">
        <v>3749</v>
      </c>
      <c r="G379" s="36">
        <v>11136</v>
      </c>
      <c r="H379" s="37" t="e">
        <f>VLOOKUP(F379,#REF!,2,0)</f>
        <v>#REF!</v>
      </c>
      <c r="I379" s="36"/>
      <c r="J379" s="36" t="e">
        <f>VLOOKUP(F379,'数据-全省决算数!'!$B:$C,2,0)</f>
        <v>#N/A</v>
      </c>
      <c r="K379" s="49" t="str">
        <f t="shared" si="15"/>
        <v/>
      </c>
      <c r="L379" s="47" t="e">
        <f t="shared" si="16"/>
        <v>#REF!</v>
      </c>
      <c r="M379" s="47" t="str">
        <f t="shared" si="17"/>
        <v>是</v>
      </c>
    </row>
    <row r="380" s="11" customFormat="1" ht="18.95" customHeight="1" spans="1:13">
      <c r="A380" s="29" t="s">
        <v>164</v>
      </c>
      <c r="B380" s="30" t="s">
        <v>165</v>
      </c>
      <c r="C380" s="30" t="s">
        <v>165</v>
      </c>
      <c r="D380" s="31" t="s">
        <v>775</v>
      </c>
      <c r="E380" s="30" t="s">
        <v>165</v>
      </c>
      <c r="F380" s="54" t="s">
        <v>774</v>
      </c>
      <c r="G380" s="33">
        <f>SUMIF($B381:$B$1301,$D380,$G381:$G$1301)</f>
        <v>6749390</v>
      </c>
      <c r="H380" s="37" t="e">
        <f>VLOOKUP(F380,#REF!,2,0)</f>
        <v>#REF!</v>
      </c>
      <c r="I380" s="45"/>
      <c r="J380" s="36" t="e">
        <f>VLOOKUP(F380,'数据-全省决算数!'!$B:$C,2,0)</f>
        <v>#N/A</v>
      </c>
      <c r="K380" s="46" t="str">
        <f t="shared" si="15"/>
        <v/>
      </c>
      <c r="L380" s="47" t="e">
        <f t="shared" si="16"/>
        <v>#REF!</v>
      </c>
      <c r="M380" s="47" t="str">
        <f t="shared" si="17"/>
        <v>是</v>
      </c>
    </row>
    <row r="381" s="11" customFormat="1" ht="18.95" customHeight="1" spans="1:13">
      <c r="A381" s="29" t="s">
        <v>165</v>
      </c>
      <c r="B381" s="30" t="s">
        <v>775</v>
      </c>
      <c r="C381" s="30" t="s">
        <v>165</v>
      </c>
      <c r="D381" s="31" t="s">
        <v>777</v>
      </c>
      <c r="E381" s="30" t="s">
        <v>165</v>
      </c>
      <c r="F381" s="54" t="s">
        <v>776</v>
      </c>
      <c r="G381" s="45">
        <f>SUMIF($C380:$C1680,$D381,$G380:$G1680)</f>
        <v>81977</v>
      </c>
      <c r="H381" s="37" t="e">
        <f>VLOOKUP(F381,#REF!,2,0)</f>
        <v>#REF!</v>
      </c>
      <c r="I381" s="45"/>
      <c r="J381" s="36">
        <f>VLOOKUP(F381,'数据-全省决算数!'!$B:$C,2,0)</f>
        <v>111289</v>
      </c>
      <c r="K381" s="46" t="str">
        <f t="shared" si="15"/>
        <v/>
      </c>
      <c r="L381" s="47" t="e">
        <f t="shared" si="16"/>
        <v>#REF!</v>
      </c>
      <c r="M381" s="47" t="str">
        <f t="shared" si="17"/>
        <v>是</v>
      </c>
    </row>
    <row r="382" s="11" customFormat="1" ht="18.95" customHeight="1" spans="1:13">
      <c r="A382" s="29" t="s">
        <v>165</v>
      </c>
      <c r="B382" s="30" t="s">
        <v>165</v>
      </c>
      <c r="C382" s="30" t="s">
        <v>777</v>
      </c>
      <c r="D382" s="31" t="s">
        <v>778</v>
      </c>
      <c r="E382" s="30" t="s">
        <v>176</v>
      </c>
      <c r="F382" s="52" t="s">
        <v>170</v>
      </c>
      <c r="G382" s="36">
        <v>37756</v>
      </c>
      <c r="H382" s="37" t="e">
        <f>VLOOKUP(F382,#REF!,2,0)</f>
        <v>#REF!</v>
      </c>
      <c r="I382" s="36"/>
      <c r="J382" s="36">
        <f>VLOOKUP(F382,'数据-全省决算数!'!$B:$C,2,0)</f>
        <v>75262</v>
      </c>
      <c r="K382" s="49" t="str">
        <f t="shared" si="15"/>
        <v/>
      </c>
      <c r="L382" s="47" t="e">
        <f t="shared" si="16"/>
        <v>#REF!</v>
      </c>
      <c r="M382" s="47" t="str">
        <f t="shared" si="17"/>
        <v>是</v>
      </c>
    </row>
    <row r="383" s="11" customFormat="1" ht="18.95" customHeight="1" spans="1:13">
      <c r="A383" s="29" t="s">
        <v>165</v>
      </c>
      <c r="B383" s="30" t="s">
        <v>165</v>
      </c>
      <c r="C383" s="30" t="s">
        <v>777</v>
      </c>
      <c r="D383" s="31" t="s">
        <v>779</v>
      </c>
      <c r="E383" s="30" t="s">
        <v>176</v>
      </c>
      <c r="F383" s="52" t="s">
        <v>172</v>
      </c>
      <c r="G383" s="36">
        <v>10170</v>
      </c>
      <c r="H383" s="37" t="e">
        <f>VLOOKUP(F383,#REF!,2,0)</f>
        <v>#REF!</v>
      </c>
      <c r="I383" s="36"/>
      <c r="J383" s="36">
        <f>VLOOKUP(F383,'数据-全省决算数!'!$B:$C,2,0)</f>
        <v>10673</v>
      </c>
      <c r="K383" s="49" t="str">
        <f t="shared" si="15"/>
        <v/>
      </c>
      <c r="L383" s="47" t="e">
        <f t="shared" si="16"/>
        <v>#REF!</v>
      </c>
      <c r="M383" s="47" t="str">
        <f t="shared" si="17"/>
        <v>是</v>
      </c>
    </row>
    <row r="384" s="11" customFormat="1" ht="18.95" customHeight="1" spans="1:13">
      <c r="A384" s="29" t="s">
        <v>165</v>
      </c>
      <c r="B384" s="30" t="s">
        <v>165</v>
      </c>
      <c r="C384" s="30" t="s">
        <v>777</v>
      </c>
      <c r="D384" s="31" t="s">
        <v>780</v>
      </c>
      <c r="E384" s="30" t="s">
        <v>176</v>
      </c>
      <c r="F384" s="52" t="s">
        <v>174</v>
      </c>
      <c r="G384" s="36">
        <v>880</v>
      </c>
      <c r="H384" s="37" t="e">
        <f>VLOOKUP(F384,#REF!,2,0)</f>
        <v>#REF!</v>
      </c>
      <c r="I384" s="36"/>
      <c r="J384" s="36">
        <f>VLOOKUP(F384,'数据-全省决算数!'!$B:$C,2,0)</f>
        <v>802</v>
      </c>
      <c r="K384" s="49" t="str">
        <f t="shared" si="15"/>
        <v/>
      </c>
      <c r="L384" s="47" t="e">
        <f t="shared" si="16"/>
        <v>#REF!</v>
      </c>
      <c r="M384" s="47" t="str">
        <f t="shared" si="17"/>
        <v>是</v>
      </c>
    </row>
    <row r="385" s="11" customFormat="1" ht="18.95" customHeight="1" spans="1:13">
      <c r="A385" s="29" t="s">
        <v>165</v>
      </c>
      <c r="B385" s="30" t="s">
        <v>165</v>
      </c>
      <c r="C385" s="30" t="s">
        <v>777</v>
      </c>
      <c r="D385" s="31" t="s">
        <v>782</v>
      </c>
      <c r="E385" s="30" t="s">
        <v>176</v>
      </c>
      <c r="F385" s="52" t="s">
        <v>781</v>
      </c>
      <c r="G385" s="36">
        <v>33171</v>
      </c>
      <c r="H385" s="37" t="e">
        <f>VLOOKUP(F385,#REF!,2,0)</f>
        <v>#REF!</v>
      </c>
      <c r="I385" s="36"/>
      <c r="J385" s="36">
        <f>VLOOKUP(F385,'数据-全省决算数!'!$B:$C,2,0)</f>
        <v>44334</v>
      </c>
      <c r="K385" s="49" t="str">
        <f t="shared" si="15"/>
        <v/>
      </c>
      <c r="L385" s="47" t="e">
        <f t="shared" si="16"/>
        <v>#REF!</v>
      </c>
      <c r="M385" s="47" t="str">
        <f t="shared" si="17"/>
        <v>是</v>
      </c>
    </row>
    <row r="386" s="11" customFormat="1" ht="18.95" customHeight="1" spans="1:13">
      <c r="A386" s="29" t="s">
        <v>165</v>
      </c>
      <c r="B386" s="30" t="s">
        <v>775</v>
      </c>
      <c r="C386" s="30" t="s">
        <v>165</v>
      </c>
      <c r="D386" s="31" t="s">
        <v>784</v>
      </c>
      <c r="E386" s="30" t="s">
        <v>165</v>
      </c>
      <c r="F386" s="54" t="s">
        <v>783</v>
      </c>
      <c r="G386" s="45">
        <f>SUMIF($C385:$C1685,$D386,$G385:$G1685)</f>
        <v>5448835</v>
      </c>
      <c r="H386" s="37" t="e">
        <f>VLOOKUP(F386,#REF!,2,0)</f>
        <v>#REF!</v>
      </c>
      <c r="I386" s="45"/>
      <c r="J386" s="36">
        <f>VLOOKUP(F386,'数据-全省决算数!'!$B:$C,2,0)</f>
        <v>6371573</v>
      </c>
      <c r="K386" s="46" t="str">
        <f t="shared" si="15"/>
        <v/>
      </c>
      <c r="L386" s="47" t="e">
        <f t="shared" si="16"/>
        <v>#REF!</v>
      </c>
      <c r="M386" s="47" t="str">
        <f t="shared" si="17"/>
        <v>是</v>
      </c>
    </row>
    <row r="387" s="11" customFormat="1" ht="18.95" customHeight="1" spans="1:13">
      <c r="A387" s="29" t="s">
        <v>165</v>
      </c>
      <c r="B387" s="30" t="s">
        <v>165</v>
      </c>
      <c r="C387" s="30" t="s">
        <v>784</v>
      </c>
      <c r="D387" s="31" t="s">
        <v>786</v>
      </c>
      <c r="E387" s="30" t="s">
        <v>176</v>
      </c>
      <c r="F387" s="52" t="s">
        <v>785</v>
      </c>
      <c r="G387" s="36">
        <v>208593</v>
      </c>
      <c r="H387" s="37" t="e">
        <f>VLOOKUP(F387,#REF!,2,0)</f>
        <v>#REF!</v>
      </c>
      <c r="I387" s="36"/>
      <c r="J387" s="36">
        <f>VLOOKUP(F387,'数据-全省决算数!'!$B:$C,2,0)</f>
        <v>265955</v>
      </c>
      <c r="K387" s="49" t="str">
        <f t="shared" si="15"/>
        <v/>
      </c>
      <c r="L387" s="47" t="e">
        <f t="shared" si="16"/>
        <v>#REF!</v>
      </c>
      <c r="M387" s="47" t="str">
        <f t="shared" si="17"/>
        <v>是</v>
      </c>
    </row>
    <row r="388" s="11" customFormat="1" ht="18.95" customHeight="1" spans="1:13">
      <c r="A388" s="29" t="s">
        <v>165</v>
      </c>
      <c r="B388" s="30" t="s">
        <v>165</v>
      </c>
      <c r="C388" s="30" t="s">
        <v>784</v>
      </c>
      <c r="D388" s="31" t="s">
        <v>788</v>
      </c>
      <c r="E388" s="30" t="s">
        <v>176</v>
      </c>
      <c r="F388" s="52" t="s">
        <v>787</v>
      </c>
      <c r="G388" s="36">
        <v>2386787</v>
      </c>
      <c r="H388" s="37" t="e">
        <f>VLOOKUP(F388,#REF!,2,0)</f>
        <v>#REF!</v>
      </c>
      <c r="I388" s="36"/>
      <c r="J388" s="36">
        <f>VLOOKUP(F388,'数据-全省决算数!'!$B:$C,2,0)</f>
        <v>2868423</v>
      </c>
      <c r="K388" s="49" t="str">
        <f t="shared" ref="K388:K451" si="18">IF(ISERROR(H388/G388-1),"",H388/G388-1)</f>
        <v/>
      </c>
      <c r="L388" s="47" t="e">
        <f t="shared" ref="L388:L451" si="19">IF(F388&lt;&gt;"",IF(SUM(G388:H388)&lt;&gt;0,"是","否"),"空")</f>
        <v>#REF!</v>
      </c>
      <c r="M388" s="47" t="str">
        <f t="shared" ref="M388:M451" si="20">IF(C388&lt;&gt;"",IF(OR(LEFT(C388,3)="205",LEFT(C388,3)="206",LEFT(C388,3)="207",LEFT(C388,3)="208",LEFT(C388,3)="210",LEFT(C388,3)="213"),"是","否"),"是")</f>
        <v>是</v>
      </c>
    </row>
    <row r="389" s="11" customFormat="1" ht="18.95" customHeight="1" spans="1:13">
      <c r="A389" s="29" t="s">
        <v>165</v>
      </c>
      <c r="B389" s="30" t="s">
        <v>165</v>
      </c>
      <c r="C389" s="30" t="s">
        <v>784</v>
      </c>
      <c r="D389" s="31" t="s">
        <v>790</v>
      </c>
      <c r="E389" s="30" t="s">
        <v>176</v>
      </c>
      <c r="F389" s="52" t="s">
        <v>789</v>
      </c>
      <c r="G389" s="36">
        <v>1422519</v>
      </c>
      <c r="H389" s="37" t="e">
        <f>VLOOKUP(F389,#REF!,2,0)</f>
        <v>#REF!</v>
      </c>
      <c r="I389" s="36"/>
      <c r="J389" s="36">
        <f>VLOOKUP(F389,'数据-全省决算数!'!$B:$C,2,0)</f>
        <v>1710167</v>
      </c>
      <c r="K389" s="49" t="str">
        <f t="shared" si="18"/>
        <v/>
      </c>
      <c r="L389" s="47" t="e">
        <f t="shared" si="19"/>
        <v>#REF!</v>
      </c>
      <c r="M389" s="47" t="str">
        <f t="shared" si="20"/>
        <v>是</v>
      </c>
    </row>
    <row r="390" s="11" customFormat="1" ht="18.95" customHeight="1" spans="1:13">
      <c r="A390" s="29" t="s">
        <v>165</v>
      </c>
      <c r="B390" s="30" t="s">
        <v>165</v>
      </c>
      <c r="C390" s="30" t="s">
        <v>784</v>
      </c>
      <c r="D390" s="31" t="s">
        <v>792</v>
      </c>
      <c r="E390" s="30" t="s">
        <v>176</v>
      </c>
      <c r="F390" s="52" t="s">
        <v>791</v>
      </c>
      <c r="G390" s="36">
        <v>512941</v>
      </c>
      <c r="H390" s="37" t="e">
        <f>VLOOKUP(F390,#REF!,2,0)</f>
        <v>#REF!</v>
      </c>
      <c r="I390" s="36"/>
      <c r="J390" s="36">
        <f>VLOOKUP(F390,'数据-全省决算数!'!$B:$C,2,0)</f>
        <v>624566</v>
      </c>
      <c r="K390" s="49" t="str">
        <f t="shared" si="18"/>
        <v/>
      </c>
      <c r="L390" s="47" t="e">
        <f t="shared" si="19"/>
        <v>#REF!</v>
      </c>
      <c r="M390" s="47" t="str">
        <f t="shared" si="20"/>
        <v>是</v>
      </c>
    </row>
    <row r="391" s="11" customFormat="1" ht="18.95" customHeight="1" spans="1:13">
      <c r="A391" s="56" t="s">
        <v>165</v>
      </c>
      <c r="B391" s="57" t="s">
        <v>165</v>
      </c>
      <c r="C391" s="57" t="s">
        <v>784</v>
      </c>
      <c r="D391" s="58" t="s">
        <v>794</v>
      </c>
      <c r="E391" s="57" t="s">
        <v>176</v>
      </c>
      <c r="F391" s="52" t="s">
        <v>793</v>
      </c>
      <c r="G391" s="36">
        <v>604224</v>
      </c>
      <c r="H391" s="37" t="e">
        <f>VLOOKUP(F391,#REF!,2,0)</f>
        <v>#REF!</v>
      </c>
      <c r="I391" s="36"/>
      <c r="J391" s="36">
        <f>VLOOKUP(F391,'数据-全省决算数!'!$B:$C,2,0)</f>
        <v>598124</v>
      </c>
      <c r="K391" s="53" t="str">
        <f t="shared" si="18"/>
        <v/>
      </c>
      <c r="L391" s="47" t="e">
        <f t="shared" si="19"/>
        <v>#REF!</v>
      </c>
      <c r="M391" s="47" t="str">
        <f t="shared" si="20"/>
        <v>是</v>
      </c>
    </row>
    <row r="392" s="11" customFormat="1" ht="18.95" customHeight="1" spans="1:13">
      <c r="A392" s="29" t="s">
        <v>165</v>
      </c>
      <c r="B392" s="30" t="s">
        <v>165</v>
      </c>
      <c r="C392" s="30" t="s">
        <v>784</v>
      </c>
      <c r="D392" s="31" t="s">
        <v>796</v>
      </c>
      <c r="E392" s="30" t="s">
        <v>176</v>
      </c>
      <c r="F392" s="52" t="s">
        <v>795</v>
      </c>
      <c r="G392" s="36">
        <v>5107</v>
      </c>
      <c r="H392" s="37" t="e">
        <f>VLOOKUP(F392,#REF!,2,0)</f>
        <v>#REF!</v>
      </c>
      <c r="I392" s="36"/>
      <c r="J392" s="36">
        <f>VLOOKUP(F392,'数据-全省决算数!'!$B:$C,2,0)</f>
        <v>1850</v>
      </c>
      <c r="K392" s="49" t="str">
        <f t="shared" si="18"/>
        <v/>
      </c>
      <c r="L392" s="47" t="e">
        <f t="shared" si="19"/>
        <v>#REF!</v>
      </c>
      <c r="M392" s="47" t="str">
        <f t="shared" si="20"/>
        <v>是</v>
      </c>
    </row>
    <row r="393" s="11" customFormat="1" ht="18.95" customHeight="1" spans="1:13">
      <c r="A393" s="29" t="s">
        <v>165</v>
      </c>
      <c r="B393" s="30" t="s">
        <v>165</v>
      </c>
      <c r="C393" s="30" t="s">
        <v>784</v>
      </c>
      <c r="D393" s="31" t="s">
        <v>798</v>
      </c>
      <c r="E393" s="30" t="s">
        <v>176</v>
      </c>
      <c r="F393" s="52" t="s">
        <v>797</v>
      </c>
      <c r="G393" s="36">
        <v>0</v>
      </c>
      <c r="H393" s="37" t="e">
        <f>VLOOKUP(F393,#REF!,2,0)</f>
        <v>#REF!</v>
      </c>
      <c r="I393" s="36"/>
      <c r="J393" s="36">
        <f>VLOOKUP(F393,'数据-全省决算数!'!$B:$C,2,0)</f>
        <v>100</v>
      </c>
      <c r="K393" s="46" t="str">
        <f t="shared" si="18"/>
        <v/>
      </c>
      <c r="L393" s="47" t="e">
        <f t="shared" si="19"/>
        <v>#REF!</v>
      </c>
      <c r="M393" s="47" t="str">
        <f t="shared" si="20"/>
        <v>是</v>
      </c>
    </row>
    <row r="394" s="11" customFormat="1" ht="18.95" customHeight="1" spans="1:13">
      <c r="A394" s="56" t="s">
        <v>165</v>
      </c>
      <c r="B394" s="57"/>
      <c r="C394" s="57" t="s">
        <v>784</v>
      </c>
      <c r="D394" s="58" t="s">
        <v>800</v>
      </c>
      <c r="E394" s="57" t="s">
        <v>176</v>
      </c>
      <c r="F394" s="52" t="s">
        <v>799</v>
      </c>
      <c r="G394" s="36">
        <v>308664</v>
      </c>
      <c r="H394" s="37" t="e">
        <f>VLOOKUP(F394,#REF!,2,0)</f>
        <v>#REF!</v>
      </c>
      <c r="I394" s="36"/>
      <c r="J394" s="36">
        <f>VLOOKUP(F394,'数据-全省决算数!'!$B:$C,2,0)</f>
        <v>302388</v>
      </c>
      <c r="K394" s="49" t="str">
        <f t="shared" si="18"/>
        <v/>
      </c>
      <c r="L394" s="47" t="e">
        <f t="shared" si="19"/>
        <v>#REF!</v>
      </c>
      <c r="M394" s="47" t="str">
        <f t="shared" si="20"/>
        <v>是</v>
      </c>
    </row>
    <row r="395" s="11" customFormat="1" ht="18.95" customHeight="1" spans="1:13">
      <c r="A395" s="29" t="s">
        <v>165</v>
      </c>
      <c r="B395" s="700" t="s">
        <v>775</v>
      </c>
      <c r="C395" s="30"/>
      <c r="D395" s="31" t="s">
        <v>802</v>
      </c>
      <c r="E395" s="30"/>
      <c r="F395" s="59" t="s">
        <v>801</v>
      </c>
      <c r="G395" s="45">
        <f>SUMIF($C394:$C1694,$D395,$G394:$G1694)</f>
        <v>515702</v>
      </c>
      <c r="H395" s="37" t="e">
        <f>VLOOKUP(F395,#REF!,2,0)</f>
        <v>#REF!</v>
      </c>
      <c r="I395" s="45"/>
      <c r="J395" s="36">
        <f>VLOOKUP(F395,'数据-全省决算数!'!$B:$C,2,0)</f>
        <v>619116</v>
      </c>
      <c r="K395" s="46" t="str">
        <f t="shared" si="18"/>
        <v/>
      </c>
      <c r="L395" s="47" t="e">
        <f t="shared" si="19"/>
        <v>#REF!</v>
      </c>
      <c r="M395" s="47" t="str">
        <f t="shared" si="20"/>
        <v>是</v>
      </c>
    </row>
    <row r="396" s="11" customFormat="1" ht="18.95" customHeight="1" spans="1:13">
      <c r="A396" s="29" t="s">
        <v>165</v>
      </c>
      <c r="B396" s="30" t="s">
        <v>165</v>
      </c>
      <c r="C396" s="30" t="s">
        <v>802</v>
      </c>
      <c r="D396" s="31" t="s">
        <v>804</v>
      </c>
      <c r="E396" s="30" t="s">
        <v>176</v>
      </c>
      <c r="F396" s="52" t="s">
        <v>803</v>
      </c>
      <c r="G396" s="36">
        <v>2119</v>
      </c>
      <c r="H396" s="37" t="e">
        <f>VLOOKUP(F396,#REF!,2,0)</f>
        <v>#REF!</v>
      </c>
      <c r="I396" s="36"/>
      <c r="J396" s="36">
        <f>VLOOKUP(F396,'数据-全省决算数!'!$B:$C,2,0)</f>
        <v>1265</v>
      </c>
      <c r="K396" s="49" t="str">
        <f t="shared" si="18"/>
        <v/>
      </c>
      <c r="L396" s="47" t="e">
        <f t="shared" si="19"/>
        <v>#REF!</v>
      </c>
      <c r="M396" s="47" t="str">
        <f t="shared" si="20"/>
        <v>是</v>
      </c>
    </row>
    <row r="397" s="11" customFormat="1" ht="18.95" customHeight="1" spans="1:13">
      <c r="A397" s="29" t="s">
        <v>165</v>
      </c>
      <c r="B397" s="30" t="s">
        <v>165</v>
      </c>
      <c r="C397" s="30" t="s">
        <v>802</v>
      </c>
      <c r="D397" s="31" t="s">
        <v>806</v>
      </c>
      <c r="E397" s="30" t="s">
        <v>176</v>
      </c>
      <c r="F397" s="60" t="s">
        <v>805</v>
      </c>
      <c r="G397" s="36">
        <v>184816</v>
      </c>
      <c r="H397" s="37" t="e">
        <f>VLOOKUP(F397,#REF!,2,0)</f>
        <v>#REF!</v>
      </c>
      <c r="I397" s="36"/>
      <c r="J397" s="36">
        <f>VLOOKUP(F397,'数据-全省决算数!'!$B:$C,2,0)</f>
        <v>233695</v>
      </c>
      <c r="K397" s="49" t="str">
        <f t="shared" si="18"/>
        <v/>
      </c>
      <c r="L397" s="47" t="e">
        <f t="shared" si="19"/>
        <v>#REF!</v>
      </c>
      <c r="M397" s="47" t="str">
        <f t="shared" si="20"/>
        <v>是</v>
      </c>
    </row>
    <row r="398" s="11" customFormat="1" ht="18.95" customHeight="1" spans="1:13">
      <c r="A398" s="29" t="s">
        <v>165</v>
      </c>
      <c r="B398" s="30" t="s">
        <v>165</v>
      </c>
      <c r="C398" s="30" t="s">
        <v>802</v>
      </c>
      <c r="D398" s="31" t="s">
        <v>808</v>
      </c>
      <c r="E398" s="30" t="s">
        <v>176</v>
      </c>
      <c r="F398" s="60" t="s">
        <v>807</v>
      </c>
      <c r="G398" s="36">
        <v>58813</v>
      </c>
      <c r="H398" s="37" t="e">
        <f>VLOOKUP(F398,#REF!,2,0)</f>
        <v>#REF!</v>
      </c>
      <c r="I398" s="36"/>
      <c r="J398" s="36">
        <f>VLOOKUP(F398,'数据-全省决算数!'!$B:$C,2,0)</f>
        <v>61706</v>
      </c>
      <c r="K398" s="49" t="str">
        <f t="shared" si="18"/>
        <v/>
      </c>
      <c r="L398" s="47" t="e">
        <f t="shared" si="19"/>
        <v>#REF!</v>
      </c>
      <c r="M398" s="47" t="str">
        <f t="shared" si="20"/>
        <v>是</v>
      </c>
    </row>
    <row r="399" s="11" customFormat="1" ht="18.95" customHeight="1" spans="1:13">
      <c r="A399" s="29" t="s">
        <v>165</v>
      </c>
      <c r="B399" s="30" t="s">
        <v>165</v>
      </c>
      <c r="C399" s="30" t="s">
        <v>802</v>
      </c>
      <c r="D399" s="31" t="s">
        <v>810</v>
      </c>
      <c r="E399" s="30" t="s">
        <v>176</v>
      </c>
      <c r="F399" s="60" t="s">
        <v>809</v>
      </c>
      <c r="G399" s="36">
        <v>134979</v>
      </c>
      <c r="H399" s="37" t="e">
        <f>VLOOKUP(F399,#REF!,2,0)</f>
        <v>#REF!</v>
      </c>
      <c r="I399" s="36"/>
      <c r="J399" s="36">
        <f>VLOOKUP(F399,'数据-全省决算数!'!$B:$C,2,0)</f>
        <v>153235</v>
      </c>
      <c r="K399" s="49" t="str">
        <f t="shared" si="18"/>
        <v/>
      </c>
      <c r="L399" s="47" t="e">
        <f t="shared" si="19"/>
        <v>#REF!</v>
      </c>
      <c r="M399" s="47" t="str">
        <f t="shared" si="20"/>
        <v>是</v>
      </c>
    </row>
    <row r="400" s="11" customFormat="1" ht="18.95" customHeight="1" spans="1:13">
      <c r="A400" s="29" t="s">
        <v>165</v>
      </c>
      <c r="B400" s="30" t="s">
        <v>165</v>
      </c>
      <c r="C400" s="30" t="s">
        <v>802</v>
      </c>
      <c r="D400" s="31" t="s">
        <v>812</v>
      </c>
      <c r="E400" s="30" t="s">
        <v>176</v>
      </c>
      <c r="F400" s="60" t="s">
        <v>811</v>
      </c>
      <c r="G400" s="36">
        <v>93730</v>
      </c>
      <c r="H400" s="37" t="e">
        <f>VLOOKUP(F400,#REF!,2,0)</f>
        <v>#REF!</v>
      </c>
      <c r="I400" s="36"/>
      <c r="J400" s="36">
        <f>VLOOKUP(F400,'数据-全省决算数!'!$B:$C,2,0)</f>
        <v>140345</v>
      </c>
      <c r="K400" s="49" t="str">
        <f t="shared" si="18"/>
        <v/>
      </c>
      <c r="L400" s="47" t="e">
        <f t="shared" si="19"/>
        <v>#REF!</v>
      </c>
      <c r="M400" s="47" t="str">
        <f t="shared" si="20"/>
        <v>是</v>
      </c>
    </row>
    <row r="401" s="11" customFormat="1" ht="18.95" customHeight="1" spans="1:13">
      <c r="A401" s="29" t="s">
        <v>165</v>
      </c>
      <c r="B401" s="30"/>
      <c r="C401" s="30" t="s">
        <v>802</v>
      </c>
      <c r="D401" s="31" t="s">
        <v>814</v>
      </c>
      <c r="E401" s="30" t="s">
        <v>176</v>
      </c>
      <c r="F401" s="60" t="s">
        <v>813</v>
      </c>
      <c r="G401" s="36">
        <v>41245</v>
      </c>
      <c r="H401" s="37" t="e">
        <f>VLOOKUP(F401,#REF!,2,0)</f>
        <v>#REF!</v>
      </c>
      <c r="I401" s="36"/>
      <c r="J401" s="36">
        <f>VLOOKUP(F401,'数据-全省决算数!'!$B:$C,2,0)</f>
        <v>28870</v>
      </c>
      <c r="K401" s="49" t="str">
        <f t="shared" si="18"/>
        <v/>
      </c>
      <c r="L401" s="47" t="e">
        <f t="shared" si="19"/>
        <v>#REF!</v>
      </c>
      <c r="M401" s="47" t="str">
        <f t="shared" si="20"/>
        <v>是</v>
      </c>
    </row>
    <row r="402" s="11" customFormat="1" ht="18.95" customHeight="1" spans="1:13">
      <c r="A402" s="29" t="s">
        <v>165</v>
      </c>
      <c r="B402" s="700" t="s">
        <v>775</v>
      </c>
      <c r="C402" s="30"/>
      <c r="D402" s="31" t="s">
        <v>816</v>
      </c>
      <c r="E402" s="30"/>
      <c r="F402" s="61" t="s">
        <v>815</v>
      </c>
      <c r="G402" s="45">
        <f>SUMIF($C401:$C1701,$D402,$G401:$G1701)</f>
        <v>3050</v>
      </c>
      <c r="H402" s="37" t="e">
        <f>VLOOKUP(F402,#REF!,2,0)</f>
        <v>#REF!</v>
      </c>
      <c r="I402" s="45"/>
      <c r="J402" s="36">
        <f>VLOOKUP(F402,'数据-全省决算数!'!$B:$C,2,0)</f>
        <v>2991</v>
      </c>
      <c r="K402" s="46" t="str">
        <f t="shared" si="18"/>
        <v/>
      </c>
      <c r="L402" s="47" t="e">
        <f t="shared" si="19"/>
        <v>#REF!</v>
      </c>
      <c r="M402" s="47" t="str">
        <f t="shared" si="20"/>
        <v>是</v>
      </c>
    </row>
    <row r="403" s="11" customFormat="1" ht="18.95" customHeight="1" spans="1:13">
      <c r="A403" s="29" t="s">
        <v>165</v>
      </c>
      <c r="B403" s="30" t="s">
        <v>165</v>
      </c>
      <c r="C403" s="30" t="s">
        <v>816</v>
      </c>
      <c r="D403" s="31" t="s">
        <v>818</v>
      </c>
      <c r="E403" s="30" t="s">
        <v>176</v>
      </c>
      <c r="F403" s="60" t="s">
        <v>817</v>
      </c>
      <c r="G403" s="36">
        <v>83</v>
      </c>
      <c r="H403" s="37" t="e">
        <f>VLOOKUP(F403,#REF!,2,0)</f>
        <v>#REF!</v>
      </c>
      <c r="I403" s="36"/>
      <c r="J403" s="36">
        <f>VLOOKUP(F403,'数据-全省决算数!'!$B:$C,2,0)</f>
        <v>109</v>
      </c>
      <c r="K403" s="49" t="str">
        <f t="shared" si="18"/>
        <v/>
      </c>
      <c r="L403" s="47" t="e">
        <f t="shared" si="19"/>
        <v>#REF!</v>
      </c>
      <c r="M403" s="47" t="str">
        <f t="shared" si="20"/>
        <v>是</v>
      </c>
    </row>
    <row r="404" s="11" customFormat="1" ht="18.95" customHeight="1" spans="1:13">
      <c r="A404" s="29" t="s">
        <v>165</v>
      </c>
      <c r="B404" s="30" t="s">
        <v>165</v>
      </c>
      <c r="C404" s="30" t="s">
        <v>816</v>
      </c>
      <c r="D404" s="31" t="s">
        <v>820</v>
      </c>
      <c r="E404" s="30" t="s">
        <v>176</v>
      </c>
      <c r="F404" s="60" t="s">
        <v>819</v>
      </c>
      <c r="G404" s="36">
        <v>350</v>
      </c>
      <c r="H404" s="37" t="e">
        <f>VLOOKUP(F404,#REF!,2,0)</f>
        <v>#REF!</v>
      </c>
      <c r="I404" s="36"/>
      <c r="J404" s="36">
        <f>VLOOKUP(F404,'数据-全省决算数!'!$B:$C,2,0)</f>
        <v>402</v>
      </c>
      <c r="K404" s="49" t="str">
        <f t="shared" si="18"/>
        <v/>
      </c>
      <c r="L404" s="47" t="e">
        <f t="shared" si="19"/>
        <v>#REF!</v>
      </c>
      <c r="M404" s="47" t="str">
        <f t="shared" si="20"/>
        <v>是</v>
      </c>
    </row>
    <row r="405" s="11" customFormat="1" ht="18.95" customHeight="1" spans="1:13">
      <c r="A405" s="29" t="s">
        <v>165</v>
      </c>
      <c r="B405" s="30" t="s">
        <v>165</v>
      </c>
      <c r="C405" s="30" t="s">
        <v>816</v>
      </c>
      <c r="D405" s="31" t="s">
        <v>822</v>
      </c>
      <c r="E405" s="30" t="s">
        <v>176</v>
      </c>
      <c r="F405" s="60" t="s">
        <v>821</v>
      </c>
      <c r="G405" s="36">
        <v>1199</v>
      </c>
      <c r="H405" s="37" t="e">
        <f>VLOOKUP(F405,#REF!,2,0)</f>
        <v>#REF!</v>
      </c>
      <c r="I405" s="36"/>
      <c r="J405" s="36">
        <f>VLOOKUP(F405,'数据-全省决算数!'!$B:$C,2,0)</f>
        <v>895</v>
      </c>
      <c r="K405" s="49" t="str">
        <f t="shared" si="18"/>
        <v/>
      </c>
      <c r="L405" s="47" t="e">
        <f t="shared" si="19"/>
        <v>#REF!</v>
      </c>
      <c r="M405" s="47" t="str">
        <f t="shared" si="20"/>
        <v>是</v>
      </c>
    </row>
    <row r="406" s="11" customFormat="1" ht="18.95" customHeight="1" spans="1:13">
      <c r="A406" s="29" t="s">
        <v>165</v>
      </c>
      <c r="B406" s="30" t="s">
        <v>165</v>
      </c>
      <c r="C406" s="30" t="s">
        <v>816</v>
      </c>
      <c r="D406" s="31" t="s">
        <v>824</v>
      </c>
      <c r="E406" s="30" t="s">
        <v>176</v>
      </c>
      <c r="F406" s="60" t="s">
        <v>823</v>
      </c>
      <c r="G406" s="36">
        <v>556</v>
      </c>
      <c r="H406" s="37" t="e">
        <f>VLOOKUP(F406,#REF!,2,0)</f>
        <v>#REF!</v>
      </c>
      <c r="I406" s="36"/>
      <c r="J406" s="36">
        <f>VLOOKUP(F406,'数据-全省决算数!'!$B:$C,2,0)</f>
        <v>688</v>
      </c>
      <c r="K406" s="49" t="str">
        <f t="shared" si="18"/>
        <v/>
      </c>
      <c r="L406" s="47" t="e">
        <f t="shared" si="19"/>
        <v>#REF!</v>
      </c>
      <c r="M406" s="47" t="str">
        <f t="shared" si="20"/>
        <v>是</v>
      </c>
    </row>
    <row r="407" s="11" customFormat="1" ht="18.95" customHeight="1" spans="1:13">
      <c r="A407" s="29" t="s">
        <v>165</v>
      </c>
      <c r="B407" s="30"/>
      <c r="C407" s="30" t="s">
        <v>816</v>
      </c>
      <c r="D407" s="31" t="s">
        <v>826</v>
      </c>
      <c r="E407" s="30" t="s">
        <v>176</v>
      </c>
      <c r="F407" s="60" t="s">
        <v>825</v>
      </c>
      <c r="G407" s="36">
        <v>862</v>
      </c>
      <c r="H407" s="37" t="e">
        <f>VLOOKUP(F407,#REF!,2,0)</f>
        <v>#REF!</v>
      </c>
      <c r="I407" s="36"/>
      <c r="J407" s="36">
        <f>VLOOKUP(F407,'数据-全省决算数!'!$B:$C,2,0)</f>
        <v>897</v>
      </c>
      <c r="K407" s="49" t="str">
        <f t="shared" si="18"/>
        <v/>
      </c>
      <c r="L407" s="47" t="e">
        <f t="shared" si="19"/>
        <v>#REF!</v>
      </c>
      <c r="M407" s="47" t="str">
        <f t="shared" si="20"/>
        <v>是</v>
      </c>
    </row>
    <row r="408" s="11" customFormat="1" ht="18.95" customHeight="1" spans="1:13">
      <c r="A408" s="29" t="s">
        <v>165</v>
      </c>
      <c r="B408" s="700" t="s">
        <v>775</v>
      </c>
      <c r="C408" s="30"/>
      <c r="D408" s="31" t="s">
        <v>828</v>
      </c>
      <c r="E408" s="30"/>
      <c r="F408" s="61" t="s">
        <v>827</v>
      </c>
      <c r="G408" s="45">
        <f>SUMIF($C407:$C1707,$D408,$G407:$G1707)</f>
        <v>5433</v>
      </c>
      <c r="H408" s="37" t="e">
        <f>VLOOKUP(F408,#REF!,2,0)</f>
        <v>#REF!</v>
      </c>
      <c r="I408" s="45"/>
      <c r="J408" s="36">
        <f>VLOOKUP(F408,'数据-全省决算数!'!$B:$C,2,0)</f>
        <v>6406</v>
      </c>
      <c r="K408" s="46" t="str">
        <f t="shared" si="18"/>
        <v/>
      </c>
      <c r="L408" s="47" t="e">
        <f t="shared" si="19"/>
        <v>#REF!</v>
      </c>
      <c r="M408" s="47" t="str">
        <f t="shared" si="20"/>
        <v>是</v>
      </c>
    </row>
    <row r="409" s="11" customFormat="1" ht="18.95" customHeight="1" spans="1:13">
      <c r="A409" s="29" t="s">
        <v>165</v>
      </c>
      <c r="B409" s="30" t="s">
        <v>165</v>
      </c>
      <c r="C409" s="30" t="s">
        <v>828</v>
      </c>
      <c r="D409" s="31" t="s">
        <v>830</v>
      </c>
      <c r="E409" s="30" t="s">
        <v>176</v>
      </c>
      <c r="F409" s="60" t="s">
        <v>829</v>
      </c>
      <c r="G409" s="36">
        <v>4009</v>
      </c>
      <c r="H409" s="37" t="e">
        <f>VLOOKUP(F409,#REF!,2,0)</f>
        <v>#REF!</v>
      </c>
      <c r="I409" s="36"/>
      <c r="J409" s="36">
        <f>VLOOKUP(F409,'数据-全省决算数!'!$B:$C,2,0)</f>
        <v>5161</v>
      </c>
      <c r="K409" s="49" t="str">
        <f t="shared" si="18"/>
        <v/>
      </c>
      <c r="L409" s="47" t="e">
        <f t="shared" si="19"/>
        <v>#REF!</v>
      </c>
      <c r="M409" s="47" t="str">
        <f t="shared" si="20"/>
        <v>是</v>
      </c>
    </row>
    <row r="410" s="11" customFormat="1" ht="18.95" customHeight="1" spans="1:13">
      <c r="A410" s="29" t="s">
        <v>165</v>
      </c>
      <c r="B410" s="30" t="s">
        <v>165</v>
      </c>
      <c r="C410" s="30" t="s">
        <v>828</v>
      </c>
      <c r="D410" s="31" t="s">
        <v>832</v>
      </c>
      <c r="E410" s="30" t="s">
        <v>176</v>
      </c>
      <c r="F410" s="60" t="s">
        <v>831</v>
      </c>
      <c r="G410" s="36">
        <v>1423</v>
      </c>
      <c r="H410" s="37" t="e">
        <f>VLOOKUP(F410,#REF!,2,0)</f>
        <v>#REF!</v>
      </c>
      <c r="I410" s="36"/>
      <c r="J410" s="36">
        <f>VLOOKUP(F410,'数据-全省决算数!'!$B:$C,2,0)</f>
        <v>1244</v>
      </c>
      <c r="K410" s="53" t="str">
        <f t="shared" si="18"/>
        <v/>
      </c>
      <c r="L410" s="47" t="e">
        <f t="shared" si="19"/>
        <v>#REF!</v>
      </c>
      <c r="M410" s="47" t="str">
        <f t="shared" si="20"/>
        <v>是</v>
      </c>
    </row>
    <row r="411" s="11" customFormat="1" ht="18.95" customHeight="1" spans="1:13">
      <c r="A411" s="29" t="s">
        <v>165</v>
      </c>
      <c r="B411" s="30"/>
      <c r="C411" s="30" t="s">
        <v>828</v>
      </c>
      <c r="D411" s="31" t="s">
        <v>834</v>
      </c>
      <c r="E411" s="30" t="s">
        <v>176</v>
      </c>
      <c r="F411" s="60" t="s">
        <v>833</v>
      </c>
      <c r="G411" s="36">
        <v>1</v>
      </c>
      <c r="H411" s="37" t="e">
        <f>VLOOKUP(F411,#REF!,2,0)</f>
        <v>#REF!</v>
      </c>
      <c r="I411" s="36"/>
      <c r="J411" s="36">
        <f>VLOOKUP(F411,'数据-全省决算数!'!$B:$C,2,0)</f>
        <v>1</v>
      </c>
      <c r="K411" s="53" t="str">
        <f t="shared" si="18"/>
        <v/>
      </c>
      <c r="L411" s="47" t="e">
        <f t="shared" si="19"/>
        <v>#REF!</v>
      </c>
      <c r="M411" s="47" t="str">
        <f t="shared" si="20"/>
        <v>是</v>
      </c>
    </row>
    <row r="412" s="11" customFormat="1" ht="18.95" customHeight="1" spans="1:13">
      <c r="A412" s="29" t="s">
        <v>165</v>
      </c>
      <c r="B412" s="700" t="s">
        <v>775</v>
      </c>
      <c r="C412" s="30"/>
      <c r="D412" s="31" t="s">
        <v>836</v>
      </c>
      <c r="E412" s="30"/>
      <c r="F412" s="61" t="s">
        <v>835</v>
      </c>
      <c r="G412" s="45">
        <f>SUMIF($C411:$C1711,$D412,$G411:$G1711)</f>
        <v>0</v>
      </c>
      <c r="H412" s="37" t="e">
        <f>VLOOKUP(F412,#REF!,2,0)</f>
        <v>#REF!</v>
      </c>
      <c r="I412" s="45"/>
      <c r="J412" s="36">
        <f>VLOOKUP(F412,'数据-全省决算数!'!$B:$C,2,0)</f>
        <v>-101</v>
      </c>
      <c r="K412" s="55" t="str">
        <f t="shared" si="18"/>
        <v/>
      </c>
      <c r="L412" s="47" t="e">
        <f t="shared" si="19"/>
        <v>#REF!</v>
      </c>
      <c r="M412" s="47" t="str">
        <f t="shared" si="20"/>
        <v>是</v>
      </c>
    </row>
    <row r="413" s="11" customFormat="1" ht="18.95" customHeight="1" spans="1:13">
      <c r="A413" s="29" t="s">
        <v>165</v>
      </c>
      <c r="B413" s="30" t="s">
        <v>165</v>
      </c>
      <c r="C413" s="30" t="s">
        <v>836</v>
      </c>
      <c r="D413" s="31" t="s">
        <v>838</v>
      </c>
      <c r="E413" s="30" t="s">
        <v>176</v>
      </c>
      <c r="F413" s="60" t="s">
        <v>837</v>
      </c>
      <c r="G413" s="36">
        <v>0</v>
      </c>
      <c r="H413" s="37" t="e">
        <f>VLOOKUP(F413,#REF!,2,0)</f>
        <v>#REF!</v>
      </c>
      <c r="I413" s="36"/>
      <c r="J413" s="36">
        <f>VLOOKUP(F413,'数据-全省决算数!'!$B:$C,2,0)</f>
        <v>-101</v>
      </c>
      <c r="K413" s="53" t="str">
        <f t="shared" si="18"/>
        <v/>
      </c>
      <c r="L413" s="47" t="e">
        <f t="shared" si="19"/>
        <v>#REF!</v>
      </c>
      <c r="M413" s="47" t="str">
        <f t="shared" si="20"/>
        <v>是</v>
      </c>
    </row>
    <row r="414" s="11" customFormat="1" ht="18.95" customHeight="1" spans="1:13">
      <c r="A414" s="29" t="s">
        <v>165</v>
      </c>
      <c r="B414" s="30" t="s">
        <v>165</v>
      </c>
      <c r="C414" s="30" t="s">
        <v>836</v>
      </c>
      <c r="D414" s="31" t="s">
        <v>840</v>
      </c>
      <c r="E414" s="30" t="s">
        <v>176</v>
      </c>
      <c r="F414" s="60" t="s">
        <v>839</v>
      </c>
      <c r="G414" s="36">
        <v>0</v>
      </c>
      <c r="H414" s="36">
        <v>0</v>
      </c>
      <c r="I414" s="36"/>
      <c r="J414" s="36"/>
      <c r="K414" s="46" t="str">
        <f t="shared" si="18"/>
        <v/>
      </c>
      <c r="L414" s="47" t="str">
        <f t="shared" si="19"/>
        <v>否</v>
      </c>
      <c r="M414" s="47" t="str">
        <f t="shared" si="20"/>
        <v>是</v>
      </c>
    </row>
    <row r="415" s="11" customFormat="1" ht="18.95" customHeight="1" spans="1:13">
      <c r="A415" s="29" t="s">
        <v>165</v>
      </c>
      <c r="B415" s="30"/>
      <c r="C415" s="30" t="s">
        <v>836</v>
      </c>
      <c r="D415" s="31" t="s">
        <v>842</v>
      </c>
      <c r="E415" s="30" t="s">
        <v>176</v>
      </c>
      <c r="F415" s="60" t="s">
        <v>841</v>
      </c>
      <c r="G415" s="36">
        <v>0</v>
      </c>
      <c r="H415" s="36">
        <v>0</v>
      </c>
      <c r="I415" s="36"/>
      <c r="J415" s="36"/>
      <c r="K415" s="49" t="str">
        <f t="shared" si="18"/>
        <v/>
      </c>
      <c r="L415" s="47" t="str">
        <f t="shared" si="19"/>
        <v>否</v>
      </c>
      <c r="M415" s="47" t="str">
        <f t="shared" si="20"/>
        <v>是</v>
      </c>
    </row>
    <row r="416" s="11" customFormat="1" ht="18.95" customHeight="1" spans="1:13">
      <c r="A416" s="29" t="s">
        <v>165</v>
      </c>
      <c r="B416" s="700" t="s">
        <v>775</v>
      </c>
      <c r="C416" s="30"/>
      <c r="D416" s="31" t="s">
        <v>844</v>
      </c>
      <c r="E416" s="30"/>
      <c r="F416" s="61" t="s">
        <v>843</v>
      </c>
      <c r="G416" s="45">
        <f>SUMIF($C415:$C1715,$D416,$G415:$G1715)</f>
        <v>22800</v>
      </c>
      <c r="H416" s="37" t="e">
        <f>VLOOKUP(F416,#REF!,2,0)</f>
        <v>#REF!</v>
      </c>
      <c r="I416" s="45"/>
      <c r="J416" s="36">
        <f>VLOOKUP(F416,'数据-全省决算数!'!$B:$C,2,0)</f>
        <v>28685</v>
      </c>
      <c r="K416" s="46" t="str">
        <f t="shared" si="18"/>
        <v/>
      </c>
      <c r="L416" s="47" t="e">
        <f t="shared" si="19"/>
        <v>#REF!</v>
      </c>
      <c r="M416" s="47" t="str">
        <f t="shared" si="20"/>
        <v>是</v>
      </c>
    </row>
    <row r="417" s="11" customFormat="1" ht="18.95" customHeight="1" spans="1:13">
      <c r="A417" s="29" t="s">
        <v>165</v>
      </c>
      <c r="B417" s="30" t="s">
        <v>165</v>
      </c>
      <c r="C417" s="30" t="s">
        <v>844</v>
      </c>
      <c r="D417" s="31" t="s">
        <v>846</v>
      </c>
      <c r="E417" s="30" t="s">
        <v>176</v>
      </c>
      <c r="F417" s="60" t="s">
        <v>845</v>
      </c>
      <c r="G417" s="36">
        <v>21836</v>
      </c>
      <c r="H417" s="37" t="e">
        <f>VLOOKUP(F417,#REF!,2,0)</f>
        <v>#REF!</v>
      </c>
      <c r="I417" s="36"/>
      <c r="J417" s="36">
        <f>VLOOKUP(F417,'数据-全省决算数!'!$B:$C,2,0)</f>
        <v>27781</v>
      </c>
      <c r="K417" s="49" t="str">
        <f t="shared" si="18"/>
        <v/>
      </c>
      <c r="L417" s="47" t="e">
        <f t="shared" si="19"/>
        <v>#REF!</v>
      </c>
      <c r="M417" s="47" t="str">
        <f t="shared" si="20"/>
        <v>是</v>
      </c>
    </row>
    <row r="418" s="11" customFormat="1" ht="18.95" customHeight="1" spans="1:13">
      <c r="A418" s="29" t="s">
        <v>165</v>
      </c>
      <c r="B418" s="30" t="s">
        <v>165</v>
      </c>
      <c r="C418" s="30" t="s">
        <v>844</v>
      </c>
      <c r="D418" s="31" t="s">
        <v>848</v>
      </c>
      <c r="E418" s="30" t="s">
        <v>176</v>
      </c>
      <c r="F418" s="60" t="s">
        <v>847</v>
      </c>
      <c r="G418" s="36">
        <v>459</v>
      </c>
      <c r="H418" s="37" t="e">
        <f>VLOOKUP(F418,#REF!,2,0)</f>
        <v>#REF!</v>
      </c>
      <c r="I418" s="36"/>
      <c r="J418" s="36">
        <f>VLOOKUP(F418,'数据-全省决算数!'!$B:$C,2,0)</f>
        <v>635</v>
      </c>
      <c r="K418" s="49" t="str">
        <f t="shared" si="18"/>
        <v/>
      </c>
      <c r="L418" s="47" t="e">
        <f t="shared" si="19"/>
        <v>#REF!</v>
      </c>
      <c r="M418" s="47" t="str">
        <f t="shared" si="20"/>
        <v>是</v>
      </c>
    </row>
    <row r="419" s="11" customFormat="1" ht="18.95" customHeight="1" spans="1:13">
      <c r="A419" s="29" t="s">
        <v>165</v>
      </c>
      <c r="B419" s="30"/>
      <c r="C419" s="30" t="s">
        <v>844</v>
      </c>
      <c r="D419" s="31" t="s">
        <v>850</v>
      </c>
      <c r="E419" s="30" t="s">
        <v>176</v>
      </c>
      <c r="F419" s="60" t="s">
        <v>849</v>
      </c>
      <c r="G419" s="36">
        <v>505</v>
      </c>
      <c r="H419" s="37" t="e">
        <f>VLOOKUP(F419,#REF!,2,0)</f>
        <v>#REF!</v>
      </c>
      <c r="I419" s="36"/>
      <c r="J419" s="36">
        <f>VLOOKUP(F419,'数据-全省决算数!'!$B:$C,2,0)</f>
        <v>269</v>
      </c>
      <c r="K419" s="49" t="str">
        <f t="shared" si="18"/>
        <v/>
      </c>
      <c r="L419" s="47" t="e">
        <f t="shared" si="19"/>
        <v>#REF!</v>
      </c>
      <c r="M419" s="47" t="str">
        <f t="shared" si="20"/>
        <v>是</v>
      </c>
    </row>
    <row r="420" s="11" customFormat="1" ht="18.95" customHeight="1" spans="1:13">
      <c r="A420" s="29" t="s">
        <v>165</v>
      </c>
      <c r="B420" s="700" t="s">
        <v>775</v>
      </c>
      <c r="C420" s="30"/>
      <c r="D420" s="31" t="s">
        <v>852</v>
      </c>
      <c r="E420" s="30"/>
      <c r="F420" s="61" t="s">
        <v>851</v>
      </c>
      <c r="G420" s="45">
        <f>SUMIF($C419:$C1719,$D420,$G419:$G1719)</f>
        <v>73226</v>
      </c>
      <c r="H420" s="37" t="e">
        <f>VLOOKUP(F420,#REF!,2,0)</f>
        <v>#REF!</v>
      </c>
      <c r="I420" s="45"/>
      <c r="J420" s="36">
        <f>VLOOKUP(F420,'数据-全省决算数!'!$B:$C,2,0)</f>
        <v>85876</v>
      </c>
      <c r="K420" s="46" t="str">
        <f t="shared" si="18"/>
        <v/>
      </c>
      <c r="L420" s="47" t="e">
        <f t="shared" si="19"/>
        <v>#REF!</v>
      </c>
      <c r="M420" s="47" t="str">
        <f t="shared" si="20"/>
        <v>是</v>
      </c>
    </row>
    <row r="421" s="11" customFormat="1" ht="18.95" customHeight="1" spans="1:13">
      <c r="A421" s="29" t="s">
        <v>165</v>
      </c>
      <c r="B421" s="30" t="s">
        <v>165</v>
      </c>
      <c r="C421" s="30" t="s">
        <v>852</v>
      </c>
      <c r="D421" s="31" t="s">
        <v>854</v>
      </c>
      <c r="E421" s="30" t="s">
        <v>176</v>
      </c>
      <c r="F421" s="60" t="s">
        <v>853</v>
      </c>
      <c r="G421" s="36">
        <v>15367</v>
      </c>
      <c r="H421" s="37" t="e">
        <f>VLOOKUP(F421,#REF!,2,0)</f>
        <v>#REF!</v>
      </c>
      <c r="I421" s="36"/>
      <c r="J421" s="36">
        <f>VLOOKUP(F421,'数据-全省决算数!'!$B:$C,2,0)</f>
        <v>21081</v>
      </c>
      <c r="K421" s="49" t="str">
        <f t="shared" si="18"/>
        <v/>
      </c>
      <c r="L421" s="47" t="e">
        <f t="shared" si="19"/>
        <v>#REF!</v>
      </c>
      <c r="M421" s="47" t="str">
        <f t="shared" si="20"/>
        <v>是</v>
      </c>
    </row>
    <row r="422" s="11" customFormat="1" ht="18.95" customHeight="1" spans="1:13">
      <c r="A422" s="29" t="s">
        <v>165</v>
      </c>
      <c r="B422" s="30" t="s">
        <v>165</v>
      </c>
      <c r="C422" s="30" t="s">
        <v>852</v>
      </c>
      <c r="D422" s="31" t="s">
        <v>856</v>
      </c>
      <c r="E422" s="30" t="s">
        <v>176</v>
      </c>
      <c r="F422" s="60" t="s">
        <v>855</v>
      </c>
      <c r="G422" s="36">
        <v>55556</v>
      </c>
      <c r="H422" s="37" t="e">
        <f>VLOOKUP(F422,#REF!,2,0)</f>
        <v>#REF!</v>
      </c>
      <c r="I422" s="36"/>
      <c r="J422" s="36">
        <f>VLOOKUP(F422,'数据-全省决算数!'!$B:$C,2,0)</f>
        <v>60685</v>
      </c>
      <c r="K422" s="53" t="str">
        <f t="shared" si="18"/>
        <v/>
      </c>
      <c r="L422" s="47" t="e">
        <f t="shared" si="19"/>
        <v>#REF!</v>
      </c>
      <c r="M422" s="47" t="str">
        <f t="shared" si="20"/>
        <v>是</v>
      </c>
    </row>
    <row r="423" s="11" customFormat="1" ht="18.95" customHeight="1" spans="1:13">
      <c r="A423" s="29" t="s">
        <v>165</v>
      </c>
      <c r="B423" s="30"/>
      <c r="C423" s="30" t="s">
        <v>852</v>
      </c>
      <c r="D423" s="31" t="s">
        <v>858</v>
      </c>
      <c r="E423" s="30" t="s">
        <v>176</v>
      </c>
      <c r="F423" s="60" t="s">
        <v>857</v>
      </c>
      <c r="G423" s="36">
        <v>1227</v>
      </c>
      <c r="H423" s="37" t="e">
        <f>VLOOKUP(F423,#REF!,2,0)</f>
        <v>#REF!</v>
      </c>
      <c r="I423" s="36"/>
      <c r="J423" s="36">
        <f>VLOOKUP(F423,'数据-全省决算数!'!$B:$C,2,0)</f>
        <v>2208</v>
      </c>
      <c r="K423" s="49" t="str">
        <f t="shared" si="18"/>
        <v/>
      </c>
      <c r="L423" s="47" t="e">
        <f t="shared" si="19"/>
        <v>#REF!</v>
      </c>
      <c r="M423" s="47" t="str">
        <f t="shared" si="20"/>
        <v>是</v>
      </c>
    </row>
    <row r="424" s="11" customFormat="1" ht="18.95" customHeight="1" spans="1:13">
      <c r="A424" s="29" t="s">
        <v>165</v>
      </c>
      <c r="B424" s="30" t="s">
        <v>165</v>
      </c>
      <c r="C424" s="30" t="s">
        <v>852</v>
      </c>
      <c r="D424" s="31" t="s">
        <v>860</v>
      </c>
      <c r="E424" s="30" t="s">
        <v>176</v>
      </c>
      <c r="F424" s="60" t="s">
        <v>859</v>
      </c>
      <c r="G424" s="36">
        <v>0</v>
      </c>
      <c r="H424" s="36">
        <v>0</v>
      </c>
      <c r="I424" s="36"/>
      <c r="J424" s="36"/>
      <c r="K424" s="46" t="str">
        <f t="shared" si="18"/>
        <v/>
      </c>
      <c r="L424" s="47" t="str">
        <f t="shared" si="19"/>
        <v>否</v>
      </c>
      <c r="M424" s="47" t="str">
        <f t="shared" si="20"/>
        <v>是</v>
      </c>
    </row>
    <row r="425" s="11" customFormat="1" ht="18.95" customHeight="1" spans="1:13">
      <c r="A425" s="29" t="s">
        <v>165</v>
      </c>
      <c r="B425" s="30" t="s">
        <v>165</v>
      </c>
      <c r="C425" s="30" t="s">
        <v>852</v>
      </c>
      <c r="D425" s="31" t="s">
        <v>862</v>
      </c>
      <c r="E425" s="30" t="s">
        <v>176</v>
      </c>
      <c r="F425" s="60" t="s">
        <v>861</v>
      </c>
      <c r="G425" s="36">
        <v>1076</v>
      </c>
      <c r="H425" s="37" t="e">
        <f>VLOOKUP(F425,#REF!,2,0)</f>
        <v>#REF!</v>
      </c>
      <c r="I425" s="36"/>
      <c r="J425" s="36">
        <f>VLOOKUP(F425,'数据-全省决算数!'!$B:$C,2,0)</f>
        <v>1902</v>
      </c>
      <c r="K425" s="49" t="str">
        <f t="shared" si="18"/>
        <v/>
      </c>
      <c r="L425" s="47" t="e">
        <f t="shared" si="19"/>
        <v>#REF!</v>
      </c>
      <c r="M425" s="47" t="str">
        <f t="shared" si="20"/>
        <v>是</v>
      </c>
    </row>
    <row r="426" s="11" customFormat="1" ht="18.95" customHeight="1" spans="1:13">
      <c r="A426" s="29" t="s">
        <v>165</v>
      </c>
      <c r="B426" s="700" t="s">
        <v>775</v>
      </c>
      <c r="C426" s="30"/>
      <c r="D426" s="31" t="s">
        <v>864</v>
      </c>
      <c r="E426" s="30"/>
      <c r="F426" s="61" t="s">
        <v>863</v>
      </c>
      <c r="G426" s="45">
        <f>SUMIF($C425:$C1725,$D426,$G425:$G1725)</f>
        <v>452645</v>
      </c>
      <c r="H426" s="37" t="e">
        <f>VLOOKUP(F426,#REF!,2,0)</f>
        <v>#REF!</v>
      </c>
      <c r="I426" s="45"/>
      <c r="J426" s="36">
        <f>VLOOKUP(F426,'数据-全省决算数!'!$B:$C,2,0)</f>
        <v>336990</v>
      </c>
      <c r="K426" s="46" t="str">
        <f t="shared" si="18"/>
        <v/>
      </c>
      <c r="L426" s="47" t="e">
        <f t="shared" si="19"/>
        <v>#REF!</v>
      </c>
      <c r="M426" s="47" t="str">
        <f t="shared" si="20"/>
        <v>是</v>
      </c>
    </row>
    <row r="427" s="11" customFormat="1" ht="18.95" customHeight="1" spans="1:13">
      <c r="A427" s="29" t="s">
        <v>165</v>
      </c>
      <c r="B427" s="30" t="s">
        <v>165</v>
      </c>
      <c r="C427" s="30" t="s">
        <v>864</v>
      </c>
      <c r="D427" s="31" t="s">
        <v>866</v>
      </c>
      <c r="E427" s="30" t="s">
        <v>176</v>
      </c>
      <c r="F427" s="60" t="s">
        <v>865</v>
      </c>
      <c r="G427" s="36">
        <v>135023</v>
      </c>
      <c r="H427" s="37" t="e">
        <f>VLOOKUP(F427,#REF!,2,0)</f>
        <v>#REF!</v>
      </c>
      <c r="I427" s="36"/>
      <c r="J427" s="36">
        <f>VLOOKUP(F427,'数据-全省决算数!'!$B:$C,2,0)</f>
        <v>75806</v>
      </c>
      <c r="K427" s="49" t="str">
        <f t="shared" si="18"/>
        <v/>
      </c>
      <c r="L427" s="47" t="e">
        <f t="shared" si="19"/>
        <v>#REF!</v>
      </c>
      <c r="M427" s="47" t="str">
        <f t="shared" si="20"/>
        <v>是</v>
      </c>
    </row>
    <row r="428" s="11" customFormat="1" ht="18.95" customHeight="1" spans="1:13">
      <c r="A428" s="29" t="s">
        <v>165</v>
      </c>
      <c r="B428" s="30" t="s">
        <v>165</v>
      </c>
      <c r="C428" s="30" t="s">
        <v>864</v>
      </c>
      <c r="D428" s="31" t="s">
        <v>868</v>
      </c>
      <c r="E428" s="30" t="s">
        <v>176</v>
      </c>
      <c r="F428" s="60" t="s">
        <v>867</v>
      </c>
      <c r="G428" s="36">
        <v>71625</v>
      </c>
      <c r="H428" s="37" t="e">
        <f>VLOOKUP(F428,#REF!,2,0)</f>
        <v>#REF!</v>
      </c>
      <c r="I428" s="36"/>
      <c r="J428" s="36">
        <f>VLOOKUP(F428,'数据-全省决算数!'!$B:$C,2,0)</f>
        <v>16106</v>
      </c>
      <c r="K428" s="49" t="str">
        <f t="shared" si="18"/>
        <v/>
      </c>
      <c r="L428" s="47" t="e">
        <f t="shared" si="19"/>
        <v>#REF!</v>
      </c>
      <c r="M428" s="47" t="str">
        <f t="shared" si="20"/>
        <v>是</v>
      </c>
    </row>
    <row r="429" s="11" customFormat="1" ht="18.95" customHeight="1" spans="1:13">
      <c r="A429" s="29" t="s">
        <v>165</v>
      </c>
      <c r="B429" s="30" t="s">
        <v>165</v>
      </c>
      <c r="C429" s="30" t="s">
        <v>864</v>
      </c>
      <c r="D429" s="31" t="s">
        <v>870</v>
      </c>
      <c r="E429" s="30" t="s">
        <v>176</v>
      </c>
      <c r="F429" s="60" t="s">
        <v>869</v>
      </c>
      <c r="G429" s="36">
        <v>19438</v>
      </c>
      <c r="H429" s="37" t="e">
        <f>VLOOKUP(F429,#REF!,2,0)</f>
        <v>#REF!</v>
      </c>
      <c r="I429" s="36"/>
      <c r="J429" s="36">
        <f>VLOOKUP(F429,'数据-全省决算数!'!$B:$C,2,0)</f>
        <v>11753</v>
      </c>
      <c r="K429" s="49" t="str">
        <f t="shared" si="18"/>
        <v/>
      </c>
      <c r="L429" s="47" t="e">
        <f t="shared" si="19"/>
        <v>#REF!</v>
      </c>
      <c r="M429" s="47" t="str">
        <f t="shared" si="20"/>
        <v>是</v>
      </c>
    </row>
    <row r="430" s="11" customFormat="1" ht="18.95" customHeight="1" spans="1:13">
      <c r="A430" s="29" t="s">
        <v>165</v>
      </c>
      <c r="B430" s="30"/>
      <c r="C430" s="30" t="s">
        <v>864</v>
      </c>
      <c r="D430" s="31" t="s">
        <v>872</v>
      </c>
      <c r="E430" s="30" t="s">
        <v>176</v>
      </c>
      <c r="F430" s="60" t="s">
        <v>871</v>
      </c>
      <c r="G430" s="36">
        <v>2444</v>
      </c>
      <c r="H430" s="37" t="e">
        <f>VLOOKUP(F430,#REF!,2,0)</f>
        <v>#REF!</v>
      </c>
      <c r="I430" s="36"/>
      <c r="J430" s="36">
        <f>VLOOKUP(F430,'数据-全省决算数!'!$B:$C,2,0)</f>
        <v>1943</v>
      </c>
      <c r="K430" s="49" t="str">
        <f t="shared" si="18"/>
        <v/>
      </c>
      <c r="L430" s="47" t="e">
        <f t="shared" si="19"/>
        <v>#REF!</v>
      </c>
      <c r="M430" s="47" t="str">
        <f t="shared" si="20"/>
        <v>是</v>
      </c>
    </row>
    <row r="431" s="11" customFormat="1" ht="18.95" customHeight="1" spans="1:13">
      <c r="A431" s="29"/>
      <c r="B431" s="30" t="s">
        <v>165</v>
      </c>
      <c r="C431" s="30" t="s">
        <v>864</v>
      </c>
      <c r="D431" s="31" t="s">
        <v>874</v>
      </c>
      <c r="E431" s="30" t="s">
        <v>176</v>
      </c>
      <c r="F431" s="60" t="s">
        <v>873</v>
      </c>
      <c r="G431" s="36">
        <v>5129</v>
      </c>
      <c r="H431" s="37" t="e">
        <f>VLOOKUP(F431,#REF!,2,0)</f>
        <v>#REF!</v>
      </c>
      <c r="I431" s="36"/>
      <c r="J431" s="36">
        <f>VLOOKUP(F431,'数据-全省决算数!'!$B:$C,2,0)</f>
        <v>5309</v>
      </c>
      <c r="K431" s="49" t="str">
        <f t="shared" si="18"/>
        <v/>
      </c>
      <c r="L431" s="47" t="e">
        <f t="shared" si="19"/>
        <v>#REF!</v>
      </c>
      <c r="M431" s="47" t="str">
        <f t="shared" si="20"/>
        <v>是</v>
      </c>
    </row>
    <row r="432" s="11" customFormat="1" ht="18.95" customHeight="1" spans="1:13">
      <c r="A432" s="29" t="s">
        <v>165</v>
      </c>
      <c r="B432" s="30"/>
      <c r="C432" s="30" t="s">
        <v>864</v>
      </c>
      <c r="D432" s="31" t="s">
        <v>876</v>
      </c>
      <c r="E432" s="30" t="s">
        <v>176</v>
      </c>
      <c r="F432" s="60" t="s">
        <v>875</v>
      </c>
      <c r="G432" s="36">
        <v>218986</v>
      </c>
      <c r="H432" s="37" t="e">
        <f>VLOOKUP(F432,#REF!,2,0)</f>
        <v>#REF!</v>
      </c>
      <c r="I432" s="36"/>
      <c r="J432" s="36">
        <f>VLOOKUP(F432,'数据-全省决算数!'!$B:$C,2,0)</f>
        <v>226073</v>
      </c>
      <c r="K432" s="49" t="str">
        <f t="shared" si="18"/>
        <v/>
      </c>
      <c r="L432" s="47" t="e">
        <f t="shared" si="19"/>
        <v>#REF!</v>
      </c>
      <c r="M432" s="47" t="str">
        <f t="shared" si="20"/>
        <v>是</v>
      </c>
    </row>
    <row r="433" s="11" customFormat="1" ht="18.95" customHeight="1" spans="1:13">
      <c r="A433" s="29" t="s">
        <v>165</v>
      </c>
      <c r="B433" s="700" t="s">
        <v>775</v>
      </c>
      <c r="C433" s="30"/>
      <c r="D433" s="31" t="s">
        <v>878</v>
      </c>
      <c r="E433" s="30" t="s">
        <v>176</v>
      </c>
      <c r="F433" s="61" t="s">
        <v>3793</v>
      </c>
      <c r="G433" s="45">
        <v>145722</v>
      </c>
      <c r="H433" s="37" t="e">
        <f>VLOOKUP(F433,#REF!,2,0)</f>
        <v>#REF!</v>
      </c>
      <c r="I433" s="45"/>
      <c r="J433" s="36" t="e">
        <f>VLOOKUP(F433,'数据-全省决算数!'!$B:$C,2,0)</f>
        <v>#N/A</v>
      </c>
      <c r="K433" s="46" t="str">
        <f t="shared" si="18"/>
        <v/>
      </c>
      <c r="L433" s="47" t="e">
        <f t="shared" si="19"/>
        <v>#REF!</v>
      </c>
      <c r="M433" s="47" t="str">
        <f t="shared" si="20"/>
        <v>是</v>
      </c>
    </row>
    <row r="434" s="11" customFormat="1" ht="18.95" customHeight="1" spans="1:13">
      <c r="A434" s="29" t="s">
        <v>164</v>
      </c>
      <c r="B434" s="30" t="s">
        <v>165</v>
      </c>
      <c r="C434" s="30"/>
      <c r="D434" s="31" t="s">
        <v>880</v>
      </c>
      <c r="E434" s="30"/>
      <c r="F434" s="61" t="s">
        <v>879</v>
      </c>
      <c r="G434" s="33">
        <f>SUMIF($B435:$B$1301,$D434,$G435:$G$1301)</f>
        <v>431456</v>
      </c>
      <c r="H434" s="37" t="e">
        <f>VLOOKUP(F434,#REF!,2,0)</f>
        <v>#REF!</v>
      </c>
      <c r="I434" s="45"/>
      <c r="J434" s="36" t="e">
        <f>VLOOKUP(F434,'数据-全省决算数!'!$B:$C,2,0)</f>
        <v>#N/A</v>
      </c>
      <c r="K434" s="46" t="str">
        <f t="shared" si="18"/>
        <v/>
      </c>
      <c r="L434" s="47" t="e">
        <f t="shared" si="19"/>
        <v>#REF!</v>
      </c>
      <c r="M434" s="47" t="str">
        <f t="shared" si="20"/>
        <v>是</v>
      </c>
    </row>
    <row r="435" s="11" customFormat="1" ht="18.95" customHeight="1" spans="1:13">
      <c r="A435" s="29" t="s">
        <v>165</v>
      </c>
      <c r="B435" s="700" t="s">
        <v>880</v>
      </c>
      <c r="C435" s="30"/>
      <c r="D435" s="31" t="s">
        <v>882</v>
      </c>
      <c r="E435" s="30"/>
      <c r="F435" s="32" t="s">
        <v>881</v>
      </c>
      <c r="G435" s="45">
        <f>SUMIF($C434:$C1734,$D435,$G434:$G1734)</f>
        <v>21681</v>
      </c>
      <c r="H435" s="37" t="e">
        <f>VLOOKUP(F435,#REF!,2,0)</f>
        <v>#REF!</v>
      </c>
      <c r="I435" s="45"/>
      <c r="J435" s="36">
        <f>VLOOKUP(F435,'数据-全省决算数!'!$B:$C,2,0)</f>
        <v>25722</v>
      </c>
      <c r="K435" s="46" t="str">
        <f t="shared" si="18"/>
        <v/>
      </c>
      <c r="L435" s="47" t="e">
        <f t="shared" si="19"/>
        <v>#REF!</v>
      </c>
      <c r="M435" s="47" t="str">
        <f t="shared" si="20"/>
        <v>是</v>
      </c>
    </row>
    <row r="436" s="11" customFormat="1" ht="18.95" customHeight="1" spans="1:13">
      <c r="A436" s="29" t="s">
        <v>165</v>
      </c>
      <c r="B436" s="30" t="s">
        <v>165</v>
      </c>
      <c r="C436" s="30" t="s">
        <v>882</v>
      </c>
      <c r="D436" s="31" t="s">
        <v>883</v>
      </c>
      <c r="E436" s="30" t="s">
        <v>176</v>
      </c>
      <c r="F436" s="60" t="s">
        <v>170</v>
      </c>
      <c r="G436" s="36">
        <v>15830</v>
      </c>
      <c r="H436" s="37" t="e">
        <f>VLOOKUP(F436,#REF!,2,0)</f>
        <v>#REF!</v>
      </c>
      <c r="I436" s="36"/>
      <c r="J436" s="36">
        <f>VLOOKUP(F436,'数据-全省决算数!'!$B:$C,2,0)</f>
        <v>75262</v>
      </c>
      <c r="K436" s="49" t="str">
        <f t="shared" si="18"/>
        <v/>
      </c>
      <c r="L436" s="47" t="e">
        <f t="shared" si="19"/>
        <v>#REF!</v>
      </c>
      <c r="M436" s="47" t="str">
        <f t="shared" si="20"/>
        <v>是</v>
      </c>
    </row>
    <row r="437" s="11" customFormat="1" ht="18.95" customHeight="1" spans="1:13">
      <c r="A437" s="29" t="s">
        <v>165</v>
      </c>
      <c r="B437" s="30"/>
      <c r="C437" s="30" t="s">
        <v>882</v>
      </c>
      <c r="D437" s="31" t="s">
        <v>884</v>
      </c>
      <c r="E437" s="30" t="s">
        <v>176</v>
      </c>
      <c r="F437" s="60" t="s">
        <v>172</v>
      </c>
      <c r="G437" s="36">
        <v>2864</v>
      </c>
      <c r="H437" s="37" t="e">
        <f>VLOOKUP(F437,#REF!,2,0)</f>
        <v>#REF!</v>
      </c>
      <c r="I437" s="36"/>
      <c r="J437" s="36">
        <f>VLOOKUP(F437,'数据-全省决算数!'!$B:$C,2,0)</f>
        <v>10673</v>
      </c>
      <c r="K437" s="49" t="str">
        <f t="shared" si="18"/>
        <v/>
      </c>
      <c r="L437" s="47" t="e">
        <f t="shared" si="19"/>
        <v>#REF!</v>
      </c>
      <c r="M437" s="47" t="str">
        <f t="shared" si="20"/>
        <v>是</v>
      </c>
    </row>
    <row r="438" s="11" customFormat="1" ht="18.95" customHeight="1" spans="1:13">
      <c r="A438" s="29" t="s">
        <v>165</v>
      </c>
      <c r="B438" s="30" t="s">
        <v>165</v>
      </c>
      <c r="C438" s="30" t="s">
        <v>882</v>
      </c>
      <c r="D438" s="31" t="s">
        <v>885</v>
      </c>
      <c r="E438" s="30" t="s">
        <v>176</v>
      </c>
      <c r="F438" s="35" t="s">
        <v>174</v>
      </c>
      <c r="G438" s="36">
        <v>279</v>
      </c>
      <c r="H438" s="37" t="e">
        <f>VLOOKUP(F438,#REF!,2,0)</f>
        <v>#REF!</v>
      </c>
      <c r="I438" s="36"/>
      <c r="J438" s="36">
        <f>VLOOKUP(F438,'数据-全省决算数!'!$B:$C,2,0)</f>
        <v>802</v>
      </c>
      <c r="K438" s="49" t="str">
        <f t="shared" si="18"/>
        <v/>
      </c>
      <c r="L438" s="47" t="e">
        <f t="shared" si="19"/>
        <v>#REF!</v>
      </c>
      <c r="M438" s="47" t="str">
        <f t="shared" si="20"/>
        <v>是</v>
      </c>
    </row>
    <row r="439" s="11" customFormat="1" ht="18.95" customHeight="1" spans="1:13">
      <c r="A439" s="29" t="s">
        <v>165</v>
      </c>
      <c r="B439" s="30" t="s">
        <v>165</v>
      </c>
      <c r="C439" s="30" t="s">
        <v>882</v>
      </c>
      <c r="D439" s="31" t="s">
        <v>887</v>
      </c>
      <c r="E439" s="30" t="s">
        <v>176</v>
      </c>
      <c r="F439" s="60" t="s">
        <v>886</v>
      </c>
      <c r="G439" s="36">
        <v>2708</v>
      </c>
      <c r="H439" s="37" t="e">
        <f>VLOOKUP(F439,#REF!,2,0)</f>
        <v>#REF!</v>
      </c>
      <c r="I439" s="36"/>
      <c r="J439" s="36">
        <f>VLOOKUP(F439,'数据-全省决算数!'!$B:$C,2,0)</f>
        <v>3315</v>
      </c>
      <c r="K439" s="49" t="str">
        <f t="shared" si="18"/>
        <v/>
      </c>
      <c r="L439" s="47" t="e">
        <f t="shared" si="19"/>
        <v>#REF!</v>
      </c>
      <c r="M439" s="47" t="str">
        <f t="shared" si="20"/>
        <v>是</v>
      </c>
    </row>
    <row r="440" s="11" customFormat="1" ht="18.95" customHeight="1" spans="1:13">
      <c r="A440" s="29" t="s">
        <v>165</v>
      </c>
      <c r="B440" s="700" t="s">
        <v>880</v>
      </c>
      <c r="C440" s="30"/>
      <c r="D440" s="31" t="s">
        <v>889</v>
      </c>
      <c r="E440" s="30"/>
      <c r="F440" s="32" t="s">
        <v>888</v>
      </c>
      <c r="G440" s="45">
        <f>SUMIF($C439:$C1739,$D440,$G439:$G1739)</f>
        <v>15205</v>
      </c>
      <c r="H440" s="37" t="e">
        <f>VLOOKUP(F440,#REF!,2,0)</f>
        <v>#REF!</v>
      </c>
      <c r="I440" s="45"/>
      <c r="J440" s="36">
        <f>VLOOKUP(F440,'数据-全省决算数!'!$B:$C,2,0)</f>
        <v>12131</v>
      </c>
      <c r="K440" s="46" t="str">
        <f t="shared" si="18"/>
        <v/>
      </c>
      <c r="L440" s="47" t="e">
        <f t="shared" si="19"/>
        <v>#REF!</v>
      </c>
      <c r="M440" s="47" t="str">
        <f t="shared" si="20"/>
        <v>是</v>
      </c>
    </row>
    <row r="441" s="11" customFormat="1" ht="18.95" customHeight="1" spans="1:13">
      <c r="A441" s="29" t="s">
        <v>165</v>
      </c>
      <c r="B441" s="30" t="s">
        <v>165</v>
      </c>
      <c r="C441" s="30" t="s">
        <v>889</v>
      </c>
      <c r="D441" s="31" t="s">
        <v>891</v>
      </c>
      <c r="E441" s="30" t="s">
        <v>176</v>
      </c>
      <c r="F441" s="60" t="s">
        <v>890</v>
      </c>
      <c r="G441" s="36">
        <v>603</v>
      </c>
      <c r="H441" s="37" t="e">
        <f>VLOOKUP(F441,#REF!,2,0)</f>
        <v>#REF!</v>
      </c>
      <c r="I441" s="36"/>
      <c r="J441" s="36">
        <f>VLOOKUP(F441,'数据-全省决算数!'!$B:$C,2,0)</f>
        <v>773</v>
      </c>
      <c r="K441" s="49" t="str">
        <f t="shared" si="18"/>
        <v/>
      </c>
      <c r="L441" s="47" t="e">
        <f t="shared" si="19"/>
        <v>#REF!</v>
      </c>
      <c r="M441" s="47" t="str">
        <f t="shared" si="20"/>
        <v>是</v>
      </c>
    </row>
    <row r="442" s="11" customFormat="1" ht="18.95" customHeight="1" spans="1:13">
      <c r="A442" s="29" t="s">
        <v>165</v>
      </c>
      <c r="B442" s="30" t="s">
        <v>165</v>
      </c>
      <c r="C442" s="30" t="s">
        <v>889</v>
      </c>
      <c r="D442" s="31" t="s">
        <v>893</v>
      </c>
      <c r="E442" s="30" t="s">
        <v>176</v>
      </c>
      <c r="F442" s="60" t="s">
        <v>892</v>
      </c>
      <c r="G442" s="36">
        <v>40</v>
      </c>
      <c r="H442" s="37" t="e">
        <f>VLOOKUP(F442,#REF!,2,0)</f>
        <v>#REF!</v>
      </c>
      <c r="I442" s="36"/>
      <c r="J442" s="36">
        <f>VLOOKUP(F442,'数据-全省决算数!'!$B:$C,2,0)</f>
        <v>0</v>
      </c>
      <c r="K442" s="49" t="str">
        <f t="shared" si="18"/>
        <v/>
      </c>
      <c r="L442" s="47" t="e">
        <f t="shared" si="19"/>
        <v>#REF!</v>
      </c>
      <c r="M442" s="47" t="str">
        <f t="shared" si="20"/>
        <v>是</v>
      </c>
    </row>
    <row r="443" s="11" customFormat="1" ht="18.95" customHeight="1" spans="1:13">
      <c r="A443" s="29" t="s">
        <v>165</v>
      </c>
      <c r="B443" s="30" t="s">
        <v>165</v>
      </c>
      <c r="C443" s="30" t="s">
        <v>889</v>
      </c>
      <c r="D443" s="31" t="s">
        <v>895</v>
      </c>
      <c r="E443" s="30" t="s">
        <v>176</v>
      </c>
      <c r="F443" s="60" t="s">
        <v>894</v>
      </c>
      <c r="G443" s="36">
        <v>25</v>
      </c>
      <c r="H443" s="37" t="e">
        <f>VLOOKUP(F443,#REF!,2,0)</f>
        <v>#REF!</v>
      </c>
      <c r="I443" s="36"/>
      <c r="J443" s="36">
        <f>VLOOKUP(F443,'数据-全省决算数!'!$B:$C,2,0)</f>
        <v>15</v>
      </c>
      <c r="K443" s="53" t="str">
        <f t="shared" si="18"/>
        <v/>
      </c>
      <c r="L443" s="47" t="e">
        <f t="shared" si="19"/>
        <v>#REF!</v>
      </c>
      <c r="M443" s="47" t="str">
        <f t="shared" si="20"/>
        <v>是</v>
      </c>
    </row>
    <row r="444" s="11" customFormat="1" ht="18.95" customHeight="1" spans="1:13">
      <c r="A444" s="29" t="s">
        <v>165</v>
      </c>
      <c r="B444" s="30" t="s">
        <v>165</v>
      </c>
      <c r="C444" s="30" t="s">
        <v>889</v>
      </c>
      <c r="D444" s="31" t="s">
        <v>897</v>
      </c>
      <c r="E444" s="30" t="s">
        <v>176</v>
      </c>
      <c r="F444" s="60" t="s">
        <v>896</v>
      </c>
      <c r="G444" s="36">
        <v>6331</v>
      </c>
      <c r="H444" s="37" t="e">
        <f>VLOOKUP(F444,#REF!,2,0)</f>
        <v>#REF!</v>
      </c>
      <c r="I444" s="36"/>
      <c r="J444" s="36">
        <f>VLOOKUP(F444,'数据-全省决算数!'!$B:$C,2,0)</f>
        <v>3629</v>
      </c>
      <c r="K444" s="49" t="str">
        <f t="shared" si="18"/>
        <v/>
      </c>
      <c r="L444" s="47" t="e">
        <f t="shared" si="19"/>
        <v>#REF!</v>
      </c>
      <c r="M444" s="47" t="str">
        <f t="shared" si="20"/>
        <v>是</v>
      </c>
    </row>
    <row r="445" s="11" customFormat="1" ht="18.95" customHeight="1" spans="1:13">
      <c r="A445" s="29" t="s">
        <v>165</v>
      </c>
      <c r="B445" s="30" t="s">
        <v>165</v>
      </c>
      <c r="C445" s="30" t="s">
        <v>889</v>
      </c>
      <c r="D445" s="31" t="s">
        <v>899</v>
      </c>
      <c r="E445" s="30" t="s">
        <v>176</v>
      </c>
      <c r="F445" s="60" t="s">
        <v>898</v>
      </c>
      <c r="G445" s="36">
        <v>0</v>
      </c>
      <c r="H445" s="36">
        <v>0</v>
      </c>
      <c r="I445" s="36"/>
      <c r="J445" s="36"/>
      <c r="K445" s="53" t="str">
        <f t="shared" si="18"/>
        <v/>
      </c>
      <c r="L445" s="47" t="str">
        <f t="shared" si="19"/>
        <v>否</v>
      </c>
      <c r="M445" s="47" t="str">
        <f t="shared" si="20"/>
        <v>是</v>
      </c>
    </row>
    <row r="446" s="11" customFormat="1" ht="18.95" customHeight="1" spans="1:13">
      <c r="A446" s="29" t="s">
        <v>165</v>
      </c>
      <c r="B446" s="30"/>
      <c r="C446" s="30" t="s">
        <v>889</v>
      </c>
      <c r="D446" s="31" t="s">
        <v>901</v>
      </c>
      <c r="E446" s="30" t="s">
        <v>176</v>
      </c>
      <c r="F446" s="60" t="s">
        <v>900</v>
      </c>
      <c r="G446" s="36">
        <v>4065</v>
      </c>
      <c r="H446" s="37" t="e">
        <f>VLOOKUP(F446,#REF!,2,0)</f>
        <v>#REF!</v>
      </c>
      <c r="I446" s="36"/>
      <c r="J446" s="36">
        <f>VLOOKUP(F446,'数据-全省决算数!'!$B:$C,2,0)</f>
        <v>4018</v>
      </c>
      <c r="K446" s="49" t="str">
        <f t="shared" si="18"/>
        <v/>
      </c>
      <c r="L446" s="47" t="e">
        <f t="shared" si="19"/>
        <v>#REF!</v>
      </c>
      <c r="M446" s="47" t="str">
        <f t="shared" si="20"/>
        <v>是</v>
      </c>
    </row>
    <row r="447" s="11" customFormat="1" ht="18.95" customHeight="1" spans="1:13">
      <c r="A447" s="29" t="s">
        <v>165</v>
      </c>
      <c r="B447" s="30" t="s">
        <v>165</v>
      </c>
      <c r="C447" s="30" t="s">
        <v>889</v>
      </c>
      <c r="D447" s="31" t="s">
        <v>903</v>
      </c>
      <c r="E447" s="30" t="s">
        <v>176</v>
      </c>
      <c r="F447" s="60" t="s">
        <v>902</v>
      </c>
      <c r="G447" s="36">
        <v>0</v>
      </c>
      <c r="H447" s="36">
        <v>0</v>
      </c>
      <c r="I447" s="36"/>
      <c r="J447" s="36"/>
      <c r="K447" s="46" t="str">
        <f t="shared" si="18"/>
        <v/>
      </c>
      <c r="L447" s="47" t="str">
        <f t="shared" si="19"/>
        <v>否</v>
      </c>
      <c r="M447" s="47" t="str">
        <f t="shared" si="20"/>
        <v>是</v>
      </c>
    </row>
    <row r="448" s="11" customFormat="1" ht="18.95" customHeight="1" spans="1:13">
      <c r="A448" s="29" t="s">
        <v>165</v>
      </c>
      <c r="B448" s="30" t="s">
        <v>165</v>
      </c>
      <c r="C448" s="30" t="s">
        <v>889</v>
      </c>
      <c r="D448" s="31" t="s">
        <v>905</v>
      </c>
      <c r="E448" s="30" t="s">
        <v>176</v>
      </c>
      <c r="F448" s="60" t="s">
        <v>904</v>
      </c>
      <c r="G448" s="36">
        <v>4141</v>
      </c>
      <c r="H448" s="37" t="e">
        <f>VLOOKUP(F448,#REF!,2,0)</f>
        <v>#REF!</v>
      </c>
      <c r="I448" s="36"/>
      <c r="J448" s="36">
        <f>VLOOKUP(F448,'数据-全省决算数!'!$B:$C,2,0)</f>
        <v>3696</v>
      </c>
      <c r="K448" s="49" t="str">
        <f t="shared" si="18"/>
        <v/>
      </c>
      <c r="L448" s="47" t="e">
        <f t="shared" si="19"/>
        <v>#REF!</v>
      </c>
      <c r="M448" s="47" t="str">
        <f t="shared" si="20"/>
        <v>是</v>
      </c>
    </row>
    <row r="449" s="11" customFormat="1" ht="18.95" customHeight="1" spans="1:13">
      <c r="A449" s="29" t="s">
        <v>165</v>
      </c>
      <c r="B449" s="700" t="s">
        <v>880</v>
      </c>
      <c r="C449" s="30"/>
      <c r="D449" s="31" t="s">
        <v>907</v>
      </c>
      <c r="E449" s="30"/>
      <c r="F449" s="59" t="s">
        <v>906</v>
      </c>
      <c r="G449" s="45">
        <f>SUMIF($C448:$C1748,$D449,$G448:$G1748)</f>
        <v>40391</v>
      </c>
      <c r="H449" s="37" t="e">
        <f>VLOOKUP(F449,#REF!,2,0)</f>
        <v>#REF!</v>
      </c>
      <c r="I449" s="45"/>
      <c r="J449" s="36">
        <f>VLOOKUP(F449,'数据-全省决算数!'!$B:$C,2,0)</f>
        <v>43514</v>
      </c>
      <c r="K449" s="46" t="str">
        <f t="shared" si="18"/>
        <v/>
      </c>
      <c r="L449" s="47" t="e">
        <f t="shared" si="19"/>
        <v>#REF!</v>
      </c>
      <c r="M449" s="47" t="str">
        <f t="shared" si="20"/>
        <v>是</v>
      </c>
    </row>
    <row r="450" s="11" customFormat="1" ht="18.95" customHeight="1" spans="1:13">
      <c r="A450" s="29" t="s">
        <v>165</v>
      </c>
      <c r="B450" s="30" t="s">
        <v>165</v>
      </c>
      <c r="C450" s="30" t="s">
        <v>907</v>
      </c>
      <c r="D450" s="31" t="s">
        <v>908</v>
      </c>
      <c r="E450" s="30" t="s">
        <v>176</v>
      </c>
      <c r="F450" s="60" t="s">
        <v>890</v>
      </c>
      <c r="G450" s="36">
        <v>21292</v>
      </c>
      <c r="H450" s="37" t="e">
        <f>VLOOKUP(F450,#REF!,2,0)</f>
        <v>#REF!</v>
      </c>
      <c r="I450" s="36"/>
      <c r="J450" s="36">
        <f>VLOOKUP(F450,'数据-全省决算数!'!$B:$C,2,0)</f>
        <v>773</v>
      </c>
      <c r="K450" s="49" t="str">
        <f t="shared" si="18"/>
        <v/>
      </c>
      <c r="L450" s="47" t="e">
        <f t="shared" si="19"/>
        <v>#REF!</v>
      </c>
      <c r="M450" s="47" t="str">
        <f t="shared" si="20"/>
        <v>是</v>
      </c>
    </row>
    <row r="451" s="11" customFormat="1" ht="18.95" customHeight="1" spans="1:13">
      <c r="A451" s="29" t="s">
        <v>165</v>
      </c>
      <c r="B451" s="30" t="s">
        <v>165</v>
      </c>
      <c r="C451" s="30" t="s">
        <v>907</v>
      </c>
      <c r="D451" s="31" t="s">
        <v>910</v>
      </c>
      <c r="E451" s="30" t="s">
        <v>176</v>
      </c>
      <c r="F451" s="60" t="s">
        <v>909</v>
      </c>
      <c r="G451" s="36">
        <v>14824</v>
      </c>
      <c r="H451" s="37" t="e">
        <f>VLOOKUP(F451,#REF!,2,0)</f>
        <v>#REF!</v>
      </c>
      <c r="I451" s="36"/>
      <c r="J451" s="36">
        <f>VLOOKUP(F451,'数据-全省决算数!'!$B:$C,2,0)</f>
        <v>12740</v>
      </c>
      <c r="K451" s="49" t="str">
        <f t="shared" si="18"/>
        <v/>
      </c>
      <c r="L451" s="47" t="e">
        <f t="shared" si="19"/>
        <v>#REF!</v>
      </c>
      <c r="M451" s="47" t="str">
        <f t="shared" si="20"/>
        <v>是</v>
      </c>
    </row>
    <row r="452" s="11" customFormat="1" ht="18.95" customHeight="1" spans="1:13">
      <c r="A452" s="29" t="s">
        <v>165</v>
      </c>
      <c r="B452" s="30"/>
      <c r="C452" s="30" t="s">
        <v>907</v>
      </c>
      <c r="D452" s="31" t="s">
        <v>912</v>
      </c>
      <c r="E452" s="30" t="s">
        <v>176</v>
      </c>
      <c r="F452" s="60" t="s">
        <v>911</v>
      </c>
      <c r="G452" s="36">
        <v>3700</v>
      </c>
      <c r="H452" s="37" t="e">
        <f>VLOOKUP(F452,#REF!,2,0)</f>
        <v>#REF!</v>
      </c>
      <c r="I452" s="36"/>
      <c r="J452" s="36">
        <f>VLOOKUP(F452,'数据-全省决算数!'!$B:$C,2,0)</f>
        <v>5732</v>
      </c>
      <c r="K452" s="49" t="str">
        <f t="shared" ref="K452:K515" si="21">IF(ISERROR(H452/G452-1),"",H452/G452-1)</f>
        <v/>
      </c>
      <c r="L452" s="47" t="e">
        <f t="shared" ref="L452:L515" si="22">IF(F452&lt;&gt;"",IF(SUM(G452:H452)&lt;&gt;0,"是","否"),"空")</f>
        <v>#REF!</v>
      </c>
      <c r="M452" s="47" t="str">
        <f t="shared" ref="M452:M515" si="23">IF(C452&lt;&gt;"",IF(OR(LEFT(C452,3)="205",LEFT(C452,3)="206",LEFT(C452,3)="207",LEFT(C452,3)="208",LEFT(C452,3)="210",LEFT(C452,3)="213"),"是","否"),"是")</f>
        <v>是</v>
      </c>
    </row>
    <row r="453" s="11" customFormat="1" ht="18.95" customHeight="1" spans="1:13">
      <c r="A453" s="29" t="s">
        <v>165</v>
      </c>
      <c r="B453" s="30" t="s">
        <v>165</v>
      </c>
      <c r="C453" s="30" t="s">
        <v>907</v>
      </c>
      <c r="D453" s="31" t="s">
        <v>914</v>
      </c>
      <c r="E453" s="30" t="s">
        <v>176</v>
      </c>
      <c r="F453" s="60" t="s">
        <v>913</v>
      </c>
      <c r="G453" s="36">
        <v>8</v>
      </c>
      <c r="H453" s="37" t="e">
        <f>VLOOKUP(F453,#REF!,2,0)</f>
        <v>#REF!</v>
      </c>
      <c r="I453" s="36"/>
      <c r="J453" s="36">
        <f>VLOOKUP(F453,'数据-全省决算数!'!$B:$C,2,0)</f>
        <v>-1</v>
      </c>
      <c r="K453" s="46" t="str">
        <f t="shared" si="21"/>
        <v/>
      </c>
      <c r="L453" s="47" t="e">
        <f t="shared" si="22"/>
        <v>#REF!</v>
      </c>
      <c r="M453" s="47" t="str">
        <f t="shared" si="23"/>
        <v>是</v>
      </c>
    </row>
    <row r="454" s="11" customFormat="1" ht="18.95" customHeight="1" spans="1:13">
      <c r="A454" s="29" t="s">
        <v>165</v>
      </c>
      <c r="B454" s="30" t="s">
        <v>165</v>
      </c>
      <c r="C454" s="30" t="s">
        <v>907</v>
      </c>
      <c r="D454" s="31" t="s">
        <v>916</v>
      </c>
      <c r="E454" s="30" t="s">
        <v>176</v>
      </c>
      <c r="F454" s="60" t="s">
        <v>915</v>
      </c>
      <c r="G454" s="36">
        <v>567</v>
      </c>
      <c r="H454" s="37" t="e">
        <f>VLOOKUP(F454,#REF!,2,0)</f>
        <v>#REF!</v>
      </c>
      <c r="I454" s="36"/>
      <c r="J454" s="36">
        <f>VLOOKUP(F454,'数据-全省决算数!'!$B:$C,2,0)</f>
        <v>481</v>
      </c>
      <c r="K454" s="49" t="str">
        <f t="shared" si="21"/>
        <v/>
      </c>
      <c r="L454" s="47" t="e">
        <f t="shared" si="22"/>
        <v>#REF!</v>
      </c>
      <c r="M454" s="47" t="str">
        <f t="shared" si="23"/>
        <v>是</v>
      </c>
    </row>
    <row r="455" s="11" customFormat="1" ht="18.95" customHeight="1" spans="1:13">
      <c r="A455" s="29" t="s">
        <v>165</v>
      </c>
      <c r="B455" s="700" t="s">
        <v>880</v>
      </c>
      <c r="C455" s="30"/>
      <c r="D455" s="31" t="s">
        <v>918</v>
      </c>
      <c r="E455" s="30"/>
      <c r="F455" s="61" t="s">
        <v>917</v>
      </c>
      <c r="G455" s="45">
        <f>SUMIF($C454:$C1754,$D455,$G454:$G1754)</f>
        <v>185185</v>
      </c>
      <c r="H455" s="37" t="e">
        <f>VLOOKUP(F455,#REF!,2,0)</f>
        <v>#REF!</v>
      </c>
      <c r="I455" s="45"/>
      <c r="J455" s="36">
        <f>VLOOKUP(F455,'数据-全省决算数!'!$B:$C,2,0)</f>
        <v>172342</v>
      </c>
      <c r="K455" s="46" t="str">
        <f t="shared" si="21"/>
        <v/>
      </c>
      <c r="L455" s="47" t="e">
        <f t="shared" si="22"/>
        <v>#REF!</v>
      </c>
      <c r="M455" s="47" t="str">
        <f t="shared" si="23"/>
        <v>是</v>
      </c>
    </row>
    <row r="456" s="11" customFormat="1" ht="18.95" customHeight="1" spans="1:13">
      <c r="A456" s="29" t="s">
        <v>165</v>
      </c>
      <c r="B456" s="30" t="s">
        <v>165</v>
      </c>
      <c r="C456" s="30" t="s">
        <v>918</v>
      </c>
      <c r="D456" s="31" t="s">
        <v>919</v>
      </c>
      <c r="E456" s="30" t="s">
        <v>176</v>
      </c>
      <c r="F456" s="60" t="s">
        <v>890</v>
      </c>
      <c r="G456" s="36">
        <v>2244</v>
      </c>
      <c r="H456" s="37" t="e">
        <f>VLOOKUP(F456,#REF!,2,0)</f>
        <v>#REF!</v>
      </c>
      <c r="I456" s="36"/>
      <c r="J456" s="36">
        <f>VLOOKUP(F456,'数据-全省决算数!'!$B:$C,2,0)</f>
        <v>773</v>
      </c>
      <c r="K456" s="49" t="str">
        <f t="shared" si="21"/>
        <v/>
      </c>
      <c r="L456" s="47" t="e">
        <f t="shared" si="22"/>
        <v>#REF!</v>
      </c>
      <c r="M456" s="47" t="str">
        <f t="shared" si="23"/>
        <v>是</v>
      </c>
    </row>
    <row r="457" s="11" customFormat="1" ht="18.95" customHeight="1" spans="1:13">
      <c r="A457" s="29" t="s">
        <v>165</v>
      </c>
      <c r="B457" s="30" t="s">
        <v>165</v>
      </c>
      <c r="C457" s="30" t="s">
        <v>918</v>
      </c>
      <c r="D457" s="31" t="s">
        <v>921</v>
      </c>
      <c r="E457" s="30" t="s">
        <v>176</v>
      </c>
      <c r="F457" s="60" t="s">
        <v>920</v>
      </c>
      <c r="G457" s="36">
        <v>59698</v>
      </c>
      <c r="H457" s="37" t="e">
        <f>VLOOKUP(F457,#REF!,2,0)</f>
        <v>#REF!</v>
      </c>
      <c r="I457" s="36"/>
      <c r="J457" s="36">
        <f>VLOOKUP(F457,'数据-全省决算数!'!$B:$C,2,0)</f>
        <v>52744</v>
      </c>
      <c r="K457" s="49" t="str">
        <f t="shared" si="21"/>
        <v/>
      </c>
      <c r="L457" s="47" t="e">
        <f t="shared" si="22"/>
        <v>#REF!</v>
      </c>
      <c r="M457" s="47" t="str">
        <f t="shared" si="23"/>
        <v>是</v>
      </c>
    </row>
    <row r="458" s="11" customFormat="1" ht="18.95" customHeight="1" spans="1:13">
      <c r="A458" s="29" t="s">
        <v>165</v>
      </c>
      <c r="B458" s="30"/>
      <c r="C458" s="30" t="s">
        <v>918</v>
      </c>
      <c r="D458" s="31" t="s">
        <v>923</v>
      </c>
      <c r="E458" s="30" t="s">
        <v>176</v>
      </c>
      <c r="F458" s="60" t="s">
        <v>922</v>
      </c>
      <c r="G458" s="36">
        <v>45112</v>
      </c>
      <c r="H458" s="37" t="e">
        <f>VLOOKUP(F458,#REF!,2,0)</f>
        <v>#REF!</v>
      </c>
      <c r="I458" s="36"/>
      <c r="J458" s="36">
        <f>VLOOKUP(F458,'数据-全省决算数!'!$B:$C,2,0)</f>
        <v>33775</v>
      </c>
      <c r="K458" s="49" t="str">
        <f t="shared" si="21"/>
        <v/>
      </c>
      <c r="L458" s="47" t="e">
        <f t="shared" si="22"/>
        <v>#REF!</v>
      </c>
      <c r="M458" s="47" t="str">
        <f t="shared" si="23"/>
        <v>是</v>
      </c>
    </row>
    <row r="459" s="11" customFormat="1" ht="18.95" customHeight="1" spans="1:13">
      <c r="A459" s="29" t="s">
        <v>165</v>
      </c>
      <c r="B459" s="30" t="s">
        <v>165</v>
      </c>
      <c r="C459" s="30" t="s">
        <v>918</v>
      </c>
      <c r="D459" s="31" t="s">
        <v>925</v>
      </c>
      <c r="E459" s="30" t="s">
        <v>176</v>
      </c>
      <c r="F459" s="60" t="s">
        <v>924</v>
      </c>
      <c r="G459" s="36">
        <v>30003</v>
      </c>
      <c r="H459" s="37" t="e">
        <f>VLOOKUP(F459,#REF!,2,0)</f>
        <v>#REF!</v>
      </c>
      <c r="I459" s="36"/>
      <c r="J459" s="36">
        <f>VLOOKUP(F459,'数据-全省决算数!'!$B:$C,2,0)</f>
        <v>40894</v>
      </c>
      <c r="K459" s="49" t="str">
        <f t="shared" si="21"/>
        <v/>
      </c>
      <c r="L459" s="47" t="e">
        <f t="shared" si="22"/>
        <v>#REF!</v>
      </c>
      <c r="M459" s="47" t="str">
        <f t="shared" si="23"/>
        <v>是</v>
      </c>
    </row>
    <row r="460" s="11" customFormat="1" ht="18.95" customHeight="1" spans="1:13">
      <c r="A460" s="29" t="s">
        <v>165</v>
      </c>
      <c r="B460" s="30" t="s">
        <v>165</v>
      </c>
      <c r="C460" s="30" t="s">
        <v>918</v>
      </c>
      <c r="D460" s="31" t="s">
        <v>927</v>
      </c>
      <c r="E460" s="30" t="s">
        <v>176</v>
      </c>
      <c r="F460" s="60" t="s">
        <v>926</v>
      </c>
      <c r="G460" s="36">
        <v>48128</v>
      </c>
      <c r="H460" s="37" t="e">
        <f>VLOOKUP(F460,#REF!,2,0)</f>
        <v>#REF!</v>
      </c>
      <c r="I460" s="36"/>
      <c r="J460" s="36">
        <f>VLOOKUP(F460,'数据-全省决算数!'!$B:$C,2,0)</f>
        <v>42373</v>
      </c>
      <c r="K460" s="49" t="str">
        <f t="shared" si="21"/>
        <v/>
      </c>
      <c r="L460" s="47" t="e">
        <f t="shared" si="22"/>
        <v>#REF!</v>
      </c>
      <c r="M460" s="47" t="str">
        <f t="shared" si="23"/>
        <v>是</v>
      </c>
    </row>
    <row r="461" s="11" customFormat="1" ht="18.95" customHeight="1" spans="1:13">
      <c r="A461" s="29" t="s">
        <v>165</v>
      </c>
      <c r="B461" s="700" t="s">
        <v>880</v>
      </c>
      <c r="C461" s="30"/>
      <c r="D461" s="31" t="s">
        <v>929</v>
      </c>
      <c r="E461" s="30"/>
      <c r="F461" s="61" t="s">
        <v>928</v>
      </c>
      <c r="G461" s="45">
        <f>SUMIF($C460:$C1760,$D461,$G460:$G1760)</f>
        <v>31851</v>
      </c>
      <c r="H461" s="37" t="e">
        <f>VLOOKUP(F461,#REF!,2,0)</f>
        <v>#REF!</v>
      </c>
      <c r="I461" s="45"/>
      <c r="J461" s="36">
        <f>VLOOKUP(F461,'数据-全省决算数!'!$B:$C,2,0)</f>
        <v>36102</v>
      </c>
      <c r="K461" s="46" t="str">
        <f t="shared" si="21"/>
        <v/>
      </c>
      <c r="L461" s="47" t="e">
        <f t="shared" si="22"/>
        <v>#REF!</v>
      </c>
      <c r="M461" s="47" t="str">
        <f t="shared" si="23"/>
        <v>是</v>
      </c>
    </row>
    <row r="462" s="11" customFormat="1" ht="18.95" customHeight="1" spans="1:13">
      <c r="A462" s="29" t="s">
        <v>165</v>
      </c>
      <c r="B462" s="30" t="s">
        <v>165</v>
      </c>
      <c r="C462" s="30" t="s">
        <v>929</v>
      </c>
      <c r="D462" s="31" t="s">
        <v>930</v>
      </c>
      <c r="E462" s="30" t="s">
        <v>176</v>
      </c>
      <c r="F462" s="60" t="s">
        <v>890</v>
      </c>
      <c r="G462" s="36">
        <v>2147</v>
      </c>
      <c r="H462" s="37" t="e">
        <f>VLOOKUP(F462,#REF!,2,0)</f>
        <v>#REF!</v>
      </c>
      <c r="I462" s="36"/>
      <c r="J462" s="36">
        <f>VLOOKUP(F462,'数据-全省决算数!'!$B:$C,2,0)</f>
        <v>773</v>
      </c>
      <c r="K462" s="49" t="str">
        <f t="shared" si="21"/>
        <v/>
      </c>
      <c r="L462" s="47" t="e">
        <f t="shared" si="22"/>
        <v>#REF!</v>
      </c>
      <c r="M462" s="47" t="str">
        <f t="shared" si="23"/>
        <v>是</v>
      </c>
    </row>
    <row r="463" s="11" customFormat="1" ht="18.95" customHeight="1" spans="1:13">
      <c r="A463" s="29" t="s">
        <v>165</v>
      </c>
      <c r="B463" s="30"/>
      <c r="C463" s="30" t="s">
        <v>929</v>
      </c>
      <c r="D463" s="31" t="s">
        <v>932</v>
      </c>
      <c r="E463" s="30" t="s">
        <v>176</v>
      </c>
      <c r="F463" s="60" t="s">
        <v>931</v>
      </c>
      <c r="G463" s="36">
        <v>3628</v>
      </c>
      <c r="H463" s="37" t="e">
        <f>VLOOKUP(F463,#REF!,2,0)</f>
        <v>#REF!</v>
      </c>
      <c r="I463" s="36"/>
      <c r="J463" s="36">
        <f>VLOOKUP(F463,'数据-全省决算数!'!$B:$C,2,0)</f>
        <v>19157</v>
      </c>
      <c r="K463" s="49" t="str">
        <f t="shared" si="21"/>
        <v/>
      </c>
      <c r="L463" s="47" t="e">
        <f t="shared" si="22"/>
        <v>#REF!</v>
      </c>
      <c r="M463" s="47" t="str">
        <f t="shared" si="23"/>
        <v>是</v>
      </c>
    </row>
    <row r="464" s="11" customFormat="1" ht="18.95" customHeight="1" spans="1:13">
      <c r="A464" s="29" t="s">
        <v>165</v>
      </c>
      <c r="B464" s="30" t="s">
        <v>165</v>
      </c>
      <c r="C464" s="30" t="s">
        <v>929</v>
      </c>
      <c r="D464" s="31" t="s">
        <v>934</v>
      </c>
      <c r="E464" s="30" t="s">
        <v>176</v>
      </c>
      <c r="F464" s="60" t="s">
        <v>933</v>
      </c>
      <c r="G464" s="36">
        <v>8905</v>
      </c>
      <c r="H464" s="37" t="e">
        <f>VLOOKUP(F464,#REF!,2,0)</f>
        <v>#REF!</v>
      </c>
      <c r="I464" s="36"/>
      <c r="J464" s="36">
        <f>VLOOKUP(F464,'数据-全省决算数!'!$B:$C,2,0)</f>
        <v>7706</v>
      </c>
      <c r="K464" s="49" t="str">
        <f t="shared" si="21"/>
        <v/>
      </c>
      <c r="L464" s="47" t="e">
        <f t="shared" si="22"/>
        <v>#REF!</v>
      </c>
      <c r="M464" s="47" t="str">
        <f t="shared" si="23"/>
        <v>是</v>
      </c>
    </row>
    <row r="465" s="11" customFormat="1" ht="18.95" customHeight="1" spans="1:13">
      <c r="A465" s="29" t="s">
        <v>165</v>
      </c>
      <c r="B465" s="30" t="s">
        <v>165</v>
      </c>
      <c r="C465" s="30" t="s">
        <v>929</v>
      </c>
      <c r="D465" s="31" t="s">
        <v>936</v>
      </c>
      <c r="E465" s="30" t="s">
        <v>176</v>
      </c>
      <c r="F465" s="60" t="s">
        <v>935</v>
      </c>
      <c r="G465" s="36">
        <v>17171</v>
      </c>
      <c r="H465" s="37" t="e">
        <f>VLOOKUP(F465,#REF!,2,0)</f>
        <v>#REF!</v>
      </c>
      <c r="I465" s="36"/>
      <c r="J465" s="36">
        <f>VLOOKUP(F465,'数据-全省决算数!'!$B:$C,2,0)</f>
        <v>6921</v>
      </c>
      <c r="K465" s="49" t="str">
        <f t="shared" si="21"/>
        <v/>
      </c>
      <c r="L465" s="47" t="e">
        <f t="shared" si="22"/>
        <v>#REF!</v>
      </c>
      <c r="M465" s="47" t="str">
        <f t="shared" si="23"/>
        <v>是</v>
      </c>
    </row>
    <row r="466" s="11" customFormat="1" ht="18.95" customHeight="1" spans="1:13">
      <c r="A466" s="29" t="s">
        <v>165</v>
      </c>
      <c r="B466" s="700" t="s">
        <v>880</v>
      </c>
      <c r="C466" s="30"/>
      <c r="D466" s="31" t="s">
        <v>938</v>
      </c>
      <c r="E466" s="30"/>
      <c r="F466" s="61" t="s">
        <v>937</v>
      </c>
      <c r="G466" s="45">
        <f>SUMIF($C465:$C1765,$D466,$G465:$G1765)</f>
        <v>10537</v>
      </c>
      <c r="H466" s="37" t="e">
        <f>VLOOKUP(F466,#REF!,2,0)</f>
        <v>#REF!</v>
      </c>
      <c r="I466" s="45"/>
      <c r="J466" s="36">
        <f>VLOOKUP(F466,'数据-全省决算数!'!$B:$C,2,0)</f>
        <v>9495</v>
      </c>
      <c r="K466" s="46" t="str">
        <f t="shared" si="21"/>
        <v/>
      </c>
      <c r="L466" s="47" t="e">
        <f t="shared" si="22"/>
        <v>#REF!</v>
      </c>
      <c r="M466" s="47" t="str">
        <f t="shared" si="23"/>
        <v>是</v>
      </c>
    </row>
    <row r="467" s="11" customFormat="1" ht="18.95" customHeight="1" spans="1:13">
      <c r="A467" s="29" t="s">
        <v>165</v>
      </c>
      <c r="B467" s="30" t="s">
        <v>165</v>
      </c>
      <c r="C467" s="30" t="s">
        <v>938</v>
      </c>
      <c r="D467" s="31" t="s">
        <v>940</v>
      </c>
      <c r="E467" s="30" t="s">
        <v>176</v>
      </c>
      <c r="F467" s="60" t="s">
        <v>939</v>
      </c>
      <c r="G467" s="36">
        <v>5430</v>
      </c>
      <c r="H467" s="37" t="e">
        <f>VLOOKUP(F467,#REF!,2,0)</f>
        <v>#REF!</v>
      </c>
      <c r="I467" s="36"/>
      <c r="J467" s="36">
        <f>VLOOKUP(F467,'数据-全省决算数!'!$B:$C,2,0)</f>
        <v>3477</v>
      </c>
      <c r="K467" s="53" t="str">
        <f t="shared" si="21"/>
        <v/>
      </c>
      <c r="L467" s="47" t="e">
        <f t="shared" si="22"/>
        <v>#REF!</v>
      </c>
      <c r="M467" s="47" t="str">
        <f t="shared" si="23"/>
        <v>是</v>
      </c>
    </row>
    <row r="468" s="11" customFormat="1" ht="18.95" customHeight="1" spans="1:13">
      <c r="A468" s="29" t="s">
        <v>165</v>
      </c>
      <c r="B468" s="30"/>
      <c r="C468" s="30" t="s">
        <v>938</v>
      </c>
      <c r="D468" s="31" t="s">
        <v>942</v>
      </c>
      <c r="E468" s="30" t="s">
        <v>176</v>
      </c>
      <c r="F468" s="60" t="s">
        <v>941</v>
      </c>
      <c r="G468" s="36">
        <v>2953</v>
      </c>
      <c r="H468" s="37" t="e">
        <f>VLOOKUP(F468,#REF!,2,0)</f>
        <v>#REF!</v>
      </c>
      <c r="I468" s="36"/>
      <c r="J468" s="36">
        <f>VLOOKUP(F468,'数据-全省决算数!'!$B:$C,2,0)</f>
        <v>1237</v>
      </c>
      <c r="K468" s="49" t="str">
        <f t="shared" si="21"/>
        <v/>
      </c>
      <c r="L468" s="47" t="e">
        <f t="shared" si="22"/>
        <v>#REF!</v>
      </c>
      <c r="M468" s="47" t="str">
        <f t="shared" si="23"/>
        <v>是</v>
      </c>
    </row>
    <row r="469" s="11" customFormat="1" ht="18.95" customHeight="1" spans="1:13">
      <c r="A469" s="29" t="s">
        <v>165</v>
      </c>
      <c r="B469" s="30" t="s">
        <v>165</v>
      </c>
      <c r="C469" s="30" t="s">
        <v>938</v>
      </c>
      <c r="D469" s="31" t="s">
        <v>944</v>
      </c>
      <c r="E469" s="30" t="s">
        <v>176</v>
      </c>
      <c r="F469" s="60" t="s">
        <v>943</v>
      </c>
      <c r="G469" s="36">
        <v>0</v>
      </c>
      <c r="H469" s="36">
        <v>0</v>
      </c>
      <c r="I469" s="36"/>
      <c r="J469" s="36"/>
      <c r="K469" s="46" t="str">
        <f t="shared" si="21"/>
        <v/>
      </c>
      <c r="L469" s="47" t="str">
        <f t="shared" si="22"/>
        <v>否</v>
      </c>
      <c r="M469" s="47" t="str">
        <f t="shared" si="23"/>
        <v>是</v>
      </c>
    </row>
    <row r="470" s="11" customFormat="1" ht="18.95" customHeight="1" spans="1:13">
      <c r="A470" s="29" t="s">
        <v>165</v>
      </c>
      <c r="B470" s="30" t="s">
        <v>165</v>
      </c>
      <c r="C470" s="30" t="s">
        <v>938</v>
      </c>
      <c r="D470" s="31" t="s">
        <v>946</v>
      </c>
      <c r="E470" s="30" t="s">
        <v>176</v>
      </c>
      <c r="F470" s="60" t="s">
        <v>945</v>
      </c>
      <c r="G470" s="36">
        <v>2154</v>
      </c>
      <c r="H470" s="37" t="e">
        <f>VLOOKUP(F470,#REF!,2,0)</f>
        <v>#REF!</v>
      </c>
      <c r="I470" s="36"/>
      <c r="J470" s="36">
        <f>VLOOKUP(F470,'数据-全省决算数!'!$B:$C,2,0)</f>
        <v>4781</v>
      </c>
      <c r="K470" s="49" t="str">
        <f t="shared" si="21"/>
        <v/>
      </c>
      <c r="L470" s="47" t="e">
        <f t="shared" si="22"/>
        <v>#REF!</v>
      </c>
      <c r="M470" s="47" t="str">
        <f t="shared" si="23"/>
        <v>是</v>
      </c>
    </row>
    <row r="471" s="11" customFormat="1" ht="18.95" customHeight="1" spans="1:13">
      <c r="A471" s="29" t="s">
        <v>165</v>
      </c>
      <c r="B471" s="700" t="s">
        <v>880</v>
      </c>
      <c r="C471" s="30"/>
      <c r="D471" s="31" t="s">
        <v>948</v>
      </c>
      <c r="E471" s="30"/>
      <c r="F471" s="61" t="s">
        <v>947</v>
      </c>
      <c r="G471" s="45">
        <f>SUMIF($C470:$C1770,$D471,$G470:$G1770)</f>
        <v>30711</v>
      </c>
      <c r="H471" s="37" t="e">
        <f>VLOOKUP(F471,#REF!,2,0)</f>
        <v>#REF!</v>
      </c>
      <c r="I471" s="45"/>
      <c r="J471" s="36">
        <f>VLOOKUP(F471,'数据-全省决算数!'!$B:$C,2,0)</f>
        <v>32020</v>
      </c>
      <c r="K471" s="46" t="str">
        <f t="shared" si="21"/>
        <v/>
      </c>
      <c r="L471" s="47" t="e">
        <f t="shared" si="22"/>
        <v>#REF!</v>
      </c>
      <c r="M471" s="47" t="str">
        <f t="shared" si="23"/>
        <v>是</v>
      </c>
    </row>
    <row r="472" s="11" customFormat="1" ht="18.95" customHeight="1" spans="1:13">
      <c r="A472" s="29" t="s">
        <v>165</v>
      </c>
      <c r="B472" s="30" t="s">
        <v>165</v>
      </c>
      <c r="C472" s="30" t="s">
        <v>948</v>
      </c>
      <c r="D472" s="31" t="s">
        <v>949</v>
      </c>
      <c r="E472" s="30" t="s">
        <v>176</v>
      </c>
      <c r="F472" s="60" t="s">
        <v>890</v>
      </c>
      <c r="G472" s="36">
        <v>5441</v>
      </c>
      <c r="H472" s="37" t="e">
        <f>VLOOKUP(F472,#REF!,2,0)</f>
        <v>#REF!</v>
      </c>
      <c r="I472" s="36"/>
      <c r="J472" s="36">
        <f>VLOOKUP(F472,'数据-全省决算数!'!$B:$C,2,0)</f>
        <v>773</v>
      </c>
      <c r="K472" s="49" t="str">
        <f t="shared" si="21"/>
        <v/>
      </c>
      <c r="L472" s="47" t="e">
        <f t="shared" si="22"/>
        <v>#REF!</v>
      </c>
      <c r="M472" s="47" t="str">
        <f t="shared" si="23"/>
        <v>是</v>
      </c>
    </row>
    <row r="473" s="11" customFormat="1" ht="18.95" customHeight="1" spans="1:13">
      <c r="A473" s="29" t="s">
        <v>165</v>
      </c>
      <c r="B473" s="30" t="s">
        <v>165</v>
      </c>
      <c r="C473" s="30" t="s">
        <v>948</v>
      </c>
      <c r="D473" s="31" t="s">
        <v>951</v>
      </c>
      <c r="E473" s="30" t="s">
        <v>176</v>
      </c>
      <c r="F473" s="60" t="s">
        <v>950</v>
      </c>
      <c r="G473" s="36">
        <v>15365</v>
      </c>
      <c r="H473" s="37" t="e">
        <f>VLOOKUP(F473,#REF!,2,0)</f>
        <v>#REF!</v>
      </c>
      <c r="I473" s="36"/>
      <c r="J473" s="36">
        <f>VLOOKUP(F473,'数据-全省决算数!'!$B:$C,2,0)</f>
        <v>16770</v>
      </c>
      <c r="K473" s="49" t="str">
        <f t="shared" si="21"/>
        <v/>
      </c>
      <c r="L473" s="47" t="e">
        <f t="shared" si="22"/>
        <v>#REF!</v>
      </c>
      <c r="M473" s="47" t="str">
        <f t="shared" si="23"/>
        <v>是</v>
      </c>
    </row>
    <row r="474" s="11" customFormat="1" ht="18.95" customHeight="1" spans="1:13">
      <c r="A474" s="29" t="s">
        <v>165</v>
      </c>
      <c r="B474" s="30" t="s">
        <v>165</v>
      </c>
      <c r="C474" s="30" t="s">
        <v>948</v>
      </c>
      <c r="D474" s="31" t="s">
        <v>953</v>
      </c>
      <c r="E474" s="30" t="s">
        <v>176</v>
      </c>
      <c r="F474" s="60" t="s">
        <v>952</v>
      </c>
      <c r="G474" s="36">
        <v>182</v>
      </c>
      <c r="H474" s="37" t="e">
        <f>VLOOKUP(F474,#REF!,2,0)</f>
        <v>#REF!</v>
      </c>
      <c r="I474" s="36"/>
      <c r="J474" s="36">
        <f>VLOOKUP(F474,'数据-全省决算数!'!$B:$C,2,0)</f>
        <v>190</v>
      </c>
      <c r="K474" s="49" t="str">
        <f t="shared" si="21"/>
        <v/>
      </c>
      <c r="L474" s="47" t="e">
        <f t="shared" si="22"/>
        <v>#REF!</v>
      </c>
      <c r="M474" s="47" t="str">
        <f t="shared" si="23"/>
        <v>是</v>
      </c>
    </row>
    <row r="475" s="11" customFormat="1" ht="18.95" customHeight="1" spans="1:13">
      <c r="A475" s="29" t="s">
        <v>165</v>
      </c>
      <c r="B475" s="30"/>
      <c r="C475" s="30" t="s">
        <v>948</v>
      </c>
      <c r="D475" s="31" t="s">
        <v>955</v>
      </c>
      <c r="E475" s="30" t="s">
        <v>176</v>
      </c>
      <c r="F475" s="60" t="s">
        <v>954</v>
      </c>
      <c r="G475" s="36">
        <v>444</v>
      </c>
      <c r="H475" s="37" t="e">
        <f>VLOOKUP(F475,#REF!,2,0)</f>
        <v>#REF!</v>
      </c>
      <c r="I475" s="36"/>
      <c r="J475" s="36">
        <f>VLOOKUP(F475,'数据-全省决算数!'!$B:$C,2,0)</f>
        <v>380</v>
      </c>
      <c r="K475" s="49" t="str">
        <f t="shared" si="21"/>
        <v/>
      </c>
      <c r="L475" s="47" t="e">
        <f t="shared" si="22"/>
        <v>#REF!</v>
      </c>
      <c r="M475" s="47" t="str">
        <f t="shared" si="23"/>
        <v>是</v>
      </c>
    </row>
    <row r="476" s="11" customFormat="1" ht="18.95" customHeight="1" spans="1:13">
      <c r="A476" s="29" t="s">
        <v>165</v>
      </c>
      <c r="B476" s="30" t="s">
        <v>165</v>
      </c>
      <c r="C476" s="30" t="s">
        <v>948</v>
      </c>
      <c r="D476" s="31" t="s">
        <v>957</v>
      </c>
      <c r="E476" s="30" t="s">
        <v>176</v>
      </c>
      <c r="F476" s="60" t="s">
        <v>956</v>
      </c>
      <c r="G476" s="36">
        <v>330</v>
      </c>
      <c r="H476" s="37" t="e">
        <f>VLOOKUP(F476,#REF!,2,0)</f>
        <v>#REF!</v>
      </c>
      <c r="I476" s="36"/>
      <c r="J476" s="36">
        <f>VLOOKUP(F476,'数据-全省决算数!'!$B:$C,2,0)</f>
        <v>866</v>
      </c>
      <c r="K476" s="49" t="str">
        <f t="shared" si="21"/>
        <v/>
      </c>
      <c r="L476" s="47" t="e">
        <f t="shared" si="22"/>
        <v>#REF!</v>
      </c>
      <c r="M476" s="47" t="str">
        <f t="shared" si="23"/>
        <v>是</v>
      </c>
    </row>
    <row r="477" s="11" customFormat="1" ht="18.95" customHeight="1" spans="1:13">
      <c r="A477" s="29" t="s">
        <v>165</v>
      </c>
      <c r="B477" s="30" t="s">
        <v>165</v>
      </c>
      <c r="C477" s="30" t="s">
        <v>948</v>
      </c>
      <c r="D477" s="31" t="s">
        <v>959</v>
      </c>
      <c r="E477" s="30" t="s">
        <v>176</v>
      </c>
      <c r="F477" s="60" t="s">
        <v>958</v>
      </c>
      <c r="G477" s="36">
        <v>8949</v>
      </c>
      <c r="H477" s="37" t="e">
        <f>VLOOKUP(F477,#REF!,2,0)</f>
        <v>#REF!</v>
      </c>
      <c r="I477" s="36"/>
      <c r="J477" s="36">
        <f>VLOOKUP(F477,'数据-全省决算数!'!$B:$C,2,0)</f>
        <v>6989</v>
      </c>
      <c r="K477" s="49" t="str">
        <f t="shared" si="21"/>
        <v/>
      </c>
      <c r="L477" s="47" t="e">
        <f t="shared" si="22"/>
        <v>#REF!</v>
      </c>
      <c r="M477" s="47" t="str">
        <f t="shared" si="23"/>
        <v>是</v>
      </c>
    </row>
    <row r="478" s="11" customFormat="1" ht="18.95" customHeight="1" spans="1:13">
      <c r="A478" s="29" t="s">
        <v>165</v>
      </c>
      <c r="B478" s="700" t="s">
        <v>880</v>
      </c>
      <c r="C478" s="30"/>
      <c r="D478" s="31" t="s">
        <v>961</v>
      </c>
      <c r="E478" s="30"/>
      <c r="F478" s="61" t="s">
        <v>960</v>
      </c>
      <c r="G478" s="45">
        <f>SUMIF($C477:$C1777,$D478,$G477:$G1777)</f>
        <v>2220</v>
      </c>
      <c r="H478" s="37" t="e">
        <f>VLOOKUP(F478,#REF!,2,0)</f>
        <v>#REF!</v>
      </c>
      <c r="I478" s="45"/>
      <c r="J478" s="36">
        <f>VLOOKUP(F478,'数据-全省决算数!'!$B:$C,2,0)</f>
        <v>6097</v>
      </c>
      <c r="K478" s="46" t="str">
        <f t="shared" si="21"/>
        <v/>
      </c>
      <c r="L478" s="47" t="e">
        <f t="shared" si="22"/>
        <v>#REF!</v>
      </c>
      <c r="M478" s="47" t="str">
        <f t="shared" si="23"/>
        <v>是</v>
      </c>
    </row>
    <row r="479" s="11" customFormat="1" ht="18.95" customHeight="1" spans="1:13">
      <c r="A479" s="29" t="s">
        <v>165</v>
      </c>
      <c r="B479" s="30"/>
      <c r="C479" s="700" t="s">
        <v>961</v>
      </c>
      <c r="D479" s="31" t="s">
        <v>963</v>
      </c>
      <c r="E479" s="30" t="s">
        <v>176</v>
      </c>
      <c r="F479" s="60" t="s">
        <v>962</v>
      </c>
      <c r="G479" s="36">
        <v>267</v>
      </c>
      <c r="H479" s="37" t="e">
        <f>VLOOKUP(F479,#REF!,2,0)</f>
        <v>#REF!</v>
      </c>
      <c r="I479" s="36"/>
      <c r="J479" s="36">
        <f>VLOOKUP(F479,'数据-全省决算数!'!$B:$C,2,0)</f>
        <v>4702</v>
      </c>
      <c r="K479" s="49" t="str">
        <f t="shared" si="21"/>
        <v/>
      </c>
      <c r="L479" s="47" t="e">
        <f t="shared" si="22"/>
        <v>#REF!</v>
      </c>
      <c r="M479" s="47" t="str">
        <f t="shared" si="23"/>
        <v>是</v>
      </c>
    </row>
    <row r="480" s="11" customFormat="1" ht="18.95" customHeight="1" spans="1:13">
      <c r="A480" s="29" t="s">
        <v>165</v>
      </c>
      <c r="B480" s="30"/>
      <c r="C480" s="700" t="s">
        <v>961</v>
      </c>
      <c r="D480" s="31" t="s">
        <v>965</v>
      </c>
      <c r="E480" s="30" t="s">
        <v>176</v>
      </c>
      <c r="F480" s="60" t="s">
        <v>964</v>
      </c>
      <c r="G480" s="36">
        <v>40</v>
      </c>
      <c r="H480" s="37" t="e">
        <f>VLOOKUP(F480,#REF!,2,0)</f>
        <v>#REF!</v>
      </c>
      <c r="I480" s="36"/>
      <c r="J480" s="36">
        <f>VLOOKUP(F480,'数据-全省决算数!'!$B:$C,2,0)</f>
        <v>70</v>
      </c>
      <c r="K480" s="49" t="str">
        <f t="shared" si="21"/>
        <v/>
      </c>
      <c r="L480" s="47" t="e">
        <f t="shared" si="22"/>
        <v>#REF!</v>
      </c>
      <c r="M480" s="47" t="str">
        <f t="shared" si="23"/>
        <v>是</v>
      </c>
    </row>
    <row r="481" s="11" customFormat="1" ht="18.95" customHeight="1" spans="1:13">
      <c r="A481" s="29" t="s">
        <v>165</v>
      </c>
      <c r="B481" s="30" t="s">
        <v>165</v>
      </c>
      <c r="C481" s="700" t="s">
        <v>961</v>
      </c>
      <c r="D481" s="31" t="s">
        <v>967</v>
      </c>
      <c r="E481" s="30" t="s">
        <v>176</v>
      </c>
      <c r="F481" s="60" t="s">
        <v>966</v>
      </c>
      <c r="G481" s="36">
        <v>1913</v>
      </c>
      <c r="H481" s="37" t="e">
        <f>VLOOKUP(F481,#REF!,2,0)</f>
        <v>#REF!</v>
      </c>
      <c r="I481" s="36"/>
      <c r="J481" s="36">
        <f>VLOOKUP(F481,'数据-全省决算数!'!$B:$C,2,0)</f>
        <v>1325</v>
      </c>
      <c r="K481" s="49" t="str">
        <f t="shared" si="21"/>
        <v/>
      </c>
      <c r="L481" s="47" t="e">
        <f t="shared" si="22"/>
        <v>#REF!</v>
      </c>
      <c r="M481" s="47" t="str">
        <f t="shared" si="23"/>
        <v>是</v>
      </c>
    </row>
    <row r="482" s="11" customFormat="1" ht="18.95" customHeight="1" spans="1:13">
      <c r="A482" s="29" t="s">
        <v>165</v>
      </c>
      <c r="B482" s="700" t="s">
        <v>880</v>
      </c>
      <c r="C482" s="30"/>
      <c r="D482" s="31" t="s">
        <v>969</v>
      </c>
      <c r="E482" s="30" t="s">
        <v>176</v>
      </c>
      <c r="F482" s="61" t="s">
        <v>3829</v>
      </c>
      <c r="G482" s="45">
        <v>5540</v>
      </c>
      <c r="H482" s="37" t="e">
        <f>VLOOKUP(F482,#REF!,2,0)</f>
        <v>#REF!</v>
      </c>
      <c r="I482" s="45"/>
      <c r="J482" s="36" t="e">
        <f>VLOOKUP(F482,'数据-全省决算数!'!$B:$C,2,0)</f>
        <v>#N/A</v>
      </c>
      <c r="K482" s="46" t="str">
        <f t="shared" si="21"/>
        <v/>
      </c>
      <c r="L482" s="47" t="e">
        <f t="shared" si="22"/>
        <v>#REF!</v>
      </c>
      <c r="M482" s="47" t="str">
        <f t="shared" si="23"/>
        <v>是</v>
      </c>
    </row>
    <row r="483" s="11" customFormat="1" ht="18.95" customHeight="1" spans="1:13">
      <c r="A483" s="29" t="s">
        <v>165</v>
      </c>
      <c r="B483" s="700" t="s">
        <v>880</v>
      </c>
      <c r="C483" s="30"/>
      <c r="D483" s="31" t="s">
        <v>971</v>
      </c>
      <c r="E483" s="30"/>
      <c r="F483" s="61" t="s">
        <v>4463</v>
      </c>
      <c r="G483" s="45">
        <f>SUMIF($C482:$C1782,$D483,$G482:$G1782)</f>
        <v>88135</v>
      </c>
      <c r="H483" s="37" t="e">
        <f>VLOOKUP(F483,#REF!,2,0)</f>
        <v>#REF!</v>
      </c>
      <c r="I483" s="45"/>
      <c r="J483" s="36" t="e">
        <f>VLOOKUP(F483,'数据-全省决算数!'!$B:$C,2,0)</f>
        <v>#N/A</v>
      </c>
      <c r="K483" s="55" t="str">
        <f t="shared" si="21"/>
        <v/>
      </c>
      <c r="L483" s="47" t="e">
        <f t="shared" si="22"/>
        <v>#REF!</v>
      </c>
      <c r="M483" s="47" t="str">
        <f t="shared" si="23"/>
        <v>是</v>
      </c>
    </row>
    <row r="484" s="11" customFormat="1" ht="18.95" customHeight="1" spans="1:13">
      <c r="A484" s="29" t="s">
        <v>165</v>
      </c>
      <c r="B484" s="30" t="s">
        <v>165</v>
      </c>
      <c r="C484" s="30" t="s">
        <v>971</v>
      </c>
      <c r="D484" s="31" t="s">
        <v>973</v>
      </c>
      <c r="E484" s="30" t="s">
        <v>176</v>
      </c>
      <c r="F484" s="60" t="s">
        <v>972</v>
      </c>
      <c r="G484" s="36">
        <v>4059</v>
      </c>
      <c r="H484" s="37" t="e">
        <f>VLOOKUP(F484,#REF!,2,0)</f>
        <v>#REF!</v>
      </c>
      <c r="I484" s="36"/>
      <c r="J484" s="36">
        <f>VLOOKUP(F484,'数据-全省决算数!'!$B:$C,2,0)</f>
        <v>6024</v>
      </c>
      <c r="K484" s="49" t="str">
        <f t="shared" si="21"/>
        <v/>
      </c>
      <c r="L484" s="47" t="e">
        <f t="shared" si="22"/>
        <v>#REF!</v>
      </c>
      <c r="M484" s="47" t="str">
        <f t="shared" si="23"/>
        <v>是</v>
      </c>
    </row>
    <row r="485" s="11" customFormat="1" ht="18.95" customHeight="1" spans="1:13">
      <c r="A485" s="29"/>
      <c r="B485" s="30" t="s">
        <v>165</v>
      </c>
      <c r="C485" s="30" t="s">
        <v>971</v>
      </c>
      <c r="D485" s="31" t="s">
        <v>975</v>
      </c>
      <c r="E485" s="30" t="s">
        <v>176</v>
      </c>
      <c r="F485" s="60" t="s">
        <v>974</v>
      </c>
      <c r="G485" s="36">
        <v>0</v>
      </c>
      <c r="H485" s="36">
        <v>0</v>
      </c>
      <c r="I485" s="36"/>
      <c r="J485" s="36"/>
      <c r="K485" s="49" t="str">
        <f t="shared" si="21"/>
        <v/>
      </c>
      <c r="L485" s="47" t="str">
        <f t="shared" si="22"/>
        <v>否</v>
      </c>
      <c r="M485" s="47" t="str">
        <f t="shared" si="23"/>
        <v>是</v>
      </c>
    </row>
    <row r="486" s="11" customFormat="1" ht="18.95" customHeight="1" spans="1:13">
      <c r="A486" s="29" t="s">
        <v>165</v>
      </c>
      <c r="B486" s="30"/>
      <c r="C486" s="30" t="s">
        <v>971</v>
      </c>
      <c r="D486" s="31" t="s">
        <v>977</v>
      </c>
      <c r="E486" s="30" t="s">
        <v>176</v>
      </c>
      <c r="F486" s="60" t="s">
        <v>976</v>
      </c>
      <c r="G486" s="36">
        <v>1200</v>
      </c>
      <c r="H486" s="37" t="e">
        <f>VLOOKUP(F486,#REF!,2,0)</f>
        <v>#REF!</v>
      </c>
      <c r="I486" s="36"/>
      <c r="J486" s="36">
        <f>VLOOKUP(F486,'数据-全省决算数!'!$B:$C,2,0)</f>
        <v>9143</v>
      </c>
      <c r="K486" s="49" t="str">
        <f t="shared" si="21"/>
        <v/>
      </c>
      <c r="L486" s="47" t="e">
        <f t="shared" si="22"/>
        <v>#REF!</v>
      </c>
      <c r="M486" s="47" t="str">
        <f t="shared" si="23"/>
        <v>是</v>
      </c>
    </row>
    <row r="487" s="11" customFormat="1" ht="18.95" customHeight="1" spans="1:13">
      <c r="A487" s="29" t="s">
        <v>165</v>
      </c>
      <c r="B487" s="30" t="s">
        <v>165</v>
      </c>
      <c r="C487" s="30" t="s">
        <v>971</v>
      </c>
      <c r="D487" s="31" t="s">
        <v>979</v>
      </c>
      <c r="E487" s="30" t="s">
        <v>176</v>
      </c>
      <c r="F487" s="60" t="s">
        <v>4482</v>
      </c>
      <c r="G487" s="36">
        <v>82876</v>
      </c>
      <c r="H487" s="37" t="e">
        <f>VLOOKUP(F487,#REF!,2,0)</f>
        <v>#REF!</v>
      </c>
      <c r="I487" s="36"/>
      <c r="J487" s="36" t="e">
        <f>VLOOKUP(F487,'数据-全省决算数!'!$B:$C,2,0)</f>
        <v>#N/A</v>
      </c>
      <c r="K487" s="49" t="str">
        <f t="shared" si="21"/>
        <v/>
      </c>
      <c r="L487" s="47" t="e">
        <f t="shared" si="22"/>
        <v>#REF!</v>
      </c>
      <c r="M487" s="47" t="str">
        <f t="shared" si="23"/>
        <v>是</v>
      </c>
    </row>
    <row r="488" s="11" customFormat="1" ht="18.95" customHeight="1" spans="1:13">
      <c r="A488" s="29" t="s">
        <v>164</v>
      </c>
      <c r="B488" s="30" t="s">
        <v>165</v>
      </c>
      <c r="C488" s="30"/>
      <c r="D488" s="31" t="s">
        <v>981</v>
      </c>
      <c r="E488" s="30"/>
      <c r="F488" s="61" t="s">
        <v>980</v>
      </c>
      <c r="G488" s="33">
        <f>SUMIF($B489:$B$1301,$D488,$G489:$G$1301)</f>
        <v>562096</v>
      </c>
      <c r="H488" s="37" t="e">
        <f>VLOOKUP(F488,#REF!,2,0)</f>
        <v>#REF!</v>
      </c>
      <c r="I488" s="45"/>
      <c r="J488" s="36" t="e">
        <f>VLOOKUP(F488,'数据-全省决算数!'!$B:$C,2,0)</f>
        <v>#N/A</v>
      </c>
      <c r="K488" s="46" t="str">
        <f t="shared" si="21"/>
        <v/>
      </c>
      <c r="L488" s="47" t="e">
        <f t="shared" si="22"/>
        <v>#REF!</v>
      </c>
      <c r="M488" s="47" t="str">
        <f t="shared" si="23"/>
        <v>是</v>
      </c>
    </row>
    <row r="489" s="11" customFormat="1" ht="18.95" customHeight="1" spans="1:13">
      <c r="A489" s="29" t="s">
        <v>165</v>
      </c>
      <c r="B489" s="700" t="s">
        <v>981</v>
      </c>
      <c r="C489" s="30"/>
      <c r="D489" s="31" t="s">
        <v>983</v>
      </c>
      <c r="E489" s="30"/>
      <c r="F489" s="61" t="s">
        <v>982</v>
      </c>
      <c r="G489" s="45">
        <f>SUMIF($C488:$C1788,$D489,$G488:$G1788)</f>
        <v>227841</v>
      </c>
      <c r="H489" s="37" t="e">
        <f>VLOOKUP(F489,#REF!,2,0)</f>
        <v>#REF!</v>
      </c>
      <c r="I489" s="45"/>
      <c r="J489" s="36">
        <f>VLOOKUP(F489,'数据-全省决算数!'!$B:$C,2,0)</f>
        <v>273869</v>
      </c>
      <c r="K489" s="46" t="str">
        <f t="shared" si="21"/>
        <v/>
      </c>
      <c r="L489" s="47" t="e">
        <f t="shared" si="22"/>
        <v>#REF!</v>
      </c>
      <c r="M489" s="47" t="str">
        <f t="shared" si="23"/>
        <v>是</v>
      </c>
    </row>
    <row r="490" s="11" customFormat="1" ht="18.95" customHeight="1" spans="1:13">
      <c r="A490" s="29" t="s">
        <v>165</v>
      </c>
      <c r="B490" s="30" t="s">
        <v>165</v>
      </c>
      <c r="C490" s="30" t="s">
        <v>983</v>
      </c>
      <c r="D490" s="31" t="s">
        <v>984</v>
      </c>
      <c r="E490" s="30" t="s">
        <v>176</v>
      </c>
      <c r="F490" s="60" t="s">
        <v>170</v>
      </c>
      <c r="G490" s="36">
        <v>25699</v>
      </c>
      <c r="H490" s="37" t="e">
        <f>VLOOKUP(F490,#REF!,2,0)</f>
        <v>#REF!</v>
      </c>
      <c r="I490" s="36"/>
      <c r="J490" s="36">
        <f>VLOOKUP(F490,'数据-全省决算数!'!$B:$C,2,0)</f>
        <v>75262</v>
      </c>
      <c r="K490" s="49" t="str">
        <f t="shared" si="21"/>
        <v/>
      </c>
      <c r="L490" s="47" t="e">
        <f t="shared" si="22"/>
        <v>#REF!</v>
      </c>
      <c r="M490" s="47" t="str">
        <f t="shared" si="23"/>
        <v>是</v>
      </c>
    </row>
    <row r="491" s="11" customFormat="1" ht="18.95" customHeight="1" spans="1:13">
      <c r="A491" s="29" t="s">
        <v>165</v>
      </c>
      <c r="B491" s="30" t="s">
        <v>165</v>
      </c>
      <c r="C491" s="30" t="s">
        <v>983</v>
      </c>
      <c r="D491" s="31" t="s">
        <v>985</v>
      </c>
      <c r="E491" s="30" t="s">
        <v>176</v>
      </c>
      <c r="F491" s="60" t="s">
        <v>172</v>
      </c>
      <c r="G491" s="36">
        <v>5677</v>
      </c>
      <c r="H491" s="37" t="e">
        <f>VLOOKUP(F491,#REF!,2,0)</f>
        <v>#REF!</v>
      </c>
      <c r="I491" s="36"/>
      <c r="J491" s="36">
        <f>VLOOKUP(F491,'数据-全省决算数!'!$B:$C,2,0)</f>
        <v>10673</v>
      </c>
      <c r="K491" s="49" t="str">
        <f t="shared" si="21"/>
        <v/>
      </c>
      <c r="L491" s="47" t="e">
        <f t="shared" si="22"/>
        <v>#REF!</v>
      </c>
      <c r="M491" s="47" t="str">
        <f t="shared" si="23"/>
        <v>是</v>
      </c>
    </row>
    <row r="492" s="11" customFormat="1" ht="18.95" customHeight="1" spans="1:13">
      <c r="A492" s="29" t="s">
        <v>165</v>
      </c>
      <c r="B492" s="30" t="s">
        <v>165</v>
      </c>
      <c r="C492" s="30" t="s">
        <v>983</v>
      </c>
      <c r="D492" s="31" t="s">
        <v>986</v>
      </c>
      <c r="E492" s="30" t="s">
        <v>176</v>
      </c>
      <c r="F492" s="60" t="s">
        <v>174</v>
      </c>
      <c r="G492" s="36">
        <v>230</v>
      </c>
      <c r="H492" s="37" t="e">
        <f>VLOOKUP(F492,#REF!,2,0)</f>
        <v>#REF!</v>
      </c>
      <c r="I492" s="36"/>
      <c r="J492" s="36">
        <f>VLOOKUP(F492,'数据-全省决算数!'!$B:$C,2,0)</f>
        <v>802</v>
      </c>
      <c r="K492" s="49" t="str">
        <f t="shared" si="21"/>
        <v/>
      </c>
      <c r="L492" s="47" t="e">
        <f t="shared" si="22"/>
        <v>#REF!</v>
      </c>
      <c r="M492" s="47" t="str">
        <f t="shared" si="23"/>
        <v>是</v>
      </c>
    </row>
    <row r="493" s="11" customFormat="1" ht="18.95" customHeight="1" spans="1:13">
      <c r="A493" s="29" t="s">
        <v>165</v>
      </c>
      <c r="B493" s="30" t="s">
        <v>165</v>
      </c>
      <c r="C493" s="30" t="s">
        <v>983</v>
      </c>
      <c r="D493" s="31" t="s">
        <v>988</v>
      </c>
      <c r="E493" s="30" t="s">
        <v>176</v>
      </c>
      <c r="F493" s="60" t="s">
        <v>987</v>
      </c>
      <c r="G493" s="36">
        <v>17028</v>
      </c>
      <c r="H493" s="37" t="e">
        <f>VLOOKUP(F493,#REF!,2,0)</f>
        <v>#REF!</v>
      </c>
      <c r="I493" s="36"/>
      <c r="J493" s="36">
        <f>VLOOKUP(F493,'数据-全省决算数!'!$B:$C,2,0)</f>
        <v>18474</v>
      </c>
      <c r="K493" s="49" t="str">
        <f t="shared" si="21"/>
        <v/>
      </c>
      <c r="L493" s="47" t="e">
        <f t="shared" si="22"/>
        <v>#REF!</v>
      </c>
      <c r="M493" s="47" t="str">
        <f t="shared" si="23"/>
        <v>是</v>
      </c>
    </row>
    <row r="494" s="11" customFormat="1" ht="18.95" customHeight="1" spans="1:13">
      <c r="A494" s="29" t="s">
        <v>165</v>
      </c>
      <c r="B494" s="30" t="s">
        <v>165</v>
      </c>
      <c r="C494" s="30" t="s">
        <v>983</v>
      </c>
      <c r="D494" s="31" t="s">
        <v>990</v>
      </c>
      <c r="E494" s="30" t="s">
        <v>176</v>
      </c>
      <c r="F494" s="60" t="s">
        <v>989</v>
      </c>
      <c r="G494" s="36">
        <v>3381</v>
      </c>
      <c r="H494" s="37" t="e">
        <f>VLOOKUP(F494,#REF!,2,0)</f>
        <v>#REF!</v>
      </c>
      <c r="I494" s="36"/>
      <c r="J494" s="36">
        <f>VLOOKUP(F494,'数据-全省决算数!'!$B:$C,2,0)</f>
        <v>842</v>
      </c>
      <c r="K494" s="49" t="str">
        <f t="shared" si="21"/>
        <v/>
      </c>
      <c r="L494" s="47" t="e">
        <f t="shared" si="22"/>
        <v>#REF!</v>
      </c>
      <c r="M494" s="47" t="str">
        <f t="shared" si="23"/>
        <v>是</v>
      </c>
    </row>
    <row r="495" s="11" customFormat="1" ht="18.95" customHeight="1" spans="1:13">
      <c r="A495" s="29" t="s">
        <v>165</v>
      </c>
      <c r="B495" s="30" t="s">
        <v>165</v>
      </c>
      <c r="C495" s="30" t="s">
        <v>983</v>
      </c>
      <c r="D495" s="31" t="s">
        <v>992</v>
      </c>
      <c r="E495" s="30" t="s">
        <v>176</v>
      </c>
      <c r="F495" s="60" t="s">
        <v>991</v>
      </c>
      <c r="G495" s="36">
        <v>6290</v>
      </c>
      <c r="H495" s="37" t="e">
        <f>VLOOKUP(F495,#REF!,2,0)</f>
        <v>#REF!</v>
      </c>
      <c r="I495" s="36"/>
      <c r="J495" s="36">
        <f>VLOOKUP(F495,'数据-全省决算数!'!$B:$C,2,0)</f>
        <v>8026</v>
      </c>
      <c r="K495" s="49" t="str">
        <f t="shared" si="21"/>
        <v/>
      </c>
      <c r="L495" s="47" t="e">
        <f t="shared" si="22"/>
        <v>#REF!</v>
      </c>
      <c r="M495" s="47" t="str">
        <f t="shared" si="23"/>
        <v>是</v>
      </c>
    </row>
    <row r="496" s="11" customFormat="1" ht="18.95" customHeight="1" spans="1:13">
      <c r="A496" s="29" t="s">
        <v>165</v>
      </c>
      <c r="B496" s="30" t="s">
        <v>165</v>
      </c>
      <c r="C496" s="30" t="s">
        <v>983</v>
      </c>
      <c r="D496" s="31" t="s">
        <v>994</v>
      </c>
      <c r="E496" s="30" t="s">
        <v>176</v>
      </c>
      <c r="F496" s="60" t="s">
        <v>993</v>
      </c>
      <c r="G496" s="36">
        <v>27393</v>
      </c>
      <c r="H496" s="37" t="e">
        <f>VLOOKUP(F496,#REF!,2,0)</f>
        <v>#REF!</v>
      </c>
      <c r="I496" s="36"/>
      <c r="J496" s="36">
        <f>VLOOKUP(F496,'数据-全省决算数!'!$B:$C,2,0)</f>
        <v>32215</v>
      </c>
      <c r="K496" s="49" t="str">
        <f t="shared" si="21"/>
        <v/>
      </c>
      <c r="L496" s="47" t="e">
        <f t="shared" si="22"/>
        <v>#REF!</v>
      </c>
      <c r="M496" s="47" t="str">
        <f t="shared" si="23"/>
        <v>是</v>
      </c>
    </row>
    <row r="497" s="11" customFormat="1" ht="18.95" customHeight="1" spans="1:13">
      <c r="A497" s="29" t="s">
        <v>165</v>
      </c>
      <c r="B497" s="30" t="s">
        <v>165</v>
      </c>
      <c r="C497" s="30" t="s">
        <v>983</v>
      </c>
      <c r="D497" s="31" t="s">
        <v>996</v>
      </c>
      <c r="E497" s="30" t="s">
        <v>176</v>
      </c>
      <c r="F497" s="60" t="s">
        <v>995</v>
      </c>
      <c r="G497" s="36">
        <v>7450</v>
      </c>
      <c r="H497" s="37" t="e">
        <f>VLOOKUP(F497,#REF!,2,0)</f>
        <v>#REF!</v>
      </c>
      <c r="I497" s="36"/>
      <c r="J497" s="36">
        <f>VLOOKUP(F497,'数据-全省决算数!'!$B:$C,2,0)</f>
        <v>5476</v>
      </c>
      <c r="K497" s="49" t="str">
        <f t="shared" si="21"/>
        <v/>
      </c>
      <c r="L497" s="47" t="e">
        <f t="shared" si="22"/>
        <v>#REF!</v>
      </c>
      <c r="M497" s="47" t="str">
        <f t="shared" si="23"/>
        <v>是</v>
      </c>
    </row>
    <row r="498" s="11" customFormat="1" ht="18.95" customHeight="1" spans="1:13">
      <c r="A498" s="29" t="s">
        <v>165</v>
      </c>
      <c r="B498" s="30" t="s">
        <v>165</v>
      </c>
      <c r="C498" s="30" t="s">
        <v>983</v>
      </c>
      <c r="D498" s="31" t="s">
        <v>998</v>
      </c>
      <c r="E498" s="30" t="s">
        <v>176</v>
      </c>
      <c r="F498" s="60" t="s">
        <v>997</v>
      </c>
      <c r="G498" s="36">
        <v>57263</v>
      </c>
      <c r="H498" s="37" t="e">
        <f>VLOOKUP(F498,#REF!,2,0)</f>
        <v>#REF!</v>
      </c>
      <c r="I498" s="36"/>
      <c r="J498" s="36">
        <f>VLOOKUP(F498,'数据-全省决算数!'!$B:$C,2,0)</f>
        <v>75950</v>
      </c>
      <c r="K498" s="49" t="str">
        <f t="shared" si="21"/>
        <v/>
      </c>
      <c r="L498" s="47" t="e">
        <f t="shared" si="22"/>
        <v>#REF!</v>
      </c>
      <c r="M498" s="47" t="str">
        <f t="shared" si="23"/>
        <v>是</v>
      </c>
    </row>
    <row r="499" s="11" customFormat="1" ht="18.95" customHeight="1" spans="1:13">
      <c r="A499" s="29" t="s">
        <v>165</v>
      </c>
      <c r="B499" s="30" t="s">
        <v>165</v>
      </c>
      <c r="C499" s="30" t="s">
        <v>983</v>
      </c>
      <c r="D499" s="31" t="s">
        <v>1000</v>
      </c>
      <c r="E499" s="30" t="s">
        <v>176</v>
      </c>
      <c r="F499" s="60" t="s">
        <v>999</v>
      </c>
      <c r="G499" s="36">
        <v>1216</v>
      </c>
      <c r="H499" s="37" t="e">
        <f>VLOOKUP(F499,#REF!,2,0)</f>
        <v>#REF!</v>
      </c>
      <c r="I499" s="36"/>
      <c r="J499" s="36">
        <f>VLOOKUP(F499,'数据-全省决算数!'!$B:$C,2,0)</f>
        <v>1140</v>
      </c>
      <c r="K499" s="49" t="str">
        <f t="shared" si="21"/>
        <v/>
      </c>
      <c r="L499" s="47" t="e">
        <f t="shared" si="22"/>
        <v>#REF!</v>
      </c>
      <c r="M499" s="47" t="str">
        <f t="shared" si="23"/>
        <v>是</v>
      </c>
    </row>
    <row r="500" s="11" customFormat="1" ht="18.95" customHeight="1" spans="1:13">
      <c r="A500" s="29" t="s">
        <v>165</v>
      </c>
      <c r="B500" s="30"/>
      <c r="C500" s="30" t="s">
        <v>983</v>
      </c>
      <c r="D500" s="31" t="s">
        <v>1002</v>
      </c>
      <c r="E500" s="30" t="s">
        <v>176</v>
      </c>
      <c r="F500" s="60" t="s">
        <v>1001</v>
      </c>
      <c r="G500" s="36">
        <v>26841</v>
      </c>
      <c r="H500" s="37" t="e">
        <f>VLOOKUP(F500,#REF!,2,0)</f>
        <v>#REF!</v>
      </c>
      <c r="I500" s="36"/>
      <c r="J500" s="36">
        <f>VLOOKUP(F500,'数据-全省决算数!'!$B:$C,2,0)</f>
        <v>18371</v>
      </c>
      <c r="K500" s="49" t="str">
        <f t="shared" si="21"/>
        <v/>
      </c>
      <c r="L500" s="47" t="e">
        <f t="shared" si="22"/>
        <v>#REF!</v>
      </c>
      <c r="M500" s="47" t="str">
        <f t="shared" si="23"/>
        <v>是</v>
      </c>
    </row>
    <row r="501" s="11" customFormat="1" ht="18.95" customHeight="1" spans="1:13">
      <c r="A501" s="29" t="s">
        <v>165</v>
      </c>
      <c r="B501" s="30" t="s">
        <v>165</v>
      </c>
      <c r="C501" s="30" t="s">
        <v>983</v>
      </c>
      <c r="D501" s="31" t="s">
        <v>1004</v>
      </c>
      <c r="E501" s="30" t="s">
        <v>176</v>
      </c>
      <c r="F501" s="60" t="s">
        <v>1003</v>
      </c>
      <c r="G501" s="36">
        <v>2243</v>
      </c>
      <c r="H501" s="37" t="e">
        <f>VLOOKUP(F501,#REF!,2,0)</f>
        <v>#REF!</v>
      </c>
      <c r="I501" s="36"/>
      <c r="J501" s="36">
        <f>VLOOKUP(F501,'数据-全省决算数!'!$B:$C,2,0)</f>
        <v>2671</v>
      </c>
      <c r="K501" s="49" t="str">
        <f t="shared" si="21"/>
        <v/>
      </c>
      <c r="L501" s="47" t="e">
        <f t="shared" si="22"/>
        <v>#REF!</v>
      </c>
      <c r="M501" s="47" t="str">
        <f t="shared" si="23"/>
        <v>是</v>
      </c>
    </row>
    <row r="502" s="11" customFormat="1" ht="18.95" customHeight="1" spans="1:13">
      <c r="A502" s="29" t="s">
        <v>165</v>
      </c>
      <c r="B502" s="30" t="s">
        <v>165</v>
      </c>
      <c r="C502" s="30" t="s">
        <v>983</v>
      </c>
      <c r="D502" s="31" t="s">
        <v>1006</v>
      </c>
      <c r="E502" s="30" t="s">
        <v>176</v>
      </c>
      <c r="F502" s="60" t="s">
        <v>1005</v>
      </c>
      <c r="G502" s="36">
        <v>47130</v>
      </c>
      <c r="H502" s="37" t="e">
        <f>VLOOKUP(F502,#REF!,2,0)</f>
        <v>#REF!</v>
      </c>
      <c r="I502" s="36"/>
      <c r="J502" s="36">
        <f>VLOOKUP(F502,'数据-全省决算数!'!$B:$C,2,0)</f>
        <v>73550</v>
      </c>
      <c r="K502" s="49" t="str">
        <f t="shared" si="21"/>
        <v/>
      </c>
      <c r="L502" s="47" t="e">
        <f t="shared" si="22"/>
        <v>#REF!</v>
      </c>
      <c r="M502" s="47" t="str">
        <f t="shared" si="23"/>
        <v>是</v>
      </c>
    </row>
    <row r="503" s="11" customFormat="1" ht="18.95" customHeight="1" spans="1:13">
      <c r="A503" s="29" t="s">
        <v>165</v>
      </c>
      <c r="B503" s="700" t="s">
        <v>981</v>
      </c>
      <c r="C503" s="30"/>
      <c r="D503" s="31" t="s">
        <v>1008</v>
      </c>
      <c r="E503" s="30"/>
      <c r="F503" s="59" t="s">
        <v>1007</v>
      </c>
      <c r="G503" s="45">
        <f>SUMIF($C502:$C1802,$D503,$G502:$G1802)</f>
        <v>71438</v>
      </c>
      <c r="H503" s="37" t="e">
        <f>VLOOKUP(F503,#REF!,2,0)</f>
        <v>#REF!</v>
      </c>
      <c r="I503" s="45"/>
      <c r="J503" s="36">
        <f>VLOOKUP(F503,'数据-全省决算数!'!$B:$C,2,0)</f>
        <v>75565</v>
      </c>
      <c r="K503" s="46" t="str">
        <f t="shared" si="21"/>
        <v/>
      </c>
      <c r="L503" s="47" t="e">
        <f t="shared" si="22"/>
        <v>#REF!</v>
      </c>
      <c r="M503" s="47" t="str">
        <f t="shared" si="23"/>
        <v>是</v>
      </c>
    </row>
    <row r="504" s="11" customFormat="1" ht="18.95" customHeight="1" spans="1:13">
      <c r="A504" s="29" t="s">
        <v>165</v>
      </c>
      <c r="B504" s="30" t="s">
        <v>165</v>
      </c>
      <c r="C504" s="30" t="s">
        <v>1008</v>
      </c>
      <c r="D504" s="31" t="s">
        <v>1009</v>
      </c>
      <c r="E504" s="30" t="s">
        <v>176</v>
      </c>
      <c r="F504" s="60" t="s">
        <v>170</v>
      </c>
      <c r="G504" s="36">
        <v>1012</v>
      </c>
      <c r="H504" s="37" t="e">
        <f>VLOOKUP(F504,#REF!,2,0)</f>
        <v>#REF!</v>
      </c>
      <c r="I504" s="36"/>
      <c r="J504" s="36">
        <f>VLOOKUP(F504,'数据-全省决算数!'!$B:$C,2,0)</f>
        <v>75262</v>
      </c>
      <c r="K504" s="49" t="str">
        <f t="shared" si="21"/>
        <v/>
      </c>
      <c r="L504" s="47" t="e">
        <f t="shared" si="22"/>
        <v>#REF!</v>
      </c>
      <c r="M504" s="47" t="str">
        <f t="shared" si="23"/>
        <v>是</v>
      </c>
    </row>
    <row r="505" s="11" customFormat="1" ht="18.95" customHeight="1" spans="1:13">
      <c r="A505" s="29" t="s">
        <v>165</v>
      </c>
      <c r="B505" s="30" t="s">
        <v>165</v>
      </c>
      <c r="C505" s="30" t="s">
        <v>1008</v>
      </c>
      <c r="D505" s="31" t="s">
        <v>1010</v>
      </c>
      <c r="E505" s="30" t="s">
        <v>176</v>
      </c>
      <c r="F505" s="60" t="s">
        <v>172</v>
      </c>
      <c r="G505" s="36">
        <v>107</v>
      </c>
      <c r="H505" s="37" t="e">
        <f>VLOOKUP(F505,#REF!,2,0)</f>
        <v>#REF!</v>
      </c>
      <c r="I505" s="36"/>
      <c r="J505" s="36">
        <f>VLOOKUP(F505,'数据-全省决算数!'!$B:$C,2,0)</f>
        <v>10673</v>
      </c>
      <c r="K505" s="49" t="str">
        <f t="shared" si="21"/>
        <v/>
      </c>
      <c r="L505" s="47" t="e">
        <f t="shared" si="22"/>
        <v>#REF!</v>
      </c>
      <c r="M505" s="47" t="str">
        <f t="shared" si="23"/>
        <v>是</v>
      </c>
    </row>
    <row r="506" s="11" customFormat="1" ht="18.95" customHeight="1" spans="1:13">
      <c r="A506" s="29" t="s">
        <v>165</v>
      </c>
      <c r="B506" s="30" t="s">
        <v>165</v>
      </c>
      <c r="C506" s="30" t="s">
        <v>1008</v>
      </c>
      <c r="D506" s="31" t="s">
        <v>1011</v>
      </c>
      <c r="E506" s="30" t="s">
        <v>176</v>
      </c>
      <c r="F506" s="60" t="s">
        <v>174</v>
      </c>
      <c r="G506" s="36">
        <v>183</v>
      </c>
      <c r="H506" s="37" t="e">
        <f>VLOOKUP(F506,#REF!,2,0)</f>
        <v>#REF!</v>
      </c>
      <c r="I506" s="36"/>
      <c r="J506" s="36">
        <f>VLOOKUP(F506,'数据-全省决算数!'!$B:$C,2,0)</f>
        <v>802</v>
      </c>
      <c r="K506" s="49" t="str">
        <f t="shared" si="21"/>
        <v/>
      </c>
      <c r="L506" s="47" t="e">
        <f t="shared" si="22"/>
        <v>#REF!</v>
      </c>
      <c r="M506" s="47" t="str">
        <f t="shared" si="23"/>
        <v>是</v>
      </c>
    </row>
    <row r="507" s="11" customFormat="1" ht="18.95" customHeight="1" spans="1:13">
      <c r="A507" s="29" t="s">
        <v>165</v>
      </c>
      <c r="B507" s="30" t="s">
        <v>165</v>
      </c>
      <c r="C507" s="30" t="s">
        <v>1008</v>
      </c>
      <c r="D507" s="31" t="s">
        <v>1013</v>
      </c>
      <c r="E507" s="30" t="s">
        <v>176</v>
      </c>
      <c r="F507" s="60" t="s">
        <v>1012</v>
      </c>
      <c r="G507" s="36">
        <v>45860</v>
      </c>
      <c r="H507" s="37" t="e">
        <f>VLOOKUP(F507,#REF!,2,0)</f>
        <v>#REF!</v>
      </c>
      <c r="I507" s="36"/>
      <c r="J507" s="36">
        <f>VLOOKUP(F507,'数据-全省决算数!'!$B:$C,2,0)</f>
        <v>41897</v>
      </c>
      <c r="K507" s="49" t="str">
        <f t="shared" si="21"/>
        <v/>
      </c>
      <c r="L507" s="47" t="e">
        <f t="shared" si="22"/>
        <v>#REF!</v>
      </c>
      <c r="M507" s="47" t="str">
        <f t="shared" si="23"/>
        <v>是</v>
      </c>
    </row>
    <row r="508" s="11" customFormat="1" ht="18.95" customHeight="1" spans="1:13">
      <c r="A508" s="29" t="s">
        <v>165</v>
      </c>
      <c r="B508" s="30"/>
      <c r="C508" s="30" t="s">
        <v>1008</v>
      </c>
      <c r="D508" s="31" t="s">
        <v>1015</v>
      </c>
      <c r="E508" s="30" t="s">
        <v>176</v>
      </c>
      <c r="F508" s="60" t="s">
        <v>1014</v>
      </c>
      <c r="G508" s="36">
        <v>16250</v>
      </c>
      <c r="H508" s="37" t="e">
        <f>VLOOKUP(F508,#REF!,2,0)</f>
        <v>#REF!</v>
      </c>
      <c r="I508" s="36"/>
      <c r="J508" s="36">
        <f>VLOOKUP(F508,'数据-全省决算数!'!$B:$C,2,0)</f>
        <v>24212</v>
      </c>
      <c r="K508" s="49" t="str">
        <f t="shared" si="21"/>
        <v/>
      </c>
      <c r="L508" s="47" t="e">
        <f t="shared" si="22"/>
        <v>#REF!</v>
      </c>
      <c r="M508" s="47" t="str">
        <f t="shared" si="23"/>
        <v>是</v>
      </c>
    </row>
    <row r="509" s="11" customFormat="1" ht="18.95" customHeight="1" spans="1:13">
      <c r="A509" s="29" t="s">
        <v>165</v>
      </c>
      <c r="B509" s="30" t="s">
        <v>165</v>
      </c>
      <c r="C509" s="30" t="s">
        <v>1008</v>
      </c>
      <c r="D509" s="31" t="s">
        <v>1017</v>
      </c>
      <c r="E509" s="30" t="s">
        <v>176</v>
      </c>
      <c r="F509" s="60" t="s">
        <v>1016</v>
      </c>
      <c r="G509" s="36">
        <v>5526</v>
      </c>
      <c r="H509" s="37" t="e">
        <f>VLOOKUP(F509,#REF!,2,0)</f>
        <v>#REF!</v>
      </c>
      <c r="I509" s="36"/>
      <c r="J509" s="36">
        <f>VLOOKUP(F509,'数据-全省决算数!'!$B:$C,2,0)</f>
        <v>3479</v>
      </c>
      <c r="K509" s="49" t="str">
        <f t="shared" si="21"/>
        <v/>
      </c>
      <c r="L509" s="47" t="e">
        <f t="shared" si="22"/>
        <v>#REF!</v>
      </c>
      <c r="M509" s="47" t="str">
        <f t="shared" si="23"/>
        <v>是</v>
      </c>
    </row>
    <row r="510" s="11" customFormat="1" ht="18.95" customHeight="1" spans="1:13">
      <c r="A510" s="29" t="s">
        <v>165</v>
      </c>
      <c r="B510" s="30" t="s">
        <v>165</v>
      </c>
      <c r="C510" s="30" t="s">
        <v>1008</v>
      </c>
      <c r="D510" s="31" t="s">
        <v>1019</v>
      </c>
      <c r="E510" s="30" t="s">
        <v>176</v>
      </c>
      <c r="F510" s="60" t="s">
        <v>1018</v>
      </c>
      <c r="G510" s="36">
        <v>2500</v>
      </c>
      <c r="H510" s="37" t="e">
        <f>VLOOKUP(F510,#REF!,2,0)</f>
        <v>#REF!</v>
      </c>
      <c r="I510" s="36"/>
      <c r="J510" s="36">
        <f>VLOOKUP(F510,'数据-全省决算数!'!$B:$C,2,0)</f>
        <v>4503</v>
      </c>
      <c r="K510" s="49" t="str">
        <f t="shared" si="21"/>
        <v/>
      </c>
      <c r="L510" s="47" t="e">
        <f t="shared" si="22"/>
        <v>#REF!</v>
      </c>
      <c r="M510" s="47" t="str">
        <f t="shared" si="23"/>
        <v>是</v>
      </c>
    </row>
    <row r="511" s="11" customFormat="1" ht="18.95" customHeight="1" spans="1:13">
      <c r="A511" s="29" t="s">
        <v>165</v>
      </c>
      <c r="B511" s="700" t="s">
        <v>981</v>
      </c>
      <c r="C511" s="30"/>
      <c r="D511" s="31" t="s">
        <v>1021</v>
      </c>
      <c r="E511" s="30"/>
      <c r="F511" s="61" t="s">
        <v>1020</v>
      </c>
      <c r="G511" s="45">
        <f>SUMIF($C510:$C1810,$D511,$G510:$G1810)</f>
        <v>60876</v>
      </c>
      <c r="H511" s="37" t="e">
        <f>VLOOKUP(F511,#REF!,2,0)</f>
        <v>#REF!</v>
      </c>
      <c r="I511" s="45"/>
      <c r="J511" s="36">
        <f>VLOOKUP(F511,'数据-全省决算数!'!$B:$C,2,0)</f>
        <v>65855</v>
      </c>
      <c r="K511" s="46" t="str">
        <f t="shared" si="21"/>
        <v/>
      </c>
      <c r="L511" s="47" t="e">
        <f t="shared" si="22"/>
        <v>#REF!</v>
      </c>
      <c r="M511" s="47" t="str">
        <f t="shared" si="23"/>
        <v>是</v>
      </c>
    </row>
    <row r="512" s="11" customFormat="1" ht="18.95" customHeight="1" spans="1:13">
      <c r="A512" s="29" t="s">
        <v>165</v>
      </c>
      <c r="B512" s="30" t="s">
        <v>165</v>
      </c>
      <c r="C512" s="30" t="s">
        <v>1021</v>
      </c>
      <c r="D512" s="31" t="s">
        <v>1022</v>
      </c>
      <c r="E512" s="30" t="s">
        <v>176</v>
      </c>
      <c r="F512" s="60" t="s">
        <v>170</v>
      </c>
      <c r="G512" s="36">
        <v>4601</v>
      </c>
      <c r="H512" s="37" t="e">
        <f>VLOOKUP(F512,#REF!,2,0)</f>
        <v>#REF!</v>
      </c>
      <c r="I512" s="36"/>
      <c r="J512" s="36">
        <f>VLOOKUP(F512,'数据-全省决算数!'!$B:$C,2,0)</f>
        <v>75262</v>
      </c>
      <c r="K512" s="49" t="str">
        <f t="shared" si="21"/>
        <v/>
      </c>
      <c r="L512" s="47" t="e">
        <f t="shared" si="22"/>
        <v>#REF!</v>
      </c>
      <c r="M512" s="47" t="str">
        <f t="shared" si="23"/>
        <v>是</v>
      </c>
    </row>
    <row r="513" s="11" customFormat="1" ht="18.95" customHeight="1" spans="1:13">
      <c r="A513" s="29" t="s">
        <v>165</v>
      </c>
      <c r="B513" s="30" t="s">
        <v>165</v>
      </c>
      <c r="C513" s="30" t="s">
        <v>1021</v>
      </c>
      <c r="D513" s="31" t="s">
        <v>1023</v>
      </c>
      <c r="E513" s="30" t="s">
        <v>176</v>
      </c>
      <c r="F513" s="60" t="s">
        <v>172</v>
      </c>
      <c r="G513" s="36">
        <v>458</v>
      </c>
      <c r="H513" s="37" t="e">
        <f>VLOOKUP(F513,#REF!,2,0)</f>
        <v>#REF!</v>
      </c>
      <c r="I513" s="36"/>
      <c r="J513" s="36">
        <f>VLOOKUP(F513,'数据-全省决算数!'!$B:$C,2,0)</f>
        <v>10673</v>
      </c>
      <c r="K513" s="49" t="str">
        <f t="shared" si="21"/>
        <v/>
      </c>
      <c r="L513" s="47" t="e">
        <f t="shared" si="22"/>
        <v>#REF!</v>
      </c>
      <c r="M513" s="47" t="str">
        <f t="shared" si="23"/>
        <v>是</v>
      </c>
    </row>
    <row r="514" s="11" customFormat="1" ht="18.95" customHeight="1" spans="1:13">
      <c r="A514" s="29" t="s">
        <v>165</v>
      </c>
      <c r="B514" s="30" t="s">
        <v>165</v>
      </c>
      <c r="C514" s="30" t="s">
        <v>1021</v>
      </c>
      <c r="D514" s="31" t="s">
        <v>1024</v>
      </c>
      <c r="E514" s="30" t="s">
        <v>176</v>
      </c>
      <c r="F514" s="60" t="s">
        <v>174</v>
      </c>
      <c r="G514" s="36">
        <v>399</v>
      </c>
      <c r="H514" s="37" t="e">
        <f>VLOOKUP(F514,#REF!,2,0)</f>
        <v>#REF!</v>
      </c>
      <c r="I514" s="36"/>
      <c r="J514" s="36">
        <f>VLOOKUP(F514,'数据-全省决算数!'!$B:$C,2,0)</f>
        <v>802</v>
      </c>
      <c r="K514" s="49" t="str">
        <f t="shared" si="21"/>
        <v/>
      </c>
      <c r="L514" s="47" t="e">
        <f t="shared" si="22"/>
        <v>#REF!</v>
      </c>
      <c r="M514" s="47" t="str">
        <f t="shared" si="23"/>
        <v>是</v>
      </c>
    </row>
    <row r="515" s="11" customFormat="1" ht="18.95" customHeight="1" spans="1:13">
      <c r="A515" s="29" t="s">
        <v>165</v>
      </c>
      <c r="B515" s="30" t="s">
        <v>165</v>
      </c>
      <c r="C515" s="30" t="s">
        <v>1021</v>
      </c>
      <c r="D515" s="31" t="s">
        <v>1026</v>
      </c>
      <c r="E515" s="30" t="s">
        <v>176</v>
      </c>
      <c r="F515" s="60" t="s">
        <v>1025</v>
      </c>
      <c r="G515" s="36">
        <v>1516</v>
      </c>
      <c r="H515" s="37" t="e">
        <f>VLOOKUP(F515,#REF!,2,0)</f>
        <v>#REF!</v>
      </c>
      <c r="I515" s="36"/>
      <c r="J515" s="36">
        <f>VLOOKUP(F515,'数据-全省决算数!'!$B:$C,2,0)</f>
        <v>1901</v>
      </c>
      <c r="K515" s="49" t="str">
        <f t="shared" si="21"/>
        <v/>
      </c>
      <c r="L515" s="47" t="e">
        <f t="shared" si="22"/>
        <v>#REF!</v>
      </c>
      <c r="M515" s="47" t="str">
        <f t="shared" si="23"/>
        <v>是</v>
      </c>
    </row>
    <row r="516" s="11" customFormat="1" ht="18.95" customHeight="1" spans="1:13">
      <c r="A516" s="29" t="s">
        <v>165</v>
      </c>
      <c r="B516" s="30" t="s">
        <v>165</v>
      </c>
      <c r="C516" s="30" t="s">
        <v>1021</v>
      </c>
      <c r="D516" s="31" t="s">
        <v>1028</v>
      </c>
      <c r="E516" s="30" t="s">
        <v>176</v>
      </c>
      <c r="F516" s="60" t="s">
        <v>1027</v>
      </c>
      <c r="G516" s="36">
        <v>5684</v>
      </c>
      <c r="H516" s="37" t="e">
        <f>VLOOKUP(F516,#REF!,2,0)</f>
        <v>#REF!</v>
      </c>
      <c r="I516" s="36"/>
      <c r="J516" s="36">
        <f>VLOOKUP(F516,'数据-全省决算数!'!$B:$C,2,0)</f>
        <v>3759</v>
      </c>
      <c r="K516" s="49" t="str">
        <f t="shared" ref="K516:K579" si="24">IF(ISERROR(H516/G516-1),"",H516/G516-1)</f>
        <v/>
      </c>
      <c r="L516" s="47" t="e">
        <f t="shared" ref="L516:L579" si="25">IF(F516&lt;&gt;"",IF(SUM(G516:H516)&lt;&gt;0,"是","否"),"空")</f>
        <v>#REF!</v>
      </c>
      <c r="M516" s="47" t="str">
        <f t="shared" ref="M516:M579" si="26">IF(C516&lt;&gt;"",IF(OR(LEFT(C516,3)="205",LEFT(C516,3)="206",LEFT(C516,3)="207",LEFT(C516,3)="208",LEFT(C516,3)="210",LEFT(C516,3)="213"),"是","否"),"是")</f>
        <v>是</v>
      </c>
    </row>
    <row r="517" s="11" customFormat="1" ht="18.95" customHeight="1" spans="1:13">
      <c r="A517" s="29" t="s">
        <v>165</v>
      </c>
      <c r="B517" s="30" t="s">
        <v>165</v>
      </c>
      <c r="C517" s="30" t="s">
        <v>1021</v>
      </c>
      <c r="D517" s="31" t="s">
        <v>1030</v>
      </c>
      <c r="E517" s="30" t="s">
        <v>176</v>
      </c>
      <c r="F517" s="60" t="s">
        <v>1029</v>
      </c>
      <c r="G517" s="36">
        <v>8607</v>
      </c>
      <c r="H517" s="37" t="e">
        <f>VLOOKUP(F517,#REF!,2,0)</f>
        <v>#REF!</v>
      </c>
      <c r="I517" s="36"/>
      <c r="J517" s="36">
        <f>VLOOKUP(F517,'数据-全省决算数!'!$B:$C,2,0)</f>
        <v>8694</v>
      </c>
      <c r="K517" s="49" t="str">
        <f t="shared" si="24"/>
        <v/>
      </c>
      <c r="L517" s="47" t="e">
        <f t="shared" si="25"/>
        <v>#REF!</v>
      </c>
      <c r="M517" s="47" t="str">
        <f t="shared" si="26"/>
        <v>是</v>
      </c>
    </row>
    <row r="518" s="11" customFormat="1" ht="18.95" customHeight="1" spans="1:13">
      <c r="A518" s="29" t="s">
        <v>165</v>
      </c>
      <c r="B518" s="30" t="s">
        <v>165</v>
      </c>
      <c r="C518" s="30" t="s">
        <v>1021</v>
      </c>
      <c r="D518" s="31" t="s">
        <v>1032</v>
      </c>
      <c r="E518" s="30" t="s">
        <v>176</v>
      </c>
      <c r="F518" s="60" t="s">
        <v>1031</v>
      </c>
      <c r="G518" s="36">
        <v>20103</v>
      </c>
      <c r="H518" s="37" t="e">
        <f>VLOOKUP(F518,#REF!,2,0)</f>
        <v>#REF!</v>
      </c>
      <c r="I518" s="36"/>
      <c r="J518" s="36">
        <f>VLOOKUP(F518,'数据-全省决算数!'!$B:$C,2,0)</f>
        <v>28611</v>
      </c>
      <c r="K518" s="49" t="str">
        <f t="shared" si="24"/>
        <v/>
      </c>
      <c r="L518" s="47" t="e">
        <f t="shared" si="25"/>
        <v>#REF!</v>
      </c>
      <c r="M518" s="47" t="str">
        <f t="shared" si="26"/>
        <v>是</v>
      </c>
    </row>
    <row r="519" s="11" customFormat="1" ht="18.95" customHeight="1" spans="1:13">
      <c r="A519" s="29" t="s">
        <v>165</v>
      </c>
      <c r="B519" s="30"/>
      <c r="C519" s="30" t="s">
        <v>1021</v>
      </c>
      <c r="D519" s="31" t="s">
        <v>1034</v>
      </c>
      <c r="E519" s="30" t="s">
        <v>176</v>
      </c>
      <c r="F519" s="60" t="s">
        <v>1033</v>
      </c>
      <c r="G519" s="36">
        <v>8933</v>
      </c>
      <c r="H519" s="37" t="e">
        <f>VLOOKUP(F519,#REF!,2,0)</f>
        <v>#REF!</v>
      </c>
      <c r="I519" s="36"/>
      <c r="J519" s="36">
        <f>VLOOKUP(F519,'数据-全省决算数!'!$B:$C,2,0)</f>
        <v>11627</v>
      </c>
      <c r="K519" s="49" t="str">
        <f t="shared" si="24"/>
        <v/>
      </c>
      <c r="L519" s="47" t="e">
        <f t="shared" si="25"/>
        <v>#REF!</v>
      </c>
      <c r="M519" s="47" t="str">
        <f t="shared" si="26"/>
        <v>是</v>
      </c>
    </row>
    <row r="520" s="11" customFormat="1" ht="18.95" customHeight="1" spans="1:13">
      <c r="A520" s="29" t="s">
        <v>165</v>
      </c>
      <c r="B520" s="30" t="s">
        <v>165</v>
      </c>
      <c r="C520" s="30" t="s">
        <v>1021</v>
      </c>
      <c r="D520" s="31" t="s">
        <v>1036</v>
      </c>
      <c r="E520" s="30" t="s">
        <v>176</v>
      </c>
      <c r="F520" s="60" t="s">
        <v>1035</v>
      </c>
      <c r="G520" s="36">
        <v>335</v>
      </c>
      <c r="H520" s="37" t="e">
        <f>VLOOKUP(F520,#REF!,2,0)</f>
        <v>#REF!</v>
      </c>
      <c r="I520" s="36"/>
      <c r="J520" s="36">
        <f>VLOOKUP(F520,'数据-全省决算数!'!$B:$C,2,0)</f>
        <v>132</v>
      </c>
      <c r="K520" s="49" t="str">
        <f t="shared" si="24"/>
        <v/>
      </c>
      <c r="L520" s="47" t="e">
        <f t="shared" si="25"/>
        <v>#REF!</v>
      </c>
      <c r="M520" s="47" t="str">
        <f t="shared" si="26"/>
        <v>是</v>
      </c>
    </row>
    <row r="521" s="11" customFormat="1" ht="18.95" customHeight="1" spans="1:13">
      <c r="A521" s="29" t="s">
        <v>165</v>
      </c>
      <c r="B521" s="30" t="s">
        <v>165</v>
      </c>
      <c r="C521" s="30" t="s">
        <v>1021</v>
      </c>
      <c r="D521" s="31" t="s">
        <v>1038</v>
      </c>
      <c r="E521" s="30" t="s">
        <v>176</v>
      </c>
      <c r="F521" s="60" t="s">
        <v>1037</v>
      </c>
      <c r="G521" s="36">
        <v>10240</v>
      </c>
      <c r="H521" s="37" t="e">
        <f>VLOOKUP(F521,#REF!,2,0)</f>
        <v>#REF!</v>
      </c>
      <c r="I521" s="36"/>
      <c r="J521" s="36">
        <f>VLOOKUP(F521,'数据-全省决算数!'!$B:$C,2,0)</f>
        <v>4580</v>
      </c>
      <c r="K521" s="49" t="str">
        <f t="shared" si="24"/>
        <v/>
      </c>
      <c r="L521" s="47" t="e">
        <f t="shared" si="25"/>
        <v>#REF!</v>
      </c>
      <c r="M521" s="47" t="str">
        <f t="shared" si="26"/>
        <v>是</v>
      </c>
    </row>
    <row r="522" s="11" customFormat="1" ht="18.95" customHeight="1" spans="1:13">
      <c r="A522" s="29" t="s">
        <v>165</v>
      </c>
      <c r="B522" s="700" t="s">
        <v>981</v>
      </c>
      <c r="C522" s="30"/>
      <c r="D522" s="31" t="s">
        <v>1040</v>
      </c>
      <c r="E522" s="30"/>
      <c r="F522" s="61" t="s">
        <v>1039</v>
      </c>
      <c r="G522" s="45">
        <f>SUMIF($C521:$C1821,$D522,$G521:$G1821)</f>
        <v>108415</v>
      </c>
      <c r="H522" s="37" t="e">
        <f>VLOOKUP(F522,#REF!,2,0)</f>
        <v>#REF!</v>
      </c>
      <c r="I522" s="45"/>
      <c r="J522" s="36">
        <f>VLOOKUP(F522,'数据-全省决算数!'!$B:$C,2,0)</f>
        <v>103650</v>
      </c>
      <c r="K522" s="46" t="str">
        <f t="shared" si="24"/>
        <v/>
      </c>
      <c r="L522" s="47" t="e">
        <f t="shared" si="25"/>
        <v>#REF!</v>
      </c>
      <c r="M522" s="47" t="str">
        <f t="shared" si="26"/>
        <v>是</v>
      </c>
    </row>
    <row r="523" s="11" customFormat="1" ht="18.95" customHeight="1" spans="1:13">
      <c r="A523" s="29" t="s">
        <v>165</v>
      </c>
      <c r="B523" s="30" t="s">
        <v>165</v>
      </c>
      <c r="C523" s="30" t="s">
        <v>1040</v>
      </c>
      <c r="D523" s="31" t="s">
        <v>1041</v>
      </c>
      <c r="E523" s="30" t="s">
        <v>176</v>
      </c>
      <c r="F523" s="60" t="s">
        <v>170</v>
      </c>
      <c r="G523" s="36">
        <v>10996</v>
      </c>
      <c r="H523" s="37" t="e">
        <f>VLOOKUP(F523,#REF!,2,0)</f>
        <v>#REF!</v>
      </c>
      <c r="I523" s="36"/>
      <c r="J523" s="36">
        <f>VLOOKUP(F523,'数据-全省决算数!'!$B:$C,2,0)</f>
        <v>75262</v>
      </c>
      <c r="K523" s="53" t="str">
        <f t="shared" si="24"/>
        <v/>
      </c>
      <c r="L523" s="47" t="e">
        <f t="shared" si="25"/>
        <v>#REF!</v>
      </c>
      <c r="M523" s="47" t="str">
        <f t="shared" si="26"/>
        <v>是</v>
      </c>
    </row>
    <row r="524" s="11" customFormat="1" ht="18.95" customHeight="1" spans="1:13">
      <c r="A524" s="29" t="s">
        <v>165</v>
      </c>
      <c r="B524" s="30" t="s">
        <v>165</v>
      </c>
      <c r="C524" s="30" t="s">
        <v>1040</v>
      </c>
      <c r="D524" s="31" t="s">
        <v>1042</v>
      </c>
      <c r="E524" s="30" t="s">
        <v>176</v>
      </c>
      <c r="F524" s="60" t="s">
        <v>172</v>
      </c>
      <c r="G524" s="36">
        <v>1640</v>
      </c>
      <c r="H524" s="37" t="e">
        <f>VLOOKUP(F524,#REF!,2,0)</f>
        <v>#REF!</v>
      </c>
      <c r="I524" s="36"/>
      <c r="J524" s="36">
        <f>VLOOKUP(F524,'数据-全省决算数!'!$B:$C,2,0)</f>
        <v>10673</v>
      </c>
      <c r="K524" s="49" t="str">
        <f t="shared" si="24"/>
        <v/>
      </c>
      <c r="L524" s="47" t="e">
        <f t="shared" si="25"/>
        <v>#REF!</v>
      </c>
      <c r="M524" s="47" t="str">
        <f t="shared" si="26"/>
        <v>是</v>
      </c>
    </row>
    <row r="525" s="11" customFormat="1" ht="18.95" customHeight="1" spans="1:13">
      <c r="A525" s="29" t="s">
        <v>165</v>
      </c>
      <c r="B525" s="30" t="s">
        <v>165</v>
      </c>
      <c r="C525" s="30" t="s">
        <v>1040</v>
      </c>
      <c r="D525" s="31" t="s">
        <v>1043</v>
      </c>
      <c r="E525" s="30" t="s">
        <v>176</v>
      </c>
      <c r="F525" s="60" t="s">
        <v>174</v>
      </c>
      <c r="G525" s="36">
        <v>0</v>
      </c>
      <c r="H525" s="37" t="e">
        <f>VLOOKUP(F525,#REF!,2,0)</f>
        <v>#REF!</v>
      </c>
      <c r="I525" s="36"/>
      <c r="J525" s="36">
        <f>VLOOKUP(F525,'数据-全省决算数!'!$B:$C,2,0)</f>
        <v>802</v>
      </c>
      <c r="K525" s="49" t="str">
        <f t="shared" si="24"/>
        <v/>
      </c>
      <c r="L525" s="47" t="e">
        <f t="shared" si="25"/>
        <v>#REF!</v>
      </c>
      <c r="M525" s="47" t="str">
        <f t="shared" si="26"/>
        <v>是</v>
      </c>
    </row>
    <row r="526" s="11" customFormat="1" ht="18.95" customHeight="1" spans="1:13">
      <c r="A526" s="29" t="s">
        <v>165</v>
      </c>
      <c r="B526" s="30" t="s">
        <v>165</v>
      </c>
      <c r="C526" s="30" t="s">
        <v>1040</v>
      </c>
      <c r="D526" s="31" t="s">
        <v>1045</v>
      </c>
      <c r="E526" s="30" t="s">
        <v>176</v>
      </c>
      <c r="F526" s="60" t="s">
        <v>1044</v>
      </c>
      <c r="G526" s="36">
        <v>15599</v>
      </c>
      <c r="H526" s="37" t="e">
        <f>VLOOKUP(F526,#REF!,2,0)</f>
        <v>#REF!</v>
      </c>
      <c r="I526" s="36"/>
      <c r="J526" s="36">
        <f>VLOOKUP(F526,'数据-全省决算数!'!$B:$C,2,0)</f>
        <v>18293</v>
      </c>
      <c r="K526" s="49" t="str">
        <f t="shared" si="24"/>
        <v/>
      </c>
      <c r="L526" s="47" t="e">
        <f t="shared" si="25"/>
        <v>#REF!</v>
      </c>
      <c r="M526" s="47" t="str">
        <f t="shared" si="26"/>
        <v>是</v>
      </c>
    </row>
    <row r="527" s="11" customFormat="1" ht="18.95" customHeight="1" spans="1:13">
      <c r="A527" s="29" t="s">
        <v>165</v>
      </c>
      <c r="B527" s="30" t="s">
        <v>165</v>
      </c>
      <c r="C527" s="30" t="s">
        <v>1040</v>
      </c>
      <c r="D527" s="31" t="s">
        <v>1047</v>
      </c>
      <c r="E527" s="30" t="s">
        <v>176</v>
      </c>
      <c r="F527" s="60" t="s">
        <v>1046</v>
      </c>
      <c r="G527" s="36">
        <v>27445</v>
      </c>
      <c r="H527" s="37" t="e">
        <f>VLOOKUP(F527,#REF!,2,0)</f>
        <v>#REF!</v>
      </c>
      <c r="I527" s="36"/>
      <c r="J527" s="36">
        <f>VLOOKUP(F527,'数据-全省决算数!'!$B:$C,2,0)</f>
        <v>30847</v>
      </c>
      <c r="K527" s="49" t="str">
        <f t="shared" si="24"/>
        <v/>
      </c>
      <c r="L527" s="47" t="e">
        <f t="shared" si="25"/>
        <v>#REF!</v>
      </c>
      <c r="M527" s="47" t="str">
        <f t="shared" si="26"/>
        <v>是</v>
      </c>
    </row>
    <row r="528" s="11" customFormat="1" ht="18.95" customHeight="1" spans="1:13">
      <c r="A528" s="29" t="s">
        <v>165</v>
      </c>
      <c r="B528" s="30"/>
      <c r="C528" s="30" t="s">
        <v>1040</v>
      </c>
      <c r="D528" s="31" t="s">
        <v>1049</v>
      </c>
      <c r="E528" s="30" t="s">
        <v>176</v>
      </c>
      <c r="F528" s="60" t="s">
        <v>1048</v>
      </c>
      <c r="G528" s="36">
        <v>5207</v>
      </c>
      <c r="H528" s="37" t="e">
        <f>VLOOKUP(F528,#REF!,2,0)</f>
        <v>#REF!</v>
      </c>
      <c r="I528" s="36"/>
      <c r="J528" s="36">
        <f>VLOOKUP(F528,'数据-全省决算数!'!$B:$C,2,0)</f>
        <v>3795</v>
      </c>
      <c r="K528" s="49" t="str">
        <f t="shared" si="24"/>
        <v/>
      </c>
      <c r="L528" s="47" t="e">
        <f t="shared" si="25"/>
        <v>#REF!</v>
      </c>
      <c r="M528" s="47" t="str">
        <f t="shared" si="26"/>
        <v>是</v>
      </c>
    </row>
    <row r="529" s="11" customFormat="1" ht="18.95" customHeight="1" spans="1:13">
      <c r="A529" s="29" t="s">
        <v>165</v>
      </c>
      <c r="B529" s="30" t="s">
        <v>165</v>
      </c>
      <c r="C529" s="30" t="s">
        <v>1040</v>
      </c>
      <c r="D529" s="31" t="s">
        <v>1051</v>
      </c>
      <c r="E529" s="30" t="s">
        <v>176</v>
      </c>
      <c r="F529" s="60" t="s">
        <v>1050</v>
      </c>
      <c r="G529" s="36">
        <v>47528</v>
      </c>
      <c r="H529" s="37" t="e">
        <f>VLOOKUP(F529,#REF!,2,0)</f>
        <v>#REF!</v>
      </c>
      <c r="I529" s="36"/>
      <c r="J529" s="36">
        <f>VLOOKUP(F529,'数据-全省决算数!'!$B:$C,2,0)</f>
        <v>35470</v>
      </c>
      <c r="K529" s="49" t="str">
        <f t="shared" si="24"/>
        <v/>
      </c>
      <c r="L529" s="47" t="e">
        <f t="shared" si="25"/>
        <v>#REF!</v>
      </c>
      <c r="M529" s="47" t="str">
        <f t="shared" si="26"/>
        <v>是</v>
      </c>
    </row>
    <row r="530" s="11" customFormat="1" ht="18.95" customHeight="1" spans="1:13">
      <c r="A530" s="29" t="s">
        <v>165</v>
      </c>
      <c r="B530" s="700" t="s">
        <v>981</v>
      </c>
      <c r="C530" s="30"/>
      <c r="D530" s="31" t="s">
        <v>1053</v>
      </c>
      <c r="E530" s="30"/>
      <c r="F530" s="61" t="s">
        <v>1052</v>
      </c>
      <c r="G530" s="45">
        <f>SUMIF($C529:$C1829,$D530,$G529:$G1829)</f>
        <v>24522</v>
      </c>
      <c r="H530" s="37" t="e">
        <f>VLOOKUP(F530,#REF!,2,0)</f>
        <v>#REF!</v>
      </c>
      <c r="I530" s="45"/>
      <c r="J530" s="36">
        <f>VLOOKUP(F530,'数据-全省决算数!'!$B:$C,2,0)</f>
        <v>27502</v>
      </c>
      <c r="K530" s="46" t="str">
        <f t="shared" si="24"/>
        <v/>
      </c>
      <c r="L530" s="47" t="e">
        <f t="shared" si="25"/>
        <v>#REF!</v>
      </c>
      <c r="M530" s="47" t="str">
        <f t="shared" si="26"/>
        <v>是</v>
      </c>
    </row>
    <row r="531" s="11" customFormat="1" ht="18.95" customHeight="1" spans="1:13">
      <c r="A531" s="29" t="s">
        <v>165</v>
      </c>
      <c r="B531" s="30" t="s">
        <v>165</v>
      </c>
      <c r="C531" s="30" t="s">
        <v>1053</v>
      </c>
      <c r="D531" s="31" t="s">
        <v>1054</v>
      </c>
      <c r="E531" s="30" t="s">
        <v>176</v>
      </c>
      <c r="F531" s="60" t="s">
        <v>170</v>
      </c>
      <c r="G531" s="36">
        <v>3384</v>
      </c>
      <c r="H531" s="37" t="e">
        <f>VLOOKUP(F531,#REF!,2,0)</f>
        <v>#REF!</v>
      </c>
      <c r="I531" s="36"/>
      <c r="J531" s="36">
        <f>VLOOKUP(F531,'数据-全省决算数!'!$B:$C,2,0)</f>
        <v>75262</v>
      </c>
      <c r="K531" s="49" t="str">
        <f t="shared" si="24"/>
        <v/>
      </c>
      <c r="L531" s="47" t="e">
        <f t="shared" si="25"/>
        <v>#REF!</v>
      </c>
      <c r="M531" s="47" t="str">
        <f t="shared" si="26"/>
        <v>是</v>
      </c>
    </row>
    <row r="532" s="11" customFormat="1" ht="18.95" customHeight="1" spans="1:13">
      <c r="A532" s="29" t="s">
        <v>165</v>
      </c>
      <c r="B532" s="30" t="s">
        <v>165</v>
      </c>
      <c r="C532" s="30" t="s">
        <v>1053</v>
      </c>
      <c r="D532" s="31" t="s">
        <v>1055</v>
      </c>
      <c r="E532" s="30" t="s">
        <v>176</v>
      </c>
      <c r="F532" s="60" t="s">
        <v>172</v>
      </c>
      <c r="G532" s="36">
        <v>548</v>
      </c>
      <c r="H532" s="37" t="e">
        <f>VLOOKUP(F532,#REF!,2,0)</f>
        <v>#REF!</v>
      </c>
      <c r="I532" s="36"/>
      <c r="J532" s="36">
        <f>VLOOKUP(F532,'数据-全省决算数!'!$B:$C,2,0)</f>
        <v>10673</v>
      </c>
      <c r="K532" s="49" t="str">
        <f t="shared" si="24"/>
        <v/>
      </c>
      <c r="L532" s="47" t="e">
        <f t="shared" si="25"/>
        <v>#REF!</v>
      </c>
      <c r="M532" s="47" t="str">
        <f t="shared" si="26"/>
        <v>是</v>
      </c>
    </row>
    <row r="533" s="11" customFormat="1" ht="18.95" customHeight="1" spans="1:13">
      <c r="A533" s="29" t="s">
        <v>165</v>
      </c>
      <c r="B533" s="30" t="s">
        <v>165</v>
      </c>
      <c r="C533" s="30" t="s">
        <v>1053</v>
      </c>
      <c r="D533" s="31" t="s">
        <v>1056</v>
      </c>
      <c r="E533" s="30" t="s">
        <v>176</v>
      </c>
      <c r="F533" s="60" t="s">
        <v>174</v>
      </c>
      <c r="G533" s="36">
        <v>199</v>
      </c>
      <c r="H533" s="37" t="e">
        <f>VLOOKUP(F533,#REF!,2,0)</f>
        <v>#REF!</v>
      </c>
      <c r="I533" s="36"/>
      <c r="J533" s="36">
        <f>VLOOKUP(F533,'数据-全省决算数!'!$B:$C,2,0)</f>
        <v>802</v>
      </c>
      <c r="K533" s="49" t="str">
        <f t="shared" si="24"/>
        <v/>
      </c>
      <c r="L533" s="47" t="e">
        <f t="shared" si="25"/>
        <v>#REF!</v>
      </c>
      <c r="M533" s="47" t="str">
        <f t="shared" si="26"/>
        <v>是</v>
      </c>
    </row>
    <row r="534" s="11" customFormat="1" ht="18.95" customHeight="1" spans="1:13">
      <c r="A534" s="29" t="s">
        <v>165</v>
      </c>
      <c r="B534" s="30" t="s">
        <v>165</v>
      </c>
      <c r="C534" s="30" t="s">
        <v>1053</v>
      </c>
      <c r="D534" s="31" t="s">
        <v>1058</v>
      </c>
      <c r="E534" s="30" t="s">
        <v>176</v>
      </c>
      <c r="F534" s="60" t="s">
        <v>1057</v>
      </c>
      <c r="G534" s="36">
        <v>783</v>
      </c>
      <c r="H534" s="37" t="e">
        <f>VLOOKUP(F534,#REF!,2,0)</f>
        <v>#REF!</v>
      </c>
      <c r="I534" s="36"/>
      <c r="J534" s="36">
        <f>VLOOKUP(F534,'数据-全省决算数!'!$B:$C,2,0)</f>
        <v>650</v>
      </c>
      <c r="K534" s="49" t="str">
        <f t="shared" si="24"/>
        <v/>
      </c>
      <c r="L534" s="47" t="e">
        <f t="shared" si="25"/>
        <v>#REF!</v>
      </c>
      <c r="M534" s="47" t="str">
        <f t="shared" si="26"/>
        <v>是</v>
      </c>
    </row>
    <row r="535" s="11" customFormat="1" ht="18.95" customHeight="1" spans="1:13">
      <c r="A535" s="29" t="s">
        <v>165</v>
      </c>
      <c r="B535" s="30" t="s">
        <v>165</v>
      </c>
      <c r="C535" s="30" t="s">
        <v>1053</v>
      </c>
      <c r="D535" s="31" t="s">
        <v>1060</v>
      </c>
      <c r="E535" s="30" t="s">
        <v>176</v>
      </c>
      <c r="F535" s="60" t="s">
        <v>1059</v>
      </c>
      <c r="G535" s="36">
        <v>17039</v>
      </c>
      <c r="H535" s="37" t="e">
        <f>VLOOKUP(F535,#REF!,2,0)</f>
        <v>#REF!</v>
      </c>
      <c r="I535" s="36"/>
      <c r="J535" s="36">
        <f>VLOOKUP(F535,'数据-全省决算数!'!$B:$C,2,0)</f>
        <v>18214</v>
      </c>
      <c r="K535" s="49" t="str">
        <f t="shared" si="24"/>
        <v/>
      </c>
      <c r="L535" s="47" t="e">
        <f t="shared" si="25"/>
        <v>#REF!</v>
      </c>
      <c r="M535" s="47" t="str">
        <f t="shared" si="26"/>
        <v>是</v>
      </c>
    </row>
    <row r="536" s="11" customFormat="1" ht="18.95" customHeight="1" spans="1:13">
      <c r="A536" s="29" t="s">
        <v>165</v>
      </c>
      <c r="B536" s="30"/>
      <c r="C536" s="30" t="s">
        <v>1053</v>
      </c>
      <c r="D536" s="31" t="s">
        <v>1062</v>
      </c>
      <c r="E536" s="30" t="s">
        <v>176</v>
      </c>
      <c r="F536" s="60" t="s">
        <v>1061</v>
      </c>
      <c r="G536" s="36">
        <v>129</v>
      </c>
      <c r="H536" s="37" t="e">
        <f>VLOOKUP(F536,#REF!,2,0)</f>
        <v>#REF!</v>
      </c>
      <c r="I536" s="36"/>
      <c r="J536" s="36">
        <f>VLOOKUP(F536,'数据-全省决算数!'!$B:$C,2,0)</f>
        <v>112</v>
      </c>
      <c r="K536" s="49" t="str">
        <f t="shared" si="24"/>
        <v/>
      </c>
      <c r="L536" s="47" t="e">
        <f t="shared" si="25"/>
        <v>#REF!</v>
      </c>
      <c r="M536" s="47" t="str">
        <f t="shared" si="26"/>
        <v>是</v>
      </c>
    </row>
    <row r="537" s="11" customFormat="1" ht="18.95" customHeight="1" spans="1:13">
      <c r="A537" s="29" t="s">
        <v>165</v>
      </c>
      <c r="B537" s="30" t="s">
        <v>165</v>
      </c>
      <c r="C537" s="30" t="s">
        <v>1053</v>
      </c>
      <c r="D537" s="31" t="s">
        <v>1064</v>
      </c>
      <c r="E537" s="30" t="s">
        <v>176</v>
      </c>
      <c r="F537" s="60" t="s">
        <v>1063</v>
      </c>
      <c r="G537" s="36">
        <v>207</v>
      </c>
      <c r="H537" s="37" t="e">
        <f>VLOOKUP(F537,#REF!,2,0)</f>
        <v>#REF!</v>
      </c>
      <c r="I537" s="36"/>
      <c r="J537" s="36">
        <f>VLOOKUP(F537,'数据-全省决算数!'!$B:$C,2,0)</f>
        <v>203</v>
      </c>
      <c r="K537" s="49" t="str">
        <f t="shared" si="24"/>
        <v/>
      </c>
      <c r="L537" s="47" t="e">
        <f t="shared" si="25"/>
        <v>#REF!</v>
      </c>
      <c r="M537" s="47" t="str">
        <f t="shared" si="26"/>
        <v>是</v>
      </c>
    </row>
    <row r="538" s="11" customFormat="1" ht="18.95" customHeight="1" spans="1:13">
      <c r="A538" s="29" t="s">
        <v>165</v>
      </c>
      <c r="B538" s="30" t="s">
        <v>165</v>
      </c>
      <c r="C538" s="30" t="s">
        <v>1053</v>
      </c>
      <c r="D538" s="31" t="s">
        <v>1066</v>
      </c>
      <c r="E538" s="30" t="s">
        <v>176</v>
      </c>
      <c r="F538" s="60" t="s">
        <v>1065</v>
      </c>
      <c r="G538" s="36">
        <v>2233</v>
      </c>
      <c r="H538" s="37" t="e">
        <f>VLOOKUP(F538,#REF!,2,0)</f>
        <v>#REF!</v>
      </c>
      <c r="I538" s="36"/>
      <c r="J538" s="36">
        <f>VLOOKUP(F538,'数据-全省决算数!'!$B:$C,2,0)</f>
        <v>3573</v>
      </c>
      <c r="K538" s="49" t="str">
        <f t="shared" si="24"/>
        <v/>
      </c>
      <c r="L538" s="47" t="e">
        <f t="shared" si="25"/>
        <v>#REF!</v>
      </c>
      <c r="M538" s="47" t="str">
        <f t="shared" si="26"/>
        <v>是</v>
      </c>
    </row>
    <row r="539" s="11" customFormat="1" ht="18.95" customHeight="1" spans="1:13">
      <c r="A539" s="29"/>
      <c r="B539" s="700" t="s">
        <v>981</v>
      </c>
      <c r="C539" s="30" t="s">
        <v>165</v>
      </c>
      <c r="D539" s="31" t="s">
        <v>1068</v>
      </c>
      <c r="E539" s="30" t="s">
        <v>165</v>
      </c>
      <c r="F539" s="61" t="s">
        <v>4464</v>
      </c>
      <c r="G539" s="45">
        <f>SUMIF($C538:$C1838,$D539,$G538:$G1838)</f>
        <v>69004</v>
      </c>
      <c r="H539" s="37" t="e">
        <f>VLOOKUP(F539,#REF!,2,0)</f>
        <v>#REF!</v>
      </c>
      <c r="I539" s="45"/>
      <c r="J539" s="36" t="e">
        <f>VLOOKUP(F539,'数据-全省决算数!'!$B:$C,2,0)</f>
        <v>#N/A</v>
      </c>
      <c r="K539" s="46" t="str">
        <f t="shared" si="24"/>
        <v/>
      </c>
      <c r="L539" s="47" t="e">
        <f t="shared" si="25"/>
        <v>#REF!</v>
      </c>
      <c r="M539" s="47" t="str">
        <f t="shared" si="26"/>
        <v>是</v>
      </c>
    </row>
    <row r="540" s="11" customFormat="1" ht="18.95" customHeight="1" spans="1:13">
      <c r="A540" s="29" t="s">
        <v>165</v>
      </c>
      <c r="B540" s="30"/>
      <c r="C540" s="700" t="s">
        <v>1068</v>
      </c>
      <c r="D540" s="31" t="s">
        <v>1070</v>
      </c>
      <c r="E540" s="30" t="s">
        <v>176</v>
      </c>
      <c r="F540" s="60" t="s">
        <v>1069</v>
      </c>
      <c r="G540" s="36">
        <v>5036</v>
      </c>
      <c r="H540" s="37" t="e">
        <f>VLOOKUP(F540,#REF!,2,0)</f>
        <v>#REF!</v>
      </c>
      <c r="I540" s="36"/>
      <c r="J540" s="36">
        <f>VLOOKUP(F540,'数据-全省决算数!'!$B:$C,2,0)</f>
        <v>5146</v>
      </c>
      <c r="K540" s="49" t="str">
        <f t="shared" si="24"/>
        <v/>
      </c>
      <c r="L540" s="47" t="e">
        <f t="shared" si="25"/>
        <v>#REF!</v>
      </c>
      <c r="M540" s="47" t="str">
        <f t="shared" si="26"/>
        <v>是</v>
      </c>
    </row>
    <row r="541" s="11" customFormat="1" ht="18.95" customHeight="1" spans="1:13">
      <c r="A541" s="29" t="s">
        <v>165</v>
      </c>
      <c r="B541" s="30" t="s">
        <v>165</v>
      </c>
      <c r="C541" s="700" t="s">
        <v>1068</v>
      </c>
      <c r="D541" s="31" t="s">
        <v>1072</v>
      </c>
      <c r="E541" s="30" t="s">
        <v>176</v>
      </c>
      <c r="F541" s="60" t="s">
        <v>1071</v>
      </c>
      <c r="G541" s="36">
        <v>3664</v>
      </c>
      <c r="H541" s="37" t="e">
        <f>VLOOKUP(F541,#REF!,2,0)</f>
        <v>#REF!</v>
      </c>
      <c r="I541" s="36"/>
      <c r="J541" s="36">
        <f>VLOOKUP(F541,'数据-全省决算数!'!$B:$C,2,0)</f>
        <v>31493</v>
      </c>
      <c r="K541" s="49" t="str">
        <f t="shared" si="24"/>
        <v/>
      </c>
      <c r="L541" s="47" t="e">
        <f t="shared" si="25"/>
        <v>#REF!</v>
      </c>
      <c r="M541" s="47" t="str">
        <f t="shared" si="26"/>
        <v>是</v>
      </c>
    </row>
    <row r="542" s="11" customFormat="1" ht="18.95" customHeight="1" spans="1:13">
      <c r="A542" s="29" t="s">
        <v>165</v>
      </c>
      <c r="B542" s="30" t="s">
        <v>165</v>
      </c>
      <c r="C542" s="700" t="s">
        <v>1068</v>
      </c>
      <c r="D542" s="31" t="s">
        <v>1074</v>
      </c>
      <c r="E542" s="30" t="s">
        <v>176</v>
      </c>
      <c r="F542" s="60" t="s">
        <v>4483</v>
      </c>
      <c r="G542" s="36">
        <v>60304</v>
      </c>
      <c r="H542" s="37" t="e">
        <f>VLOOKUP(F542,#REF!,2,0)</f>
        <v>#REF!</v>
      </c>
      <c r="I542" s="36"/>
      <c r="J542" s="36" t="e">
        <f>VLOOKUP(F542,'数据-全省决算数!'!$B:$C,2,0)</f>
        <v>#N/A</v>
      </c>
      <c r="K542" s="49" t="str">
        <f t="shared" si="24"/>
        <v/>
      </c>
      <c r="L542" s="47" t="e">
        <f t="shared" si="25"/>
        <v>#REF!</v>
      </c>
      <c r="M542" s="47" t="str">
        <f t="shared" si="26"/>
        <v>是</v>
      </c>
    </row>
    <row r="543" s="11" customFormat="1" ht="18.95" customHeight="1" spans="1:13">
      <c r="A543" s="29" t="s">
        <v>164</v>
      </c>
      <c r="B543" s="30" t="s">
        <v>165</v>
      </c>
      <c r="C543" s="30"/>
      <c r="D543" s="31" t="s">
        <v>1076</v>
      </c>
      <c r="E543" s="30"/>
      <c r="F543" s="61" t="s">
        <v>4484</v>
      </c>
      <c r="G543" s="33">
        <f>SUMIF($B544:$B$1301,$D543,$G544:$G$1301)</f>
        <v>5840838</v>
      </c>
      <c r="H543" s="37" t="e">
        <f>VLOOKUP(F543,#REF!,2,0)</f>
        <v>#REF!</v>
      </c>
      <c r="I543" s="45"/>
      <c r="J543" s="36" t="e">
        <f>VLOOKUP(F543,'数据-全省决算数!'!$B:$C,2,0)</f>
        <v>#N/A</v>
      </c>
      <c r="K543" s="46" t="str">
        <f t="shared" si="24"/>
        <v/>
      </c>
      <c r="L543" s="47" t="e">
        <f t="shared" si="25"/>
        <v>#REF!</v>
      </c>
      <c r="M543" s="47" t="str">
        <f t="shared" si="26"/>
        <v>是</v>
      </c>
    </row>
    <row r="544" s="11" customFormat="1" ht="18.95" customHeight="1" spans="1:13">
      <c r="A544" s="29" t="s">
        <v>165</v>
      </c>
      <c r="B544" s="700" t="s">
        <v>1076</v>
      </c>
      <c r="C544" s="30"/>
      <c r="D544" s="31" t="s">
        <v>1078</v>
      </c>
      <c r="E544" s="30"/>
      <c r="F544" s="61" t="s">
        <v>1077</v>
      </c>
      <c r="G544" s="45">
        <f>SUMIF($C543:$C1843,$D544,$G543:$G1843)</f>
        <v>125037</v>
      </c>
      <c r="H544" s="37" t="e">
        <f>VLOOKUP(F544,#REF!,2,0)</f>
        <v>#REF!</v>
      </c>
      <c r="I544" s="45"/>
      <c r="J544" s="36">
        <f>VLOOKUP(F544,'数据-全省决算数!'!$B:$C,2,0)</f>
        <v>164342</v>
      </c>
      <c r="K544" s="46" t="str">
        <f t="shared" si="24"/>
        <v/>
      </c>
      <c r="L544" s="47" t="e">
        <f t="shared" si="25"/>
        <v>#REF!</v>
      </c>
      <c r="M544" s="47" t="str">
        <f t="shared" si="26"/>
        <v>是</v>
      </c>
    </row>
    <row r="545" s="11" customFormat="1" ht="18.95" customHeight="1" spans="1:13">
      <c r="A545" s="29" t="s">
        <v>165</v>
      </c>
      <c r="B545" s="30" t="s">
        <v>165</v>
      </c>
      <c r="C545" s="30" t="s">
        <v>1078</v>
      </c>
      <c r="D545" s="31" t="s">
        <v>1079</v>
      </c>
      <c r="E545" s="30" t="s">
        <v>176</v>
      </c>
      <c r="F545" s="60" t="s">
        <v>170</v>
      </c>
      <c r="G545" s="36">
        <v>49293</v>
      </c>
      <c r="H545" s="37" t="e">
        <f>VLOOKUP(F545,#REF!,2,0)</f>
        <v>#REF!</v>
      </c>
      <c r="I545" s="36"/>
      <c r="J545" s="36">
        <f>VLOOKUP(F545,'数据-全省决算数!'!$B:$C,2,0)</f>
        <v>75262</v>
      </c>
      <c r="K545" s="49" t="str">
        <f t="shared" si="24"/>
        <v/>
      </c>
      <c r="L545" s="47" t="e">
        <f t="shared" si="25"/>
        <v>#REF!</v>
      </c>
      <c r="M545" s="47" t="str">
        <f t="shared" si="26"/>
        <v>是</v>
      </c>
    </row>
    <row r="546" s="11" customFormat="1" ht="18.95" customHeight="1" spans="1:13">
      <c r="A546" s="29" t="s">
        <v>165</v>
      </c>
      <c r="B546" s="30" t="s">
        <v>165</v>
      </c>
      <c r="C546" s="30" t="s">
        <v>1078</v>
      </c>
      <c r="D546" s="31" t="s">
        <v>1080</v>
      </c>
      <c r="E546" s="30" t="s">
        <v>176</v>
      </c>
      <c r="F546" s="60" t="s">
        <v>172</v>
      </c>
      <c r="G546" s="36">
        <v>5175</v>
      </c>
      <c r="H546" s="37" t="e">
        <f>VLOOKUP(F546,#REF!,2,0)</f>
        <v>#REF!</v>
      </c>
      <c r="I546" s="36"/>
      <c r="J546" s="36">
        <f>VLOOKUP(F546,'数据-全省决算数!'!$B:$C,2,0)</f>
        <v>10673</v>
      </c>
      <c r="K546" s="49" t="str">
        <f t="shared" si="24"/>
        <v/>
      </c>
      <c r="L546" s="47" t="e">
        <f t="shared" si="25"/>
        <v>#REF!</v>
      </c>
      <c r="M546" s="47" t="str">
        <f t="shared" si="26"/>
        <v>是</v>
      </c>
    </row>
    <row r="547" s="11" customFormat="1" ht="18.95" customHeight="1" spans="1:13">
      <c r="A547" s="29" t="s">
        <v>165</v>
      </c>
      <c r="B547" s="30" t="s">
        <v>165</v>
      </c>
      <c r="C547" s="30" t="s">
        <v>1078</v>
      </c>
      <c r="D547" s="31" t="s">
        <v>1081</v>
      </c>
      <c r="E547" s="30" t="s">
        <v>176</v>
      </c>
      <c r="F547" s="62" t="s">
        <v>174</v>
      </c>
      <c r="G547" s="36">
        <v>739</v>
      </c>
      <c r="H547" s="37" t="e">
        <f>VLOOKUP(F547,#REF!,2,0)</f>
        <v>#REF!</v>
      </c>
      <c r="I547" s="36"/>
      <c r="J547" s="36">
        <f>VLOOKUP(F547,'数据-全省决算数!'!$B:$C,2,0)</f>
        <v>802</v>
      </c>
      <c r="K547" s="49" t="str">
        <f t="shared" si="24"/>
        <v/>
      </c>
      <c r="L547" s="47" t="e">
        <f t="shared" si="25"/>
        <v>#REF!</v>
      </c>
      <c r="M547" s="47" t="str">
        <f t="shared" si="26"/>
        <v>是</v>
      </c>
    </row>
    <row r="548" s="11" customFormat="1" ht="18.95" customHeight="1" spans="1:13">
      <c r="A548" s="29" t="s">
        <v>165</v>
      </c>
      <c r="B548" s="30" t="s">
        <v>165</v>
      </c>
      <c r="C548" s="30" t="s">
        <v>1078</v>
      </c>
      <c r="D548" s="31" t="s">
        <v>1083</v>
      </c>
      <c r="E548" s="30" t="s">
        <v>176</v>
      </c>
      <c r="F548" s="62" t="s">
        <v>1082</v>
      </c>
      <c r="G548" s="36">
        <v>2018</v>
      </c>
      <c r="H548" s="37" t="e">
        <f>VLOOKUP(F548,#REF!,2,0)</f>
        <v>#REF!</v>
      </c>
      <c r="I548" s="36"/>
      <c r="J548" s="36">
        <f>VLOOKUP(F548,'数据-全省决算数!'!$B:$C,2,0)</f>
        <v>1938</v>
      </c>
      <c r="K548" s="49" t="str">
        <f t="shared" si="24"/>
        <v/>
      </c>
      <c r="L548" s="47" t="e">
        <f t="shared" si="25"/>
        <v>#REF!</v>
      </c>
      <c r="M548" s="47" t="str">
        <f t="shared" si="26"/>
        <v>是</v>
      </c>
    </row>
    <row r="549" s="11" customFormat="1" ht="18.95" customHeight="1" spans="1:13">
      <c r="A549" s="29" t="s">
        <v>165</v>
      </c>
      <c r="B549" s="30" t="s">
        <v>165</v>
      </c>
      <c r="C549" s="30" t="s">
        <v>1078</v>
      </c>
      <c r="D549" s="31" t="s">
        <v>1085</v>
      </c>
      <c r="E549" s="30" t="s">
        <v>176</v>
      </c>
      <c r="F549" s="62" t="s">
        <v>1084</v>
      </c>
      <c r="G549" s="36">
        <v>1024</v>
      </c>
      <c r="H549" s="37" t="e">
        <f>VLOOKUP(F549,#REF!,2,0)</f>
        <v>#REF!</v>
      </c>
      <c r="I549" s="36"/>
      <c r="J549" s="36">
        <f>VLOOKUP(F549,'数据-全省决算数!'!$B:$C,2,0)</f>
        <v>1261</v>
      </c>
      <c r="K549" s="49" t="str">
        <f t="shared" si="24"/>
        <v/>
      </c>
      <c r="L549" s="47" t="e">
        <f t="shared" si="25"/>
        <v>#REF!</v>
      </c>
      <c r="M549" s="47" t="str">
        <f t="shared" si="26"/>
        <v>是</v>
      </c>
    </row>
    <row r="550" s="11" customFormat="1" ht="18.95" customHeight="1" spans="1:13">
      <c r="A550" s="29" t="s">
        <v>165</v>
      </c>
      <c r="B550" s="30" t="s">
        <v>165</v>
      </c>
      <c r="C550" s="30" t="s">
        <v>1078</v>
      </c>
      <c r="D550" s="31" t="s">
        <v>1087</v>
      </c>
      <c r="E550" s="30" t="s">
        <v>176</v>
      </c>
      <c r="F550" s="62" t="s">
        <v>1086</v>
      </c>
      <c r="G550" s="36">
        <v>2551</v>
      </c>
      <c r="H550" s="37" t="e">
        <f>VLOOKUP(F550,#REF!,2,0)</f>
        <v>#REF!</v>
      </c>
      <c r="I550" s="36"/>
      <c r="J550" s="36">
        <f>VLOOKUP(F550,'数据-全省决算数!'!$B:$C,2,0)</f>
        <v>3450</v>
      </c>
      <c r="K550" s="49" t="str">
        <f t="shared" si="24"/>
        <v/>
      </c>
      <c r="L550" s="47" t="e">
        <f t="shared" si="25"/>
        <v>#REF!</v>
      </c>
      <c r="M550" s="47" t="str">
        <f t="shared" si="26"/>
        <v>是</v>
      </c>
    </row>
    <row r="551" s="11" customFormat="1" ht="18.95" customHeight="1" spans="1:13">
      <c r="A551" s="29" t="s">
        <v>165</v>
      </c>
      <c r="B551" s="30" t="s">
        <v>165</v>
      </c>
      <c r="C551" s="30" t="s">
        <v>1078</v>
      </c>
      <c r="D551" s="31" t="s">
        <v>1089</v>
      </c>
      <c r="E551" s="30" t="s">
        <v>176</v>
      </c>
      <c r="F551" s="62" t="s">
        <v>1088</v>
      </c>
      <c r="G551" s="36">
        <v>5717</v>
      </c>
      <c r="H551" s="37" t="e">
        <f>VLOOKUP(F551,#REF!,2,0)</f>
        <v>#REF!</v>
      </c>
      <c r="I551" s="36"/>
      <c r="J551" s="36">
        <f>VLOOKUP(F551,'数据-全省决算数!'!$B:$C,2,0)</f>
        <v>6331</v>
      </c>
      <c r="K551" s="49" t="str">
        <f t="shared" si="24"/>
        <v/>
      </c>
      <c r="L551" s="47" t="e">
        <f t="shared" si="25"/>
        <v>#REF!</v>
      </c>
      <c r="M551" s="47" t="str">
        <f t="shared" si="26"/>
        <v>是</v>
      </c>
    </row>
    <row r="552" s="11" customFormat="1" ht="18.95" customHeight="1" spans="1:13">
      <c r="A552" s="29" t="s">
        <v>165</v>
      </c>
      <c r="B552" s="30" t="s">
        <v>165</v>
      </c>
      <c r="C552" s="30" t="s">
        <v>1078</v>
      </c>
      <c r="D552" s="699" t="s">
        <v>1090</v>
      </c>
      <c r="E552" s="30" t="s">
        <v>176</v>
      </c>
      <c r="F552" s="62" t="s">
        <v>276</v>
      </c>
      <c r="G552" s="36">
        <v>3754</v>
      </c>
      <c r="H552" s="37" t="e">
        <f>VLOOKUP(F552,#REF!,2,0)</f>
        <v>#REF!</v>
      </c>
      <c r="I552" s="36"/>
      <c r="J552" s="36">
        <f>VLOOKUP(F552,'数据-全省决算数!'!$B:$C,2,0)</f>
        <v>5267</v>
      </c>
      <c r="K552" s="49" t="str">
        <f t="shared" si="24"/>
        <v/>
      </c>
      <c r="L552" s="47" t="e">
        <f t="shared" si="25"/>
        <v>#REF!</v>
      </c>
      <c r="M552" s="47" t="str">
        <f t="shared" si="26"/>
        <v>是</v>
      </c>
    </row>
    <row r="553" s="11" customFormat="1" ht="18.95" customHeight="1" spans="1:13">
      <c r="A553" s="29" t="s">
        <v>165</v>
      </c>
      <c r="B553" s="30" t="s">
        <v>165</v>
      </c>
      <c r="C553" s="30" t="s">
        <v>1078</v>
      </c>
      <c r="D553" s="31" t="s">
        <v>1092</v>
      </c>
      <c r="E553" s="30" t="s">
        <v>176</v>
      </c>
      <c r="F553" s="62" t="s">
        <v>1091</v>
      </c>
      <c r="G553" s="36">
        <v>35958</v>
      </c>
      <c r="H553" s="37" t="e">
        <f>VLOOKUP(F553,#REF!,2,0)</f>
        <v>#REF!</v>
      </c>
      <c r="I553" s="36"/>
      <c r="J553" s="36">
        <f>VLOOKUP(F553,'数据-全省决算数!'!$B:$C,2,0)</f>
        <v>42706</v>
      </c>
      <c r="K553" s="49" t="str">
        <f t="shared" si="24"/>
        <v/>
      </c>
      <c r="L553" s="47" t="e">
        <f t="shared" si="25"/>
        <v>#REF!</v>
      </c>
      <c r="M553" s="47" t="str">
        <f t="shared" si="26"/>
        <v>是</v>
      </c>
    </row>
    <row r="554" s="11" customFormat="1" ht="18.95" customHeight="1" spans="1:13">
      <c r="A554" s="29" t="s">
        <v>165</v>
      </c>
      <c r="B554" s="30"/>
      <c r="C554" s="30" t="s">
        <v>1078</v>
      </c>
      <c r="D554" s="31" t="s">
        <v>1094</v>
      </c>
      <c r="E554" s="30" t="s">
        <v>176</v>
      </c>
      <c r="F554" s="62" t="s">
        <v>1093</v>
      </c>
      <c r="G554" s="36">
        <v>158</v>
      </c>
      <c r="H554" s="37" t="e">
        <f>VLOOKUP(F554,#REF!,2,0)</f>
        <v>#REF!</v>
      </c>
      <c r="I554" s="36"/>
      <c r="J554" s="36">
        <f>VLOOKUP(F554,'数据-全省决算数!'!$B:$C,2,0)</f>
        <v>143</v>
      </c>
      <c r="K554" s="49" t="str">
        <f t="shared" si="24"/>
        <v/>
      </c>
      <c r="L554" s="47" t="e">
        <f t="shared" si="25"/>
        <v>#REF!</v>
      </c>
      <c r="M554" s="47" t="str">
        <f t="shared" si="26"/>
        <v>是</v>
      </c>
    </row>
    <row r="555" s="11" customFormat="1" ht="18.95" customHeight="1" spans="1:13">
      <c r="A555" s="29" t="s">
        <v>165</v>
      </c>
      <c r="B555" s="30" t="s">
        <v>165</v>
      </c>
      <c r="C555" s="30" t="s">
        <v>1078</v>
      </c>
      <c r="D555" s="31" t="s">
        <v>1096</v>
      </c>
      <c r="E555" s="30" t="s">
        <v>176</v>
      </c>
      <c r="F555" s="60" t="s">
        <v>1095</v>
      </c>
      <c r="G555" s="36">
        <v>907</v>
      </c>
      <c r="H555" s="37" t="e">
        <f>VLOOKUP(F555,#REF!,2,0)</f>
        <v>#REF!</v>
      </c>
      <c r="I555" s="36"/>
      <c r="J555" s="36">
        <f>VLOOKUP(F555,'数据-全省决算数!'!$B:$C,2,0)</f>
        <v>1018</v>
      </c>
      <c r="K555" s="49" t="str">
        <f t="shared" si="24"/>
        <v/>
      </c>
      <c r="L555" s="47" t="e">
        <f t="shared" si="25"/>
        <v>#REF!</v>
      </c>
      <c r="M555" s="47" t="str">
        <f t="shared" si="26"/>
        <v>是</v>
      </c>
    </row>
    <row r="556" s="11" customFormat="1" ht="18.95" customHeight="1" spans="1:13">
      <c r="A556" s="29" t="s">
        <v>165</v>
      </c>
      <c r="B556" s="30" t="s">
        <v>165</v>
      </c>
      <c r="C556" s="30" t="s">
        <v>1078</v>
      </c>
      <c r="D556" s="31" t="s">
        <v>1098</v>
      </c>
      <c r="E556" s="30" t="s">
        <v>176</v>
      </c>
      <c r="F556" s="60" t="s">
        <v>1097</v>
      </c>
      <c r="G556" s="36">
        <v>243</v>
      </c>
      <c r="H556" s="37" t="e">
        <f>VLOOKUP(F556,#REF!,2,0)</f>
        <v>#REF!</v>
      </c>
      <c r="I556" s="36"/>
      <c r="J556" s="36">
        <f>VLOOKUP(F556,'数据-全省决算数!'!$B:$C,2,0)</f>
        <v>525</v>
      </c>
      <c r="K556" s="49" t="str">
        <f t="shared" si="24"/>
        <v/>
      </c>
      <c r="L556" s="47" t="e">
        <f t="shared" si="25"/>
        <v>#REF!</v>
      </c>
      <c r="M556" s="47" t="str">
        <f t="shared" si="26"/>
        <v>是</v>
      </c>
    </row>
    <row r="557" s="11" customFormat="1" ht="18.95" customHeight="1" spans="1:13">
      <c r="A557" s="29" t="s">
        <v>165</v>
      </c>
      <c r="B557" s="30" t="s">
        <v>165</v>
      </c>
      <c r="C557" s="30" t="s">
        <v>1078</v>
      </c>
      <c r="D557" s="31" t="s">
        <v>1100</v>
      </c>
      <c r="E557" s="30" t="s">
        <v>176</v>
      </c>
      <c r="F557" s="39" t="s">
        <v>1099</v>
      </c>
      <c r="G557" s="36">
        <v>17500</v>
      </c>
      <c r="H557" s="37" t="e">
        <f>VLOOKUP(F557,#REF!,2,0)</f>
        <v>#REF!</v>
      </c>
      <c r="I557" s="36"/>
      <c r="J557" s="36">
        <f>VLOOKUP(F557,'数据-全省决算数!'!$B:$C,2,0)</f>
        <v>29709</v>
      </c>
      <c r="K557" s="49" t="str">
        <f t="shared" si="24"/>
        <v/>
      </c>
      <c r="L557" s="47" t="e">
        <f t="shared" si="25"/>
        <v>#REF!</v>
      </c>
      <c r="M557" s="47" t="str">
        <f t="shared" si="26"/>
        <v>是</v>
      </c>
    </row>
    <row r="558" s="11" customFormat="1" ht="18.95" customHeight="1" spans="1:13">
      <c r="A558" s="29" t="s">
        <v>165</v>
      </c>
      <c r="B558" s="700" t="s">
        <v>1076</v>
      </c>
      <c r="C558" s="30"/>
      <c r="D558" s="31" t="s">
        <v>1102</v>
      </c>
      <c r="E558" s="30"/>
      <c r="F558" s="61" t="s">
        <v>1101</v>
      </c>
      <c r="G558" s="45">
        <f>SUMIF($C557:$C1857,$D558,$G557:$G1857)</f>
        <v>172102</v>
      </c>
      <c r="H558" s="37" t="e">
        <f>VLOOKUP(F558,#REF!,2,0)</f>
        <v>#REF!</v>
      </c>
      <c r="I558" s="45"/>
      <c r="J558" s="36">
        <f>VLOOKUP(F558,'数据-全省决算数!'!$B:$C,2,0)</f>
        <v>196914</v>
      </c>
      <c r="K558" s="46" t="str">
        <f t="shared" si="24"/>
        <v/>
      </c>
      <c r="L558" s="47" t="e">
        <f t="shared" si="25"/>
        <v>#REF!</v>
      </c>
      <c r="M558" s="47" t="str">
        <f t="shared" si="26"/>
        <v>是</v>
      </c>
    </row>
    <row r="559" s="11" customFormat="1" ht="18.95" customHeight="1" spans="1:13">
      <c r="A559" s="29" t="s">
        <v>165</v>
      </c>
      <c r="B559" s="30" t="s">
        <v>165</v>
      </c>
      <c r="C559" s="30" t="s">
        <v>1102</v>
      </c>
      <c r="D559" s="31" t="s">
        <v>1103</v>
      </c>
      <c r="E559" s="30" t="s">
        <v>176</v>
      </c>
      <c r="F559" s="35" t="s">
        <v>170</v>
      </c>
      <c r="G559" s="36">
        <v>34172</v>
      </c>
      <c r="H559" s="37" t="e">
        <f>VLOOKUP(F559,#REF!,2,0)</f>
        <v>#REF!</v>
      </c>
      <c r="I559" s="36"/>
      <c r="J559" s="36">
        <f>VLOOKUP(F559,'数据-全省决算数!'!$B:$C,2,0)</f>
        <v>75262</v>
      </c>
      <c r="K559" s="49" t="str">
        <f t="shared" si="24"/>
        <v/>
      </c>
      <c r="L559" s="47" t="e">
        <f t="shared" si="25"/>
        <v>#REF!</v>
      </c>
      <c r="M559" s="47" t="str">
        <f t="shared" si="26"/>
        <v>是</v>
      </c>
    </row>
    <row r="560" s="11" customFormat="1" ht="18.95" customHeight="1" spans="1:13">
      <c r="A560" s="29" t="s">
        <v>165</v>
      </c>
      <c r="B560" s="30" t="s">
        <v>165</v>
      </c>
      <c r="C560" s="30" t="s">
        <v>1102</v>
      </c>
      <c r="D560" s="31" t="s">
        <v>1104</v>
      </c>
      <c r="E560" s="30" t="s">
        <v>176</v>
      </c>
      <c r="F560" s="60" t="s">
        <v>172</v>
      </c>
      <c r="G560" s="36">
        <v>4063</v>
      </c>
      <c r="H560" s="37" t="e">
        <f>VLOOKUP(F560,#REF!,2,0)</f>
        <v>#REF!</v>
      </c>
      <c r="I560" s="36"/>
      <c r="J560" s="36">
        <f>VLOOKUP(F560,'数据-全省决算数!'!$B:$C,2,0)</f>
        <v>10673</v>
      </c>
      <c r="K560" s="49" t="str">
        <f t="shared" si="24"/>
        <v/>
      </c>
      <c r="L560" s="47" t="e">
        <f t="shared" si="25"/>
        <v>#REF!</v>
      </c>
      <c r="M560" s="47" t="str">
        <f t="shared" si="26"/>
        <v>是</v>
      </c>
    </row>
    <row r="561" s="11" customFormat="1" ht="18.95" customHeight="1" spans="1:13">
      <c r="A561" s="29" t="s">
        <v>165</v>
      </c>
      <c r="B561" s="30" t="s">
        <v>165</v>
      </c>
      <c r="C561" s="30" t="s">
        <v>1102</v>
      </c>
      <c r="D561" s="31" t="s">
        <v>1105</v>
      </c>
      <c r="E561" s="30" t="s">
        <v>176</v>
      </c>
      <c r="F561" s="60" t="s">
        <v>174</v>
      </c>
      <c r="G561" s="36">
        <v>643</v>
      </c>
      <c r="H561" s="37" t="e">
        <f>VLOOKUP(F561,#REF!,2,0)</f>
        <v>#REF!</v>
      </c>
      <c r="I561" s="36"/>
      <c r="J561" s="36">
        <f>VLOOKUP(F561,'数据-全省决算数!'!$B:$C,2,0)</f>
        <v>802</v>
      </c>
      <c r="K561" s="49" t="str">
        <f t="shared" si="24"/>
        <v/>
      </c>
      <c r="L561" s="47" t="e">
        <f t="shared" si="25"/>
        <v>#REF!</v>
      </c>
      <c r="M561" s="47" t="str">
        <f t="shared" si="26"/>
        <v>是</v>
      </c>
    </row>
    <row r="562" s="11" customFormat="1" ht="18.95" customHeight="1" spans="1:13">
      <c r="A562" s="29" t="s">
        <v>165</v>
      </c>
      <c r="B562" s="30" t="s">
        <v>165</v>
      </c>
      <c r="C562" s="30" t="s">
        <v>1102</v>
      </c>
      <c r="D562" s="31" t="s">
        <v>1107</v>
      </c>
      <c r="E562" s="30" t="s">
        <v>176</v>
      </c>
      <c r="F562" s="60" t="s">
        <v>1106</v>
      </c>
      <c r="G562" s="36">
        <v>5514</v>
      </c>
      <c r="H562" s="37" t="e">
        <f>VLOOKUP(F562,#REF!,2,0)</f>
        <v>#REF!</v>
      </c>
      <c r="I562" s="36"/>
      <c r="J562" s="36">
        <f>VLOOKUP(F562,'数据-全省决算数!'!$B:$C,2,0)</f>
        <v>6949</v>
      </c>
      <c r="K562" s="49" t="str">
        <f t="shared" si="24"/>
        <v/>
      </c>
      <c r="L562" s="47" t="e">
        <f t="shared" si="25"/>
        <v>#REF!</v>
      </c>
      <c r="M562" s="47" t="str">
        <f t="shared" si="26"/>
        <v>是</v>
      </c>
    </row>
    <row r="563" s="11" customFormat="1" ht="18.95" customHeight="1" spans="1:13">
      <c r="A563" s="29" t="s">
        <v>165</v>
      </c>
      <c r="B563" s="30" t="s">
        <v>165</v>
      </c>
      <c r="C563" s="30" t="s">
        <v>1102</v>
      </c>
      <c r="D563" s="31" t="s">
        <v>1109</v>
      </c>
      <c r="E563" s="30" t="s">
        <v>176</v>
      </c>
      <c r="F563" s="60" t="s">
        <v>1108</v>
      </c>
      <c r="G563" s="36">
        <v>63579</v>
      </c>
      <c r="H563" s="37" t="e">
        <f>VLOOKUP(F563,#REF!,2,0)</f>
        <v>#REF!</v>
      </c>
      <c r="I563" s="36"/>
      <c r="J563" s="36">
        <f>VLOOKUP(F563,'数据-全省决算数!'!$B:$C,2,0)</f>
        <v>66191</v>
      </c>
      <c r="K563" s="49" t="str">
        <f t="shared" si="24"/>
        <v/>
      </c>
      <c r="L563" s="47" t="e">
        <f t="shared" si="25"/>
        <v>#REF!</v>
      </c>
      <c r="M563" s="47" t="str">
        <f t="shared" si="26"/>
        <v>是</v>
      </c>
    </row>
    <row r="564" s="11" customFormat="1" ht="18.95" customHeight="1" spans="1:13">
      <c r="A564" s="29" t="s">
        <v>165</v>
      </c>
      <c r="B564" s="30" t="s">
        <v>165</v>
      </c>
      <c r="C564" s="30" t="s">
        <v>1102</v>
      </c>
      <c r="D564" s="31" t="s">
        <v>1111</v>
      </c>
      <c r="E564" s="30" t="s">
        <v>176</v>
      </c>
      <c r="F564" s="60" t="s">
        <v>1110</v>
      </c>
      <c r="G564" s="36">
        <v>210</v>
      </c>
      <c r="H564" s="37" t="e">
        <f>VLOOKUP(F564,#REF!,2,0)</f>
        <v>#REF!</v>
      </c>
      <c r="I564" s="36"/>
      <c r="J564" s="36">
        <f>VLOOKUP(F564,'数据-全省决算数!'!$B:$C,2,0)</f>
        <v>199</v>
      </c>
      <c r="K564" s="49" t="str">
        <f t="shared" si="24"/>
        <v/>
      </c>
      <c r="L564" s="47" t="e">
        <f t="shared" si="25"/>
        <v>#REF!</v>
      </c>
      <c r="M564" s="47" t="str">
        <f t="shared" si="26"/>
        <v>是</v>
      </c>
    </row>
    <row r="565" s="11" customFormat="1" ht="18.95" customHeight="1" spans="1:13">
      <c r="A565" s="29" t="s">
        <v>165</v>
      </c>
      <c r="B565" s="30"/>
      <c r="C565" s="30" t="s">
        <v>1102</v>
      </c>
      <c r="D565" s="31" t="s">
        <v>1113</v>
      </c>
      <c r="E565" s="30" t="s">
        <v>176</v>
      </c>
      <c r="F565" s="60" t="s">
        <v>1112</v>
      </c>
      <c r="G565" s="36">
        <v>891</v>
      </c>
      <c r="H565" s="37" t="e">
        <f>VLOOKUP(F565,#REF!,2,0)</f>
        <v>#REF!</v>
      </c>
      <c r="I565" s="36"/>
      <c r="J565" s="36">
        <f>VLOOKUP(F565,'数据-全省决算数!'!$B:$C,2,0)</f>
        <v>7243</v>
      </c>
      <c r="K565" s="49" t="str">
        <f t="shared" si="24"/>
        <v/>
      </c>
      <c r="L565" s="47" t="e">
        <f t="shared" si="25"/>
        <v>#REF!</v>
      </c>
      <c r="M565" s="47" t="str">
        <f t="shared" si="26"/>
        <v>是</v>
      </c>
    </row>
    <row r="566" s="11" customFormat="1" ht="18.95" customHeight="1" spans="1:13">
      <c r="A566" s="29" t="s">
        <v>165</v>
      </c>
      <c r="B566" s="30" t="s">
        <v>165</v>
      </c>
      <c r="C566" s="30" t="s">
        <v>1102</v>
      </c>
      <c r="D566" s="31" t="s">
        <v>1115</v>
      </c>
      <c r="E566" s="30" t="s">
        <v>176</v>
      </c>
      <c r="F566" s="60" t="s">
        <v>1114</v>
      </c>
      <c r="G566" s="36">
        <v>23466</v>
      </c>
      <c r="H566" s="37" t="e">
        <f>VLOOKUP(F566,#REF!,2,0)</f>
        <v>#REF!</v>
      </c>
      <c r="I566" s="36"/>
      <c r="J566" s="36">
        <f>VLOOKUP(F566,'数据-全省决算数!'!$B:$C,2,0)</f>
        <v>33419</v>
      </c>
      <c r="K566" s="49" t="str">
        <f t="shared" si="24"/>
        <v/>
      </c>
      <c r="L566" s="47" t="e">
        <f t="shared" si="25"/>
        <v>#REF!</v>
      </c>
      <c r="M566" s="47" t="str">
        <f t="shared" si="26"/>
        <v>是</v>
      </c>
    </row>
    <row r="567" s="11" customFormat="1" ht="18.95" customHeight="1" spans="1:13">
      <c r="A567" s="29" t="s">
        <v>165</v>
      </c>
      <c r="B567" s="30" t="s">
        <v>165</v>
      </c>
      <c r="C567" s="30" t="s">
        <v>1102</v>
      </c>
      <c r="D567" s="31" t="s">
        <v>1117</v>
      </c>
      <c r="E567" s="30" t="s">
        <v>176</v>
      </c>
      <c r="F567" s="60" t="s">
        <v>1116</v>
      </c>
      <c r="G567" s="36">
        <v>2578</v>
      </c>
      <c r="H567" s="37" t="e">
        <f>VLOOKUP(F567,#REF!,2,0)</f>
        <v>#REF!</v>
      </c>
      <c r="I567" s="36"/>
      <c r="J567" s="36">
        <f>VLOOKUP(F567,'数据-全省决算数!'!$B:$C,2,0)</f>
        <v>2409</v>
      </c>
      <c r="K567" s="49" t="str">
        <f t="shared" si="24"/>
        <v/>
      </c>
      <c r="L567" s="47" t="e">
        <f t="shared" si="25"/>
        <v>#REF!</v>
      </c>
      <c r="M567" s="47" t="str">
        <f t="shared" si="26"/>
        <v>是</v>
      </c>
    </row>
    <row r="568" s="11" customFormat="1" ht="18.95" customHeight="1" spans="1:13">
      <c r="A568" s="29" t="s">
        <v>165</v>
      </c>
      <c r="B568" s="30" t="s">
        <v>165</v>
      </c>
      <c r="C568" s="30" t="s">
        <v>1102</v>
      </c>
      <c r="D568" s="31" t="s">
        <v>1119</v>
      </c>
      <c r="E568" s="30" t="s">
        <v>176</v>
      </c>
      <c r="F568" s="60" t="s">
        <v>1118</v>
      </c>
      <c r="G568" s="36">
        <v>36986</v>
      </c>
      <c r="H568" s="37" t="e">
        <f>VLOOKUP(F568,#REF!,2,0)</f>
        <v>#REF!</v>
      </c>
      <c r="I568" s="36"/>
      <c r="J568" s="36">
        <f>VLOOKUP(F568,'数据-全省决算数!'!$B:$C,2,0)</f>
        <v>32115</v>
      </c>
      <c r="K568" s="49" t="str">
        <f t="shared" si="24"/>
        <v/>
      </c>
      <c r="L568" s="47" t="e">
        <f t="shared" si="25"/>
        <v>#REF!</v>
      </c>
      <c r="M568" s="47" t="str">
        <f t="shared" si="26"/>
        <v>是</v>
      </c>
    </row>
    <row r="569" s="11" customFormat="1" ht="18.95" customHeight="1" spans="1:13">
      <c r="A569" s="29" t="s">
        <v>165</v>
      </c>
      <c r="B569" s="700" t="s">
        <v>1076</v>
      </c>
      <c r="C569" s="30"/>
      <c r="D569" s="31" t="s">
        <v>1121</v>
      </c>
      <c r="E569" s="30"/>
      <c r="F569" s="61" t="s">
        <v>1120</v>
      </c>
      <c r="G569" s="45">
        <f>SUMIF($C568:$C1868,$D569,$G568:$G1868)</f>
        <v>1246695</v>
      </c>
      <c r="H569" s="37" t="e">
        <f>VLOOKUP(F569,#REF!,2,0)</f>
        <v>#REF!</v>
      </c>
      <c r="I569" s="45"/>
      <c r="J569" s="36">
        <f>VLOOKUP(F569,'数据-全省决算数!'!$B:$C,2,0)</f>
        <v>1546603</v>
      </c>
      <c r="K569" s="46" t="str">
        <f t="shared" si="24"/>
        <v/>
      </c>
      <c r="L569" s="47" t="e">
        <f t="shared" si="25"/>
        <v>#REF!</v>
      </c>
      <c r="M569" s="47" t="str">
        <f t="shared" si="26"/>
        <v>是</v>
      </c>
    </row>
    <row r="570" s="11" customFormat="1" ht="18.95" customHeight="1" spans="1:13">
      <c r="A570" s="29" t="s">
        <v>165</v>
      </c>
      <c r="B570" s="30" t="s">
        <v>165</v>
      </c>
      <c r="C570" s="30" t="s">
        <v>1121</v>
      </c>
      <c r="D570" s="31" t="s">
        <v>1123</v>
      </c>
      <c r="E570" s="30" t="s">
        <v>176</v>
      </c>
      <c r="F570" s="60" t="s">
        <v>1122</v>
      </c>
      <c r="G570" s="36">
        <v>768999</v>
      </c>
      <c r="H570" s="37" t="e">
        <f>VLOOKUP(F570,#REF!,2,0)</f>
        <v>#REF!</v>
      </c>
      <c r="I570" s="36"/>
      <c r="J570" s="36">
        <f>VLOOKUP(F570,'数据-全省决算数!'!$B:$C,2,0)</f>
        <v>901054</v>
      </c>
      <c r="K570" s="49" t="str">
        <f t="shared" si="24"/>
        <v/>
      </c>
      <c r="L570" s="47" t="e">
        <f t="shared" si="25"/>
        <v>#REF!</v>
      </c>
      <c r="M570" s="47" t="str">
        <f t="shared" si="26"/>
        <v>是</v>
      </c>
    </row>
    <row r="571" s="11" customFormat="1" ht="18.95" customHeight="1" spans="1:13">
      <c r="A571" s="29" t="s">
        <v>165</v>
      </c>
      <c r="B571" s="30" t="s">
        <v>165</v>
      </c>
      <c r="C571" s="30" t="s">
        <v>1121</v>
      </c>
      <c r="D571" s="31" t="s">
        <v>1125</v>
      </c>
      <c r="E571" s="30" t="s">
        <v>176</v>
      </c>
      <c r="F571" s="60" t="s">
        <v>1124</v>
      </c>
      <c r="G571" s="36">
        <v>6867</v>
      </c>
      <c r="H571" s="37" t="e">
        <f>VLOOKUP(F571,#REF!,2,0)</f>
        <v>#REF!</v>
      </c>
      <c r="I571" s="36"/>
      <c r="J571" s="36">
        <f>VLOOKUP(F571,'数据-全省决算数!'!$B:$C,2,0)</f>
        <v>7059</v>
      </c>
      <c r="K571" s="49" t="str">
        <f t="shared" si="24"/>
        <v/>
      </c>
      <c r="L571" s="47" t="e">
        <f t="shared" si="25"/>
        <v>#REF!</v>
      </c>
      <c r="M571" s="47" t="str">
        <f t="shared" si="26"/>
        <v>是</v>
      </c>
    </row>
    <row r="572" s="11" customFormat="1" ht="18.95" customHeight="1" spans="1:13">
      <c r="A572" s="29" t="s">
        <v>165</v>
      </c>
      <c r="B572" s="30" t="s">
        <v>165</v>
      </c>
      <c r="C572" s="30" t="s">
        <v>1121</v>
      </c>
      <c r="D572" s="699" t="s">
        <v>1127</v>
      </c>
      <c r="E572" s="30" t="s">
        <v>176</v>
      </c>
      <c r="F572" s="60" t="s">
        <v>1126</v>
      </c>
      <c r="G572" s="36">
        <v>10648</v>
      </c>
      <c r="H572" s="37" t="e">
        <f>VLOOKUP(F572,#REF!,2,0)</f>
        <v>#REF!</v>
      </c>
      <c r="I572" s="36"/>
      <c r="J572" s="36">
        <f>VLOOKUP(F572,'数据-全省决算数!'!$B:$C,2,0)</f>
        <v>11887</v>
      </c>
      <c r="K572" s="49" t="str">
        <f t="shared" si="24"/>
        <v/>
      </c>
      <c r="L572" s="47" t="e">
        <f t="shared" si="25"/>
        <v>#REF!</v>
      </c>
      <c r="M572" s="47" t="str">
        <f t="shared" si="26"/>
        <v>是</v>
      </c>
    </row>
    <row r="573" s="11" customFormat="1" ht="18.95" customHeight="1" spans="1:13">
      <c r="A573" s="29" t="s">
        <v>165</v>
      </c>
      <c r="B573" s="30" t="s">
        <v>165</v>
      </c>
      <c r="C573" s="30" t="s">
        <v>1121</v>
      </c>
      <c r="D573" s="31" t="s">
        <v>1129</v>
      </c>
      <c r="E573" s="30" t="s">
        <v>176</v>
      </c>
      <c r="F573" s="60" t="s">
        <v>1128</v>
      </c>
      <c r="G573" s="36">
        <v>8043</v>
      </c>
      <c r="H573" s="37" t="e">
        <f>VLOOKUP(F573,#REF!,2,0)</f>
        <v>#REF!</v>
      </c>
      <c r="I573" s="36"/>
      <c r="J573" s="36">
        <f>VLOOKUP(F573,'数据-全省决算数!'!$B:$C,2,0)</f>
        <v>9258</v>
      </c>
      <c r="K573" s="49" t="str">
        <f t="shared" si="24"/>
        <v/>
      </c>
      <c r="L573" s="47" t="e">
        <f t="shared" si="25"/>
        <v>#REF!</v>
      </c>
      <c r="M573" s="47" t="str">
        <f t="shared" si="26"/>
        <v>是</v>
      </c>
    </row>
    <row r="574" s="11" customFormat="1" ht="18.95" customHeight="1" spans="1:13">
      <c r="A574" s="29" t="s">
        <v>165</v>
      </c>
      <c r="B574" s="30"/>
      <c r="C574" s="30" t="s">
        <v>1121</v>
      </c>
      <c r="D574" s="31" t="s">
        <v>1131</v>
      </c>
      <c r="E574" s="30" t="s">
        <v>176</v>
      </c>
      <c r="F574" s="60" t="s">
        <v>1130</v>
      </c>
      <c r="G574" s="36">
        <v>5556</v>
      </c>
      <c r="H574" s="37" t="e">
        <f>VLOOKUP(F574,#REF!,2,0)</f>
        <v>#REF!</v>
      </c>
      <c r="I574" s="36"/>
      <c r="J574" s="36">
        <f>VLOOKUP(F574,'数据-全省决算数!'!$B:$C,2,0)</f>
        <v>7383</v>
      </c>
      <c r="K574" s="49" t="str">
        <f t="shared" si="24"/>
        <v/>
      </c>
      <c r="L574" s="47" t="e">
        <f t="shared" si="25"/>
        <v>#REF!</v>
      </c>
      <c r="M574" s="47" t="str">
        <f t="shared" si="26"/>
        <v>是</v>
      </c>
    </row>
    <row r="575" s="11" customFormat="1" ht="18.95" customHeight="1" spans="1:13">
      <c r="A575" s="29" t="s">
        <v>165</v>
      </c>
      <c r="B575" s="30" t="s">
        <v>165</v>
      </c>
      <c r="C575" s="30" t="s">
        <v>1121</v>
      </c>
      <c r="D575" s="31" t="s">
        <v>1133</v>
      </c>
      <c r="E575" s="30" t="s">
        <v>176</v>
      </c>
      <c r="F575" s="60" t="s">
        <v>3278</v>
      </c>
      <c r="G575" s="36">
        <v>405910</v>
      </c>
      <c r="H575" s="37" t="e">
        <f>VLOOKUP(F575,#REF!,2,0)</f>
        <v>#REF!</v>
      </c>
      <c r="I575" s="36"/>
      <c r="J575" s="36">
        <f>VLOOKUP(F575,'数据-全省决算数!'!$B:$C,2,0)</f>
        <v>562547</v>
      </c>
      <c r="K575" s="49" t="str">
        <f t="shared" si="24"/>
        <v/>
      </c>
      <c r="L575" s="47" t="e">
        <f t="shared" si="25"/>
        <v>#REF!</v>
      </c>
      <c r="M575" s="47" t="str">
        <f t="shared" si="26"/>
        <v>是</v>
      </c>
    </row>
    <row r="576" s="11" customFormat="1" ht="18.95" customHeight="1" spans="1:13">
      <c r="A576" s="29" t="s">
        <v>165</v>
      </c>
      <c r="B576" s="30" t="s">
        <v>165</v>
      </c>
      <c r="C576" s="30" t="s">
        <v>1121</v>
      </c>
      <c r="D576" s="31" t="s">
        <v>1135</v>
      </c>
      <c r="E576" s="30" t="s">
        <v>176</v>
      </c>
      <c r="F576" s="60" t="s">
        <v>1134</v>
      </c>
      <c r="G576" s="36">
        <v>40672</v>
      </c>
      <c r="H576" s="37" t="e">
        <f>VLOOKUP(F576,#REF!,2,0)</f>
        <v>#REF!</v>
      </c>
      <c r="I576" s="36"/>
      <c r="J576" s="36">
        <f>VLOOKUP(F576,'数据-全省决算数!'!$B:$C,2,0)</f>
        <v>47415</v>
      </c>
      <c r="K576" s="49" t="str">
        <f t="shared" si="24"/>
        <v/>
      </c>
      <c r="L576" s="47" t="e">
        <f t="shared" si="25"/>
        <v>#REF!</v>
      </c>
      <c r="M576" s="47" t="str">
        <f t="shared" si="26"/>
        <v>是</v>
      </c>
    </row>
    <row r="577" s="11" customFormat="1" ht="18.95" customHeight="1" spans="1:13">
      <c r="A577" s="29" t="s">
        <v>165</v>
      </c>
      <c r="B577" s="700" t="s">
        <v>1076</v>
      </c>
      <c r="C577" s="30"/>
      <c r="D577" s="31" t="s">
        <v>1137</v>
      </c>
      <c r="E577" s="30"/>
      <c r="F577" s="61" t="s">
        <v>1136</v>
      </c>
      <c r="G577" s="45">
        <f>SUMIF($C576:$C1876,$D577,$G576:$G1876)</f>
        <v>1771692</v>
      </c>
      <c r="H577" s="37" t="e">
        <f>VLOOKUP(F577,#REF!,2,0)</f>
        <v>#REF!</v>
      </c>
      <c r="I577" s="45"/>
      <c r="J577" s="36">
        <f>VLOOKUP(F577,'数据-全省决算数!'!$B:$C,2,0)</f>
        <v>2176634</v>
      </c>
      <c r="K577" s="55" t="str">
        <f t="shared" si="24"/>
        <v/>
      </c>
      <c r="L577" s="47" t="e">
        <f t="shared" si="25"/>
        <v>#REF!</v>
      </c>
      <c r="M577" s="47" t="str">
        <f t="shared" si="26"/>
        <v>是</v>
      </c>
    </row>
    <row r="578" s="11" customFormat="1" ht="18.95" customHeight="1" spans="1:13">
      <c r="A578" s="29" t="s">
        <v>165</v>
      </c>
      <c r="B578" s="30" t="s">
        <v>165</v>
      </c>
      <c r="C578" s="30" t="s">
        <v>1137</v>
      </c>
      <c r="D578" s="31" t="s">
        <v>1139</v>
      </c>
      <c r="E578" s="30" t="s">
        <v>176</v>
      </c>
      <c r="F578" s="60" t="s">
        <v>1138</v>
      </c>
      <c r="G578" s="36">
        <v>504970</v>
      </c>
      <c r="H578" s="37" t="e">
        <f>VLOOKUP(F578,#REF!,2,0)</f>
        <v>#REF!</v>
      </c>
      <c r="I578" s="36"/>
      <c r="J578" s="36">
        <f>VLOOKUP(F578,'数据-全省决算数!'!$B:$C,2,0)</f>
        <v>624860</v>
      </c>
      <c r="K578" s="49" t="str">
        <f t="shared" si="24"/>
        <v/>
      </c>
      <c r="L578" s="47" t="e">
        <f t="shared" si="25"/>
        <v>#REF!</v>
      </c>
      <c r="M578" s="47" t="str">
        <f t="shared" si="26"/>
        <v>是</v>
      </c>
    </row>
    <row r="579" s="11" customFormat="1" ht="18.95" customHeight="1" spans="1:13">
      <c r="A579" s="29" t="s">
        <v>165</v>
      </c>
      <c r="B579" s="30"/>
      <c r="C579" s="30" t="s">
        <v>1137</v>
      </c>
      <c r="D579" s="31" t="s">
        <v>1141</v>
      </c>
      <c r="E579" s="30" t="s">
        <v>176</v>
      </c>
      <c r="F579" s="60" t="s">
        <v>1140</v>
      </c>
      <c r="G579" s="36">
        <v>1112594</v>
      </c>
      <c r="H579" s="37" t="e">
        <f>VLOOKUP(F579,#REF!,2,0)</f>
        <v>#REF!</v>
      </c>
      <c r="I579" s="36"/>
      <c r="J579" s="36">
        <f>VLOOKUP(F579,'数据-全省决算数!'!$B:$C,2,0)</f>
        <v>1398332</v>
      </c>
      <c r="K579" s="49" t="str">
        <f t="shared" si="24"/>
        <v/>
      </c>
      <c r="L579" s="47" t="e">
        <f t="shared" si="25"/>
        <v>#REF!</v>
      </c>
      <c r="M579" s="47" t="str">
        <f t="shared" si="26"/>
        <v>是</v>
      </c>
    </row>
    <row r="580" s="11" customFormat="1" ht="18.95" customHeight="1" spans="1:13">
      <c r="A580" s="29" t="s">
        <v>165</v>
      </c>
      <c r="B580" s="30" t="s">
        <v>165</v>
      </c>
      <c r="C580" s="30" t="s">
        <v>1137</v>
      </c>
      <c r="D580" s="31" t="s">
        <v>1143</v>
      </c>
      <c r="E580" s="30" t="s">
        <v>176</v>
      </c>
      <c r="F580" s="60" t="s">
        <v>1142</v>
      </c>
      <c r="G580" s="36">
        <v>15009</v>
      </c>
      <c r="H580" s="37" t="e">
        <f>VLOOKUP(F580,#REF!,2,0)</f>
        <v>#REF!</v>
      </c>
      <c r="I580" s="36"/>
      <c r="J580" s="36">
        <f>VLOOKUP(F580,'数据-全省决算数!'!$B:$C,2,0)</f>
        <v>18161</v>
      </c>
      <c r="K580" s="49" t="str">
        <f>IF(ISERROR(H580/G580-1),"",H580/G580-1)</f>
        <v/>
      </c>
      <c r="L580" s="47" t="e">
        <f t="shared" ref="L580:L643" si="27">IF(F580&lt;&gt;"",IF(SUM(G580:H580)&lt;&gt;0,"是","否"),"空")</f>
        <v>#REF!</v>
      </c>
      <c r="M580" s="47" t="str">
        <f t="shared" ref="M580:M643" si="28">IF(C580&lt;&gt;"",IF(OR(LEFT(C580,3)="205",LEFT(C580,3)="206",LEFT(C580,3)="207",LEFT(C580,3)="208",LEFT(C580,3)="210",LEFT(C580,3)="213"),"是","否"),"是")</f>
        <v>是</v>
      </c>
    </row>
    <row r="581" s="11" customFormat="1" ht="18.95" customHeight="1" spans="1:13">
      <c r="A581" s="29" t="s">
        <v>165</v>
      </c>
      <c r="B581" s="30" t="s">
        <v>165</v>
      </c>
      <c r="C581" s="30" t="s">
        <v>1137</v>
      </c>
      <c r="D581" s="31" t="s">
        <v>1145</v>
      </c>
      <c r="E581" s="30" t="s">
        <v>176</v>
      </c>
      <c r="F581" s="60" t="s">
        <v>1144</v>
      </c>
      <c r="G581" s="36">
        <v>57884</v>
      </c>
      <c r="H581" s="37" t="e">
        <f>VLOOKUP(F581,#REF!,2,0)</f>
        <v>#REF!</v>
      </c>
      <c r="I581" s="36"/>
      <c r="J581" s="36">
        <f>VLOOKUP(F581,'数据-全省决算数!'!$B:$C,2,0)</f>
        <v>76142</v>
      </c>
      <c r="K581" s="49" t="str">
        <f>IF(ISERROR(H581/G581-1),"",H581/G581-1)</f>
        <v/>
      </c>
      <c r="L581" s="47" t="e">
        <f t="shared" si="27"/>
        <v>#REF!</v>
      </c>
      <c r="M581" s="47" t="str">
        <f t="shared" si="28"/>
        <v>是</v>
      </c>
    </row>
    <row r="582" s="11" customFormat="1" ht="18.95" customHeight="1" spans="1:13">
      <c r="A582" s="29" t="s">
        <v>165</v>
      </c>
      <c r="B582" s="30" t="s">
        <v>165</v>
      </c>
      <c r="C582" s="30" t="s">
        <v>1137</v>
      </c>
      <c r="D582" s="31" t="s">
        <v>1147</v>
      </c>
      <c r="E582" s="30" t="s">
        <v>176</v>
      </c>
      <c r="F582" s="60" t="s">
        <v>1146</v>
      </c>
      <c r="G582" s="36">
        <v>81235</v>
      </c>
      <c r="H582" s="37" t="e">
        <f>VLOOKUP(F582,#REF!,2,0)</f>
        <v>#REF!</v>
      </c>
      <c r="I582" s="36"/>
      <c r="J582" s="36">
        <f>VLOOKUP(F582,'数据-全省决算数!'!$B:$C,2,0)</f>
        <v>59139</v>
      </c>
      <c r="K582" s="49" t="str">
        <f>IF(ISERROR(H582/G582-1),"",H582/G582-1)</f>
        <v/>
      </c>
      <c r="L582" s="47" t="e">
        <f t="shared" si="27"/>
        <v>#REF!</v>
      </c>
      <c r="M582" s="47" t="str">
        <f t="shared" si="28"/>
        <v>是</v>
      </c>
    </row>
    <row r="583" s="11" customFormat="1" ht="18.95" customHeight="1" spans="1:13">
      <c r="A583" s="29" t="s">
        <v>165</v>
      </c>
      <c r="B583" s="30" t="s">
        <v>1076</v>
      </c>
      <c r="C583" s="30" t="s">
        <v>165</v>
      </c>
      <c r="D583" s="31" t="s">
        <v>1149</v>
      </c>
      <c r="E583" s="30" t="s">
        <v>165</v>
      </c>
      <c r="F583" s="61" t="s">
        <v>1148</v>
      </c>
      <c r="G583" s="45">
        <f>SUMIF($C582:$C1882,$D583,$G582:$G1882)</f>
        <v>38965</v>
      </c>
      <c r="H583" s="37" t="e">
        <f>VLOOKUP(F583,#REF!,2,0)</f>
        <v>#REF!</v>
      </c>
      <c r="I583" s="45"/>
      <c r="J583" s="36">
        <f>VLOOKUP(F583,'数据-全省决算数!'!$B:$C,2,0)</f>
        <v>3584</v>
      </c>
      <c r="K583" s="46" t="str">
        <f>IF(ISERROR(H583/G583-1),"",H583/G583-1)</f>
        <v/>
      </c>
      <c r="L583" s="47" t="e">
        <f t="shared" si="27"/>
        <v>#REF!</v>
      </c>
      <c r="M583" s="47" t="str">
        <f t="shared" si="28"/>
        <v>是</v>
      </c>
    </row>
    <row r="584" s="11" customFormat="1" ht="18.95" customHeight="1" spans="1:13">
      <c r="A584" s="29" t="s">
        <v>165</v>
      </c>
      <c r="B584" s="30" t="s">
        <v>165</v>
      </c>
      <c r="C584" s="700" t="s">
        <v>1149</v>
      </c>
      <c r="D584" s="31" t="s">
        <v>1151</v>
      </c>
      <c r="E584" s="30" t="s">
        <v>176</v>
      </c>
      <c r="F584" s="60" t="s">
        <v>1150</v>
      </c>
      <c r="G584" s="36">
        <v>31745</v>
      </c>
      <c r="H584" s="37" t="e">
        <f>VLOOKUP(F584,#REF!,2,0)</f>
        <v>#REF!</v>
      </c>
      <c r="I584" s="36"/>
      <c r="J584" s="36">
        <f>VLOOKUP(F584,'数据-全省决算数!'!$B:$C,2,0)</f>
        <v>3004</v>
      </c>
      <c r="K584" s="49" t="str">
        <f t="shared" ref="K584:K647" si="29">IF(ISERROR(H584/G584-1),"",H584/G584-1)</f>
        <v/>
      </c>
      <c r="L584" s="47" t="e">
        <f t="shared" si="27"/>
        <v>#REF!</v>
      </c>
      <c r="M584" s="47" t="str">
        <f t="shared" si="28"/>
        <v>是</v>
      </c>
    </row>
    <row r="585" s="11" customFormat="1" ht="18.95" customHeight="1" spans="1:13">
      <c r="A585" s="29" t="s">
        <v>165</v>
      </c>
      <c r="B585" s="30" t="s">
        <v>165</v>
      </c>
      <c r="C585" s="700" t="s">
        <v>1149</v>
      </c>
      <c r="D585" s="31" t="s">
        <v>1153</v>
      </c>
      <c r="E585" s="30" t="s">
        <v>176</v>
      </c>
      <c r="F585" s="60" t="s">
        <v>1152</v>
      </c>
      <c r="G585" s="36">
        <v>0</v>
      </c>
      <c r="H585" s="36">
        <v>0</v>
      </c>
      <c r="I585" s="36"/>
      <c r="J585" s="36"/>
      <c r="K585" s="49" t="str">
        <f t="shared" si="29"/>
        <v/>
      </c>
      <c r="L585" s="47" t="str">
        <f t="shared" si="27"/>
        <v>否</v>
      </c>
      <c r="M585" s="47" t="str">
        <f t="shared" si="28"/>
        <v>是</v>
      </c>
    </row>
    <row r="586" s="11" customFormat="1" ht="18.95" customHeight="1" spans="1:13">
      <c r="A586" s="29" t="s">
        <v>165</v>
      </c>
      <c r="B586" s="30" t="s">
        <v>165</v>
      </c>
      <c r="C586" s="700" t="s">
        <v>1149</v>
      </c>
      <c r="D586" s="31" t="s">
        <v>1155</v>
      </c>
      <c r="E586" s="30" t="s">
        <v>176</v>
      </c>
      <c r="F586" s="60" t="s">
        <v>1154</v>
      </c>
      <c r="G586" s="36">
        <v>7220</v>
      </c>
      <c r="H586" s="37" t="e">
        <f>VLOOKUP(F586,#REF!,2,0)</f>
        <v>#REF!</v>
      </c>
      <c r="I586" s="36"/>
      <c r="J586" s="36">
        <f>VLOOKUP(F586,'数据-全省决算数!'!$B:$C,2,0)</f>
        <v>580</v>
      </c>
      <c r="K586" s="53" t="str">
        <f t="shared" si="29"/>
        <v/>
      </c>
      <c r="L586" s="47" t="e">
        <f t="shared" si="27"/>
        <v>#REF!</v>
      </c>
      <c r="M586" s="47" t="str">
        <f t="shared" si="28"/>
        <v>是</v>
      </c>
    </row>
    <row r="587" s="11" customFormat="1" ht="18.95" customHeight="1" spans="1:13">
      <c r="A587" s="29" t="s">
        <v>165</v>
      </c>
      <c r="B587" s="700" t="s">
        <v>1076</v>
      </c>
      <c r="C587" s="30"/>
      <c r="D587" s="31" t="s">
        <v>1157</v>
      </c>
      <c r="E587" s="30"/>
      <c r="F587" s="61" t="s">
        <v>1156</v>
      </c>
      <c r="G587" s="45">
        <f>SUMIF($C586:$C1886,$D587,$G586:$G1886)</f>
        <v>199874</v>
      </c>
      <c r="H587" s="37" t="e">
        <f>VLOOKUP(F587,#REF!,2,0)</f>
        <v>#REF!</v>
      </c>
      <c r="I587" s="45"/>
      <c r="J587" s="36">
        <f>VLOOKUP(F587,'数据-全省决算数!'!$B:$C,2,0)</f>
        <v>243783</v>
      </c>
      <c r="K587" s="46" t="str">
        <f t="shared" si="29"/>
        <v/>
      </c>
      <c r="L587" s="47" t="e">
        <f t="shared" si="27"/>
        <v>#REF!</v>
      </c>
      <c r="M587" s="47" t="str">
        <f t="shared" si="28"/>
        <v>是</v>
      </c>
    </row>
    <row r="588" s="11" customFormat="1" ht="18.95" customHeight="1" spans="1:13">
      <c r="A588" s="29" t="s">
        <v>165</v>
      </c>
      <c r="B588" s="30" t="s">
        <v>165</v>
      </c>
      <c r="C588" s="30" t="s">
        <v>1157</v>
      </c>
      <c r="D588" s="31" t="s">
        <v>1159</v>
      </c>
      <c r="E588" s="30" t="s">
        <v>176</v>
      </c>
      <c r="F588" s="60" t="s">
        <v>1158</v>
      </c>
      <c r="G588" s="36">
        <v>453</v>
      </c>
      <c r="H588" s="37" t="e">
        <f>VLOOKUP(F588,#REF!,2,0)</f>
        <v>#REF!</v>
      </c>
      <c r="I588" s="36"/>
      <c r="J588" s="36">
        <f>VLOOKUP(F588,'数据-全省决算数!'!$B:$C,2,0)</f>
        <v>429</v>
      </c>
      <c r="K588" s="49" t="str">
        <f t="shared" si="29"/>
        <v/>
      </c>
      <c r="L588" s="47" t="e">
        <f t="shared" si="27"/>
        <v>#REF!</v>
      </c>
      <c r="M588" s="47" t="str">
        <f t="shared" si="28"/>
        <v>是</v>
      </c>
    </row>
    <row r="589" s="11" customFormat="1" ht="18.95" customHeight="1" spans="1:13">
      <c r="A589" s="29" t="s">
        <v>165</v>
      </c>
      <c r="B589" s="30" t="s">
        <v>165</v>
      </c>
      <c r="C589" s="30" t="s">
        <v>1157</v>
      </c>
      <c r="D589" s="31" t="s">
        <v>1161</v>
      </c>
      <c r="E589" s="30" t="s">
        <v>176</v>
      </c>
      <c r="F589" s="60" t="s">
        <v>1160</v>
      </c>
      <c r="G589" s="36">
        <v>2724</v>
      </c>
      <c r="H589" s="37" t="e">
        <f>VLOOKUP(F589,#REF!,2,0)</f>
        <v>#REF!</v>
      </c>
      <c r="I589" s="36"/>
      <c r="J589" s="36">
        <f>VLOOKUP(F589,'数据-全省决算数!'!$B:$C,2,0)</f>
        <v>2459</v>
      </c>
      <c r="K589" s="49" t="str">
        <f t="shared" si="29"/>
        <v/>
      </c>
      <c r="L589" s="47" t="e">
        <f t="shared" si="27"/>
        <v>#REF!</v>
      </c>
      <c r="M589" s="47" t="str">
        <f t="shared" si="28"/>
        <v>是</v>
      </c>
    </row>
    <row r="590" s="11" customFormat="1" ht="18.95" customHeight="1" spans="1:13">
      <c r="A590" s="29" t="s">
        <v>165</v>
      </c>
      <c r="B590" s="30" t="s">
        <v>165</v>
      </c>
      <c r="C590" s="30" t="s">
        <v>1157</v>
      </c>
      <c r="D590" s="31" t="s">
        <v>1163</v>
      </c>
      <c r="E590" s="30" t="s">
        <v>176</v>
      </c>
      <c r="F590" s="60" t="s">
        <v>1162</v>
      </c>
      <c r="G590" s="36">
        <v>0</v>
      </c>
      <c r="H590" s="37" t="e">
        <f>VLOOKUP(F590,#REF!,2,0)</f>
        <v>#REF!</v>
      </c>
      <c r="I590" s="36"/>
      <c r="J590" s="36">
        <f>VLOOKUP(F590,'数据-全省决算数!'!$B:$C,2,0)</f>
        <v>7</v>
      </c>
      <c r="K590" s="49" t="str">
        <f t="shared" si="29"/>
        <v/>
      </c>
      <c r="L590" s="47" t="e">
        <f t="shared" si="27"/>
        <v>#REF!</v>
      </c>
      <c r="M590" s="47" t="str">
        <f t="shared" si="28"/>
        <v>是</v>
      </c>
    </row>
    <row r="591" s="11" customFormat="1" ht="18.95" customHeight="1" spans="1:13">
      <c r="A591" s="29" t="s">
        <v>165</v>
      </c>
      <c r="B591" s="30" t="s">
        <v>165</v>
      </c>
      <c r="C591" s="30" t="s">
        <v>1157</v>
      </c>
      <c r="D591" s="31" t="s">
        <v>1165</v>
      </c>
      <c r="E591" s="30" t="s">
        <v>176</v>
      </c>
      <c r="F591" s="39" t="s">
        <v>1164</v>
      </c>
      <c r="G591" s="36">
        <v>3740</v>
      </c>
      <c r="H591" s="37" t="e">
        <f>VLOOKUP(F591,#REF!,2,0)</f>
        <v>#REF!</v>
      </c>
      <c r="I591" s="36"/>
      <c r="J591" s="36">
        <f>VLOOKUP(F591,'数据-全省决算数!'!$B:$C,2,0)</f>
        <v>4627</v>
      </c>
      <c r="K591" s="49" t="str">
        <f t="shared" si="29"/>
        <v/>
      </c>
      <c r="L591" s="47" t="e">
        <f t="shared" si="27"/>
        <v>#REF!</v>
      </c>
      <c r="M591" s="47" t="str">
        <f t="shared" si="28"/>
        <v>是</v>
      </c>
    </row>
    <row r="592" s="11" customFormat="1" ht="18.95" customHeight="1" spans="1:13">
      <c r="A592" s="29" t="s">
        <v>165</v>
      </c>
      <c r="B592" s="30" t="s">
        <v>165</v>
      </c>
      <c r="C592" s="30" t="s">
        <v>1157</v>
      </c>
      <c r="D592" s="31" t="s">
        <v>1167</v>
      </c>
      <c r="E592" s="30" t="s">
        <v>176</v>
      </c>
      <c r="F592" s="60" t="s">
        <v>1166</v>
      </c>
      <c r="G592" s="36">
        <v>6174</v>
      </c>
      <c r="H592" s="37" t="e">
        <f>VLOOKUP(F592,#REF!,2,0)</f>
        <v>#REF!</v>
      </c>
      <c r="I592" s="36"/>
      <c r="J592" s="36">
        <f>VLOOKUP(F592,'数据-全省决算数!'!$B:$C,2,0)</f>
        <v>7261</v>
      </c>
      <c r="K592" s="49" t="str">
        <f t="shared" si="29"/>
        <v/>
      </c>
      <c r="L592" s="47" t="e">
        <f t="shared" si="27"/>
        <v>#REF!</v>
      </c>
      <c r="M592" s="47" t="str">
        <f t="shared" si="28"/>
        <v>是</v>
      </c>
    </row>
    <row r="593" s="11" customFormat="1" ht="18.95" customHeight="1" spans="1:13">
      <c r="A593" s="29" t="s">
        <v>165</v>
      </c>
      <c r="B593" s="30" t="s">
        <v>165</v>
      </c>
      <c r="C593" s="30" t="s">
        <v>1157</v>
      </c>
      <c r="D593" s="31" t="s">
        <v>1169</v>
      </c>
      <c r="E593" s="30" t="s">
        <v>176</v>
      </c>
      <c r="F593" s="39" t="s">
        <v>1168</v>
      </c>
      <c r="G593" s="36">
        <v>92146</v>
      </c>
      <c r="H593" s="37" t="e">
        <f>VLOOKUP(F593,#REF!,2,0)</f>
        <v>#REF!</v>
      </c>
      <c r="I593" s="36"/>
      <c r="J593" s="36">
        <f>VLOOKUP(F593,'数据-全省决算数!'!$B:$C,2,0)</f>
        <v>123107</v>
      </c>
      <c r="K593" s="49" t="str">
        <f t="shared" si="29"/>
        <v/>
      </c>
      <c r="L593" s="47" t="e">
        <f t="shared" si="27"/>
        <v>#REF!</v>
      </c>
      <c r="M593" s="47" t="str">
        <f t="shared" si="28"/>
        <v>是</v>
      </c>
    </row>
    <row r="594" s="11" customFormat="1" ht="18.95" customHeight="1" spans="1:13">
      <c r="A594" s="29" t="s">
        <v>165</v>
      </c>
      <c r="B594" s="30" t="s">
        <v>165</v>
      </c>
      <c r="C594" s="30" t="s">
        <v>1157</v>
      </c>
      <c r="D594" s="699" t="s">
        <v>1171</v>
      </c>
      <c r="E594" s="30" t="s">
        <v>176</v>
      </c>
      <c r="F594" s="60" t="s">
        <v>1170</v>
      </c>
      <c r="G594" s="36">
        <v>6171</v>
      </c>
      <c r="H594" s="37" t="e">
        <f>VLOOKUP(F594,#REF!,2,0)</f>
        <v>#REF!</v>
      </c>
      <c r="I594" s="36"/>
      <c r="J594" s="36">
        <f>VLOOKUP(F594,'数据-全省决算数!'!$B:$C,2,0)</f>
        <v>3291</v>
      </c>
      <c r="K594" s="49" t="str">
        <f t="shared" si="29"/>
        <v/>
      </c>
      <c r="L594" s="47" t="e">
        <f t="shared" si="27"/>
        <v>#REF!</v>
      </c>
      <c r="M594" s="47" t="str">
        <f t="shared" si="28"/>
        <v>是</v>
      </c>
    </row>
    <row r="595" s="11" customFormat="1" ht="18.95" customHeight="1" spans="1:13">
      <c r="A595" s="29" t="s">
        <v>165</v>
      </c>
      <c r="B595" s="30" t="s">
        <v>165</v>
      </c>
      <c r="C595" s="30" t="s">
        <v>1157</v>
      </c>
      <c r="D595" s="31" t="s">
        <v>1173</v>
      </c>
      <c r="E595" s="30" t="s">
        <v>176</v>
      </c>
      <c r="F595" s="60" t="s">
        <v>1172</v>
      </c>
      <c r="G595" s="36">
        <v>20</v>
      </c>
      <c r="H595" s="37" t="e">
        <f>VLOOKUP(F595,#REF!,2,0)</f>
        <v>#REF!</v>
      </c>
      <c r="I595" s="36"/>
      <c r="J595" s="36">
        <f>VLOOKUP(F595,'数据-全省决算数!'!$B:$C,2,0)</f>
        <v>41</v>
      </c>
      <c r="K595" s="49" t="str">
        <f t="shared" si="29"/>
        <v/>
      </c>
      <c r="L595" s="47" t="e">
        <f t="shared" si="27"/>
        <v>#REF!</v>
      </c>
      <c r="M595" s="47" t="str">
        <f t="shared" si="28"/>
        <v>是</v>
      </c>
    </row>
    <row r="596" s="11" customFormat="1" ht="18.95" customHeight="1" spans="1:13">
      <c r="A596" s="29" t="s">
        <v>165</v>
      </c>
      <c r="B596" s="30"/>
      <c r="C596" s="30" t="s">
        <v>1157</v>
      </c>
      <c r="D596" s="31" t="s">
        <v>1175</v>
      </c>
      <c r="E596" s="30" t="s">
        <v>176</v>
      </c>
      <c r="F596" s="60" t="s">
        <v>1174</v>
      </c>
      <c r="G596" s="36">
        <v>0</v>
      </c>
      <c r="H596" s="36">
        <v>0</v>
      </c>
      <c r="I596" s="36"/>
      <c r="J596" s="36"/>
      <c r="K596" s="49" t="str">
        <f t="shared" si="29"/>
        <v/>
      </c>
      <c r="L596" s="47" t="str">
        <f t="shared" si="27"/>
        <v>否</v>
      </c>
      <c r="M596" s="47" t="str">
        <f t="shared" si="28"/>
        <v>是</v>
      </c>
    </row>
    <row r="597" s="11" customFormat="1" ht="18.95" customHeight="1" spans="1:13">
      <c r="A597" s="29" t="s">
        <v>165</v>
      </c>
      <c r="B597" s="30" t="s">
        <v>165</v>
      </c>
      <c r="C597" s="30" t="s">
        <v>1157</v>
      </c>
      <c r="D597" s="31" t="s">
        <v>1177</v>
      </c>
      <c r="E597" s="30" t="s">
        <v>176</v>
      </c>
      <c r="F597" s="60" t="s">
        <v>1176</v>
      </c>
      <c r="G597" s="36">
        <v>4287</v>
      </c>
      <c r="H597" s="37" t="e">
        <f>VLOOKUP(F597,#REF!,2,0)</f>
        <v>#REF!</v>
      </c>
      <c r="I597" s="36"/>
      <c r="J597" s="36">
        <f>VLOOKUP(F597,'数据-全省决算数!'!$B:$C,2,0)</f>
        <v>5814</v>
      </c>
      <c r="K597" s="53" t="str">
        <f t="shared" si="29"/>
        <v/>
      </c>
      <c r="L597" s="47" t="e">
        <f t="shared" si="27"/>
        <v>#REF!</v>
      </c>
      <c r="M597" s="47" t="str">
        <f t="shared" si="28"/>
        <v>是</v>
      </c>
    </row>
    <row r="598" s="11" customFormat="1" ht="18.95" customHeight="1" spans="1:13">
      <c r="A598" s="29" t="s">
        <v>165</v>
      </c>
      <c r="B598" s="30" t="s">
        <v>165</v>
      </c>
      <c r="C598" s="30" t="s">
        <v>1157</v>
      </c>
      <c r="D598" s="31" t="s">
        <v>1179</v>
      </c>
      <c r="E598" s="30" t="s">
        <v>176</v>
      </c>
      <c r="F598" s="60" t="s">
        <v>1178</v>
      </c>
      <c r="G598" s="36">
        <v>2240</v>
      </c>
      <c r="H598" s="37" t="e">
        <f>VLOOKUP(F598,#REF!,2,0)</f>
        <v>#REF!</v>
      </c>
      <c r="I598" s="36"/>
      <c r="J598" s="36">
        <f>VLOOKUP(F598,'数据-全省决算数!'!$B:$C,2,0)</f>
        <v>4354</v>
      </c>
      <c r="K598" s="49" t="str">
        <f t="shared" si="29"/>
        <v/>
      </c>
      <c r="L598" s="47" t="e">
        <f t="shared" si="27"/>
        <v>#REF!</v>
      </c>
      <c r="M598" s="47" t="str">
        <f t="shared" si="28"/>
        <v>是</v>
      </c>
    </row>
    <row r="599" s="11" customFormat="1" ht="18.95" customHeight="1" spans="1:13">
      <c r="A599" s="29" t="s">
        <v>165</v>
      </c>
      <c r="B599" s="30" t="s">
        <v>165</v>
      </c>
      <c r="C599" s="30" t="s">
        <v>1157</v>
      </c>
      <c r="D599" s="31" t="s">
        <v>1181</v>
      </c>
      <c r="E599" s="30" t="s">
        <v>176</v>
      </c>
      <c r="F599" s="60" t="s">
        <v>1180</v>
      </c>
      <c r="G599" s="36">
        <v>0</v>
      </c>
      <c r="H599" s="37" t="e">
        <f>VLOOKUP(F599,#REF!,2,0)</f>
        <v>#REF!</v>
      </c>
      <c r="I599" s="36"/>
      <c r="J599" s="36">
        <f>VLOOKUP(F599,'数据-全省决算数!'!$B:$C,2,0)</f>
        <v>9</v>
      </c>
      <c r="K599" s="49" t="str">
        <f t="shared" si="29"/>
        <v/>
      </c>
      <c r="L599" s="47" t="e">
        <f t="shared" si="27"/>
        <v>#REF!</v>
      </c>
      <c r="M599" s="47" t="str">
        <f t="shared" si="28"/>
        <v>是</v>
      </c>
    </row>
    <row r="600" s="11" customFormat="1" ht="18.95" customHeight="1" spans="1:13">
      <c r="A600" s="29" t="s">
        <v>165</v>
      </c>
      <c r="B600" s="30" t="s">
        <v>165</v>
      </c>
      <c r="C600" s="30" t="s">
        <v>1157</v>
      </c>
      <c r="D600" s="31" t="s">
        <v>1183</v>
      </c>
      <c r="E600" s="30" t="s">
        <v>176</v>
      </c>
      <c r="F600" s="60" t="s">
        <v>1182</v>
      </c>
      <c r="G600" s="36">
        <v>81919</v>
      </c>
      <c r="H600" s="37" t="e">
        <f>VLOOKUP(F600,#REF!,2,0)</f>
        <v>#REF!</v>
      </c>
      <c r="I600" s="36"/>
      <c r="J600" s="36">
        <f>VLOOKUP(F600,'数据-全省决算数!'!$B:$C,2,0)</f>
        <v>92384</v>
      </c>
      <c r="K600" s="53" t="str">
        <f t="shared" si="29"/>
        <v/>
      </c>
      <c r="L600" s="47" t="e">
        <f t="shared" si="27"/>
        <v>#REF!</v>
      </c>
      <c r="M600" s="47" t="str">
        <f t="shared" si="28"/>
        <v>是</v>
      </c>
    </row>
    <row r="601" s="11" customFormat="1" ht="18.95" customHeight="1" spans="1:13">
      <c r="A601" s="29" t="s">
        <v>165</v>
      </c>
      <c r="B601" s="700" t="s">
        <v>1076</v>
      </c>
      <c r="C601" s="30"/>
      <c r="D601" s="31" t="s">
        <v>1185</v>
      </c>
      <c r="E601" s="30"/>
      <c r="F601" s="61" t="s">
        <v>1184</v>
      </c>
      <c r="G601" s="45">
        <f>SUMIF($C600:$C1900,$D601,$G600:$G1900)</f>
        <v>199182</v>
      </c>
      <c r="H601" s="37" t="e">
        <f>VLOOKUP(F601,#REF!,2,0)</f>
        <v>#REF!</v>
      </c>
      <c r="I601" s="45"/>
      <c r="J601" s="36">
        <f>VLOOKUP(F601,'数据-全省决算数!'!$B:$C,2,0)</f>
        <v>227407</v>
      </c>
      <c r="K601" s="46" t="str">
        <f t="shared" si="29"/>
        <v/>
      </c>
      <c r="L601" s="47" t="e">
        <f t="shared" si="27"/>
        <v>#REF!</v>
      </c>
      <c r="M601" s="47" t="str">
        <f t="shared" si="28"/>
        <v>是</v>
      </c>
    </row>
    <row r="602" s="11" customFormat="1" ht="18.95" customHeight="1" spans="1:13">
      <c r="A602" s="29" t="s">
        <v>165</v>
      </c>
      <c r="B602" s="30" t="s">
        <v>165</v>
      </c>
      <c r="C602" s="30" t="s">
        <v>1185</v>
      </c>
      <c r="D602" s="699" t="s">
        <v>1187</v>
      </c>
      <c r="E602" s="30" t="s">
        <v>176</v>
      </c>
      <c r="F602" s="60" t="s">
        <v>1186</v>
      </c>
      <c r="G602" s="36">
        <v>41439</v>
      </c>
      <c r="H602" s="37" t="e">
        <f>VLOOKUP(F602,#REF!,2,0)</f>
        <v>#REF!</v>
      </c>
      <c r="I602" s="36"/>
      <c r="J602" s="36">
        <f>VLOOKUP(F602,'数据-全省决算数!'!$B:$C,2,0)</f>
        <v>47188</v>
      </c>
      <c r="K602" s="49" t="str">
        <f t="shared" si="29"/>
        <v/>
      </c>
      <c r="L602" s="47" t="e">
        <f t="shared" si="27"/>
        <v>#REF!</v>
      </c>
      <c r="M602" s="47" t="str">
        <f t="shared" si="28"/>
        <v>是</v>
      </c>
    </row>
    <row r="603" s="11" customFormat="1" ht="18.95" customHeight="1" spans="1:13">
      <c r="A603" s="29" t="s">
        <v>165</v>
      </c>
      <c r="B603" s="30" t="s">
        <v>165</v>
      </c>
      <c r="C603" s="30" t="s">
        <v>1185</v>
      </c>
      <c r="D603" s="31" t="s">
        <v>1189</v>
      </c>
      <c r="E603" s="30" t="s">
        <v>176</v>
      </c>
      <c r="F603" s="60" t="s">
        <v>1188</v>
      </c>
      <c r="G603" s="36">
        <v>27103</v>
      </c>
      <c r="H603" s="37" t="e">
        <f>VLOOKUP(F603,#REF!,2,0)</f>
        <v>#REF!</v>
      </c>
      <c r="I603" s="36"/>
      <c r="J603" s="36">
        <f>VLOOKUP(F603,'数据-全省决算数!'!$B:$C,2,0)</f>
        <v>30796</v>
      </c>
      <c r="K603" s="49" t="str">
        <f t="shared" si="29"/>
        <v/>
      </c>
      <c r="L603" s="47" t="e">
        <f t="shared" si="27"/>
        <v>#REF!</v>
      </c>
      <c r="M603" s="47" t="str">
        <f t="shared" si="28"/>
        <v>是</v>
      </c>
    </row>
    <row r="604" s="11" customFormat="1" ht="18.95" customHeight="1" spans="1:13">
      <c r="A604" s="29" t="s">
        <v>165</v>
      </c>
      <c r="B604" s="30"/>
      <c r="C604" s="30" t="s">
        <v>1185</v>
      </c>
      <c r="D604" s="31" t="s">
        <v>1191</v>
      </c>
      <c r="E604" s="30" t="s">
        <v>176</v>
      </c>
      <c r="F604" s="60" t="s">
        <v>1190</v>
      </c>
      <c r="G604" s="36">
        <v>38897</v>
      </c>
      <c r="H604" s="37" t="e">
        <f>VLOOKUP(F604,#REF!,2,0)</f>
        <v>#REF!</v>
      </c>
      <c r="I604" s="36"/>
      <c r="J604" s="36">
        <f>VLOOKUP(F604,'数据-全省决算数!'!$B:$C,2,0)</f>
        <v>39665</v>
      </c>
      <c r="K604" s="49" t="str">
        <f t="shared" si="29"/>
        <v/>
      </c>
      <c r="L604" s="47" t="e">
        <f t="shared" si="27"/>
        <v>#REF!</v>
      </c>
      <c r="M604" s="47" t="str">
        <f t="shared" si="28"/>
        <v>是</v>
      </c>
    </row>
    <row r="605" s="11" customFormat="1" ht="18.95" customHeight="1" spans="1:13">
      <c r="A605" s="29" t="s">
        <v>165</v>
      </c>
      <c r="B605" s="30" t="s">
        <v>165</v>
      </c>
      <c r="C605" s="30" t="s">
        <v>1185</v>
      </c>
      <c r="D605" s="31" t="s">
        <v>1193</v>
      </c>
      <c r="E605" s="30" t="s">
        <v>176</v>
      </c>
      <c r="F605" s="60" t="s">
        <v>1192</v>
      </c>
      <c r="G605" s="36">
        <v>7209</v>
      </c>
      <c r="H605" s="37" t="e">
        <f>VLOOKUP(F605,#REF!,2,0)</f>
        <v>#REF!</v>
      </c>
      <c r="I605" s="36"/>
      <c r="J605" s="36">
        <f>VLOOKUP(F605,'数据-全省决算数!'!$B:$C,2,0)</f>
        <v>4818</v>
      </c>
      <c r="K605" s="49" t="str">
        <f t="shared" si="29"/>
        <v/>
      </c>
      <c r="L605" s="47" t="e">
        <f t="shared" si="27"/>
        <v>#REF!</v>
      </c>
      <c r="M605" s="47" t="str">
        <f t="shared" si="28"/>
        <v>是</v>
      </c>
    </row>
    <row r="606" s="11" customFormat="1" ht="18.95" customHeight="1" spans="1:13">
      <c r="A606" s="29" t="s">
        <v>165</v>
      </c>
      <c r="B606" s="30" t="s">
        <v>165</v>
      </c>
      <c r="C606" s="30" t="s">
        <v>1185</v>
      </c>
      <c r="D606" s="31" t="s">
        <v>1195</v>
      </c>
      <c r="E606" s="30" t="s">
        <v>176</v>
      </c>
      <c r="F606" s="60" t="s">
        <v>1194</v>
      </c>
      <c r="G606" s="36">
        <v>10459</v>
      </c>
      <c r="H606" s="37" t="e">
        <f>VLOOKUP(F606,#REF!,2,0)</f>
        <v>#REF!</v>
      </c>
      <c r="I606" s="36"/>
      <c r="J606" s="36">
        <f>VLOOKUP(F606,'数据-全省决算数!'!$B:$C,2,0)</f>
        <v>11643</v>
      </c>
      <c r="K606" s="49" t="str">
        <f t="shared" si="29"/>
        <v/>
      </c>
      <c r="L606" s="47" t="e">
        <f t="shared" si="27"/>
        <v>#REF!</v>
      </c>
      <c r="M606" s="47" t="str">
        <f t="shared" si="28"/>
        <v>是</v>
      </c>
    </row>
    <row r="607" s="11" customFormat="1" ht="18.95" customHeight="1" spans="1:13">
      <c r="A607" s="29" t="s">
        <v>165</v>
      </c>
      <c r="B607" s="30" t="s">
        <v>165</v>
      </c>
      <c r="C607" s="30" t="s">
        <v>1185</v>
      </c>
      <c r="D607" s="31" t="s">
        <v>1197</v>
      </c>
      <c r="E607" s="30" t="s">
        <v>176</v>
      </c>
      <c r="F607" s="60" t="s">
        <v>1196</v>
      </c>
      <c r="G607" s="36">
        <v>349</v>
      </c>
      <c r="H607" s="37" t="e">
        <f>VLOOKUP(F607,#REF!,2,0)</f>
        <v>#REF!</v>
      </c>
      <c r="I607" s="36"/>
      <c r="J607" s="36">
        <f>VLOOKUP(F607,'数据-全省决算数!'!$B:$C,2,0)</f>
        <v>908</v>
      </c>
      <c r="K607" s="49" t="str">
        <f t="shared" si="29"/>
        <v/>
      </c>
      <c r="L607" s="47" t="e">
        <f t="shared" si="27"/>
        <v>#REF!</v>
      </c>
      <c r="M607" s="47" t="str">
        <f t="shared" si="28"/>
        <v>是</v>
      </c>
    </row>
    <row r="608" s="11" customFormat="1" ht="18.95" customHeight="1" spans="1:13">
      <c r="A608" s="29" t="s">
        <v>165</v>
      </c>
      <c r="B608" s="30" t="s">
        <v>165</v>
      </c>
      <c r="C608" s="30" t="s">
        <v>1185</v>
      </c>
      <c r="D608" s="699" t="s">
        <v>1199</v>
      </c>
      <c r="E608" s="30" t="s">
        <v>176</v>
      </c>
      <c r="F608" s="60" t="s">
        <v>1198</v>
      </c>
      <c r="G608" s="36">
        <v>73726</v>
      </c>
      <c r="H608" s="37" t="e">
        <f>VLOOKUP(F608,#REF!,2,0)</f>
        <v>#REF!</v>
      </c>
      <c r="I608" s="36"/>
      <c r="J608" s="36">
        <f>VLOOKUP(F608,'数据-全省决算数!'!$B:$C,2,0)</f>
        <v>92389</v>
      </c>
      <c r="K608" s="49" t="str">
        <f t="shared" si="29"/>
        <v/>
      </c>
      <c r="L608" s="47" t="e">
        <f t="shared" si="27"/>
        <v>#REF!</v>
      </c>
      <c r="M608" s="47" t="str">
        <f t="shared" si="28"/>
        <v>是</v>
      </c>
    </row>
    <row r="609" s="11" customFormat="1" ht="18.95" customHeight="1" spans="1:13">
      <c r="A609" s="29" t="s">
        <v>165</v>
      </c>
      <c r="B609" s="700" t="s">
        <v>1076</v>
      </c>
      <c r="C609" s="30"/>
      <c r="D609" s="31" t="s">
        <v>1201</v>
      </c>
      <c r="E609" s="30"/>
      <c r="F609" s="61" t="s">
        <v>1200</v>
      </c>
      <c r="G609" s="45">
        <f>SUMIF($C608:$C1908,$D609,$G608:$G1908)</f>
        <v>113283</v>
      </c>
      <c r="H609" s="37" t="e">
        <f>VLOOKUP(F609,#REF!,2,0)</f>
        <v>#REF!</v>
      </c>
      <c r="I609" s="45"/>
      <c r="J609" s="36">
        <f>VLOOKUP(F609,'数据-全省决算数!'!$B:$C,2,0)</f>
        <v>128232</v>
      </c>
      <c r="K609" s="46" t="str">
        <f t="shared" si="29"/>
        <v/>
      </c>
      <c r="L609" s="47" t="e">
        <f t="shared" si="27"/>
        <v>#REF!</v>
      </c>
      <c r="M609" s="47" t="str">
        <f t="shared" si="28"/>
        <v>是</v>
      </c>
    </row>
    <row r="610" s="11" customFormat="1" ht="18.95" customHeight="1" spans="1:13">
      <c r="A610" s="29" t="s">
        <v>165</v>
      </c>
      <c r="B610" s="30"/>
      <c r="C610" s="700" t="s">
        <v>1201</v>
      </c>
      <c r="D610" s="31" t="s">
        <v>1203</v>
      </c>
      <c r="E610" s="30" t="s">
        <v>176</v>
      </c>
      <c r="F610" s="60" t="s">
        <v>1202</v>
      </c>
      <c r="G610" s="36">
        <v>20974</v>
      </c>
      <c r="H610" s="37" t="e">
        <f>VLOOKUP(F610,#REF!,2,0)</f>
        <v>#REF!</v>
      </c>
      <c r="I610" s="36"/>
      <c r="J610" s="36">
        <f>VLOOKUP(F610,'数据-全省决算数!'!$B:$C,2,0)</f>
        <v>22414</v>
      </c>
      <c r="K610" s="49" t="str">
        <f t="shared" si="29"/>
        <v/>
      </c>
      <c r="L610" s="47" t="e">
        <f t="shared" si="27"/>
        <v>#REF!</v>
      </c>
      <c r="M610" s="47" t="str">
        <f t="shared" si="28"/>
        <v>是</v>
      </c>
    </row>
    <row r="611" s="11" customFormat="1" ht="18.95" customHeight="1" spans="1:13">
      <c r="A611" s="29" t="s">
        <v>165</v>
      </c>
      <c r="B611" s="30" t="s">
        <v>165</v>
      </c>
      <c r="C611" s="700" t="s">
        <v>1201</v>
      </c>
      <c r="D611" s="31" t="s">
        <v>1205</v>
      </c>
      <c r="E611" s="30" t="s">
        <v>176</v>
      </c>
      <c r="F611" s="60" t="s">
        <v>1204</v>
      </c>
      <c r="G611" s="36">
        <v>82177</v>
      </c>
      <c r="H611" s="37" t="e">
        <f>VLOOKUP(F611,#REF!,2,0)</f>
        <v>#REF!</v>
      </c>
      <c r="I611" s="36"/>
      <c r="J611" s="36">
        <f>VLOOKUP(F611,'数据-全省决算数!'!$B:$C,2,0)</f>
        <v>95591</v>
      </c>
      <c r="K611" s="49" t="str">
        <f t="shared" si="29"/>
        <v/>
      </c>
      <c r="L611" s="47" t="e">
        <f t="shared" si="27"/>
        <v>#REF!</v>
      </c>
      <c r="M611" s="47" t="str">
        <f t="shared" si="28"/>
        <v>是</v>
      </c>
    </row>
    <row r="612" s="11" customFormat="1" ht="18.95" customHeight="1" spans="1:13">
      <c r="A612" s="29" t="s">
        <v>165</v>
      </c>
      <c r="B612" s="30" t="s">
        <v>165</v>
      </c>
      <c r="C612" s="700" t="s">
        <v>1201</v>
      </c>
      <c r="D612" s="31" t="s">
        <v>1207</v>
      </c>
      <c r="E612" s="30" t="s">
        <v>176</v>
      </c>
      <c r="F612" s="60" t="s">
        <v>1206</v>
      </c>
      <c r="G612" s="36">
        <v>5653</v>
      </c>
      <c r="H612" s="37" t="e">
        <f>VLOOKUP(F612,#REF!,2,0)</f>
        <v>#REF!</v>
      </c>
      <c r="I612" s="36"/>
      <c r="J612" s="36">
        <f>VLOOKUP(F612,'数据-全省决算数!'!$B:$C,2,0)</f>
        <v>6244</v>
      </c>
      <c r="K612" s="49" t="str">
        <f t="shared" si="29"/>
        <v/>
      </c>
      <c r="L612" s="47" t="e">
        <f t="shared" si="27"/>
        <v>#REF!</v>
      </c>
      <c r="M612" s="47" t="str">
        <f t="shared" si="28"/>
        <v>是</v>
      </c>
    </row>
    <row r="613" s="11" customFormat="1" ht="18.95" customHeight="1" spans="1:13">
      <c r="A613" s="29" t="s">
        <v>165</v>
      </c>
      <c r="B613" s="30" t="s">
        <v>165</v>
      </c>
      <c r="C613" s="700" t="s">
        <v>1201</v>
      </c>
      <c r="D613" s="31" t="s">
        <v>1209</v>
      </c>
      <c r="E613" s="30" t="s">
        <v>176</v>
      </c>
      <c r="F613" s="60" t="s">
        <v>1208</v>
      </c>
      <c r="G613" s="36">
        <v>1798</v>
      </c>
      <c r="H613" s="37" t="e">
        <f>VLOOKUP(F613,#REF!,2,0)</f>
        <v>#REF!</v>
      </c>
      <c r="I613" s="36"/>
      <c r="J613" s="36">
        <f>VLOOKUP(F613,'数据-全省决算数!'!$B:$C,2,0)</f>
        <v>2305</v>
      </c>
      <c r="K613" s="49" t="str">
        <f t="shared" si="29"/>
        <v/>
      </c>
      <c r="L613" s="47" t="e">
        <f t="shared" si="27"/>
        <v>#REF!</v>
      </c>
      <c r="M613" s="47" t="str">
        <f t="shared" si="28"/>
        <v>是</v>
      </c>
    </row>
    <row r="614" s="11" customFormat="1" ht="18.95" customHeight="1" spans="1:13">
      <c r="A614" s="29" t="s">
        <v>165</v>
      </c>
      <c r="B614" s="30" t="s">
        <v>165</v>
      </c>
      <c r="C614" s="700" t="s">
        <v>1201</v>
      </c>
      <c r="D614" s="31" t="s">
        <v>1211</v>
      </c>
      <c r="E614" s="30" t="s">
        <v>176</v>
      </c>
      <c r="F614" s="62" t="s">
        <v>1210</v>
      </c>
      <c r="G614" s="36">
        <v>2681</v>
      </c>
      <c r="H614" s="37" t="e">
        <f>VLOOKUP(F614,#REF!,2,0)</f>
        <v>#REF!</v>
      </c>
      <c r="I614" s="36"/>
      <c r="J614" s="36">
        <f>VLOOKUP(F614,'数据-全省决算数!'!$B:$C,2,0)</f>
        <v>1678</v>
      </c>
      <c r="K614" s="49" t="str">
        <f t="shared" si="29"/>
        <v/>
      </c>
      <c r="L614" s="47" t="e">
        <f t="shared" si="27"/>
        <v>#REF!</v>
      </c>
      <c r="M614" s="47" t="str">
        <f t="shared" si="28"/>
        <v>是</v>
      </c>
    </row>
    <row r="615" s="11" customFormat="1" ht="18.95" customHeight="1" spans="1:13">
      <c r="A615" s="29" t="s">
        <v>165</v>
      </c>
      <c r="B615" s="700" t="s">
        <v>1076</v>
      </c>
      <c r="C615" s="30"/>
      <c r="D615" s="31" t="s">
        <v>1213</v>
      </c>
      <c r="E615" s="30"/>
      <c r="F615" s="61" t="s">
        <v>1212</v>
      </c>
      <c r="G615" s="45">
        <f>SUMIF($C614:$C1914,$D615,$G614:$G1914)</f>
        <v>95652</v>
      </c>
      <c r="H615" s="37" t="e">
        <f>VLOOKUP(F615,#REF!,2,0)</f>
        <v>#REF!</v>
      </c>
      <c r="I615" s="45"/>
      <c r="J615" s="36">
        <f>VLOOKUP(F615,'数据-全省决算数!'!$B:$C,2,0)</f>
        <v>104551</v>
      </c>
      <c r="K615" s="46" t="str">
        <f t="shared" si="29"/>
        <v/>
      </c>
      <c r="L615" s="47" t="e">
        <f t="shared" si="27"/>
        <v>#REF!</v>
      </c>
      <c r="M615" s="47" t="str">
        <f t="shared" si="28"/>
        <v>是</v>
      </c>
    </row>
    <row r="616" s="11" customFormat="1" ht="18.95" customHeight="1" spans="1:13">
      <c r="A616" s="29" t="s">
        <v>165</v>
      </c>
      <c r="B616" s="30" t="s">
        <v>165</v>
      </c>
      <c r="C616" s="30" t="s">
        <v>1213</v>
      </c>
      <c r="D616" s="31" t="s">
        <v>1215</v>
      </c>
      <c r="E616" s="30" t="s">
        <v>176</v>
      </c>
      <c r="F616" s="39" t="s">
        <v>1214</v>
      </c>
      <c r="G616" s="36">
        <v>22883</v>
      </c>
      <c r="H616" s="37" t="e">
        <f>VLOOKUP(F616,#REF!,2,0)</f>
        <v>#REF!</v>
      </c>
      <c r="I616" s="36"/>
      <c r="J616" s="36">
        <f>VLOOKUP(F616,'数据-全省决算数!'!$B:$C,2,0)</f>
        <v>24317</v>
      </c>
      <c r="K616" s="49" t="str">
        <f t="shared" si="29"/>
        <v/>
      </c>
      <c r="L616" s="47" t="e">
        <f t="shared" si="27"/>
        <v>#REF!</v>
      </c>
      <c r="M616" s="47" t="str">
        <f t="shared" si="28"/>
        <v>是</v>
      </c>
    </row>
    <row r="617" s="11" customFormat="1" ht="18.95" customHeight="1" spans="1:13">
      <c r="A617" s="29" t="s">
        <v>165</v>
      </c>
      <c r="B617" s="30"/>
      <c r="C617" s="30" t="s">
        <v>1213</v>
      </c>
      <c r="D617" s="31" t="s">
        <v>1217</v>
      </c>
      <c r="E617" s="30" t="s">
        <v>176</v>
      </c>
      <c r="F617" s="60" t="s">
        <v>1216</v>
      </c>
      <c r="G617" s="36">
        <v>35971</v>
      </c>
      <c r="H617" s="37" t="e">
        <f>VLOOKUP(F617,#REF!,2,0)</f>
        <v>#REF!</v>
      </c>
      <c r="I617" s="36"/>
      <c r="J617" s="36">
        <f>VLOOKUP(F617,'数据-全省决算数!'!$B:$C,2,0)</f>
        <v>39154</v>
      </c>
      <c r="K617" s="49" t="str">
        <f t="shared" si="29"/>
        <v/>
      </c>
      <c r="L617" s="47" t="e">
        <f t="shared" si="27"/>
        <v>#REF!</v>
      </c>
      <c r="M617" s="47" t="str">
        <f t="shared" si="28"/>
        <v>是</v>
      </c>
    </row>
    <row r="618" s="11" customFormat="1" ht="18.95" customHeight="1" spans="1:13">
      <c r="A618" s="29" t="s">
        <v>165</v>
      </c>
      <c r="B618" s="30" t="s">
        <v>165</v>
      </c>
      <c r="C618" s="30" t="s">
        <v>1213</v>
      </c>
      <c r="D618" s="31" t="s">
        <v>1219</v>
      </c>
      <c r="E618" s="30" t="s">
        <v>176</v>
      </c>
      <c r="F618" s="60" t="s">
        <v>1218</v>
      </c>
      <c r="G618" s="36">
        <v>5</v>
      </c>
      <c r="H618" s="37" t="e">
        <f>VLOOKUP(F618,#REF!,2,0)</f>
        <v>#REF!</v>
      </c>
      <c r="I618" s="36"/>
      <c r="J618" s="36">
        <f>VLOOKUP(F618,'数据-全省决算数!'!$B:$C,2,0)</f>
        <v>13</v>
      </c>
      <c r="K618" s="49" t="str">
        <f t="shared" si="29"/>
        <v/>
      </c>
      <c r="L618" s="47" t="e">
        <f t="shared" si="27"/>
        <v>#REF!</v>
      </c>
      <c r="M618" s="47" t="str">
        <f t="shared" si="28"/>
        <v>是</v>
      </c>
    </row>
    <row r="619" s="11" customFormat="1" ht="18.95" customHeight="1" spans="1:13">
      <c r="A619" s="29" t="s">
        <v>165</v>
      </c>
      <c r="B619" s="30" t="s">
        <v>165</v>
      </c>
      <c r="C619" s="30" t="s">
        <v>1213</v>
      </c>
      <c r="D619" s="31" t="s">
        <v>1221</v>
      </c>
      <c r="E619" s="30" t="s">
        <v>176</v>
      </c>
      <c r="F619" s="60" t="s">
        <v>1220</v>
      </c>
      <c r="G619" s="36">
        <v>24144</v>
      </c>
      <c r="H619" s="37" t="e">
        <f>VLOOKUP(F619,#REF!,2,0)</f>
        <v>#REF!</v>
      </c>
      <c r="I619" s="36"/>
      <c r="J619" s="36">
        <f>VLOOKUP(F619,'数据-全省决算数!'!$B:$C,2,0)</f>
        <v>26557</v>
      </c>
      <c r="K619" s="49" t="str">
        <f t="shared" si="29"/>
        <v/>
      </c>
      <c r="L619" s="47" t="e">
        <f t="shared" si="27"/>
        <v>#REF!</v>
      </c>
      <c r="M619" s="47" t="str">
        <f t="shared" si="28"/>
        <v>是</v>
      </c>
    </row>
    <row r="620" s="11" customFormat="1" ht="18.95" customHeight="1" spans="1:13">
      <c r="A620" s="29" t="s">
        <v>165</v>
      </c>
      <c r="B620" s="30" t="s">
        <v>165</v>
      </c>
      <c r="C620" s="30" t="s">
        <v>1213</v>
      </c>
      <c r="D620" s="31" t="s">
        <v>1223</v>
      </c>
      <c r="E620" s="30" t="s">
        <v>176</v>
      </c>
      <c r="F620" s="60" t="s">
        <v>1222</v>
      </c>
      <c r="G620" s="36">
        <v>8450</v>
      </c>
      <c r="H620" s="37" t="e">
        <f>VLOOKUP(F620,#REF!,2,0)</f>
        <v>#REF!</v>
      </c>
      <c r="I620" s="36"/>
      <c r="J620" s="36">
        <f>VLOOKUP(F620,'数据-全省决算数!'!$B:$C,2,0)</f>
        <v>11338</v>
      </c>
      <c r="K620" s="49" t="str">
        <f t="shared" si="29"/>
        <v/>
      </c>
      <c r="L620" s="47" t="e">
        <f t="shared" si="27"/>
        <v>#REF!</v>
      </c>
      <c r="M620" s="47" t="str">
        <f t="shared" si="28"/>
        <v>是</v>
      </c>
    </row>
    <row r="621" s="11" customFormat="1" ht="18.95" customHeight="1" spans="1:13">
      <c r="A621" s="29" t="s">
        <v>165</v>
      </c>
      <c r="B621" s="30" t="s">
        <v>165</v>
      </c>
      <c r="C621" s="30" t="s">
        <v>1213</v>
      </c>
      <c r="D621" s="31" t="s">
        <v>1225</v>
      </c>
      <c r="E621" s="30" t="s">
        <v>176</v>
      </c>
      <c r="F621" s="60" t="s">
        <v>1224</v>
      </c>
      <c r="G621" s="36">
        <v>4199</v>
      </c>
      <c r="H621" s="37" t="e">
        <f>VLOOKUP(F621,#REF!,2,0)</f>
        <v>#REF!</v>
      </c>
      <c r="I621" s="36"/>
      <c r="J621" s="36">
        <f>VLOOKUP(F621,'数据-全省决算数!'!$B:$C,2,0)</f>
        <v>3172</v>
      </c>
      <c r="K621" s="49" t="str">
        <f t="shared" si="29"/>
        <v/>
      </c>
      <c r="L621" s="47" t="e">
        <f t="shared" si="27"/>
        <v>#REF!</v>
      </c>
      <c r="M621" s="47" t="str">
        <f t="shared" si="28"/>
        <v>是</v>
      </c>
    </row>
    <row r="622" s="11" customFormat="1" ht="18.95" customHeight="1" spans="1:13">
      <c r="A622" s="29" t="s">
        <v>165</v>
      </c>
      <c r="B622" s="700" t="s">
        <v>1076</v>
      </c>
      <c r="C622" s="30"/>
      <c r="D622" s="31" t="s">
        <v>1227</v>
      </c>
      <c r="E622" s="30"/>
      <c r="F622" s="61" t="s">
        <v>1226</v>
      </c>
      <c r="G622" s="45">
        <f>SUMIF($C621:$C1921,$D622,$G621:$G1921)</f>
        <v>29596</v>
      </c>
      <c r="H622" s="37" t="e">
        <f>VLOOKUP(F622,#REF!,2,0)</f>
        <v>#REF!</v>
      </c>
      <c r="I622" s="45"/>
      <c r="J622" s="36">
        <f>VLOOKUP(F622,'数据-全省决算数!'!$B:$C,2,0)</f>
        <v>56855</v>
      </c>
      <c r="K622" s="46" t="str">
        <f t="shared" si="29"/>
        <v/>
      </c>
      <c r="L622" s="47" t="e">
        <f t="shared" si="27"/>
        <v>#REF!</v>
      </c>
      <c r="M622" s="47" t="str">
        <f t="shared" si="28"/>
        <v>是</v>
      </c>
    </row>
    <row r="623" s="11" customFormat="1" ht="18.95" customHeight="1" spans="1:13">
      <c r="A623" s="29" t="s">
        <v>165</v>
      </c>
      <c r="B623" s="30" t="s">
        <v>165</v>
      </c>
      <c r="C623" s="30" t="s">
        <v>1227</v>
      </c>
      <c r="D623" s="31" t="s">
        <v>1228</v>
      </c>
      <c r="E623" s="30" t="s">
        <v>176</v>
      </c>
      <c r="F623" s="60" t="s">
        <v>170</v>
      </c>
      <c r="G623" s="36">
        <v>10773</v>
      </c>
      <c r="H623" s="37" t="e">
        <f>VLOOKUP(F623,#REF!,2,0)</f>
        <v>#REF!</v>
      </c>
      <c r="I623" s="36"/>
      <c r="J623" s="36">
        <f>VLOOKUP(F623,'数据-全省决算数!'!$B:$C,2,0)</f>
        <v>75262</v>
      </c>
      <c r="K623" s="49" t="str">
        <f t="shared" si="29"/>
        <v/>
      </c>
      <c r="L623" s="47" t="e">
        <f t="shared" si="27"/>
        <v>#REF!</v>
      </c>
      <c r="M623" s="47" t="str">
        <f t="shared" si="28"/>
        <v>是</v>
      </c>
    </row>
    <row r="624" s="11" customFormat="1" ht="18.95" customHeight="1" spans="1:13">
      <c r="A624" s="29" t="s">
        <v>165</v>
      </c>
      <c r="B624" s="30" t="s">
        <v>165</v>
      </c>
      <c r="C624" s="30" t="s">
        <v>1227</v>
      </c>
      <c r="D624" s="31" t="s">
        <v>1229</v>
      </c>
      <c r="E624" s="30" t="s">
        <v>176</v>
      </c>
      <c r="F624" s="60" t="s">
        <v>172</v>
      </c>
      <c r="G624" s="36">
        <v>937</v>
      </c>
      <c r="H624" s="37" t="e">
        <f>VLOOKUP(F624,#REF!,2,0)</f>
        <v>#REF!</v>
      </c>
      <c r="I624" s="36"/>
      <c r="J624" s="36">
        <f>VLOOKUP(F624,'数据-全省决算数!'!$B:$C,2,0)</f>
        <v>10673</v>
      </c>
      <c r="K624" s="49" t="str">
        <f t="shared" si="29"/>
        <v/>
      </c>
      <c r="L624" s="47" t="e">
        <f t="shared" si="27"/>
        <v>#REF!</v>
      </c>
      <c r="M624" s="47" t="str">
        <f t="shared" si="28"/>
        <v>是</v>
      </c>
    </row>
    <row r="625" s="11" customFormat="1" ht="18.95" customHeight="1" spans="1:13">
      <c r="A625" s="29" t="s">
        <v>165</v>
      </c>
      <c r="B625" s="30"/>
      <c r="C625" s="30" t="s">
        <v>1227</v>
      </c>
      <c r="D625" s="31" t="s">
        <v>1230</v>
      </c>
      <c r="E625" s="30" t="s">
        <v>176</v>
      </c>
      <c r="F625" s="60" t="s">
        <v>174</v>
      </c>
      <c r="G625" s="36">
        <v>230</v>
      </c>
      <c r="H625" s="37" t="e">
        <f>VLOOKUP(F625,#REF!,2,0)</f>
        <v>#REF!</v>
      </c>
      <c r="I625" s="36"/>
      <c r="J625" s="36">
        <f>VLOOKUP(F625,'数据-全省决算数!'!$B:$C,2,0)</f>
        <v>802</v>
      </c>
      <c r="K625" s="49" t="str">
        <f t="shared" si="29"/>
        <v/>
      </c>
      <c r="L625" s="47" t="e">
        <f t="shared" si="27"/>
        <v>#REF!</v>
      </c>
      <c r="M625" s="47" t="str">
        <f t="shared" si="28"/>
        <v>是</v>
      </c>
    </row>
    <row r="626" s="11" customFormat="1" ht="18.95" customHeight="1" spans="1:13">
      <c r="A626" s="29" t="s">
        <v>165</v>
      </c>
      <c r="B626" s="30" t="s">
        <v>165</v>
      </c>
      <c r="C626" s="30" t="s">
        <v>1227</v>
      </c>
      <c r="D626" s="699" t="s">
        <v>1232</v>
      </c>
      <c r="E626" s="30" t="s">
        <v>176</v>
      </c>
      <c r="F626" s="60" t="s">
        <v>1231</v>
      </c>
      <c r="G626" s="36">
        <v>4597</v>
      </c>
      <c r="H626" s="37" t="e">
        <f>VLOOKUP(F626,#REF!,2,0)</f>
        <v>#REF!</v>
      </c>
      <c r="I626" s="36"/>
      <c r="J626" s="36">
        <f>VLOOKUP(F626,'数据-全省决算数!'!$B:$C,2,0)</f>
        <v>8129</v>
      </c>
      <c r="K626" s="49" t="str">
        <f t="shared" si="29"/>
        <v/>
      </c>
      <c r="L626" s="47" t="e">
        <f t="shared" si="27"/>
        <v>#REF!</v>
      </c>
      <c r="M626" s="47" t="str">
        <f t="shared" si="28"/>
        <v>是</v>
      </c>
    </row>
    <row r="627" s="11" customFormat="1" ht="18.95" customHeight="1" spans="1:13">
      <c r="A627" s="29" t="s">
        <v>165</v>
      </c>
      <c r="B627" s="30" t="s">
        <v>165</v>
      </c>
      <c r="C627" s="30" t="s">
        <v>1227</v>
      </c>
      <c r="D627" s="699" t="s">
        <v>1234</v>
      </c>
      <c r="E627" s="30" t="s">
        <v>176</v>
      </c>
      <c r="F627" s="62" t="s">
        <v>1233</v>
      </c>
      <c r="G627" s="36">
        <v>2020</v>
      </c>
      <c r="H627" s="37" t="e">
        <f>VLOOKUP(F627,#REF!,2,0)</f>
        <v>#REF!</v>
      </c>
      <c r="I627" s="36"/>
      <c r="J627" s="36">
        <f>VLOOKUP(F627,'数据-全省决算数!'!$B:$C,2,0)</f>
        <v>11185</v>
      </c>
      <c r="K627" s="49" t="str">
        <f t="shared" si="29"/>
        <v/>
      </c>
      <c r="L627" s="47" t="e">
        <f t="shared" si="27"/>
        <v>#REF!</v>
      </c>
      <c r="M627" s="47" t="str">
        <f t="shared" si="28"/>
        <v>是</v>
      </c>
    </row>
    <row r="628" s="11" customFormat="1" ht="18.95" customHeight="1" spans="1:13">
      <c r="A628" s="29" t="s">
        <v>165</v>
      </c>
      <c r="B628" s="30"/>
      <c r="C628" s="30" t="s">
        <v>1227</v>
      </c>
      <c r="D628" s="31" t="s">
        <v>1236</v>
      </c>
      <c r="E628" s="30" t="s">
        <v>176</v>
      </c>
      <c r="F628" s="60" t="s">
        <v>1235</v>
      </c>
      <c r="G628" s="36">
        <v>1610</v>
      </c>
      <c r="H628" s="37" t="e">
        <f>VLOOKUP(F628,#REF!,2,0)</f>
        <v>#REF!</v>
      </c>
      <c r="I628" s="36"/>
      <c r="J628" s="36">
        <f>VLOOKUP(F628,'数据-全省决算数!'!$B:$C,2,0)</f>
        <v>2897</v>
      </c>
      <c r="K628" s="49" t="str">
        <f t="shared" si="29"/>
        <v/>
      </c>
      <c r="L628" s="47" t="e">
        <f t="shared" si="27"/>
        <v>#REF!</v>
      </c>
      <c r="M628" s="47" t="str">
        <f t="shared" si="28"/>
        <v>是</v>
      </c>
    </row>
    <row r="629" s="11" customFormat="1" ht="18.95" customHeight="1" spans="1:13">
      <c r="A629" s="29" t="s">
        <v>165</v>
      </c>
      <c r="B629" s="30" t="s">
        <v>165</v>
      </c>
      <c r="C629" s="30" t="s">
        <v>1227</v>
      </c>
      <c r="D629" s="699" t="s">
        <v>1238</v>
      </c>
      <c r="E629" s="30" t="s">
        <v>176</v>
      </c>
      <c r="F629" s="60" t="s">
        <v>1237</v>
      </c>
      <c r="G629" s="36">
        <v>9429</v>
      </c>
      <c r="H629" s="37" t="e">
        <f>VLOOKUP(F629,#REF!,2,0)</f>
        <v>#REF!</v>
      </c>
      <c r="I629" s="36"/>
      <c r="J629" s="36">
        <f>VLOOKUP(F629,'数据-全省决算数!'!$B:$C,2,0)</f>
        <v>18584</v>
      </c>
      <c r="K629" s="49" t="str">
        <f t="shared" si="29"/>
        <v/>
      </c>
      <c r="L629" s="47" t="e">
        <f t="shared" si="27"/>
        <v>#REF!</v>
      </c>
      <c r="M629" s="47" t="str">
        <f t="shared" si="28"/>
        <v>是</v>
      </c>
    </row>
    <row r="630" s="11" customFormat="1" ht="18.95" customHeight="1" spans="1:13">
      <c r="A630" s="29" t="s">
        <v>165</v>
      </c>
      <c r="B630" s="700" t="s">
        <v>1076</v>
      </c>
      <c r="C630" s="30"/>
      <c r="D630" s="699" t="s">
        <v>1240</v>
      </c>
      <c r="E630" s="30"/>
      <c r="F630" s="61" t="s">
        <v>1239</v>
      </c>
      <c r="G630" s="45">
        <f>SUMIF($C629:$C1929,$D630,$G629:$G1929)</f>
        <v>620523</v>
      </c>
      <c r="H630" s="37" t="e">
        <f>VLOOKUP(F630,#REF!,2,0)</f>
        <v>#REF!</v>
      </c>
      <c r="I630" s="45"/>
      <c r="J630" s="36">
        <f>VLOOKUP(F630,'数据-全省决算数!'!$B:$C,2,0)</f>
        <v>279995</v>
      </c>
      <c r="K630" s="46" t="str">
        <f t="shared" si="29"/>
        <v/>
      </c>
      <c r="L630" s="47" t="e">
        <f t="shared" si="27"/>
        <v>#REF!</v>
      </c>
      <c r="M630" s="47" t="str">
        <f t="shared" si="28"/>
        <v>是</v>
      </c>
    </row>
    <row r="631" s="11" customFormat="1" ht="18.95" customHeight="1" spans="1:13">
      <c r="A631" s="29" t="s">
        <v>165</v>
      </c>
      <c r="B631" s="30"/>
      <c r="C631" s="700" t="s">
        <v>1240</v>
      </c>
      <c r="D631" s="699" t="s">
        <v>1242</v>
      </c>
      <c r="E631" s="30" t="s">
        <v>176</v>
      </c>
      <c r="F631" s="60" t="s">
        <v>1241</v>
      </c>
      <c r="G631" s="36">
        <v>435903</v>
      </c>
      <c r="H631" s="37" t="e">
        <f>VLOOKUP(F631,#REF!,2,0)</f>
        <v>#REF!</v>
      </c>
      <c r="I631" s="36"/>
      <c r="J631" s="36">
        <f>VLOOKUP(F631,'数据-全省决算数!'!$B:$C,2,0)</f>
        <v>69538</v>
      </c>
      <c r="K631" s="49" t="str">
        <f t="shared" si="29"/>
        <v/>
      </c>
      <c r="L631" s="47" t="e">
        <f t="shared" si="27"/>
        <v>#REF!</v>
      </c>
      <c r="M631" s="47" t="str">
        <f t="shared" si="28"/>
        <v>是</v>
      </c>
    </row>
    <row r="632" s="11" customFormat="1" ht="18.95" customHeight="1" spans="1:13">
      <c r="A632" s="29" t="s">
        <v>165</v>
      </c>
      <c r="B632" s="30" t="s">
        <v>165</v>
      </c>
      <c r="C632" s="700" t="s">
        <v>1240</v>
      </c>
      <c r="D632" s="699" t="s">
        <v>1244</v>
      </c>
      <c r="E632" s="30" t="s">
        <v>176</v>
      </c>
      <c r="F632" s="60" t="s">
        <v>1243</v>
      </c>
      <c r="G632" s="36">
        <v>49772</v>
      </c>
      <c r="H632" s="37" t="e">
        <f>VLOOKUP(F632,#REF!,2,0)</f>
        <v>#REF!</v>
      </c>
      <c r="I632" s="36"/>
      <c r="J632" s="36">
        <f>VLOOKUP(F632,'数据-全省决算数!'!$B:$C,2,0)</f>
        <v>14121</v>
      </c>
      <c r="K632" s="49" t="str">
        <f t="shared" si="29"/>
        <v/>
      </c>
      <c r="L632" s="47" t="e">
        <f t="shared" si="27"/>
        <v>#REF!</v>
      </c>
      <c r="M632" s="47" t="str">
        <f t="shared" si="28"/>
        <v>是</v>
      </c>
    </row>
    <row r="633" s="11" customFormat="1" ht="18.95" customHeight="1" spans="1:13">
      <c r="A633" s="29" t="s">
        <v>165</v>
      </c>
      <c r="B633" s="30" t="s">
        <v>165</v>
      </c>
      <c r="C633" s="700" t="s">
        <v>1240</v>
      </c>
      <c r="D633" s="699" t="s">
        <v>1246</v>
      </c>
      <c r="E633" s="30" t="s">
        <v>176</v>
      </c>
      <c r="F633" s="60" t="s">
        <v>1245</v>
      </c>
      <c r="G633" s="36">
        <v>125457</v>
      </c>
      <c r="H633" s="37" t="e">
        <f>VLOOKUP(F633,#REF!,2,0)</f>
        <v>#REF!</v>
      </c>
      <c r="I633" s="36"/>
      <c r="J633" s="36">
        <f>VLOOKUP(F633,'数据-全省决算数!'!$B:$C,2,0)</f>
        <v>191401</v>
      </c>
      <c r="K633" s="49" t="str">
        <f t="shared" si="29"/>
        <v/>
      </c>
      <c r="L633" s="47" t="e">
        <f t="shared" si="27"/>
        <v>#REF!</v>
      </c>
      <c r="M633" s="47" t="str">
        <f t="shared" si="28"/>
        <v>是</v>
      </c>
    </row>
    <row r="634" s="11" customFormat="1" ht="18.95" customHeight="1" spans="1:13">
      <c r="A634" s="29" t="s">
        <v>165</v>
      </c>
      <c r="B634" s="30" t="s">
        <v>165</v>
      </c>
      <c r="C634" s="700" t="s">
        <v>1240</v>
      </c>
      <c r="D634" s="699" t="s">
        <v>1248</v>
      </c>
      <c r="E634" s="30" t="s">
        <v>176</v>
      </c>
      <c r="F634" s="60" t="s">
        <v>1247</v>
      </c>
      <c r="G634" s="36">
        <v>9391</v>
      </c>
      <c r="H634" s="37" t="e">
        <f>VLOOKUP(F634,#REF!,2,0)</f>
        <v>#REF!</v>
      </c>
      <c r="I634" s="36"/>
      <c r="J634" s="36">
        <f>VLOOKUP(F634,'数据-全省决算数!'!$B:$C,2,0)</f>
        <v>4935</v>
      </c>
      <c r="K634" s="49" t="str">
        <f t="shared" si="29"/>
        <v/>
      </c>
      <c r="L634" s="47" t="e">
        <f t="shared" si="27"/>
        <v>#REF!</v>
      </c>
      <c r="M634" s="47" t="str">
        <f t="shared" si="28"/>
        <v>是</v>
      </c>
    </row>
    <row r="635" s="11" customFormat="1" ht="18.95" customHeight="1" spans="1:13">
      <c r="A635" s="29" t="s">
        <v>165</v>
      </c>
      <c r="B635" s="700" t="s">
        <v>1076</v>
      </c>
      <c r="C635" s="30"/>
      <c r="D635" s="699" t="s">
        <v>1250</v>
      </c>
      <c r="E635" s="30"/>
      <c r="F635" s="61" t="s">
        <v>1249</v>
      </c>
      <c r="G635" s="45">
        <f>SUMIF($C634:$C1934,$D635,$G634:$G1934)</f>
        <v>11166</v>
      </c>
      <c r="H635" s="37" t="e">
        <f>VLOOKUP(F635,#REF!,2,0)</f>
        <v>#REF!</v>
      </c>
      <c r="I635" s="45"/>
      <c r="J635" s="36">
        <f>VLOOKUP(F635,'数据-全省决算数!'!$B:$C,2,0)</f>
        <v>11072</v>
      </c>
      <c r="K635" s="46" t="str">
        <f t="shared" si="29"/>
        <v/>
      </c>
      <c r="L635" s="47" t="e">
        <f t="shared" si="27"/>
        <v>#REF!</v>
      </c>
      <c r="M635" s="47" t="str">
        <f t="shared" si="28"/>
        <v>是</v>
      </c>
    </row>
    <row r="636" s="11" customFormat="1" ht="18.95" customHeight="1" spans="1:13">
      <c r="A636" s="29" t="s">
        <v>165</v>
      </c>
      <c r="B636" s="30" t="s">
        <v>165</v>
      </c>
      <c r="C636" s="700" t="s">
        <v>1250</v>
      </c>
      <c r="D636" s="699" t="s">
        <v>1251</v>
      </c>
      <c r="E636" s="30" t="s">
        <v>176</v>
      </c>
      <c r="F636" s="60" t="s">
        <v>170</v>
      </c>
      <c r="G636" s="36">
        <v>4743</v>
      </c>
      <c r="H636" s="37" t="e">
        <f>VLOOKUP(F636,#REF!,2,0)</f>
        <v>#REF!</v>
      </c>
      <c r="I636" s="36"/>
      <c r="J636" s="36">
        <f>VLOOKUP(F636,'数据-全省决算数!'!$B:$C,2,0)</f>
        <v>75262</v>
      </c>
      <c r="K636" s="49" t="str">
        <f t="shared" si="29"/>
        <v/>
      </c>
      <c r="L636" s="47" t="e">
        <f t="shared" si="27"/>
        <v>#REF!</v>
      </c>
      <c r="M636" s="47" t="str">
        <f t="shared" si="28"/>
        <v>是</v>
      </c>
    </row>
    <row r="637" s="11" customFormat="1" ht="18.95" customHeight="1" spans="1:13">
      <c r="A637" s="29" t="s">
        <v>165</v>
      </c>
      <c r="B637" s="30" t="s">
        <v>165</v>
      </c>
      <c r="C637" s="700" t="s">
        <v>1250</v>
      </c>
      <c r="D637" s="699" t="s">
        <v>1252</v>
      </c>
      <c r="E637" s="30" t="s">
        <v>176</v>
      </c>
      <c r="F637" s="60" t="s">
        <v>172</v>
      </c>
      <c r="G637" s="36">
        <v>2732</v>
      </c>
      <c r="H637" s="37" t="e">
        <f>VLOOKUP(F637,#REF!,2,0)</f>
        <v>#REF!</v>
      </c>
      <c r="I637" s="36"/>
      <c r="J637" s="36">
        <f>VLOOKUP(F637,'数据-全省决算数!'!$B:$C,2,0)</f>
        <v>10673</v>
      </c>
      <c r="K637" s="49" t="str">
        <f t="shared" si="29"/>
        <v/>
      </c>
      <c r="L637" s="47" t="e">
        <f t="shared" si="27"/>
        <v>#REF!</v>
      </c>
      <c r="M637" s="47" t="str">
        <f t="shared" si="28"/>
        <v>是</v>
      </c>
    </row>
    <row r="638" s="11" customFormat="1" ht="18.95" customHeight="1" spans="1:13">
      <c r="A638" s="29" t="s">
        <v>165</v>
      </c>
      <c r="B638" s="30"/>
      <c r="C638" s="700" t="s">
        <v>1250</v>
      </c>
      <c r="D638" s="31" t="s">
        <v>1253</v>
      </c>
      <c r="E638" s="30" t="s">
        <v>176</v>
      </c>
      <c r="F638" s="60" t="s">
        <v>174</v>
      </c>
      <c r="G638" s="36">
        <v>70</v>
      </c>
      <c r="H638" s="37" t="e">
        <f>VLOOKUP(F638,#REF!,2,0)</f>
        <v>#REF!</v>
      </c>
      <c r="I638" s="36"/>
      <c r="J638" s="36">
        <f>VLOOKUP(F638,'数据-全省决算数!'!$B:$C,2,0)</f>
        <v>802</v>
      </c>
      <c r="K638" s="49" t="str">
        <f t="shared" si="29"/>
        <v/>
      </c>
      <c r="L638" s="47" t="e">
        <f t="shared" si="27"/>
        <v>#REF!</v>
      </c>
      <c r="M638" s="47" t="str">
        <f t="shared" si="28"/>
        <v>是</v>
      </c>
    </row>
    <row r="639" s="11" customFormat="1" ht="18.95" customHeight="1" spans="1:13">
      <c r="A639" s="29" t="s">
        <v>165</v>
      </c>
      <c r="B639" s="30" t="s">
        <v>165</v>
      </c>
      <c r="C639" s="700" t="s">
        <v>1250</v>
      </c>
      <c r="D639" s="31" t="s">
        <v>1255</v>
      </c>
      <c r="E639" s="30" t="s">
        <v>176</v>
      </c>
      <c r="F639" s="60" t="s">
        <v>1254</v>
      </c>
      <c r="G639" s="36">
        <v>3621</v>
      </c>
      <c r="H639" s="37" t="e">
        <f>VLOOKUP(F639,#REF!,2,0)</f>
        <v>#REF!</v>
      </c>
      <c r="I639" s="36"/>
      <c r="J639" s="36">
        <f>VLOOKUP(F639,'数据-全省决算数!'!$B:$C,2,0)</f>
        <v>3372</v>
      </c>
      <c r="K639" s="49" t="str">
        <f t="shared" si="29"/>
        <v/>
      </c>
      <c r="L639" s="47" t="e">
        <f t="shared" si="27"/>
        <v>#REF!</v>
      </c>
      <c r="M639" s="47" t="str">
        <f t="shared" si="28"/>
        <v>是</v>
      </c>
    </row>
    <row r="640" s="11" customFormat="1" ht="18.95" customHeight="1" spans="1:13">
      <c r="A640" s="29" t="s">
        <v>165</v>
      </c>
      <c r="B640" s="700" t="s">
        <v>1076</v>
      </c>
      <c r="C640" s="30"/>
      <c r="D640" s="699" t="s">
        <v>1257</v>
      </c>
      <c r="E640" s="30"/>
      <c r="F640" s="61" t="s">
        <v>1256</v>
      </c>
      <c r="G640" s="45">
        <f>SUMIF($C639:$C1939,$D640,$G639:$G1939)</f>
        <v>1010137</v>
      </c>
      <c r="H640" s="37" t="e">
        <f>VLOOKUP(F640,#REF!,2,0)</f>
        <v>#REF!</v>
      </c>
      <c r="I640" s="45"/>
      <c r="J640" s="36">
        <f>VLOOKUP(F640,'数据-全省决算数!'!$B:$C,2,0)</f>
        <v>1129624</v>
      </c>
      <c r="K640" s="46" t="str">
        <f t="shared" si="29"/>
        <v/>
      </c>
      <c r="L640" s="47" t="e">
        <f t="shared" si="27"/>
        <v>#REF!</v>
      </c>
      <c r="M640" s="47" t="str">
        <f t="shared" si="28"/>
        <v>是</v>
      </c>
    </row>
    <row r="641" s="11" customFormat="1" ht="18.95" customHeight="1" spans="1:13">
      <c r="A641" s="29" t="s">
        <v>165</v>
      </c>
      <c r="B641" s="30"/>
      <c r="C641" s="700" t="s">
        <v>1257</v>
      </c>
      <c r="D641" s="699" t="s">
        <v>1259</v>
      </c>
      <c r="E641" s="30" t="s">
        <v>176</v>
      </c>
      <c r="F641" s="60" t="s">
        <v>1258</v>
      </c>
      <c r="G641" s="36">
        <v>324964</v>
      </c>
      <c r="H641" s="37" t="e">
        <f>VLOOKUP(F641,#REF!,2,0)</f>
        <v>#REF!</v>
      </c>
      <c r="I641" s="36"/>
      <c r="J641" s="36">
        <f>VLOOKUP(F641,'数据-全省决算数!'!$B:$C,2,0)</f>
        <v>363372</v>
      </c>
      <c r="K641" s="49" t="str">
        <f t="shared" si="29"/>
        <v/>
      </c>
      <c r="L641" s="47" t="e">
        <f t="shared" si="27"/>
        <v>#REF!</v>
      </c>
      <c r="M641" s="47" t="str">
        <f t="shared" si="28"/>
        <v>是</v>
      </c>
    </row>
    <row r="642" s="11" customFormat="1" ht="18.95" customHeight="1" spans="1:13">
      <c r="A642" s="29" t="s">
        <v>165</v>
      </c>
      <c r="B642" s="30" t="s">
        <v>165</v>
      </c>
      <c r="C642" s="700" t="s">
        <v>1257</v>
      </c>
      <c r="D642" s="699" t="s">
        <v>1261</v>
      </c>
      <c r="E642" s="30" t="s">
        <v>176</v>
      </c>
      <c r="F642" s="60" t="s">
        <v>1260</v>
      </c>
      <c r="G642" s="36">
        <v>685173</v>
      </c>
      <c r="H642" s="37" t="e">
        <f>VLOOKUP(F642,#REF!,2,0)</f>
        <v>#REF!</v>
      </c>
      <c r="I642" s="36"/>
      <c r="J642" s="36">
        <f>VLOOKUP(F642,'数据-全省决算数!'!$B:$C,2,0)</f>
        <v>766252</v>
      </c>
      <c r="K642" s="49" t="str">
        <f t="shared" si="29"/>
        <v/>
      </c>
      <c r="L642" s="47" t="e">
        <f t="shared" si="27"/>
        <v>#REF!</v>
      </c>
      <c r="M642" s="47" t="str">
        <f t="shared" si="28"/>
        <v>是</v>
      </c>
    </row>
    <row r="643" s="11" customFormat="1" ht="18.95" customHeight="1" spans="1:13">
      <c r="A643" s="29" t="s">
        <v>165</v>
      </c>
      <c r="B643" s="700" t="s">
        <v>1076</v>
      </c>
      <c r="C643" s="30"/>
      <c r="D643" s="699" t="s">
        <v>1263</v>
      </c>
      <c r="E643" s="30"/>
      <c r="F643" s="61" t="s">
        <v>1262</v>
      </c>
      <c r="G643" s="45">
        <f>SUMIF($C642:$C1942,$D643,$G642:$G1942)</f>
        <v>8497</v>
      </c>
      <c r="H643" s="37" t="e">
        <f>VLOOKUP(F643,#REF!,2,0)</f>
        <v>#REF!</v>
      </c>
      <c r="I643" s="45"/>
      <c r="J643" s="36">
        <f>VLOOKUP(F643,'数据-全省决算数!'!$B:$C,2,0)</f>
        <v>40628</v>
      </c>
      <c r="K643" s="46" t="str">
        <f t="shared" si="29"/>
        <v/>
      </c>
      <c r="L643" s="47" t="e">
        <f t="shared" si="27"/>
        <v>#REF!</v>
      </c>
      <c r="M643" s="47" t="str">
        <f t="shared" si="28"/>
        <v>是</v>
      </c>
    </row>
    <row r="644" s="11" customFormat="1" ht="18.95" customHeight="1" spans="1:13">
      <c r="A644" s="29" t="s">
        <v>165</v>
      </c>
      <c r="B644" s="30"/>
      <c r="C644" s="700" t="s">
        <v>1263</v>
      </c>
      <c r="D644" s="699" t="s">
        <v>1265</v>
      </c>
      <c r="E644" s="30" t="s">
        <v>176</v>
      </c>
      <c r="F644" s="60" t="s">
        <v>1264</v>
      </c>
      <c r="G644" s="36">
        <v>2894</v>
      </c>
      <c r="H644" s="37" t="e">
        <f>VLOOKUP(F644,#REF!,2,0)</f>
        <v>#REF!</v>
      </c>
      <c r="I644" s="36"/>
      <c r="J644" s="36">
        <f>VLOOKUP(F644,'数据-全省决算数!'!$B:$C,2,0)</f>
        <v>34527</v>
      </c>
      <c r="K644" s="49" t="str">
        <f t="shared" si="29"/>
        <v/>
      </c>
      <c r="L644" s="47" t="e">
        <f t="shared" ref="L644:L707" si="30">IF(F644&lt;&gt;"",IF(SUM(G644:H644)&lt;&gt;0,"是","否"),"空")</f>
        <v>#REF!</v>
      </c>
      <c r="M644" s="47" t="str">
        <f t="shared" ref="M644:M707" si="31">IF(C644&lt;&gt;"",IF(OR(LEFT(C644,3)="205",LEFT(C644,3)="206",LEFT(C644,3)="207",LEFT(C644,3)="208",LEFT(C644,3)="210",LEFT(C644,3)="213"),"是","否"),"是")</f>
        <v>是</v>
      </c>
    </row>
    <row r="645" s="11" customFormat="1" ht="18.95" customHeight="1" spans="1:13">
      <c r="A645" s="29"/>
      <c r="B645" s="30" t="s">
        <v>165</v>
      </c>
      <c r="C645" s="700" t="s">
        <v>1263</v>
      </c>
      <c r="D645" s="697" t="s">
        <v>1267</v>
      </c>
      <c r="E645" s="30" t="s">
        <v>176</v>
      </c>
      <c r="F645" s="60" t="s">
        <v>1266</v>
      </c>
      <c r="G645" s="36">
        <v>5603</v>
      </c>
      <c r="H645" s="37" t="e">
        <f>VLOOKUP(F645,#REF!,2,0)</f>
        <v>#REF!</v>
      </c>
      <c r="I645" s="36"/>
      <c r="J645" s="36">
        <f>VLOOKUP(F645,'数据-全省决算数!'!$B:$C,2,0)</f>
        <v>6101</v>
      </c>
      <c r="K645" s="49" t="str">
        <f t="shared" si="29"/>
        <v/>
      </c>
      <c r="L645" s="47" t="e">
        <f t="shared" si="30"/>
        <v>#REF!</v>
      </c>
      <c r="M645" s="47" t="str">
        <f t="shared" si="31"/>
        <v>是</v>
      </c>
    </row>
    <row r="646" s="11" customFormat="1" ht="18.95" customHeight="1" spans="1:13">
      <c r="A646" s="29" t="s">
        <v>165</v>
      </c>
      <c r="B646" s="700" t="s">
        <v>1076</v>
      </c>
      <c r="C646" s="30" t="s">
        <v>165</v>
      </c>
      <c r="D646" s="699" t="s">
        <v>1269</v>
      </c>
      <c r="E646" s="30" t="s">
        <v>165</v>
      </c>
      <c r="F646" s="61" t="s">
        <v>1268</v>
      </c>
      <c r="G646" s="45">
        <f>SUMIF($C645:$C1945,$D646,$G645:$G1945)</f>
        <v>33980</v>
      </c>
      <c r="H646" s="37" t="e">
        <f>VLOOKUP(F646,#REF!,2,0)</f>
        <v>#REF!</v>
      </c>
      <c r="I646" s="45"/>
      <c r="J646" s="36">
        <f>VLOOKUP(F646,'数据-全省决算数!'!$B:$C,2,0)</f>
        <v>33141</v>
      </c>
      <c r="K646" s="46" t="str">
        <f t="shared" si="29"/>
        <v/>
      </c>
      <c r="L646" s="47" t="e">
        <f t="shared" si="30"/>
        <v>#REF!</v>
      </c>
      <c r="M646" s="47" t="str">
        <f t="shared" si="31"/>
        <v>是</v>
      </c>
    </row>
    <row r="647" s="11" customFormat="1" ht="18.95" customHeight="1" spans="1:13">
      <c r="A647" s="29" t="s">
        <v>165</v>
      </c>
      <c r="B647" s="30" t="s">
        <v>165</v>
      </c>
      <c r="C647" s="700" t="s">
        <v>1269</v>
      </c>
      <c r="D647" s="699" t="s">
        <v>1271</v>
      </c>
      <c r="E647" s="30" t="s">
        <v>176</v>
      </c>
      <c r="F647" s="60" t="s">
        <v>1270</v>
      </c>
      <c r="G647" s="36">
        <v>0</v>
      </c>
      <c r="H647" s="37" t="e">
        <f>VLOOKUP(F647,#REF!,2,0)</f>
        <v>#REF!</v>
      </c>
      <c r="I647" s="36"/>
      <c r="J647" s="36">
        <f>VLOOKUP(F647,'数据-全省决算数!'!$B:$C,2,0)</f>
        <v>609</v>
      </c>
      <c r="K647" s="46" t="str">
        <f t="shared" si="29"/>
        <v/>
      </c>
      <c r="L647" s="47" t="e">
        <f t="shared" si="30"/>
        <v>#REF!</v>
      </c>
      <c r="M647" s="47" t="str">
        <f t="shared" si="31"/>
        <v>是</v>
      </c>
    </row>
    <row r="648" s="11" customFormat="1" ht="18.95" customHeight="1" spans="1:13">
      <c r="A648" s="29" t="s">
        <v>165</v>
      </c>
      <c r="B648" s="30" t="s">
        <v>165</v>
      </c>
      <c r="C648" s="700" t="s">
        <v>1269</v>
      </c>
      <c r="D648" s="699" t="s">
        <v>1273</v>
      </c>
      <c r="E648" s="30" t="s">
        <v>176</v>
      </c>
      <c r="F648" s="60" t="s">
        <v>1272</v>
      </c>
      <c r="G648" s="36">
        <v>33980</v>
      </c>
      <c r="H648" s="37" t="e">
        <f>VLOOKUP(F648,#REF!,2,0)</f>
        <v>#REF!</v>
      </c>
      <c r="I648" s="36"/>
      <c r="J648" s="36">
        <f>VLOOKUP(F648,'数据-全省决算数!'!$B:$C,2,0)</f>
        <v>32532</v>
      </c>
      <c r="K648" s="49" t="str">
        <f t="shared" ref="K648:K711" si="32">IF(ISERROR(H648/G648-1),"",H648/G648-1)</f>
        <v/>
      </c>
      <c r="L648" s="47" t="e">
        <f t="shared" si="30"/>
        <v>#REF!</v>
      </c>
      <c r="M648" s="47" t="str">
        <f t="shared" si="31"/>
        <v>是</v>
      </c>
    </row>
    <row r="649" s="11" customFormat="1" ht="18.95" customHeight="1" spans="1:13">
      <c r="A649" s="29" t="s">
        <v>165</v>
      </c>
      <c r="B649" s="700" t="s">
        <v>1076</v>
      </c>
      <c r="C649" s="30"/>
      <c r="D649" s="699" t="s">
        <v>1275</v>
      </c>
      <c r="E649" s="30"/>
      <c r="F649" s="61" t="s">
        <v>1274</v>
      </c>
      <c r="G649" s="45">
        <f>SUMIF($C648:$C1948,$D649,$G648:$G1948)</f>
        <v>5100</v>
      </c>
      <c r="H649" s="37" t="e">
        <f>VLOOKUP(F649,#REF!,2,0)</f>
        <v>#REF!</v>
      </c>
      <c r="I649" s="45"/>
      <c r="J649" s="36">
        <f>VLOOKUP(F649,'数据-全省决算数!'!$B:$C,2,0)</f>
        <v>3050</v>
      </c>
      <c r="K649" s="46" t="str">
        <f t="shared" si="32"/>
        <v/>
      </c>
      <c r="L649" s="47" t="e">
        <f t="shared" si="30"/>
        <v>#REF!</v>
      </c>
      <c r="M649" s="47" t="str">
        <f t="shared" si="31"/>
        <v>是</v>
      </c>
    </row>
    <row r="650" s="11" customFormat="1" ht="18.95" customHeight="1" spans="1:13">
      <c r="A650" s="29"/>
      <c r="B650" s="30" t="s">
        <v>165</v>
      </c>
      <c r="C650" s="700" t="s">
        <v>1275</v>
      </c>
      <c r="D650" s="63">
        <v>2082401</v>
      </c>
      <c r="E650" s="30" t="s">
        <v>176</v>
      </c>
      <c r="F650" s="60" t="s">
        <v>1276</v>
      </c>
      <c r="G650" s="36">
        <v>5050</v>
      </c>
      <c r="H650" s="37" t="e">
        <f>VLOOKUP(F650,#REF!,2,0)</f>
        <v>#REF!</v>
      </c>
      <c r="I650" s="36"/>
      <c r="J650" s="36">
        <f>VLOOKUP(F650,'数据-全省决算数!'!$B:$C,2,0)</f>
        <v>3000</v>
      </c>
      <c r="K650" s="49" t="str">
        <f t="shared" si="32"/>
        <v/>
      </c>
      <c r="L650" s="47" t="e">
        <f t="shared" si="30"/>
        <v>#REF!</v>
      </c>
      <c r="M650" s="47" t="str">
        <f t="shared" si="31"/>
        <v>是</v>
      </c>
    </row>
    <row r="651" s="11" customFormat="1" ht="18.95" customHeight="1" spans="1:13">
      <c r="A651" s="29"/>
      <c r="B651" s="30"/>
      <c r="C651" s="700" t="s">
        <v>1275</v>
      </c>
      <c r="D651" s="699" t="s">
        <v>1278</v>
      </c>
      <c r="E651" s="30" t="s">
        <v>176</v>
      </c>
      <c r="F651" s="60" t="s">
        <v>1277</v>
      </c>
      <c r="G651" s="36">
        <v>50</v>
      </c>
      <c r="H651" s="37" t="e">
        <f>VLOOKUP(F651,#REF!,2,0)</f>
        <v>#REF!</v>
      </c>
      <c r="I651" s="36"/>
      <c r="J651" s="36">
        <f>VLOOKUP(F651,'数据-全省决算数!'!$B:$C,2,0)</f>
        <v>50</v>
      </c>
      <c r="K651" s="49" t="str">
        <f t="shared" si="32"/>
        <v/>
      </c>
      <c r="L651" s="47" t="e">
        <f t="shared" si="30"/>
        <v>#REF!</v>
      </c>
      <c r="M651" s="47" t="str">
        <f t="shared" si="31"/>
        <v>是</v>
      </c>
    </row>
    <row r="652" s="11" customFormat="1" ht="18.95" customHeight="1" spans="1:13">
      <c r="A652" s="29" t="s">
        <v>165</v>
      </c>
      <c r="B652" s="700" t="s">
        <v>1076</v>
      </c>
      <c r="C652" s="30"/>
      <c r="D652" s="699" t="s">
        <v>1280</v>
      </c>
      <c r="E652" s="30"/>
      <c r="F652" s="61" t="s">
        <v>1279</v>
      </c>
      <c r="G652" s="45">
        <f>SUMIF($C651:$C1951,$D652,$G651:$G1951)</f>
        <v>37618</v>
      </c>
      <c r="H652" s="37" t="e">
        <f>VLOOKUP(F652,#REF!,2,0)</f>
        <v>#REF!</v>
      </c>
      <c r="I652" s="45"/>
      <c r="J652" s="36">
        <f>VLOOKUP(F652,'数据-全省决算数!'!$B:$C,2,0)</f>
        <v>19913</v>
      </c>
      <c r="K652" s="46" t="str">
        <f t="shared" si="32"/>
        <v/>
      </c>
      <c r="L652" s="47" t="e">
        <f t="shared" si="30"/>
        <v>#REF!</v>
      </c>
      <c r="M652" s="47" t="str">
        <f t="shared" si="31"/>
        <v>是</v>
      </c>
    </row>
    <row r="653" s="11" customFormat="1" ht="18.95" customHeight="1" spans="1:13">
      <c r="A653" s="29" t="s">
        <v>165</v>
      </c>
      <c r="B653" s="30" t="s">
        <v>165</v>
      </c>
      <c r="C653" s="700" t="s">
        <v>1280</v>
      </c>
      <c r="D653" s="699" t="s">
        <v>1282</v>
      </c>
      <c r="E653" s="30" t="s">
        <v>176</v>
      </c>
      <c r="F653" s="60" t="s">
        <v>1281</v>
      </c>
      <c r="G653" s="36">
        <v>3590</v>
      </c>
      <c r="H653" s="37" t="e">
        <f>VLOOKUP(F653,#REF!,2,0)</f>
        <v>#REF!</v>
      </c>
      <c r="I653" s="36"/>
      <c r="J653" s="36">
        <f>VLOOKUP(F653,'数据-全省决算数!'!$B:$C,2,0)</f>
        <v>1765</v>
      </c>
      <c r="K653" s="49" t="str">
        <f t="shared" si="32"/>
        <v/>
      </c>
      <c r="L653" s="47" t="e">
        <f t="shared" si="30"/>
        <v>#REF!</v>
      </c>
      <c r="M653" s="47" t="str">
        <f t="shared" si="31"/>
        <v>是</v>
      </c>
    </row>
    <row r="654" s="11" customFormat="1" ht="18.95" customHeight="1" spans="1:13">
      <c r="A654" s="29" t="s">
        <v>165</v>
      </c>
      <c r="B654" s="30" t="s">
        <v>165</v>
      </c>
      <c r="C654" s="700" t="s">
        <v>1280</v>
      </c>
      <c r="D654" s="699" t="s">
        <v>1284</v>
      </c>
      <c r="E654" s="30" t="s">
        <v>176</v>
      </c>
      <c r="F654" s="60" t="s">
        <v>1283</v>
      </c>
      <c r="G654" s="36">
        <v>34028</v>
      </c>
      <c r="H654" s="37" t="e">
        <f>VLOOKUP(F654,#REF!,2,0)</f>
        <v>#REF!</v>
      </c>
      <c r="I654" s="36"/>
      <c r="J654" s="36">
        <f>VLOOKUP(F654,'数据-全省决算数!'!$B:$C,2,0)</f>
        <v>18148</v>
      </c>
      <c r="K654" s="49" t="str">
        <f t="shared" si="32"/>
        <v/>
      </c>
      <c r="L654" s="47" t="e">
        <f t="shared" si="30"/>
        <v>#REF!</v>
      </c>
      <c r="M654" s="47" t="str">
        <f t="shared" si="31"/>
        <v>是</v>
      </c>
    </row>
    <row r="655" s="11" customFormat="1" ht="18.95" customHeight="1" spans="1:13">
      <c r="A655" s="29" t="s">
        <v>165</v>
      </c>
      <c r="B655" s="700" t="s">
        <v>1076</v>
      </c>
      <c r="C655" s="30"/>
      <c r="D655" s="699" t="s">
        <v>1286</v>
      </c>
      <c r="E655" s="64"/>
      <c r="F655" s="61" t="s">
        <v>4465</v>
      </c>
      <c r="G655" s="45">
        <f>SUMIF($C654:$C1954,$D655,$G654:$G1954)</f>
        <v>121739</v>
      </c>
      <c r="H655" s="37" t="e">
        <f>VLOOKUP(F655,#REF!,2,0)</f>
        <v>#REF!</v>
      </c>
      <c r="I655" s="45"/>
      <c r="J655" s="36" t="e">
        <f>VLOOKUP(F655,'数据-全省决算数!'!$B:$C,2,0)</f>
        <v>#N/A</v>
      </c>
      <c r="K655" s="46" t="str">
        <f t="shared" si="32"/>
        <v/>
      </c>
      <c r="L655" s="47" t="e">
        <f t="shared" si="30"/>
        <v>#REF!</v>
      </c>
      <c r="M655" s="47" t="str">
        <f t="shared" si="31"/>
        <v>是</v>
      </c>
    </row>
    <row r="656" s="11" customFormat="1" ht="18.95" customHeight="1" spans="1:13">
      <c r="A656" s="29" t="s">
        <v>165</v>
      </c>
      <c r="B656" s="30"/>
      <c r="C656" s="700" t="s">
        <v>1286</v>
      </c>
      <c r="D656" s="699" t="s">
        <v>1288</v>
      </c>
      <c r="E656" s="30" t="s">
        <v>176</v>
      </c>
      <c r="F656" s="60" t="s">
        <v>4485</v>
      </c>
      <c r="G656" s="36">
        <v>121739</v>
      </c>
      <c r="H656" s="37" t="e">
        <f>VLOOKUP(F656,#REF!,2,0)</f>
        <v>#REF!</v>
      </c>
      <c r="I656" s="36"/>
      <c r="J656" s="36" t="e">
        <f>VLOOKUP(F656,'数据-全省决算数!'!$B:$C,2,0)</f>
        <v>#N/A</v>
      </c>
      <c r="K656" s="49" t="str">
        <f t="shared" si="32"/>
        <v/>
      </c>
      <c r="L656" s="47" t="e">
        <f t="shared" si="30"/>
        <v>#REF!</v>
      </c>
      <c r="M656" s="47" t="str">
        <f t="shared" si="31"/>
        <v>是</v>
      </c>
    </row>
    <row r="657" s="11" customFormat="1" ht="18.95" customHeight="1" spans="1:13">
      <c r="A657" s="29" t="s">
        <v>164</v>
      </c>
      <c r="B657" s="30" t="s">
        <v>165</v>
      </c>
      <c r="C657" s="30"/>
      <c r="D657" s="31" t="s">
        <v>1290</v>
      </c>
      <c r="E657" s="30"/>
      <c r="F657" s="61" t="s">
        <v>1289</v>
      </c>
      <c r="G657" s="33">
        <f>SUMIF($B658:$B$1301,$D657,$G658:$G$1301)</f>
        <v>3524060</v>
      </c>
      <c r="H657" s="37" t="e">
        <f>VLOOKUP(F657,#REF!,2,0)</f>
        <v>#REF!</v>
      </c>
      <c r="I657" s="45"/>
      <c r="J657" s="36" t="e">
        <f>VLOOKUP(F657,'数据-全省决算数!'!$B:$C,2,0)</f>
        <v>#N/A</v>
      </c>
      <c r="K657" s="46" t="str">
        <f t="shared" si="32"/>
        <v/>
      </c>
      <c r="L657" s="47" t="e">
        <f t="shared" si="30"/>
        <v>#REF!</v>
      </c>
      <c r="M657" s="47" t="str">
        <f t="shared" si="31"/>
        <v>是</v>
      </c>
    </row>
    <row r="658" s="11" customFormat="1" ht="18.95" customHeight="1" spans="1:13">
      <c r="A658" s="29" t="s">
        <v>165</v>
      </c>
      <c r="B658" s="30" t="s">
        <v>1290</v>
      </c>
      <c r="C658" s="30" t="s">
        <v>165</v>
      </c>
      <c r="D658" s="31" t="s">
        <v>1292</v>
      </c>
      <c r="E658" s="30" t="s">
        <v>165</v>
      </c>
      <c r="F658" s="61" t="s">
        <v>1291</v>
      </c>
      <c r="G658" s="45">
        <f>SUMIF($C657:$C1957,$D658,$G657:$G1957)</f>
        <v>42443</v>
      </c>
      <c r="H658" s="37" t="e">
        <f>VLOOKUP(F658,#REF!,2,0)</f>
        <v>#REF!</v>
      </c>
      <c r="I658" s="45"/>
      <c r="J658" s="36">
        <f>VLOOKUP(F658,'数据-全省决算数!'!$B:$C,2,0)</f>
        <v>71020</v>
      </c>
      <c r="K658" s="46" t="str">
        <f t="shared" si="32"/>
        <v/>
      </c>
      <c r="L658" s="47" t="e">
        <f t="shared" si="30"/>
        <v>#REF!</v>
      </c>
      <c r="M658" s="47" t="str">
        <f t="shared" si="31"/>
        <v>是</v>
      </c>
    </row>
    <row r="659" s="11" customFormat="1" ht="18.95" customHeight="1" spans="1:13">
      <c r="A659" s="29" t="s">
        <v>165</v>
      </c>
      <c r="B659" s="30" t="s">
        <v>165</v>
      </c>
      <c r="C659" s="700" t="s">
        <v>1292</v>
      </c>
      <c r="D659" s="31" t="s">
        <v>1293</v>
      </c>
      <c r="E659" s="30" t="s">
        <v>176</v>
      </c>
      <c r="F659" s="60" t="s">
        <v>170</v>
      </c>
      <c r="G659" s="36">
        <v>24626</v>
      </c>
      <c r="H659" s="37" t="e">
        <f>VLOOKUP(F659,#REF!,2,0)</f>
        <v>#REF!</v>
      </c>
      <c r="I659" s="36"/>
      <c r="J659" s="36">
        <f>VLOOKUP(F659,'数据-全省决算数!'!$B:$C,2,0)</f>
        <v>75262</v>
      </c>
      <c r="K659" s="49" t="str">
        <f t="shared" si="32"/>
        <v/>
      </c>
      <c r="L659" s="47" t="e">
        <f t="shared" si="30"/>
        <v>#REF!</v>
      </c>
      <c r="M659" s="47" t="str">
        <f t="shared" si="31"/>
        <v>是</v>
      </c>
    </row>
    <row r="660" s="11" customFormat="1" ht="18.95" customHeight="1" spans="1:13">
      <c r="A660" s="29" t="s">
        <v>165</v>
      </c>
      <c r="B660" s="30" t="s">
        <v>165</v>
      </c>
      <c r="C660" s="700" t="s">
        <v>1292</v>
      </c>
      <c r="D660" s="31" t="s">
        <v>1294</v>
      </c>
      <c r="E660" s="30" t="s">
        <v>176</v>
      </c>
      <c r="F660" s="60" t="s">
        <v>172</v>
      </c>
      <c r="G660" s="36">
        <v>5316</v>
      </c>
      <c r="H660" s="37" t="e">
        <f>VLOOKUP(F660,#REF!,2,0)</f>
        <v>#REF!</v>
      </c>
      <c r="I660" s="36"/>
      <c r="J660" s="36">
        <f>VLOOKUP(F660,'数据-全省决算数!'!$B:$C,2,0)</f>
        <v>10673</v>
      </c>
      <c r="K660" s="49" t="str">
        <f t="shared" si="32"/>
        <v/>
      </c>
      <c r="L660" s="47" t="e">
        <f t="shared" si="30"/>
        <v>#REF!</v>
      </c>
      <c r="M660" s="47" t="str">
        <f t="shared" si="31"/>
        <v>是</v>
      </c>
    </row>
    <row r="661" s="11" customFormat="1" ht="18.95" customHeight="1" spans="1:13">
      <c r="A661" s="29" t="s">
        <v>165</v>
      </c>
      <c r="B661" s="30" t="s">
        <v>165</v>
      </c>
      <c r="C661" s="700" t="s">
        <v>1292</v>
      </c>
      <c r="D661" s="31" t="s">
        <v>1295</v>
      </c>
      <c r="E661" s="30" t="s">
        <v>176</v>
      </c>
      <c r="F661" s="60" t="s">
        <v>174</v>
      </c>
      <c r="G661" s="36">
        <v>513</v>
      </c>
      <c r="H661" s="37" t="e">
        <f>VLOOKUP(F661,#REF!,2,0)</f>
        <v>#REF!</v>
      </c>
      <c r="I661" s="36"/>
      <c r="J661" s="36">
        <f>VLOOKUP(F661,'数据-全省决算数!'!$B:$C,2,0)</f>
        <v>802</v>
      </c>
      <c r="K661" s="49" t="str">
        <f t="shared" si="32"/>
        <v/>
      </c>
      <c r="L661" s="47" t="e">
        <f t="shared" si="30"/>
        <v>#REF!</v>
      </c>
      <c r="M661" s="47" t="str">
        <f t="shared" si="31"/>
        <v>是</v>
      </c>
    </row>
    <row r="662" s="11" customFormat="1" ht="18.95" customHeight="1" spans="1:13">
      <c r="A662" s="29" t="s">
        <v>165</v>
      </c>
      <c r="B662" s="30" t="s">
        <v>165</v>
      </c>
      <c r="C662" s="700" t="s">
        <v>1292</v>
      </c>
      <c r="D662" s="31" t="s">
        <v>1297</v>
      </c>
      <c r="E662" s="30" t="s">
        <v>176</v>
      </c>
      <c r="F662" s="60" t="s">
        <v>1296</v>
      </c>
      <c r="G662" s="36">
        <v>11988</v>
      </c>
      <c r="H662" s="37" t="e">
        <f>VLOOKUP(F662,#REF!,2,0)</f>
        <v>#REF!</v>
      </c>
      <c r="I662" s="36"/>
      <c r="J662" s="36">
        <f>VLOOKUP(F662,'数据-全省决算数!'!$B:$C,2,0)</f>
        <v>15490</v>
      </c>
      <c r="K662" s="49" t="str">
        <f t="shared" si="32"/>
        <v/>
      </c>
      <c r="L662" s="47" t="e">
        <f t="shared" si="30"/>
        <v>#REF!</v>
      </c>
      <c r="M662" s="47" t="str">
        <f t="shared" si="31"/>
        <v>是</v>
      </c>
    </row>
    <row r="663" s="11" customFormat="1" ht="18.95" customHeight="1" spans="1:13">
      <c r="A663" s="29" t="s">
        <v>165</v>
      </c>
      <c r="B663" s="700" t="s">
        <v>1290</v>
      </c>
      <c r="C663" s="30"/>
      <c r="D663" s="31" t="s">
        <v>1299</v>
      </c>
      <c r="E663" s="30"/>
      <c r="F663" s="61" t="s">
        <v>1298</v>
      </c>
      <c r="G663" s="45">
        <f>SUMIF($C662:$C1962,$D663,$G662:$G1962)</f>
        <v>425657</v>
      </c>
      <c r="H663" s="37" t="e">
        <f>VLOOKUP(F663,#REF!,2,0)</f>
        <v>#REF!</v>
      </c>
      <c r="I663" s="45"/>
      <c r="J663" s="36">
        <f>VLOOKUP(F663,'数据-全省决算数!'!$B:$C,2,0)</f>
        <v>589280</v>
      </c>
      <c r="K663" s="46" t="str">
        <f t="shared" si="32"/>
        <v/>
      </c>
      <c r="L663" s="47" t="e">
        <f t="shared" si="30"/>
        <v>#REF!</v>
      </c>
      <c r="M663" s="47" t="str">
        <f t="shared" si="31"/>
        <v>是</v>
      </c>
    </row>
    <row r="664" s="11" customFormat="1" ht="18.95" customHeight="1" spans="1:13">
      <c r="A664" s="29" t="s">
        <v>165</v>
      </c>
      <c r="B664" s="30" t="s">
        <v>165</v>
      </c>
      <c r="C664" s="700" t="s">
        <v>1299</v>
      </c>
      <c r="D664" s="31" t="s">
        <v>1301</v>
      </c>
      <c r="E664" s="30" t="s">
        <v>176</v>
      </c>
      <c r="F664" s="60" t="s">
        <v>1300</v>
      </c>
      <c r="G664" s="36">
        <v>294321</v>
      </c>
      <c r="H664" s="37" t="e">
        <f>VLOOKUP(F664,#REF!,2,0)</f>
        <v>#REF!</v>
      </c>
      <c r="I664" s="36"/>
      <c r="J664" s="36">
        <f>VLOOKUP(F664,'数据-全省决算数!'!$B:$C,2,0)</f>
        <v>380596</v>
      </c>
      <c r="K664" s="49" t="str">
        <f t="shared" si="32"/>
        <v/>
      </c>
      <c r="L664" s="47" t="e">
        <f t="shared" si="30"/>
        <v>#REF!</v>
      </c>
      <c r="M664" s="47" t="str">
        <f t="shared" si="31"/>
        <v>是</v>
      </c>
    </row>
    <row r="665" s="11" customFormat="1" ht="18.95" customHeight="1" spans="1:13">
      <c r="A665" s="29" t="s">
        <v>165</v>
      </c>
      <c r="B665" s="30" t="s">
        <v>165</v>
      </c>
      <c r="C665" s="700" t="s">
        <v>1299</v>
      </c>
      <c r="D665" s="31" t="s">
        <v>1303</v>
      </c>
      <c r="E665" s="30" t="s">
        <v>176</v>
      </c>
      <c r="F665" s="60" t="s">
        <v>4486</v>
      </c>
      <c r="G665" s="36">
        <v>65753</v>
      </c>
      <c r="H665" s="37" t="e">
        <f>VLOOKUP(F665,#REF!,2,0)</f>
        <v>#REF!</v>
      </c>
      <c r="I665" s="36"/>
      <c r="J665" s="36" t="e">
        <f>VLOOKUP(F665,'数据-全省决算数!'!$B:$C,2,0)</f>
        <v>#N/A</v>
      </c>
      <c r="K665" s="49" t="str">
        <f t="shared" si="32"/>
        <v/>
      </c>
      <c r="L665" s="47" t="e">
        <f t="shared" si="30"/>
        <v>#REF!</v>
      </c>
      <c r="M665" s="47" t="str">
        <f t="shared" si="31"/>
        <v>是</v>
      </c>
    </row>
    <row r="666" s="11" customFormat="1" ht="18.95" customHeight="1" spans="1:13">
      <c r="A666" s="29" t="s">
        <v>165</v>
      </c>
      <c r="B666" s="30" t="s">
        <v>165</v>
      </c>
      <c r="C666" s="700" t="s">
        <v>1299</v>
      </c>
      <c r="D666" s="31" t="s">
        <v>1305</v>
      </c>
      <c r="E666" s="30" t="s">
        <v>176</v>
      </c>
      <c r="F666" s="60" t="s">
        <v>1304</v>
      </c>
      <c r="G666" s="36">
        <v>7183</v>
      </c>
      <c r="H666" s="37" t="e">
        <f>VLOOKUP(F666,#REF!,2,0)</f>
        <v>#REF!</v>
      </c>
      <c r="I666" s="36"/>
      <c r="J666" s="36">
        <f>VLOOKUP(F666,'数据-全省决算数!'!$B:$C,2,0)</f>
        <v>7684</v>
      </c>
      <c r="K666" s="49" t="str">
        <f t="shared" si="32"/>
        <v/>
      </c>
      <c r="L666" s="47" t="e">
        <f t="shared" si="30"/>
        <v>#REF!</v>
      </c>
      <c r="M666" s="47" t="str">
        <f t="shared" si="31"/>
        <v>是</v>
      </c>
    </row>
    <row r="667" s="11" customFormat="1" ht="18.95" customHeight="1" spans="1:13">
      <c r="A667" s="29" t="s">
        <v>165</v>
      </c>
      <c r="B667" s="30" t="s">
        <v>165</v>
      </c>
      <c r="C667" s="700" t="s">
        <v>1299</v>
      </c>
      <c r="D667" s="31" t="s">
        <v>1307</v>
      </c>
      <c r="E667" s="30" t="s">
        <v>176</v>
      </c>
      <c r="F667" s="60" t="s">
        <v>1306</v>
      </c>
      <c r="G667" s="36">
        <v>0</v>
      </c>
      <c r="H667" s="37" t="e">
        <f>VLOOKUP(F667,#REF!,2,0)</f>
        <v>#REF!</v>
      </c>
      <c r="I667" s="36"/>
      <c r="J667" s="36">
        <f>VLOOKUP(F667,'数据-全省决算数!'!$B:$C,2,0)</f>
        <v>1045</v>
      </c>
      <c r="K667" s="53" t="str">
        <f t="shared" si="32"/>
        <v/>
      </c>
      <c r="L667" s="47" t="e">
        <f t="shared" si="30"/>
        <v>#REF!</v>
      </c>
      <c r="M667" s="47" t="str">
        <f t="shared" si="31"/>
        <v>是</v>
      </c>
    </row>
    <row r="668" s="11" customFormat="1" ht="18.95" customHeight="1" spans="1:13">
      <c r="A668" s="29" t="s">
        <v>165</v>
      </c>
      <c r="B668" s="30" t="s">
        <v>165</v>
      </c>
      <c r="C668" s="700" t="s">
        <v>1299</v>
      </c>
      <c r="D668" s="31" t="s">
        <v>1309</v>
      </c>
      <c r="E668" s="30" t="s">
        <v>176</v>
      </c>
      <c r="F668" s="60" t="s">
        <v>1308</v>
      </c>
      <c r="G668" s="36">
        <v>10772</v>
      </c>
      <c r="H668" s="37" t="e">
        <f>VLOOKUP(F668,#REF!,2,0)</f>
        <v>#REF!</v>
      </c>
      <c r="I668" s="36"/>
      <c r="J668" s="36">
        <f>VLOOKUP(F668,'数据-全省决算数!'!$B:$C,2,0)</f>
        <v>13639</v>
      </c>
      <c r="K668" s="49" t="str">
        <f t="shared" si="32"/>
        <v/>
      </c>
      <c r="L668" s="47" t="e">
        <f t="shared" si="30"/>
        <v>#REF!</v>
      </c>
      <c r="M668" s="47" t="str">
        <f t="shared" si="31"/>
        <v>是</v>
      </c>
    </row>
    <row r="669" s="11" customFormat="1" ht="18.95" customHeight="1" spans="1:13">
      <c r="A669" s="29" t="s">
        <v>165</v>
      </c>
      <c r="B669" s="30" t="s">
        <v>165</v>
      </c>
      <c r="C669" s="700" t="s">
        <v>1299</v>
      </c>
      <c r="D669" s="31" t="s">
        <v>1311</v>
      </c>
      <c r="E669" s="30" t="s">
        <v>176</v>
      </c>
      <c r="F669" s="60" t="s">
        <v>1310</v>
      </c>
      <c r="G669" s="36">
        <v>7692</v>
      </c>
      <c r="H669" s="37" t="e">
        <f>VLOOKUP(F669,#REF!,2,0)</f>
        <v>#REF!</v>
      </c>
      <c r="I669" s="36"/>
      <c r="J669" s="36">
        <f>VLOOKUP(F669,'数据-全省决算数!'!$B:$C,2,0)</f>
        <v>12276</v>
      </c>
      <c r="K669" s="49" t="str">
        <f t="shared" si="32"/>
        <v/>
      </c>
      <c r="L669" s="47" t="e">
        <f t="shared" si="30"/>
        <v>#REF!</v>
      </c>
      <c r="M669" s="47" t="str">
        <f t="shared" si="31"/>
        <v>是</v>
      </c>
    </row>
    <row r="670" s="11" customFormat="1" ht="18.95" customHeight="1" spans="1:13">
      <c r="A670" s="29" t="s">
        <v>165</v>
      </c>
      <c r="B670" s="30" t="s">
        <v>165</v>
      </c>
      <c r="C670" s="700" t="s">
        <v>1299</v>
      </c>
      <c r="D670" s="31" t="s">
        <v>1313</v>
      </c>
      <c r="E670" s="30" t="s">
        <v>176</v>
      </c>
      <c r="F670" s="60" t="s">
        <v>1312</v>
      </c>
      <c r="G670" s="36">
        <v>665</v>
      </c>
      <c r="H670" s="37" t="e">
        <f>VLOOKUP(F670,#REF!,2,0)</f>
        <v>#REF!</v>
      </c>
      <c r="I670" s="36"/>
      <c r="J670" s="36">
        <f>VLOOKUP(F670,'数据-全省决算数!'!$B:$C,2,0)</f>
        <v>11233</v>
      </c>
      <c r="K670" s="49" t="str">
        <f t="shared" si="32"/>
        <v/>
      </c>
      <c r="L670" s="47" t="e">
        <f t="shared" si="30"/>
        <v>#REF!</v>
      </c>
      <c r="M670" s="47" t="str">
        <f t="shared" si="31"/>
        <v>是</v>
      </c>
    </row>
    <row r="671" s="11" customFormat="1" ht="18.95" customHeight="1" spans="1:13">
      <c r="A671" s="29" t="s">
        <v>165</v>
      </c>
      <c r="B671" s="30"/>
      <c r="C671" s="700" t="s">
        <v>1299</v>
      </c>
      <c r="D671" s="31" t="s">
        <v>1315</v>
      </c>
      <c r="E671" s="30" t="s">
        <v>176</v>
      </c>
      <c r="F671" s="62" t="s">
        <v>1314</v>
      </c>
      <c r="G671" s="36">
        <v>5464</v>
      </c>
      <c r="H671" s="37" t="e">
        <f>VLOOKUP(F671,#REF!,2,0)</f>
        <v>#REF!</v>
      </c>
      <c r="I671" s="36"/>
      <c r="J671" s="36">
        <f>VLOOKUP(F671,'数据-全省决算数!'!$B:$C,2,0)</f>
        <v>12643</v>
      </c>
      <c r="K671" s="49" t="str">
        <f t="shared" si="32"/>
        <v/>
      </c>
      <c r="L671" s="47" t="e">
        <f t="shared" si="30"/>
        <v>#REF!</v>
      </c>
      <c r="M671" s="47" t="str">
        <f t="shared" si="31"/>
        <v>是</v>
      </c>
    </row>
    <row r="672" s="11" customFormat="1" ht="18.95" customHeight="1" spans="1:13">
      <c r="A672" s="29" t="s">
        <v>165</v>
      </c>
      <c r="B672" s="30" t="s">
        <v>165</v>
      </c>
      <c r="C672" s="700" t="s">
        <v>1299</v>
      </c>
      <c r="D672" s="31" t="s">
        <v>1317</v>
      </c>
      <c r="E672" s="30" t="s">
        <v>176</v>
      </c>
      <c r="F672" s="60" t="s">
        <v>1316</v>
      </c>
      <c r="G672" s="36">
        <v>386</v>
      </c>
      <c r="H672" s="37" t="e">
        <f>VLOOKUP(F672,#REF!,2,0)</f>
        <v>#REF!</v>
      </c>
      <c r="I672" s="36"/>
      <c r="J672" s="36">
        <f>VLOOKUP(F672,'数据-全省决算数!'!$B:$C,2,0)</f>
        <v>405</v>
      </c>
      <c r="K672" s="49" t="str">
        <f t="shared" si="32"/>
        <v/>
      </c>
      <c r="L672" s="47" t="e">
        <f t="shared" si="30"/>
        <v>#REF!</v>
      </c>
      <c r="M672" s="47" t="str">
        <f t="shared" si="31"/>
        <v>是</v>
      </c>
    </row>
    <row r="673" s="11" customFormat="1" ht="18.95" customHeight="1" spans="1:13">
      <c r="A673" s="29" t="s">
        <v>165</v>
      </c>
      <c r="B673" s="30" t="s">
        <v>165</v>
      </c>
      <c r="C673" s="700" t="s">
        <v>1299</v>
      </c>
      <c r="D673" s="31" t="s">
        <v>1319</v>
      </c>
      <c r="E673" s="30" t="s">
        <v>176</v>
      </c>
      <c r="F673" s="39" t="s">
        <v>1318</v>
      </c>
      <c r="G673" s="36">
        <v>1557</v>
      </c>
      <c r="H673" s="37" t="e">
        <f>VLOOKUP(F673,#REF!,2,0)</f>
        <v>#REF!</v>
      </c>
      <c r="I673" s="36"/>
      <c r="J673" s="36">
        <f>VLOOKUP(F673,'数据-全省决算数!'!$B:$C,2,0)</f>
        <v>1109</v>
      </c>
      <c r="K673" s="49" t="str">
        <f t="shared" si="32"/>
        <v/>
      </c>
      <c r="L673" s="47" t="e">
        <f t="shared" si="30"/>
        <v>#REF!</v>
      </c>
      <c r="M673" s="47" t="str">
        <f t="shared" si="31"/>
        <v>是</v>
      </c>
    </row>
    <row r="674" s="11" customFormat="1" ht="18.95" customHeight="1" spans="1:13">
      <c r="A674" s="29" t="s">
        <v>165</v>
      </c>
      <c r="B674" s="30" t="s">
        <v>165</v>
      </c>
      <c r="C674" s="700" t="s">
        <v>1299</v>
      </c>
      <c r="D674" s="31" t="s">
        <v>1321</v>
      </c>
      <c r="E674" s="30" t="s">
        <v>176</v>
      </c>
      <c r="F674" s="60" t="s">
        <v>1320</v>
      </c>
      <c r="G674" s="36">
        <v>30</v>
      </c>
      <c r="H674" s="37" t="e">
        <f>VLOOKUP(F674,#REF!,2,0)</f>
        <v>#REF!</v>
      </c>
      <c r="I674" s="36"/>
      <c r="J674" s="36">
        <f>VLOOKUP(F674,'数据-全省决算数!'!$B:$C,2,0)</f>
        <v>-28</v>
      </c>
      <c r="K674" s="49" t="str">
        <f t="shared" si="32"/>
        <v/>
      </c>
      <c r="L674" s="47" t="e">
        <f t="shared" si="30"/>
        <v>#REF!</v>
      </c>
      <c r="M674" s="47" t="str">
        <f t="shared" si="31"/>
        <v>是</v>
      </c>
    </row>
    <row r="675" s="11" customFormat="1" ht="18.95" customHeight="1" spans="1:13">
      <c r="A675" s="29" t="s">
        <v>165</v>
      </c>
      <c r="B675" s="30"/>
      <c r="C675" s="700" t="s">
        <v>1299</v>
      </c>
      <c r="D675" s="31" t="s">
        <v>1323</v>
      </c>
      <c r="E675" s="30" t="s">
        <v>176</v>
      </c>
      <c r="F675" s="60" t="s">
        <v>1322</v>
      </c>
      <c r="G675" s="36">
        <v>31834</v>
      </c>
      <c r="H675" s="37" t="e">
        <f>VLOOKUP(F675,#REF!,2,0)</f>
        <v>#REF!</v>
      </c>
      <c r="I675" s="36"/>
      <c r="J675" s="36">
        <f>VLOOKUP(F675,'数据-全省决算数!'!$B:$C,2,0)</f>
        <v>58190</v>
      </c>
      <c r="K675" s="49" t="str">
        <f t="shared" si="32"/>
        <v/>
      </c>
      <c r="L675" s="47" t="e">
        <f t="shared" si="30"/>
        <v>#REF!</v>
      </c>
      <c r="M675" s="47" t="str">
        <f t="shared" si="31"/>
        <v>是</v>
      </c>
    </row>
    <row r="676" s="11" customFormat="1" ht="18.95" customHeight="1" spans="1:13">
      <c r="A676" s="29" t="s">
        <v>165</v>
      </c>
      <c r="B676" s="700" t="s">
        <v>1290</v>
      </c>
      <c r="C676" s="30"/>
      <c r="D676" s="31" t="s">
        <v>1325</v>
      </c>
      <c r="E676" s="30"/>
      <c r="F676" s="61" t="s">
        <v>1324</v>
      </c>
      <c r="G676" s="45">
        <f>SUMIF($C675:$C1975,$D676,$G675:$G1975)</f>
        <v>275006</v>
      </c>
      <c r="H676" s="37" t="e">
        <f>VLOOKUP(F676,#REF!,2,0)</f>
        <v>#REF!</v>
      </c>
      <c r="I676" s="45"/>
      <c r="J676" s="36">
        <f>VLOOKUP(F676,'数据-全省决算数!'!$B:$C,2,0)</f>
        <v>339185</v>
      </c>
      <c r="K676" s="46" t="str">
        <f t="shared" si="32"/>
        <v/>
      </c>
      <c r="L676" s="47" t="e">
        <f t="shared" si="30"/>
        <v>#REF!</v>
      </c>
      <c r="M676" s="47" t="str">
        <f t="shared" si="31"/>
        <v>是</v>
      </c>
    </row>
    <row r="677" s="11" customFormat="1" ht="18.95" customHeight="1" spans="1:13">
      <c r="A677" s="29" t="s">
        <v>165</v>
      </c>
      <c r="B677" s="30" t="s">
        <v>165</v>
      </c>
      <c r="C677" s="700" t="s">
        <v>1325</v>
      </c>
      <c r="D677" s="31" t="s">
        <v>1327</v>
      </c>
      <c r="E677" s="30" t="s">
        <v>176</v>
      </c>
      <c r="F677" s="60" t="s">
        <v>1326</v>
      </c>
      <c r="G677" s="36">
        <v>6546</v>
      </c>
      <c r="H677" s="37" t="e">
        <f>VLOOKUP(F677,#REF!,2,0)</f>
        <v>#REF!</v>
      </c>
      <c r="I677" s="36"/>
      <c r="J677" s="36">
        <f>VLOOKUP(F677,'数据-全省决算数!'!$B:$C,2,0)</f>
        <v>9490</v>
      </c>
      <c r="K677" s="49" t="str">
        <f t="shared" si="32"/>
        <v/>
      </c>
      <c r="L677" s="47" t="e">
        <f t="shared" si="30"/>
        <v>#REF!</v>
      </c>
      <c r="M677" s="47" t="str">
        <f t="shared" si="31"/>
        <v>是</v>
      </c>
    </row>
    <row r="678" s="11" customFormat="1" ht="18.95" customHeight="1" spans="1:13">
      <c r="A678" s="29" t="s">
        <v>165</v>
      </c>
      <c r="B678" s="30" t="s">
        <v>165</v>
      </c>
      <c r="C678" s="700" t="s">
        <v>1325</v>
      </c>
      <c r="D678" s="31" t="s">
        <v>1329</v>
      </c>
      <c r="E678" s="30" t="s">
        <v>176</v>
      </c>
      <c r="F678" s="60" t="s">
        <v>1328</v>
      </c>
      <c r="G678" s="36">
        <v>176812</v>
      </c>
      <c r="H678" s="37" t="e">
        <f>VLOOKUP(F678,#REF!,2,0)</f>
        <v>#REF!</v>
      </c>
      <c r="I678" s="36"/>
      <c r="J678" s="36">
        <f>VLOOKUP(F678,'数据-全省决算数!'!$B:$C,2,0)</f>
        <v>240450</v>
      </c>
      <c r="K678" s="49" t="str">
        <f t="shared" si="32"/>
        <v/>
      </c>
      <c r="L678" s="47" t="e">
        <f t="shared" si="30"/>
        <v>#REF!</v>
      </c>
      <c r="M678" s="47" t="str">
        <f t="shared" si="31"/>
        <v>是</v>
      </c>
    </row>
    <row r="679" s="11" customFormat="1" ht="18.95" customHeight="1" spans="1:13">
      <c r="A679" s="29" t="s">
        <v>165</v>
      </c>
      <c r="B679" s="30" t="s">
        <v>165</v>
      </c>
      <c r="C679" s="700" t="s">
        <v>1325</v>
      </c>
      <c r="D679" s="31" t="s">
        <v>1331</v>
      </c>
      <c r="E679" s="30" t="s">
        <v>176</v>
      </c>
      <c r="F679" s="60" t="s">
        <v>1330</v>
      </c>
      <c r="G679" s="36">
        <v>91648</v>
      </c>
      <c r="H679" s="37" t="e">
        <f>VLOOKUP(F679,#REF!,2,0)</f>
        <v>#REF!</v>
      </c>
      <c r="I679" s="36"/>
      <c r="J679" s="36">
        <f>VLOOKUP(F679,'数据-全省决算数!'!$B:$C,2,0)</f>
        <v>89245</v>
      </c>
      <c r="K679" s="49" t="str">
        <f t="shared" si="32"/>
        <v/>
      </c>
      <c r="L679" s="47" t="e">
        <f t="shared" si="30"/>
        <v>#REF!</v>
      </c>
      <c r="M679" s="47" t="str">
        <f t="shared" si="31"/>
        <v>是</v>
      </c>
    </row>
    <row r="680" s="11" customFormat="1" ht="18.95" customHeight="1" spans="1:13">
      <c r="A680" s="29" t="s">
        <v>165</v>
      </c>
      <c r="B680" s="700" t="s">
        <v>1290</v>
      </c>
      <c r="C680" s="30"/>
      <c r="D680" s="31" t="s">
        <v>1333</v>
      </c>
      <c r="E680" s="30"/>
      <c r="F680" s="61" t="s">
        <v>1332</v>
      </c>
      <c r="G680" s="45">
        <f>SUMIF($C679:$C1979,$D680,$G679:$G1979)</f>
        <v>454838</v>
      </c>
      <c r="H680" s="37" t="e">
        <f>VLOOKUP(F680,#REF!,2,0)</f>
        <v>#REF!</v>
      </c>
      <c r="I680" s="45"/>
      <c r="J680" s="36">
        <f>VLOOKUP(F680,'数据-全省决算数!'!$B:$C,2,0)</f>
        <v>572754</v>
      </c>
      <c r="K680" s="46" t="str">
        <f t="shared" si="32"/>
        <v/>
      </c>
      <c r="L680" s="47" t="e">
        <f t="shared" si="30"/>
        <v>#REF!</v>
      </c>
      <c r="M680" s="47" t="str">
        <f t="shared" si="31"/>
        <v>是</v>
      </c>
    </row>
    <row r="681" s="11" customFormat="1" ht="18.95" customHeight="1" spans="1:13">
      <c r="A681" s="29" t="s">
        <v>165</v>
      </c>
      <c r="B681" s="30" t="s">
        <v>165</v>
      </c>
      <c r="C681" s="30" t="s">
        <v>1333</v>
      </c>
      <c r="D681" s="31" t="s">
        <v>1335</v>
      </c>
      <c r="E681" s="30" t="s">
        <v>176</v>
      </c>
      <c r="F681" s="60" t="s">
        <v>1334</v>
      </c>
      <c r="G681" s="36">
        <v>84690</v>
      </c>
      <c r="H681" s="37" t="e">
        <f>VLOOKUP(F681,#REF!,2,0)</f>
        <v>#REF!</v>
      </c>
      <c r="I681" s="36"/>
      <c r="J681" s="36">
        <f>VLOOKUP(F681,'数据-全省决算数!'!$B:$C,2,0)</f>
        <v>100682</v>
      </c>
      <c r="K681" s="49" t="str">
        <f t="shared" si="32"/>
        <v/>
      </c>
      <c r="L681" s="47" t="e">
        <f t="shared" si="30"/>
        <v>#REF!</v>
      </c>
      <c r="M681" s="47" t="str">
        <f t="shared" si="31"/>
        <v>是</v>
      </c>
    </row>
    <row r="682" s="11" customFormat="1" ht="18.95" customHeight="1" spans="1:13">
      <c r="A682" s="29" t="s">
        <v>165</v>
      </c>
      <c r="B682" s="30" t="s">
        <v>165</v>
      </c>
      <c r="C682" s="30" t="s">
        <v>1333</v>
      </c>
      <c r="D682" s="31" t="s">
        <v>1337</v>
      </c>
      <c r="E682" s="30" t="s">
        <v>176</v>
      </c>
      <c r="F682" s="60" t="s">
        <v>1336</v>
      </c>
      <c r="G682" s="36">
        <v>14423</v>
      </c>
      <c r="H682" s="37" t="e">
        <f>VLOOKUP(F682,#REF!,2,0)</f>
        <v>#REF!</v>
      </c>
      <c r="I682" s="36"/>
      <c r="J682" s="36">
        <f>VLOOKUP(F682,'数据-全省决算数!'!$B:$C,2,0)</f>
        <v>16134</v>
      </c>
      <c r="K682" s="49" t="str">
        <f t="shared" si="32"/>
        <v/>
      </c>
      <c r="L682" s="47" t="e">
        <f t="shared" si="30"/>
        <v>#REF!</v>
      </c>
      <c r="M682" s="47" t="str">
        <f t="shared" si="31"/>
        <v>是</v>
      </c>
    </row>
    <row r="683" s="11" customFormat="1" ht="18.95" customHeight="1" spans="1:13">
      <c r="A683" s="29" t="s">
        <v>165</v>
      </c>
      <c r="B683" s="30" t="s">
        <v>165</v>
      </c>
      <c r="C683" s="30" t="s">
        <v>1333</v>
      </c>
      <c r="D683" s="31" t="s">
        <v>1339</v>
      </c>
      <c r="E683" s="30" t="s">
        <v>176</v>
      </c>
      <c r="F683" s="60" t="s">
        <v>1338</v>
      </c>
      <c r="G683" s="36">
        <v>55855</v>
      </c>
      <c r="H683" s="37" t="e">
        <f>VLOOKUP(F683,#REF!,2,0)</f>
        <v>#REF!</v>
      </c>
      <c r="I683" s="36"/>
      <c r="J683" s="36">
        <f>VLOOKUP(F683,'数据-全省决算数!'!$B:$C,2,0)</f>
        <v>67759</v>
      </c>
      <c r="K683" s="49" t="str">
        <f t="shared" si="32"/>
        <v/>
      </c>
      <c r="L683" s="47" t="e">
        <f t="shared" si="30"/>
        <v>#REF!</v>
      </c>
      <c r="M683" s="47" t="str">
        <f t="shared" si="31"/>
        <v>是</v>
      </c>
    </row>
    <row r="684" s="11" customFormat="1" ht="18.95" customHeight="1" spans="1:13">
      <c r="A684" s="29" t="s">
        <v>165</v>
      </c>
      <c r="B684" s="30" t="s">
        <v>165</v>
      </c>
      <c r="C684" s="30" t="s">
        <v>1333</v>
      </c>
      <c r="D684" s="31" t="s">
        <v>1341</v>
      </c>
      <c r="E684" s="30" t="s">
        <v>176</v>
      </c>
      <c r="F684" s="60" t="s">
        <v>1340</v>
      </c>
      <c r="G684" s="36">
        <v>2750</v>
      </c>
      <c r="H684" s="37" t="e">
        <f>VLOOKUP(F684,#REF!,2,0)</f>
        <v>#REF!</v>
      </c>
      <c r="I684" s="36"/>
      <c r="J684" s="36">
        <f>VLOOKUP(F684,'数据-全省决算数!'!$B:$C,2,0)</f>
        <v>2673</v>
      </c>
      <c r="K684" s="49" t="str">
        <f t="shared" si="32"/>
        <v/>
      </c>
      <c r="L684" s="47" t="e">
        <f t="shared" si="30"/>
        <v>#REF!</v>
      </c>
      <c r="M684" s="47" t="str">
        <f t="shared" si="31"/>
        <v>是</v>
      </c>
    </row>
    <row r="685" s="11" customFormat="1" ht="18.95" customHeight="1" spans="1:13">
      <c r="A685" s="29" t="s">
        <v>165</v>
      </c>
      <c r="B685" s="30" t="s">
        <v>165</v>
      </c>
      <c r="C685" s="30" t="s">
        <v>1333</v>
      </c>
      <c r="D685" s="31" t="s">
        <v>1343</v>
      </c>
      <c r="E685" s="30" t="s">
        <v>176</v>
      </c>
      <c r="F685" s="60" t="s">
        <v>1342</v>
      </c>
      <c r="G685" s="36">
        <v>6369</v>
      </c>
      <c r="H685" s="37" t="e">
        <f>VLOOKUP(F685,#REF!,2,0)</f>
        <v>#REF!</v>
      </c>
      <c r="I685" s="36"/>
      <c r="J685" s="36">
        <f>VLOOKUP(F685,'数据-全省决算数!'!$B:$C,2,0)</f>
        <v>2789</v>
      </c>
      <c r="K685" s="49" t="str">
        <f t="shared" si="32"/>
        <v/>
      </c>
      <c r="L685" s="47" t="e">
        <f t="shared" si="30"/>
        <v>#REF!</v>
      </c>
      <c r="M685" s="47" t="str">
        <f t="shared" si="31"/>
        <v>是</v>
      </c>
    </row>
    <row r="686" s="11" customFormat="1" ht="18.95" customHeight="1" spans="1:13">
      <c r="A686" s="29" t="s">
        <v>165</v>
      </c>
      <c r="B686" s="30" t="s">
        <v>165</v>
      </c>
      <c r="C686" s="30" t="s">
        <v>1333</v>
      </c>
      <c r="D686" s="31" t="s">
        <v>1345</v>
      </c>
      <c r="E686" s="30" t="s">
        <v>176</v>
      </c>
      <c r="F686" s="60" t="s">
        <v>1344</v>
      </c>
      <c r="G686" s="36">
        <v>11805</v>
      </c>
      <c r="H686" s="37" t="e">
        <f>VLOOKUP(F686,#REF!,2,0)</f>
        <v>#REF!</v>
      </c>
      <c r="I686" s="36"/>
      <c r="J686" s="36">
        <f>VLOOKUP(F686,'数据-全省决算数!'!$B:$C,2,0)</f>
        <v>16416</v>
      </c>
      <c r="K686" s="49" t="str">
        <f t="shared" si="32"/>
        <v/>
      </c>
      <c r="L686" s="47" t="e">
        <f t="shared" si="30"/>
        <v>#REF!</v>
      </c>
      <c r="M686" s="47" t="str">
        <f t="shared" si="31"/>
        <v>是</v>
      </c>
    </row>
    <row r="687" s="11" customFormat="1" ht="18.95" customHeight="1" spans="1:13">
      <c r="A687" s="29" t="s">
        <v>165</v>
      </c>
      <c r="B687" s="30"/>
      <c r="C687" s="30" t="s">
        <v>1333</v>
      </c>
      <c r="D687" s="31" t="s">
        <v>1347</v>
      </c>
      <c r="E687" s="30" t="s">
        <v>176</v>
      </c>
      <c r="F687" s="60" t="s">
        <v>1346</v>
      </c>
      <c r="G687" s="36">
        <v>1229</v>
      </c>
      <c r="H687" s="37" t="e">
        <f>VLOOKUP(F687,#REF!,2,0)</f>
        <v>#REF!</v>
      </c>
      <c r="I687" s="36"/>
      <c r="J687" s="36">
        <f>VLOOKUP(F687,'数据-全省决算数!'!$B:$C,2,0)</f>
        <v>3142</v>
      </c>
      <c r="K687" s="49" t="str">
        <f t="shared" si="32"/>
        <v/>
      </c>
      <c r="L687" s="47" t="e">
        <f t="shared" si="30"/>
        <v>#REF!</v>
      </c>
      <c r="M687" s="47" t="str">
        <f t="shared" si="31"/>
        <v>是</v>
      </c>
    </row>
    <row r="688" s="11" customFormat="1" ht="18.95" customHeight="1" spans="1:13">
      <c r="A688" s="29" t="s">
        <v>165</v>
      </c>
      <c r="B688" s="30" t="s">
        <v>165</v>
      </c>
      <c r="C688" s="30" t="s">
        <v>1333</v>
      </c>
      <c r="D688" s="31" t="s">
        <v>1349</v>
      </c>
      <c r="E688" s="30" t="s">
        <v>176</v>
      </c>
      <c r="F688" s="60" t="s">
        <v>1348</v>
      </c>
      <c r="G688" s="36">
        <v>155445</v>
      </c>
      <c r="H688" s="37" t="e">
        <f>VLOOKUP(F688,#REF!,2,0)</f>
        <v>#REF!</v>
      </c>
      <c r="I688" s="36"/>
      <c r="J688" s="36">
        <f>VLOOKUP(F688,'数据-全省决算数!'!$B:$C,2,0)</f>
        <v>192833</v>
      </c>
      <c r="K688" s="49" t="str">
        <f t="shared" si="32"/>
        <v/>
      </c>
      <c r="L688" s="47" t="e">
        <f t="shared" si="30"/>
        <v>#REF!</v>
      </c>
      <c r="M688" s="47" t="str">
        <f t="shared" si="31"/>
        <v>是</v>
      </c>
    </row>
    <row r="689" s="11" customFormat="1" ht="18.95" customHeight="1" spans="1:13">
      <c r="A689" s="29" t="s">
        <v>165</v>
      </c>
      <c r="B689" s="30" t="s">
        <v>165</v>
      </c>
      <c r="C689" s="30" t="s">
        <v>1333</v>
      </c>
      <c r="D689" s="31" t="s">
        <v>1351</v>
      </c>
      <c r="E689" s="30" t="s">
        <v>176</v>
      </c>
      <c r="F689" s="60" t="s">
        <v>1350</v>
      </c>
      <c r="G689" s="36">
        <v>109056</v>
      </c>
      <c r="H689" s="37" t="e">
        <f>VLOOKUP(F689,#REF!,2,0)</f>
        <v>#REF!</v>
      </c>
      <c r="I689" s="36"/>
      <c r="J689" s="36">
        <f>VLOOKUP(F689,'数据-全省决算数!'!$B:$C,2,0)</f>
        <v>160672</v>
      </c>
      <c r="K689" s="49" t="str">
        <f t="shared" si="32"/>
        <v/>
      </c>
      <c r="L689" s="47" t="e">
        <f t="shared" si="30"/>
        <v>#REF!</v>
      </c>
      <c r="M689" s="47" t="str">
        <f t="shared" si="31"/>
        <v>是</v>
      </c>
    </row>
    <row r="690" s="11" customFormat="1" ht="18.95" customHeight="1" spans="1:13">
      <c r="A690" s="29" t="s">
        <v>165</v>
      </c>
      <c r="B690" s="30" t="s">
        <v>165</v>
      </c>
      <c r="C690" s="30" t="s">
        <v>1333</v>
      </c>
      <c r="D690" s="31" t="s">
        <v>1353</v>
      </c>
      <c r="E690" s="30" t="s">
        <v>176</v>
      </c>
      <c r="F690" s="60" t="s">
        <v>1352</v>
      </c>
      <c r="G690" s="36">
        <v>2032</v>
      </c>
      <c r="H690" s="37" t="e">
        <f>VLOOKUP(F690,#REF!,2,0)</f>
        <v>#REF!</v>
      </c>
      <c r="I690" s="36"/>
      <c r="J690" s="36">
        <f>VLOOKUP(F690,'数据-全省决算数!'!$B:$C,2,0)</f>
        <v>2400</v>
      </c>
      <c r="K690" s="49" t="str">
        <f t="shared" si="32"/>
        <v/>
      </c>
      <c r="L690" s="47" t="e">
        <f t="shared" si="30"/>
        <v>#REF!</v>
      </c>
      <c r="M690" s="47" t="str">
        <f t="shared" si="31"/>
        <v>是</v>
      </c>
    </row>
    <row r="691" s="11" customFormat="1" ht="18.95" customHeight="1" spans="1:13">
      <c r="A691" s="29" t="s">
        <v>165</v>
      </c>
      <c r="B691" s="30" t="s">
        <v>165</v>
      </c>
      <c r="C691" s="30" t="s">
        <v>1333</v>
      </c>
      <c r="D691" s="31" t="s">
        <v>1355</v>
      </c>
      <c r="E691" s="30" t="s">
        <v>176</v>
      </c>
      <c r="F691" s="60" t="s">
        <v>1354</v>
      </c>
      <c r="G691" s="36">
        <v>11184</v>
      </c>
      <c r="H691" s="37" t="e">
        <f>VLOOKUP(F691,#REF!,2,0)</f>
        <v>#REF!</v>
      </c>
      <c r="I691" s="36"/>
      <c r="J691" s="36">
        <f>VLOOKUP(F691,'数据-全省决算数!'!$B:$C,2,0)</f>
        <v>7254</v>
      </c>
      <c r="K691" s="49" t="str">
        <f t="shared" si="32"/>
        <v/>
      </c>
      <c r="L691" s="47" t="e">
        <f t="shared" si="30"/>
        <v>#REF!</v>
      </c>
      <c r="M691" s="47" t="str">
        <f t="shared" si="31"/>
        <v>是</v>
      </c>
    </row>
    <row r="692" s="11" customFormat="1" ht="18.95" customHeight="1" spans="1:13">
      <c r="A692" s="29" t="s">
        <v>165</v>
      </c>
      <c r="B692" s="700" t="s">
        <v>1290</v>
      </c>
      <c r="C692" s="30"/>
      <c r="D692" s="31" t="s">
        <v>1357</v>
      </c>
      <c r="E692" s="30"/>
      <c r="F692" s="61" t="s">
        <v>1356</v>
      </c>
      <c r="G692" s="45">
        <f>SUMIF($C691:$C1991,$D692,$G691:$G1991)</f>
        <v>2022329</v>
      </c>
      <c r="H692" s="37" t="e">
        <f>VLOOKUP(F692,#REF!,2,0)</f>
        <v>#REF!</v>
      </c>
      <c r="I692" s="45"/>
      <c r="J692" s="36">
        <f>VLOOKUP(F692,'数据-全省决算数!'!$B:$C,2,0)</f>
        <v>2318932</v>
      </c>
      <c r="K692" s="46" t="str">
        <f t="shared" si="32"/>
        <v/>
      </c>
      <c r="L692" s="47" t="e">
        <f t="shared" si="30"/>
        <v>#REF!</v>
      </c>
      <c r="M692" s="47" t="str">
        <f t="shared" si="31"/>
        <v>是</v>
      </c>
    </row>
    <row r="693" s="11" customFormat="1" ht="18.95" customHeight="1" spans="1:13">
      <c r="A693" s="29" t="s">
        <v>165</v>
      </c>
      <c r="B693" s="30" t="s">
        <v>165</v>
      </c>
      <c r="C693" s="30" t="s">
        <v>1357</v>
      </c>
      <c r="D693" s="31" t="s">
        <v>1359</v>
      </c>
      <c r="E693" s="30" t="s">
        <v>176</v>
      </c>
      <c r="F693" s="60" t="s">
        <v>1358</v>
      </c>
      <c r="G693" s="36">
        <v>194393</v>
      </c>
      <c r="H693" s="37" t="e">
        <f>VLOOKUP(F693,#REF!,2,0)</f>
        <v>#REF!</v>
      </c>
      <c r="I693" s="36"/>
      <c r="J693" s="36">
        <f>VLOOKUP(F693,'数据-全省决算数!'!$B:$C,2,0)</f>
        <v>213031</v>
      </c>
      <c r="K693" s="49" t="str">
        <f t="shared" si="32"/>
        <v/>
      </c>
      <c r="L693" s="47" t="e">
        <f t="shared" si="30"/>
        <v>#REF!</v>
      </c>
      <c r="M693" s="47" t="str">
        <f t="shared" si="31"/>
        <v>是</v>
      </c>
    </row>
    <row r="694" s="11" customFormat="1" ht="18.95" customHeight="1" spans="1:13">
      <c r="A694" s="29" t="s">
        <v>165</v>
      </c>
      <c r="B694" s="30" t="s">
        <v>165</v>
      </c>
      <c r="C694" s="30" t="s">
        <v>1357</v>
      </c>
      <c r="D694" s="31" t="s">
        <v>1361</v>
      </c>
      <c r="E694" s="30" t="s">
        <v>176</v>
      </c>
      <c r="F694" s="60" t="s">
        <v>1360</v>
      </c>
      <c r="G694" s="36">
        <v>246523</v>
      </c>
      <c r="H694" s="37" t="e">
        <f>VLOOKUP(F694,#REF!,2,0)</f>
        <v>#REF!</v>
      </c>
      <c r="I694" s="36"/>
      <c r="J694" s="36">
        <f>VLOOKUP(F694,'数据-全省决算数!'!$B:$C,2,0)</f>
        <v>267823</v>
      </c>
      <c r="K694" s="49" t="str">
        <f t="shared" si="32"/>
        <v/>
      </c>
      <c r="L694" s="47" t="e">
        <f t="shared" si="30"/>
        <v>#REF!</v>
      </c>
      <c r="M694" s="47" t="str">
        <f t="shared" si="31"/>
        <v>是</v>
      </c>
    </row>
    <row r="695" s="11" customFormat="1" ht="18.95" customHeight="1" spans="1:13">
      <c r="A695" s="29" t="s">
        <v>165</v>
      </c>
      <c r="B695" s="30" t="s">
        <v>165</v>
      </c>
      <c r="C695" s="30" t="s">
        <v>1357</v>
      </c>
      <c r="D695" s="31" t="s">
        <v>1363</v>
      </c>
      <c r="E695" s="30" t="s">
        <v>176</v>
      </c>
      <c r="F695" s="60" t="s">
        <v>1362</v>
      </c>
      <c r="G695" s="36">
        <v>126549</v>
      </c>
      <c r="H695" s="37" t="e">
        <f>VLOOKUP(F695,#REF!,2,0)</f>
        <v>#REF!</v>
      </c>
      <c r="I695" s="36"/>
      <c r="J695" s="36">
        <f>VLOOKUP(F695,'数据-全省决算数!'!$B:$C,2,0)</f>
        <v>142467</v>
      </c>
      <c r="K695" s="49" t="str">
        <f t="shared" si="32"/>
        <v/>
      </c>
      <c r="L695" s="47" t="e">
        <f t="shared" si="30"/>
        <v>#REF!</v>
      </c>
      <c r="M695" s="47" t="str">
        <f t="shared" si="31"/>
        <v>是</v>
      </c>
    </row>
    <row r="696" s="11" customFormat="1" ht="18.95" customHeight="1" spans="1:13">
      <c r="A696" s="29" t="s">
        <v>165</v>
      </c>
      <c r="B696" s="30" t="s">
        <v>165</v>
      </c>
      <c r="C696" s="30" t="s">
        <v>1357</v>
      </c>
      <c r="D696" s="31" t="s">
        <v>1365</v>
      </c>
      <c r="E696" s="30" t="s">
        <v>176</v>
      </c>
      <c r="F696" s="60" t="s">
        <v>1364</v>
      </c>
      <c r="G696" s="36">
        <v>9654</v>
      </c>
      <c r="H696" s="37" t="e">
        <f>VLOOKUP(F696,#REF!,2,0)</f>
        <v>#REF!</v>
      </c>
      <c r="I696" s="36"/>
      <c r="J696" s="36">
        <f>VLOOKUP(F696,'数据-全省决算数!'!$B:$C,2,0)</f>
        <v>9743</v>
      </c>
      <c r="K696" s="49" t="str">
        <f t="shared" si="32"/>
        <v/>
      </c>
      <c r="L696" s="47" t="e">
        <f t="shared" si="30"/>
        <v>#REF!</v>
      </c>
      <c r="M696" s="47" t="str">
        <f t="shared" si="31"/>
        <v>是</v>
      </c>
    </row>
    <row r="697" s="11" customFormat="1" ht="18.95" customHeight="1" spans="1:13">
      <c r="A697" s="29" t="s">
        <v>165</v>
      </c>
      <c r="B697" s="30"/>
      <c r="C697" s="30" t="s">
        <v>1357</v>
      </c>
      <c r="D697" s="31" t="s">
        <v>1367</v>
      </c>
      <c r="E697" s="30" t="s">
        <v>176</v>
      </c>
      <c r="F697" s="60" t="s">
        <v>1366</v>
      </c>
      <c r="G697" s="36">
        <v>1069307</v>
      </c>
      <c r="H697" s="37" t="e">
        <f>VLOOKUP(F697,#REF!,2,0)</f>
        <v>#REF!</v>
      </c>
      <c r="I697" s="36"/>
      <c r="J697" s="36">
        <f>VLOOKUP(F697,'数据-全省决算数!'!$B:$C,2,0)</f>
        <v>1254220</v>
      </c>
      <c r="K697" s="49" t="str">
        <f t="shared" si="32"/>
        <v/>
      </c>
      <c r="L697" s="47" t="e">
        <f t="shared" si="30"/>
        <v>#REF!</v>
      </c>
      <c r="M697" s="47" t="str">
        <f t="shared" si="31"/>
        <v>是</v>
      </c>
    </row>
    <row r="698" s="11" customFormat="1" ht="18.95" customHeight="1" spans="1:13">
      <c r="A698" s="29" t="s">
        <v>165</v>
      </c>
      <c r="B698" s="30" t="s">
        <v>165</v>
      </c>
      <c r="C698" s="30" t="s">
        <v>1357</v>
      </c>
      <c r="D698" s="31" t="s">
        <v>1369</v>
      </c>
      <c r="E698" s="30" t="s">
        <v>176</v>
      </c>
      <c r="F698" s="60" t="s">
        <v>1368</v>
      </c>
      <c r="G698" s="36">
        <v>224709</v>
      </c>
      <c r="H698" s="37" t="e">
        <f>VLOOKUP(F698,#REF!,2,0)</f>
        <v>#REF!</v>
      </c>
      <c r="I698" s="36"/>
      <c r="J698" s="36">
        <f>VLOOKUP(F698,'数据-全省决算数!'!$B:$C,2,0)</f>
        <v>265249</v>
      </c>
      <c r="K698" s="49" t="str">
        <f t="shared" si="32"/>
        <v/>
      </c>
      <c r="L698" s="47" t="e">
        <f t="shared" si="30"/>
        <v>#REF!</v>
      </c>
      <c r="M698" s="47" t="str">
        <f t="shared" si="31"/>
        <v>是</v>
      </c>
    </row>
    <row r="699" s="11" customFormat="1" ht="18.95" customHeight="1" spans="1:13">
      <c r="A699" s="29" t="s">
        <v>165</v>
      </c>
      <c r="B699" s="30" t="s">
        <v>165</v>
      </c>
      <c r="C699" s="30" t="s">
        <v>1357</v>
      </c>
      <c r="D699" s="31" t="s">
        <v>1371</v>
      </c>
      <c r="E699" s="30" t="s">
        <v>176</v>
      </c>
      <c r="F699" s="60" t="s">
        <v>1370</v>
      </c>
      <c r="G699" s="36">
        <v>88481</v>
      </c>
      <c r="H699" s="37" t="e">
        <f>VLOOKUP(F699,#REF!,2,0)</f>
        <v>#REF!</v>
      </c>
      <c r="I699" s="36"/>
      <c r="J699" s="36">
        <f>VLOOKUP(F699,'数据-全省决算数!'!$B:$C,2,0)</f>
        <v>99341</v>
      </c>
      <c r="K699" s="49" t="str">
        <f t="shared" si="32"/>
        <v/>
      </c>
      <c r="L699" s="47" t="e">
        <f t="shared" si="30"/>
        <v>#REF!</v>
      </c>
      <c r="M699" s="47" t="str">
        <f t="shared" si="31"/>
        <v>是</v>
      </c>
    </row>
    <row r="700" s="11" customFormat="1" ht="18.95" customHeight="1" spans="1:13">
      <c r="A700" s="29" t="s">
        <v>165</v>
      </c>
      <c r="B700" s="30"/>
      <c r="C700" s="30" t="s">
        <v>1357</v>
      </c>
      <c r="D700" s="31" t="s">
        <v>1373</v>
      </c>
      <c r="E700" s="30" t="s">
        <v>176</v>
      </c>
      <c r="F700" s="60" t="s">
        <v>1372</v>
      </c>
      <c r="G700" s="36">
        <v>2144</v>
      </c>
      <c r="H700" s="37" t="e">
        <f>VLOOKUP(F700,#REF!,2,0)</f>
        <v>#REF!</v>
      </c>
      <c r="I700" s="36"/>
      <c r="J700" s="36">
        <f>VLOOKUP(F700,'数据-全省决算数!'!$B:$C,2,0)</f>
        <v>1819</v>
      </c>
      <c r="K700" s="49" t="str">
        <f t="shared" si="32"/>
        <v/>
      </c>
      <c r="L700" s="47" t="e">
        <f t="shared" si="30"/>
        <v>#REF!</v>
      </c>
      <c r="M700" s="47" t="str">
        <f t="shared" si="31"/>
        <v>是</v>
      </c>
    </row>
    <row r="701" s="11" customFormat="1" ht="18.95" customHeight="1" spans="1:13">
      <c r="A701" s="29" t="s">
        <v>165</v>
      </c>
      <c r="B701" s="30" t="s">
        <v>165</v>
      </c>
      <c r="C701" s="30" t="s">
        <v>1357</v>
      </c>
      <c r="D701" s="31" t="s">
        <v>1375</v>
      </c>
      <c r="E701" s="30" t="s">
        <v>176</v>
      </c>
      <c r="F701" s="60" t="s">
        <v>1374</v>
      </c>
      <c r="G701" s="36">
        <v>60569</v>
      </c>
      <c r="H701" s="37" t="e">
        <f>VLOOKUP(F701,#REF!,2,0)</f>
        <v>#REF!</v>
      </c>
      <c r="I701" s="36"/>
      <c r="J701" s="36">
        <f>VLOOKUP(F701,'数据-全省决算数!'!$B:$C,2,0)</f>
        <v>65239</v>
      </c>
      <c r="K701" s="49" t="str">
        <f t="shared" si="32"/>
        <v/>
      </c>
      <c r="L701" s="47" t="e">
        <f t="shared" si="30"/>
        <v>#REF!</v>
      </c>
      <c r="M701" s="47" t="str">
        <f t="shared" si="31"/>
        <v>是</v>
      </c>
    </row>
    <row r="702" s="11" customFormat="1" ht="18.95" customHeight="1" spans="1:13">
      <c r="A702" s="29" t="s">
        <v>165</v>
      </c>
      <c r="B702" s="700" t="s">
        <v>1290</v>
      </c>
      <c r="C702" s="30"/>
      <c r="D702" s="31" t="s">
        <v>1377</v>
      </c>
      <c r="E702" s="30"/>
      <c r="F702" s="61" t="s">
        <v>1376</v>
      </c>
      <c r="G702" s="45">
        <f>SUMIF($C701:$C2001,$D702,$G701:$G2001)</f>
        <v>10612</v>
      </c>
      <c r="H702" s="37" t="e">
        <f>VLOOKUP(F702,#REF!,2,0)</f>
        <v>#REF!</v>
      </c>
      <c r="I702" s="45"/>
      <c r="J702" s="36">
        <f>VLOOKUP(F702,'数据-全省决算数!'!$B:$C,2,0)</f>
        <v>13621</v>
      </c>
      <c r="K702" s="46" t="str">
        <f t="shared" si="32"/>
        <v/>
      </c>
      <c r="L702" s="47" t="e">
        <f t="shared" si="30"/>
        <v>#REF!</v>
      </c>
      <c r="M702" s="47" t="str">
        <f t="shared" si="31"/>
        <v>是</v>
      </c>
    </row>
    <row r="703" s="11" customFormat="1" ht="18.95" customHeight="1" spans="1:13">
      <c r="A703" s="29" t="s">
        <v>165</v>
      </c>
      <c r="B703" s="30" t="s">
        <v>165</v>
      </c>
      <c r="C703" s="700" t="s">
        <v>1377</v>
      </c>
      <c r="D703" s="31" t="s">
        <v>1379</v>
      </c>
      <c r="E703" s="30" t="s">
        <v>176</v>
      </c>
      <c r="F703" s="60" t="s">
        <v>4487</v>
      </c>
      <c r="G703" s="36">
        <v>10291</v>
      </c>
      <c r="H703" s="37" t="e">
        <f>VLOOKUP(F703,#REF!,2,0)</f>
        <v>#REF!</v>
      </c>
      <c r="I703" s="36"/>
      <c r="J703" s="36" t="e">
        <f>VLOOKUP(F703,'数据-全省决算数!'!$B:$C,2,0)</f>
        <v>#N/A</v>
      </c>
      <c r="K703" s="49" t="str">
        <f t="shared" si="32"/>
        <v/>
      </c>
      <c r="L703" s="47" t="e">
        <f t="shared" si="30"/>
        <v>#REF!</v>
      </c>
      <c r="M703" s="47" t="str">
        <f t="shared" si="31"/>
        <v>是</v>
      </c>
    </row>
    <row r="704" s="11" customFormat="1" ht="18.95" customHeight="1" spans="1:13">
      <c r="A704" s="29" t="s">
        <v>165</v>
      </c>
      <c r="B704" s="30" t="s">
        <v>165</v>
      </c>
      <c r="C704" s="700" t="s">
        <v>1377</v>
      </c>
      <c r="D704" s="699" t="s">
        <v>1381</v>
      </c>
      <c r="E704" s="30" t="s">
        <v>176</v>
      </c>
      <c r="F704" s="60" t="s">
        <v>1380</v>
      </c>
      <c r="G704" s="36">
        <v>321</v>
      </c>
      <c r="H704" s="37" t="e">
        <f>VLOOKUP(F704,#REF!,2,0)</f>
        <v>#REF!</v>
      </c>
      <c r="I704" s="36"/>
      <c r="J704" s="36">
        <f>VLOOKUP(F704,'数据-全省决算数!'!$B:$C,2,0)</f>
        <v>469</v>
      </c>
      <c r="K704" s="49" t="str">
        <f t="shared" si="32"/>
        <v/>
      </c>
      <c r="L704" s="47" t="e">
        <f t="shared" si="30"/>
        <v>#REF!</v>
      </c>
      <c r="M704" s="47" t="str">
        <f t="shared" si="31"/>
        <v>是</v>
      </c>
    </row>
    <row r="705" s="11" customFormat="1" ht="18.95" customHeight="1" spans="1:13">
      <c r="A705" s="29" t="s">
        <v>165</v>
      </c>
      <c r="B705" s="700" t="s">
        <v>1290</v>
      </c>
      <c r="C705" s="30"/>
      <c r="D705" s="699" t="s">
        <v>1383</v>
      </c>
      <c r="E705" s="30"/>
      <c r="F705" s="61" t="s">
        <v>1382</v>
      </c>
      <c r="G705" s="45">
        <f>SUMIF($C704:$C2004,$D705,$G704:$G2004)</f>
        <v>189881</v>
      </c>
      <c r="H705" s="37" t="e">
        <f>VLOOKUP(F705,#REF!,2,0)</f>
        <v>#REF!</v>
      </c>
      <c r="I705" s="45"/>
      <c r="J705" s="36">
        <f>VLOOKUP(F705,'数据-全省决算数!'!$B:$C,2,0)</f>
        <v>180097</v>
      </c>
      <c r="K705" s="46"/>
      <c r="L705" s="47" t="e">
        <f t="shared" si="30"/>
        <v>#REF!</v>
      </c>
      <c r="M705" s="47" t="str">
        <f t="shared" si="31"/>
        <v>是</v>
      </c>
    </row>
    <row r="706" s="11" customFormat="1" ht="18.95" customHeight="1" spans="1:13">
      <c r="A706" s="29" t="s">
        <v>165</v>
      </c>
      <c r="B706" s="30" t="s">
        <v>165</v>
      </c>
      <c r="C706" s="700" t="s">
        <v>1383</v>
      </c>
      <c r="D706" s="699" t="s">
        <v>1385</v>
      </c>
      <c r="E706" s="30" t="s">
        <v>176</v>
      </c>
      <c r="F706" s="60" t="s">
        <v>1384</v>
      </c>
      <c r="G706" s="36">
        <v>0</v>
      </c>
      <c r="H706" s="37" t="e">
        <f>VLOOKUP(F706,#REF!,2,0)</f>
        <v>#REF!</v>
      </c>
      <c r="I706" s="36"/>
      <c r="J706" s="36">
        <f>VLOOKUP(F706,'数据-全省决算数!'!$B:$C,2,0)</f>
        <v>42738</v>
      </c>
      <c r="K706" s="49" t="str">
        <f t="shared" si="32"/>
        <v/>
      </c>
      <c r="L706" s="47" t="e">
        <f t="shared" si="30"/>
        <v>#REF!</v>
      </c>
      <c r="M706" s="47" t="str">
        <f t="shared" si="31"/>
        <v>是</v>
      </c>
    </row>
    <row r="707" s="11" customFormat="1" ht="18.95" customHeight="1" spans="1:13">
      <c r="A707" s="29" t="s">
        <v>165</v>
      </c>
      <c r="B707" s="30" t="s">
        <v>165</v>
      </c>
      <c r="C707" s="700" t="s">
        <v>1383</v>
      </c>
      <c r="D707" s="699" t="s">
        <v>1387</v>
      </c>
      <c r="E707" s="30" t="s">
        <v>176</v>
      </c>
      <c r="F707" s="60" t="s">
        <v>1386</v>
      </c>
      <c r="G707" s="36">
        <v>0</v>
      </c>
      <c r="H707" s="37" t="e">
        <f>VLOOKUP(F707,#REF!,2,0)</f>
        <v>#REF!</v>
      </c>
      <c r="I707" s="36"/>
      <c r="J707" s="36">
        <f>VLOOKUP(F707,'数据-全省决算数!'!$B:$C,2,0)</f>
        <v>36758</v>
      </c>
      <c r="K707" s="46" t="str">
        <f t="shared" si="32"/>
        <v/>
      </c>
      <c r="L707" s="47" t="e">
        <f t="shared" si="30"/>
        <v>#REF!</v>
      </c>
      <c r="M707" s="47" t="str">
        <f t="shared" si="31"/>
        <v>是</v>
      </c>
    </row>
    <row r="708" s="11" customFormat="1" ht="18.95" customHeight="1" spans="1:13">
      <c r="A708" s="29" t="s">
        <v>165</v>
      </c>
      <c r="B708" s="30" t="s">
        <v>165</v>
      </c>
      <c r="C708" s="700" t="s">
        <v>1383</v>
      </c>
      <c r="D708" s="699" t="s">
        <v>1389</v>
      </c>
      <c r="E708" s="30" t="s">
        <v>176</v>
      </c>
      <c r="F708" s="60" t="s">
        <v>1388</v>
      </c>
      <c r="G708" s="36">
        <v>189881</v>
      </c>
      <c r="H708" s="37" t="e">
        <f>VLOOKUP(F708,#REF!,2,0)</f>
        <v>#REF!</v>
      </c>
      <c r="I708" s="36"/>
      <c r="J708" s="36">
        <f>VLOOKUP(F708,'数据-全省决算数!'!$B:$C,2,0)</f>
        <v>100601</v>
      </c>
      <c r="K708" s="49" t="str">
        <f t="shared" si="32"/>
        <v/>
      </c>
      <c r="L708" s="47" t="e">
        <f t="shared" ref="L708:L771" si="33">IF(F708&lt;&gt;"",IF(SUM(G708:H708)&lt;&gt;0,"是","否"),"空")</f>
        <v>#REF!</v>
      </c>
      <c r="M708" s="47" t="str">
        <f t="shared" ref="M708:M771" si="34">IF(C708&lt;&gt;"",IF(OR(LEFT(C708,3)="205",LEFT(C708,3)="206",LEFT(C708,3)="207",LEFT(C708,3)="208",LEFT(C708,3)="210",LEFT(C708,3)="213"),"是","否"),"是")</f>
        <v>是</v>
      </c>
    </row>
    <row r="709" s="11" customFormat="1" ht="18.95" customHeight="1" spans="1:13">
      <c r="A709" s="29" t="s">
        <v>165</v>
      </c>
      <c r="B709" s="700" t="s">
        <v>1290</v>
      </c>
      <c r="C709" s="30"/>
      <c r="D709" s="699" t="s">
        <v>1391</v>
      </c>
      <c r="E709" s="30"/>
      <c r="F709" s="61" t="s">
        <v>1390</v>
      </c>
      <c r="G709" s="45">
        <f>SUMIF($C708:$C2008,$D709,$G708:$G2008)</f>
        <v>67560</v>
      </c>
      <c r="H709" s="37" t="e">
        <f>VLOOKUP(F709,#REF!,2,0)</f>
        <v>#REF!</v>
      </c>
      <c r="I709" s="45"/>
      <c r="J709" s="36">
        <f>VLOOKUP(F709,'数据-全省决算数!'!$B:$C,2,0)</f>
        <v>92851</v>
      </c>
      <c r="K709" s="46" t="str">
        <f t="shared" si="32"/>
        <v/>
      </c>
      <c r="L709" s="47" t="e">
        <f t="shared" si="33"/>
        <v>#REF!</v>
      </c>
      <c r="M709" s="47" t="str">
        <f t="shared" si="34"/>
        <v>是</v>
      </c>
    </row>
    <row r="710" s="11" customFormat="1" ht="18.95" customHeight="1" spans="1:13">
      <c r="A710" s="29" t="s">
        <v>165</v>
      </c>
      <c r="B710" s="30" t="s">
        <v>165</v>
      </c>
      <c r="C710" s="30" t="s">
        <v>1391</v>
      </c>
      <c r="D710" s="699" t="s">
        <v>1392</v>
      </c>
      <c r="E710" s="30" t="s">
        <v>176</v>
      </c>
      <c r="F710" s="60" t="s">
        <v>170</v>
      </c>
      <c r="G710" s="36">
        <v>25866</v>
      </c>
      <c r="H710" s="37" t="e">
        <f>VLOOKUP(F710,#REF!,2,0)</f>
        <v>#REF!</v>
      </c>
      <c r="I710" s="36"/>
      <c r="J710" s="36">
        <f>VLOOKUP(F710,'数据-全省决算数!'!$B:$C,2,0)</f>
        <v>75262</v>
      </c>
      <c r="K710" s="49" t="str">
        <f t="shared" si="32"/>
        <v/>
      </c>
      <c r="L710" s="47" t="e">
        <f t="shared" si="33"/>
        <v>#REF!</v>
      </c>
      <c r="M710" s="47" t="str">
        <f t="shared" si="34"/>
        <v>是</v>
      </c>
    </row>
    <row r="711" s="11" customFormat="1" ht="18.95" customHeight="1" spans="1:13">
      <c r="A711" s="29" t="s">
        <v>165</v>
      </c>
      <c r="B711" s="30"/>
      <c r="C711" s="30" t="s">
        <v>1391</v>
      </c>
      <c r="D711" s="699" t="s">
        <v>1393</v>
      </c>
      <c r="E711" s="30" t="s">
        <v>176</v>
      </c>
      <c r="F711" s="60" t="s">
        <v>172</v>
      </c>
      <c r="G711" s="36">
        <v>3140</v>
      </c>
      <c r="H711" s="37" t="e">
        <f>VLOOKUP(F711,#REF!,2,0)</f>
        <v>#REF!</v>
      </c>
      <c r="I711" s="36"/>
      <c r="J711" s="36">
        <f>VLOOKUP(F711,'数据-全省决算数!'!$B:$C,2,0)</f>
        <v>10673</v>
      </c>
      <c r="K711" s="49" t="str">
        <f t="shared" si="32"/>
        <v/>
      </c>
      <c r="L711" s="47" t="e">
        <f t="shared" si="33"/>
        <v>#REF!</v>
      </c>
      <c r="M711" s="47" t="str">
        <f t="shared" si="34"/>
        <v>是</v>
      </c>
    </row>
    <row r="712" s="11" customFormat="1" ht="18.95" customHeight="1" spans="1:13">
      <c r="A712" s="29"/>
      <c r="B712" s="30" t="s">
        <v>165</v>
      </c>
      <c r="C712" s="30" t="s">
        <v>1391</v>
      </c>
      <c r="D712" s="699" t="s">
        <v>1394</v>
      </c>
      <c r="E712" s="30" t="s">
        <v>176</v>
      </c>
      <c r="F712" s="60" t="s">
        <v>174</v>
      </c>
      <c r="G712" s="36">
        <v>168</v>
      </c>
      <c r="H712" s="37" t="e">
        <f>VLOOKUP(F712,#REF!,2,0)</f>
        <v>#REF!</v>
      </c>
      <c r="I712" s="36"/>
      <c r="J712" s="36">
        <f>VLOOKUP(F712,'数据-全省决算数!'!$B:$C,2,0)</f>
        <v>802</v>
      </c>
      <c r="K712" s="49" t="str">
        <f t="shared" ref="K712:K775" si="35">IF(ISERROR(H712/G712-1),"",H712/G712-1)</f>
        <v/>
      </c>
      <c r="L712" s="47" t="e">
        <f t="shared" si="33"/>
        <v>#REF!</v>
      </c>
      <c r="M712" s="47" t="str">
        <f t="shared" si="34"/>
        <v>是</v>
      </c>
    </row>
    <row r="713" s="11" customFormat="1" ht="18.95" customHeight="1" spans="1:13">
      <c r="A713" s="29" t="s">
        <v>165</v>
      </c>
      <c r="B713" s="30"/>
      <c r="C713" s="30" t="s">
        <v>1391</v>
      </c>
      <c r="D713" s="699" t="s">
        <v>1396</v>
      </c>
      <c r="E713" s="30" t="s">
        <v>176</v>
      </c>
      <c r="F713" s="62" t="s">
        <v>1395</v>
      </c>
      <c r="G713" s="36">
        <v>3459</v>
      </c>
      <c r="H713" s="37" t="e">
        <f>VLOOKUP(F713,#REF!,2,0)</f>
        <v>#REF!</v>
      </c>
      <c r="I713" s="36"/>
      <c r="J713" s="36">
        <f>VLOOKUP(F713,'数据-全省决算数!'!$B:$C,2,0)</f>
        <v>3140</v>
      </c>
      <c r="K713" s="49" t="str">
        <f t="shared" si="35"/>
        <v/>
      </c>
      <c r="L713" s="47" t="e">
        <f t="shared" si="33"/>
        <v>#REF!</v>
      </c>
      <c r="M713" s="47" t="str">
        <f t="shared" si="34"/>
        <v>是</v>
      </c>
    </row>
    <row r="714" s="11" customFormat="1" ht="18.95" customHeight="1" spans="1:13">
      <c r="A714" s="29" t="s">
        <v>165</v>
      </c>
      <c r="B714" s="30" t="s">
        <v>165</v>
      </c>
      <c r="C714" s="30" t="s">
        <v>1391</v>
      </c>
      <c r="D714" s="699" t="s">
        <v>1398</v>
      </c>
      <c r="E714" s="30" t="s">
        <v>176</v>
      </c>
      <c r="F714" s="62" t="s">
        <v>1397</v>
      </c>
      <c r="G714" s="36">
        <v>158</v>
      </c>
      <c r="H714" s="37" t="e">
        <f>VLOOKUP(F714,#REF!,2,0)</f>
        <v>#REF!</v>
      </c>
      <c r="I714" s="36"/>
      <c r="J714" s="36">
        <f>VLOOKUP(F714,'数据-全省决算数!'!$B:$C,2,0)</f>
        <v>218</v>
      </c>
      <c r="K714" s="49" t="str">
        <f t="shared" si="35"/>
        <v/>
      </c>
      <c r="L714" s="47" t="e">
        <f t="shared" si="33"/>
        <v>#REF!</v>
      </c>
      <c r="M714" s="47" t="str">
        <f t="shared" si="34"/>
        <v>是</v>
      </c>
    </row>
    <row r="715" s="11" customFormat="1" ht="18.95" customHeight="1" spans="1:13">
      <c r="A715" s="29" t="s">
        <v>165</v>
      </c>
      <c r="B715" s="30"/>
      <c r="C715" s="30" t="s">
        <v>1391</v>
      </c>
      <c r="D715" s="699" t="s">
        <v>1400</v>
      </c>
      <c r="E715" s="30" t="s">
        <v>176</v>
      </c>
      <c r="F715" s="39" t="s">
        <v>1399</v>
      </c>
      <c r="G715" s="36">
        <v>1064</v>
      </c>
      <c r="H715" s="37" t="e">
        <f>VLOOKUP(F715,#REF!,2,0)</f>
        <v>#REF!</v>
      </c>
      <c r="I715" s="36"/>
      <c r="J715" s="36">
        <f>VLOOKUP(F715,'数据-全省决算数!'!$B:$C,2,0)</f>
        <v>1500</v>
      </c>
      <c r="K715" s="49" t="str">
        <f t="shared" si="35"/>
        <v/>
      </c>
      <c r="L715" s="47" t="e">
        <f t="shared" si="33"/>
        <v>#REF!</v>
      </c>
      <c r="M715" s="47" t="str">
        <f t="shared" si="34"/>
        <v>是</v>
      </c>
    </row>
    <row r="716" s="11" customFormat="1" ht="18.95" customHeight="1" spans="1:13">
      <c r="A716" s="29"/>
      <c r="B716" s="30"/>
      <c r="C716" s="30" t="s">
        <v>1391</v>
      </c>
      <c r="D716" s="699" t="s">
        <v>1402</v>
      </c>
      <c r="E716" s="30" t="s">
        <v>176</v>
      </c>
      <c r="F716" s="39" t="s">
        <v>1401</v>
      </c>
      <c r="G716" s="36">
        <v>19268</v>
      </c>
      <c r="H716" s="37" t="e">
        <f>VLOOKUP(F716,#REF!,2,0)</f>
        <v>#REF!</v>
      </c>
      <c r="I716" s="36"/>
      <c r="J716" s="36">
        <f>VLOOKUP(F716,'数据-全省决算数!'!$B:$C,2,0)</f>
        <v>27840</v>
      </c>
      <c r="K716" s="49" t="str">
        <f t="shared" si="35"/>
        <v/>
      </c>
      <c r="L716" s="47" t="e">
        <f t="shared" si="33"/>
        <v>#REF!</v>
      </c>
      <c r="M716" s="47" t="str">
        <f t="shared" si="34"/>
        <v>是</v>
      </c>
    </row>
    <row r="717" s="11" customFormat="1" ht="18.95" customHeight="1" spans="1:13">
      <c r="A717" s="29"/>
      <c r="B717" s="30"/>
      <c r="C717" s="30" t="s">
        <v>1391</v>
      </c>
      <c r="D717" s="699" t="s">
        <v>1403</v>
      </c>
      <c r="E717" s="30" t="s">
        <v>176</v>
      </c>
      <c r="F717" s="62" t="s">
        <v>189</v>
      </c>
      <c r="G717" s="36">
        <v>5347</v>
      </c>
      <c r="H717" s="37" t="e">
        <f>VLOOKUP(F717,#REF!,2,0)</f>
        <v>#REF!</v>
      </c>
      <c r="I717" s="36"/>
      <c r="J717" s="36">
        <f>VLOOKUP(F717,'数据-全省决算数!'!$B:$C,2,0)</f>
        <v>153</v>
      </c>
      <c r="K717" s="49" t="str">
        <f t="shared" si="35"/>
        <v/>
      </c>
      <c r="L717" s="47" t="e">
        <f t="shared" si="33"/>
        <v>#REF!</v>
      </c>
      <c r="M717" s="47" t="str">
        <f t="shared" si="34"/>
        <v>是</v>
      </c>
    </row>
    <row r="718" s="11" customFormat="1" ht="18.95" customHeight="1" spans="1:13">
      <c r="A718" s="29"/>
      <c r="B718" s="30"/>
      <c r="C718" s="30" t="s">
        <v>1391</v>
      </c>
      <c r="D718" s="699" t="s">
        <v>1405</v>
      </c>
      <c r="E718" s="30" t="s">
        <v>176</v>
      </c>
      <c r="F718" s="60" t="s">
        <v>1404</v>
      </c>
      <c r="G718" s="36">
        <v>9090</v>
      </c>
      <c r="H718" s="37" t="e">
        <f>VLOOKUP(F718,#REF!,2,0)</f>
        <v>#REF!</v>
      </c>
      <c r="I718" s="36"/>
      <c r="J718" s="36">
        <f>VLOOKUP(F718,'数据-全省决算数!'!$B:$C,2,0)</f>
        <v>6865</v>
      </c>
      <c r="K718" s="49" t="str">
        <f t="shared" si="35"/>
        <v/>
      </c>
      <c r="L718" s="47" t="e">
        <f t="shared" si="33"/>
        <v>#REF!</v>
      </c>
      <c r="M718" s="47" t="str">
        <f t="shared" si="34"/>
        <v>是</v>
      </c>
    </row>
    <row r="719" s="11" customFormat="1" ht="18.95" customHeight="1" spans="1:13">
      <c r="A719" s="29"/>
      <c r="B719" s="700" t="s">
        <v>1290</v>
      </c>
      <c r="C719" s="30"/>
      <c r="D719" s="63">
        <v>21099</v>
      </c>
      <c r="E719" s="30"/>
      <c r="F719" s="61" t="s">
        <v>1406</v>
      </c>
      <c r="G719" s="45">
        <f>SUMIF($C718:$C2018,$D719,$G718:$G2018)</f>
        <v>35734</v>
      </c>
      <c r="H719" s="37" t="e">
        <f>VLOOKUP(F719,#REF!,2,0)</f>
        <v>#REF!</v>
      </c>
      <c r="I719" s="45"/>
      <c r="J719" s="36" t="e">
        <f>VLOOKUP(F719,'数据-全省决算数!'!$B:$C,2,0)</f>
        <v>#N/A</v>
      </c>
      <c r="K719" s="46" t="str">
        <f t="shared" si="35"/>
        <v/>
      </c>
      <c r="L719" s="47" t="e">
        <f t="shared" si="33"/>
        <v>#REF!</v>
      </c>
      <c r="M719" s="47" t="str">
        <f t="shared" si="34"/>
        <v>是</v>
      </c>
    </row>
    <row r="720" s="11" customFormat="1" ht="18.95" customHeight="1" spans="1:13">
      <c r="A720" s="29"/>
      <c r="B720" s="30"/>
      <c r="C720" s="63">
        <v>21099</v>
      </c>
      <c r="D720" s="63">
        <v>2109901</v>
      </c>
      <c r="E720" s="30" t="s">
        <v>176</v>
      </c>
      <c r="F720" s="60" t="s">
        <v>4488</v>
      </c>
      <c r="G720" s="36">
        <v>35734</v>
      </c>
      <c r="H720" s="37" t="e">
        <f>VLOOKUP(F720,#REF!,2,0)</f>
        <v>#REF!</v>
      </c>
      <c r="I720" s="36"/>
      <c r="J720" s="36" t="e">
        <f>VLOOKUP(F720,'数据-全省决算数!'!$B:$C,2,0)</f>
        <v>#N/A</v>
      </c>
      <c r="K720" s="49" t="str">
        <f t="shared" si="35"/>
        <v/>
      </c>
      <c r="L720" s="47" t="e">
        <f t="shared" si="33"/>
        <v>#REF!</v>
      </c>
      <c r="M720" s="47" t="str">
        <f t="shared" si="34"/>
        <v>是</v>
      </c>
    </row>
    <row r="721" s="11" customFormat="1" ht="18.95" customHeight="1" spans="1:13">
      <c r="A721" s="29" t="s">
        <v>164</v>
      </c>
      <c r="B721" s="30" t="s">
        <v>165</v>
      </c>
      <c r="C721" s="30"/>
      <c r="D721" s="31" t="s">
        <v>1409</v>
      </c>
      <c r="E721" s="30"/>
      <c r="F721" s="61" t="s">
        <v>1408</v>
      </c>
      <c r="G721" s="33">
        <f>SUMIF($B722:$B$1301,$D721,$G722:$G$1301)</f>
        <v>1088821</v>
      </c>
      <c r="H721" s="37" t="e">
        <f>VLOOKUP(F721,#REF!,2,0)</f>
        <v>#REF!</v>
      </c>
      <c r="I721" s="45"/>
      <c r="J721" s="36" t="e">
        <f>VLOOKUP(F721,'数据-全省决算数!'!$B:$C,2,0)</f>
        <v>#N/A</v>
      </c>
      <c r="K721" s="46" t="str">
        <f t="shared" si="35"/>
        <v/>
      </c>
      <c r="L721" s="47" t="e">
        <f t="shared" si="33"/>
        <v>#REF!</v>
      </c>
      <c r="M721" s="47" t="str">
        <f t="shared" si="34"/>
        <v>是</v>
      </c>
    </row>
    <row r="722" s="11" customFormat="1" ht="18.95" customHeight="1" spans="1:13">
      <c r="A722" s="29" t="s">
        <v>165</v>
      </c>
      <c r="B722" s="700" t="s">
        <v>1409</v>
      </c>
      <c r="C722" s="30"/>
      <c r="D722" s="31" t="s">
        <v>1411</v>
      </c>
      <c r="E722" s="30"/>
      <c r="F722" s="60" t="s">
        <v>1410</v>
      </c>
      <c r="G722" s="36">
        <f>SUMIF($C721:$C2021,$D722,$G721:$G2021)</f>
        <v>51684</v>
      </c>
      <c r="H722" s="37" t="e">
        <f>VLOOKUP(F722,#REF!,2,0)</f>
        <v>#REF!</v>
      </c>
      <c r="I722" s="36"/>
      <c r="J722" s="36">
        <f>VLOOKUP(F722,'数据-全省决算数!'!$B:$C,2,0)</f>
        <v>57402</v>
      </c>
      <c r="K722" s="49" t="str">
        <f t="shared" si="35"/>
        <v/>
      </c>
      <c r="L722" s="47" t="e">
        <f t="shared" si="33"/>
        <v>#REF!</v>
      </c>
      <c r="M722" s="47" t="str">
        <f t="shared" si="34"/>
        <v>是</v>
      </c>
    </row>
    <row r="723" s="11" customFormat="1" ht="18.95" customHeight="1" spans="1:13">
      <c r="A723" s="29" t="s">
        <v>165</v>
      </c>
      <c r="B723" s="30" t="s">
        <v>165</v>
      </c>
      <c r="C723" s="30" t="s">
        <v>1411</v>
      </c>
      <c r="D723" s="31" t="s">
        <v>1412</v>
      </c>
      <c r="E723" s="30" t="s">
        <v>176</v>
      </c>
      <c r="F723" s="60" t="s">
        <v>170</v>
      </c>
      <c r="G723" s="36">
        <v>24711</v>
      </c>
      <c r="H723" s="38">
        <v>31621</v>
      </c>
      <c r="I723" s="38"/>
      <c r="J723" s="38"/>
      <c r="K723" s="49">
        <f t="shared" si="35"/>
        <v>0.28</v>
      </c>
      <c r="L723" s="47" t="str">
        <f t="shared" si="33"/>
        <v>是</v>
      </c>
      <c r="M723" s="47" t="str">
        <f t="shared" si="34"/>
        <v>否</v>
      </c>
    </row>
    <row r="724" s="11" customFormat="1" ht="18.95" customHeight="1" spans="1:13">
      <c r="A724" s="29" t="s">
        <v>165</v>
      </c>
      <c r="B724" s="30" t="s">
        <v>165</v>
      </c>
      <c r="C724" s="30" t="s">
        <v>1411</v>
      </c>
      <c r="D724" s="31" t="s">
        <v>1413</v>
      </c>
      <c r="E724" s="30" t="s">
        <v>176</v>
      </c>
      <c r="F724" s="60" t="s">
        <v>172</v>
      </c>
      <c r="G724" s="36">
        <v>3227</v>
      </c>
      <c r="H724" s="38">
        <v>2639</v>
      </c>
      <c r="I724" s="38"/>
      <c r="J724" s="38"/>
      <c r="K724" s="46">
        <f t="shared" si="35"/>
        <v>-0.182</v>
      </c>
      <c r="L724" s="47" t="str">
        <f t="shared" si="33"/>
        <v>是</v>
      </c>
      <c r="M724" s="47" t="str">
        <f t="shared" si="34"/>
        <v>否</v>
      </c>
    </row>
    <row r="725" s="11" customFormat="1" ht="18.95" customHeight="1" spans="1:13">
      <c r="A725" s="29" t="s">
        <v>165</v>
      </c>
      <c r="B725" s="30" t="s">
        <v>165</v>
      </c>
      <c r="C725" s="30" t="s">
        <v>1411</v>
      </c>
      <c r="D725" s="31" t="s">
        <v>1414</v>
      </c>
      <c r="E725" s="30" t="s">
        <v>176</v>
      </c>
      <c r="F725" s="60" t="s">
        <v>174</v>
      </c>
      <c r="G725" s="36">
        <v>306</v>
      </c>
      <c r="H725" s="38">
        <v>264</v>
      </c>
      <c r="I725" s="38"/>
      <c r="J725" s="38"/>
      <c r="K725" s="49">
        <f t="shared" si="35"/>
        <v>-0.137</v>
      </c>
      <c r="L725" s="47" t="str">
        <f t="shared" si="33"/>
        <v>是</v>
      </c>
      <c r="M725" s="47" t="str">
        <f t="shared" si="34"/>
        <v>否</v>
      </c>
    </row>
    <row r="726" s="11" customFormat="1" ht="18.95" customHeight="1" spans="1:13">
      <c r="A726" s="29" t="s">
        <v>165</v>
      </c>
      <c r="B726" s="30" t="s">
        <v>165</v>
      </c>
      <c r="C726" s="30" t="s">
        <v>1411</v>
      </c>
      <c r="D726" s="31" t="s">
        <v>1416</v>
      </c>
      <c r="E726" s="30" t="s">
        <v>176</v>
      </c>
      <c r="F726" s="60" t="s">
        <v>1415</v>
      </c>
      <c r="G726" s="36">
        <v>1534</v>
      </c>
      <c r="H726" s="38">
        <v>1327</v>
      </c>
      <c r="I726" s="38"/>
      <c r="J726" s="38"/>
      <c r="K726" s="49">
        <f t="shared" si="35"/>
        <v>-0.135</v>
      </c>
      <c r="L726" s="47" t="str">
        <f t="shared" si="33"/>
        <v>是</v>
      </c>
      <c r="M726" s="47" t="str">
        <f t="shared" si="34"/>
        <v>否</v>
      </c>
    </row>
    <row r="727" s="11" customFormat="1" ht="18.95" customHeight="1" spans="1:13">
      <c r="A727" s="29" t="s">
        <v>165</v>
      </c>
      <c r="B727" s="30"/>
      <c r="C727" s="30" t="s">
        <v>1411</v>
      </c>
      <c r="D727" s="31" t="s">
        <v>1418</v>
      </c>
      <c r="E727" s="30" t="s">
        <v>176</v>
      </c>
      <c r="F727" s="60" t="s">
        <v>1417</v>
      </c>
      <c r="G727" s="36">
        <v>1042</v>
      </c>
      <c r="H727" s="38">
        <v>893</v>
      </c>
      <c r="I727" s="38"/>
      <c r="J727" s="38"/>
      <c r="K727" s="49">
        <f t="shared" si="35"/>
        <v>-0.143</v>
      </c>
      <c r="L727" s="47" t="str">
        <f t="shared" si="33"/>
        <v>是</v>
      </c>
      <c r="M727" s="47" t="str">
        <f t="shared" si="34"/>
        <v>否</v>
      </c>
    </row>
    <row r="728" s="11" customFormat="1" ht="18.95" customHeight="1" spans="1:13">
      <c r="A728" s="29" t="s">
        <v>165</v>
      </c>
      <c r="B728" s="30" t="s">
        <v>165</v>
      </c>
      <c r="C728" s="30" t="s">
        <v>1411</v>
      </c>
      <c r="D728" s="31" t="s">
        <v>1420</v>
      </c>
      <c r="E728" s="30" t="s">
        <v>176</v>
      </c>
      <c r="F728" s="60" t="s">
        <v>1419</v>
      </c>
      <c r="G728" s="36">
        <v>59</v>
      </c>
      <c r="H728" s="38">
        <v>402</v>
      </c>
      <c r="I728" s="38"/>
      <c r="J728" s="38"/>
      <c r="K728" s="49">
        <f t="shared" si="35"/>
        <v>5.814</v>
      </c>
      <c r="L728" s="47" t="str">
        <f t="shared" si="33"/>
        <v>是</v>
      </c>
      <c r="M728" s="47" t="str">
        <f t="shared" si="34"/>
        <v>否</v>
      </c>
    </row>
    <row r="729" s="11" customFormat="1" ht="18.95" customHeight="1" spans="1:13">
      <c r="A729" s="29" t="s">
        <v>165</v>
      </c>
      <c r="B729" s="30" t="s">
        <v>165</v>
      </c>
      <c r="C729" s="30" t="s">
        <v>1411</v>
      </c>
      <c r="D729" s="31" t="s">
        <v>1422</v>
      </c>
      <c r="E729" s="30" t="s">
        <v>176</v>
      </c>
      <c r="F729" s="60" t="s">
        <v>1421</v>
      </c>
      <c r="G729" s="36">
        <v>185</v>
      </c>
      <c r="H729" s="38">
        <v>111</v>
      </c>
      <c r="I729" s="38"/>
      <c r="J729" s="38"/>
      <c r="K729" s="49">
        <f t="shared" si="35"/>
        <v>-0.4</v>
      </c>
      <c r="L729" s="47" t="str">
        <f t="shared" si="33"/>
        <v>是</v>
      </c>
      <c r="M729" s="47" t="str">
        <f t="shared" si="34"/>
        <v>否</v>
      </c>
    </row>
    <row r="730" s="11" customFormat="1" ht="18.95" customHeight="1" spans="1:13">
      <c r="A730" s="29" t="s">
        <v>165</v>
      </c>
      <c r="B730" s="30" t="s">
        <v>165</v>
      </c>
      <c r="C730" s="30" t="s">
        <v>1411</v>
      </c>
      <c r="D730" s="31" t="s">
        <v>1424</v>
      </c>
      <c r="E730" s="30" t="s">
        <v>176</v>
      </c>
      <c r="F730" s="65" t="s">
        <v>1423</v>
      </c>
      <c r="G730" s="36">
        <v>20620</v>
      </c>
      <c r="H730" s="38">
        <v>20295</v>
      </c>
      <c r="I730" s="38"/>
      <c r="J730" s="38"/>
      <c r="K730" s="49">
        <f t="shared" si="35"/>
        <v>-0.016</v>
      </c>
      <c r="L730" s="47" t="str">
        <f t="shared" si="33"/>
        <v>是</v>
      </c>
      <c r="M730" s="47" t="str">
        <f t="shared" si="34"/>
        <v>否</v>
      </c>
    </row>
    <row r="731" s="11" customFormat="1" ht="18.95" customHeight="1" spans="1:13">
      <c r="A731" s="29" t="s">
        <v>165</v>
      </c>
      <c r="B731" s="30" t="s">
        <v>1409</v>
      </c>
      <c r="C731" s="30" t="s">
        <v>165</v>
      </c>
      <c r="D731" s="31" t="s">
        <v>1426</v>
      </c>
      <c r="E731" s="30"/>
      <c r="F731" s="60" t="s">
        <v>1425</v>
      </c>
      <c r="G731" s="36">
        <f>SUMIF($C730:$C2030,$D731,$G730:$G2030)</f>
        <v>11052</v>
      </c>
      <c r="H731" s="37" t="e">
        <f>VLOOKUP(F731,#REF!,2,0)</f>
        <v>#REF!</v>
      </c>
      <c r="I731" s="36"/>
      <c r="J731" s="36">
        <f>VLOOKUP(F731,'数据-全省决算数!'!$B:$C,2,0)</f>
        <v>12911</v>
      </c>
      <c r="K731" s="49" t="str">
        <f t="shared" si="35"/>
        <v/>
      </c>
      <c r="L731" s="47" t="e">
        <f t="shared" si="33"/>
        <v>#REF!</v>
      </c>
      <c r="M731" s="47" t="str">
        <f t="shared" si="34"/>
        <v>是</v>
      </c>
    </row>
    <row r="732" s="11" customFormat="1" ht="18.95" customHeight="1" spans="1:13">
      <c r="A732" s="29" t="s">
        <v>165</v>
      </c>
      <c r="B732" s="30" t="s">
        <v>165</v>
      </c>
      <c r="C732" s="700" t="s">
        <v>1426</v>
      </c>
      <c r="D732" s="31" t="s">
        <v>1428</v>
      </c>
      <c r="E732" s="30" t="s">
        <v>176</v>
      </c>
      <c r="F732" s="39" t="s">
        <v>1427</v>
      </c>
      <c r="G732" s="36">
        <v>334</v>
      </c>
      <c r="H732" s="38">
        <v>380</v>
      </c>
      <c r="I732" s="38"/>
      <c r="J732" s="38"/>
      <c r="K732" s="49">
        <f t="shared" si="35"/>
        <v>0.138</v>
      </c>
      <c r="L732" s="47" t="str">
        <f t="shared" si="33"/>
        <v>是</v>
      </c>
      <c r="M732" s="47" t="str">
        <f t="shared" si="34"/>
        <v>否</v>
      </c>
    </row>
    <row r="733" s="11" customFormat="1" ht="18.95" customHeight="1" spans="1:13">
      <c r="A733" s="29" t="s">
        <v>165</v>
      </c>
      <c r="B733" s="30" t="s">
        <v>165</v>
      </c>
      <c r="C733" s="700" t="s">
        <v>1426</v>
      </c>
      <c r="D733" s="31" t="s">
        <v>1430</v>
      </c>
      <c r="E733" s="30" t="s">
        <v>176</v>
      </c>
      <c r="F733" s="60" t="s">
        <v>1429</v>
      </c>
      <c r="G733" s="36">
        <v>434</v>
      </c>
      <c r="H733" s="38">
        <v>989</v>
      </c>
      <c r="I733" s="38"/>
      <c r="J733" s="38"/>
      <c r="K733" s="49">
        <f t="shared" si="35"/>
        <v>1.279</v>
      </c>
      <c r="L733" s="47" t="str">
        <f t="shared" si="33"/>
        <v>是</v>
      </c>
      <c r="M733" s="47" t="str">
        <f t="shared" si="34"/>
        <v>否</v>
      </c>
    </row>
    <row r="734" s="11" customFormat="1" ht="18.95" customHeight="1" spans="1:13">
      <c r="A734" s="29" t="s">
        <v>165</v>
      </c>
      <c r="B734" s="30" t="s">
        <v>165</v>
      </c>
      <c r="C734" s="700" t="s">
        <v>1426</v>
      </c>
      <c r="D734" s="31" t="s">
        <v>1432</v>
      </c>
      <c r="E734" s="30" t="s">
        <v>176</v>
      </c>
      <c r="F734" s="65" t="s">
        <v>1431</v>
      </c>
      <c r="G734" s="36">
        <v>10284</v>
      </c>
      <c r="H734" s="38">
        <v>11541</v>
      </c>
      <c r="I734" s="38"/>
      <c r="J734" s="38"/>
      <c r="K734" s="49">
        <f t="shared" si="35"/>
        <v>0.122</v>
      </c>
      <c r="L734" s="47" t="str">
        <f t="shared" si="33"/>
        <v>是</v>
      </c>
      <c r="M734" s="47" t="str">
        <f t="shared" si="34"/>
        <v>否</v>
      </c>
    </row>
    <row r="735" s="11" customFormat="1" ht="18.95" customHeight="1" spans="1:13">
      <c r="A735" s="29" t="s">
        <v>165</v>
      </c>
      <c r="B735" s="700" t="s">
        <v>1409</v>
      </c>
      <c r="C735" s="30"/>
      <c r="D735" s="31" t="s">
        <v>1434</v>
      </c>
      <c r="E735" s="30"/>
      <c r="F735" s="60" t="s">
        <v>1433</v>
      </c>
      <c r="G735" s="36">
        <f>SUMIF($C734:$C2034,$D735,$G734:$G2034)</f>
        <v>355769</v>
      </c>
      <c r="H735" s="37" t="e">
        <f>VLOOKUP(F735,#REF!,2,0)</f>
        <v>#REF!</v>
      </c>
      <c r="I735" s="36"/>
      <c r="J735" s="36">
        <f>VLOOKUP(F735,'数据-全省决算数!'!$B:$C,2,0)</f>
        <v>361817</v>
      </c>
      <c r="K735" s="49" t="str">
        <f t="shared" si="35"/>
        <v/>
      </c>
      <c r="L735" s="47" t="e">
        <f t="shared" si="33"/>
        <v>#REF!</v>
      </c>
      <c r="M735" s="47" t="str">
        <f t="shared" si="34"/>
        <v>是</v>
      </c>
    </row>
    <row r="736" s="11" customFormat="1" ht="18.95" customHeight="1" spans="1:13">
      <c r="A736" s="29" t="s">
        <v>165</v>
      </c>
      <c r="B736" s="30" t="s">
        <v>165</v>
      </c>
      <c r="C736" s="700" t="s">
        <v>1434</v>
      </c>
      <c r="D736" s="31" t="s">
        <v>1436</v>
      </c>
      <c r="E736" s="30" t="s">
        <v>176</v>
      </c>
      <c r="F736" s="60" t="s">
        <v>1435</v>
      </c>
      <c r="G736" s="36">
        <v>731</v>
      </c>
      <c r="H736" s="38">
        <v>445</v>
      </c>
      <c r="I736" s="38"/>
      <c r="J736" s="38"/>
      <c r="K736" s="46">
        <f t="shared" si="35"/>
        <v>-0.391</v>
      </c>
      <c r="L736" s="47" t="str">
        <f t="shared" si="33"/>
        <v>是</v>
      </c>
      <c r="M736" s="47" t="str">
        <f t="shared" si="34"/>
        <v>否</v>
      </c>
    </row>
    <row r="737" s="11" customFormat="1" ht="18.95" customHeight="1" spans="1:13">
      <c r="A737" s="29" t="s">
        <v>165</v>
      </c>
      <c r="B737" s="30" t="s">
        <v>165</v>
      </c>
      <c r="C737" s="700" t="s">
        <v>1434</v>
      </c>
      <c r="D737" s="31" t="s">
        <v>1438</v>
      </c>
      <c r="E737" s="30" t="s">
        <v>176</v>
      </c>
      <c r="F737" s="60" t="s">
        <v>1437</v>
      </c>
      <c r="G737" s="36">
        <v>273612</v>
      </c>
      <c r="H737" s="38">
        <v>297418</v>
      </c>
      <c r="I737" s="38"/>
      <c r="J737" s="38"/>
      <c r="K737" s="49">
        <f t="shared" si="35"/>
        <v>0.087</v>
      </c>
      <c r="L737" s="47" t="str">
        <f t="shared" si="33"/>
        <v>是</v>
      </c>
      <c r="M737" s="47" t="str">
        <f t="shared" si="34"/>
        <v>否</v>
      </c>
    </row>
    <row r="738" s="11" customFormat="1" ht="18.95" customHeight="1" spans="1:13">
      <c r="A738" s="29" t="s">
        <v>165</v>
      </c>
      <c r="B738" s="30" t="s">
        <v>165</v>
      </c>
      <c r="C738" s="700" t="s">
        <v>1434</v>
      </c>
      <c r="D738" s="31" t="s">
        <v>1440</v>
      </c>
      <c r="E738" s="30" t="s">
        <v>176</v>
      </c>
      <c r="F738" s="60" t="s">
        <v>1439</v>
      </c>
      <c r="G738" s="36">
        <v>1113</v>
      </c>
      <c r="H738" s="38">
        <v>25</v>
      </c>
      <c r="I738" s="38"/>
      <c r="J738" s="38"/>
      <c r="K738" s="49">
        <f t="shared" si="35"/>
        <v>-0.978</v>
      </c>
      <c r="L738" s="47" t="str">
        <f t="shared" si="33"/>
        <v>是</v>
      </c>
      <c r="M738" s="47" t="str">
        <f t="shared" si="34"/>
        <v>否</v>
      </c>
    </row>
    <row r="739" s="11" customFormat="1" ht="18.95" customHeight="1" spans="1:13">
      <c r="A739" s="29" t="s">
        <v>165</v>
      </c>
      <c r="B739" s="30" t="s">
        <v>165</v>
      </c>
      <c r="C739" s="700" t="s">
        <v>1434</v>
      </c>
      <c r="D739" s="31" t="s">
        <v>1442</v>
      </c>
      <c r="E739" s="30" t="s">
        <v>176</v>
      </c>
      <c r="F739" s="60" t="s">
        <v>1441</v>
      </c>
      <c r="G739" s="36">
        <v>23811</v>
      </c>
      <c r="H739" s="38">
        <v>6589</v>
      </c>
      <c r="I739" s="38"/>
      <c r="J739" s="38"/>
      <c r="K739" s="49">
        <f t="shared" si="35"/>
        <v>-0.723</v>
      </c>
      <c r="L739" s="47" t="str">
        <f t="shared" si="33"/>
        <v>是</v>
      </c>
      <c r="M739" s="47" t="str">
        <f t="shared" si="34"/>
        <v>否</v>
      </c>
    </row>
    <row r="740" s="11" customFormat="1" ht="18.95" customHeight="1" spans="1:13">
      <c r="A740" s="29" t="s">
        <v>165</v>
      </c>
      <c r="B740" s="30"/>
      <c r="C740" s="700" t="s">
        <v>1434</v>
      </c>
      <c r="D740" s="31" t="s">
        <v>1444</v>
      </c>
      <c r="E740" s="30" t="s">
        <v>176</v>
      </c>
      <c r="F740" s="60" t="s">
        <v>1443</v>
      </c>
      <c r="G740" s="36">
        <v>20</v>
      </c>
      <c r="H740" s="38">
        <v>20</v>
      </c>
      <c r="I740" s="38"/>
      <c r="J740" s="38"/>
      <c r="K740" s="49">
        <f t="shared" si="35"/>
        <v>0</v>
      </c>
      <c r="L740" s="47" t="str">
        <f t="shared" si="33"/>
        <v>是</v>
      </c>
      <c r="M740" s="47" t="str">
        <f t="shared" si="34"/>
        <v>否</v>
      </c>
    </row>
    <row r="741" s="11" customFormat="1" ht="18.95" customHeight="1" spans="1:13">
      <c r="A741" s="29" t="s">
        <v>165</v>
      </c>
      <c r="B741" s="30" t="s">
        <v>165</v>
      </c>
      <c r="C741" s="700" t="s">
        <v>1434</v>
      </c>
      <c r="D741" s="31" t="s">
        <v>1446</v>
      </c>
      <c r="E741" s="30" t="s">
        <v>176</v>
      </c>
      <c r="F741" s="60" t="s">
        <v>1445</v>
      </c>
      <c r="G741" s="36">
        <v>26</v>
      </c>
      <c r="H741" s="38">
        <v>40</v>
      </c>
      <c r="I741" s="38"/>
      <c r="J741" s="38"/>
      <c r="K741" s="49">
        <f t="shared" si="35"/>
        <v>0.538</v>
      </c>
      <c r="L741" s="47" t="str">
        <f t="shared" si="33"/>
        <v>是</v>
      </c>
      <c r="M741" s="47" t="str">
        <f t="shared" si="34"/>
        <v>否</v>
      </c>
    </row>
    <row r="742" s="11" customFormat="1" ht="18.95" customHeight="1" spans="1:13">
      <c r="A742" s="29" t="s">
        <v>165</v>
      </c>
      <c r="B742" s="30" t="s">
        <v>165</v>
      </c>
      <c r="C742" s="700" t="s">
        <v>1434</v>
      </c>
      <c r="D742" s="31" t="s">
        <v>1448</v>
      </c>
      <c r="E742" s="30" t="s">
        <v>176</v>
      </c>
      <c r="F742" s="60" t="s">
        <v>1447</v>
      </c>
      <c r="G742" s="36">
        <v>21085</v>
      </c>
      <c r="H742" s="38">
        <v>16047</v>
      </c>
      <c r="I742" s="38"/>
      <c r="J742" s="38"/>
      <c r="K742" s="49">
        <f t="shared" si="35"/>
        <v>-0.239</v>
      </c>
      <c r="L742" s="47" t="str">
        <f t="shared" si="33"/>
        <v>是</v>
      </c>
      <c r="M742" s="47" t="str">
        <f t="shared" si="34"/>
        <v>否</v>
      </c>
    </row>
    <row r="743" s="11" customFormat="1" ht="18.95" customHeight="1" spans="1:13">
      <c r="A743" s="29" t="s">
        <v>165</v>
      </c>
      <c r="B743" s="30" t="s">
        <v>165</v>
      </c>
      <c r="C743" s="700" t="s">
        <v>1434</v>
      </c>
      <c r="D743" s="31" t="s">
        <v>1450</v>
      </c>
      <c r="E743" s="30" t="s">
        <v>176</v>
      </c>
      <c r="F743" s="65" t="s">
        <v>1449</v>
      </c>
      <c r="G743" s="36">
        <v>35371</v>
      </c>
      <c r="H743" s="38">
        <v>41380</v>
      </c>
      <c r="I743" s="38"/>
      <c r="J743" s="38"/>
      <c r="K743" s="49">
        <f t="shared" si="35"/>
        <v>0.17</v>
      </c>
      <c r="L743" s="47" t="str">
        <f t="shared" si="33"/>
        <v>是</v>
      </c>
      <c r="M743" s="47" t="str">
        <f t="shared" si="34"/>
        <v>否</v>
      </c>
    </row>
    <row r="744" s="11" customFormat="1" ht="18.95" customHeight="1" spans="1:13">
      <c r="A744" s="29" t="s">
        <v>165</v>
      </c>
      <c r="B744" s="700" t="s">
        <v>1409</v>
      </c>
      <c r="C744" s="30"/>
      <c r="D744" s="31" t="s">
        <v>1452</v>
      </c>
      <c r="E744" s="30"/>
      <c r="F744" s="60" t="s">
        <v>1451</v>
      </c>
      <c r="G744" s="36">
        <f>SUMIF($C743:$C2043,$D744,$G743:$G2043)</f>
        <v>161432</v>
      </c>
      <c r="H744" s="37" t="e">
        <f>VLOOKUP(F744,#REF!,2,0)</f>
        <v>#REF!</v>
      </c>
      <c r="I744" s="36"/>
      <c r="J744" s="36">
        <f>VLOOKUP(F744,'数据-全省决算数!'!$B:$C,2,0)</f>
        <v>164474</v>
      </c>
      <c r="K744" s="49" t="str">
        <f t="shared" si="35"/>
        <v/>
      </c>
      <c r="L744" s="47" t="e">
        <f t="shared" si="33"/>
        <v>#REF!</v>
      </c>
      <c r="M744" s="47" t="str">
        <f t="shared" si="34"/>
        <v>是</v>
      </c>
    </row>
    <row r="745" s="11" customFormat="1" ht="18.95" customHeight="1" spans="1:13">
      <c r="A745" s="29" t="s">
        <v>165</v>
      </c>
      <c r="B745" s="30" t="s">
        <v>165</v>
      </c>
      <c r="C745" s="30" t="s">
        <v>1452</v>
      </c>
      <c r="D745" s="699" t="s">
        <v>1454</v>
      </c>
      <c r="E745" s="30" t="s">
        <v>176</v>
      </c>
      <c r="F745" s="60" t="s">
        <v>1453</v>
      </c>
      <c r="G745" s="36">
        <v>54793</v>
      </c>
      <c r="H745" s="38">
        <v>73724</v>
      </c>
      <c r="I745" s="38"/>
      <c r="J745" s="38"/>
      <c r="K745" s="49">
        <f t="shared" si="35"/>
        <v>0.346</v>
      </c>
      <c r="L745" s="47" t="str">
        <f t="shared" si="33"/>
        <v>是</v>
      </c>
      <c r="M745" s="47" t="str">
        <f t="shared" si="34"/>
        <v>否</v>
      </c>
    </row>
    <row r="746" s="11" customFormat="1" ht="18.95" customHeight="1" spans="1:13">
      <c r="A746" s="29" t="s">
        <v>165</v>
      </c>
      <c r="B746" s="30" t="s">
        <v>165</v>
      </c>
      <c r="C746" s="30" t="s">
        <v>1452</v>
      </c>
      <c r="D746" s="31" t="s">
        <v>1456</v>
      </c>
      <c r="E746" s="30" t="s">
        <v>176</v>
      </c>
      <c r="F746" s="60" t="s">
        <v>1455</v>
      </c>
      <c r="G746" s="36">
        <v>41184</v>
      </c>
      <c r="H746" s="38">
        <v>68159</v>
      </c>
      <c r="I746" s="38"/>
      <c r="J746" s="38"/>
      <c r="K746" s="49">
        <f t="shared" si="35"/>
        <v>0.655</v>
      </c>
      <c r="L746" s="47" t="str">
        <f t="shared" si="33"/>
        <v>是</v>
      </c>
      <c r="M746" s="47" t="str">
        <f t="shared" si="34"/>
        <v>否</v>
      </c>
    </row>
    <row r="747" s="11" customFormat="1" ht="18.95" customHeight="1" spans="1:13">
      <c r="A747" s="29" t="s">
        <v>165</v>
      </c>
      <c r="B747" s="30"/>
      <c r="C747" s="30" t="s">
        <v>1452</v>
      </c>
      <c r="D747" s="31" t="s">
        <v>1458</v>
      </c>
      <c r="E747" s="30" t="s">
        <v>176</v>
      </c>
      <c r="F747" s="60" t="s">
        <v>1457</v>
      </c>
      <c r="G747" s="36">
        <v>1210</v>
      </c>
      <c r="H747" s="38">
        <v>1892</v>
      </c>
      <c r="I747" s="38"/>
      <c r="J747" s="38"/>
      <c r="K747" s="49">
        <f t="shared" si="35"/>
        <v>0.564</v>
      </c>
      <c r="L747" s="47" t="str">
        <f t="shared" si="33"/>
        <v>是</v>
      </c>
      <c r="M747" s="47" t="str">
        <f t="shared" si="34"/>
        <v>否</v>
      </c>
    </row>
    <row r="748" s="11" customFormat="1" ht="18.95" customHeight="1" spans="1:13">
      <c r="A748" s="29" t="s">
        <v>165</v>
      </c>
      <c r="B748" s="30" t="s">
        <v>165</v>
      </c>
      <c r="C748" s="30" t="s">
        <v>1452</v>
      </c>
      <c r="D748" s="31" t="s">
        <v>1460</v>
      </c>
      <c r="E748" s="30" t="s">
        <v>176</v>
      </c>
      <c r="F748" s="60" t="s">
        <v>1459</v>
      </c>
      <c r="G748" s="36">
        <v>2026</v>
      </c>
      <c r="H748" s="38">
        <v>953</v>
      </c>
      <c r="I748" s="38"/>
      <c r="J748" s="38"/>
      <c r="K748" s="49">
        <f t="shared" si="35"/>
        <v>-0.53</v>
      </c>
      <c r="L748" s="47" t="str">
        <f t="shared" si="33"/>
        <v>是</v>
      </c>
      <c r="M748" s="47" t="str">
        <f t="shared" si="34"/>
        <v>否</v>
      </c>
    </row>
    <row r="749" s="11" customFormat="1" ht="18.95" customHeight="1" spans="1:13">
      <c r="A749" s="29" t="s">
        <v>165</v>
      </c>
      <c r="B749" s="30" t="s">
        <v>165</v>
      </c>
      <c r="C749" s="30" t="s">
        <v>1452</v>
      </c>
      <c r="D749" s="31" t="s">
        <v>1462</v>
      </c>
      <c r="E749" s="30" t="s">
        <v>176</v>
      </c>
      <c r="F749" s="65" t="s">
        <v>1461</v>
      </c>
      <c r="G749" s="36">
        <v>62219</v>
      </c>
      <c r="H749" s="38">
        <v>13195</v>
      </c>
      <c r="I749" s="38"/>
      <c r="J749" s="38"/>
      <c r="K749" s="49">
        <f t="shared" si="35"/>
        <v>-0.788</v>
      </c>
      <c r="L749" s="47" t="str">
        <f t="shared" si="33"/>
        <v>是</v>
      </c>
      <c r="M749" s="47" t="str">
        <f t="shared" si="34"/>
        <v>否</v>
      </c>
    </row>
    <row r="750" s="11" customFormat="1" ht="18.95" customHeight="1" spans="1:13">
      <c r="A750" s="29" t="s">
        <v>165</v>
      </c>
      <c r="B750" s="700" t="s">
        <v>1409</v>
      </c>
      <c r="C750" s="30"/>
      <c r="D750" s="31" t="s">
        <v>1464</v>
      </c>
      <c r="E750" s="30"/>
      <c r="F750" s="60" t="s">
        <v>1463</v>
      </c>
      <c r="G750" s="36">
        <f>SUMIF($C749:$C2049,$D750,$G749:$G2049)</f>
        <v>73082</v>
      </c>
      <c r="H750" s="37" t="e">
        <f>VLOOKUP(F750,#REF!,2,0)</f>
        <v>#REF!</v>
      </c>
      <c r="I750" s="36"/>
      <c r="J750" s="36">
        <f>VLOOKUP(F750,'数据-全省决算数!'!$B:$C,2,0)</f>
        <v>77388</v>
      </c>
      <c r="K750" s="49" t="str">
        <f t="shared" si="35"/>
        <v/>
      </c>
      <c r="L750" s="47" t="e">
        <f t="shared" si="33"/>
        <v>#REF!</v>
      </c>
      <c r="M750" s="47" t="str">
        <f t="shared" si="34"/>
        <v>是</v>
      </c>
    </row>
    <row r="751" s="11" customFormat="1" ht="18.95" customHeight="1" spans="1:13">
      <c r="A751" s="29" t="s">
        <v>165</v>
      </c>
      <c r="B751" s="30" t="s">
        <v>165</v>
      </c>
      <c r="C751" s="30" t="s">
        <v>1464</v>
      </c>
      <c r="D751" s="31" t="s">
        <v>1466</v>
      </c>
      <c r="E751" s="30" t="s">
        <v>176</v>
      </c>
      <c r="F751" s="60" t="s">
        <v>1465</v>
      </c>
      <c r="G751" s="36">
        <v>43220</v>
      </c>
      <c r="H751" s="38">
        <v>51589</v>
      </c>
      <c r="I751" s="38"/>
      <c r="J751" s="38"/>
      <c r="K751" s="49">
        <f t="shared" si="35"/>
        <v>0.194</v>
      </c>
      <c r="L751" s="47" t="str">
        <f t="shared" si="33"/>
        <v>是</v>
      </c>
      <c r="M751" s="47" t="str">
        <f t="shared" si="34"/>
        <v>否</v>
      </c>
    </row>
    <row r="752" s="11" customFormat="1" ht="18.95" customHeight="1" spans="1:13">
      <c r="A752" s="29"/>
      <c r="B752" s="30" t="s">
        <v>165</v>
      </c>
      <c r="C752" s="30" t="s">
        <v>1464</v>
      </c>
      <c r="D752" s="31" t="s">
        <v>1468</v>
      </c>
      <c r="E752" s="30" t="s">
        <v>176</v>
      </c>
      <c r="F752" s="60" t="s">
        <v>1467</v>
      </c>
      <c r="G752" s="36">
        <v>10658</v>
      </c>
      <c r="H752" s="38">
        <v>13152</v>
      </c>
      <c r="I752" s="38"/>
      <c r="J752" s="38"/>
      <c r="K752" s="49">
        <f t="shared" si="35"/>
        <v>0.234</v>
      </c>
      <c r="L752" s="47" t="str">
        <f t="shared" si="33"/>
        <v>是</v>
      </c>
      <c r="M752" s="47" t="str">
        <f t="shared" si="34"/>
        <v>否</v>
      </c>
    </row>
    <row r="753" s="11" customFormat="1" ht="18.95" customHeight="1" spans="1:13">
      <c r="A753" s="29" t="s">
        <v>165</v>
      </c>
      <c r="B753" s="30" t="s">
        <v>165</v>
      </c>
      <c r="C753" s="30" t="s">
        <v>1464</v>
      </c>
      <c r="D753" s="31" t="s">
        <v>1470</v>
      </c>
      <c r="E753" s="30" t="s">
        <v>176</v>
      </c>
      <c r="F753" s="60" t="s">
        <v>1469</v>
      </c>
      <c r="G753" s="36">
        <v>5900</v>
      </c>
      <c r="H753" s="38">
        <v>4918</v>
      </c>
      <c r="I753" s="38"/>
      <c r="J753" s="38"/>
      <c r="K753" s="49">
        <f t="shared" si="35"/>
        <v>-0.166</v>
      </c>
      <c r="L753" s="47" t="str">
        <f t="shared" si="33"/>
        <v>是</v>
      </c>
      <c r="M753" s="47" t="str">
        <f t="shared" si="34"/>
        <v>否</v>
      </c>
    </row>
    <row r="754" s="11" customFormat="1" ht="18.95" customHeight="1" spans="1:13">
      <c r="A754" s="29" t="s">
        <v>165</v>
      </c>
      <c r="B754" s="30"/>
      <c r="C754" s="30" t="s">
        <v>1464</v>
      </c>
      <c r="D754" s="31" t="s">
        <v>1472</v>
      </c>
      <c r="E754" s="30" t="s">
        <v>176</v>
      </c>
      <c r="F754" s="60" t="s">
        <v>1471</v>
      </c>
      <c r="G754" s="36">
        <v>12792</v>
      </c>
      <c r="H754" s="38">
        <v>7059</v>
      </c>
      <c r="I754" s="38"/>
      <c r="J754" s="38"/>
      <c r="K754" s="49">
        <f t="shared" si="35"/>
        <v>-0.448</v>
      </c>
      <c r="L754" s="47" t="str">
        <f t="shared" si="33"/>
        <v>是</v>
      </c>
      <c r="M754" s="47" t="str">
        <f t="shared" si="34"/>
        <v>否</v>
      </c>
    </row>
    <row r="755" s="11" customFormat="1" ht="18.95" customHeight="1" spans="1:13">
      <c r="A755" s="29" t="s">
        <v>165</v>
      </c>
      <c r="B755" s="30" t="s">
        <v>165</v>
      </c>
      <c r="C755" s="30" t="s">
        <v>1464</v>
      </c>
      <c r="D755" s="31" t="s">
        <v>1474</v>
      </c>
      <c r="E755" s="30" t="s">
        <v>176</v>
      </c>
      <c r="F755" s="65" t="s">
        <v>1473</v>
      </c>
      <c r="G755" s="36">
        <v>512</v>
      </c>
      <c r="H755" s="38">
        <v>299</v>
      </c>
      <c r="I755" s="38"/>
      <c r="J755" s="38"/>
      <c r="K755" s="49">
        <f t="shared" si="35"/>
        <v>-0.416</v>
      </c>
      <c r="L755" s="47" t="str">
        <f t="shared" si="33"/>
        <v>是</v>
      </c>
      <c r="M755" s="47" t="str">
        <f t="shared" si="34"/>
        <v>否</v>
      </c>
    </row>
    <row r="756" s="11" customFormat="1" ht="18.95" customHeight="1" spans="1:13">
      <c r="A756" s="29" t="s">
        <v>165</v>
      </c>
      <c r="B756" s="700" t="s">
        <v>1409</v>
      </c>
      <c r="C756" s="30"/>
      <c r="D756" s="31" t="s">
        <v>1476</v>
      </c>
      <c r="E756" s="30"/>
      <c r="F756" s="60" t="s">
        <v>1475</v>
      </c>
      <c r="G756" s="36">
        <f>SUMIF($C755:$C2055,$D756,$G755:$G2055)</f>
        <v>186149</v>
      </c>
      <c r="H756" s="37" t="e">
        <f>VLOOKUP(F756,#REF!,2,0)</f>
        <v>#REF!</v>
      </c>
      <c r="I756" s="36"/>
      <c r="J756" s="36">
        <f>VLOOKUP(F756,'数据-全省决算数!'!$B:$C,2,0)</f>
        <v>268333</v>
      </c>
      <c r="K756" s="49" t="str">
        <f t="shared" si="35"/>
        <v/>
      </c>
      <c r="L756" s="47" t="e">
        <f t="shared" si="33"/>
        <v>#REF!</v>
      </c>
      <c r="M756" s="47" t="str">
        <f t="shared" si="34"/>
        <v>是</v>
      </c>
    </row>
    <row r="757" s="11" customFormat="1" ht="18.95" customHeight="1" spans="1:13">
      <c r="A757" s="29" t="s">
        <v>165</v>
      </c>
      <c r="B757" s="30" t="s">
        <v>165</v>
      </c>
      <c r="C757" s="30" t="s">
        <v>1476</v>
      </c>
      <c r="D757" s="31" t="s">
        <v>1478</v>
      </c>
      <c r="E757" s="30" t="s">
        <v>176</v>
      </c>
      <c r="F757" s="60" t="s">
        <v>1477</v>
      </c>
      <c r="G757" s="36">
        <v>97240</v>
      </c>
      <c r="H757" s="38">
        <v>130461</v>
      </c>
      <c r="I757" s="38"/>
      <c r="J757" s="38"/>
      <c r="K757" s="49">
        <f t="shared" si="35"/>
        <v>0.342</v>
      </c>
      <c r="L757" s="47" t="str">
        <f t="shared" si="33"/>
        <v>是</v>
      </c>
      <c r="M757" s="47" t="str">
        <f t="shared" si="34"/>
        <v>否</v>
      </c>
    </row>
    <row r="758" s="11" customFormat="1" ht="18.95" customHeight="1" spans="1:13">
      <c r="A758" s="29" t="s">
        <v>165</v>
      </c>
      <c r="B758" s="30" t="s">
        <v>165</v>
      </c>
      <c r="C758" s="30" t="s">
        <v>1476</v>
      </c>
      <c r="D758" s="31" t="s">
        <v>1480</v>
      </c>
      <c r="E758" s="30" t="s">
        <v>176</v>
      </c>
      <c r="F758" s="60" t="s">
        <v>1479</v>
      </c>
      <c r="G758" s="36">
        <v>1487</v>
      </c>
      <c r="H758" s="38">
        <v>2092</v>
      </c>
      <c r="I758" s="38"/>
      <c r="J758" s="38"/>
      <c r="K758" s="49">
        <f t="shared" si="35"/>
        <v>0.407</v>
      </c>
      <c r="L758" s="47" t="str">
        <f t="shared" si="33"/>
        <v>是</v>
      </c>
      <c r="M758" s="47" t="str">
        <f t="shared" si="34"/>
        <v>否</v>
      </c>
    </row>
    <row r="759" s="11" customFormat="1" ht="18.95" customHeight="1" spans="1:13">
      <c r="A759" s="29" t="s">
        <v>165</v>
      </c>
      <c r="B759" s="30" t="s">
        <v>165</v>
      </c>
      <c r="C759" s="30" t="s">
        <v>1476</v>
      </c>
      <c r="D759" s="31" t="s">
        <v>1482</v>
      </c>
      <c r="E759" s="30" t="s">
        <v>176</v>
      </c>
      <c r="F759" s="60" t="s">
        <v>1481</v>
      </c>
      <c r="G759" s="36">
        <v>59</v>
      </c>
      <c r="H759" s="38">
        <v>-30</v>
      </c>
      <c r="I759" s="38"/>
      <c r="J759" s="38"/>
      <c r="K759" s="49">
        <f t="shared" si="35"/>
        <v>-1.508</v>
      </c>
      <c r="L759" s="47" t="str">
        <f t="shared" si="33"/>
        <v>是</v>
      </c>
      <c r="M759" s="47" t="str">
        <f t="shared" si="34"/>
        <v>否</v>
      </c>
    </row>
    <row r="760" s="11" customFormat="1" ht="18.95" customHeight="1" spans="1:13">
      <c r="A760" s="29" t="s">
        <v>165</v>
      </c>
      <c r="B760" s="30" t="s">
        <v>165</v>
      </c>
      <c r="C760" s="30" t="s">
        <v>1476</v>
      </c>
      <c r="D760" s="31" t="s">
        <v>1484</v>
      </c>
      <c r="E760" s="30" t="s">
        <v>176</v>
      </c>
      <c r="F760" s="60" t="s">
        <v>1483</v>
      </c>
      <c r="G760" s="36">
        <v>4637</v>
      </c>
      <c r="H760" s="38">
        <v>48807</v>
      </c>
      <c r="I760" s="38"/>
      <c r="J760" s="38"/>
      <c r="K760" s="49">
        <f t="shared" si="35"/>
        <v>9.526</v>
      </c>
      <c r="L760" s="47" t="str">
        <f t="shared" si="33"/>
        <v>是</v>
      </c>
      <c r="M760" s="47" t="str">
        <f t="shared" si="34"/>
        <v>否</v>
      </c>
    </row>
    <row r="761" s="11" customFormat="1" ht="18.95" customHeight="1" spans="1:13">
      <c r="A761" s="29" t="s">
        <v>165</v>
      </c>
      <c r="B761" s="30"/>
      <c r="C761" s="30" t="s">
        <v>1476</v>
      </c>
      <c r="D761" s="31" t="s">
        <v>1486</v>
      </c>
      <c r="E761" s="30" t="s">
        <v>176</v>
      </c>
      <c r="F761" s="65" t="s">
        <v>1485</v>
      </c>
      <c r="G761" s="36">
        <v>82726</v>
      </c>
      <c r="H761" s="38">
        <v>85965</v>
      </c>
      <c r="I761" s="38"/>
      <c r="J761" s="38"/>
      <c r="K761" s="49">
        <f t="shared" si="35"/>
        <v>0.039</v>
      </c>
      <c r="L761" s="47" t="str">
        <f t="shared" si="33"/>
        <v>是</v>
      </c>
      <c r="M761" s="47" t="str">
        <f t="shared" si="34"/>
        <v>否</v>
      </c>
    </row>
    <row r="762" s="11" customFormat="1" ht="18.95" customHeight="1" spans="1:13">
      <c r="A762" s="29" t="s">
        <v>165</v>
      </c>
      <c r="B762" s="700" t="s">
        <v>1409</v>
      </c>
      <c r="C762" s="30"/>
      <c r="D762" s="31" t="s">
        <v>1488</v>
      </c>
      <c r="E762" s="30"/>
      <c r="F762" s="60" t="s">
        <v>1487</v>
      </c>
      <c r="G762" s="36">
        <f>SUMIF($C761:$C2061,$D762,$G761:$G2061)</f>
        <v>44918</v>
      </c>
      <c r="H762" s="37" t="e">
        <f>VLOOKUP(F762,#REF!,2,0)</f>
        <v>#REF!</v>
      </c>
      <c r="I762" s="36"/>
      <c r="J762" s="36">
        <f>VLOOKUP(F762,'数据-全省决算数!'!$B:$C,2,0)</f>
        <v>41260</v>
      </c>
      <c r="K762" s="49" t="str">
        <f t="shared" si="35"/>
        <v/>
      </c>
      <c r="L762" s="47" t="e">
        <f t="shared" si="33"/>
        <v>#REF!</v>
      </c>
      <c r="M762" s="47" t="str">
        <f t="shared" si="34"/>
        <v>是</v>
      </c>
    </row>
    <row r="763" s="11" customFormat="1" ht="18.95" customHeight="1" spans="1:13">
      <c r="A763" s="29" t="s">
        <v>165</v>
      </c>
      <c r="B763" s="30" t="s">
        <v>165</v>
      </c>
      <c r="C763" s="30" t="s">
        <v>1488</v>
      </c>
      <c r="D763" s="31" t="s">
        <v>1490</v>
      </c>
      <c r="E763" s="30" t="s">
        <v>176</v>
      </c>
      <c r="F763" s="60" t="s">
        <v>1489</v>
      </c>
      <c r="G763" s="36">
        <v>0</v>
      </c>
      <c r="H763" s="38">
        <v>0</v>
      </c>
      <c r="I763" s="38"/>
      <c r="J763" s="38"/>
      <c r="K763" s="49" t="str">
        <f t="shared" si="35"/>
        <v/>
      </c>
      <c r="L763" s="47" t="str">
        <f t="shared" si="33"/>
        <v>否</v>
      </c>
      <c r="M763" s="47" t="str">
        <f t="shared" si="34"/>
        <v>否</v>
      </c>
    </row>
    <row r="764" s="11" customFormat="1" ht="18.95" customHeight="1" spans="1:13">
      <c r="A764" s="29" t="s">
        <v>165</v>
      </c>
      <c r="B764" s="30" t="s">
        <v>165</v>
      </c>
      <c r="C764" s="30" t="s">
        <v>1488</v>
      </c>
      <c r="D764" s="31" t="s">
        <v>1492</v>
      </c>
      <c r="E764" s="30" t="s">
        <v>176</v>
      </c>
      <c r="F764" s="65" t="s">
        <v>1491</v>
      </c>
      <c r="G764" s="36">
        <v>44918</v>
      </c>
      <c r="H764" s="38">
        <v>40630</v>
      </c>
      <c r="I764" s="38"/>
      <c r="J764" s="38"/>
      <c r="K764" s="49">
        <f t="shared" si="35"/>
        <v>-0.095</v>
      </c>
      <c r="L764" s="47" t="str">
        <f t="shared" si="33"/>
        <v>是</v>
      </c>
      <c r="M764" s="47" t="str">
        <f t="shared" si="34"/>
        <v>否</v>
      </c>
    </row>
    <row r="765" s="11" customFormat="1" ht="18.95" customHeight="1" spans="1:13">
      <c r="A765" s="29" t="s">
        <v>165</v>
      </c>
      <c r="B765" s="700" t="s">
        <v>1409</v>
      </c>
      <c r="C765" s="30"/>
      <c r="D765" s="31" t="s">
        <v>1494</v>
      </c>
      <c r="E765" s="30"/>
      <c r="F765" s="60" t="s">
        <v>1493</v>
      </c>
      <c r="G765" s="36">
        <f>SUMIF($C764:$C2064,$D765,$G764:$G2064)</f>
        <v>8904</v>
      </c>
      <c r="H765" s="37" t="e">
        <f>VLOOKUP(F765,#REF!,2,0)</f>
        <v>#REF!</v>
      </c>
      <c r="I765" s="36"/>
      <c r="J765" s="36">
        <f>VLOOKUP(F765,'数据-全省决算数!'!$B:$C,2,0)</f>
        <v>5681</v>
      </c>
      <c r="K765" s="49" t="str">
        <f t="shared" si="35"/>
        <v/>
      </c>
      <c r="L765" s="47" t="e">
        <f t="shared" si="33"/>
        <v>#REF!</v>
      </c>
      <c r="M765" s="47" t="str">
        <f t="shared" si="34"/>
        <v>是</v>
      </c>
    </row>
    <row r="766" s="11" customFormat="1" ht="18.95" customHeight="1" spans="1:13">
      <c r="A766" s="29" t="s">
        <v>165</v>
      </c>
      <c r="B766" s="30" t="s">
        <v>165</v>
      </c>
      <c r="C766" s="700" t="s">
        <v>1494</v>
      </c>
      <c r="D766" s="31" t="s">
        <v>1496</v>
      </c>
      <c r="E766" s="30" t="s">
        <v>176</v>
      </c>
      <c r="F766" s="60" t="s">
        <v>1495</v>
      </c>
      <c r="G766" s="36">
        <v>8904</v>
      </c>
      <c r="H766" s="38">
        <v>5681</v>
      </c>
      <c r="I766" s="38"/>
      <c r="J766" s="38"/>
      <c r="K766" s="49">
        <f t="shared" si="35"/>
        <v>-0.362</v>
      </c>
      <c r="L766" s="47" t="str">
        <f t="shared" si="33"/>
        <v>是</v>
      </c>
      <c r="M766" s="47" t="str">
        <f t="shared" si="34"/>
        <v>否</v>
      </c>
    </row>
    <row r="767" s="11" customFormat="1" ht="18.95" customHeight="1" spans="1:13">
      <c r="A767" s="29" t="s">
        <v>165</v>
      </c>
      <c r="B767" s="30"/>
      <c r="C767" s="700" t="s">
        <v>1494</v>
      </c>
      <c r="D767" s="31" t="s">
        <v>1498</v>
      </c>
      <c r="E767" s="30" t="s">
        <v>176</v>
      </c>
      <c r="F767" s="65" t="s">
        <v>1497</v>
      </c>
      <c r="G767" s="36">
        <v>0</v>
      </c>
      <c r="H767" s="38">
        <v>0</v>
      </c>
      <c r="I767" s="38"/>
      <c r="J767" s="38"/>
      <c r="K767" s="49" t="str">
        <f t="shared" si="35"/>
        <v/>
      </c>
      <c r="L767" s="47" t="str">
        <f t="shared" si="33"/>
        <v>否</v>
      </c>
      <c r="M767" s="47" t="str">
        <f t="shared" si="34"/>
        <v>否</v>
      </c>
    </row>
    <row r="768" s="11" customFormat="1" ht="18.95" customHeight="1" spans="1:13">
      <c r="A768" s="29" t="s">
        <v>165</v>
      </c>
      <c r="B768" s="700" t="s">
        <v>1409</v>
      </c>
      <c r="C768" s="30"/>
      <c r="D768" s="31" t="s">
        <v>1500</v>
      </c>
      <c r="E768" s="30" t="s">
        <v>176</v>
      </c>
      <c r="F768" s="60" t="s">
        <v>3223</v>
      </c>
      <c r="G768" s="36">
        <v>882</v>
      </c>
      <c r="H768" s="37" t="e">
        <f>VLOOKUP(F768,#REF!,2,0)</f>
        <v>#REF!</v>
      </c>
      <c r="I768" s="36"/>
      <c r="J768" s="36" t="e">
        <f>VLOOKUP(F768,'数据-全省决算数!'!$B:$C,2,0)</f>
        <v>#N/A</v>
      </c>
      <c r="K768" s="49" t="str">
        <f t="shared" si="35"/>
        <v/>
      </c>
      <c r="L768" s="47" t="e">
        <f t="shared" si="33"/>
        <v>#REF!</v>
      </c>
      <c r="M768" s="47" t="str">
        <f t="shared" si="34"/>
        <v>是</v>
      </c>
    </row>
    <row r="769" s="11" customFormat="1" ht="18.95" customHeight="1" spans="1:13">
      <c r="A769" s="29" t="s">
        <v>165</v>
      </c>
      <c r="B769" s="700" t="s">
        <v>1409</v>
      </c>
      <c r="C769" s="30"/>
      <c r="D769" s="31" t="s">
        <v>1502</v>
      </c>
      <c r="E769" s="30" t="s">
        <v>176</v>
      </c>
      <c r="F769" s="60" t="s">
        <v>4046</v>
      </c>
      <c r="G769" s="36">
        <v>33841</v>
      </c>
      <c r="H769" s="37" t="e">
        <f>VLOOKUP(F769,#REF!,2,0)</f>
        <v>#REF!</v>
      </c>
      <c r="I769" s="36"/>
      <c r="J769" s="36" t="e">
        <f>VLOOKUP(F769,'数据-全省决算数!'!$B:$C,2,0)</f>
        <v>#N/A</v>
      </c>
      <c r="K769" s="49" t="str">
        <f t="shared" si="35"/>
        <v/>
      </c>
      <c r="L769" s="47" t="e">
        <f t="shared" si="33"/>
        <v>#REF!</v>
      </c>
      <c r="M769" s="47" t="str">
        <f t="shared" si="34"/>
        <v>是</v>
      </c>
    </row>
    <row r="770" s="11" customFormat="1" ht="18.95" customHeight="1" spans="1:13">
      <c r="A770" s="29" t="s">
        <v>165</v>
      </c>
      <c r="B770" s="700" t="s">
        <v>1409</v>
      </c>
      <c r="C770" s="30"/>
      <c r="D770" s="31" t="s">
        <v>1504</v>
      </c>
      <c r="E770" s="30"/>
      <c r="F770" s="60" t="s">
        <v>1503</v>
      </c>
      <c r="G770" s="36">
        <f>SUMIF($C769:$C2069,$D770,$G769:$G2069)</f>
        <v>39769</v>
      </c>
      <c r="H770" s="37" t="e">
        <f>VLOOKUP(F770,#REF!,2,0)</f>
        <v>#REF!</v>
      </c>
      <c r="I770" s="36"/>
      <c r="J770" s="36">
        <f>VLOOKUP(F770,'数据-全省决算数!'!$B:$C,2,0)</f>
        <v>130227</v>
      </c>
      <c r="K770" s="49" t="str">
        <f t="shared" si="35"/>
        <v/>
      </c>
      <c r="L770" s="47" t="e">
        <f t="shared" si="33"/>
        <v>#REF!</v>
      </c>
      <c r="M770" s="47" t="str">
        <f t="shared" si="34"/>
        <v>是</v>
      </c>
    </row>
    <row r="771" s="11" customFormat="1" ht="18.95" customHeight="1" spans="1:13">
      <c r="A771" s="29" t="s">
        <v>165</v>
      </c>
      <c r="B771" s="30" t="s">
        <v>165</v>
      </c>
      <c r="C771" s="700" t="s">
        <v>1504</v>
      </c>
      <c r="D771" s="31" t="s">
        <v>1506</v>
      </c>
      <c r="E771" s="30" t="s">
        <v>176</v>
      </c>
      <c r="F771" s="60" t="s">
        <v>1505</v>
      </c>
      <c r="G771" s="36">
        <v>12086</v>
      </c>
      <c r="H771" s="38">
        <v>15895</v>
      </c>
      <c r="I771" s="38"/>
      <c r="J771" s="38"/>
      <c r="K771" s="49">
        <f t="shared" si="35"/>
        <v>0.315</v>
      </c>
      <c r="L771" s="47" t="str">
        <f t="shared" si="33"/>
        <v>是</v>
      </c>
      <c r="M771" s="47" t="str">
        <f t="shared" si="34"/>
        <v>否</v>
      </c>
    </row>
    <row r="772" s="11" customFormat="1" ht="18.95" customHeight="1" spans="1:13">
      <c r="A772" s="29" t="s">
        <v>165</v>
      </c>
      <c r="B772" s="30" t="s">
        <v>165</v>
      </c>
      <c r="C772" s="700" t="s">
        <v>1504</v>
      </c>
      <c r="D772" s="31" t="s">
        <v>1508</v>
      </c>
      <c r="E772" s="30" t="s">
        <v>176</v>
      </c>
      <c r="F772" s="60" t="s">
        <v>1507</v>
      </c>
      <c r="G772" s="36">
        <v>8584</v>
      </c>
      <c r="H772" s="38">
        <v>2838</v>
      </c>
      <c r="I772" s="38"/>
      <c r="J772" s="38"/>
      <c r="K772" s="49">
        <f t="shared" si="35"/>
        <v>-0.669</v>
      </c>
      <c r="L772" s="47" t="str">
        <f t="shared" ref="L772:L835" si="36">IF(F772&lt;&gt;"",IF(SUM(G772:H772)&lt;&gt;0,"是","否"),"空")</f>
        <v>是</v>
      </c>
      <c r="M772" s="47" t="str">
        <f t="shared" ref="M772:M835" si="37">IF(C772&lt;&gt;"",IF(OR(LEFT(C772,3)="205",LEFT(C772,3)="206",LEFT(C772,3)="207",LEFT(C772,3)="208",LEFT(C772,3)="210",LEFT(C772,3)="213"),"是","否"),"是")</f>
        <v>否</v>
      </c>
    </row>
    <row r="773" s="11" customFormat="1" ht="18.95" customHeight="1" spans="1:13">
      <c r="A773" s="29" t="s">
        <v>165</v>
      </c>
      <c r="B773" s="30"/>
      <c r="C773" s="700" t="s">
        <v>1504</v>
      </c>
      <c r="D773" s="31" t="s">
        <v>1510</v>
      </c>
      <c r="E773" s="30" t="s">
        <v>176</v>
      </c>
      <c r="F773" s="60" t="s">
        <v>1509</v>
      </c>
      <c r="G773" s="36">
        <v>11919</v>
      </c>
      <c r="H773" s="38">
        <v>109027</v>
      </c>
      <c r="I773" s="38"/>
      <c r="J773" s="38"/>
      <c r="K773" s="49">
        <f t="shared" si="35"/>
        <v>8.147</v>
      </c>
      <c r="L773" s="47" t="str">
        <f t="shared" si="36"/>
        <v>是</v>
      </c>
      <c r="M773" s="47" t="str">
        <f t="shared" si="37"/>
        <v>否</v>
      </c>
    </row>
    <row r="774" s="11" customFormat="1" ht="18.95" customHeight="1" spans="1:13">
      <c r="A774" s="29" t="s">
        <v>165</v>
      </c>
      <c r="B774" s="30"/>
      <c r="C774" s="700" t="s">
        <v>1504</v>
      </c>
      <c r="D774" s="31" t="s">
        <v>1512</v>
      </c>
      <c r="E774" s="30" t="s">
        <v>176</v>
      </c>
      <c r="F774" s="60" t="s">
        <v>1511</v>
      </c>
      <c r="G774" s="36">
        <v>81</v>
      </c>
      <c r="H774" s="38">
        <v>6</v>
      </c>
      <c r="I774" s="38"/>
      <c r="J774" s="38"/>
      <c r="K774" s="49">
        <f t="shared" si="35"/>
        <v>-0.926</v>
      </c>
      <c r="L774" s="47" t="str">
        <f t="shared" si="36"/>
        <v>是</v>
      </c>
      <c r="M774" s="47" t="str">
        <f t="shared" si="37"/>
        <v>否</v>
      </c>
    </row>
    <row r="775" s="11" customFormat="1" ht="18.95" customHeight="1" spans="1:13">
      <c r="A775" s="29" t="s">
        <v>165</v>
      </c>
      <c r="B775" s="30"/>
      <c r="C775" s="700" t="s">
        <v>1504</v>
      </c>
      <c r="D775" s="31" t="s">
        <v>1514</v>
      </c>
      <c r="E775" s="30" t="s">
        <v>176</v>
      </c>
      <c r="F775" s="65" t="s">
        <v>1513</v>
      </c>
      <c r="G775" s="36">
        <v>7099</v>
      </c>
      <c r="H775" s="38">
        <v>2467</v>
      </c>
      <c r="I775" s="38"/>
      <c r="J775" s="38"/>
      <c r="K775" s="49">
        <f t="shared" si="35"/>
        <v>-0.652</v>
      </c>
      <c r="L775" s="47" t="str">
        <f t="shared" si="36"/>
        <v>是</v>
      </c>
      <c r="M775" s="47" t="str">
        <f t="shared" si="37"/>
        <v>否</v>
      </c>
    </row>
    <row r="776" s="11" customFormat="1" ht="18.95" customHeight="1" spans="1:13">
      <c r="A776" s="29" t="s">
        <v>165</v>
      </c>
      <c r="B776" s="700" t="s">
        <v>1409</v>
      </c>
      <c r="C776" s="30"/>
      <c r="D776" s="31" t="s">
        <v>1516</v>
      </c>
      <c r="E776" s="30" t="s">
        <v>176</v>
      </c>
      <c r="F776" s="60" t="s">
        <v>4052</v>
      </c>
      <c r="G776" s="36">
        <v>31169</v>
      </c>
      <c r="H776" s="37" t="e">
        <f>VLOOKUP(F776,#REF!,2,0)</f>
        <v>#REF!</v>
      </c>
      <c r="I776" s="36"/>
      <c r="J776" s="36" t="e">
        <f>VLOOKUP(F776,'数据-全省决算数!'!$B:$C,2,0)</f>
        <v>#N/A</v>
      </c>
      <c r="K776" s="49" t="str">
        <f t="shared" ref="K776:K839" si="38">IF(ISERROR(H776/G776-1),"",H776/G776-1)</f>
        <v/>
      </c>
      <c r="L776" s="47" t="e">
        <f t="shared" si="36"/>
        <v>#REF!</v>
      </c>
      <c r="M776" s="47" t="str">
        <f t="shared" si="37"/>
        <v>是</v>
      </c>
    </row>
    <row r="777" s="11" customFormat="1" ht="18.95" customHeight="1" spans="1:13">
      <c r="A777" s="29" t="s">
        <v>165</v>
      </c>
      <c r="B777" s="700" t="s">
        <v>1409</v>
      </c>
      <c r="C777" s="30"/>
      <c r="D777" s="31" t="s">
        <v>1518</v>
      </c>
      <c r="E777" s="30" t="s">
        <v>176</v>
      </c>
      <c r="F777" s="60" t="s">
        <v>3224</v>
      </c>
      <c r="G777" s="36">
        <v>4450</v>
      </c>
      <c r="H777" s="37" t="e">
        <f>VLOOKUP(F777,#REF!,2,0)</f>
        <v>#REF!</v>
      </c>
      <c r="I777" s="36"/>
      <c r="J777" s="36" t="e">
        <f>VLOOKUP(F777,'数据-全省决算数!'!$B:$C,2,0)</f>
        <v>#N/A</v>
      </c>
      <c r="K777" s="49" t="str">
        <f t="shared" si="38"/>
        <v/>
      </c>
      <c r="L777" s="47" t="e">
        <f t="shared" si="36"/>
        <v>#REF!</v>
      </c>
      <c r="M777" s="47" t="str">
        <f t="shared" si="37"/>
        <v>是</v>
      </c>
    </row>
    <row r="778" s="11" customFormat="1" ht="18.95" customHeight="1" spans="1:13">
      <c r="A778" s="29" t="s">
        <v>165</v>
      </c>
      <c r="B778" s="700" t="s">
        <v>1409</v>
      </c>
      <c r="C778" s="30"/>
      <c r="D778" s="31" t="s">
        <v>1520</v>
      </c>
      <c r="E778" s="30"/>
      <c r="F778" s="60" t="s">
        <v>1519</v>
      </c>
      <c r="G778" s="36">
        <f>SUMIF($C777:$C2077,$D778,$G777:$G2077)</f>
        <v>27464</v>
      </c>
      <c r="H778" s="37" t="e">
        <f>VLOOKUP(F778,#REF!,2,0)</f>
        <v>#REF!</v>
      </c>
      <c r="I778" s="36"/>
      <c r="J778" s="36">
        <f>VLOOKUP(F778,'数据-全省决算数!'!$B:$C,2,0)</f>
        <v>53842</v>
      </c>
      <c r="K778" s="49" t="str">
        <f t="shared" si="38"/>
        <v/>
      </c>
      <c r="L778" s="47" t="e">
        <f t="shared" si="36"/>
        <v>#REF!</v>
      </c>
      <c r="M778" s="47" t="str">
        <f t="shared" si="37"/>
        <v>是</v>
      </c>
    </row>
    <row r="779" s="11" customFormat="1" ht="18.95" customHeight="1" spans="1:13">
      <c r="A779" s="29" t="s">
        <v>165</v>
      </c>
      <c r="B779" s="30" t="s">
        <v>165</v>
      </c>
      <c r="C779" s="700" t="s">
        <v>1520</v>
      </c>
      <c r="D779" s="31" t="s">
        <v>1521</v>
      </c>
      <c r="E779" s="30" t="s">
        <v>176</v>
      </c>
      <c r="F779" s="60" t="s">
        <v>170</v>
      </c>
      <c r="G779" s="36">
        <v>0</v>
      </c>
      <c r="H779" s="38">
        <v>0</v>
      </c>
      <c r="I779" s="38"/>
      <c r="J779" s="38"/>
      <c r="K779" s="53" t="str">
        <f t="shared" si="38"/>
        <v/>
      </c>
      <c r="L779" s="47" t="str">
        <f t="shared" si="36"/>
        <v>否</v>
      </c>
      <c r="M779" s="47" t="str">
        <f t="shared" si="37"/>
        <v>否</v>
      </c>
    </row>
    <row r="780" s="11" customFormat="1" ht="18.95" customHeight="1" spans="1:13">
      <c r="A780" s="29" t="s">
        <v>165</v>
      </c>
      <c r="B780" s="30" t="s">
        <v>165</v>
      </c>
      <c r="C780" s="700" t="s">
        <v>1520</v>
      </c>
      <c r="D780" s="31" t="s">
        <v>1522</v>
      </c>
      <c r="E780" s="30" t="s">
        <v>176</v>
      </c>
      <c r="F780" s="60" t="s">
        <v>172</v>
      </c>
      <c r="G780" s="36">
        <v>50</v>
      </c>
      <c r="H780" s="38">
        <v>0</v>
      </c>
      <c r="I780" s="38"/>
      <c r="J780" s="38"/>
      <c r="K780" s="49">
        <f t="shared" si="38"/>
        <v>-1</v>
      </c>
      <c r="L780" s="47" t="str">
        <f t="shared" si="36"/>
        <v>是</v>
      </c>
      <c r="M780" s="47" t="str">
        <f t="shared" si="37"/>
        <v>否</v>
      </c>
    </row>
    <row r="781" s="11" customFormat="1" ht="18.95" customHeight="1" spans="1:13">
      <c r="A781" s="29" t="s">
        <v>165</v>
      </c>
      <c r="B781" s="30"/>
      <c r="C781" s="700" t="s">
        <v>1520</v>
      </c>
      <c r="D781" s="31" t="s">
        <v>1523</v>
      </c>
      <c r="E781" s="30" t="s">
        <v>176</v>
      </c>
      <c r="F781" s="60" t="s">
        <v>174</v>
      </c>
      <c r="G781" s="36">
        <v>0</v>
      </c>
      <c r="H781" s="38">
        <v>0</v>
      </c>
      <c r="I781" s="38"/>
      <c r="J781" s="38"/>
      <c r="K781" s="49" t="str">
        <f t="shared" si="38"/>
        <v/>
      </c>
      <c r="L781" s="47" t="str">
        <f t="shared" si="36"/>
        <v>否</v>
      </c>
      <c r="M781" s="47" t="str">
        <f t="shared" si="37"/>
        <v>否</v>
      </c>
    </row>
    <row r="782" s="11" customFormat="1" ht="18.95" customHeight="1" spans="1:13">
      <c r="A782" s="29" t="s">
        <v>165</v>
      </c>
      <c r="B782" s="30"/>
      <c r="C782" s="700" t="s">
        <v>1520</v>
      </c>
      <c r="D782" s="31" t="s">
        <v>1525</v>
      </c>
      <c r="E782" s="30" t="s">
        <v>176</v>
      </c>
      <c r="F782" s="60" t="s">
        <v>1524</v>
      </c>
      <c r="G782" s="36">
        <v>0</v>
      </c>
      <c r="H782" s="38">
        <v>0</v>
      </c>
      <c r="I782" s="38"/>
      <c r="J782" s="38"/>
      <c r="K782" s="49" t="str">
        <f t="shared" si="38"/>
        <v/>
      </c>
      <c r="L782" s="47" t="str">
        <f t="shared" si="36"/>
        <v>否</v>
      </c>
      <c r="M782" s="47" t="str">
        <f t="shared" si="37"/>
        <v>否</v>
      </c>
    </row>
    <row r="783" s="11" customFormat="1" ht="18.95" customHeight="1" spans="1:13">
      <c r="A783" s="29" t="s">
        <v>165</v>
      </c>
      <c r="B783" s="30"/>
      <c r="C783" s="700" t="s">
        <v>1520</v>
      </c>
      <c r="D783" s="31" t="s">
        <v>1527</v>
      </c>
      <c r="E783" s="30" t="s">
        <v>176</v>
      </c>
      <c r="F783" s="60" t="s">
        <v>1526</v>
      </c>
      <c r="G783" s="36">
        <v>0</v>
      </c>
      <c r="H783" s="38">
        <v>0</v>
      </c>
      <c r="I783" s="38"/>
      <c r="J783" s="38"/>
      <c r="K783" s="53" t="str">
        <f t="shared" si="38"/>
        <v/>
      </c>
      <c r="L783" s="47" t="str">
        <f t="shared" si="36"/>
        <v>否</v>
      </c>
      <c r="M783" s="47" t="str">
        <f t="shared" si="37"/>
        <v>否</v>
      </c>
    </row>
    <row r="784" s="11" customFormat="1" ht="18.95" customHeight="1" spans="1:13">
      <c r="A784" s="29" t="s">
        <v>165</v>
      </c>
      <c r="B784" s="30" t="s">
        <v>165</v>
      </c>
      <c r="C784" s="700" t="s">
        <v>1520</v>
      </c>
      <c r="D784" s="31" t="s">
        <v>1529</v>
      </c>
      <c r="E784" s="30" t="s">
        <v>176</v>
      </c>
      <c r="F784" s="60" t="s">
        <v>1528</v>
      </c>
      <c r="G784" s="36">
        <v>0</v>
      </c>
      <c r="H784" s="38">
        <v>0</v>
      </c>
      <c r="I784" s="38"/>
      <c r="J784" s="38"/>
      <c r="K784" s="49" t="str">
        <f t="shared" si="38"/>
        <v/>
      </c>
      <c r="L784" s="47" t="str">
        <f t="shared" si="36"/>
        <v>否</v>
      </c>
      <c r="M784" s="47" t="str">
        <f t="shared" si="37"/>
        <v>否</v>
      </c>
    </row>
    <row r="785" s="11" customFormat="1" ht="18.95" customHeight="1" spans="1:13">
      <c r="A785" s="29" t="s">
        <v>165</v>
      </c>
      <c r="B785" s="30" t="s">
        <v>165</v>
      </c>
      <c r="C785" s="700" t="s">
        <v>1520</v>
      </c>
      <c r="D785" s="31" t="s">
        <v>1531</v>
      </c>
      <c r="E785" s="30" t="s">
        <v>176</v>
      </c>
      <c r="F785" s="60" t="s">
        <v>1530</v>
      </c>
      <c r="G785" s="36">
        <v>12</v>
      </c>
      <c r="H785" s="38">
        <v>18</v>
      </c>
      <c r="I785" s="38"/>
      <c r="J785" s="38"/>
      <c r="K785" s="49">
        <f t="shared" si="38"/>
        <v>0.5</v>
      </c>
      <c r="L785" s="47" t="str">
        <f t="shared" si="36"/>
        <v>是</v>
      </c>
      <c r="M785" s="47" t="str">
        <f t="shared" si="37"/>
        <v>否</v>
      </c>
    </row>
    <row r="786" s="11" customFormat="1" ht="18.95" customHeight="1" spans="1:13">
      <c r="A786" s="29" t="s">
        <v>165</v>
      </c>
      <c r="B786" s="30" t="s">
        <v>165</v>
      </c>
      <c r="C786" s="700" t="s">
        <v>1520</v>
      </c>
      <c r="D786" s="31" t="s">
        <v>1533</v>
      </c>
      <c r="E786" s="30" t="s">
        <v>176</v>
      </c>
      <c r="F786" s="60" t="s">
        <v>1532</v>
      </c>
      <c r="G786" s="36">
        <v>0</v>
      </c>
      <c r="H786" s="38">
        <v>0</v>
      </c>
      <c r="I786" s="38"/>
      <c r="J786" s="38"/>
      <c r="K786" s="49" t="str">
        <f t="shared" si="38"/>
        <v/>
      </c>
      <c r="L786" s="47" t="str">
        <f t="shared" si="36"/>
        <v>否</v>
      </c>
      <c r="M786" s="47" t="str">
        <f t="shared" si="37"/>
        <v>否</v>
      </c>
    </row>
    <row r="787" s="11" customFormat="1" ht="18.95" customHeight="1" spans="1:13">
      <c r="A787" s="29" t="s">
        <v>165</v>
      </c>
      <c r="B787" s="30" t="s">
        <v>165</v>
      </c>
      <c r="C787" s="700" t="s">
        <v>1520</v>
      </c>
      <c r="D787" s="31" t="s">
        <v>1535</v>
      </c>
      <c r="E787" s="30" t="s">
        <v>176</v>
      </c>
      <c r="F787" s="60" t="s">
        <v>1534</v>
      </c>
      <c r="G787" s="36">
        <v>0</v>
      </c>
      <c r="H787" s="38">
        <v>0</v>
      </c>
      <c r="I787" s="38"/>
      <c r="J787" s="38"/>
      <c r="K787" s="49" t="str">
        <f t="shared" si="38"/>
        <v/>
      </c>
      <c r="L787" s="47" t="str">
        <f t="shared" si="36"/>
        <v>否</v>
      </c>
      <c r="M787" s="47" t="str">
        <f t="shared" si="37"/>
        <v>否</v>
      </c>
    </row>
    <row r="788" s="11" customFormat="1" ht="18.95" customHeight="1" spans="1:13">
      <c r="A788" s="29" t="s">
        <v>165</v>
      </c>
      <c r="B788" s="30" t="s">
        <v>165</v>
      </c>
      <c r="C788" s="700" t="s">
        <v>1520</v>
      </c>
      <c r="D788" s="31" t="s">
        <v>1537</v>
      </c>
      <c r="E788" s="30" t="s">
        <v>176</v>
      </c>
      <c r="F788" s="60" t="s">
        <v>1536</v>
      </c>
      <c r="G788" s="36">
        <v>0</v>
      </c>
      <c r="H788" s="38">
        <v>0</v>
      </c>
      <c r="I788" s="38"/>
      <c r="J788" s="38"/>
      <c r="K788" s="49" t="str">
        <f t="shared" si="38"/>
        <v/>
      </c>
      <c r="L788" s="47" t="str">
        <f t="shared" si="36"/>
        <v>否</v>
      </c>
      <c r="M788" s="47" t="str">
        <f t="shared" si="37"/>
        <v>否</v>
      </c>
    </row>
    <row r="789" s="11" customFormat="1" ht="18.95" customHeight="1" spans="1:13">
      <c r="A789" s="29" t="s">
        <v>165</v>
      </c>
      <c r="B789" s="30" t="s">
        <v>165</v>
      </c>
      <c r="C789" s="700" t="s">
        <v>1520</v>
      </c>
      <c r="D789" s="31" t="s">
        <v>1538</v>
      </c>
      <c r="E789" s="30" t="s">
        <v>176</v>
      </c>
      <c r="F789" s="60" t="s">
        <v>276</v>
      </c>
      <c r="G789" s="36">
        <v>0</v>
      </c>
      <c r="H789" s="38">
        <v>1451</v>
      </c>
      <c r="I789" s="38"/>
      <c r="J789" s="38"/>
      <c r="K789" s="49" t="str">
        <f t="shared" si="38"/>
        <v/>
      </c>
      <c r="L789" s="47" t="str">
        <f t="shared" si="36"/>
        <v>是</v>
      </c>
      <c r="M789" s="47" t="str">
        <f t="shared" si="37"/>
        <v>否</v>
      </c>
    </row>
    <row r="790" s="11" customFormat="1" ht="18.95" customHeight="1" spans="1:13">
      <c r="A790" s="29" t="s">
        <v>165</v>
      </c>
      <c r="B790" s="30" t="s">
        <v>165</v>
      </c>
      <c r="C790" s="700" t="s">
        <v>1520</v>
      </c>
      <c r="D790" s="31" t="s">
        <v>1540</v>
      </c>
      <c r="E790" s="30" t="s">
        <v>176</v>
      </c>
      <c r="F790" s="60" t="s">
        <v>1539</v>
      </c>
      <c r="G790" s="36">
        <v>0</v>
      </c>
      <c r="H790" s="38">
        <v>0</v>
      </c>
      <c r="I790" s="38"/>
      <c r="J790" s="38"/>
      <c r="K790" s="49" t="str">
        <f t="shared" si="38"/>
        <v/>
      </c>
      <c r="L790" s="47" t="str">
        <f t="shared" si="36"/>
        <v>否</v>
      </c>
      <c r="M790" s="47" t="str">
        <f t="shared" si="37"/>
        <v>否</v>
      </c>
    </row>
    <row r="791" s="11" customFormat="1" ht="18.95" customHeight="1" spans="1:13">
      <c r="A791" s="29" t="s">
        <v>165</v>
      </c>
      <c r="B791" s="30" t="s">
        <v>165</v>
      </c>
      <c r="C791" s="700" t="s">
        <v>1520</v>
      </c>
      <c r="D791" s="31" t="s">
        <v>1542</v>
      </c>
      <c r="E791" s="30" t="s">
        <v>176</v>
      </c>
      <c r="F791" s="60" t="s">
        <v>1541</v>
      </c>
      <c r="G791" s="36">
        <v>24000</v>
      </c>
      <c r="H791" s="38">
        <v>52356</v>
      </c>
      <c r="I791" s="38"/>
      <c r="J791" s="38"/>
      <c r="K791" s="49">
        <f t="shared" si="38"/>
        <v>1.182</v>
      </c>
      <c r="L791" s="47" t="str">
        <f t="shared" si="36"/>
        <v>是</v>
      </c>
      <c r="M791" s="47" t="str">
        <f t="shared" si="37"/>
        <v>否</v>
      </c>
    </row>
    <row r="792" s="11" customFormat="1" ht="18.95" customHeight="1" spans="1:13">
      <c r="A792" s="29"/>
      <c r="B792" s="30"/>
      <c r="C792" s="700" t="s">
        <v>1520</v>
      </c>
      <c r="D792" s="63">
        <v>2111450</v>
      </c>
      <c r="E792" s="30" t="s">
        <v>176</v>
      </c>
      <c r="F792" s="60" t="s">
        <v>189</v>
      </c>
      <c r="G792" s="36">
        <v>30</v>
      </c>
      <c r="H792" s="38">
        <v>37</v>
      </c>
      <c r="I792" s="38"/>
      <c r="J792" s="38"/>
      <c r="K792" s="49">
        <f t="shared" si="38"/>
        <v>0.233</v>
      </c>
      <c r="L792" s="47" t="str">
        <f t="shared" si="36"/>
        <v>是</v>
      </c>
      <c r="M792" s="47" t="str">
        <f t="shared" si="37"/>
        <v>否</v>
      </c>
    </row>
    <row r="793" s="11" customFormat="1" ht="18.95" customHeight="1" spans="1:13">
      <c r="A793" s="29"/>
      <c r="B793" s="30"/>
      <c r="C793" s="700" t="s">
        <v>1520</v>
      </c>
      <c r="D793" s="63">
        <v>2111499</v>
      </c>
      <c r="E793" s="30" t="s">
        <v>176</v>
      </c>
      <c r="F793" s="60" t="s">
        <v>1543</v>
      </c>
      <c r="G793" s="36">
        <v>3372</v>
      </c>
      <c r="H793" s="38">
        <v>-20</v>
      </c>
      <c r="I793" s="38"/>
      <c r="J793" s="38"/>
      <c r="K793" s="49">
        <f t="shared" si="38"/>
        <v>-1.006</v>
      </c>
      <c r="L793" s="47" t="str">
        <f t="shared" si="36"/>
        <v>是</v>
      </c>
      <c r="M793" s="47" t="str">
        <f t="shared" si="37"/>
        <v>否</v>
      </c>
    </row>
    <row r="794" s="11" customFormat="1" ht="18.95" customHeight="1" spans="1:13">
      <c r="A794" s="29"/>
      <c r="B794" s="700" t="s">
        <v>1409</v>
      </c>
      <c r="C794" s="30"/>
      <c r="D794" s="700" t="s">
        <v>1545</v>
      </c>
      <c r="E794" s="30"/>
      <c r="F794" s="60" t="s">
        <v>1544</v>
      </c>
      <c r="G794" s="36">
        <f>SUMIF($C793:$C2093,$D794,$G793:$G2093)</f>
        <v>0</v>
      </c>
      <c r="H794" s="37" t="e">
        <f>VLOOKUP(F794,#REF!,2,0)</f>
        <v>#REF!</v>
      </c>
      <c r="I794" s="36"/>
      <c r="J794" s="36">
        <f>VLOOKUP(F794,'数据-全省决算数!'!$B:$C,2,0)</f>
        <v>49158</v>
      </c>
      <c r="K794" s="49" t="str">
        <f t="shared" si="38"/>
        <v/>
      </c>
      <c r="L794" s="47" t="e">
        <f t="shared" si="36"/>
        <v>#REF!</v>
      </c>
      <c r="M794" s="47" t="str">
        <f t="shared" si="37"/>
        <v>是</v>
      </c>
    </row>
    <row r="795" s="11" customFormat="1" ht="18.95" customHeight="1" spans="1:13">
      <c r="A795" s="29"/>
      <c r="B795" s="30"/>
      <c r="C795" s="701" t="s">
        <v>1545</v>
      </c>
      <c r="D795" s="697" t="s">
        <v>1547</v>
      </c>
      <c r="E795" s="30" t="s">
        <v>176</v>
      </c>
      <c r="F795" s="60" t="s">
        <v>1546</v>
      </c>
      <c r="G795" s="36">
        <v>0</v>
      </c>
      <c r="H795" s="38">
        <v>778</v>
      </c>
      <c r="I795" s="38"/>
      <c r="J795" s="38"/>
      <c r="K795" s="49" t="str">
        <f t="shared" si="38"/>
        <v/>
      </c>
      <c r="L795" s="47" t="str">
        <f t="shared" si="36"/>
        <v>是</v>
      </c>
      <c r="M795" s="47" t="str">
        <f t="shared" si="37"/>
        <v>否</v>
      </c>
    </row>
    <row r="796" s="11" customFormat="1" ht="18.95" customHeight="1" spans="1:13">
      <c r="A796" s="29"/>
      <c r="B796" s="30"/>
      <c r="C796" s="701" t="s">
        <v>1545</v>
      </c>
      <c r="D796" s="697" t="s">
        <v>1549</v>
      </c>
      <c r="E796" s="30" t="s">
        <v>176</v>
      </c>
      <c r="F796" s="60" t="s">
        <v>1548</v>
      </c>
      <c r="G796" s="36">
        <v>0</v>
      </c>
      <c r="H796" s="38">
        <v>1436</v>
      </c>
      <c r="I796" s="38"/>
      <c r="J796" s="38"/>
      <c r="K796" s="49" t="str">
        <f t="shared" si="38"/>
        <v/>
      </c>
      <c r="L796" s="47" t="str">
        <f t="shared" si="36"/>
        <v>是</v>
      </c>
      <c r="M796" s="47" t="str">
        <f t="shared" si="37"/>
        <v>否</v>
      </c>
    </row>
    <row r="797" s="11" customFormat="1" ht="18.95" customHeight="1" spans="1:13">
      <c r="A797" s="29"/>
      <c r="B797" s="30"/>
      <c r="C797" s="701" t="s">
        <v>1545</v>
      </c>
      <c r="D797" s="697" t="s">
        <v>1551</v>
      </c>
      <c r="E797" s="30" t="s">
        <v>176</v>
      </c>
      <c r="F797" s="60" t="s">
        <v>1550</v>
      </c>
      <c r="G797" s="36">
        <v>0</v>
      </c>
      <c r="H797" s="38">
        <v>46939</v>
      </c>
      <c r="I797" s="38"/>
      <c r="J797" s="38"/>
      <c r="K797" s="53" t="str">
        <f t="shared" si="38"/>
        <v/>
      </c>
      <c r="L797" s="47" t="str">
        <f t="shared" si="36"/>
        <v>是</v>
      </c>
      <c r="M797" s="47" t="str">
        <f t="shared" si="37"/>
        <v>否</v>
      </c>
    </row>
    <row r="798" s="11" customFormat="1" ht="18.95" customHeight="1" spans="1:13">
      <c r="A798" s="29"/>
      <c r="B798" s="30"/>
      <c r="C798" s="701" t="s">
        <v>1545</v>
      </c>
      <c r="D798" s="697" t="s">
        <v>1553</v>
      </c>
      <c r="E798" s="30" t="s">
        <v>176</v>
      </c>
      <c r="F798" s="60" t="s">
        <v>1552</v>
      </c>
      <c r="G798" s="36">
        <v>0</v>
      </c>
      <c r="H798" s="38">
        <v>0</v>
      </c>
      <c r="I798" s="38"/>
      <c r="J798" s="38"/>
      <c r="K798" s="53" t="str">
        <f t="shared" si="38"/>
        <v/>
      </c>
      <c r="L798" s="47" t="str">
        <f t="shared" si="36"/>
        <v>否</v>
      </c>
      <c r="M798" s="47" t="str">
        <f t="shared" si="37"/>
        <v>否</v>
      </c>
    </row>
    <row r="799" s="11" customFormat="1" ht="18.95" customHeight="1" spans="1:13">
      <c r="A799" s="29"/>
      <c r="B799" s="30"/>
      <c r="C799" s="701" t="s">
        <v>1545</v>
      </c>
      <c r="D799" s="697" t="s">
        <v>1555</v>
      </c>
      <c r="E799" s="30" t="s">
        <v>176</v>
      </c>
      <c r="F799" s="65" t="s">
        <v>1554</v>
      </c>
      <c r="G799" s="36">
        <v>0</v>
      </c>
      <c r="H799" s="38">
        <v>5</v>
      </c>
      <c r="I799" s="38"/>
      <c r="J799" s="38"/>
      <c r="K799" s="49" t="str">
        <f t="shared" si="38"/>
        <v/>
      </c>
      <c r="L799" s="47" t="str">
        <f t="shared" si="36"/>
        <v>是</v>
      </c>
      <c r="M799" s="47" t="str">
        <f t="shared" si="37"/>
        <v>否</v>
      </c>
    </row>
    <row r="800" s="11" customFormat="1" ht="18.95" customHeight="1" spans="1:13">
      <c r="A800" s="29" t="s">
        <v>165</v>
      </c>
      <c r="B800" s="700" t="s">
        <v>1409</v>
      </c>
      <c r="C800" s="30"/>
      <c r="D800" s="31" t="s">
        <v>1557</v>
      </c>
      <c r="E800" s="30" t="s">
        <v>176</v>
      </c>
      <c r="F800" s="60" t="s">
        <v>4068</v>
      </c>
      <c r="G800" s="36">
        <v>58256</v>
      </c>
      <c r="H800" s="37" t="e">
        <f>VLOOKUP(F800,#REF!,2,0)</f>
        <v>#REF!</v>
      </c>
      <c r="I800" s="36"/>
      <c r="J800" s="36" t="e">
        <f>VLOOKUP(F800,'数据-全省决算数!'!$B:$C,2,0)</f>
        <v>#N/A</v>
      </c>
      <c r="K800" s="53" t="str">
        <f t="shared" si="38"/>
        <v/>
      </c>
      <c r="L800" s="47" t="e">
        <f t="shared" si="36"/>
        <v>#REF!</v>
      </c>
      <c r="M800" s="47" t="str">
        <f t="shared" si="37"/>
        <v>是</v>
      </c>
    </row>
    <row r="801" s="11" customFormat="1" ht="18.95" customHeight="1" spans="1:13">
      <c r="A801" s="29" t="s">
        <v>164</v>
      </c>
      <c r="B801" s="30" t="s">
        <v>165</v>
      </c>
      <c r="C801" s="30"/>
      <c r="D801" s="31" t="s">
        <v>1559</v>
      </c>
      <c r="E801" s="30"/>
      <c r="F801" s="61" t="s">
        <v>1558</v>
      </c>
      <c r="G801" s="33">
        <f>SUMIF($B802:$B$1301,$D801,$G802:$G$1301)</f>
        <v>1822150</v>
      </c>
      <c r="H801" s="37" t="e">
        <f>VLOOKUP(F801,#REF!,2,0)</f>
        <v>#REF!</v>
      </c>
      <c r="I801" s="45"/>
      <c r="J801" s="36" t="e">
        <f>VLOOKUP(F801,'数据-全省决算数!'!$B:$C,2,0)</f>
        <v>#N/A</v>
      </c>
      <c r="K801" s="46" t="str">
        <f t="shared" si="38"/>
        <v/>
      </c>
      <c r="L801" s="47" t="e">
        <f t="shared" si="36"/>
        <v>#REF!</v>
      </c>
      <c r="M801" s="47" t="str">
        <f t="shared" si="37"/>
        <v>是</v>
      </c>
    </row>
    <row r="802" s="11" customFormat="1" ht="18.95" customHeight="1" spans="1:13">
      <c r="A802" s="29" t="s">
        <v>165</v>
      </c>
      <c r="B802" s="700" t="s">
        <v>1559</v>
      </c>
      <c r="C802" s="30"/>
      <c r="D802" s="31" t="s">
        <v>1561</v>
      </c>
      <c r="E802" s="30"/>
      <c r="F802" s="60" t="s">
        <v>1560</v>
      </c>
      <c r="G802" s="36">
        <f>SUMIF($C801:$C2101,$D802,$G801:$G2101)</f>
        <v>271330</v>
      </c>
      <c r="H802" s="37" t="e">
        <f>VLOOKUP(F802,#REF!,2,0)</f>
        <v>#REF!</v>
      </c>
      <c r="I802" s="36"/>
      <c r="J802" s="36">
        <f>VLOOKUP(F802,'数据-全省决算数!'!$B:$C,2,0)</f>
        <v>250754</v>
      </c>
      <c r="K802" s="53" t="str">
        <f t="shared" si="38"/>
        <v/>
      </c>
      <c r="L802" s="47" t="e">
        <f t="shared" si="36"/>
        <v>#REF!</v>
      </c>
      <c r="M802" s="47" t="str">
        <f t="shared" si="37"/>
        <v>是</v>
      </c>
    </row>
    <row r="803" s="11" customFormat="1" ht="18.95" customHeight="1" spans="1:13">
      <c r="A803" s="29" t="s">
        <v>165</v>
      </c>
      <c r="B803" s="30" t="s">
        <v>165</v>
      </c>
      <c r="C803" s="700" t="s">
        <v>1561</v>
      </c>
      <c r="D803" s="31" t="s">
        <v>1562</v>
      </c>
      <c r="E803" s="30" t="s">
        <v>176</v>
      </c>
      <c r="F803" s="60" t="s">
        <v>170</v>
      </c>
      <c r="G803" s="36">
        <v>76061</v>
      </c>
      <c r="H803" s="38">
        <v>93285</v>
      </c>
      <c r="I803" s="38"/>
      <c r="J803" s="38"/>
      <c r="K803" s="53">
        <f t="shared" si="38"/>
        <v>0.226</v>
      </c>
      <c r="L803" s="47" t="str">
        <f t="shared" si="36"/>
        <v>是</v>
      </c>
      <c r="M803" s="47" t="str">
        <f t="shared" si="37"/>
        <v>否</v>
      </c>
    </row>
    <row r="804" s="11" customFormat="1" ht="18.95" customHeight="1" spans="1:13">
      <c r="A804" s="29"/>
      <c r="B804" s="30"/>
      <c r="C804" s="700" t="s">
        <v>1561</v>
      </c>
      <c r="D804" s="31" t="s">
        <v>1563</v>
      </c>
      <c r="E804" s="30" t="s">
        <v>176</v>
      </c>
      <c r="F804" s="60" t="s">
        <v>172</v>
      </c>
      <c r="G804" s="36">
        <v>22756</v>
      </c>
      <c r="H804" s="38">
        <v>24699</v>
      </c>
      <c r="I804" s="38"/>
      <c r="J804" s="38"/>
      <c r="K804" s="53">
        <f t="shared" si="38"/>
        <v>0.085</v>
      </c>
      <c r="L804" s="47" t="str">
        <f t="shared" si="36"/>
        <v>是</v>
      </c>
      <c r="M804" s="47" t="str">
        <f t="shared" si="37"/>
        <v>否</v>
      </c>
    </row>
    <row r="805" s="11" customFormat="1" ht="18.95" customHeight="1" spans="1:13">
      <c r="A805" s="29"/>
      <c r="B805" s="30"/>
      <c r="C805" s="700" t="s">
        <v>1561</v>
      </c>
      <c r="D805" s="31" t="s">
        <v>1564</v>
      </c>
      <c r="E805" s="30" t="s">
        <v>176</v>
      </c>
      <c r="F805" s="39" t="s">
        <v>174</v>
      </c>
      <c r="G805" s="36">
        <v>2250</v>
      </c>
      <c r="H805" s="38">
        <v>2890</v>
      </c>
      <c r="I805" s="38"/>
      <c r="J805" s="38"/>
      <c r="K805" s="53">
        <f t="shared" si="38"/>
        <v>0.284</v>
      </c>
      <c r="L805" s="47" t="str">
        <f t="shared" si="36"/>
        <v>是</v>
      </c>
      <c r="M805" s="47" t="str">
        <f t="shared" si="37"/>
        <v>否</v>
      </c>
    </row>
    <row r="806" s="11" customFormat="1" ht="18.95" customHeight="1" spans="1:13">
      <c r="A806" s="29"/>
      <c r="B806" s="30"/>
      <c r="C806" s="700" t="s">
        <v>1561</v>
      </c>
      <c r="D806" s="31" t="s">
        <v>1566</v>
      </c>
      <c r="E806" s="30" t="s">
        <v>176</v>
      </c>
      <c r="F806" s="60" t="s">
        <v>1565</v>
      </c>
      <c r="G806" s="36">
        <v>36391</v>
      </c>
      <c r="H806" s="38">
        <v>40770</v>
      </c>
      <c r="I806" s="38"/>
      <c r="J806" s="38"/>
      <c r="K806" s="49">
        <f t="shared" si="38"/>
        <v>0.12</v>
      </c>
      <c r="L806" s="47" t="str">
        <f t="shared" si="36"/>
        <v>是</v>
      </c>
      <c r="M806" s="47" t="str">
        <f t="shared" si="37"/>
        <v>否</v>
      </c>
    </row>
    <row r="807" s="11" customFormat="1" ht="18.95" customHeight="1" spans="1:13">
      <c r="A807" s="29"/>
      <c r="B807" s="30"/>
      <c r="C807" s="700" t="s">
        <v>1561</v>
      </c>
      <c r="D807" s="31" t="s">
        <v>1568</v>
      </c>
      <c r="E807" s="30" t="s">
        <v>176</v>
      </c>
      <c r="F807" s="60" t="s">
        <v>1567</v>
      </c>
      <c r="G807" s="36">
        <v>1222</v>
      </c>
      <c r="H807" s="38">
        <v>755</v>
      </c>
      <c r="I807" s="38"/>
      <c r="J807" s="38"/>
      <c r="K807" s="49">
        <f t="shared" si="38"/>
        <v>-0.382</v>
      </c>
      <c r="L807" s="47" t="str">
        <f t="shared" si="36"/>
        <v>是</v>
      </c>
      <c r="M807" s="47" t="str">
        <f t="shared" si="37"/>
        <v>否</v>
      </c>
    </row>
    <row r="808" s="11" customFormat="1" ht="18.95" customHeight="1" spans="1:13">
      <c r="A808" s="29" t="s">
        <v>165</v>
      </c>
      <c r="B808" s="30" t="s">
        <v>165</v>
      </c>
      <c r="C808" s="700" t="s">
        <v>1561</v>
      </c>
      <c r="D808" s="31" t="s">
        <v>1570</v>
      </c>
      <c r="E808" s="30" t="s">
        <v>176</v>
      </c>
      <c r="F808" s="60" t="s">
        <v>1569</v>
      </c>
      <c r="G808" s="36">
        <v>10228</v>
      </c>
      <c r="H808" s="38">
        <v>7412</v>
      </c>
      <c r="I808" s="38"/>
      <c r="J808" s="38"/>
      <c r="K808" s="49">
        <f t="shared" si="38"/>
        <v>-0.275</v>
      </c>
      <c r="L808" s="47" t="str">
        <f t="shared" si="36"/>
        <v>是</v>
      </c>
      <c r="M808" s="47" t="str">
        <f t="shared" si="37"/>
        <v>否</v>
      </c>
    </row>
    <row r="809" s="11" customFormat="1" ht="18.95" customHeight="1" spans="1:13">
      <c r="A809" s="29" t="s">
        <v>165</v>
      </c>
      <c r="B809" s="30" t="s">
        <v>165</v>
      </c>
      <c r="C809" s="700" t="s">
        <v>1561</v>
      </c>
      <c r="D809" s="31" t="s">
        <v>1572</v>
      </c>
      <c r="E809" s="30" t="s">
        <v>176</v>
      </c>
      <c r="F809" s="60" t="s">
        <v>1571</v>
      </c>
      <c r="G809" s="36">
        <v>784</v>
      </c>
      <c r="H809" s="38">
        <v>898</v>
      </c>
      <c r="I809" s="38"/>
      <c r="J809" s="38"/>
      <c r="K809" s="46">
        <f t="shared" si="38"/>
        <v>0.145</v>
      </c>
      <c r="L809" s="47" t="str">
        <f t="shared" si="36"/>
        <v>是</v>
      </c>
      <c r="M809" s="47" t="str">
        <f t="shared" si="37"/>
        <v>否</v>
      </c>
    </row>
    <row r="810" s="11" customFormat="1" ht="18.95" customHeight="1" spans="1:13">
      <c r="A810" s="29" t="s">
        <v>165</v>
      </c>
      <c r="B810" s="30" t="s">
        <v>165</v>
      </c>
      <c r="C810" s="700" t="s">
        <v>1561</v>
      </c>
      <c r="D810" s="31" t="s">
        <v>1574</v>
      </c>
      <c r="E810" s="30" t="s">
        <v>176</v>
      </c>
      <c r="F810" s="60" t="s">
        <v>1573</v>
      </c>
      <c r="G810" s="36">
        <v>1082</v>
      </c>
      <c r="H810" s="38">
        <v>189</v>
      </c>
      <c r="I810" s="38"/>
      <c r="J810" s="38"/>
      <c r="K810" s="49">
        <f t="shared" si="38"/>
        <v>-0.825</v>
      </c>
      <c r="L810" s="47" t="str">
        <f t="shared" si="36"/>
        <v>是</v>
      </c>
      <c r="M810" s="47" t="str">
        <f t="shared" si="37"/>
        <v>否</v>
      </c>
    </row>
    <row r="811" s="11" customFormat="1" ht="18.95" customHeight="1" spans="1:13">
      <c r="A811" s="29" t="s">
        <v>165</v>
      </c>
      <c r="B811" s="30" t="s">
        <v>165</v>
      </c>
      <c r="C811" s="700" t="s">
        <v>1561</v>
      </c>
      <c r="D811" s="31" t="s">
        <v>1576</v>
      </c>
      <c r="E811" s="30" t="s">
        <v>176</v>
      </c>
      <c r="F811" s="60" t="s">
        <v>1575</v>
      </c>
      <c r="G811" s="36">
        <v>1887</v>
      </c>
      <c r="H811" s="38">
        <v>2532</v>
      </c>
      <c r="I811" s="38"/>
      <c r="J811" s="38"/>
      <c r="K811" s="49">
        <f t="shared" si="38"/>
        <v>0.342</v>
      </c>
      <c r="L811" s="47" t="str">
        <f t="shared" si="36"/>
        <v>是</v>
      </c>
      <c r="M811" s="47" t="str">
        <f t="shared" si="37"/>
        <v>否</v>
      </c>
    </row>
    <row r="812" s="11" customFormat="1" ht="23.25" customHeight="1" spans="1:13">
      <c r="A812" s="29" t="s">
        <v>165</v>
      </c>
      <c r="B812" s="30" t="s">
        <v>165</v>
      </c>
      <c r="C812" s="700" t="s">
        <v>1561</v>
      </c>
      <c r="D812" s="31" t="s">
        <v>1578</v>
      </c>
      <c r="E812" s="30" t="s">
        <v>176</v>
      </c>
      <c r="F812" s="60" t="s">
        <v>1577</v>
      </c>
      <c r="G812" s="36">
        <v>25</v>
      </c>
      <c r="H812" s="38">
        <v>21</v>
      </c>
      <c r="I812" s="38"/>
      <c r="J812" s="38"/>
      <c r="K812" s="49">
        <f t="shared" si="38"/>
        <v>-0.16</v>
      </c>
      <c r="L812" s="47" t="str">
        <f t="shared" si="36"/>
        <v>是</v>
      </c>
      <c r="M812" s="47" t="str">
        <f t="shared" si="37"/>
        <v>否</v>
      </c>
    </row>
    <row r="813" s="11" customFormat="1" ht="24" customHeight="1" spans="1:13">
      <c r="A813" s="29" t="s">
        <v>165</v>
      </c>
      <c r="B813" s="30" t="s">
        <v>165</v>
      </c>
      <c r="C813" s="700" t="s">
        <v>1561</v>
      </c>
      <c r="D813" s="31" t="s">
        <v>1580</v>
      </c>
      <c r="E813" s="30" t="s">
        <v>176</v>
      </c>
      <c r="F813" s="65" t="s">
        <v>1579</v>
      </c>
      <c r="G813" s="36">
        <v>118644</v>
      </c>
      <c r="H813" s="38">
        <v>77335</v>
      </c>
      <c r="I813" s="38"/>
      <c r="J813" s="38"/>
      <c r="K813" s="49">
        <f t="shared" si="38"/>
        <v>-0.348</v>
      </c>
      <c r="L813" s="47" t="str">
        <f t="shared" si="36"/>
        <v>是</v>
      </c>
      <c r="M813" s="47" t="str">
        <f t="shared" si="37"/>
        <v>否</v>
      </c>
    </row>
    <row r="814" s="11" customFormat="1" ht="18.95" customHeight="1" spans="1:13">
      <c r="A814" s="29" t="s">
        <v>165</v>
      </c>
      <c r="B814" s="700" t="s">
        <v>1559</v>
      </c>
      <c r="C814" s="30"/>
      <c r="D814" s="31" t="s">
        <v>1582</v>
      </c>
      <c r="E814" s="30" t="s">
        <v>176</v>
      </c>
      <c r="F814" s="60" t="s">
        <v>4080</v>
      </c>
      <c r="G814" s="36">
        <v>45883</v>
      </c>
      <c r="H814" s="37" t="e">
        <f>VLOOKUP(F814,#REF!,2,0)</f>
        <v>#REF!</v>
      </c>
      <c r="I814" s="36"/>
      <c r="J814" s="36" t="e">
        <f>VLOOKUP(F814,'数据-全省决算数!'!$B:$C,2,0)</f>
        <v>#N/A</v>
      </c>
      <c r="K814" s="49" t="str">
        <f t="shared" si="38"/>
        <v/>
      </c>
      <c r="L814" s="47" t="e">
        <f t="shared" si="36"/>
        <v>#REF!</v>
      </c>
      <c r="M814" s="47" t="str">
        <f t="shared" si="37"/>
        <v>是</v>
      </c>
    </row>
    <row r="815" s="11" customFormat="1" ht="18.95" customHeight="1" spans="1:13">
      <c r="A815" s="29" t="s">
        <v>165</v>
      </c>
      <c r="B815" s="700" t="s">
        <v>1559</v>
      </c>
      <c r="C815" s="30"/>
      <c r="D815" s="31" t="s">
        <v>1584</v>
      </c>
      <c r="E815" s="30"/>
      <c r="F815" s="60" t="s">
        <v>1583</v>
      </c>
      <c r="G815" s="36">
        <f>SUMIF($C814:$C2114,$D815,$G814:$G2114)</f>
        <v>1021879</v>
      </c>
      <c r="H815" s="37" t="e">
        <f>VLOOKUP(F815,#REF!,2,0)</f>
        <v>#REF!</v>
      </c>
      <c r="I815" s="36"/>
      <c r="J815" s="36">
        <f>VLOOKUP(F815,'数据-全省决算数!'!$B:$C,2,0)</f>
        <v>954649</v>
      </c>
      <c r="K815" s="49" t="str">
        <f t="shared" si="38"/>
        <v/>
      </c>
      <c r="L815" s="47" t="e">
        <f t="shared" si="36"/>
        <v>#REF!</v>
      </c>
      <c r="M815" s="47" t="str">
        <f t="shared" si="37"/>
        <v>是</v>
      </c>
    </row>
    <row r="816" s="11" customFormat="1" ht="18.95" customHeight="1" spans="1:13">
      <c r="A816" s="29" t="s">
        <v>165</v>
      </c>
      <c r="B816" s="30" t="s">
        <v>165</v>
      </c>
      <c r="C816" s="700" t="s">
        <v>1584</v>
      </c>
      <c r="D816" s="31" t="s">
        <v>1586</v>
      </c>
      <c r="E816" s="30" t="s">
        <v>176</v>
      </c>
      <c r="F816" s="60" t="s">
        <v>1585</v>
      </c>
      <c r="G816" s="36">
        <v>344547</v>
      </c>
      <c r="H816" s="38">
        <v>391095</v>
      </c>
      <c r="I816" s="38"/>
      <c r="J816" s="38"/>
      <c r="K816" s="49">
        <f t="shared" si="38"/>
        <v>0.135</v>
      </c>
      <c r="L816" s="47" t="str">
        <f t="shared" si="36"/>
        <v>是</v>
      </c>
      <c r="M816" s="47" t="str">
        <f t="shared" si="37"/>
        <v>否</v>
      </c>
    </row>
    <row r="817" s="11" customFormat="1" ht="18.95" customHeight="1" spans="1:13">
      <c r="A817" s="29" t="s">
        <v>165</v>
      </c>
      <c r="B817" s="30" t="s">
        <v>165</v>
      </c>
      <c r="C817" s="700" t="s">
        <v>1584</v>
      </c>
      <c r="D817" s="31" t="s">
        <v>1588</v>
      </c>
      <c r="E817" s="30" t="s">
        <v>176</v>
      </c>
      <c r="F817" s="65" t="s">
        <v>1587</v>
      </c>
      <c r="G817" s="36">
        <v>677332</v>
      </c>
      <c r="H817" s="38">
        <v>571538</v>
      </c>
      <c r="I817" s="38"/>
      <c r="J817" s="38"/>
      <c r="K817" s="49">
        <f t="shared" si="38"/>
        <v>-0.156</v>
      </c>
      <c r="L817" s="47" t="str">
        <f t="shared" si="36"/>
        <v>是</v>
      </c>
      <c r="M817" s="47" t="str">
        <f t="shared" si="37"/>
        <v>否</v>
      </c>
    </row>
    <row r="818" s="11" customFormat="1" ht="18.95" customHeight="1" spans="1:13">
      <c r="A818" s="29" t="s">
        <v>165</v>
      </c>
      <c r="B818" s="700" t="s">
        <v>1559</v>
      </c>
      <c r="C818" s="30"/>
      <c r="D818" s="31" t="s">
        <v>1590</v>
      </c>
      <c r="E818" s="30" t="s">
        <v>176</v>
      </c>
      <c r="F818" s="60" t="s">
        <v>4083</v>
      </c>
      <c r="G818" s="36">
        <v>244867</v>
      </c>
      <c r="H818" s="37" t="e">
        <f>VLOOKUP(F818,#REF!,2,0)</f>
        <v>#REF!</v>
      </c>
      <c r="I818" s="36"/>
      <c r="J818" s="36" t="e">
        <f>VLOOKUP(F818,'数据-全省决算数!'!$B:$C,2,0)</f>
        <v>#N/A</v>
      </c>
      <c r="K818" s="49" t="str">
        <f t="shared" si="38"/>
        <v/>
      </c>
      <c r="L818" s="47" t="e">
        <f t="shared" si="36"/>
        <v>#REF!</v>
      </c>
      <c r="M818" s="47" t="str">
        <f t="shared" si="37"/>
        <v>是</v>
      </c>
    </row>
    <row r="819" s="11" customFormat="1" ht="18.95" customHeight="1" spans="1:13">
      <c r="A819" s="29" t="s">
        <v>165</v>
      </c>
      <c r="B819" s="30" t="s">
        <v>1559</v>
      </c>
      <c r="C819" s="30" t="s">
        <v>165</v>
      </c>
      <c r="D819" s="31" t="s">
        <v>1592</v>
      </c>
      <c r="E819" s="30" t="s">
        <v>176</v>
      </c>
      <c r="F819" s="60" t="s">
        <v>4084</v>
      </c>
      <c r="G819" s="36">
        <v>4896</v>
      </c>
      <c r="H819" s="37" t="e">
        <f>VLOOKUP(F819,#REF!,2,0)</f>
        <v>#REF!</v>
      </c>
      <c r="I819" s="36"/>
      <c r="J819" s="36" t="e">
        <f>VLOOKUP(F819,'数据-全省决算数!'!$B:$C,2,0)</f>
        <v>#N/A</v>
      </c>
      <c r="K819" s="49" t="str">
        <f t="shared" si="38"/>
        <v/>
      </c>
      <c r="L819" s="47" t="e">
        <f t="shared" si="36"/>
        <v>#REF!</v>
      </c>
      <c r="M819" s="47" t="str">
        <f t="shared" si="37"/>
        <v>是</v>
      </c>
    </row>
    <row r="820" s="11" customFormat="1" ht="18.95" customHeight="1" spans="1:13">
      <c r="A820" s="29" t="s">
        <v>165</v>
      </c>
      <c r="B820" s="30" t="s">
        <v>1559</v>
      </c>
      <c r="C820" s="30" t="s">
        <v>165</v>
      </c>
      <c r="D820" s="31" t="s">
        <v>1594</v>
      </c>
      <c r="E820" s="30" t="s">
        <v>176</v>
      </c>
      <c r="F820" s="60" t="s">
        <v>4466</v>
      </c>
      <c r="G820" s="36">
        <v>233295</v>
      </c>
      <c r="H820" s="37" t="e">
        <f>VLOOKUP(F820,#REF!,2,0)</f>
        <v>#REF!</v>
      </c>
      <c r="I820" s="36"/>
      <c r="J820" s="36" t="e">
        <f>VLOOKUP(F820,'数据-全省决算数!'!$B:$C,2,0)</f>
        <v>#N/A</v>
      </c>
      <c r="K820" s="49" t="str">
        <f t="shared" si="38"/>
        <v/>
      </c>
      <c r="L820" s="47" t="e">
        <f t="shared" si="36"/>
        <v>#REF!</v>
      </c>
      <c r="M820" s="47" t="str">
        <f t="shared" si="37"/>
        <v>是</v>
      </c>
    </row>
    <row r="821" s="11" customFormat="1" ht="18.95" customHeight="1" spans="1:13">
      <c r="A821" s="29" t="s">
        <v>164</v>
      </c>
      <c r="B821" s="30" t="s">
        <v>165</v>
      </c>
      <c r="C821" s="30"/>
      <c r="D821" s="31" t="s">
        <v>1596</v>
      </c>
      <c r="E821" s="30"/>
      <c r="F821" s="61" t="s">
        <v>1595</v>
      </c>
      <c r="G821" s="33">
        <f>SUMIF($B822:$B$1301,$D821,$G822:$G$1301)</f>
        <v>5944511</v>
      </c>
      <c r="H821" s="37" t="e">
        <f>VLOOKUP(F821,#REF!,2,0)</f>
        <v>#REF!</v>
      </c>
      <c r="I821" s="45"/>
      <c r="J821" s="36" t="e">
        <f>VLOOKUP(F821,'数据-全省决算数!'!$B:$C,2,0)</f>
        <v>#N/A</v>
      </c>
      <c r="K821" s="46" t="str">
        <f t="shared" si="38"/>
        <v/>
      </c>
      <c r="L821" s="47" t="e">
        <f t="shared" si="36"/>
        <v>#REF!</v>
      </c>
      <c r="M821" s="47" t="str">
        <f t="shared" si="37"/>
        <v>是</v>
      </c>
    </row>
    <row r="822" s="11" customFormat="1" ht="18.95" customHeight="1" spans="1:13">
      <c r="A822" s="29" t="s">
        <v>165</v>
      </c>
      <c r="B822" s="700" t="s">
        <v>1596</v>
      </c>
      <c r="C822" s="30"/>
      <c r="D822" s="31" t="s">
        <v>1598</v>
      </c>
      <c r="E822" s="30"/>
      <c r="F822" s="61" t="s">
        <v>1597</v>
      </c>
      <c r="G822" s="45">
        <f>SUMIF($C821:$C2121,$D822,$G821:$G2121)</f>
        <v>1953664</v>
      </c>
      <c r="H822" s="37" t="e">
        <f>VLOOKUP(F822,#REF!,2,0)</f>
        <v>#REF!</v>
      </c>
      <c r="I822" s="45"/>
      <c r="J822" s="36">
        <f>VLOOKUP(F822,'数据-全省决算数!'!$B:$C,2,0)</f>
        <v>1998868</v>
      </c>
      <c r="K822" s="46" t="str">
        <f t="shared" si="38"/>
        <v/>
      </c>
      <c r="L822" s="47" t="e">
        <f t="shared" si="36"/>
        <v>#REF!</v>
      </c>
      <c r="M822" s="47" t="str">
        <f t="shared" si="37"/>
        <v>是</v>
      </c>
    </row>
    <row r="823" s="11" customFormat="1" ht="18.95" customHeight="1" spans="1:13">
      <c r="A823" s="29" t="s">
        <v>165</v>
      </c>
      <c r="B823" s="30"/>
      <c r="C823" s="700" t="s">
        <v>1598</v>
      </c>
      <c r="D823" s="31" t="s">
        <v>1599</v>
      </c>
      <c r="E823" s="30" t="s">
        <v>176</v>
      </c>
      <c r="F823" s="60" t="s">
        <v>170</v>
      </c>
      <c r="G823" s="36">
        <v>51568</v>
      </c>
      <c r="H823" s="37" t="e">
        <f>VLOOKUP(F823,#REF!,2,0)</f>
        <v>#REF!</v>
      </c>
      <c r="I823" s="36"/>
      <c r="J823" s="36">
        <f>VLOOKUP(F823,'数据-全省决算数!'!$B:$C,2,0)</f>
        <v>75262</v>
      </c>
      <c r="K823" s="49" t="str">
        <f t="shared" si="38"/>
        <v/>
      </c>
      <c r="L823" s="47" t="e">
        <f t="shared" si="36"/>
        <v>#REF!</v>
      </c>
      <c r="M823" s="47" t="str">
        <f t="shared" si="37"/>
        <v>是</v>
      </c>
    </row>
    <row r="824" s="11" customFormat="1" ht="18.95" customHeight="1" spans="1:13">
      <c r="A824" s="29" t="s">
        <v>165</v>
      </c>
      <c r="B824" s="30"/>
      <c r="C824" s="700" t="s">
        <v>1598</v>
      </c>
      <c r="D824" s="31" t="s">
        <v>1600</v>
      </c>
      <c r="E824" s="30" t="s">
        <v>176</v>
      </c>
      <c r="F824" s="39" t="s">
        <v>172</v>
      </c>
      <c r="G824" s="36">
        <v>5438</v>
      </c>
      <c r="H824" s="37" t="e">
        <f>VLOOKUP(F824,#REF!,2,0)</f>
        <v>#REF!</v>
      </c>
      <c r="I824" s="36"/>
      <c r="J824" s="36">
        <f>VLOOKUP(F824,'数据-全省决算数!'!$B:$C,2,0)</f>
        <v>10673</v>
      </c>
      <c r="K824" s="49" t="str">
        <f t="shared" si="38"/>
        <v/>
      </c>
      <c r="L824" s="47" t="e">
        <f t="shared" si="36"/>
        <v>#REF!</v>
      </c>
      <c r="M824" s="47" t="str">
        <f t="shared" si="37"/>
        <v>是</v>
      </c>
    </row>
    <row r="825" s="11" customFormat="1" ht="18.95" customHeight="1" spans="1:13">
      <c r="A825" s="29" t="s">
        <v>165</v>
      </c>
      <c r="B825" s="30"/>
      <c r="C825" s="700" t="s">
        <v>1598</v>
      </c>
      <c r="D825" s="31" t="s">
        <v>1601</v>
      </c>
      <c r="E825" s="30" t="s">
        <v>176</v>
      </c>
      <c r="F825" s="39" t="s">
        <v>174</v>
      </c>
      <c r="G825" s="36">
        <v>22</v>
      </c>
      <c r="H825" s="37" t="e">
        <f>VLOOKUP(F825,#REF!,2,0)</f>
        <v>#REF!</v>
      </c>
      <c r="I825" s="36"/>
      <c r="J825" s="36">
        <f>VLOOKUP(F825,'数据-全省决算数!'!$B:$C,2,0)</f>
        <v>802</v>
      </c>
      <c r="K825" s="49" t="str">
        <f t="shared" si="38"/>
        <v/>
      </c>
      <c r="L825" s="47" t="e">
        <f t="shared" si="36"/>
        <v>#REF!</v>
      </c>
      <c r="M825" s="47" t="str">
        <f t="shared" si="37"/>
        <v>是</v>
      </c>
    </row>
    <row r="826" s="11" customFormat="1" ht="18.95" customHeight="1" spans="1:13">
      <c r="A826" s="29"/>
      <c r="B826" s="30"/>
      <c r="C826" s="700" t="s">
        <v>1598</v>
      </c>
      <c r="D826" s="31" t="s">
        <v>1602</v>
      </c>
      <c r="E826" s="30" t="s">
        <v>176</v>
      </c>
      <c r="F826" s="60" t="s">
        <v>189</v>
      </c>
      <c r="G826" s="36">
        <v>279762</v>
      </c>
      <c r="H826" s="37" t="e">
        <f>VLOOKUP(F826,#REF!,2,0)</f>
        <v>#REF!</v>
      </c>
      <c r="I826" s="36"/>
      <c r="J826" s="36">
        <f>VLOOKUP(F826,'数据-全省决算数!'!$B:$C,2,0)</f>
        <v>153</v>
      </c>
      <c r="K826" s="49" t="str">
        <f t="shared" si="38"/>
        <v/>
      </c>
      <c r="L826" s="47" t="e">
        <f t="shared" si="36"/>
        <v>#REF!</v>
      </c>
      <c r="M826" s="47" t="str">
        <f t="shared" si="37"/>
        <v>是</v>
      </c>
    </row>
    <row r="827" s="11" customFormat="1" ht="18.95" customHeight="1" spans="1:13">
      <c r="A827" s="29"/>
      <c r="B827" s="30"/>
      <c r="C827" s="700" t="s">
        <v>1598</v>
      </c>
      <c r="D827" s="31" t="s">
        <v>1604</v>
      </c>
      <c r="E827" s="30" t="s">
        <v>176</v>
      </c>
      <c r="F827" s="60" t="s">
        <v>1603</v>
      </c>
      <c r="G827" s="36">
        <v>23676</v>
      </c>
      <c r="H827" s="37" t="e">
        <f>VLOOKUP(F827,#REF!,2,0)</f>
        <v>#REF!</v>
      </c>
      <c r="I827" s="36"/>
      <c r="J827" s="36">
        <f>VLOOKUP(F827,'数据-全省决算数!'!$B:$C,2,0)</f>
        <v>33281</v>
      </c>
      <c r="K827" s="49" t="str">
        <f t="shared" si="38"/>
        <v/>
      </c>
      <c r="L827" s="47" t="e">
        <f t="shared" si="36"/>
        <v>#REF!</v>
      </c>
      <c r="M827" s="47" t="str">
        <f t="shared" si="37"/>
        <v>是</v>
      </c>
    </row>
    <row r="828" s="11" customFormat="1" ht="18.95" customHeight="1" spans="1:13">
      <c r="A828" s="29" t="s">
        <v>165</v>
      </c>
      <c r="B828" s="30" t="s">
        <v>165</v>
      </c>
      <c r="C828" s="700" t="s">
        <v>1598</v>
      </c>
      <c r="D828" s="31" t="s">
        <v>1606</v>
      </c>
      <c r="E828" s="30" t="s">
        <v>176</v>
      </c>
      <c r="F828" s="60" t="s">
        <v>1605</v>
      </c>
      <c r="G828" s="36">
        <v>156302</v>
      </c>
      <c r="H828" s="37" t="e">
        <f>VLOOKUP(F828,#REF!,2,0)</f>
        <v>#REF!</v>
      </c>
      <c r="I828" s="36"/>
      <c r="J828" s="36">
        <f>VLOOKUP(F828,'数据-全省决算数!'!$B:$C,2,0)</f>
        <v>145364</v>
      </c>
      <c r="K828" s="49" t="str">
        <f t="shared" si="38"/>
        <v/>
      </c>
      <c r="L828" s="47" t="e">
        <f t="shared" si="36"/>
        <v>#REF!</v>
      </c>
      <c r="M828" s="47" t="str">
        <f t="shared" si="37"/>
        <v>是</v>
      </c>
    </row>
    <row r="829" s="11" customFormat="1" ht="18.95" customHeight="1" spans="1:13">
      <c r="A829" s="29" t="s">
        <v>165</v>
      </c>
      <c r="B829" s="30" t="s">
        <v>165</v>
      </c>
      <c r="C829" s="700" t="s">
        <v>1598</v>
      </c>
      <c r="D829" s="31" t="s">
        <v>1608</v>
      </c>
      <c r="E829" s="30" t="s">
        <v>176</v>
      </c>
      <c r="F829" s="60" t="s">
        <v>1607</v>
      </c>
      <c r="G829" s="36">
        <v>60769</v>
      </c>
      <c r="H829" s="37" t="e">
        <f>VLOOKUP(F829,#REF!,2,0)</f>
        <v>#REF!</v>
      </c>
      <c r="I829" s="36"/>
      <c r="J829" s="36">
        <f>VLOOKUP(F829,'数据-全省决算数!'!$B:$C,2,0)</f>
        <v>53608</v>
      </c>
      <c r="K829" s="49" t="str">
        <f t="shared" si="38"/>
        <v/>
      </c>
      <c r="L829" s="47" t="e">
        <f t="shared" si="36"/>
        <v>#REF!</v>
      </c>
      <c r="M829" s="47" t="str">
        <f t="shared" si="37"/>
        <v>是</v>
      </c>
    </row>
    <row r="830" s="11" customFormat="1" ht="18.95" customHeight="1" spans="1:13">
      <c r="A830" s="29" t="s">
        <v>165</v>
      </c>
      <c r="B830" s="30" t="s">
        <v>165</v>
      </c>
      <c r="C830" s="700" t="s">
        <v>1598</v>
      </c>
      <c r="D830" s="31" t="s">
        <v>1610</v>
      </c>
      <c r="E830" s="30" t="s">
        <v>176</v>
      </c>
      <c r="F830" s="62" t="s">
        <v>1609</v>
      </c>
      <c r="G830" s="36">
        <v>12725</v>
      </c>
      <c r="H830" s="37" t="e">
        <f>VLOOKUP(F830,#REF!,2,0)</f>
        <v>#REF!</v>
      </c>
      <c r="I830" s="36"/>
      <c r="J830" s="36">
        <f>VLOOKUP(F830,'数据-全省决算数!'!$B:$C,2,0)</f>
        <v>10792</v>
      </c>
      <c r="K830" s="49" t="str">
        <f t="shared" si="38"/>
        <v/>
      </c>
      <c r="L830" s="47" t="e">
        <f t="shared" si="36"/>
        <v>#REF!</v>
      </c>
      <c r="M830" s="47" t="str">
        <f t="shared" si="37"/>
        <v>是</v>
      </c>
    </row>
    <row r="831" s="11" customFormat="1" ht="18.95" customHeight="1" spans="1:13">
      <c r="A831" s="29" t="s">
        <v>165</v>
      </c>
      <c r="B831" s="30" t="s">
        <v>165</v>
      </c>
      <c r="C831" s="700" t="s">
        <v>1598</v>
      </c>
      <c r="D831" s="31" t="s">
        <v>1612</v>
      </c>
      <c r="E831" s="30" t="s">
        <v>176</v>
      </c>
      <c r="F831" s="62" t="s">
        <v>1611</v>
      </c>
      <c r="G831" s="36">
        <v>3017</v>
      </c>
      <c r="H831" s="37" t="e">
        <f>VLOOKUP(F831,#REF!,2,0)</f>
        <v>#REF!</v>
      </c>
      <c r="I831" s="36"/>
      <c r="J831" s="36">
        <f>VLOOKUP(F831,'数据-全省决算数!'!$B:$C,2,0)</f>
        <v>2666</v>
      </c>
      <c r="K831" s="49" t="str">
        <f t="shared" si="38"/>
        <v/>
      </c>
      <c r="L831" s="47" t="e">
        <f t="shared" si="36"/>
        <v>#REF!</v>
      </c>
      <c r="M831" s="47" t="str">
        <f t="shared" si="37"/>
        <v>是</v>
      </c>
    </row>
    <row r="832" s="11" customFormat="1" ht="18.95" customHeight="1" spans="1:13">
      <c r="A832" s="29" t="s">
        <v>165</v>
      </c>
      <c r="B832" s="30" t="s">
        <v>165</v>
      </c>
      <c r="C832" s="700" t="s">
        <v>1598</v>
      </c>
      <c r="D832" s="31" t="s">
        <v>1614</v>
      </c>
      <c r="E832" s="30" t="s">
        <v>176</v>
      </c>
      <c r="F832" s="39" t="s">
        <v>1613</v>
      </c>
      <c r="G832" s="36">
        <v>2262</v>
      </c>
      <c r="H832" s="37" t="e">
        <f>VLOOKUP(F832,#REF!,2,0)</f>
        <v>#REF!</v>
      </c>
      <c r="I832" s="36"/>
      <c r="J832" s="36">
        <f>VLOOKUP(F832,'数据-全省决算数!'!$B:$C,2,0)</f>
        <v>2458</v>
      </c>
      <c r="K832" s="49" t="str">
        <f t="shared" si="38"/>
        <v/>
      </c>
      <c r="L832" s="47" t="e">
        <f t="shared" si="36"/>
        <v>#REF!</v>
      </c>
      <c r="M832" s="47" t="str">
        <f t="shared" si="37"/>
        <v>是</v>
      </c>
    </row>
    <row r="833" s="11" customFormat="1" ht="18.95" customHeight="1" spans="1:13">
      <c r="A833" s="29" t="s">
        <v>165</v>
      </c>
      <c r="B833" s="30" t="s">
        <v>165</v>
      </c>
      <c r="C833" s="700" t="s">
        <v>1598</v>
      </c>
      <c r="D833" s="31" t="s">
        <v>1616</v>
      </c>
      <c r="E833" s="30" t="s">
        <v>176</v>
      </c>
      <c r="F833" s="60" t="s">
        <v>1615</v>
      </c>
      <c r="G833" s="36">
        <v>9273</v>
      </c>
      <c r="H833" s="37" t="e">
        <f>VLOOKUP(F833,#REF!,2,0)</f>
        <v>#REF!</v>
      </c>
      <c r="I833" s="36"/>
      <c r="J833" s="36">
        <f>VLOOKUP(F833,'数据-全省决算数!'!$B:$C,2,0)</f>
        <v>7366</v>
      </c>
      <c r="K833" s="49" t="str">
        <f t="shared" si="38"/>
        <v/>
      </c>
      <c r="L833" s="47" t="e">
        <f t="shared" si="36"/>
        <v>#REF!</v>
      </c>
      <c r="M833" s="47" t="str">
        <f t="shared" si="37"/>
        <v>是</v>
      </c>
    </row>
    <row r="834" s="11" customFormat="1" ht="18.95" customHeight="1" spans="1:13">
      <c r="A834" s="29" t="s">
        <v>165</v>
      </c>
      <c r="B834" s="30" t="s">
        <v>165</v>
      </c>
      <c r="C834" s="700" t="s">
        <v>1598</v>
      </c>
      <c r="D834" s="31" t="s">
        <v>1618</v>
      </c>
      <c r="E834" s="30" t="s">
        <v>176</v>
      </c>
      <c r="F834" s="60" t="s">
        <v>1617</v>
      </c>
      <c r="G834" s="36">
        <v>70</v>
      </c>
      <c r="H834" s="37" t="e">
        <f>VLOOKUP(F834,#REF!,2,0)</f>
        <v>#REF!</v>
      </c>
      <c r="I834" s="36"/>
      <c r="J834" s="36">
        <f>VLOOKUP(F834,'数据-全省决算数!'!$B:$C,2,0)</f>
        <v>10</v>
      </c>
      <c r="K834" s="49" t="str">
        <f t="shared" si="38"/>
        <v/>
      </c>
      <c r="L834" s="47" t="e">
        <f t="shared" si="36"/>
        <v>#REF!</v>
      </c>
      <c r="M834" s="47" t="str">
        <f t="shared" si="37"/>
        <v>是</v>
      </c>
    </row>
    <row r="835" s="11" customFormat="1" ht="18.95" customHeight="1" spans="1:13">
      <c r="A835" s="29" t="s">
        <v>165</v>
      </c>
      <c r="B835" s="30" t="s">
        <v>165</v>
      </c>
      <c r="C835" s="700" t="s">
        <v>1598</v>
      </c>
      <c r="D835" s="31" t="s">
        <v>1620</v>
      </c>
      <c r="E835" s="30" t="s">
        <v>176</v>
      </c>
      <c r="F835" s="60" t="s">
        <v>1619</v>
      </c>
      <c r="G835" s="36">
        <v>14514</v>
      </c>
      <c r="H835" s="37" t="e">
        <f>VLOOKUP(F835,#REF!,2,0)</f>
        <v>#REF!</v>
      </c>
      <c r="I835" s="36"/>
      <c r="J835" s="36">
        <f>VLOOKUP(F835,'数据-全省决算数!'!$B:$C,2,0)</f>
        <v>7886</v>
      </c>
      <c r="K835" s="49" t="str">
        <f t="shared" si="38"/>
        <v/>
      </c>
      <c r="L835" s="47" t="e">
        <f t="shared" si="36"/>
        <v>#REF!</v>
      </c>
      <c r="M835" s="47" t="str">
        <f t="shared" si="37"/>
        <v>是</v>
      </c>
    </row>
    <row r="836" s="11" customFormat="1" ht="18.95" customHeight="1" spans="1:13">
      <c r="A836" s="29" t="s">
        <v>165</v>
      </c>
      <c r="B836" s="30" t="s">
        <v>165</v>
      </c>
      <c r="C836" s="700" t="s">
        <v>1598</v>
      </c>
      <c r="D836" s="31" t="s">
        <v>1622</v>
      </c>
      <c r="E836" s="30" t="s">
        <v>176</v>
      </c>
      <c r="F836" s="62" t="s">
        <v>1621</v>
      </c>
      <c r="G836" s="36">
        <v>153</v>
      </c>
      <c r="H836" s="37" t="e">
        <f>VLOOKUP(F836,#REF!,2,0)</f>
        <v>#REF!</v>
      </c>
      <c r="I836" s="36"/>
      <c r="J836" s="36">
        <f>VLOOKUP(F836,'数据-全省决算数!'!$B:$C,2,0)</f>
        <v>830</v>
      </c>
      <c r="K836" s="49" t="str">
        <f t="shared" si="38"/>
        <v/>
      </c>
      <c r="L836" s="47" t="e">
        <f t="shared" ref="L836:L899" si="39">IF(F836&lt;&gt;"",IF(SUM(G836:H836)&lt;&gt;0,"是","否"),"空")</f>
        <v>#REF!</v>
      </c>
      <c r="M836" s="47" t="str">
        <f t="shared" ref="M836:M899" si="40">IF(C836&lt;&gt;"",IF(OR(LEFT(C836,3)="205",LEFT(C836,3)="206",LEFT(C836,3)="207",LEFT(C836,3)="208",LEFT(C836,3)="210",LEFT(C836,3)="213"),"是","否"),"是")</f>
        <v>是</v>
      </c>
    </row>
    <row r="837" s="11" customFormat="1" ht="18.95" customHeight="1" spans="1:13">
      <c r="A837" s="29" t="s">
        <v>165</v>
      </c>
      <c r="B837" s="30" t="s">
        <v>165</v>
      </c>
      <c r="C837" s="700" t="s">
        <v>1598</v>
      </c>
      <c r="D837" s="31" t="s">
        <v>1624</v>
      </c>
      <c r="E837" s="30" t="s">
        <v>176</v>
      </c>
      <c r="F837" s="62" t="s">
        <v>1623</v>
      </c>
      <c r="G837" s="36">
        <v>1954</v>
      </c>
      <c r="H837" s="37" t="e">
        <f>VLOOKUP(F837,#REF!,2,0)</f>
        <v>#REF!</v>
      </c>
      <c r="I837" s="36"/>
      <c r="J837" s="36">
        <f>VLOOKUP(F837,'数据-全省决算数!'!$B:$C,2,0)</f>
        <v>764</v>
      </c>
      <c r="K837" s="49" t="str">
        <f t="shared" si="38"/>
        <v/>
      </c>
      <c r="L837" s="47" t="e">
        <f t="shared" si="39"/>
        <v>#REF!</v>
      </c>
      <c r="M837" s="47" t="str">
        <f t="shared" si="40"/>
        <v>是</v>
      </c>
    </row>
    <row r="838" s="11" customFormat="1" ht="18.95" customHeight="1" spans="1:13">
      <c r="A838" s="29" t="s">
        <v>165</v>
      </c>
      <c r="B838" s="30" t="s">
        <v>165</v>
      </c>
      <c r="C838" s="700" t="s">
        <v>1598</v>
      </c>
      <c r="D838" s="31" t="s">
        <v>1626</v>
      </c>
      <c r="E838" s="30" t="s">
        <v>176</v>
      </c>
      <c r="F838" s="60" t="s">
        <v>1625</v>
      </c>
      <c r="G838" s="36">
        <v>127234</v>
      </c>
      <c r="H838" s="37" t="e">
        <f>VLOOKUP(F838,#REF!,2,0)</f>
        <v>#REF!</v>
      </c>
      <c r="I838" s="36"/>
      <c r="J838" s="36">
        <f>VLOOKUP(F838,'数据-全省决算数!'!$B:$C,2,0)</f>
        <v>65618</v>
      </c>
      <c r="K838" s="49" t="str">
        <f t="shared" si="38"/>
        <v/>
      </c>
      <c r="L838" s="47" t="e">
        <f t="shared" si="39"/>
        <v>#REF!</v>
      </c>
      <c r="M838" s="47" t="str">
        <f t="shared" si="40"/>
        <v>是</v>
      </c>
    </row>
    <row r="839" s="11" customFormat="1" ht="18.95" customHeight="1" spans="1:13">
      <c r="A839" s="29" t="s">
        <v>165</v>
      </c>
      <c r="B839" s="30" t="s">
        <v>165</v>
      </c>
      <c r="C839" s="700" t="s">
        <v>1598</v>
      </c>
      <c r="D839" s="31" t="s">
        <v>1628</v>
      </c>
      <c r="E839" s="30" t="s">
        <v>176</v>
      </c>
      <c r="F839" s="60" t="s">
        <v>1627</v>
      </c>
      <c r="G839" s="36">
        <v>62934</v>
      </c>
      <c r="H839" s="37" t="e">
        <f>VLOOKUP(F839,#REF!,2,0)</f>
        <v>#REF!</v>
      </c>
      <c r="I839" s="36"/>
      <c r="J839" s="36">
        <f>VLOOKUP(F839,'数据-全省决算数!'!$B:$C,2,0)</f>
        <v>60540</v>
      </c>
      <c r="K839" s="49" t="str">
        <f t="shared" si="38"/>
        <v/>
      </c>
      <c r="L839" s="47" t="e">
        <f t="shared" si="39"/>
        <v>#REF!</v>
      </c>
      <c r="M839" s="47" t="str">
        <f t="shared" si="40"/>
        <v>是</v>
      </c>
    </row>
    <row r="840" s="11" customFormat="1" ht="18.95" customHeight="1" spans="1:13">
      <c r="A840" s="29" t="s">
        <v>165</v>
      </c>
      <c r="B840" s="30" t="s">
        <v>165</v>
      </c>
      <c r="C840" s="700" t="s">
        <v>1598</v>
      </c>
      <c r="D840" s="31" t="s">
        <v>1630</v>
      </c>
      <c r="E840" s="30" t="s">
        <v>176</v>
      </c>
      <c r="F840" s="60" t="s">
        <v>1629</v>
      </c>
      <c r="G840" s="36">
        <v>104353</v>
      </c>
      <c r="H840" s="37" t="e">
        <f>VLOOKUP(F840,#REF!,2,0)</f>
        <v>#REF!</v>
      </c>
      <c r="I840" s="36"/>
      <c r="J840" s="36">
        <f>VLOOKUP(F840,'数据-全省决算数!'!$B:$C,2,0)</f>
        <v>92532</v>
      </c>
      <c r="K840" s="49" t="str">
        <f t="shared" ref="K840:K903" si="41">IF(ISERROR(H840/G840-1),"",H840/G840-1)</f>
        <v/>
      </c>
      <c r="L840" s="47" t="e">
        <f t="shared" si="39"/>
        <v>#REF!</v>
      </c>
      <c r="M840" s="47" t="str">
        <f t="shared" si="40"/>
        <v>是</v>
      </c>
    </row>
    <row r="841" s="11" customFormat="1" ht="18.95" customHeight="1" spans="1:13">
      <c r="A841" s="29" t="s">
        <v>165</v>
      </c>
      <c r="B841" s="30" t="s">
        <v>165</v>
      </c>
      <c r="C841" s="700" t="s">
        <v>1598</v>
      </c>
      <c r="D841" s="31" t="s">
        <v>1632</v>
      </c>
      <c r="E841" s="30" t="s">
        <v>176</v>
      </c>
      <c r="F841" s="60" t="s">
        <v>1631</v>
      </c>
      <c r="G841" s="36">
        <v>18627</v>
      </c>
      <c r="H841" s="37" t="e">
        <f>VLOOKUP(F841,#REF!,2,0)</f>
        <v>#REF!</v>
      </c>
      <c r="I841" s="36"/>
      <c r="J841" s="36">
        <f>VLOOKUP(F841,'数据-全省决算数!'!$B:$C,2,0)</f>
        <v>10222</v>
      </c>
      <c r="K841" s="49" t="str">
        <f t="shared" si="41"/>
        <v/>
      </c>
      <c r="L841" s="47" t="e">
        <f t="shared" si="39"/>
        <v>#REF!</v>
      </c>
      <c r="M841" s="47" t="str">
        <f t="shared" si="40"/>
        <v>是</v>
      </c>
    </row>
    <row r="842" s="11" customFormat="1" ht="18.95" customHeight="1" spans="1:13">
      <c r="A842" s="29" t="s">
        <v>165</v>
      </c>
      <c r="B842" s="30" t="s">
        <v>165</v>
      </c>
      <c r="C842" s="700" t="s">
        <v>1598</v>
      </c>
      <c r="D842" s="31" t="s">
        <v>1634</v>
      </c>
      <c r="E842" s="30" t="s">
        <v>176</v>
      </c>
      <c r="F842" s="62" t="s">
        <v>1633</v>
      </c>
      <c r="G842" s="36">
        <v>81231</v>
      </c>
      <c r="H842" s="37" t="e">
        <f>VLOOKUP(F842,#REF!,2,0)</f>
        <v>#REF!</v>
      </c>
      <c r="I842" s="36"/>
      <c r="J842" s="36">
        <f>VLOOKUP(F842,'数据-全省决算数!'!$B:$C,2,0)</f>
        <v>50769</v>
      </c>
      <c r="K842" s="49" t="str">
        <f t="shared" si="41"/>
        <v/>
      </c>
      <c r="L842" s="47" t="e">
        <f t="shared" si="39"/>
        <v>#REF!</v>
      </c>
      <c r="M842" s="47" t="str">
        <f t="shared" si="40"/>
        <v>是</v>
      </c>
    </row>
    <row r="843" s="11" customFormat="1" ht="18.95" customHeight="1" spans="1:13">
      <c r="A843" s="29" t="s">
        <v>165</v>
      </c>
      <c r="B843" s="30" t="s">
        <v>165</v>
      </c>
      <c r="C843" s="700" t="s">
        <v>1598</v>
      </c>
      <c r="D843" s="31" t="s">
        <v>1636</v>
      </c>
      <c r="E843" s="30" t="s">
        <v>176</v>
      </c>
      <c r="F843" s="60" t="s">
        <v>1635</v>
      </c>
      <c r="G843" s="36">
        <v>0</v>
      </c>
      <c r="H843" s="36">
        <v>0</v>
      </c>
      <c r="I843" s="36"/>
      <c r="J843" s="36"/>
      <c r="K843" s="49" t="str">
        <f t="shared" si="41"/>
        <v/>
      </c>
      <c r="L843" s="47" t="str">
        <f t="shared" si="39"/>
        <v>否</v>
      </c>
      <c r="M843" s="47" t="str">
        <f t="shared" si="40"/>
        <v>是</v>
      </c>
    </row>
    <row r="844" s="11" customFormat="1" ht="18.95" customHeight="1" spans="1:13">
      <c r="A844" s="29" t="s">
        <v>165</v>
      </c>
      <c r="B844" s="30" t="s">
        <v>165</v>
      </c>
      <c r="C844" s="700" t="s">
        <v>1598</v>
      </c>
      <c r="D844" s="31" t="s">
        <v>1638</v>
      </c>
      <c r="E844" s="30" t="s">
        <v>176</v>
      </c>
      <c r="F844" s="62" t="s">
        <v>1637</v>
      </c>
      <c r="G844" s="36">
        <v>77760</v>
      </c>
      <c r="H844" s="37" t="e">
        <f>VLOOKUP(F844,#REF!,2,0)</f>
        <v>#REF!</v>
      </c>
      <c r="I844" s="36"/>
      <c r="J844" s="36">
        <f>VLOOKUP(F844,'数据-全省决算数!'!$B:$C,2,0)</f>
        <v>82794</v>
      </c>
      <c r="K844" s="49" t="str">
        <f t="shared" si="41"/>
        <v/>
      </c>
      <c r="L844" s="47" t="e">
        <f t="shared" si="39"/>
        <v>#REF!</v>
      </c>
      <c r="M844" s="47" t="str">
        <f t="shared" si="40"/>
        <v>是</v>
      </c>
    </row>
    <row r="845" s="11" customFormat="1" ht="18.95" customHeight="1" spans="1:13">
      <c r="A845" s="29" t="s">
        <v>165</v>
      </c>
      <c r="B845" s="30" t="s">
        <v>165</v>
      </c>
      <c r="C845" s="700" t="s">
        <v>1598</v>
      </c>
      <c r="D845" s="31" t="s">
        <v>1640</v>
      </c>
      <c r="E845" s="30" t="s">
        <v>176</v>
      </c>
      <c r="F845" s="60" t="s">
        <v>1639</v>
      </c>
      <c r="G845" s="36">
        <v>168455</v>
      </c>
      <c r="H845" s="37" t="e">
        <f>VLOOKUP(F845,#REF!,2,0)</f>
        <v>#REF!</v>
      </c>
      <c r="I845" s="36"/>
      <c r="J845" s="36">
        <f>VLOOKUP(F845,'数据-全省决算数!'!$B:$C,2,0)</f>
        <v>225870</v>
      </c>
      <c r="K845" s="49" t="str">
        <f t="shared" si="41"/>
        <v/>
      </c>
      <c r="L845" s="47" t="e">
        <f t="shared" si="39"/>
        <v>#REF!</v>
      </c>
      <c r="M845" s="47" t="str">
        <f t="shared" si="40"/>
        <v>是</v>
      </c>
    </row>
    <row r="846" s="11" customFormat="1" ht="18.95" customHeight="1" spans="1:13">
      <c r="A846" s="29" t="s">
        <v>165</v>
      </c>
      <c r="B846" s="30" t="s">
        <v>165</v>
      </c>
      <c r="C846" s="700" t="s">
        <v>1598</v>
      </c>
      <c r="D846" s="31" t="s">
        <v>1642</v>
      </c>
      <c r="E846" s="30" t="s">
        <v>176</v>
      </c>
      <c r="F846" s="60" t="s">
        <v>1641</v>
      </c>
      <c r="G846" s="36">
        <v>416989</v>
      </c>
      <c r="H846" s="37" t="e">
        <f>VLOOKUP(F846,#REF!,2,0)</f>
        <v>#REF!</v>
      </c>
      <c r="I846" s="36"/>
      <c r="J846" s="36">
        <f>VLOOKUP(F846,'数据-全省决算数!'!$B:$C,2,0)</f>
        <v>492846</v>
      </c>
      <c r="K846" s="49" t="str">
        <f t="shared" si="41"/>
        <v/>
      </c>
      <c r="L846" s="47" t="e">
        <f t="shared" si="39"/>
        <v>#REF!</v>
      </c>
      <c r="M846" s="47" t="str">
        <f t="shared" si="40"/>
        <v>是</v>
      </c>
    </row>
    <row r="847" s="11" customFormat="1" ht="18.95" customHeight="1" spans="1:13">
      <c r="A847" s="29" t="s">
        <v>165</v>
      </c>
      <c r="B847" s="30" t="s">
        <v>165</v>
      </c>
      <c r="C847" s="700" t="s">
        <v>1598</v>
      </c>
      <c r="D847" s="31" t="s">
        <v>1644</v>
      </c>
      <c r="E847" s="30" t="s">
        <v>176</v>
      </c>
      <c r="F847" s="62" t="s">
        <v>1643</v>
      </c>
      <c r="G847" s="36">
        <v>664</v>
      </c>
      <c r="H847" s="37" t="e">
        <f>VLOOKUP(F847,#REF!,2,0)</f>
        <v>#REF!</v>
      </c>
      <c r="I847" s="36"/>
      <c r="J847" s="36">
        <f>VLOOKUP(F847,'数据-全省决算数!'!$B:$C,2,0)</f>
        <v>798</v>
      </c>
      <c r="K847" s="49" t="str">
        <f t="shared" si="41"/>
        <v/>
      </c>
      <c r="L847" s="47" t="e">
        <f t="shared" si="39"/>
        <v>#REF!</v>
      </c>
      <c r="M847" s="47" t="str">
        <f t="shared" si="40"/>
        <v>是</v>
      </c>
    </row>
    <row r="848" s="11" customFormat="1" ht="18.95" customHeight="1" spans="1:13">
      <c r="A848" s="29" t="s">
        <v>165</v>
      </c>
      <c r="B848" s="30" t="s">
        <v>165</v>
      </c>
      <c r="C848" s="700" t="s">
        <v>1598</v>
      </c>
      <c r="D848" s="31" t="s">
        <v>1646</v>
      </c>
      <c r="E848" s="30" t="s">
        <v>176</v>
      </c>
      <c r="F848" s="60" t="s">
        <v>1645</v>
      </c>
      <c r="G848" s="36">
        <v>19146</v>
      </c>
      <c r="H848" s="37" t="e">
        <f>VLOOKUP(F848,#REF!,2,0)</f>
        <v>#REF!</v>
      </c>
      <c r="I848" s="36"/>
      <c r="J848" s="36">
        <f>VLOOKUP(F848,'数据-全省决算数!'!$B:$C,2,0)</f>
        <v>23695</v>
      </c>
      <c r="K848" s="49" t="str">
        <f t="shared" si="41"/>
        <v/>
      </c>
      <c r="L848" s="47" t="e">
        <f t="shared" si="39"/>
        <v>#REF!</v>
      </c>
      <c r="M848" s="47" t="str">
        <f t="shared" si="40"/>
        <v>是</v>
      </c>
    </row>
    <row r="849" s="11" customFormat="1" ht="18.95" customHeight="1" spans="1:13">
      <c r="A849" s="29" t="s">
        <v>165</v>
      </c>
      <c r="B849" s="30" t="s">
        <v>165</v>
      </c>
      <c r="C849" s="700" t="s">
        <v>1598</v>
      </c>
      <c r="D849" s="31" t="s">
        <v>1648</v>
      </c>
      <c r="E849" s="30" t="s">
        <v>176</v>
      </c>
      <c r="F849" s="60" t="s">
        <v>1647</v>
      </c>
      <c r="G849" s="36">
        <v>33</v>
      </c>
      <c r="H849" s="37" t="e">
        <f>VLOOKUP(F849,#REF!,2,0)</f>
        <v>#REF!</v>
      </c>
      <c r="I849" s="36"/>
      <c r="J849" s="36">
        <f>VLOOKUP(F849,'数据-全省决算数!'!$B:$C,2,0)</f>
        <v>8</v>
      </c>
      <c r="K849" s="49" t="str">
        <f t="shared" si="41"/>
        <v/>
      </c>
      <c r="L849" s="47" t="e">
        <f t="shared" si="39"/>
        <v>#REF!</v>
      </c>
      <c r="M849" s="47" t="str">
        <f t="shared" si="40"/>
        <v>是</v>
      </c>
    </row>
    <row r="850" s="11" customFormat="1" ht="22.5" customHeight="1" spans="1:13">
      <c r="A850" s="29" t="s">
        <v>165</v>
      </c>
      <c r="B850" s="30" t="s">
        <v>165</v>
      </c>
      <c r="C850" s="700" t="s">
        <v>1598</v>
      </c>
      <c r="D850" s="31" t="s">
        <v>1650</v>
      </c>
      <c r="E850" s="30" t="s">
        <v>176</v>
      </c>
      <c r="F850" s="60" t="s">
        <v>1649</v>
      </c>
      <c r="G850" s="36">
        <v>254733</v>
      </c>
      <c r="H850" s="37" t="e">
        <f>VLOOKUP(F850,#REF!,2,0)</f>
        <v>#REF!</v>
      </c>
      <c r="I850" s="36"/>
      <c r="J850" s="36">
        <f>VLOOKUP(F850,'数据-全省决算数!'!$B:$C,2,0)</f>
        <v>200666</v>
      </c>
      <c r="K850" s="49" t="str">
        <f t="shared" si="41"/>
        <v/>
      </c>
      <c r="L850" s="47" t="e">
        <f t="shared" si="39"/>
        <v>#REF!</v>
      </c>
      <c r="M850" s="47" t="str">
        <f t="shared" si="40"/>
        <v>是</v>
      </c>
    </row>
    <row r="851" s="11" customFormat="1" ht="23.25" customHeight="1" spans="1:13">
      <c r="A851" s="29" t="s">
        <v>165</v>
      </c>
      <c r="B851" s="700" t="s">
        <v>1596</v>
      </c>
      <c r="C851" s="30"/>
      <c r="D851" s="31" t="s">
        <v>1652</v>
      </c>
      <c r="E851" s="30"/>
      <c r="F851" s="61" t="s">
        <v>1651</v>
      </c>
      <c r="G851" s="45">
        <f>SUMIF($C850:$C2150,$D851,$G850:$G2150)</f>
        <v>629463</v>
      </c>
      <c r="H851" s="37" t="e">
        <f>VLOOKUP(F851,#REF!,2,0)</f>
        <v>#REF!</v>
      </c>
      <c r="I851" s="45"/>
      <c r="J851" s="36">
        <f>VLOOKUP(F851,'数据-全省决算数!'!$B:$C,2,0)</f>
        <v>757302</v>
      </c>
      <c r="K851" s="55" t="str">
        <f t="shared" si="41"/>
        <v/>
      </c>
      <c r="L851" s="47" t="e">
        <f t="shared" si="39"/>
        <v>#REF!</v>
      </c>
      <c r="M851" s="47" t="str">
        <f t="shared" si="40"/>
        <v>是</v>
      </c>
    </row>
    <row r="852" s="11" customFormat="1" ht="18.95" customHeight="1" spans="1:13">
      <c r="A852" s="29" t="s">
        <v>165</v>
      </c>
      <c r="B852" s="30" t="s">
        <v>165</v>
      </c>
      <c r="C852" s="700" t="s">
        <v>1652</v>
      </c>
      <c r="D852" s="31" t="s">
        <v>1653</v>
      </c>
      <c r="E852" s="30" t="s">
        <v>176</v>
      </c>
      <c r="F852" s="62" t="s">
        <v>170</v>
      </c>
      <c r="G852" s="36">
        <v>49957</v>
      </c>
      <c r="H852" s="37" t="e">
        <f>VLOOKUP(F852,#REF!,2,0)</f>
        <v>#REF!</v>
      </c>
      <c r="I852" s="36"/>
      <c r="J852" s="36">
        <f>VLOOKUP(F852,'数据-全省决算数!'!$B:$C,2,0)</f>
        <v>75262</v>
      </c>
      <c r="K852" s="49" t="str">
        <f t="shared" si="41"/>
        <v/>
      </c>
      <c r="L852" s="47" t="e">
        <f t="shared" si="39"/>
        <v>#REF!</v>
      </c>
      <c r="M852" s="47" t="str">
        <f t="shared" si="40"/>
        <v>是</v>
      </c>
    </row>
    <row r="853" s="11" customFormat="1" ht="18.95" customHeight="1" spans="1:13">
      <c r="A853" s="29" t="s">
        <v>165</v>
      </c>
      <c r="B853" s="30" t="s">
        <v>165</v>
      </c>
      <c r="C853" s="700" t="s">
        <v>1652</v>
      </c>
      <c r="D853" s="31" t="s">
        <v>1654</v>
      </c>
      <c r="E853" s="30" t="s">
        <v>176</v>
      </c>
      <c r="F853" s="62" t="s">
        <v>172</v>
      </c>
      <c r="G853" s="36">
        <v>3164</v>
      </c>
      <c r="H853" s="37" t="e">
        <f>VLOOKUP(F853,#REF!,2,0)</f>
        <v>#REF!</v>
      </c>
      <c r="I853" s="36"/>
      <c r="J853" s="36">
        <f>VLOOKUP(F853,'数据-全省决算数!'!$B:$C,2,0)</f>
        <v>10673</v>
      </c>
      <c r="K853" s="49" t="str">
        <f t="shared" si="41"/>
        <v/>
      </c>
      <c r="L853" s="47" t="e">
        <f t="shared" si="39"/>
        <v>#REF!</v>
      </c>
      <c r="M853" s="47" t="str">
        <f t="shared" si="40"/>
        <v>是</v>
      </c>
    </row>
    <row r="854" s="11" customFormat="1" ht="18.95" customHeight="1" spans="1:13">
      <c r="A854" s="29" t="s">
        <v>165</v>
      </c>
      <c r="B854" s="30" t="s">
        <v>165</v>
      </c>
      <c r="C854" s="700" t="s">
        <v>1652</v>
      </c>
      <c r="D854" s="31" t="s">
        <v>1655</v>
      </c>
      <c r="E854" s="30" t="s">
        <v>176</v>
      </c>
      <c r="F854" s="60" t="s">
        <v>174</v>
      </c>
      <c r="G854" s="36">
        <v>185</v>
      </c>
      <c r="H854" s="37" t="e">
        <f>VLOOKUP(F854,#REF!,2,0)</f>
        <v>#REF!</v>
      </c>
      <c r="I854" s="36"/>
      <c r="J854" s="36">
        <f>VLOOKUP(F854,'数据-全省决算数!'!$B:$C,2,0)</f>
        <v>802</v>
      </c>
      <c r="K854" s="49" t="str">
        <f t="shared" si="41"/>
        <v/>
      </c>
      <c r="L854" s="47" t="e">
        <f t="shared" si="39"/>
        <v>#REF!</v>
      </c>
      <c r="M854" s="47" t="str">
        <f t="shared" si="40"/>
        <v>是</v>
      </c>
    </row>
    <row r="855" s="11" customFormat="1" ht="18.95" customHeight="1" spans="1:13">
      <c r="A855" s="29" t="s">
        <v>165</v>
      </c>
      <c r="B855" s="30" t="s">
        <v>165</v>
      </c>
      <c r="C855" s="700" t="s">
        <v>1652</v>
      </c>
      <c r="D855" s="31" t="s">
        <v>1657</v>
      </c>
      <c r="E855" s="30" t="s">
        <v>176</v>
      </c>
      <c r="F855" s="60" t="s">
        <v>1656</v>
      </c>
      <c r="G855" s="36">
        <v>101063</v>
      </c>
      <c r="H855" s="37" t="e">
        <f>VLOOKUP(F855,#REF!,2,0)</f>
        <v>#REF!</v>
      </c>
      <c r="I855" s="36"/>
      <c r="J855" s="36">
        <f>VLOOKUP(F855,'数据-全省决算数!'!$B:$C,2,0)</f>
        <v>130417</v>
      </c>
      <c r="K855" s="49" t="str">
        <f t="shared" si="41"/>
        <v/>
      </c>
      <c r="L855" s="47" t="e">
        <f t="shared" si="39"/>
        <v>#REF!</v>
      </c>
      <c r="M855" s="47" t="str">
        <f t="shared" si="40"/>
        <v>是</v>
      </c>
    </row>
    <row r="856" s="11" customFormat="1" ht="18.95" customHeight="1" spans="1:13">
      <c r="A856" s="29" t="s">
        <v>165</v>
      </c>
      <c r="B856" s="30"/>
      <c r="C856" s="700" t="s">
        <v>1652</v>
      </c>
      <c r="D856" s="31" t="s">
        <v>1659</v>
      </c>
      <c r="E856" s="30" t="s">
        <v>176</v>
      </c>
      <c r="F856" s="60" t="s">
        <v>1658</v>
      </c>
      <c r="G856" s="36">
        <v>65742</v>
      </c>
      <c r="H856" s="37" t="e">
        <f>VLOOKUP(F856,#REF!,2,0)</f>
        <v>#REF!</v>
      </c>
      <c r="I856" s="36"/>
      <c r="J856" s="36">
        <f>VLOOKUP(F856,'数据-全省决算数!'!$B:$C,2,0)</f>
        <v>72319</v>
      </c>
      <c r="K856" s="49" t="str">
        <f t="shared" si="41"/>
        <v/>
      </c>
      <c r="L856" s="47" t="e">
        <f t="shared" si="39"/>
        <v>#REF!</v>
      </c>
      <c r="M856" s="47" t="str">
        <f t="shared" si="40"/>
        <v>是</v>
      </c>
    </row>
    <row r="857" s="11" customFormat="1" ht="18.95" customHeight="1" spans="1:13">
      <c r="A857" s="29" t="s">
        <v>165</v>
      </c>
      <c r="B857" s="30" t="s">
        <v>165</v>
      </c>
      <c r="C857" s="700" t="s">
        <v>1652</v>
      </c>
      <c r="D857" s="31" t="s">
        <v>1661</v>
      </c>
      <c r="E857" s="30" t="s">
        <v>176</v>
      </c>
      <c r="F857" s="60" t="s">
        <v>1660</v>
      </c>
      <c r="G857" s="36">
        <v>5897</v>
      </c>
      <c r="H857" s="37" t="e">
        <f>VLOOKUP(F857,#REF!,2,0)</f>
        <v>#REF!</v>
      </c>
      <c r="I857" s="36"/>
      <c r="J857" s="36">
        <f>VLOOKUP(F857,'数据-全省决算数!'!$B:$C,2,0)</f>
        <v>4104</v>
      </c>
      <c r="K857" s="49" t="str">
        <f t="shared" si="41"/>
        <v/>
      </c>
      <c r="L857" s="47" t="e">
        <f t="shared" si="39"/>
        <v>#REF!</v>
      </c>
      <c r="M857" s="47" t="str">
        <f t="shared" si="40"/>
        <v>是</v>
      </c>
    </row>
    <row r="858" s="11" customFormat="1" ht="18.95" customHeight="1" spans="1:13">
      <c r="A858" s="29" t="s">
        <v>165</v>
      </c>
      <c r="B858" s="30" t="s">
        <v>165</v>
      </c>
      <c r="C858" s="700" t="s">
        <v>1652</v>
      </c>
      <c r="D858" s="31" t="s">
        <v>1663</v>
      </c>
      <c r="E858" s="30" t="s">
        <v>176</v>
      </c>
      <c r="F858" s="60" t="s">
        <v>1662</v>
      </c>
      <c r="G858" s="36">
        <v>2710</v>
      </c>
      <c r="H858" s="37" t="e">
        <f>VLOOKUP(F858,#REF!,2,0)</f>
        <v>#REF!</v>
      </c>
      <c r="I858" s="36"/>
      <c r="J858" s="36">
        <f>VLOOKUP(F858,'数据-全省决算数!'!$B:$C,2,0)</f>
        <v>9439</v>
      </c>
      <c r="K858" s="49" t="str">
        <f t="shared" si="41"/>
        <v/>
      </c>
      <c r="L858" s="47" t="e">
        <f t="shared" si="39"/>
        <v>#REF!</v>
      </c>
      <c r="M858" s="47" t="str">
        <f t="shared" si="40"/>
        <v>是</v>
      </c>
    </row>
    <row r="859" s="11" customFormat="1" ht="18.95" customHeight="1" spans="1:13">
      <c r="A859" s="29" t="s">
        <v>165</v>
      </c>
      <c r="B859" s="30" t="s">
        <v>165</v>
      </c>
      <c r="C859" s="700" t="s">
        <v>1652</v>
      </c>
      <c r="D859" s="31" t="s">
        <v>1665</v>
      </c>
      <c r="E859" s="30" t="s">
        <v>176</v>
      </c>
      <c r="F859" s="60" t="s">
        <v>1664</v>
      </c>
      <c r="G859" s="36">
        <v>766</v>
      </c>
      <c r="H859" s="37" t="e">
        <f>VLOOKUP(F859,#REF!,2,0)</f>
        <v>#REF!</v>
      </c>
      <c r="I859" s="36"/>
      <c r="J859" s="36">
        <f>VLOOKUP(F859,'数据-全省决算数!'!$B:$C,2,0)</f>
        <v>1664</v>
      </c>
      <c r="K859" s="49" t="str">
        <f t="shared" si="41"/>
        <v/>
      </c>
      <c r="L859" s="47" t="e">
        <f t="shared" si="39"/>
        <v>#REF!</v>
      </c>
      <c r="M859" s="47" t="str">
        <f t="shared" si="40"/>
        <v>是</v>
      </c>
    </row>
    <row r="860" s="11" customFormat="1" ht="18.95" customHeight="1" spans="1:13">
      <c r="A860" s="29" t="s">
        <v>165</v>
      </c>
      <c r="B860" s="30" t="s">
        <v>165</v>
      </c>
      <c r="C860" s="700" t="s">
        <v>1652</v>
      </c>
      <c r="D860" s="31" t="s">
        <v>1667</v>
      </c>
      <c r="E860" s="30" t="s">
        <v>176</v>
      </c>
      <c r="F860" s="60" t="s">
        <v>1666</v>
      </c>
      <c r="G860" s="36">
        <v>182020</v>
      </c>
      <c r="H860" s="37" t="e">
        <f>VLOOKUP(F860,#REF!,2,0)</f>
        <v>#REF!</v>
      </c>
      <c r="I860" s="36"/>
      <c r="J860" s="36">
        <f>VLOOKUP(F860,'数据-全省决算数!'!$B:$C,2,0)</f>
        <v>179490</v>
      </c>
      <c r="K860" s="49" t="str">
        <f t="shared" si="41"/>
        <v/>
      </c>
      <c r="L860" s="47" t="e">
        <f t="shared" si="39"/>
        <v>#REF!</v>
      </c>
      <c r="M860" s="47" t="str">
        <f t="shared" si="40"/>
        <v>是</v>
      </c>
    </row>
    <row r="861" s="11" customFormat="1" ht="18.95" customHeight="1" spans="1:13">
      <c r="A861" s="29" t="s">
        <v>165</v>
      </c>
      <c r="B861" s="30" t="s">
        <v>165</v>
      </c>
      <c r="C861" s="700" t="s">
        <v>1652</v>
      </c>
      <c r="D861" s="31" t="s">
        <v>1669</v>
      </c>
      <c r="E861" s="30" t="s">
        <v>176</v>
      </c>
      <c r="F861" s="60" t="s">
        <v>1668</v>
      </c>
      <c r="G861" s="36">
        <v>6223</v>
      </c>
      <c r="H861" s="37" t="e">
        <f>VLOOKUP(F861,#REF!,2,0)</f>
        <v>#REF!</v>
      </c>
      <c r="I861" s="36"/>
      <c r="J861" s="36">
        <f>VLOOKUP(F861,'数据-全省决算数!'!$B:$C,2,0)</f>
        <v>7890</v>
      </c>
      <c r="K861" s="49" t="str">
        <f t="shared" si="41"/>
        <v/>
      </c>
      <c r="L861" s="47" t="e">
        <f t="shared" si="39"/>
        <v>#REF!</v>
      </c>
      <c r="M861" s="47" t="str">
        <f t="shared" si="40"/>
        <v>是</v>
      </c>
    </row>
    <row r="862" s="11" customFormat="1" ht="18.95" customHeight="1" spans="1:13">
      <c r="A862" s="29" t="s">
        <v>165</v>
      </c>
      <c r="B862" s="30" t="s">
        <v>165</v>
      </c>
      <c r="C862" s="700" t="s">
        <v>1652</v>
      </c>
      <c r="D862" s="31" t="s">
        <v>1671</v>
      </c>
      <c r="E862" s="30" t="s">
        <v>176</v>
      </c>
      <c r="F862" s="60" t="s">
        <v>1670</v>
      </c>
      <c r="G862" s="36">
        <v>9167</v>
      </c>
      <c r="H862" s="37" t="e">
        <f>VLOOKUP(F862,#REF!,2,0)</f>
        <v>#REF!</v>
      </c>
      <c r="I862" s="36"/>
      <c r="J862" s="36">
        <f>VLOOKUP(F862,'数据-全省决算数!'!$B:$C,2,0)</f>
        <v>7323</v>
      </c>
      <c r="K862" s="49" t="str">
        <f t="shared" si="41"/>
        <v/>
      </c>
      <c r="L862" s="47" t="e">
        <f t="shared" si="39"/>
        <v>#REF!</v>
      </c>
      <c r="M862" s="47" t="str">
        <f t="shared" si="40"/>
        <v>是</v>
      </c>
    </row>
    <row r="863" s="11" customFormat="1" ht="18.95" customHeight="1" spans="1:13">
      <c r="A863" s="29" t="s">
        <v>165</v>
      </c>
      <c r="B863" s="30" t="s">
        <v>165</v>
      </c>
      <c r="C863" s="700" t="s">
        <v>1652</v>
      </c>
      <c r="D863" s="31" t="s">
        <v>1673</v>
      </c>
      <c r="E863" s="30" t="s">
        <v>176</v>
      </c>
      <c r="F863" s="60" t="s">
        <v>1672</v>
      </c>
      <c r="G863" s="36">
        <v>12168</v>
      </c>
      <c r="H863" s="37" t="e">
        <f>VLOOKUP(F863,#REF!,2,0)</f>
        <v>#REF!</v>
      </c>
      <c r="I863" s="36"/>
      <c r="J863" s="36">
        <f>VLOOKUP(F863,'数据-全省决算数!'!$B:$C,2,0)</f>
        <v>7248</v>
      </c>
      <c r="K863" s="49" t="str">
        <f t="shared" si="41"/>
        <v/>
      </c>
      <c r="L863" s="47" t="e">
        <f t="shared" si="39"/>
        <v>#REF!</v>
      </c>
      <c r="M863" s="47" t="str">
        <f t="shared" si="40"/>
        <v>是</v>
      </c>
    </row>
    <row r="864" s="11" customFormat="1" ht="18.95" customHeight="1" spans="1:13">
      <c r="A864" s="29" t="s">
        <v>165</v>
      </c>
      <c r="B864" s="30" t="s">
        <v>165</v>
      </c>
      <c r="C864" s="700" t="s">
        <v>1652</v>
      </c>
      <c r="D864" s="31" t="s">
        <v>1675</v>
      </c>
      <c r="E864" s="30" t="s">
        <v>176</v>
      </c>
      <c r="F864" s="60" t="s">
        <v>1674</v>
      </c>
      <c r="G864" s="36">
        <v>27803</v>
      </c>
      <c r="H864" s="37" t="e">
        <f>VLOOKUP(F864,#REF!,2,0)</f>
        <v>#REF!</v>
      </c>
      <c r="I864" s="36"/>
      <c r="J864" s="36">
        <f>VLOOKUP(F864,'数据-全省决算数!'!$B:$C,2,0)</f>
        <v>28452</v>
      </c>
      <c r="K864" s="49" t="str">
        <f t="shared" si="41"/>
        <v/>
      </c>
      <c r="L864" s="47" t="e">
        <f t="shared" si="39"/>
        <v>#REF!</v>
      </c>
      <c r="M864" s="47" t="str">
        <f t="shared" si="40"/>
        <v>是</v>
      </c>
    </row>
    <row r="865" s="11" customFormat="1" ht="18.95" customHeight="1" spans="1:13">
      <c r="A865" s="29" t="s">
        <v>165</v>
      </c>
      <c r="B865" s="30" t="s">
        <v>165</v>
      </c>
      <c r="C865" s="700" t="s">
        <v>1652</v>
      </c>
      <c r="D865" s="31" t="s">
        <v>1677</v>
      </c>
      <c r="E865" s="30" t="s">
        <v>176</v>
      </c>
      <c r="F865" s="60" t="s">
        <v>1676</v>
      </c>
      <c r="G865" s="36">
        <v>426</v>
      </c>
      <c r="H865" s="37" t="e">
        <f>VLOOKUP(F865,#REF!,2,0)</f>
        <v>#REF!</v>
      </c>
      <c r="I865" s="36"/>
      <c r="J865" s="36">
        <f>VLOOKUP(F865,'数据-全省决算数!'!$B:$C,2,0)</f>
        <v>201</v>
      </c>
      <c r="K865" s="49" t="str">
        <f t="shared" si="41"/>
        <v/>
      </c>
      <c r="L865" s="47" t="e">
        <f t="shared" si="39"/>
        <v>#REF!</v>
      </c>
      <c r="M865" s="47" t="str">
        <f t="shared" si="40"/>
        <v>是</v>
      </c>
    </row>
    <row r="866" s="11" customFormat="1" ht="18.95" customHeight="1" spans="1:13">
      <c r="A866" s="29" t="s">
        <v>165</v>
      </c>
      <c r="B866" s="30" t="s">
        <v>165</v>
      </c>
      <c r="C866" s="700" t="s">
        <v>1652</v>
      </c>
      <c r="D866" s="31" t="s">
        <v>1679</v>
      </c>
      <c r="E866" s="30" t="s">
        <v>176</v>
      </c>
      <c r="F866" s="60" t="s">
        <v>1678</v>
      </c>
      <c r="G866" s="36">
        <v>53</v>
      </c>
      <c r="H866" s="37" t="e">
        <f>VLOOKUP(F866,#REF!,2,0)</f>
        <v>#REF!</v>
      </c>
      <c r="I866" s="36"/>
      <c r="J866" s="36">
        <f>VLOOKUP(F866,'数据-全省决算数!'!$B:$C,2,0)</f>
        <v>2</v>
      </c>
      <c r="K866" s="49" t="str">
        <f t="shared" si="41"/>
        <v/>
      </c>
      <c r="L866" s="47" t="e">
        <f t="shared" si="39"/>
        <v>#REF!</v>
      </c>
      <c r="M866" s="47" t="str">
        <f t="shared" si="40"/>
        <v>是</v>
      </c>
    </row>
    <row r="867" s="11" customFormat="1" ht="18.95" customHeight="1" spans="1:13">
      <c r="A867" s="29" t="s">
        <v>165</v>
      </c>
      <c r="B867" s="30" t="s">
        <v>165</v>
      </c>
      <c r="C867" s="700" t="s">
        <v>1652</v>
      </c>
      <c r="D867" s="31" t="s">
        <v>1681</v>
      </c>
      <c r="E867" s="30" t="s">
        <v>176</v>
      </c>
      <c r="F867" s="60" t="s">
        <v>1680</v>
      </c>
      <c r="G867" s="36">
        <v>1</v>
      </c>
      <c r="H867" s="37" t="e">
        <f>VLOOKUP(F867,#REF!,2,0)</f>
        <v>#REF!</v>
      </c>
      <c r="I867" s="36"/>
      <c r="J867" s="36">
        <f>VLOOKUP(F867,'数据-全省决算数!'!$B:$C,2,0)</f>
        <v>1</v>
      </c>
      <c r="K867" s="49" t="str">
        <f t="shared" si="41"/>
        <v/>
      </c>
      <c r="L867" s="47" t="e">
        <f t="shared" si="39"/>
        <v>#REF!</v>
      </c>
      <c r="M867" s="47" t="str">
        <f t="shared" si="40"/>
        <v>是</v>
      </c>
    </row>
    <row r="868" s="11" customFormat="1" ht="18.95" customHeight="1" spans="1:13">
      <c r="A868" s="29" t="s">
        <v>165</v>
      </c>
      <c r="B868" s="30" t="s">
        <v>165</v>
      </c>
      <c r="C868" s="700" t="s">
        <v>1652</v>
      </c>
      <c r="D868" s="31" t="s">
        <v>1683</v>
      </c>
      <c r="E868" s="30" t="s">
        <v>176</v>
      </c>
      <c r="F868" s="60" t="s">
        <v>1682</v>
      </c>
      <c r="G868" s="36">
        <v>288</v>
      </c>
      <c r="H868" s="37" t="e">
        <f>VLOOKUP(F868,#REF!,2,0)</f>
        <v>#REF!</v>
      </c>
      <c r="I868" s="36"/>
      <c r="J868" s="36">
        <f>VLOOKUP(F868,'数据-全省决算数!'!$B:$C,2,0)</f>
        <v>315</v>
      </c>
      <c r="K868" s="49" t="str">
        <f t="shared" si="41"/>
        <v/>
      </c>
      <c r="L868" s="47" t="e">
        <f t="shared" si="39"/>
        <v>#REF!</v>
      </c>
      <c r="M868" s="47" t="str">
        <f t="shared" si="40"/>
        <v>是</v>
      </c>
    </row>
    <row r="869" s="11" customFormat="1" ht="18.95" customHeight="1" spans="1:13">
      <c r="A869" s="29" t="s">
        <v>165</v>
      </c>
      <c r="B869" s="30" t="s">
        <v>165</v>
      </c>
      <c r="C869" s="700" t="s">
        <v>1652</v>
      </c>
      <c r="D869" s="31" t="s">
        <v>1685</v>
      </c>
      <c r="E869" s="30" t="s">
        <v>176</v>
      </c>
      <c r="F869" s="60" t="s">
        <v>1684</v>
      </c>
      <c r="G869" s="36">
        <v>0</v>
      </c>
      <c r="H869" s="36">
        <v>0</v>
      </c>
      <c r="I869" s="36"/>
      <c r="J869" s="36"/>
      <c r="K869" s="49" t="str">
        <f t="shared" si="41"/>
        <v/>
      </c>
      <c r="L869" s="47" t="str">
        <f t="shared" si="39"/>
        <v>否</v>
      </c>
      <c r="M869" s="47" t="str">
        <f t="shared" si="40"/>
        <v>是</v>
      </c>
    </row>
    <row r="870" s="11" customFormat="1" ht="18.95" customHeight="1" spans="1:13">
      <c r="A870" s="29" t="s">
        <v>165</v>
      </c>
      <c r="B870" s="30" t="s">
        <v>165</v>
      </c>
      <c r="C870" s="700" t="s">
        <v>1652</v>
      </c>
      <c r="D870" s="31" t="s">
        <v>1687</v>
      </c>
      <c r="E870" s="30" t="s">
        <v>176</v>
      </c>
      <c r="F870" s="60" t="s">
        <v>1686</v>
      </c>
      <c r="G870" s="36">
        <v>38300</v>
      </c>
      <c r="H870" s="37" t="e">
        <f>VLOOKUP(F870,#REF!,2,0)</f>
        <v>#REF!</v>
      </c>
      <c r="I870" s="36"/>
      <c r="J870" s="36">
        <f>VLOOKUP(F870,'数据-全省决算数!'!$B:$C,2,0)</f>
        <v>41346</v>
      </c>
      <c r="K870" s="49" t="str">
        <f t="shared" si="41"/>
        <v/>
      </c>
      <c r="L870" s="47" t="e">
        <f t="shared" si="39"/>
        <v>#REF!</v>
      </c>
      <c r="M870" s="47" t="str">
        <f t="shared" si="40"/>
        <v>是</v>
      </c>
    </row>
    <row r="871" s="11" customFormat="1" ht="18.95" customHeight="1" spans="1:13">
      <c r="A871" s="29" t="s">
        <v>165</v>
      </c>
      <c r="B871" s="30" t="s">
        <v>165</v>
      </c>
      <c r="C871" s="700" t="s">
        <v>1652</v>
      </c>
      <c r="D871" s="31" t="s">
        <v>1689</v>
      </c>
      <c r="E871" s="30" t="s">
        <v>176</v>
      </c>
      <c r="F871" s="60" t="s">
        <v>1688</v>
      </c>
      <c r="G871" s="36">
        <v>200</v>
      </c>
      <c r="H871" s="37" t="e">
        <f>VLOOKUP(F871,#REF!,2,0)</f>
        <v>#REF!</v>
      </c>
      <c r="I871" s="36"/>
      <c r="J871" s="36">
        <f>VLOOKUP(F871,'数据-全省决算数!'!$B:$C,2,0)</f>
        <v>744</v>
      </c>
      <c r="K871" s="49" t="str">
        <f t="shared" si="41"/>
        <v/>
      </c>
      <c r="L871" s="47" t="e">
        <f t="shared" si="39"/>
        <v>#REF!</v>
      </c>
      <c r="M871" s="47" t="str">
        <f t="shared" si="40"/>
        <v>是</v>
      </c>
    </row>
    <row r="872" s="11" customFormat="1" ht="18.95" customHeight="1" spans="1:13">
      <c r="A872" s="29" t="s">
        <v>165</v>
      </c>
      <c r="B872" s="30" t="s">
        <v>165</v>
      </c>
      <c r="C872" s="700" t="s">
        <v>1652</v>
      </c>
      <c r="D872" s="31" t="s">
        <v>1691</v>
      </c>
      <c r="E872" s="30" t="s">
        <v>176</v>
      </c>
      <c r="F872" s="60" t="s">
        <v>1690</v>
      </c>
      <c r="G872" s="36">
        <v>81</v>
      </c>
      <c r="H872" s="37" t="e">
        <f>VLOOKUP(F872,#REF!,2,0)</f>
        <v>#REF!</v>
      </c>
      <c r="I872" s="36"/>
      <c r="J872" s="36">
        <f>VLOOKUP(F872,'数据-全省决算数!'!$B:$C,2,0)</f>
        <v>220</v>
      </c>
      <c r="K872" s="49" t="str">
        <f t="shared" si="41"/>
        <v/>
      </c>
      <c r="L872" s="47" t="e">
        <f t="shared" si="39"/>
        <v>#REF!</v>
      </c>
      <c r="M872" s="47" t="str">
        <f t="shared" si="40"/>
        <v>是</v>
      </c>
    </row>
    <row r="873" s="11" customFormat="1" ht="18.95" customHeight="1" spans="1:13">
      <c r="A873" s="29" t="s">
        <v>165</v>
      </c>
      <c r="B873" s="30" t="s">
        <v>165</v>
      </c>
      <c r="C873" s="700" t="s">
        <v>1652</v>
      </c>
      <c r="D873" s="31" t="s">
        <v>1693</v>
      </c>
      <c r="E873" s="30" t="s">
        <v>176</v>
      </c>
      <c r="F873" s="60" t="s">
        <v>1692</v>
      </c>
      <c r="G873" s="36">
        <v>17</v>
      </c>
      <c r="H873" s="37" t="e">
        <f>VLOOKUP(F873,#REF!,2,0)</f>
        <v>#REF!</v>
      </c>
      <c r="I873" s="36"/>
      <c r="J873" s="36">
        <f>VLOOKUP(F873,'数据-全省决算数!'!$B:$C,2,0)</f>
        <v>17</v>
      </c>
      <c r="K873" s="49" t="str">
        <f t="shared" si="41"/>
        <v/>
      </c>
      <c r="L873" s="47" t="e">
        <f t="shared" si="39"/>
        <v>#REF!</v>
      </c>
      <c r="M873" s="47" t="str">
        <f t="shared" si="40"/>
        <v>是</v>
      </c>
    </row>
    <row r="874" s="11" customFormat="1" ht="18.95" customHeight="1" spans="1:13">
      <c r="A874" s="29" t="s">
        <v>165</v>
      </c>
      <c r="B874" s="30" t="s">
        <v>165</v>
      </c>
      <c r="C874" s="700" t="s">
        <v>1652</v>
      </c>
      <c r="D874" s="31" t="s">
        <v>1695</v>
      </c>
      <c r="E874" s="30" t="s">
        <v>176</v>
      </c>
      <c r="F874" s="60" t="s">
        <v>1694</v>
      </c>
      <c r="G874" s="36">
        <v>391</v>
      </c>
      <c r="H874" s="37" t="e">
        <f>VLOOKUP(F874,#REF!,2,0)</f>
        <v>#REF!</v>
      </c>
      <c r="I874" s="36"/>
      <c r="J874" s="36">
        <f>VLOOKUP(F874,'数据-全省决算数!'!$B:$C,2,0)</f>
        <v>50</v>
      </c>
      <c r="K874" s="49" t="str">
        <f t="shared" si="41"/>
        <v/>
      </c>
      <c r="L874" s="47" t="e">
        <f t="shared" si="39"/>
        <v>#REF!</v>
      </c>
      <c r="M874" s="47" t="str">
        <f t="shared" si="40"/>
        <v>是</v>
      </c>
    </row>
    <row r="875" s="11" customFormat="1" ht="18.95" customHeight="1" spans="1:13">
      <c r="A875" s="29" t="s">
        <v>165</v>
      </c>
      <c r="B875" s="30" t="s">
        <v>165</v>
      </c>
      <c r="C875" s="700" t="s">
        <v>1652</v>
      </c>
      <c r="D875" s="31" t="s">
        <v>1697</v>
      </c>
      <c r="E875" s="30" t="s">
        <v>176</v>
      </c>
      <c r="F875" s="60" t="s">
        <v>1696</v>
      </c>
      <c r="G875" s="36">
        <v>15998</v>
      </c>
      <c r="H875" s="37" t="e">
        <f>VLOOKUP(F875,#REF!,2,0)</f>
        <v>#REF!</v>
      </c>
      <c r="I875" s="36"/>
      <c r="J875" s="36">
        <f>VLOOKUP(F875,'数据-全省决算数!'!$B:$C,2,0)</f>
        <v>12039</v>
      </c>
      <c r="K875" s="49" t="str">
        <f t="shared" si="41"/>
        <v/>
      </c>
      <c r="L875" s="47" t="e">
        <f t="shared" si="39"/>
        <v>#REF!</v>
      </c>
      <c r="M875" s="47" t="str">
        <f t="shared" si="40"/>
        <v>是</v>
      </c>
    </row>
    <row r="876" s="11" customFormat="1" ht="18.95" customHeight="1" spans="1:13">
      <c r="A876" s="29" t="s">
        <v>165</v>
      </c>
      <c r="B876" s="30" t="s">
        <v>165</v>
      </c>
      <c r="C876" s="700" t="s">
        <v>1652</v>
      </c>
      <c r="D876" s="31" t="s">
        <v>1699</v>
      </c>
      <c r="E876" s="30" t="s">
        <v>176</v>
      </c>
      <c r="F876" s="60" t="s">
        <v>1698</v>
      </c>
      <c r="G876" s="36">
        <v>3026</v>
      </c>
      <c r="H876" s="37" t="e">
        <f>VLOOKUP(F876,#REF!,2,0)</f>
        <v>#REF!</v>
      </c>
      <c r="I876" s="36"/>
      <c r="J876" s="36">
        <f>VLOOKUP(F876,'数据-全省决算数!'!$B:$C,2,0)</f>
        <v>2649</v>
      </c>
      <c r="K876" s="49" t="str">
        <f t="shared" si="41"/>
        <v/>
      </c>
      <c r="L876" s="47" t="e">
        <f t="shared" si="39"/>
        <v>#REF!</v>
      </c>
      <c r="M876" s="47" t="str">
        <f t="shared" si="40"/>
        <v>是</v>
      </c>
    </row>
    <row r="877" s="11" customFormat="1" ht="18.95" customHeight="1" spans="1:13">
      <c r="A877" s="29" t="s">
        <v>165</v>
      </c>
      <c r="B877" s="30" t="s">
        <v>165</v>
      </c>
      <c r="C877" s="700" t="s">
        <v>1652</v>
      </c>
      <c r="D877" s="31" t="s">
        <v>1701</v>
      </c>
      <c r="E877" s="30" t="s">
        <v>176</v>
      </c>
      <c r="F877" s="60" t="s">
        <v>1700</v>
      </c>
      <c r="G877" s="36">
        <v>7970</v>
      </c>
      <c r="H877" s="37" t="e">
        <f>VLOOKUP(F877,#REF!,2,0)</f>
        <v>#REF!</v>
      </c>
      <c r="I877" s="36"/>
      <c r="J877" s="36">
        <f>VLOOKUP(F877,'数据-全省决算数!'!$B:$C,2,0)</f>
        <v>11954</v>
      </c>
      <c r="K877" s="49" t="str">
        <f t="shared" si="41"/>
        <v/>
      </c>
      <c r="L877" s="47" t="e">
        <f t="shared" si="39"/>
        <v>#REF!</v>
      </c>
      <c r="M877" s="47" t="str">
        <f t="shared" si="40"/>
        <v>是</v>
      </c>
    </row>
    <row r="878" s="11" customFormat="1" ht="18.95" customHeight="1" spans="1:13">
      <c r="A878" s="29" t="s">
        <v>165</v>
      </c>
      <c r="B878" s="30" t="s">
        <v>165</v>
      </c>
      <c r="C878" s="700" t="s">
        <v>1652</v>
      </c>
      <c r="D878" s="31" t="s">
        <v>1703</v>
      </c>
      <c r="E878" s="30" t="s">
        <v>176</v>
      </c>
      <c r="F878" s="60" t="s">
        <v>1702</v>
      </c>
      <c r="G878" s="36">
        <v>54556</v>
      </c>
      <c r="H878" s="37" t="e">
        <f>VLOOKUP(F878,#REF!,2,0)</f>
        <v>#REF!</v>
      </c>
      <c r="I878" s="36"/>
      <c r="J878" s="36">
        <f>VLOOKUP(F878,'数据-全省决算数!'!$B:$C,2,0)</f>
        <v>57213</v>
      </c>
      <c r="K878" s="49" t="str">
        <f t="shared" si="41"/>
        <v/>
      </c>
      <c r="L878" s="47" t="e">
        <f t="shared" si="39"/>
        <v>#REF!</v>
      </c>
      <c r="M878" s="47" t="str">
        <f t="shared" si="40"/>
        <v>是</v>
      </c>
    </row>
    <row r="879" s="11" customFormat="1" ht="18.95" customHeight="1" spans="1:13">
      <c r="A879" s="29" t="s">
        <v>165</v>
      </c>
      <c r="B879" s="30" t="s">
        <v>165</v>
      </c>
      <c r="C879" s="700" t="s">
        <v>1652</v>
      </c>
      <c r="D879" s="31" t="s">
        <v>1705</v>
      </c>
      <c r="E879" s="30" t="s">
        <v>176</v>
      </c>
      <c r="F879" s="60" t="s">
        <v>1704</v>
      </c>
      <c r="G879" s="36">
        <v>41291</v>
      </c>
      <c r="H879" s="37" t="e">
        <f>VLOOKUP(F879,#REF!,2,0)</f>
        <v>#REF!</v>
      </c>
      <c r="I879" s="36"/>
      <c r="J879" s="36">
        <f>VLOOKUP(F879,'数据-全省决算数!'!$B:$C,2,0)</f>
        <v>114268</v>
      </c>
      <c r="K879" s="49" t="str">
        <f t="shared" si="41"/>
        <v/>
      </c>
      <c r="L879" s="47" t="e">
        <f t="shared" si="39"/>
        <v>#REF!</v>
      </c>
      <c r="M879" s="47" t="str">
        <f t="shared" si="40"/>
        <v>是</v>
      </c>
    </row>
    <row r="880" s="11" customFormat="1" ht="18.95" customHeight="1" spans="1:13">
      <c r="A880" s="29" t="s">
        <v>165</v>
      </c>
      <c r="B880" s="700" t="s">
        <v>1596</v>
      </c>
      <c r="C880" s="30"/>
      <c r="D880" s="31" t="s">
        <v>1707</v>
      </c>
      <c r="E880" s="30"/>
      <c r="F880" s="61" t="s">
        <v>1706</v>
      </c>
      <c r="G880" s="45">
        <f>SUMIF($C879:$C2179,$D880,$G879:$G2179)</f>
        <v>1656853</v>
      </c>
      <c r="H880" s="37" t="e">
        <f>VLOOKUP(F880,#REF!,2,0)</f>
        <v>#REF!</v>
      </c>
      <c r="I880" s="45"/>
      <c r="J880" s="36">
        <f>VLOOKUP(F880,'数据-全省决算数!'!$B:$C,2,0)</f>
        <v>1663181</v>
      </c>
      <c r="K880" s="46" t="str">
        <f t="shared" si="41"/>
        <v/>
      </c>
      <c r="L880" s="47" t="e">
        <f t="shared" si="39"/>
        <v>#REF!</v>
      </c>
      <c r="M880" s="47" t="str">
        <f t="shared" si="40"/>
        <v>是</v>
      </c>
    </row>
    <row r="881" s="11" customFormat="1" ht="18.95" customHeight="1" spans="1:13">
      <c r="A881" s="29" t="s">
        <v>165</v>
      </c>
      <c r="B881" s="30" t="s">
        <v>165</v>
      </c>
      <c r="C881" s="700" t="s">
        <v>1707</v>
      </c>
      <c r="D881" s="31" t="s">
        <v>1708</v>
      </c>
      <c r="E881" s="30" t="s">
        <v>176</v>
      </c>
      <c r="F881" s="60" t="s">
        <v>170</v>
      </c>
      <c r="G881" s="36">
        <v>34120</v>
      </c>
      <c r="H881" s="37" t="e">
        <f>VLOOKUP(F881,#REF!,2,0)</f>
        <v>#REF!</v>
      </c>
      <c r="I881" s="36"/>
      <c r="J881" s="36">
        <f>VLOOKUP(F881,'数据-全省决算数!'!$B:$C,2,0)</f>
        <v>75262</v>
      </c>
      <c r="K881" s="49" t="str">
        <f t="shared" si="41"/>
        <v/>
      </c>
      <c r="L881" s="47" t="e">
        <f t="shared" si="39"/>
        <v>#REF!</v>
      </c>
      <c r="M881" s="47" t="str">
        <f t="shared" si="40"/>
        <v>是</v>
      </c>
    </row>
    <row r="882" s="11" customFormat="1" ht="18.95" customHeight="1" spans="1:13">
      <c r="A882" s="29" t="s">
        <v>165</v>
      </c>
      <c r="B882" s="30" t="s">
        <v>165</v>
      </c>
      <c r="C882" s="700" t="s">
        <v>1707</v>
      </c>
      <c r="D882" s="31" t="s">
        <v>1709</v>
      </c>
      <c r="E882" s="30" t="s">
        <v>176</v>
      </c>
      <c r="F882" s="39" t="s">
        <v>172</v>
      </c>
      <c r="G882" s="36">
        <v>6604</v>
      </c>
      <c r="H882" s="37" t="e">
        <f>VLOOKUP(F882,#REF!,2,0)</f>
        <v>#REF!</v>
      </c>
      <c r="I882" s="36"/>
      <c r="J882" s="36">
        <f>VLOOKUP(F882,'数据-全省决算数!'!$B:$C,2,0)</f>
        <v>10673</v>
      </c>
      <c r="K882" s="49" t="str">
        <f t="shared" si="41"/>
        <v/>
      </c>
      <c r="L882" s="47" t="e">
        <f t="shared" si="39"/>
        <v>#REF!</v>
      </c>
      <c r="M882" s="47" t="str">
        <f t="shared" si="40"/>
        <v>是</v>
      </c>
    </row>
    <row r="883" s="11" customFormat="1" ht="18.95" customHeight="1" spans="1:13">
      <c r="A883" s="29" t="s">
        <v>165</v>
      </c>
      <c r="B883" s="30" t="s">
        <v>165</v>
      </c>
      <c r="C883" s="700" t="s">
        <v>1707</v>
      </c>
      <c r="D883" s="31" t="s">
        <v>1710</v>
      </c>
      <c r="E883" s="30" t="s">
        <v>176</v>
      </c>
      <c r="F883" s="60" t="s">
        <v>174</v>
      </c>
      <c r="G883" s="36">
        <v>1469</v>
      </c>
      <c r="H883" s="37" t="e">
        <f>VLOOKUP(F883,#REF!,2,0)</f>
        <v>#REF!</v>
      </c>
      <c r="I883" s="36"/>
      <c r="J883" s="36">
        <f>VLOOKUP(F883,'数据-全省决算数!'!$B:$C,2,0)</f>
        <v>802</v>
      </c>
      <c r="K883" s="49" t="str">
        <f t="shared" si="41"/>
        <v/>
      </c>
      <c r="L883" s="47" t="e">
        <f t="shared" si="39"/>
        <v>#REF!</v>
      </c>
      <c r="M883" s="47" t="str">
        <f t="shared" si="40"/>
        <v>是</v>
      </c>
    </row>
    <row r="884" s="11" customFormat="1" ht="18.95" customHeight="1" spans="1:13">
      <c r="A884" s="29" t="s">
        <v>165</v>
      </c>
      <c r="B884" s="30" t="s">
        <v>165</v>
      </c>
      <c r="C884" s="700" t="s">
        <v>1707</v>
      </c>
      <c r="D884" s="31" t="s">
        <v>1712</v>
      </c>
      <c r="E884" s="30" t="s">
        <v>176</v>
      </c>
      <c r="F884" s="60" t="s">
        <v>1711</v>
      </c>
      <c r="G884" s="36">
        <v>13704</v>
      </c>
      <c r="H884" s="37" t="e">
        <f>VLOOKUP(F884,#REF!,2,0)</f>
        <v>#REF!</v>
      </c>
      <c r="I884" s="36"/>
      <c r="J884" s="36">
        <f>VLOOKUP(F884,'数据-全省决算数!'!$B:$C,2,0)</f>
        <v>16641</v>
      </c>
      <c r="K884" s="49" t="str">
        <f t="shared" si="41"/>
        <v/>
      </c>
      <c r="L884" s="47" t="e">
        <f t="shared" si="39"/>
        <v>#REF!</v>
      </c>
      <c r="M884" s="47" t="str">
        <f t="shared" si="40"/>
        <v>是</v>
      </c>
    </row>
    <row r="885" s="11" customFormat="1" ht="18.95" customHeight="1" spans="1:13">
      <c r="A885" s="29" t="s">
        <v>165</v>
      </c>
      <c r="B885" s="30" t="s">
        <v>165</v>
      </c>
      <c r="C885" s="700" t="s">
        <v>1707</v>
      </c>
      <c r="D885" s="31" t="s">
        <v>1714</v>
      </c>
      <c r="E885" s="30" t="s">
        <v>176</v>
      </c>
      <c r="F885" s="60" t="s">
        <v>1713</v>
      </c>
      <c r="G885" s="36">
        <v>706504</v>
      </c>
      <c r="H885" s="37" t="e">
        <f>VLOOKUP(F885,#REF!,2,0)</f>
        <v>#REF!</v>
      </c>
      <c r="I885" s="36"/>
      <c r="J885" s="36">
        <f>VLOOKUP(F885,'数据-全省决算数!'!$B:$C,2,0)</f>
        <v>608627</v>
      </c>
      <c r="K885" s="49" t="str">
        <f t="shared" si="41"/>
        <v/>
      </c>
      <c r="L885" s="47" t="e">
        <f t="shared" si="39"/>
        <v>#REF!</v>
      </c>
      <c r="M885" s="47" t="str">
        <f t="shared" si="40"/>
        <v>是</v>
      </c>
    </row>
    <row r="886" s="11" customFormat="1" ht="18.95" customHeight="1" spans="1:13">
      <c r="A886" s="29" t="s">
        <v>165</v>
      </c>
      <c r="B886" s="30" t="s">
        <v>165</v>
      </c>
      <c r="C886" s="700" t="s">
        <v>1707</v>
      </c>
      <c r="D886" s="699" t="s">
        <v>1716</v>
      </c>
      <c r="E886" s="30" t="s">
        <v>176</v>
      </c>
      <c r="F886" s="60" t="s">
        <v>1715</v>
      </c>
      <c r="G886" s="36">
        <v>14240</v>
      </c>
      <c r="H886" s="37" t="e">
        <f>VLOOKUP(F886,#REF!,2,0)</f>
        <v>#REF!</v>
      </c>
      <c r="I886" s="36"/>
      <c r="J886" s="36">
        <f>VLOOKUP(F886,'数据-全省决算数!'!$B:$C,2,0)</f>
        <v>19153</v>
      </c>
      <c r="K886" s="49" t="str">
        <f t="shared" si="41"/>
        <v/>
      </c>
      <c r="L886" s="47" t="e">
        <f t="shared" si="39"/>
        <v>#REF!</v>
      </c>
      <c r="M886" s="47" t="str">
        <f t="shared" si="40"/>
        <v>是</v>
      </c>
    </row>
    <row r="887" s="11" customFormat="1" ht="18.95" customHeight="1" spans="1:13">
      <c r="A887" s="29" t="s">
        <v>165</v>
      </c>
      <c r="B887" s="30" t="s">
        <v>165</v>
      </c>
      <c r="C887" s="700" t="s">
        <v>1707</v>
      </c>
      <c r="D887" s="31" t="s">
        <v>1718</v>
      </c>
      <c r="E887" s="30" t="s">
        <v>176</v>
      </c>
      <c r="F887" s="60" t="s">
        <v>1717</v>
      </c>
      <c r="G887" s="36">
        <v>0</v>
      </c>
      <c r="H887" s="36">
        <v>0</v>
      </c>
      <c r="I887" s="36"/>
      <c r="J887" s="36"/>
      <c r="K887" s="49" t="str">
        <f t="shared" si="41"/>
        <v/>
      </c>
      <c r="L887" s="47" t="str">
        <f t="shared" si="39"/>
        <v>否</v>
      </c>
      <c r="M887" s="47" t="str">
        <f t="shared" si="40"/>
        <v>是</v>
      </c>
    </row>
    <row r="888" s="11" customFormat="1" ht="18.95" customHeight="1" spans="1:13">
      <c r="A888" s="29" t="s">
        <v>165</v>
      </c>
      <c r="B888" s="30"/>
      <c r="C888" s="700" t="s">
        <v>1707</v>
      </c>
      <c r="D888" s="31" t="s">
        <v>1720</v>
      </c>
      <c r="E888" s="30" t="s">
        <v>176</v>
      </c>
      <c r="F888" s="60" t="s">
        <v>1719</v>
      </c>
      <c r="G888" s="36">
        <v>22088</v>
      </c>
      <c r="H888" s="37" t="e">
        <f>VLOOKUP(F888,#REF!,2,0)</f>
        <v>#REF!</v>
      </c>
      <c r="I888" s="36"/>
      <c r="J888" s="36">
        <f>VLOOKUP(F888,'数据-全省决算数!'!$B:$C,2,0)</f>
        <v>20518</v>
      </c>
      <c r="K888" s="49" t="str">
        <f t="shared" si="41"/>
        <v/>
      </c>
      <c r="L888" s="47" t="e">
        <f t="shared" si="39"/>
        <v>#REF!</v>
      </c>
      <c r="M888" s="47" t="str">
        <f t="shared" si="40"/>
        <v>是</v>
      </c>
    </row>
    <row r="889" s="11" customFormat="1" ht="18.95" customHeight="1" spans="1:13">
      <c r="A889" s="29" t="s">
        <v>165</v>
      </c>
      <c r="B889" s="30" t="s">
        <v>165</v>
      </c>
      <c r="C889" s="700" t="s">
        <v>1707</v>
      </c>
      <c r="D889" s="31" t="s">
        <v>1722</v>
      </c>
      <c r="E889" s="30" t="s">
        <v>176</v>
      </c>
      <c r="F889" s="60" t="s">
        <v>1721</v>
      </c>
      <c r="G889" s="36">
        <v>1323</v>
      </c>
      <c r="H889" s="37" t="e">
        <f>VLOOKUP(F889,#REF!,2,0)</f>
        <v>#REF!</v>
      </c>
      <c r="I889" s="36"/>
      <c r="J889" s="36">
        <f>VLOOKUP(F889,'数据-全省决算数!'!$B:$C,2,0)</f>
        <v>1951</v>
      </c>
      <c r="K889" s="49" t="str">
        <f t="shared" si="41"/>
        <v/>
      </c>
      <c r="L889" s="47" t="e">
        <f t="shared" si="39"/>
        <v>#REF!</v>
      </c>
      <c r="M889" s="47" t="str">
        <f t="shared" si="40"/>
        <v>是</v>
      </c>
    </row>
    <row r="890" s="11" customFormat="1" ht="18.95" customHeight="1" spans="1:13">
      <c r="A890" s="29" t="s">
        <v>165</v>
      </c>
      <c r="B890" s="30" t="s">
        <v>165</v>
      </c>
      <c r="C890" s="700" t="s">
        <v>1707</v>
      </c>
      <c r="D890" s="31" t="s">
        <v>1724</v>
      </c>
      <c r="E890" s="30" t="s">
        <v>176</v>
      </c>
      <c r="F890" s="60" t="s">
        <v>1723</v>
      </c>
      <c r="G890" s="36">
        <v>33151</v>
      </c>
      <c r="H890" s="37" t="e">
        <f>VLOOKUP(F890,#REF!,2,0)</f>
        <v>#REF!</v>
      </c>
      <c r="I890" s="36"/>
      <c r="J890" s="36">
        <f>VLOOKUP(F890,'数据-全省决算数!'!$B:$C,2,0)</f>
        <v>23197</v>
      </c>
      <c r="K890" s="49" t="str">
        <f t="shared" si="41"/>
        <v/>
      </c>
      <c r="L890" s="47" t="e">
        <f t="shared" si="39"/>
        <v>#REF!</v>
      </c>
      <c r="M890" s="47" t="str">
        <f t="shared" si="40"/>
        <v>是</v>
      </c>
    </row>
    <row r="891" s="11" customFormat="1" ht="18.95" customHeight="1" spans="1:13">
      <c r="A891" s="29" t="s">
        <v>165</v>
      </c>
      <c r="B891" s="30" t="s">
        <v>165</v>
      </c>
      <c r="C891" s="700" t="s">
        <v>1707</v>
      </c>
      <c r="D891" s="31" t="s">
        <v>1726</v>
      </c>
      <c r="E891" s="30" t="s">
        <v>176</v>
      </c>
      <c r="F891" s="60" t="s">
        <v>1725</v>
      </c>
      <c r="G891" s="36">
        <v>18331</v>
      </c>
      <c r="H891" s="37" t="e">
        <f>VLOOKUP(F891,#REF!,2,0)</f>
        <v>#REF!</v>
      </c>
      <c r="I891" s="36"/>
      <c r="J891" s="36">
        <f>VLOOKUP(F891,'数据-全省决算数!'!$B:$C,2,0)</f>
        <v>21890</v>
      </c>
      <c r="K891" s="49" t="str">
        <f t="shared" si="41"/>
        <v/>
      </c>
      <c r="L891" s="47" t="e">
        <f t="shared" si="39"/>
        <v>#REF!</v>
      </c>
      <c r="M891" s="47" t="str">
        <f t="shared" si="40"/>
        <v>是</v>
      </c>
    </row>
    <row r="892" s="11" customFormat="1" ht="18.95" customHeight="1" spans="1:13">
      <c r="A892" s="29" t="s">
        <v>165</v>
      </c>
      <c r="B892" s="30" t="s">
        <v>165</v>
      </c>
      <c r="C892" s="700" t="s">
        <v>1707</v>
      </c>
      <c r="D892" s="31" t="s">
        <v>1728</v>
      </c>
      <c r="E892" s="30" t="s">
        <v>176</v>
      </c>
      <c r="F892" s="60" t="s">
        <v>1727</v>
      </c>
      <c r="G892" s="36">
        <v>671</v>
      </c>
      <c r="H892" s="37" t="e">
        <f>VLOOKUP(F892,#REF!,2,0)</f>
        <v>#REF!</v>
      </c>
      <c r="I892" s="36"/>
      <c r="J892" s="36">
        <f>VLOOKUP(F892,'数据-全省决算数!'!$B:$C,2,0)</f>
        <v>9554</v>
      </c>
      <c r="K892" s="49" t="str">
        <f t="shared" si="41"/>
        <v/>
      </c>
      <c r="L892" s="47" t="e">
        <f t="shared" si="39"/>
        <v>#REF!</v>
      </c>
      <c r="M892" s="47" t="str">
        <f t="shared" si="40"/>
        <v>是</v>
      </c>
    </row>
    <row r="893" s="11" customFormat="1" ht="18.95" customHeight="1" spans="1:13">
      <c r="A893" s="29" t="s">
        <v>165</v>
      </c>
      <c r="B893" s="30" t="s">
        <v>165</v>
      </c>
      <c r="C893" s="700" t="s">
        <v>1707</v>
      </c>
      <c r="D893" s="31" t="s">
        <v>1730</v>
      </c>
      <c r="E893" s="30" t="s">
        <v>176</v>
      </c>
      <c r="F893" s="60" t="s">
        <v>1729</v>
      </c>
      <c r="G893" s="36">
        <v>11521</v>
      </c>
      <c r="H893" s="37" t="e">
        <f>VLOOKUP(F893,#REF!,2,0)</f>
        <v>#REF!</v>
      </c>
      <c r="I893" s="36"/>
      <c r="J893" s="36">
        <f>VLOOKUP(F893,'数据-全省决算数!'!$B:$C,2,0)</f>
        <v>9462</v>
      </c>
      <c r="K893" s="49" t="str">
        <f t="shared" si="41"/>
        <v/>
      </c>
      <c r="L893" s="47" t="e">
        <f t="shared" si="39"/>
        <v>#REF!</v>
      </c>
      <c r="M893" s="47" t="str">
        <f t="shared" si="40"/>
        <v>是</v>
      </c>
    </row>
    <row r="894" s="11" customFormat="1" ht="18.95" customHeight="1" spans="1:13">
      <c r="A894" s="29" t="s">
        <v>165</v>
      </c>
      <c r="B894" s="30" t="s">
        <v>165</v>
      </c>
      <c r="C894" s="700" t="s">
        <v>1707</v>
      </c>
      <c r="D894" s="31" t="s">
        <v>1732</v>
      </c>
      <c r="E894" s="30" t="s">
        <v>176</v>
      </c>
      <c r="F894" s="60" t="s">
        <v>1731</v>
      </c>
      <c r="G894" s="36">
        <v>80236</v>
      </c>
      <c r="H894" s="37" t="e">
        <f>VLOOKUP(F894,#REF!,2,0)</f>
        <v>#REF!</v>
      </c>
      <c r="I894" s="36"/>
      <c r="J894" s="36">
        <f>VLOOKUP(F894,'数据-全省决算数!'!$B:$C,2,0)</f>
        <v>42820</v>
      </c>
      <c r="K894" s="49" t="str">
        <f t="shared" si="41"/>
        <v/>
      </c>
      <c r="L894" s="47" t="e">
        <f t="shared" si="39"/>
        <v>#REF!</v>
      </c>
      <c r="M894" s="47" t="str">
        <f t="shared" si="40"/>
        <v>是</v>
      </c>
    </row>
    <row r="895" s="11" customFormat="1" ht="18.95" customHeight="1" spans="1:13">
      <c r="A895" s="29" t="s">
        <v>165</v>
      </c>
      <c r="B895" s="30" t="s">
        <v>165</v>
      </c>
      <c r="C895" s="700" t="s">
        <v>1707</v>
      </c>
      <c r="D895" s="31" t="s">
        <v>1734</v>
      </c>
      <c r="E895" s="30" t="s">
        <v>176</v>
      </c>
      <c r="F895" s="60" t="s">
        <v>1733</v>
      </c>
      <c r="G895" s="36">
        <v>26971</v>
      </c>
      <c r="H895" s="37" t="e">
        <f>VLOOKUP(F895,#REF!,2,0)</f>
        <v>#REF!</v>
      </c>
      <c r="I895" s="36"/>
      <c r="J895" s="36">
        <f>VLOOKUP(F895,'数据-全省决算数!'!$B:$C,2,0)</f>
        <v>72936</v>
      </c>
      <c r="K895" s="49" t="str">
        <f t="shared" si="41"/>
        <v/>
      </c>
      <c r="L895" s="47" t="e">
        <f t="shared" si="39"/>
        <v>#REF!</v>
      </c>
      <c r="M895" s="47" t="str">
        <f t="shared" si="40"/>
        <v>是</v>
      </c>
    </row>
    <row r="896" s="11" customFormat="1" ht="18.95" customHeight="1" spans="1:13">
      <c r="A896" s="29" t="s">
        <v>165</v>
      </c>
      <c r="B896" s="30" t="s">
        <v>165</v>
      </c>
      <c r="C896" s="700" t="s">
        <v>1707</v>
      </c>
      <c r="D896" s="31" t="s">
        <v>1736</v>
      </c>
      <c r="E896" s="30" t="s">
        <v>176</v>
      </c>
      <c r="F896" s="60" t="s">
        <v>1735</v>
      </c>
      <c r="G896" s="36">
        <v>362629</v>
      </c>
      <c r="H896" s="37" t="e">
        <f>VLOOKUP(F896,#REF!,2,0)</f>
        <v>#REF!</v>
      </c>
      <c r="I896" s="36"/>
      <c r="J896" s="36">
        <f>VLOOKUP(F896,'数据-全省决算数!'!$B:$C,2,0)</f>
        <v>314846</v>
      </c>
      <c r="K896" s="49" t="str">
        <f t="shared" si="41"/>
        <v/>
      </c>
      <c r="L896" s="47" t="e">
        <f t="shared" si="39"/>
        <v>#REF!</v>
      </c>
      <c r="M896" s="47" t="str">
        <f t="shared" si="40"/>
        <v>是</v>
      </c>
    </row>
    <row r="897" s="11" customFormat="1" ht="18.95" customHeight="1" spans="1:13">
      <c r="A897" s="29" t="s">
        <v>165</v>
      </c>
      <c r="B897" s="30" t="s">
        <v>165</v>
      </c>
      <c r="C897" s="700" t="s">
        <v>1707</v>
      </c>
      <c r="D897" s="31" t="s">
        <v>1738</v>
      </c>
      <c r="E897" s="30" t="s">
        <v>176</v>
      </c>
      <c r="F897" s="60" t="s">
        <v>1737</v>
      </c>
      <c r="G897" s="36">
        <v>13380</v>
      </c>
      <c r="H897" s="37" t="e">
        <f>VLOOKUP(F897,#REF!,2,0)</f>
        <v>#REF!</v>
      </c>
      <c r="I897" s="36"/>
      <c r="J897" s="36">
        <f>VLOOKUP(F897,'数据-全省决算数!'!$B:$C,2,0)</f>
        <v>17999</v>
      </c>
      <c r="K897" s="53" t="str">
        <f t="shared" si="41"/>
        <v/>
      </c>
      <c r="L897" s="47" t="e">
        <f t="shared" si="39"/>
        <v>#REF!</v>
      </c>
      <c r="M897" s="47" t="str">
        <f t="shared" si="40"/>
        <v>是</v>
      </c>
    </row>
    <row r="898" s="11" customFormat="1" ht="18.95" customHeight="1" spans="1:13">
      <c r="A898" s="29" t="s">
        <v>165</v>
      </c>
      <c r="B898" s="30" t="s">
        <v>165</v>
      </c>
      <c r="C898" s="700" t="s">
        <v>1707</v>
      </c>
      <c r="D898" s="31" t="s">
        <v>1740</v>
      </c>
      <c r="E898" s="30" t="s">
        <v>176</v>
      </c>
      <c r="F898" s="60" t="s">
        <v>1739</v>
      </c>
      <c r="G898" s="36">
        <v>0</v>
      </c>
      <c r="H898" s="36">
        <v>0</v>
      </c>
      <c r="I898" s="36"/>
      <c r="J898" s="36"/>
      <c r="K898" s="49" t="str">
        <f t="shared" si="41"/>
        <v/>
      </c>
      <c r="L898" s="47" t="str">
        <f t="shared" si="39"/>
        <v>否</v>
      </c>
      <c r="M898" s="47" t="str">
        <f t="shared" si="40"/>
        <v>是</v>
      </c>
    </row>
    <row r="899" s="11" customFormat="1" ht="18.95" customHeight="1" spans="1:13">
      <c r="A899" s="29" t="s">
        <v>165</v>
      </c>
      <c r="B899" s="30" t="s">
        <v>165</v>
      </c>
      <c r="C899" s="700" t="s">
        <v>1707</v>
      </c>
      <c r="D899" s="31" t="s">
        <v>1742</v>
      </c>
      <c r="E899" s="30" t="s">
        <v>176</v>
      </c>
      <c r="F899" s="60" t="s">
        <v>1741</v>
      </c>
      <c r="G899" s="36">
        <v>6660</v>
      </c>
      <c r="H899" s="37" t="e">
        <f>VLOOKUP(F899,#REF!,2,0)</f>
        <v>#REF!</v>
      </c>
      <c r="I899" s="36"/>
      <c r="J899" s="36">
        <f>VLOOKUP(F899,'数据-全省决算数!'!$B:$C,2,0)</f>
        <v>11775</v>
      </c>
      <c r="K899" s="49" t="str">
        <f t="shared" si="41"/>
        <v/>
      </c>
      <c r="L899" s="47" t="e">
        <f t="shared" si="39"/>
        <v>#REF!</v>
      </c>
      <c r="M899" s="47" t="str">
        <f t="shared" si="40"/>
        <v>是</v>
      </c>
    </row>
    <row r="900" s="11" customFormat="1" ht="18.95" customHeight="1" spans="1:13">
      <c r="A900" s="29" t="s">
        <v>165</v>
      </c>
      <c r="B900" s="30" t="s">
        <v>165</v>
      </c>
      <c r="C900" s="700" t="s">
        <v>1707</v>
      </c>
      <c r="D900" s="31" t="s">
        <v>1744</v>
      </c>
      <c r="E900" s="30" t="s">
        <v>176</v>
      </c>
      <c r="F900" s="60" t="s">
        <v>1743</v>
      </c>
      <c r="G900" s="36">
        <v>25</v>
      </c>
      <c r="H900" s="37" t="e">
        <f>VLOOKUP(F900,#REF!,2,0)</f>
        <v>#REF!</v>
      </c>
      <c r="I900" s="36"/>
      <c r="J900" s="36">
        <f>VLOOKUP(F900,'数据-全省决算数!'!$B:$C,2,0)</f>
        <v>59</v>
      </c>
      <c r="K900" s="49" t="str">
        <f t="shared" si="41"/>
        <v/>
      </c>
      <c r="L900" s="47" t="e">
        <f t="shared" ref="L900:L963" si="42">IF(F900&lt;&gt;"",IF(SUM(G900:H900)&lt;&gt;0,"是","否"),"空")</f>
        <v>#REF!</v>
      </c>
      <c r="M900" s="47" t="str">
        <f t="shared" ref="M900:M963" si="43">IF(C900&lt;&gt;"",IF(OR(LEFT(C900,3)="205",LEFT(C900,3)="206",LEFT(C900,3)="207",LEFT(C900,3)="208",LEFT(C900,3)="210",LEFT(C900,3)="213"),"是","否"),"是")</f>
        <v>是</v>
      </c>
    </row>
    <row r="901" s="11" customFormat="1" ht="18.95" customHeight="1" spans="1:13">
      <c r="A901" s="29" t="s">
        <v>165</v>
      </c>
      <c r="B901" s="30" t="s">
        <v>165</v>
      </c>
      <c r="C901" s="700" t="s">
        <v>1707</v>
      </c>
      <c r="D901" s="31" t="s">
        <v>1746</v>
      </c>
      <c r="E901" s="30" t="s">
        <v>176</v>
      </c>
      <c r="F901" s="39" t="s">
        <v>1745</v>
      </c>
      <c r="G901" s="36">
        <v>56624</v>
      </c>
      <c r="H901" s="37" t="e">
        <f>VLOOKUP(F901,#REF!,2,0)</f>
        <v>#REF!</v>
      </c>
      <c r="I901" s="36"/>
      <c r="J901" s="36">
        <f>VLOOKUP(F901,'数据-全省决算数!'!$B:$C,2,0)</f>
        <v>55360</v>
      </c>
      <c r="K901" s="49" t="str">
        <f t="shared" si="41"/>
        <v/>
      </c>
      <c r="L901" s="47" t="e">
        <f t="shared" si="42"/>
        <v>#REF!</v>
      </c>
      <c r="M901" s="47" t="str">
        <f t="shared" si="43"/>
        <v>是</v>
      </c>
    </row>
    <row r="902" s="11" customFormat="1" ht="18.95" customHeight="1" spans="1:13">
      <c r="A902" s="29" t="s">
        <v>165</v>
      </c>
      <c r="B902" s="30" t="s">
        <v>165</v>
      </c>
      <c r="C902" s="700" t="s">
        <v>1707</v>
      </c>
      <c r="D902" s="31" t="s">
        <v>1748</v>
      </c>
      <c r="E902" s="30" t="s">
        <v>176</v>
      </c>
      <c r="F902" s="60" t="s">
        <v>1747</v>
      </c>
      <c r="G902" s="36">
        <v>0</v>
      </c>
      <c r="H902" s="37" t="e">
        <f>VLOOKUP(F902,#REF!,2,0)</f>
        <v>#REF!</v>
      </c>
      <c r="I902" s="36"/>
      <c r="J902" s="36">
        <f>VLOOKUP(F902,'数据-全省决算数!'!$B:$C,2,0)</f>
        <v>13</v>
      </c>
      <c r="K902" s="49" t="str">
        <f t="shared" si="41"/>
        <v/>
      </c>
      <c r="L902" s="47" t="e">
        <f t="shared" si="42"/>
        <v>#REF!</v>
      </c>
      <c r="M902" s="47" t="str">
        <f t="shared" si="43"/>
        <v>是</v>
      </c>
    </row>
    <row r="903" s="11" customFormat="1" ht="18.95" customHeight="1" spans="1:13">
      <c r="A903" s="29" t="s">
        <v>165</v>
      </c>
      <c r="B903" s="30" t="s">
        <v>165</v>
      </c>
      <c r="C903" s="700" t="s">
        <v>1707</v>
      </c>
      <c r="D903" s="31" t="s">
        <v>1749</v>
      </c>
      <c r="E903" s="30" t="s">
        <v>176</v>
      </c>
      <c r="F903" s="60" t="s">
        <v>1688</v>
      </c>
      <c r="G903" s="36">
        <v>39</v>
      </c>
      <c r="H903" s="37" t="e">
        <f>VLOOKUP(F903,#REF!,2,0)</f>
        <v>#REF!</v>
      </c>
      <c r="I903" s="36"/>
      <c r="J903" s="36">
        <f>VLOOKUP(F903,'数据-全省决算数!'!$B:$C,2,0)</f>
        <v>744</v>
      </c>
      <c r="K903" s="49" t="str">
        <f t="shared" si="41"/>
        <v/>
      </c>
      <c r="L903" s="47" t="e">
        <f t="shared" si="42"/>
        <v>#REF!</v>
      </c>
      <c r="M903" s="47" t="str">
        <f t="shared" si="43"/>
        <v>是</v>
      </c>
    </row>
    <row r="904" s="11" customFormat="1" ht="18.95" customHeight="1" spans="1:13">
      <c r="A904" s="29" t="s">
        <v>165</v>
      </c>
      <c r="B904" s="30" t="s">
        <v>165</v>
      </c>
      <c r="C904" s="700" t="s">
        <v>1707</v>
      </c>
      <c r="D904" s="31" t="s">
        <v>1751</v>
      </c>
      <c r="E904" s="30" t="s">
        <v>176</v>
      </c>
      <c r="F904" s="60" t="s">
        <v>1750</v>
      </c>
      <c r="G904" s="36">
        <v>11460</v>
      </c>
      <c r="H904" s="37" t="e">
        <f>VLOOKUP(F904,#REF!,2,0)</f>
        <v>#REF!</v>
      </c>
      <c r="I904" s="36"/>
      <c r="J904" s="36">
        <f>VLOOKUP(F904,'数据-全省决算数!'!$B:$C,2,0)</f>
        <v>9962</v>
      </c>
      <c r="K904" s="49" t="str">
        <f t="shared" ref="K904:K927" si="44">IF(ISERROR(H904/G904-1),"",H904/G904-1)</f>
        <v/>
      </c>
      <c r="L904" s="47" t="e">
        <f t="shared" si="42"/>
        <v>#REF!</v>
      </c>
      <c r="M904" s="47" t="str">
        <f t="shared" si="43"/>
        <v>是</v>
      </c>
    </row>
    <row r="905" s="11" customFormat="1" ht="18.95" customHeight="1" spans="1:13">
      <c r="A905" s="29" t="s">
        <v>165</v>
      </c>
      <c r="B905" s="30" t="s">
        <v>165</v>
      </c>
      <c r="C905" s="700" t="s">
        <v>1707</v>
      </c>
      <c r="D905" s="31" t="s">
        <v>1753</v>
      </c>
      <c r="E905" s="30" t="s">
        <v>176</v>
      </c>
      <c r="F905" s="60" t="s">
        <v>1752</v>
      </c>
      <c r="G905" s="36">
        <v>138222</v>
      </c>
      <c r="H905" s="37" t="e">
        <f>VLOOKUP(F905,#REF!,2,0)</f>
        <v>#REF!</v>
      </c>
      <c r="I905" s="36"/>
      <c r="J905" s="36">
        <f>VLOOKUP(F905,'数据-全省决算数!'!$B:$C,2,0)</f>
        <v>166038</v>
      </c>
      <c r="K905" s="49" t="str">
        <f t="shared" si="44"/>
        <v/>
      </c>
      <c r="L905" s="47" t="e">
        <f t="shared" si="42"/>
        <v>#REF!</v>
      </c>
      <c r="M905" s="47" t="str">
        <f t="shared" si="43"/>
        <v>是</v>
      </c>
    </row>
    <row r="906" s="11" customFormat="1" ht="18.95" customHeight="1" spans="1:13">
      <c r="A906" s="29" t="s">
        <v>165</v>
      </c>
      <c r="B906" s="30" t="s">
        <v>165</v>
      </c>
      <c r="C906" s="700" t="s">
        <v>1707</v>
      </c>
      <c r="D906" s="31" t="s">
        <v>1755</v>
      </c>
      <c r="E906" s="30" t="s">
        <v>176</v>
      </c>
      <c r="F906" s="60" t="s">
        <v>1754</v>
      </c>
      <c r="G906" s="36">
        <v>96881</v>
      </c>
      <c r="H906" s="37" t="e">
        <f>VLOOKUP(F906,#REF!,2,0)</f>
        <v>#REF!</v>
      </c>
      <c r="I906" s="36"/>
      <c r="J906" s="36">
        <f>VLOOKUP(F906,'数据-全省决算数!'!$B:$C,2,0)</f>
        <v>190232</v>
      </c>
      <c r="K906" s="49" t="str">
        <f t="shared" si="44"/>
        <v/>
      </c>
      <c r="L906" s="47" t="e">
        <f t="shared" si="42"/>
        <v>#REF!</v>
      </c>
      <c r="M906" s="47" t="str">
        <f t="shared" si="43"/>
        <v>是</v>
      </c>
    </row>
    <row r="907" s="11" customFormat="1" ht="18.95" customHeight="1" spans="1:13">
      <c r="A907" s="29" t="s">
        <v>165</v>
      </c>
      <c r="B907" s="700" t="s">
        <v>1596</v>
      </c>
      <c r="C907" s="30"/>
      <c r="D907" s="31" t="s">
        <v>1757</v>
      </c>
      <c r="E907" s="30"/>
      <c r="F907" s="61" t="s">
        <v>1756</v>
      </c>
      <c r="G907" s="45">
        <f>SUMIF($C906:$C2206,$D907,$G906:$G2206)</f>
        <v>0</v>
      </c>
      <c r="H907" s="45">
        <f>SUMIF($C906:$C$1301,$D907,$H906:$H$1301)</f>
        <v>0</v>
      </c>
      <c r="I907" s="45"/>
      <c r="J907" s="45"/>
      <c r="K907" s="46" t="str">
        <f t="shared" si="44"/>
        <v/>
      </c>
      <c r="L907" s="47" t="str">
        <f t="shared" si="42"/>
        <v>否</v>
      </c>
      <c r="M907" s="47" t="str">
        <f t="shared" si="43"/>
        <v>是</v>
      </c>
    </row>
    <row r="908" s="11" customFormat="1" ht="18.95" customHeight="1" spans="1:13">
      <c r="A908" s="29" t="s">
        <v>165</v>
      </c>
      <c r="B908" s="30" t="s">
        <v>165</v>
      </c>
      <c r="C908" s="31" t="s">
        <v>1757</v>
      </c>
      <c r="D908" s="31" t="s">
        <v>1758</v>
      </c>
      <c r="E908" s="30" t="s">
        <v>176</v>
      </c>
      <c r="F908" s="60" t="s">
        <v>170</v>
      </c>
      <c r="G908" s="36">
        <v>0</v>
      </c>
      <c r="H908" s="36">
        <v>0</v>
      </c>
      <c r="I908" s="36"/>
      <c r="J908" s="36"/>
      <c r="K908" s="49" t="str">
        <f t="shared" si="44"/>
        <v/>
      </c>
      <c r="L908" s="47" t="str">
        <f t="shared" si="42"/>
        <v>否</v>
      </c>
      <c r="M908" s="47" t="str">
        <f t="shared" si="43"/>
        <v>是</v>
      </c>
    </row>
    <row r="909" s="11" customFormat="1" ht="18.95" customHeight="1" spans="1:13">
      <c r="A909" s="29" t="s">
        <v>165</v>
      </c>
      <c r="B909" s="30" t="s">
        <v>165</v>
      </c>
      <c r="C909" s="31" t="s">
        <v>1757</v>
      </c>
      <c r="D909" s="31" t="s">
        <v>1759</v>
      </c>
      <c r="E909" s="30" t="s">
        <v>176</v>
      </c>
      <c r="F909" s="60" t="s">
        <v>172</v>
      </c>
      <c r="G909" s="36">
        <v>0</v>
      </c>
      <c r="H909" s="36">
        <v>0</v>
      </c>
      <c r="I909" s="36"/>
      <c r="J909" s="36"/>
      <c r="K909" s="49" t="str">
        <f t="shared" si="44"/>
        <v/>
      </c>
      <c r="L909" s="47" t="str">
        <f t="shared" si="42"/>
        <v>否</v>
      </c>
      <c r="M909" s="47" t="str">
        <f t="shared" si="43"/>
        <v>是</v>
      </c>
    </row>
    <row r="910" s="11" customFormat="1" ht="18.95" customHeight="1" spans="1:13">
      <c r="A910" s="29" t="s">
        <v>165</v>
      </c>
      <c r="B910" s="30" t="s">
        <v>165</v>
      </c>
      <c r="C910" s="31" t="s">
        <v>1757</v>
      </c>
      <c r="D910" s="31" t="s">
        <v>1760</v>
      </c>
      <c r="E910" s="30" t="s">
        <v>176</v>
      </c>
      <c r="F910" s="60" t="s">
        <v>174</v>
      </c>
      <c r="G910" s="36">
        <v>0</v>
      </c>
      <c r="H910" s="36">
        <v>0</v>
      </c>
      <c r="I910" s="36"/>
      <c r="J910" s="36"/>
      <c r="K910" s="49" t="str">
        <f t="shared" si="44"/>
        <v/>
      </c>
      <c r="L910" s="47" t="str">
        <f t="shared" si="42"/>
        <v>否</v>
      </c>
      <c r="M910" s="47" t="str">
        <f t="shared" si="43"/>
        <v>是</v>
      </c>
    </row>
    <row r="911" s="11" customFormat="1" ht="18.95" customHeight="1" spans="1:13">
      <c r="A911" s="29" t="s">
        <v>165</v>
      </c>
      <c r="B911" s="30" t="s">
        <v>165</v>
      </c>
      <c r="C911" s="31" t="s">
        <v>1757</v>
      </c>
      <c r="D911" s="31" t="s">
        <v>1762</v>
      </c>
      <c r="E911" s="30" t="s">
        <v>176</v>
      </c>
      <c r="F911" s="60" t="s">
        <v>1761</v>
      </c>
      <c r="G911" s="36">
        <v>0</v>
      </c>
      <c r="H911" s="36">
        <v>0</v>
      </c>
      <c r="I911" s="36"/>
      <c r="J911" s="36"/>
      <c r="K911" s="49" t="str">
        <f t="shared" si="44"/>
        <v/>
      </c>
      <c r="L911" s="47" t="str">
        <f t="shared" si="42"/>
        <v>否</v>
      </c>
      <c r="M911" s="47" t="str">
        <f t="shared" si="43"/>
        <v>是</v>
      </c>
    </row>
    <row r="912" s="11" customFormat="1" ht="18.95" customHeight="1" spans="1:13">
      <c r="A912" s="29" t="s">
        <v>165</v>
      </c>
      <c r="B912" s="30" t="s">
        <v>165</v>
      </c>
      <c r="C912" s="31" t="s">
        <v>1757</v>
      </c>
      <c r="D912" s="31" t="s">
        <v>1764</v>
      </c>
      <c r="E912" s="30" t="s">
        <v>176</v>
      </c>
      <c r="F912" s="60" t="s">
        <v>1763</v>
      </c>
      <c r="G912" s="36">
        <v>0</v>
      </c>
      <c r="H912" s="36">
        <v>0</v>
      </c>
      <c r="I912" s="36"/>
      <c r="J912" s="36"/>
      <c r="K912" s="49" t="str">
        <f t="shared" si="44"/>
        <v/>
      </c>
      <c r="L912" s="47" t="str">
        <f t="shared" si="42"/>
        <v>否</v>
      </c>
      <c r="M912" s="47" t="str">
        <f t="shared" si="43"/>
        <v>是</v>
      </c>
    </row>
    <row r="913" s="11" customFormat="1" ht="18.95" customHeight="1" spans="1:13">
      <c r="A913" s="29" t="s">
        <v>165</v>
      </c>
      <c r="B913" s="30" t="s">
        <v>165</v>
      </c>
      <c r="C913" s="31" t="s">
        <v>1757</v>
      </c>
      <c r="D913" s="31" t="s">
        <v>1766</v>
      </c>
      <c r="E913" s="30" t="s">
        <v>176</v>
      </c>
      <c r="F913" s="60" t="s">
        <v>1765</v>
      </c>
      <c r="G913" s="36">
        <v>0</v>
      </c>
      <c r="H913" s="36">
        <v>0</v>
      </c>
      <c r="I913" s="36"/>
      <c r="J913" s="36"/>
      <c r="K913" s="49" t="str">
        <f t="shared" si="44"/>
        <v/>
      </c>
      <c r="L913" s="47" t="str">
        <f t="shared" si="42"/>
        <v>否</v>
      </c>
      <c r="M913" s="47" t="str">
        <f t="shared" si="43"/>
        <v>是</v>
      </c>
    </row>
    <row r="914" s="11" customFormat="1" ht="18.95" customHeight="1" spans="1:13">
      <c r="A914" s="29" t="s">
        <v>165</v>
      </c>
      <c r="B914" s="30" t="s">
        <v>165</v>
      </c>
      <c r="C914" s="31" t="s">
        <v>1757</v>
      </c>
      <c r="D914" s="31" t="s">
        <v>1768</v>
      </c>
      <c r="E914" s="30" t="s">
        <v>176</v>
      </c>
      <c r="F914" s="60" t="s">
        <v>1767</v>
      </c>
      <c r="G914" s="36">
        <v>0</v>
      </c>
      <c r="H914" s="36">
        <v>0</v>
      </c>
      <c r="I914" s="36"/>
      <c r="J914" s="36"/>
      <c r="K914" s="49" t="str">
        <f t="shared" si="44"/>
        <v/>
      </c>
      <c r="L914" s="47" t="str">
        <f t="shared" si="42"/>
        <v>否</v>
      </c>
      <c r="M914" s="47" t="str">
        <f t="shared" si="43"/>
        <v>是</v>
      </c>
    </row>
    <row r="915" s="11" customFormat="1" ht="18.95" customHeight="1" spans="1:13">
      <c r="A915" s="29" t="s">
        <v>165</v>
      </c>
      <c r="B915" s="30" t="s">
        <v>165</v>
      </c>
      <c r="C915" s="31" t="s">
        <v>1757</v>
      </c>
      <c r="D915" s="31" t="s">
        <v>1770</v>
      </c>
      <c r="E915" s="30" t="s">
        <v>176</v>
      </c>
      <c r="F915" s="60" t="s">
        <v>1769</v>
      </c>
      <c r="G915" s="36">
        <v>0</v>
      </c>
      <c r="H915" s="36">
        <v>0</v>
      </c>
      <c r="I915" s="36"/>
      <c r="J915" s="36"/>
      <c r="K915" s="49" t="str">
        <f t="shared" si="44"/>
        <v/>
      </c>
      <c r="L915" s="47" t="str">
        <f t="shared" si="42"/>
        <v>否</v>
      </c>
      <c r="M915" s="47" t="str">
        <f t="shared" si="43"/>
        <v>是</v>
      </c>
    </row>
    <row r="916" s="11" customFormat="1" ht="18.95" customHeight="1" spans="1:13">
      <c r="A916" s="29" t="s">
        <v>165</v>
      </c>
      <c r="B916" s="30"/>
      <c r="C916" s="31" t="s">
        <v>1757</v>
      </c>
      <c r="D916" s="31" t="s">
        <v>1772</v>
      </c>
      <c r="E916" s="30" t="s">
        <v>176</v>
      </c>
      <c r="F916" s="60" t="s">
        <v>1771</v>
      </c>
      <c r="G916" s="36">
        <v>0</v>
      </c>
      <c r="H916" s="36">
        <v>0</v>
      </c>
      <c r="I916" s="36"/>
      <c r="J916" s="36"/>
      <c r="K916" s="49" t="str">
        <f t="shared" si="44"/>
        <v/>
      </c>
      <c r="L916" s="47" t="str">
        <f t="shared" si="42"/>
        <v>否</v>
      </c>
      <c r="M916" s="47" t="str">
        <f t="shared" si="43"/>
        <v>是</v>
      </c>
    </row>
    <row r="917" s="11" customFormat="1" ht="18.95" customHeight="1" spans="1:13">
      <c r="A917" s="29" t="s">
        <v>165</v>
      </c>
      <c r="B917" s="30" t="s">
        <v>165</v>
      </c>
      <c r="C917" s="31" t="s">
        <v>1757</v>
      </c>
      <c r="D917" s="31" t="s">
        <v>1774</v>
      </c>
      <c r="E917" s="30" t="s">
        <v>176</v>
      </c>
      <c r="F917" s="60" t="s">
        <v>1773</v>
      </c>
      <c r="G917" s="36">
        <v>0</v>
      </c>
      <c r="H917" s="36">
        <v>0</v>
      </c>
      <c r="I917" s="36"/>
      <c r="J917" s="36"/>
      <c r="K917" s="46" t="str">
        <f t="shared" si="44"/>
        <v/>
      </c>
      <c r="L917" s="47" t="str">
        <f t="shared" si="42"/>
        <v>否</v>
      </c>
      <c r="M917" s="47" t="str">
        <f t="shared" si="43"/>
        <v>是</v>
      </c>
    </row>
    <row r="918" s="11" customFormat="1" ht="18.95" customHeight="1" spans="1:13">
      <c r="A918" s="29" t="s">
        <v>165</v>
      </c>
      <c r="B918" s="700" t="s">
        <v>1596</v>
      </c>
      <c r="C918" s="30"/>
      <c r="D918" s="31" t="s">
        <v>1776</v>
      </c>
      <c r="E918" s="30"/>
      <c r="F918" s="61" t="s">
        <v>1775</v>
      </c>
      <c r="G918" s="45">
        <f>SUMIF($C917:$C2217,$D918,$G917:$G2217)</f>
        <v>694802</v>
      </c>
      <c r="H918" s="37" t="e">
        <f>VLOOKUP(F918,#REF!,2,0)</f>
        <v>#REF!</v>
      </c>
      <c r="I918" s="45"/>
      <c r="J918" s="36">
        <f>VLOOKUP(F918,'数据-全省决算数!'!$B:$C,2,0)</f>
        <v>858300</v>
      </c>
      <c r="K918" s="55" t="str">
        <f t="shared" si="44"/>
        <v/>
      </c>
      <c r="L918" s="47" t="e">
        <f t="shared" si="42"/>
        <v>#REF!</v>
      </c>
      <c r="M918" s="47" t="str">
        <f t="shared" si="43"/>
        <v>是</v>
      </c>
    </row>
    <row r="919" s="11" customFormat="1" ht="18.95" customHeight="1" spans="1:13">
      <c r="A919" s="29" t="s">
        <v>165</v>
      </c>
      <c r="B919" s="30" t="s">
        <v>165</v>
      </c>
      <c r="C919" s="700" t="s">
        <v>1776</v>
      </c>
      <c r="D919" s="31" t="s">
        <v>1777</v>
      </c>
      <c r="E919" s="30" t="s">
        <v>176</v>
      </c>
      <c r="F919" s="39" t="s">
        <v>170</v>
      </c>
      <c r="G919" s="36">
        <v>14334</v>
      </c>
      <c r="H919" s="37" t="e">
        <f>VLOOKUP(F919,#REF!,2,0)</f>
        <v>#REF!</v>
      </c>
      <c r="I919" s="36"/>
      <c r="J919" s="36">
        <f>VLOOKUP(F919,'数据-全省决算数!'!$B:$C,2,0)</f>
        <v>75262</v>
      </c>
      <c r="K919" s="53" t="str">
        <f t="shared" si="44"/>
        <v/>
      </c>
      <c r="L919" s="47" t="e">
        <f t="shared" si="42"/>
        <v>#REF!</v>
      </c>
      <c r="M919" s="47" t="str">
        <f t="shared" si="43"/>
        <v>是</v>
      </c>
    </row>
    <row r="920" s="11" customFormat="1" ht="18.95" customHeight="1" spans="1:13">
      <c r="A920" s="29" t="s">
        <v>165</v>
      </c>
      <c r="B920" s="30" t="s">
        <v>165</v>
      </c>
      <c r="C920" s="700" t="s">
        <v>1776</v>
      </c>
      <c r="D920" s="31" t="s">
        <v>1778</v>
      </c>
      <c r="E920" s="30" t="s">
        <v>176</v>
      </c>
      <c r="F920" s="60" t="s">
        <v>172</v>
      </c>
      <c r="G920" s="36">
        <v>3197</v>
      </c>
      <c r="H920" s="37" t="e">
        <f>VLOOKUP(F920,#REF!,2,0)</f>
        <v>#REF!</v>
      </c>
      <c r="I920" s="36"/>
      <c r="J920" s="36">
        <f>VLOOKUP(F920,'数据-全省决算数!'!$B:$C,2,0)</f>
        <v>10673</v>
      </c>
      <c r="K920" s="53" t="str">
        <f t="shared" si="44"/>
        <v/>
      </c>
      <c r="L920" s="47" t="e">
        <f t="shared" si="42"/>
        <v>#REF!</v>
      </c>
      <c r="M920" s="47" t="str">
        <f t="shared" si="43"/>
        <v>是</v>
      </c>
    </row>
    <row r="921" s="11" customFormat="1" ht="18.95" customHeight="1" spans="1:13">
      <c r="A921" s="29" t="s">
        <v>165</v>
      </c>
      <c r="B921" s="30" t="s">
        <v>165</v>
      </c>
      <c r="C921" s="700" t="s">
        <v>1776</v>
      </c>
      <c r="D921" s="31" t="s">
        <v>1779</v>
      </c>
      <c r="E921" s="30" t="s">
        <v>176</v>
      </c>
      <c r="F921" s="60" t="s">
        <v>174</v>
      </c>
      <c r="G921" s="36">
        <v>0</v>
      </c>
      <c r="H921" s="36">
        <v>0</v>
      </c>
      <c r="I921" s="36"/>
      <c r="J921" s="36"/>
      <c r="K921" s="53" t="str">
        <f t="shared" si="44"/>
        <v/>
      </c>
      <c r="L921" s="47" t="str">
        <f t="shared" si="42"/>
        <v>否</v>
      </c>
      <c r="M921" s="47" t="str">
        <f t="shared" si="43"/>
        <v>是</v>
      </c>
    </row>
    <row r="922" s="11" customFormat="1" ht="18.95" customHeight="1" spans="1:13">
      <c r="A922" s="29" t="s">
        <v>165</v>
      </c>
      <c r="B922" s="30" t="s">
        <v>165</v>
      </c>
      <c r="C922" s="700" t="s">
        <v>1776</v>
      </c>
      <c r="D922" s="31" t="s">
        <v>1781</v>
      </c>
      <c r="E922" s="30" t="s">
        <v>176</v>
      </c>
      <c r="F922" s="60" t="s">
        <v>1780</v>
      </c>
      <c r="G922" s="36">
        <v>421159</v>
      </c>
      <c r="H922" s="37" t="e">
        <f>VLOOKUP(F922,#REF!,2,0)</f>
        <v>#REF!</v>
      </c>
      <c r="I922" s="36"/>
      <c r="J922" s="36">
        <f>VLOOKUP(F922,'数据-全省决算数!'!$B:$C,2,0)</f>
        <v>544004</v>
      </c>
      <c r="K922" s="53" t="str">
        <f t="shared" si="44"/>
        <v/>
      </c>
      <c r="L922" s="47" t="e">
        <f t="shared" si="42"/>
        <v>#REF!</v>
      </c>
      <c r="M922" s="47" t="str">
        <f t="shared" si="43"/>
        <v>是</v>
      </c>
    </row>
    <row r="923" s="11" customFormat="1" ht="18.95" customHeight="1" spans="1:13">
      <c r="A923" s="29" t="s">
        <v>165</v>
      </c>
      <c r="B923" s="30" t="s">
        <v>165</v>
      </c>
      <c r="C923" s="700" t="s">
        <v>1776</v>
      </c>
      <c r="D923" s="31" t="s">
        <v>1783</v>
      </c>
      <c r="E923" s="30" t="s">
        <v>176</v>
      </c>
      <c r="F923" s="60" t="s">
        <v>1782</v>
      </c>
      <c r="G923" s="36">
        <v>50986</v>
      </c>
      <c r="H923" s="37" t="e">
        <f>VLOOKUP(F923,#REF!,2,0)</f>
        <v>#REF!</v>
      </c>
      <c r="I923" s="36"/>
      <c r="J923" s="36">
        <f>VLOOKUP(F923,'数据-全省决算数!'!$B:$C,2,0)</f>
        <v>24287</v>
      </c>
      <c r="K923" s="53" t="str">
        <f t="shared" si="44"/>
        <v/>
      </c>
      <c r="L923" s="47" t="e">
        <f t="shared" si="42"/>
        <v>#REF!</v>
      </c>
      <c r="M923" s="47" t="str">
        <f t="shared" si="43"/>
        <v>是</v>
      </c>
    </row>
    <row r="924" s="11" customFormat="1" ht="18.95" customHeight="1" spans="1:13">
      <c r="A924" s="29" t="s">
        <v>165</v>
      </c>
      <c r="B924" s="30" t="s">
        <v>165</v>
      </c>
      <c r="C924" s="700" t="s">
        <v>1776</v>
      </c>
      <c r="D924" s="31" t="s">
        <v>1785</v>
      </c>
      <c r="E924" s="30" t="s">
        <v>176</v>
      </c>
      <c r="F924" s="60" t="s">
        <v>1784</v>
      </c>
      <c r="G924" s="36">
        <v>1430</v>
      </c>
      <c r="H924" s="37" t="e">
        <f>VLOOKUP(F924,#REF!,2,0)</f>
        <v>#REF!</v>
      </c>
      <c r="I924" s="36"/>
      <c r="J924" s="36">
        <f>VLOOKUP(F924,'数据-全省决算数!'!$B:$C,2,0)</f>
        <v>7213</v>
      </c>
      <c r="K924" s="49" t="str">
        <f t="shared" si="44"/>
        <v/>
      </c>
      <c r="L924" s="47" t="e">
        <f t="shared" si="42"/>
        <v>#REF!</v>
      </c>
      <c r="M924" s="47" t="str">
        <f t="shared" si="43"/>
        <v>是</v>
      </c>
    </row>
    <row r="925" s="11" customFormat="1" ht="18.95" customHeight="1" spans="1:13">
      <c r="A925" s="29" t="s">
        <v>165</v>
      </c>
      <c r="B925" s="30" t="s">
        <v>165</v>
      </c>
      <c r="C925" s="700" t="s">
        <v>1776</v>
      </c>
      <c r="D925" s="31" t="s">
        <v>1787</v>
      </c>
      <c r="E925" s="30" t="s">
        <v>176</v>
      </c>
      <c r="F925" s="60" t="s">
        <v>1786</v>
      </c>
      <c r="G925" s="36">
        <v>36141</v>
      </c>
      <c r="H925" s="37" t="e">
        <f>VLOOKUP(F925,#REF!,2,0)</f>
        <v>#REF!</v>
      </c>
      <c r="I925" s="36"/>
      <c r="J925" s="36">
        <f>VLOOKUP(F925,'数据-全省决算数!'!$B:$C,2,0)</f>
        <v>55066</v>
      </c>
      <c r="K925" s="53" t="str">
        <f t="shared" si="44"/>
        <v/>
      </c>
      <c r="L925" s="47" t="e">
        <f t="shared" si="42"/>
        <v>#REF!</v>
      </c>
      <c r="M925" s="47" t="str">
        <f t="shared" si="43"/>
        <v>是</v>
      </c>
    </row>
    <row r="926" s="11" customFormat="1" ht="18.95" customHeight="1" spans="1:13">
      <c r="A926" s="29" t="s">
        <v>165</v>
      </c>
      <c r="B926" s="30" t="s">
        <v>165</v>
      </c>
      <c r="C926" s="700" t="s">
        <v>1776</v>
      </c>
      <c r="D926" s="31" t="s">
        <v>1789</v>
      </c>
      <c r="E926" s="30" t="s">
        <v>176</v>
      </c>
      <c r="F926" s="60" t="s">
        <v>4489</v>
      </c>
      <c r="G926" s="36">
        <v>0</v>
      </c>
      <c r="H926" s="36">
        <v>0</v>
      </c>
      <c r="I926" s="36"/>
      <c r="J926" s="36"/>
      <c r="K926" s="53" t="str">
        <f t="shared" si="44"/>
        <v/>
      </c>
      <c r="L926" s="47" t="str">
        <f t="shared" si="42"/>
        <v>否</v>
      </c>
      <c r="M926" s="47" t="str">
        <f t="shared" si="43"/>
        <v>是</v>
      </c>
    </row>
    <row r="927" s="11" customFormat="1" ht="18.95" customHeight="1" spans="1:13">
      <c r="A927" s="29" t="s">
        <v>165</v>
      </c>
      <c r="B927" s="30"/>
      <c r="C927" s="700" t="s">
        <v>1776</v>
      </c>
      <c r="D927" s="31" t="s">
        <v>1791</v>
      </c>
      <c r="E927" s="30" t="s">
        <v>176</v>
      </c>
      <c r="F927" s="60" t="s">
        <v>1790</v>
      </c>
      <c r="G927" s="36">
        <v>351</v>
      </c>
      <c r="H927" s="37" t="e">
        <f>VLOOKUP(F927,#REF!,2,0)</f>
        <v>#REF!</v>
      </c>
      <c r="I927" s="36"/>
      <c r="J927" s="36">
        <f>VLOOKUP(F927,'数据-全省决算数!'!$B:$C,2,0)</f>
        <v>466</v>
      </c>
      <c r="K927" s="53" t="str">
        <f t="shared" si="44"/>
        <v/>
      </c>
      <c r="L927" s="47" t="e">
        <f t="shared" si="42"/>
        <v>#REF!</v>
      </c>
      <c r="M927" s="47" t="str">
        <f t="shared" si="43"/>
        <v>是</v>
      </c>
    </row>
    <row r="928" s="11" customFormat="1" ht="18.95" customHeight="1" spans="1:13">
      <c r="A928" s="29" t="s">
        <v>165</v>
      </c>
      <c r="B928" s="30" t="s">
        <v>165</v>
      </c>
      <c r="C928" s="700" t="s">
        <v>1776</v>
      </c>
      <c r="D928" s="31" t="s">
        <v>1793</v>
      </c>
      <c r="E928" s="30" t="s">
        <v>176</v>
      </c>
      <c r="F928" s="60" t="s">
        <v>1792</v>
      </c>
      <c r="G928" s="36">
        <v>167204</v>
      </c>
      <c r="H928" s="37" t="e">
        <f>VLOOKUP(F928,#REF!,2,0)</f>
        <v>#REF!</v>
      </c>
      <c r="I928" s="36"/>
      <c r="J928" s="36">
        <f>VLOOKUP(F928,'数据-全省决算数!'!$B:$C,2,0)</f>
        <v>205887</v>
      </c>
      <c r="K928" s="49" t="str">
        <f t="shared" ref="K928:K991" si="45">IF(ISERROR(H928/G928-1),"",H928/G928-1)</f>
        <v/>
      </c>
      <c r="L928" s="47" t="e">
        <f t="shared" si="42"/>
        <v>#REF!</v>
      </c>
      <c r="M928" s="47" t="str">
        <f t="shared" si="43"/>
        <v>是</v>
      </c>
    </row>
    <row r="929" s="11" customFormat="1" ht="18.95" customHeight="1" spans="1:13">
      <c r="A929" s="29" t="s">
        <v>165</v>
      </c>
      <c r="B929" s="700" t="s">
        <v>1596</v>
      </c>
      <c r="C929" s="30"/>
      <c r="D929" s="31" t="s">
        <v>1795</v>
      </c>
      <c r="E929" s="30"/>
      <c r="F929" s="61" t="s">
        <v>1794</v>
      </c>
      <c r="G929" s="45">
        <f>SUMIF($C928:$C2228,$D929,$G928:$G2228)</f>
        <v>181188</v>
      </c>
      <c r="H929" s="37" t="e">
        <f>VLOOKUP(F929,#REF!,2,0)</f>
        <v>#REF!</v>
      </c>
      <c r="I929" s="45"/>
      <c r="J929" s="36">
        <f>VLOOKUP(F929,'数据-全省决算数!'!$B:$C,2,0)</f>
        <v>192641</v>
      </c>
      <c r="K929" s="46" t="str">
        <f t="shared" si="45"/>
        <v/>
      </c>
      <c r="L929" s="47" t="e">
        <f t="shared" si="42"/>
        <v>#REF!</v>
      </c>
      <c r="M929" s="47" t="str">
        <f t="shared" si="43"/>
        <v>是</v>
      </c>
    </row>
    <row r="930" s="11" customFormat="1" ht="18.95" customHeight="1" spans="1:13">
      <c r="A930" s="29" t="s">
        <v>165</v>
      </c>
      <c r="B930" s="30" t="s">
        <v>165</v>
      </c>
      <c r="C930" s="700" t="s">
        <v>1795</v>
      </c>
      <c r="D930" s="31" t="s">
        <v>1796</v>
      </c>
      <c r="E930" s="30" t="s">
        <v>176</v>
      </c>
      <c r="F930" s="60" t="s">
        <v>890</v>
      </c>
      <c r="G930" s="36">
        <v>2204</v>
      </c>
      <c r="H930" s="37" t="e">
        <f>VLOOKUP(F930,#REF!,2,0)</f>
        <v>#REF!</v>
      </c>
      <c r="I930" s="36"/>
      <c r="J930" s="36">
        <f>VLOOKUP(F930,'数据-全省决算数!'!$B:$C,2,0)</f>
        <v>773</v>
      </c>
      <c r="K930" s="49" t="str">
        <f t="shared" si="45"/>
        <v/>
      </c>
      <c r="L930" s="47" t="e">
        <f t="shared" si="42"/>
        <v>#REF!</v>
      </c>
      <c r="M930" s="47" t="str">
        <f t="shared" si="43"/>
        <v>是</v>
      </c>
    </row>
    <row r="931" s="11" customFormat="1" ht="18.95" customHeight="1" spans="1:13">
      <c r="A931" s="29" t="s">
        <v>165</v>
      </c>
      <c r="B931" s="30" t="s">
        <v>165</v>
      </c>
      <c r="C931" s="700" t="s">
        <v>1795</v>
      </c>
      <c r="D931" s="31" t="s">
        <v>1798</v>
      </c>
      <c r="E931" s="30" t="s">
        <v>176</v>
      </c>
      <c r="F931" s="60" t="s">
        <v>1797</v>
      </c>
      <c r="G931" s="36">
        <v>142829</v>
      </c>
      <c r="H931" s="37" t="e">
        <f>VLOOKUP(F931,#REF!,2,0)</f>
        <v>#REF!</v>
      </c>
      <c r="I931" s="36"/>
      <c r="J931" s="36">
        <f>VLOOKUP(F931,'数据-全省决算数!'!$B:$C,2,0)</f>
        <v>155448</v>
      </c>
      <c r="K931" s="53" t="str">
        <f t="shared" si="45"/>
        <v/>
      </c>
      <c r="L931" s="47" t="e">
        <f t="shared" si="42"/>
        <v>#REF!</v>
      </c>
      <c r="M931" s="47" t="str">
        <f t="shared" si="43"/>
        <v>是</v>
      </c>
    </row>
    <row r="932" s="11" customFormat="1" ht="18.95" customHeight="1" spans="1:13">
      <c r="A932" s="29" t="s">
        <v>165</v>
      </c>
      <c r="B932" s="30" t="s">
        <v>165</v>
      </c>
      <c r="C932" s="700" t="s">
        <v>1795</v>
      </c>
      <c r="D932" s="31" t="s">
        <v>1800</v>
      </c>
      <c r="E932" s="30" t="s">
        <v>176</v>
      </c>
      <c r="F932" s="60" t="s">
        <v>1799</v>
      </c>
      <c r="G932" s="36">
        <v>27831</v>
      </c>
      <c r="H932" s="37" t="e">
        <f>VLOOKUP(F932,#REF!,2,0)</f>
        <v>#REF!</v>
      </c>
      <c r="I932" s="36"/>
      <c r="J932" s="36">
        <f>VLOOKUP(F932,'数据-全省决算数!'!$B:$C,2,0)</f>
        <v>26332</v>
      </c>
      <c r="K932" s="49" t="str">
        <f t="shared" si="45"/>
        <v/>
      </c>
      <c r="L932" s="47" t="e">
        <f t="shared" si="42"/>
        <v>#REF!</v>
      </c>
      <c r="M932" s="47" t="str">
        <f t="shared" si="43"/>
        <v>是</v>
      </c>
    </row>
    <row r="933" s="11" customFormat="1" ht="18.95" customHeight="1" spans="1:13">
      <c r="A933" s="29" t="s">
        <v>165</v>
      </c>
      <c r="B933" s="30" t="s">
        <v>165</v>
      </c>
      <c r="C933" s="700" t="s">
        <v>1795</v>
      </c>
      <c r="D933" s="31" t="s">
        <v>1802</v>
      </c>
      <c r="E933" s="30" t="s">
        <v>176</v>
      </c>
      <c r="F933" s="60" t="s">
        <v>1801</v>
      </c>
      <c r="G933" s="36">
        <v>94</v>
      </c>
      <c r="H933" s="37" t="e">
        <f>VLOOKUP(F933,#REF!,2,0)</f>
        <v>#REF!</v>
      </c>
      <c r="I933" s="36"/>
      <c r="J933" s="36">
        <f>VLOOKUP(F933,'数据-全省决算数!'!$B:$C,2,0)</f>
        <v>348</v>
      </c>
      <c r="K933" s="49" t="str">
        <f t="shared" si="45"/>
        <v/>
      </c>
      <c r="L933" s="47" t="e">
        <f t="shared" si="42"/>
        <v>#REF!</v>
      </c>
      <c r="M933" s="47" t="str">
        <f t="shared" si="43"/>
        <v>是</v>
      </c>
    </row>
    <row r="934" s="11" customFormat="1" ht="18.95" customHeight="1" spans="1:13">
      <c r="A934" s="29" t="s">
        <v>165</v>
      </c>
      <c r="B934" s="30" t="s">
        <v>165</v>
      </c>
      <c r="C934" s="700" t="s">
        <v>1795</v>
      </c>
      <c r="D934" s="31" t="s">
        <v>1804</v>
      </c>
      <c r="E934" s="30" t="s">
        <v>176</v>
      </c>
      <c r="F934" s="60" t="s">
        <v>1803</v>
      </c>
      <c r="G934" s="36">
        <v>8230</v>
      </c>
      <c r="H934" s="37" t="e">
        <f>VLOOKUP(F934,#REF!,2,0)</f>
        <v>#REF!</v>
      </c>
      <c r="I934" s="36"/>
      <c r="J934" s="36">
        <f>VLOOKUP(F934,'数据-全省决算数!'!$B:$C,2,0)</f>
        <v>8942</v>
      </c>
      <c r="K934" s="49" t="str">
        <f t="shared" si="45"/>
        <v/>
      </c>
      <c r="L934" s="47" t="e">
        <f t="shared" si="42"/>
        <v>#REF!</v>
      </c>
      <c r="M934" s="47" t="str">
        <f t="shared" si="43"/>
        <v>是</v>
      </c>
    </row>
    <row r="935" s="11" customFormat="1" ht="18.95" customHeight="1" spans="1:13">
      <c r="A935" s="29" t="s">
        <v>165</v>
      </c>
      <c r="B935" s="700" t="s">
        <v>1596</v>
      </c>
      <c r="C935" s="30"/>
      <c r="D935" s="699" t="s">
        <v>1806</v>
      </c>
      <c r="E935" s="30"/>
      <c r="F935" s="61" t="s">
        <v>1805</v>
      </c>
      <c r="G935" s="45">
        <f>SUMIF($C934:$C2234,$D935,$G934:$G2234)</f>
        <v>626919</v>
      </c>
      <c r="H935" s="37" t="e">
        <f>VLOOKUP(F935,#REF!,2,0)</f>
        <v>#REF!</v>
      </c>
      <c r="I935" s="45"/>
      <c r="J935" s="36">
        <f>VLOOKUP(F935,'数据-全省决算数!'!$B:$C,2,0)</f>
        <v>646893</v>
      </c>
      <c r="K935" s="46" t="str">
        <f t="shared" si="45"/>
        <v/>
      </c>
      <c r="L935" s="47" t="e">
        <f t="shared" si="42"/>
        <v>#REF!</v>
      </c>
      <c r="M935" s="47" t="str">
        <f t="shared" si="43"/>
        <v>是</v>
      </c>
    </row>
    <row r="936" s="11" customFormat="1" ht="18.95" customHeight="1" spans="1:13">
      <c r="A936" s="29" t="s">
        <v>165</v>
      </c>
      <c r="B936" s="30" t="s">
        <v>165</v>
      </c>
      <c r="C936" s="700" t="s">
        <v>1806</v>
      </c>
      <c r="D936" s="31" t="s">
        <v>1808</v>
      </c>
      <c r="E936" s="30" t="s">
        <v>176</v>
      </c>
      <c r="F936" s="60" t="s">
        <v>1807</v>
      </c>
      <c r="G936" s="36">
        <v>419400</v>
      </c>
      <c r="H936" s="37" t="e">
        <f>VLOOKUP(F936,#REF!,2,0)</f>
        <v>#REF!</v>
      </c>
      <c r="I936" s="36"/>
      <c r="J936" s="36">
        <f>VLOOKUP(F936,'数据-全省决算数!'!$B:$C,2,0)</f>
        <v>424096</v>
      </c>
      <c r="K936" s="53" t="str">
        <f t="shared" si="45"/>
        <v/>
      </c>
      <c r="L936" s="47" t="e">
        <f t="shared" si="42"/>
        <v>#REF!</v>
      </c>
      <c r="M936" s="47" t="str">
        <f t="shared" si="43"/>
        <v>是</v>
      </c>
    </row>
    <row r="937" s="11" customFormat="1" ht="18.95" customHeight="1" spans="1:13">
      <c r="A937" s="29" t="s">
        <v>165</v>
      </c>
      <c r="B937" s="30" t="s">
        <v>165</v>
      </c>
      <c r="C937" s="700" t="s">
        <v>1806</v>
      </c>
      <c r="D937" s="31" t="s">
        <v>1810</v>
      </c>
      <c r="E937" s="30" t="s">
        <v>176</v>
      </c>
      <c r="F937" s="60" t="s">
        <v>1809</v>
      </c>
      <c r="G937" s="36">
        <v>56</v>
      </c>
      <c r="H937" s="37" t="e">
        <f>VLOOKUP(F937,#REF!,2,0)</f>
        <v>#REF!</v>
      </c>
      <c r="I937" s="36"/>
      <c r="J937" s="36">
        <f>VLOOKUP(F937,'数据-全省决算数!'!$B:$C,2,0)</f>
        <v>703</v>
      </c>
      <c r="K937" s="49" t="str">
        <f t="shared" si="45"/>
        <v/>
      </c>
      <c r="L937" s="47" t="e">
        <f t="shared" si="42"/>
        <v>#REF!</v>
      </c>
      <c r="M937" s="47" t="str">
        <f t="shared" si="43"/>
        <v>是</v>
      </c>
    </row>
    <row r="938" s="11" customFormat="1" ht="18.95" customHeight="1" spans="1:13">
      <c r="A938" s="29" t="s">
        <v>165</v>
      </c>
      <c r="B938" s="30"/>
      <c r="C938" s="700" t="s">
        <v>1806</v>
      </c>
      <c r="D938" s="31" t="s">
        <v>1812</v>
      </c>
      <c r="E938" s="30" t="s">
        <v>176</v>
      </c>
      <c r="F938" s="60" t="s">
        <v>1811</v>
      </c>
      <c r="G938" s="36">
        <v>168484</v>
      </c>
      <c r="H938" s="37" t="e">
        <f>VLOOKUP(F938,#REF!,2,0)</f>
        <v>#REF!</v>
      </c>
      <c r="I938" s="36"/>
      <c r="J938" s="36">
        <f>VLOOKUP(F938,'数据-全省决算数!'!$B:$C,2,0)</f>
        <v>190027</v>
      </c>
      <c r="K938" s="49" t="str">
        <f t="shared" si="45"/>
        <v/>
      </c>
      <c r="L938" s="47" t="e">
        <f t="shared" si="42"/>
        <v>#REF!</v>
      </c>
      <c r="M938" s="47" t="str">
        <f t="shared" si="43"/>
        <v>是</v>
      </c>
    </row>
    <row r="939" s="11" customFormat="1" ht="18.95" customHeight="1" spans="1:13">
      <c r="A939" s="29" t="s">
        <v>165</v>
      </c>
      <c r="B939" s="30" t="s">
        <v>165</v>
      </c>
      <c r="C939" s="700" t="s">
        <v>1806</v>
      </c>
      <c r="D939" s="31" t="s">
        <v>1814</v>
      </c>
      <c r="E939" s="30" t="s">
        <v>176</v>
      </c>
      <c r="F939" s="60" t="s">
        <v>1813</v>
      </c>
      <c r="G939" s="36">
        <v>4022</v>
      </c>
      <c r="H939" s="37" t="e">
        <f>VLOOKUP(F939,#REF!,2,0)</f>
        <v>#REF!</v>
      </c>
      <c r="I939" s="36"/>
      <c r="J939" s="36">
        <f>VLOOKUP(F939,'数据-全省决算数!'!$B:$C,2,0)</f>
        <v>4900</v>
      </c>
      <c r="K939" s="49" t="str">
        <f t="shared" si="45"/>
        <v/>
      </c>
      <c r="L939" s="47" t="e">
        <f t="shared" si="42"/>
        <v>#REF!</v>
      </c>
      <c r="M939" s="47" t="str">
        <f t="shared" si="43"/>
        <v>是</v>
      </c>
    </row>
    <row r="940" s="11" customFormat="1" ht="18.95" customHeight="1" spans="1:13">
      <c r="A940" s="29" t="s">
        <v>165</v>
      </c>
      <c r="B940" s="30" t="s">
        <v>165</v>
      </c>
      <c r="C940" s="700" t="s">
        <v>1806</v>
      </c>
      <c r="D940" s="31" t="s">
        <v>1816</v>
      </c>
      <c r="E940" s="30" t="s">
        <v>176</v>
      </c>
      <c r="F940" s="60" t="s">
        <v>1815</v>
      </c>
      <c r="G940" s="36">
        <v>30659</v>
      </c>
      <c r="H940" s="37" t="e">
        <f>VLOOKUP(F940,#REF!,2,0)</f>
        <v>#REF!</v>
      </c>
      <c r="I940" s="36"/>
      <c r="J940" s="36">
        <f>VLOOKUP(F940,'数据-全省决算数!'!$B:$C,2,0)</f>
        <v>20330</v>
      </c>
      <c r="K940" s="49" t="str">
        <f t="shared" si="45"/>
        <v/>
      </c>
      <c r="L940" s="47" t="e">
        <f t="shared" si="42"/>
        <v>#REF!</v>
      </c>
      <c r="M940" s="47" t="str">
        <f t="shared" si="43"/>
        <v>是</v>
      </c>
    </row>
    <row r="941" s="11" customFormat="1" ht="18.95" customHeight="1" spans="1:13">
      <c r="A941" s="29" t="s">
        <v>165</v>
      </c>
      <c r="B941" s="30" t="s">
        <v>165</v>
      </c>
      <c r="C941" s="700" t="s">
        <v>1806</v>
      </c>
      <c r="D941" s="31" t="s">
        <v>1818</v>
      </c>
      <c r="E941" s="30" t="s">
        <v>176</v>
      </c>
      <c r="F941" s="39" t="s">
        <v>1817</v>
      </c>
      <c r="G941" s="36">
        <v>4298</v>
      </c>
      <c r="H941" s="37" t="e">
        <f>VLOOKUP(F941,#REF!,2,0)</f>
        <v>#REF!</v>
      </c>
      <c r="I941" s="36"/>
      <c r="J941" s="36">
        <f>VLOOKUP(F941,'数据-全省决算数!'!$B:$C,2,0)</f>
        <v>6837</v>
      </c>
      <c r="K941" s="49" t="str">
        <f t="shared" si="45"/>
        <v/>
      </c>
      <c r="L941" s="47" t="e">
        <f t="shared" si="42"/>
        <v>#REF!</v>
      </c>
      <c r="M941" s="47" t="str">
        <f t="shared" si="43"/>
        <v>是</v>
      </c>
    </row>
    <row r="942" s="11" customFormat="1" ht="18.95" customHeight="1" spans="1:13">
      <c r="A942" s="29" t="s">
        <v>165</v>
      </c>
      <c r="B942" s="700" t="s">
        <v>1596</v>
      </c>
      <c r="C942" s="30"/>
      <c r="D942" s="31" t="s">
        <v>1820</v>
      </c>
      <c r="E942" s="30"/>
      <c r="F942" s="61" t="s">
        <v>1819</v>
      </c>
      <c r="G942" s="45">
        <f>SUMIF($C941:$C2241,$D942,$G941:$G2241)</f>
        <v>26949</v>
      </c>
      <c r="H942" s="37" t="e">
        <f>VLOOKUP(F942,#REF!,2,0)</f>
        <v>#REF!</v>
      </c>
      <c r="I942" s="45"/>
      <c r="J942" s="36">
        <f>VLOOKUP(F942,'数据-全省决算数!'!$B:$C,2,0)</f>
        <v>134617</v>
      </c>
      <c r="K942" s="46" t="str">
        <f t="shared" si="45"/>
        <v/>
      </c>
      <c r="L942" s="47" t="e">
        <f t="shared" si="42"/>
        <v>#REF!</v>
      </c>
      <c r="M942" s="47" t="str">
        <f t="shared" si="43"/>
        <v>是</v>
      </c>
    </row>
    <row r="943" s="11" customFormat="1" ht="18.95" customHeight="1" spans="1:13">
      <c r="A943" s="29" t="s">
        <v>165</v>
      </c>
      <c r="B943" s="30" t="s">
        <v>165</v>
      </c>
      <c r="C943" s="700" t="s">
        <v>1820</v>
      </c>
      <c r="D943" s="31" t="s">
        <v>1822</v>
      </c>
      <c r="E943" s="30" t="s">
        <v>176</v>
      </c>
      <c r="F943" s="62" t="s">
        <v>1821</v>
      </c>
      <c r="G943" s="36">
        <v>8815</v>
      </c>
      <c r="H943" s="37" t="e">
        <f>VLOOKUP(F943,#REF!,2,0)</f>
        <v>#REF!</v>
      </c>
      <c r="I943" s="36"/>
      <c r="J943" s="36">
        <f>VLOOKUP(F943,'数据-全省决算数!'!$B:$C,2,0)</f>
        <v>16993</v>
      </c>
      <c r="K943" s="49" t="str">
        <f t="shared" si="45"/>
        <v/>
      </c>
      <c r="L943" s="47" t="e">
        <f t="shared" si="42"/>
        <v>#REF!</v>
      </c>
      <c r="M943" s="47" t="str">
        <f t="shared" si="43"/>
        <v>是</v>
      </c>
    </row>
    <row r="944" s="11" customFormat="1" ht="18.95" customHeight="1" spans="1:13">
      <c r="A944" s="29" t="s">
        <v>165</v>
      </c>
      <c r="B944" s="30"/>
      <c r="C944" s="700" t="s">
        <v>1820</v>
      </c>
      <c r="D944" s="31" t="s">
        <v>1824</v>
      </c>
      <c r="E944" s="30" t="s">
        <v>176</v>
      </c>
      <c r="F944" s="60" t="s">
        <v>1823</v>
      </c>
      <c r="G944" s="36">
        <v>17744</v>
      </c>
      <c r="H944" s="37" t="e">
        <f>VLOOKUP(F944,#REF!,2,0)</f>
        <v>#REF!</v>
      </c>
      <c r="I944" s="36"/>
      <c r="J944" s="36">
        <f>VLOOKUP(F944,'数据-全省决算数!'!$B:$C,2,0)</f>
        <v>11917</v>
      </c>
      <c r="K944" s="49" t="str">
        <f t="shared" si="45"/>
        <v/>
      </c>
      <c r="L944" s="47" t="e">
        <f t="shared" si="42"/>
        <v>#REF!</v>
      </c>
      <c r="M944" s="47" t="str">
        <f t="shared" si="43"/>
        <v>是</v>
      </c>
    </row>
    <row r="945" s="11" customFormat="1" ht="18.95" customHeight="1" spans="1:13">
      <c r="A945" s="29" t="s">
        <v>165</v>
      </c>
      <c r="B945" s="30" t="s">
        <v>165</v>
      </c>
      <c r="C945" s="700" t="s">
        <v>1820</v>
      </c>
      <c r="D945" s="31" t="s">
        <v>1826</v>
      </c>
      <c r="E945" s="30" t="s">
        <v>176</v>
      </c>
      <c r="F945" s="60" t="s">
        <v>1825</v>
      </c>
      <c r="G945" s="36">
        <v>390</v>
      </c>
      <c r="H945" s="37" t="e">
        <f>VLOOKUP(F945,#REF!,2,0)</f>
        <v>#REF!</v>
      </c>
      <c r="I945" s="36"/>
      <c r="J945" s="36">
        <f>VLOOKUP(F945,'数据-全省决算数!'!$B:$C,2,0)</f>
        <v>105707</v>
      </c>
      <c r="K945" s="46" t="str">
        <f t="shared" si="45"/>
        <v/>
      </c>
      <c r="L945" s="47" t="e">
        <f t="shared" si="42"/>
        <v>#REF!</v>
      </c>
      <c r="M945" s="47" t="str">
        <f t="shared" si="43"/>
        <v>是</v>
      </c>
    </row>
    <row r="946" s="11" customFormat="1" ht="18.95" customHeight="1" spans="1:13">
      <c r="A946" s="29" t="s">
        <v>165</v>
      </c>
      <c r="B946" s="700" t="s">
        <v>1596</v>
      </c>
      <c r="C946" s="30"/>
      <c r="D946" s="699" t="s">
        <v>1828</v>
      </c>
      <c r="E946" s="30"/>
      <c r="F946" s="59" t="s">
        <v>1827</v>
      </c>
      <c r="G946" s="45">
        <f>SUMIF($C945:$C2245,$D946,$G945:$G2245)</f>
        <v>0</v>
      </c>
      <c r="H946" s="45">
        <f>SUMIF($C945:$C$1301,$D946,$H945:$H$1301)</f>
        <v>0</v>
      </c>
      <c r="I946" s="45"/>
      <c r="J946" s="45"/>
      <c r="K946" s="46" t="str">
        <f t="shared" si="45"/>
        <v/>
      </c>
      <c r="L946" s="47" t="str">
        <f t="shared" si="42"/>
        <v>否</v>
      </c>
      <c r="M946" s="47" t="str">
        <f t="shared" si="43"/>
        <v>是</v>
      </c>
    </row>
    <row r="947" s="11" customFormat="1" ht="18.95" customHeight="1" spans="1:13">
      <c r="A947" s="29" t="s">
        <v>165</v>
      </c>
      <c r="B947" s="30" t="s">
        <v>165</v>
      </c>
      <c r="C947" s="700" t="s">
        <v>1828</v>
      </c>
      <c r="D947" s="31" t="s">
        <v>1830</v>
      </c>
      <c r="E947" s="30" t="s">
        <v>176</v>
      </c>
      <c r="F947" s="39" t="s">
        <v>1829</v>
      </c>
      <c r="G947" s="36">
        <v>0</v>
      </c>
      <c r="H947" s="36">
        <v>0</v>
      </c>
      <c r="I947" s="36"/>
      <c r="J947" s="36"/>
      <c r="K947" s="49" t="str">
        <f t="shared" si="45"/>
        <v/>
      </c>
      <c r="L947" s="47" t="str">
        <f t="shared" si="42"/>
        <v>否</v>
      </c>
      <c r="M947" s="47" t="str">
        <f t="shared" si="43"/>
        <v>是</v>
      </c>
    </row>
    <row r="948" s="11" customFormat="1" ht="18.95" customHeight="1" spans="1:13">
      <c r="A948" s="29" t="s">
        <v>165</v>
      </c>
      <c r="B948" s="30" t="s">
        <v>165</v>
      </c>
      <c r="C948" s="700" t="s">
        <v>1828</v>
      </c>
      <c r="D948" s="31" t="s">
        <v>1832</v>
      </c>
      <c r="E948" s="30" t="s">
        <v>176</v>
      </c>
      <c r="F948" s="39" t="s">
        <v>1831</v>
      </c>
      <c r="G948" s="36">
        <v>0</v>
      </c>
      <c r="H948" s="36">
        <v>0</v>
      </c>
      <c r="I948" s="36"/>
      <c r="J948" s="36"/>
      <c r="K948" s="49" t="str">
        <f t="shared" si="45"/>
        <v/>
      </c>
      <c r="L948" s="47" t="str">
        <f t="shared" si="42"/>
        <v>否</v>
      </c>
      <c r="M948" s="47" t="str">
        <f t="shared" si="43"/>
        <v>是</v>
      </c>
    </row>
    <row r="949" s="11" customFormat="1" ht="18.95" customHeight="1" spans="1:13">
      <c r="A949" s="29"/>
      <c r="B949" s="64"/>
      <c r="C949" s="700" t="s">
        <v>1828</v>
      </c>
      <c r="D949" s="699" t="s">
        <v>1834</v>
      </c>
      <c r="E949" s="30" t="s">
        <v>176</v>
      </c>
      <c r="F949" s="39" t="s">
        <v>1833</v>
      </c>
      <c r="G949" s="36">
        <v>0</v>
      </c>
      <c r="H949" s="36">
        <v>0</v>
      </c>
      <c r="I949" s="36"/>
      <c r="J949" s="36"/>
      <c r="K949" s="49" t="str">
        <f t="shared" si="45"/>
        <v/>
      </c>
      <c r="L949" s="47" t="str">
        <f t="shared" si="42"/>
        <v>否</v>
      </c>
      <c r="M949" s="47" t="str">
        <f t="shared" si="43"/>
        <v>是</v>
      </c>
    </row>
    <row r="950" s="11" customFormat="1" ht="18.95" customHeight="1" spans="1:13">
      <c r="A950" s="29"/>
      <c r="B950" s="700" t="s">
        <v>1596</v>
      </c>
      <c r="C950" s="30"/>
      <c r="D950" s="63">
        <v>21399</v>
      </c>
      <c r="E950" s="30"/>
      <c r="F950" s="67" t="s">
        <v>4490</v>
      </c>
      <c r="G950" s="45">
        <f>SUMIF($C949:$C2249,$D950,$G949:$G2249)</f>
        <v>174673</v>
      </c>
      <c r="H950" s="37" t="e">
        <f>VLOOKUP(F950,#REF!,2,0)</f>
        <v>#REF!</v>
      </c>
      <c r="I950" s="45"/>
      <c r="J950" s="36" t="e">
        <f>VLOOKUP(F950,'数据-全省决算数!'!$B:$C,2,0)</f>
        <v>#N/A</v>
      </c>
      <c r="K950" s="46" t="str">
        <f t="shared" si="45"/>
        <v/>
      </c>
      <c r="L950" s="47" t="e">
        <f t="shared" si="42"/>
        <v>#REF!</v>
      </c>
      <c r="M950" s="47" t="str">
        <f t="shared" si="43"/>
        <v>是</v>
      </c>
    </row>
    <row r="951" s="11" customFormat="1" ht="18.95" customHeight="1" spans="1:13">
      <c r="A951" s="29"/>
      <c r="B951" s="30"/>
      <c r="C951" s="63">
        <v>21399</v>
      </c>
      <c r="D951" s="63">
        <v>2139901</v>
      </c>
      <c r="E951" s="30" t="s">
        <v>176</v>
      </c>
      <c r="F951" s="62" t="s">
        <v>1836</v>
      </c>
      <c r="G951" s="36">
        <v>1112</v>
      </c>
      <c r="H951" s="37" t="e">
        <f>VLOOKUP(F951,#REF!,2,0)</f>
        <v>#REF!</v>
      </c>
      <c r="I951" s="36"/>
      <c r="J951" s="36">
        <f>VLOOKUP(F951,'数据-全省决算数!'!$B:$C,2,0)</f>
        <v>30</v>
      </c>
      <c r="K951" s="49" t="str">
        <f t="shared" si="45"/>
        <v/>
      </c>
      <c r="L951" s="47" t="e">
        <f t="shared" si="42"/>
        <v>#REF!</v>
      </c>
      <c r="M951" s="47" t="str">
        <f t="shared" si="43"/>
        <v>是</v>
      </c>
    </row>
    <row r="952" s="11" customFormat="1" ht="18.95" customHeight="1" spans="1:13">
      <c r="A952" s="29"/>
      <c r="B952" s="30"/>
      <c r="C952" s="63">
        <v>21399</v>
      </c>
      <c r="D952" s="63">
        <v>2139999</v>
      </c>
      <c r="E952" s="30" t="s">
        <v>176</v>
      </c>
      <c r="F952" s="62" t="s">
        <v>4491</v>
      </c>
      <c r="G952" s="36">
        <v>173561</v>
      </c>
      <c r="H952" s="37" t="e">
        <f>VLOOKUP(F952,#REF!,2,0)</f>
        <v>#REF!</v>
      </c>
      <c r="I952" s="36"/>
      <c r="J952" s="36" t="e">
        <f>VLOOKUP(F952,'数据-全省决算数!'!$B:$C,2,0)</f>
        <v>#N/A</v>
      </c>
      <c r="K952" s="49" t="str">
        <f t="shared" si="45"/>
        <v/>
      </c>
      <c r="L952" s="47" t="e">
        <f t="shared" si="42"/>
        <v>#REF!</v>
      </c>
      <c r="M952" s="47" t="str">
        <f t="shared" si="43"/>
        <v>是</v>
      </c>
    </row>
    <row r="953" s="11" customFormat="1" ht="18.95" customHeight="1" spans="1:13">
      <c r="A953" s="29" t="s">
        <v>164</v>
      </c>
      <c r="B953" s="30" t="s">
        <v>165</v>
      </c>
      <c r="C953" s="30"/>
      <c r="D953" s="31" t="s">
        <v>1839</v>
      </c>
      <c r="E953" s="30"/>
      <c r="F953" s="59" t="s">
        <v>1838</v>
      </c>
      <c r="G953" s="33">
        <f>SUMIF($B954:$B$1301,$D953,$G954:$G$1301)</f>
        <v>6401574</v>
      </c>
      <c r="H953" s="37" t="e">
        <f>VLOOKUP(F953,#REF!,2,0)</f>
        <v>#REF!</v>
      </c>
      <c r="I953" s="45"/>
      <c r="J953" s="36" t="e">
        <f>VLOOKUP(F953,'数据-全省决算数!'!$B:$C,2,0)</f>
        <v>#N/A</v>
      </c>
      <c r="K953" s="46" t="str">
        <f t="shared" si="45"/>
        <v/>
      </c>
      <c r="L953" s="47" t="e">
        <f t="shared" si="42"/>
        <v>#REF!</v>
      </c>
      <c r="M953" s="47" t="str">
        <f t="shared" si="43"/>
        <v>是</v>
      </c>
    </row>
    <row r="954" s="11" customFormat="1" ht="18.95" customHeight="1" spans="1:13">
      <c r="A954" s="29" t="s">
        <v>165</v>
      </c>
      <c r="B954" s="700" t="s">
        <v>1839</v>
      </c>
      <c r="C954" s="30"/>
      <c r="D954" s="699" t="s">
        <v>1841</v>
      </c>
      <c r="E954" s="30"/>
      <c r="F954" s="60" t="s">
        <v>1840</v>
      </c>
      <c r="G954" s="36">
        <f>SUMIF($C953:$C2253,$D954,$G953:$G2253)</f>
        <v>2935085</v>
      </c>
      <c r="H954" s="37" t="e">
        <f>VLOOKUP(F954,#REF!,2,0)</f>
        <v>#REF!</v>
      </c>
      <c r="I954" s="36"/>
      <c r="J954" s="36">
        <f>VLOOKUP(F954,'数据-全省决算数!'!$B:$C,2,0)</f>
        <v>2372592</v>
      </c>
      <c r="K954" s="49" t="str">
        <f t="shared" si="45"/>
        <v/>
      </c>
      <c r="L954" s="47" t="e">
        <f t="shared" si="42"/>
        <v>#REF!</v>
      </c>
      <c r="M954" s="47" t="str">
        <f t="shared" si="43"/>
        <v>是</v>
      </c>
    </row>
    <row r="955" s="11" customFormat="1" ht="18.95" customHeight="1" spans="1:13">
      <c r="A955" s="29" t="s">
        <v>165</v>
      </c>
      <c r="B955" s="30" t="s">
        <v>165</v>
      </c>
      <c r="C955" s="700" t="s">
        <v>1841</v>
      </c>
      <c r="D955" s="31" t="s">
        <v>1842</v>
      </c>
      <c r="E955" s="30" t="s">
        <v>176</v>
      </c>
      <c r="F955" s="60" t="s">
        <v>170</v>
      </c>
      <c r="G955" s="36">
        <v>33859</v>
      </c>
      <c r="H955" s="38">
        <v>42531</v>
      </c>
      <c r="I955" s="38"/>
      <c r="J955" s="38"/>
      <c r="K955" s="49">
        <f t="shared" si="45"/>
        <v>0.256</v>
      </c>
      <c r="L955" s="47" t="str">
        <f t="shared" si="42"/>
        <v>是</v>
      </c>
      <c r="M955" s="47" t="str">
        <f t="shared" si="43"/>
        <v>否</v>
      </c>
    </row>
    <row r="956" s="11" customFormat="1" ht="18.95" customHeight="1" spans="1:13">
      <c r="A956" s="29" t="s">
        <v>165</v>
      </c>
      <c r="B956" s="30"/>
      <c r="C956" s="700" t="s">
        <v>1841</v>
      </c>
      <c r="D956" s="31" t="s">
        <v>1843</v>
      </c>
      <c r="E956" s="30" t="s">
        <v>176</v>
      </c>
      <c r="F956" s="60" t="s">
        <v>172</v>
      </c>
      <c r="G956" s="36">
        <v>6458</v>
      </c>
      <c r="H956" s="38">
        <v>6867</v>
      </c>
      <c r="I956" s="38"/>
      <c r="J956" s="38"/>
      <c r="K956" s="46">
        <f t="shared" si="45"/>
        <v>0.063</v>
      </c>
      <c r="L956" s="47" t="str">
        <f t="shared" si="42"/>
        <v>是</v>
      </c>
      <c r="M956" s="47" t="str">
        <f t="shared" si="43"/>
        <v>否</v>
      </c>
    </row>
    <row r="957" s="11" customFormat="1" ht="18.95" customHeight="1" spans="1:13">
      <c r="A957" s="29" t="s">
        <v>165</v>
      </c>
      <c r="B957" s="30" t="s">
        <v>165</v>
      </c>
      <c r="C957" s="700" t="s">
        <v>1841</v>
      </c>
      <c r="D957" s="31" t="s">
        <v>1844</v>
      </c>
      <c r="E957" s="30" t="s">
        <v>176</v>
      </c>
      <c r="F957" s="60" t="s">
        <v>174</v>
      </c>
      <c r="G957" s="36">
        <v>717</v>
      </c>
      <c r="H957" s="38">
        <v>902</v>
      </c>
      <c r="I957" s="38"/>
      <c r="J957" s="38"/>
      <c r="K957" s="49">
        <f t="shared" si="45"/>
        <v>0.258</v>
      </c>
      <c r="L957" s="47" t="str">
        <f t="shared" si="42"/>
        <v>是</v>
      </c>
      <c r="M957" s="47" t="str">
        <f t="shared" si="43"/>
        <v>否</v>
      </c>
    </row>
    <row r="958" s="11" customFormat="1" ht="18.95" customHeight="1" spans="1:13">
      <c r="A958" s="29" t="s">
        <v>165</v>
      </c>
      <c r="B958" s="30" t="s">
        <v>165</v>
      </c>
      <c r="C958" s="700" t="s">
        <v>1841</v>
      </c>
      <c r="D958" s="31" t="s">
        <v>1846</v>
      </c>
      <c r="E958" s="30" t="s">
        <v>176</v>
      </c>
      <c r="F958" s="60" t="s">
        <v>1845</v>
      </c>
      <c r="G958" s="36">
        <v>684029</v>
      </c>
      <c r="H958" s="38">
        <v>740211</v>
      </c>
      <c r="I958" s="38"/>
      <c r="J958" s="38"/>
      <c r="K958" s="49">
        <f t="shared" si="45"/>
        <v>0.082</v>
      </c>
      <c r="L958" s="47" t="str">
        <f t="shared" si="42"/>
        <v>是</v>
      </c>
      <c r="M958" s="47" t="str">
        <f t="shared" si="43"/>
        <v>否</v>
      </c>
    </row>
    <row r="959" s="11" customFormat="1" ht="18.95" customHeight="1" spans="1:13">
      <c r="A959" s="29"/>
      <c r="B959" s="30"/>
      <c r="C959" s="700" t="s">
        <v>1841</v>
      </c>
      <c r="D959" s="31" t="s">
        <v>1848</v>
      </c>
      <c r="E959" s="30" t="s">
        <v>176</v>
      </c>
      <c r="F959" s="60" t="s">
        <v>1847</v>
      </c>
      <c r="G959" s="36">
        <v>163932</v>
      </c>
      <c r="H959" s="38">
        <v>241968</v>
      </c>
      <c r="I959" s="38"/>
      <c r="J959" s="38"/>
      <c r="K959" s="46">
        <f t="shared" si="45"/>
        <v>0.476</v>
      </c>
      <c r="L959" s="47" t="str">
        <f t="shared" si="42"/>
        <v>是</v>
      </c>
      <c r="M959" s="47" t="str">
        <f t="shared" si="43"/>
        <v>否</v>
      </c>
    </row>
    <row r="960" s="11" customFormat="1" ht="18.95" customHeight="1" spans="1:13">
      <c r="A960" s="29"/>
      <c r="B960" s="30"/>
      <c r="C960" s="700" t="s">
        <v>1841</v>
      </c>
      <c r="D960" s="31" t="s">
        <v>1850</v>
      </c>
      <c r="E960" s="30" t="s">
        <v>176</v>
      </c>
      <c r="F960" s="60" t="s">
        <v>1849</v>
      </c>
      <c r="G960" s="36">
        <v>320860</v>
      </c>
      <c r="H960" s="38">
        <v>429008</v>
      </c>
      <c r="I960" s="38"/>
      <c r="J960" s="38"/>
      <c r="K960" s="49">
        <f t="shared" si="45"/>
        <v>0.337</v>
      </c>
      <c r="L960" s="47" t="str">
        <f t="shared" si="42"/>
        <v>是</v>
      </c>
      <c r="M960" s="47" t="str">
        <f t="shared" si="43"/>
        <v>否</v>
      </c>
    </row>
    <row r="961" s="11" customFormat="1" ht="18.95" customHeight="1" spans="1:13">
      <c r="A961" s="29" t="s">
        <v>165</v>
      </c>
      <c r="B961" s="30" t="s">
        <v>165</v>
      </c>
      <c r="C961" s="700" t="s">
        <v>1841</v>
      </c>
      <c r="D961" s="31" t="s">
        <v>1852</v>
      </c>
      <c r="E961" s="30" t="s">
        <v>176</v>
      </c>
      <c r="F961" s="60" t="s">
        <v>1851</v>
      </c>
      <c r="G961" s="36">
        <v>2600</v>
      </c>
      <c r="H961" s="38">
        <v>13507</v>
      </c>
      <c r="I961" s="38"/>
      <c r="J961" s="38"/>
      <c r="K961" s="49">
        <f t="shared" si="45"/>
        <v>4.195</v>
      </c>
      <c r="L961" s="47" t="str">
        <f t="shared" si="42"/>
        <v>是</v>
      </c>
      <c r="M961" s="47" t="str">
        <f t="shared" si="43"/>
        <v>否</v>
      </c>
    </row>
    <row r="962" s="11" customFormat="1" ht="18.95" customHeight="1" spans="1:13">
      <c r="A962" s="29" t="s">
        <v>165</v>
      </c>
      <c r="B962" s="30" t="s">
        <v>165</v>
      </c>
      <c r="C962" s="700" t="s">
        <v>1841</v>
      </c>
      <c r="D962" s="31" t="s">
        <v>1854</v>
      </c>
      <c r="E962" s="30" t="s">
        <v>176</v>
      </c>
      <c r="F962" s="60" t="s">
        <v>1853</v>
      </c>
      <c r="G962" s="36">
        <v>49312</v>
      </c>
      <c r="H962" s="38">
        <v>49329</v>
      </c>
      <c r="I962" s="38"/>
      <c r="J962" s="38"/>
      <c r="K962" s="49">
        <f t="shared" si="45"/>
        <v>0</v>
      </c>
      <c r="L962" s="47" t="str">
        <f t="shared" si="42"/>
        <v>是</v>
      </c>
      <c r="M962" s="47" t="str">
        <f t="shared" si="43"/>
        <v>否</v>
      </c>
    </row>
    <row r="963" s="11" customFormat="1" ht="18.95" customHeight="1" spans="1:13">
      <c r="A963" s="29" t="s">
        <v>165</v>
      </c>
      <c r="B963" s="30" t="s">
        <v>165</v>
      </c>
      <c r="C963" s="700" t="s">
        <v>1841</v>
      </c>
      <c r="D963" s="31" t="s">
        <v>1856</v>
      </c>
      <c r="E963" s="30" t="s">
        <v>176</v>
      </c>
      <c r="F963" s="60" t="s">
        <v>1855</v>
      </c>
      <c r="G963" s="36">
        <v>3335</v>
      </c>
      <c r="H963" s="38">
        <v>843</v>
      </c>
      <c r="I963" s="38"/>
      <c r="J963" s="38"/>
      <c r="K963" s="49">
        <f t="shared" si="45"/>
        <v>-0.747</v>
      </c>
      <c r="L963" s="47" t="str">
        <f t="shared" si="42"/>
        <v>是</v>
      </c>
      <c r="M963" s="47" t="str">
        <f t="shared" si="43"/>
        <v>否</v>
      </c>
    </row>
    <row r="964" s="11" customFormat="1" ht="18.95" customHeight="1" spans="1:13">
      <c r="A964" s="29" t="s">
        <v>165</v>
      </c>
      <c r="B964" s="30" t="s">
        <v>165</v>
      </c>
      <c r="C964" s="700" t="s">
        <v>1841</v>
      </c>
      <c r="D964" s="31" t="s">
        <v>1858</v>
      </c>
      <c r="E964" s="30" t="s">
        <v>176</v>
      </c>
      <c r="F964" s="60" t="s">
        <v>1857</v>
      </c>
      <c r="G964" s="36">
        <v>7220</v>
      </c>
      <c r="H964" s="38">
        <v>8279</v>
      </c>
      <c r="I964" s="38"/>
      <c r="J964" s="38"/>
      <c r="K964" s="49">
        <f t="shared" si="45"/>
        <v>0.147</v>
      </c>
      <c r="L964" s="47" t="str">
        <f t="shared" ref="L964:L1027" si="46">IF(F964&lt;&gt;"",IF(SUM(G964:H964)&lt;&gt;0,"是","否"),"空")</f>
        <v>是</v>
      </c>
      <c r="M964" s="47" t="str">
        <f t="shared" ref="M964:M1027" si="47">IF(C964&lt;&gt;"",IF(OR(LEFT(C964,3)="205",LEFT(C964,3)="206",LEFT(C964,3)="207",LEFT(C964,3)="208",LEFT(C964,3)="210",LEFT(C964,3)="213"),"是","否"),"是")</f>
        <v>否</v>
      </c>
    </row>
    <row r="965" s="11" customFormat="1" ht="18.95" customHeight="1" spans="1:13">
      <c r="A965" s="29" t="s">
        <v>165</v>
      </c>
      <c r="B965" s="30" t="s">
        <v>165</v>
      </c>
      <c r="C965" s="700" t="s">
        <v>1841</v>
      </c>
      <c r="D965" s="31" t="s">
        <v>1860</v>
      </c>
      <c r="E965" s="30" t="s">
        <v>176</v>
      </c>
      <c r="F965" s="60" t="s">
        <v>1859</v>
      </c>
      <c r="G965" s="36">
        <v>149086</v>
      </c>
      <c r="H965" s="38">
        <v>47044</v>
      </c>
      <c r="I965" s="38"/>
      <c r="J965" s="38"/>
      <c r="K965" s="49">
        <f t="shared" si="45"/>
        <v>-0.684</v>
      </c>
      <c r="L965" s="47" t="str">
        <f t="shared" si="46"/>
        <v>是</v>
      </c>
      <c r="M965" s="47" t="str">
        <f t="shared" si="47"/>
        <v>否</v>
      </c>
    </row>
    <row r="966" s="11" customFormat="1" ht="18.95" customHeight="1" spans="1:13">
      <c r="A966" s="29" t="s">
        <v>165</v>
      </c>
      <c r="B966" s="30" t="s">
        <v>165</v>
      </c>
      <c r="C966" s="700" t="s">
        <v>1841</v>
      </c>
      <c r="D966" s="31" t="s">
        <v>1862</v>
      </c>
      <c r="E966" s="30" t="s">
        <v>176</v>
      </c>
      <c r="F966" s="60" t="s">
        <v>1861</v>
      </c>
      <c r="G966" s="36">
        <v>64656</v>
      </c>
      <c r="H966" s="38">
        <v>67386</v>
      </c>
      <c r="I966" s="38"/>
      <c r="J966" s="38"/>
      <c r="K966" s="49">
        <f t="shared" si="45"/>
        <v>0.042</v>
      </c>
      <c r="L966" s="47" t="str">
        <f t="shared" si="46"/>
        <v>是</v>
      </c>
      <c r="M966" s="47" t="str">
        <f t="shared" si="47"/>
        <v>否</v>
      </c>
    </row>
    <row r="967" s="11" customFormat="1" ht="18.95" customHeight="1" spans="1:13">
      <c r="A967" s="29" t="s">
        <v>165</v>
      </c>
      <c r="B967" s="30" t="s">
        <v>165</v>
      </c>
      <c r="C967" s="700" t="s">
        <v>1841</v>
      </c>
      <c r="D967" s="31" t="s">
        <v>1864</v>
      </c>
      <c r="E967" s="30" t="s">
        <v>176</v>
      </c>
      <c r="F967" s="60" t="s">
        <v>4492</v>
      </c>
      <c r="G967" s="36">
        <v>375</v>
      </c>
      <c r="H967" s="38">
        <v>714</v>
      </c>
      <c r="I967" s="38"/>
      <c r="J967" s="38"/>
      <c r="K967" s="49">
        <f t="shared" si="45"/>
        <v>0.904</v>
      </c>
      <c r="L967" s="47" t="str">
        <f t="shared" si="46"/>
        <v>是</v>
      </c>
      <c r="M967" s="47" t="str">
        <f t="shared" si="47"/>
        <v>否</v>
      </c>
    </row>
    <row r="968" s="11" customFormat="1" ht="18.95" customHeight="1" spans="1:13">
      <c r="A968" s="29" t="s">
        <v>165</v>
      </c>
      <c r="B968" s="30" t="s">
        <v>165</v>
      </c>
      <c r="C968" s="700" t="s">
        <v>1841</v>
      </c>
      <c r="D968" s="31" t="s">
        <v>1866</v>
      </c>
      <c r="E968" s="30" t="s">
        <v>176</v>
      </c>
      <c r="F968" s="60" t="s">
        <v>1865</v>
      </c>
      <c r="G968" s="36">
        <v>52</v>
      </c>
      <c r="H968" s="38">
        <v>81</v>
      </c>
      <c r="I968" s="38"/>
      <c r="J968" s="38"/>
      <c r="K968" s="49">
        <f t="shared" si="45"/>
        <v>0.558</v>
      </c>
      <c r="L968" s="47" t="str">
        <f t="shared" si="46"/>
        <v>是</v>
      </c>
      <c r="M968" s="47" t="str">
        <f t="shared" si="47"/>
        <v>否</v>
      </c>
    </row>
    <row r="969" s="11" customFormat="1" ht="18.95" customHeight="1" spans="1:13">
      <c r="A969" s="29" t="s">
        <v>165</v>
      </c>
      <c r="B969" s="30" t="s">
        <v>165</v>
      </c>
      <c r="C969" s="700" t="s">
        <v>1841</v>
      </c>
      <c r="D969" s="31" t="s">
        <v>1868</v>
      </c>
      <c r="E969" s="30" t="s">
        <v>176</v>
      </c>
      <c r="F969" s="60" t="s">
        <v>1867</v>
      </c>
      <c r="G969" s="36">
        <v>3037</v>
      </c>
      <c r="H969" s="38">
        <v>6669</v>
      </c>
      <c r="I969" s="38"/>
      <c r="J969" s="38"/>
      <c r="K969" s="49">
        <f t="shared" si="45"/>
        <v>1.196</v>
      </c>
      <c r="L969" s="47" t="str">
        <f t="shared" si="46"/>
        <v>是</v>
      </c>
      <c r="M969" s="47" t="str">
        <f t="shared" si="47"/>
        <v>否</v>
      </c>
    </row>
    <row r="970" s="11" customFormat="1" ht="18.95" customHeight="1" spans="1:13">
      <c r="A970" s="29" t="s">
        <v>165</v>
      </c>
      <c r="B970" s="30" t="s">
        <v>165</v>
      </c>
      <c r="C970" s="700" t="s">
        <v>1841</v>
      </c>
      <c r="D970" s="31" t="s">
        <v>1870</v>
      </c>
      <c r="E970" s="30" t="s">
        <v>176</v>
      </c>
      <c r="F970" s="60" t="s">
        <v>1869</v>
      </c>
      <c r="G970" s="36">
        <v>471</v>
      </c>
      <c r="H970" s="38">
        <v>1208</v>
      </c>
      <c r="I970" s="38"/>
      <c r="J970" s="38"/>
      <c r="K970" s="49">
        <f t="shared" si="45"/>
        <v>1.565</v>
      </c>
      <c r="L970" s="47" t="str">
        <f t="shared" si="46"/>
        <v>是</v>
      </c>
      <c r="M970" s="47" t="str">
        <f t="shared" si="47"/>
        <v>否</v>
      </c>
    </row>
    <row r="971" s="11" customFormat="1" ht="18.95" customHeight="1" spans="1:13">
      <c r="A971" s="29" t="s">
        <v>165</v>
      </c>
      <c r="B971" s="30" t="s">
        <v>165</v>
      </c>
      <c r="C971" s="700" t="s">
        <v>1841</v>
      </c>
      <c r="D971" s="31" t="s">
        <v>1872</v>
      </c>
      <c r="E971" s="30" t="s">
        <v>176</v>
      </c>
      <c r="F971" s="60" t="s">
        <v>1871</v>
      </c>
      <c r="G971" s="36">
        <v>0</v>
      </c>
      <c r="H971" s="38">
        <v>0</v>
      </c>
      <c r="I971" s="38"/>
      <c r="J971" s="38"/>
      <c r="K971" s="49" t="str">
        <f t="shared" si="45"/>
        <v/>
      </c>
      <c r="L971" s="47" t="str">
        <f t="shared" si="46"/>
        <v>否</v>
      </c>
      <c r="M971" s="47" t="str">
        <f t="shared" si="47"/>
        <v>否</v>
      </c>
    </row>
    <row r="972" s="11" customFormat="1" ht="18.95" customHeight="1" spans="1:13">
      <c r="A972" s="29" t="s">
        <v>165</v>
      </c>
      <c r="B972" s="30" t="s">
        <v>165</v>
      </c>
      <c r="C972" s="700" t="s">
        <v>1841</v>
      </c>
      <c r="D972" s="31" t="s">
        <v>1874</v>
      </c>
      <c r="E972" s="30" t="s">
        <v>176</v>
      </c>
      <c r="F972" s="60" t="s">
        <v>1873</v>
      </c>
      <c r="G972" s="36">
        <v>0</v>
      </c>
      <c r="H972" s="38">
        <v>0</v>
      </c>
      <c r="I972" s="38"/>
      <c r="J972" s="38"/>
      <c r="K972" s="49" t="str">
        <f t="shared" si="45"/>
        <v/>
      </c>
      <c r="L972" s="47" t="str">
        <f t="shared" si="46"/>
        <v>否</v>
      </c>
      <c r="M972" s="47" t="str">
        <f t="shared" si="47"/>
        <v>否</v>
      </c>
    </row>
    <row r="973" s="11" customFormat="1" ht="18.95" customHeight="1" spans="1:13">
      <c r="A973" s="29" t="s">
        <v>165</v>
      </c>
      <c r="B973" s="30" t="s">
        <v>165</v>
      </c>
      <c r="C973" s="700" t="s">
        <v>1841</v>
      </c>
      <c r="D973" s="31" t="s">
        <v>1876</v>
      </c>
      <c r="E973" s="30" t="s">
        <v>176</v>
      </c>
      <c r="F973" s="60" t="s">
        <v>1875</v>
      </c>
      <c r="G973" s="36">
        <v>1789</v>
      </c>
      <c r="H973" s="38">
        <v>576</v>
      </c>
      <c r="I973" s="38"/>
      <c r="J973" s="38"/>
      <c r="K973" s="49">
        <f t="shared" si="45"/>
        <v>-0.678</v>
      </c>
      <c r="L973" s="47" t="str">
        <f t="shared" si="46"/>
        <v>是</v>
      </c>
      <c r="M973" s="47" t="str">
        <f t="shared" si="47"/>
        <v>否</v>
      </c>
    </row>
    <row r="974" s="11" customFormat="1" ht="18.95" customHeight="1" spans="1:13">
      <c r="A974" s="29" t="s">
        <v>165</v>
      </c>
      <c r="B974" s="30" t="s">
        <v>165</v>
      </c>
      <c r="C974" s="700" t="s">
        <v>1841</v>
      </c>
      <c r="D974" s="31" t="s">
        <v>1878</v>
      </c>
      <c r="E974" s="30" t="s">
        <v>176</v>
      </c>
      <c r="F974" s="60" t="s">
        <v>1877</v>
      </c>
      <c r="G974" s="36">
        <v>0</v>
      </c>
      <c r="H974" s="38">
        <v>0</v>
      </c>
      <c r="I974" s="38"/>
      <c r="J974" s="38"/>
      <c r="K974" s="49" t="str">
        <f t="shared" si="45"/>
        <v/>
      </c>
      <c r="L974" s="47" t="str">
        <f t="shared" si="46"/>
        <v>否</v>
      </c>
      <c r="M974" s="47" t="str">
        <f t="shared" si="47"/>
        <v>否</v>
      </c>
    </row>
    <row r="975" s="11" customFormat="1" ht="18.95" customHeight="1" spans="1:13">
      <c r="A975" s="29" t="s">
        <v>165</v>
      </c>
      <c r="B975" s="30" t="s">
        <v>165</v>
      </c>
      <c r="C975" s="700" t="s">
        <v>1841</v>
      </c>
      <c r="D975" s="31" t="s">
        <v>1880</v>
      </c>
      <c r="E975" s="30" t="s">
        <v>176</v>
      </c>
      <c r="F975" s="60" t="s">
        <v>1879</v>
      </c>
      <c r="G975" s="36">
        <v>100</v>
      </c>
      <c r="H975" s="38">
        <v>0</v>
      </c>
      <c r="I975" s="38"/>
      <c r="J975" s="38"/>
      <c r="K975" s="49">
        <f t="shared" si="45"/>
        <v>-1</v>
      </c>
      <c r="L975" s="47" t="str">
        <f t="shared" si="46"/>
        <v>是</v>
      </c>
      <c r="M975" s="47" t="str">
        <f t="shared" si="47"/>
        <v>否</v>
      </c>
    </row>
    <row r="976" s="11" customFormat="1" ht="18.95" customHeight="1" spans="1:13">
      <c r="A976" s="29" t="s">
        <v>165</v>
      </c>
      <c r="B976" s="30" t="s">
        <v>165</v>
      </c>
      <c r="C976" s="700" t="s">
        <v>1841</v>
      </c>
      <c r="D976" s="31" t="s">
        <v>1882</v>
      </c>
      <c r="E976" s="30" t="s">
        <v>176</v>
      </c>
      <c r="F976" s="60" t="s">
        <v>1881</v>
      </c>
      <c r="G976" s="36">
        <v>135</v>
      </c>
      <c r="H976" s="38">
        <v>55</v>
      </c>
      <c r="I976" s="38"/>
      <c r="J976" s="38"/>
      <c r="K976" s="49">
        <f t="shared" si="45"/>
        <v>-0.593</v>
      </c>
      <c r="L976" s="47" t="str">
        <f t="shared" si="46"/>
        <v>是</v>
      </c>
      <c r="M976" s="47" t="str">
        <f t="shared" si="47"/>
        <v>否</v>
      </c>
    </row>
    <row r="977" s="11" customFormat="1" ht="18.95" customHeight="1" spans="1:13">
      <c r="A977" s="29" t="s">
        <v>165</v>
      </c>
      <c r="B977" s="30" t="s">
        <v>165</v>
      </c>
      <c r="C977" s="700" t="s">
        <v>1841</v>
      </c>
      <c r="D977" s="31" t="s">
        <v>1884</v>
      </c>
      <c r="E977" s="30" t="s">
        <v>176</v>
      </c>
      <c r="F977" s="60" t="s">
        <v>1883</v>
      </c>
      <c r="G977" s="36">
        <v>0</v>
      </c>
      <c r="H977" s="38">
        <v>0</v>
      </c>
      <c r="I977" s="38"/>
      <c r="J977" s="38"/>
      <c r="K977" s="49" t="str">
        <f t="shared" si="45"/>
        <v/>
      </c>
      <c r="L977" s="47" t="str">
        <f t="shared" si="46"/>
        <v>否</v>
      </c>
      <c r="M977" s="47" t="str">
        <f t="shared" si="47"/>
        <v>否</v>
      </c>
    </row>
    <row r="978" s="11" customFormat="1" ht="18.95" customHeight="1" spans="1:13">
      <c r="A978" s="29" t="s">
        <v>165</v>
      </c>
      <c r="B978" s="30" t="s">
        <v>165</v>
      </c>
      <c r="C978" s="700" t="s">
        <v>1841</v>
      </c>
      <c r="D978" s="31" t="s">
        <v>1886</v>
      </c>
      <c r="E978" s="30" t="s">
        <v>176</v>
      </c>
      <c r="F978" s="60" t="s">
        <v>1885</v>
      </c>
      <c r="G978" s="36">
        <v>926</v>
      </c>
      <c r="H978" s="38">
        <v>1251</v>
      </c>
      <c r="I978" s="38"/>
      <c r="J978" s="38"/>
      <c r="K978" s="53">
        <f t="shared" si="45"/>
        <v>0.351</v>
      </c>
      <c r="L978" s="47" t="str">
        <f t="shared" si="46"/>
        <v>是</v>
      </c>
      <c r="M978" s="47" t="str">
        <f t="shared" si="47"/>
        <v>否</v>
      </c>
    </row>
    <row r="979" s="11" customFormat="1" ht="18.95" customHeight="1" spans="1:13">
      <c r="A979" s="29" t="s">
        <v>165</v>
      </c>
      <c r="B979" s="30" t="s">
        <v>165</v>
      </c>
      <c r="C979" s="700" t="s">
        <v>1841</v>
      </c>
      <c r="D979" s="31" t="s">
        <v>1888</v>
      </c>
      <c r="E979" s="30" t="s">
        <v>176</v>
      </c>
      <c r="F979" s="60" t="s">
        <v>1887</v>
      </c>
      <c r="G979" s="36">
        <v>0</v>
      </c>
      <c r="H979" s="38">
        <v>0</v>
      </c>
      <c r="I979" s="38"/>
      <c r="J979" s="38"/>
      <c r="K979" s="49" t="str">
        <f t="shared" si="45"/>
        <v/>
      </c>
      <c r="L979" s="47" t="str">
        <f t="shared" si="46"/>
        <v>否</v>
      </c>
      <c r="M979" s="47" t="str">
        <f t="shared" si="47"/>
        <v>否</v>
      </c>
    </row>
    <row r="980" s="11" customFormat="1" ht="18.95" customHeight="1" spans="1:13">
      <c r="A980" s="29" t="s">
        <v>165</v>
      </c>
      <c r="B980" s="30" t="s">
        <v>165</v>
      </c>
      <c r="C980" s="700" t="s">
        <v>1841</v>
      </c>
      <c r="D980" s="31" t="s">
        <v>1890</v>
      </c>
      <c r="E980" s="30" t="s">
        <v>176</v>
      </c>
      <c r="F980" s="60" t="s">
        <v>1889</v>
      </c>
      <c r="G980" s="36">
        <v>81</v>
      </c>
      <c r="H980" s="38">
        <v>79</v>
      </c>
      <c r="I980" s="38"/>
      <c r="J980" s="38"/>
      <c r="K980" s="53">
        <f t="shared" si="45"/>
        <v>-0.025</v>
      </c>
      <c r="L980" s="47" t="str">
        <f t="shared" si="46"/>
        <v>是</v>
      </c>
      <c r="M980" s="47" t="str">
        <f t="shared" si="47"/>
        <v>否</v>
      </c>
    </row>
    <row r="981" s="11" customFormat="1" ht="18.95" customHeight="1" spans="1:13">
      <c r="A981" s="29" t="s">
        <v>165</v>
      </c>
      <c r="B981" s="30" t="s">
        <v>165</v>
      </c>
      <c r="C981" s="700" t="s">
        <v>1841</v>
      </c>
      <c r="D981" s="31" t="s">
        <v>1892</v>
      </c>
      <c r="E981" s="30" t="s">
        <v>176</v>
      </c>
      <c r="F981" s="60" t="s">
        <v>1891</v>
      </c>
      <c r="G981" s="36">
        <v>19683</v>
      </c>
      <c r="H981" s="38">
        <v>34390</v>
      </c>
      <c r="I981" s="38"/>
      <c r="J981" s="38"/>
      <c r="K981" s="49">
        <f t="shared" si="45"/>
        <v>0.747</v>
      </c>
      <c r="L981" s="47" t="str">
        <f t="shared" si="46"/>
        <v>是</v>
      </c>
      <c r="M981" s="47" t="str">
        <f t="shared" si="47"/>
        <v>否</v>
      </c>
    </row>
    <row r="982" s="11" customFormat="1" ht="18.95" customHeight="1" spans="1:13">
      <c r="A982" s="29" t="s">
        <v>165</v>
      </c>
      <c r="B982" s="30" t="s">
        <v>165</v>
      </c>
      <c r="C982" s="700" t="s">
        <v>1841</v>
      </c>
      <c r="D982" s="31" t="s">
        <v>1894</v>
      </c>
      <c r="E982" s="30" t="s">
        <v>176</v>
      </c>
      <c r="F982" s="60" t="s">
        <v>1893</v>
      </c>
      <c r="G982" s="36">
        <v>1077000</v>
      </c>
      <c r="H982" s="38">
        <v>431113</v>
      </c>
      <c r="I982" s="38"/>
      <c r="J982" s="38"/>
      <c r="K982" s="49">
        <f t="shared" si="45"/>
        <v>-0.6</v>
      </c>
      <c r="L982" s="47" t="str">
        <f t="shared" si="46"/>
        <v>是</v>
      </c>
      <c r="M982" s="47" t="str">
        <f t="shared" si="47"/>
        <v>否</v>
      </c>
    </row>
    <row r="983" s="11" customFormat="1" ht="18.95" customHeight="1" spans="1:13">
      <c r="A983" s="29" t="s">
        <v>165</v>
      </c>
      <c r="B983" s="30" t="s">
        <v>165</v>
      </c>
      <c r="C983" s="700" t="s">
        <v>1841</v>
      </c>
      <c r="D983" s="31" t="s">
        <v>1896</v>
      </c>
      <c r="E983" s="30" t="s">
        <v>176</v>
      </c>
      <c r="F983" s="65" t="s">
        <v>1895</v>
      </c>
      <c r="G983" s="36">
        <v>345372</v>
      </c>
      <c r="H983" s="38">
        <v>247275</v>
      </c>
      <c r="I983" s="38"/>
      <c r="J983" s="38"/>
      <c r="K983" s="53">
        <f t="shared" si="45"/>
        <v>-0.284</v>
      </c>
      <c r="L983" s="47" t="str">
        <f t="shared" si="46"/>
        <v>是</v>
      </c>
      <c r="M983" s="47" t="str">
        <f t="shared" si="47"/>
        <v>否</v>
      </c>
    </row>
    <row r="984" s="11" customFormat="1" ht="18.95" customHeight="1" spans="1:13">
      <c r="A984" s="29" t="s">
        <v>165</v>
      </c>
      <c r="B984" s="700" t="s">
        <v>1839</v>
      </c>
      <c r="C984" s="30"/>
      <c r="D984" s="31" t="s">
        <v>1898</v>
      </c>
      <c r="E984" s="30"/>
      <c r="F984" s="60" t="s">
        <v>1897</v>
      </c>
      <c r="G984" s="36">
        <f>SUMIF($C983:$C2283,$D984,$G983:$G2283)</f>
        <v>485751</v>
      </c>
      <c r="H984" s="37" t="e">
        <f>VLOOKUP(F984,#REF!,2,0)</f>
        <v>#REF!</v>
      </c>
      <c r="I984" s="36"/>
      <c r="J984" s="36">
        <f>VLOOKUP(F984,'数据-全省决算数!'!$B:$C,2,0)</f>
        <v>522634</v>
      </c>
      <c r="K984" s="49" t="str">
        <f t="shared" si="45"/>
        <v/>
      </c>
      <c r="L984" s="47" t="e">
        <f t="shared" si="46"/>
        <v>#REF!</v>
      </c>
      <c r="M984" s="47" t="str">
        <f t="shared" si="47"/>
        <v>是</v>
      </c>
    </row>
    <row r="985" s="11" customFormat="1" ht="18.95" customHeight="1" spans="1:13">
      <c r="A985" s="29" t="s">
        <v>165</v>
      </c>
      <c r="B985" s="30" t="s">
        <v>165</v>
      </c>
      <c r="C985" s="700" t="s">
        <v>1898</v>
      </c>
      <c r="D985" s="31" t="s">
        <v>1899</v>
      </c>
      <c r="E985" s="30" t="s">
        <v>176</v>
      </c>
      <c r="F985" s="60" t="s">
        <v>170</v>
      </c>
      <c r="G985" s="36">
        <v>64</v>
      </c>
      <c r="H985" s="38">
        <v>94</v>
      </c>
      <c r="I985" s="38"/>
      <c r="J985" s="38"/>
      <c r="K985" s="53">
        <f t="shared" si="45"/>
        <v>0.469</v>
      </c>
      <c r="L985" s="47" t="str">
        <f t="shared" si="46"/>
        <v>是</v>
      </c>
      <c r="M985" s="47" t="str">
        <f t="shared" si="47"/>
        <v>否</v>
      </c>
    </row>
    <row r="986" s="11" customFormat="1" ht="18.95" customHeight="1" spans="1:13">
      <c r="A986" s="29" t="s">
        <v>165</v>
      </c>
      <c r="B986" s="30" t="s">
        <v>165</v>
      </c>
      <c r="C986" s="700" t="s">
        <v>1898</v>
      </c>
      <c r="D986" s="31" t="s">
        <v>1900</v>
      </c>
      <c r="E986" s="30" t="s">
        <v>176</v>
      </c>
      <c r="F986" s="60" t="s">
        <v>172</v>
      </c>
      <c r="G986" s="36">
        <v>81</v>
      </c>
      <c r="H986" s="38">
        <v>35</v>
      </c>
      <c r="I986" s="38"/>
      <c r="J986" s="38"/>
      <c r="K986" s="49">
        <f t="shared" si="45"/>
        <v>-0.568</v>
      </c>
      <c r="L986" s="47" t="str">
        <f t="shared" si="46"/>
        <v>是</v>
      </c>
      <c r="M986" s="47" t="str">
        <f t="shared" si="47"/>
        <v>否</v>
      </c>
    </row>
    <row r="987" s="11" customFormat="1" ht="18.95" customHeight="1" spans="1:13">
      <c r="A987" s="29" t="s">
        <v>165</v>
      </c>
      <c r="B987" s="30" t="s">
        <v>165</v>
      </c>
      <c r="C987" s="700" t="s">
        <v>1898</v>
      </c>
      <c r="D987" s="31" t="s">
        <v>1901</v>
      </c>
      <c r="E987" s="30" t="s">
        <v>176</v>
      </c>
      <c r="F987" s="60" t="s">
        <v>174</v>
      </c>
      <c r="G987" s="36">
        <v>44</v>
      </c>
      <c r="H987" s="38">
        <v>0</v>
      </c>
      <c r="I987" s="38"/>
      <c r="J987" s="38"/>
      <c r="K987" s="49">
        <f t="shared" si="45"/>
        <v>-1</v>
      </c>
      <c r="L987" s="47" t="str">
        <f t="shared" si="46"/>
        <v>是</v>
      </c>
      <c r="M987" s="47" t="str">
        <f t="shared" si="47"/>
        <v>否</v>
      </c>
    </row>
    <row r="988" s="11" customFormat="1" ht="18.95" customHeight="1" spans="1:13">
      <c r="A988" s="29" t="s">
        <v>165</v>
      </c>
      <c r="B988" s="30" t="s">
        <v>165</v>
      </c>
      <c r="C988" s="700" t="s">
        <v>1898</v>
      </c>
      <c r="D988" s="31" t="s">
        <v>1903</v>
      </c>
      <c r="E988" s="30" t="s">
        <v>176</v>
      </c>
      <c r="F988" s="60" t="s">
        <v>1902</v>
      </c>
      <c r="G988" s="36">
        <v>393949</v>
      </c>
      <c r="H988" s="38">
        <v>478719</v>
      </c>
      <c r="I988" s="38"/>
      <c r="J988" s="38"/>
      <c r="K988" s="49">
        <f t="shared" si="45"/>
        <v>0.215</v>
      </c>
      <c r="L988" s="47" t="str">
        <f t="shared" si="46"/>
        <v>是</v>
      </c>
      <c r="M988" s="47" t="str">
        <f t="shared" si="47"/>
        <v>否</v>
      </c>
    </row>
    <row r="989" s="11" customFormat="1" ht="18.95" customHeight="1" spans="1:13">
      <c r="A989" s="29" t="s">
        <v>165</v>
      </c>
      <c r="B989" s="30" t="s">
        <v>165</v>
      </c>
      <c r="C989" s="700" t="s">
        <v>1898</v>
      </c>
      <c r="D989" s="31" t="s">
        <v>1905</v>
      </c>
      <c r="E989" s="30" t="s">
        <v>176</v>
      </c>
      <c r="F989" s="60" t="s">
        <v>1904</v>
      </c>
      <c r="G989" s="36">
        <v>18657</v>
      </c>
      <c r="H989" s="38">
        <v>11052</v>
      </c>
      <c r="I989" s="38"/>
      <c r="J989" s="38"/>
      <c r="K989" s="49">
        <f t="shared" si="45"/>
        <v>-0.408</v>
      </c>
      <c r="L989" s="47" t="str">
        <f t="shared" si="46"/>
        <v>是</v>
      </c>
      <c r="M989" s="47" t="str">
        <f t="shared" si="47"/>
        <v>否</v>
      </c>
    </row>
    <row r="990" s="11" customFormat="1" ht="18.95" customHeight="1" spans="1:13">
      <c r="A990" s="29" t="s">
        <v>165</v>
      </c>
      <c r="B990" s="30"/>
      <c r="C990" s="700" t="s">
        <v>1898</v>
      </c>
      <c r="D990" s="31" t="s">
        <v>1907</v>
      </c>
      <c r="E990" s="30" t="s">
        <v>176</v>
      </c>
      <c r="F990" s="60" t="s">
        <v>1906</v>
      </c>
      <c r="G990" s="36">
        <v>10</v>
      </c>
      <c r="H990" s="38">
        <v>1580</v>
      </c>
      <c r="I990" s="38"/>
      <c r="J990" s="38"/>
      <c r="K990" s="49">
        <f t="shared" si="45"/>
        <v>157</v>
      </c>
      <c r="L990" s="47" t="str">
        <f t="shared" si="46"/>
        <v>是</v>
      </c>
      <c r="M990" s="47" t="str">
        <f t="shared" si="47"/>
        <v>否</v>
      </c>
    </row>
    <row r="991" s="11" customFormat="1" ht="18.95" customHeight="1" spans="1:13">
      <c r="A991" s="29" t="s">
        <v>165</v>
      </c>
      <c r="B991" s="30" t="s">
        <v>165</v>
      </c>
      <c r="C991" s="700" t="s">
        <v>1898</v>
      </c>
      <c r="D991" s="31" t="s">
        <v>1909</v>
      </c>
      <c r="E991" s="30" t="s">
        <v>176</v>
      </c>
      <c r="F991" s="60" t="s">
        <v>1908</v>
      </c>
      <c r="G991" s="36">
        <v>0</v>
      </c>
      <c r="H991" s="38">
        <v>0</v>
      </c>
      <c r="I991" s="38"/>
      <c r="J991" s="38"/>
      <c r="K991" s="49" t="str">
        <f t="shared" si="45"/>
        <v/>
      </c>
      <c r="L991" s="47" t="str">
        <f t="shared" si="46"/>
        <v>否</v>
      </c>
      <c r="M991" s="47" t="str">
        <f t="shared" si="47"/>
        <v>否</v>
      </c>
    </row>
    <row r="992" s="11" customFormat="1" ht="18.95" customHeight="1" spans="1:13">
      <c r="A992" s="29" t="s">
        <v>165</v>
      </c>
      <c r="B992" s="30" t="s">
        <v>165</v>
      </c>
      <c r="C992" s="700" t="s">
        <v>1898</v>
      </c>
      <c r="D992" s="31" t="s">
        <v>1911</v>
      </c>
      <c r="E992" s="30" t="s">
        <v>176</v>
      </c>
      <c r="F992" s="60" t="s">
        <v>1910</v>
      </c>
      <c r="G992" s="36">
        <v>0</v>
      </c>
      <c r="H992" s="38">
        <v>0</v>
      </c>
      <c r="I992" s="38"/>
      <c r="J992" s="38"/>
      <c r="K992" s="49" t="str">
        <f t="shared" ref="K992:K1055" si="48">IF(ISERROR(H992/G992-1),"",H992/G992-1)</f>
        <v/>
      </c>
      <c r="L992" s="47" t="str">
        <f t="shared" si="46"/>
        <v>否</v>
      </c>
      <c r="M992" s="47" t="str">
        <f t="shared" si="47"/>
        <v>否</v>
      </c>
    </row>
    <row r="993" s="11" customFormat="1" ht="18.95" customHeight="1" spans="1:13">
      <c r="A993" s="29"/>
      <c r="B993" s="30"/>
      <c r="C993" s="700" t="s">
        <v>1898</v>
      </c>
      <c r="D993" s="699" t="s">
        <v>1913</v>
      </c>
      <c r="E993" s="30" t="s">
        <v>176</v>
      </c>
      <c r="F993" s="65" t="s">
        <v>1912</v>
      </c>
      <c r="G993" s="36">
        <v>72946</v>
      </c>
      <c r="H993" s="38">
        <v>31974</v>
      </c>
      <c r="I993" s="38"/>
      <c r="J993" s="38"/>
      <c r="K993" s="53">
        <f t="shared" si="48"/>
        <v>-0.562</v>
      </c>
      <c r="L993" s="47" t="str">
        <f t="shared" si="46"/>
        <v>是</v>
      </c>
      <c r="M993" s="47" t="str">
        <f t="shared" si="47"/>
        <v>否</v>
      </c>
    </row>
    <row r="994" s="11" customFormat="1" ht="18.95" customHeight="1" spans="1:13">
      <c r="A994" s="29" t="s">
        <v>165</v>
      </c>
      <c r="B994" s="700" t="s">
        <v>1839</v>
      </c>
      <c r="C994" s="30"/>
      <c r="D994" s="31" t="s">
        <v>1915</v>
      </c>
      <c r="E994" s="30"/>
      <c r="F994" s="60" t="s">
        <v>1914</v>
      </c>
      <c r="G994" s="36">
        <f>SUMIF($C993:$C2293,$D994,$G993:$G2293)</f>
        <v>76244</v>
      </c>
      <c r="H994" s="37" t="e">
        <f>VLOOKUP(F994,#REF!,2,0)</f>
        <v>#REF!</v>
      </c>
      <c r="I994" s="36"/>
      <c r="J994" s="36">
        <f>VLOOKUP(F994,'数据-全省决算数!'!$B:$C,2,0)</f>
        <v>43906</v>
      </c>
      <c r="K994" s="49" t="str">
        <f t="shared" si="48"/>
        <v/>
      </c>
      <c r="L994" s="47" t="e">
        <f t="shared" si="46"/>
        <v>#REF!</v>
      </c>
      <c r="M994" s="47" t="str">
        <f t="shared" si="47"/>
        <v>是</v>
      </c>
    </row>
    <row r="995" s="11" customFormat="1" ht="18.95" customHeight="1" spans="1:13">
      <c r="A995" s="29" t="s">
        <v>165</v>
      </c>
      <c r="B995" s="30" t="s">
        <v>165</v>
      </c>
      <c r="C995" s="700" t="s">
        <v>1915</v>
      </c>
      <c r="D995" s="31" t="s">
        <v>1916</v>
      </c>
      <c r="E995" s="30" t="s">
        <v>176</v>
      </c>
      <c r="F995" s="60" t="s">
        <v>170</v>
      </c>
      <c r="G995" s="36">
        <v>177</v>
      </c>
      <c r="H995" s="38">
        <v>165</v>
      </c>
      <c r="I995" s="38"/>
      <c r="J995" s="38"/>
      <c r="K995" s="49">
        <f t="shared" si="48"/>
        <v>-0.068</v>
      </c>
      <c r="L995" s="47" t="str">
        <f t="shared" si="46"/>
        <v>是</v>
      </c>
      <c r="M995" s="47" t="str">
        <f t="shared" si="47"/>
        <v>否</v>
      </c>
    </row>
    <row r="996" s="11" customFormat="1" ht="18.95" customHeight="1" spans="1:13">
      <c r="A996" s="29" t="s">
        <v>165</v>
      </c>
      <c r="B996" s="30" t="s">
        <v>165</v>
      </c>
      <c r="C996" s="700" t="s">
        <v>1915</v>
      </c>
      <c r="D996" s="31" t="s">
        <v>1917</v>
      </c>
      <c r="E996" s="30" t="s">
        <v>176</v>
      </c>
      <c r="F996" s="60" t="s">
        <v>172</v>
      </c>
      <c r="G996" s="36">
        <v>139</v>
      </c>
      <c r="H996" s="38">
        <v>240</v>
      </c>
      <c r="I996" s="38"/>
      <c r="J996" s="38"/>
      <c r="K996" s="49">
        <f t="shared" si="48"/>
        <v>0.727</v>
      </c>
      <c r="L996" s="47" t="str">
        <f t="shared" si="46"/>
        <v>是</v>
      </c>
      <c r="M996" s="47" t="str">
        <f t="shared" si="47"/>
        <v>否</v>
      </c>
    </row>
    <row r="997" s="11" customFormat="1" ht="18.95" customHeight="1" spans="1:13">
      <c r="A997" s="29" t="s">
        <v>165</v>
      </c>
      <c r="B997" s="30" t="s">
        <v>165</v>
      </c>
      <c r="C997" s="700" t="s">
        <v>1915</v>
      </c>
      <c r="D997" s="31" t="s">
        <v>1918</v>
      </c>
      <c r="E997" s="30" t="s">
        <v>176</v>
      </c>
      <c r="F997" s="60" t="s">
        <v>174</v>
      </c>
      <c r="G997" s="36">
        <v>0</v>
      </c>
      <c r="H997" s="38">
        <v>0</v>
      </c>
      <c r="I997" s="38"/>
      <c r="J997" s="38"/>
      <c r="K997" s="49" t="str">
        <f t="shared" si="48"/>
        <v/>
      </c>
      <c r="L997" s="47" t="str">
        <f t="shared" si="46"/>
        <v>否</v>
      </c>
      <c r="M997" s="47" t="str">
        <f t="shared" si="47"/>
        <v>否</v>
      </c>
    </row>
    <row r="998" s="11" customFormat="1" ht="18.95" customHeight="1" spans="1:13">
      <c r="A998" s="29" t="s">
        <v>165</v>
      </c>
      <c r="B998" s="30" t="s">
        <v>165</v>
      </c>
      <c r="C998" s="700" t="s">
        <v>1915</v>
      </c>
      <c r="D998" s="31" t="s">
        <v>1920</v>
      </c>
      <c r="E998" s="30" t="s">
        <v>176</v>
      </c>
      <c r="F998" s="60" t="s">
        <v>1919</v>
      </c>
      <c r="G998" s="36">
        <v>60765</v>
      </c>
      <c r="H998" s="38">
        <v>37905</v>
      </c>
      <c r="I998" s="38"/>
      <c r="J998" s="38"/>
      <c r="K998" s="49">
        <f t="shared" si="48"/>
        <v>-0.376</v>
      </c>
      <c r="L998" s="47" t="str">
        <f t="shared" si="46"/>
        <v>是</v>
      </c>
      <c r="M998" s="47" t="str">
        <f t="shared" si="47"/>
        <v>否</v>
      </c>
    </row>
    <row r="999" s="11" customFormat="1" ht="18.95" customHeight="1" spans="1:13">
      <c r="A999" s="29" t="s">
        <v>165</v>
      </c>
      <c r="B999" s="30" t="s">
        <v>165</v>
      </c>
      <c r="C999" s="700" t="s">
        <v>1915</v>
      </c>
      <c r="D999" s="31" t="s">
        <v>1922</v>
      </c>
      <c r="E999" s="30" t="s">
        <v>176</v>
      </c>
      <c r="F999" s="60" t="s">
        <v>1921</v>
      </c>
      <c r="G999" s="36">
        <v>0</v>
      </c>
      <c r="H999" s="38">
        <v>0</v>
      </c>
      <c r="I999" s="38"/>
      <c r="J999" s="38"/>
      <c r="K999" s="49" t="str">
        <f t="shared" si="48"/>
        <v/>
      </c>
      <c r="L999" s="47" t="str">
        <f t="shared" si="46"/>
        <v>否</v>
      </c>
      <c r="M999" s="47" t="str">
        <f t="shared" si="47"/>
        <v>否</v>
      </c>
    </row>
    <row r="1000" s="11" customFormat="1" ht="18.95" customHeight="1" spans="1:13">
      <c r="A1000" s="29" t="s">
        <v>165</v>
      </c>
      <c r="B1000" s="30"/>
      <c r="C1000" s="700" t="s">
        <v>1915</v>
      </c>
      <c r="D1000" s="31" t="s">
        <v>1924</v>
      </c>
      <c r="E1000" s="30" t="s">
        <v>176</v>
      </c>
      <c r="F1000" s="60" t="s">
        <v>1923</v>
      </c>
      <c r="G1000" s="36">
        <v>0</v>
      </c>
      <c r="H1000" s="38">
        <v>0</v>
      </c>
      <c r="I1000" s="38"/>
      <c r="J1000" s="38"/>
      <c r="K1000" s="49" t="str">
        <f t="shared" si="48"/>
        <v/>
      </c>
      <c r="L1000" s="47" t="str">
        <f t="shared" si="46"/>
        <v>否</v>
      </c>
      <c r="M1000" s="47" t="str">
        <f t="shared" si="47"/>
        <v>否</v>
      </c>
    </row>
    <row r="1001" s="11" customFormat="1" ht="18.95" customHeight="1" spans="1:13">
      <c r="A1001" s="29" t="s">
        <v>165</v>
      </c>
      <c r="B1001" s="30" t="s">
        <v>165</v>
      </c>
      <c r="C1001" s="700" t="s">
        <v>1915</v>
      </c>
      <c r="D1001" s="31" t="s">
        <v>1926</v>
      </c>
      <c r="E1001" s="30" t="s">
        <v>176</v>
      </c>
      <c r="F1001" s="60" t="s">
        <v>1925</v>
      </c>
      <c r="G1001" s="36">
        <v>120</v>
      </c>
      <c r="H1001" s="38">
        <v>120</v>
      </c>
      <c r="I1001" s="38"/>
      <c r="J1001" s="38"/>
      <c r="K1001" s="49">
        <f t="shared" si="48"/>
        <v>0</v>
      </c>
      <c r="L1001" s="47" t="str">
        <f t="shared" si="46"/>
        <v>是</v>
      </c>
      <c r="M1001" s="47" t="str">
        <f t="shared" si="47"/>
        <v>否</v>
      </c>
    </row>
    <row r="1002" s="11" customFormat="1" ht="18.95" customHeight="1" spans="1:13">
      <c r="A1002" s="29" t="s">
        <v>165</v>
      </c>
      <c r="B1002" s="30" t="s">
        <v>165</v>
      </c>
      <c r="C1002" s="700" t="s">
        <v>1915</v>
      </c>
      <c r="D1002" s="31" t="s">
        <v>1928</v>
      </c>
      <c r="E1002" s="30" t="s">
        <v>176</v>
      </c>
      <c r="F1002" s="60" t="s">
        <v>1927</v>
      </c>
      <c r="G1002" s="36">
        <v>0</v>
      </c>
      <c r="H1002" s="38">
        <v>0</v>
      </c>
      <c r="I1002" s="38"/>
      <c r="J1002" s="38"/>
      <c r="K1002" s="53" t="str">
        <f t="shared" si="48"/>
        <v/>
      </c>
      <c r="L1002" s="47" t="str">
        <f t="shared" si="46"/>
        <v>否</v>
      </c>
      <c r="M1002" s="47" t="str">
        <f t="shared" si="47"/>
        <v>否</v>
      </c>
    </row>
    <row r="1003" s="11" customFormat="1" ht="18.95" customHeight="1" spans="1:13">
      <c r="A1003" s="29" t="s">
        <v>165</v>
      </c>
      <c r="B1003" s="30" t="s">
        <v>165</v>
      </c>
      <c r="C1003" s="700" t="s">
        <v>1915</v>
      </c>
      <c r="D1003" s="31" t="s">
        <v>1930</v>
      </c>
      <c r="E1003" s="30" t="s">
        <v>176</v>
      </c>
      <c r="F1003" s="65" t="s">
        <v>1929</v>
      </c>
      <c r="G1003" s="36">
        <v>15043</v>
      </c>
      <c r="H1003" s="38">
        <v>5476</v>
      </c>
      <c r="I1003" s="38"/>
      <c r="J1003" s="38"/>
      <c r="K1003" s="49">
        <f t="shared" si="48"/>
        <v>-0.636</v>
      </c>
      <c r="L1003" s="47" t="str">
        <f t="shared" si="46"/>
        <v>是</v>
      </c>
      <c r="M1003" s="47" t="str">
        <f t="shared" si="47"/>
        <v>否</v>
      </c>
    </row>
    <row r="1004" s="11" customFormat="1" ht="18.95" customHeight="1" spans="1:13">
      <c r="A1004" s="29" t="s">
        <v>165</v>
      </c>
      <c r="B1004" s="700" t="s">
        <v>1839</v>
      </c>
      <c r="C1004" s="30"/>
      <c r="D1004" s="31" t="s">
        <v>1932</v>
      </c>
      <c r="E1004" s="30"/>
      <c r="F1004" s="60" t="s">
        <v>1931</v>
      </c>
      <c r="G1004" s="36">
        <f>SUMIF($C1003:$C2303,$D1004,$G1003:$G2303)</f>
        <v>100642</v>
      </c>
      <c r="H1004" s="37" t="e">
        <f>VLOOKUP(F1004,#REF!,2,0)</f>
        <v>#REF!</v>
      </c>
      <c r="I1004" s="36"/>
      <c r="J1004" s="36">
        <f>VLOOKUP(F1004,'数据-全省决算数!'!$B:$C,2,0)</f>
        <v>135558</v>
      </c>
      <c r="K1004" s="53" t="str">
        <f t="shared" si="48"/>
        <v/>
      </c>
      <c r="L1004" s="47" t="e">
        <f t="shared" si="46"/>
        <v>#REF!</v>
      </c>
      <c r="M1004" s="47" t="str">
        <f t="shared" si="47"/>
        <v>是</v>
      </c>
    </row>
    <row r="1005" s="11" customFormat="1" ht="18.95" customHeight="1" spans="1:13">
      <c r="A1005" s="29" t="s">
        <v>165</v>
      </c>
      <c r="B1005" s="30" t="s">
        <v>165</v>
      </c>
      <c r="C1005" s="700" t="s">
        <v>1932</v>
      </c>
      <c r="D1005" s="31" t="s">
        <v>1934</v>
      </c>
      <c r="E1005" s="30" t="s">
        <v>176</v>
      </c>
      <c r="F1005" s="60" t="s">
        <v>1933</v>
      </c>
      <c r="G1005" s="36">
        <v>47325</v>
      </c>
      <c r="H1005" s="38">
        <v>57217</v>
      </c>
      <c r="I1005" s="38"/>
      <c r="J1005" s="38"/>
      <c r="K1005" s="53">
        <f t="shared" si="48"/>
        <v>0.209</v>
      </c>
      <c r="L1005" s="47" t="str">
        <f t="shared" si="46"/>
        <v>是</v>
      </c>
      <c r="M1005" s="47" t="str">
        <f t="shared" si="47"/>
        <v>否</v>
      </c>
    </row>
    <row r="1006" s="11" customFormat="1" ht="18.95" customHeight="1" spans="1:13">
      <c r="A1006" s="29" t="s">
        <v>165</v>
      </c>
      <c r="B1006" s="30" t="s">
        <v>165</v>
      </c>
      <c r="C1006" s="700" t="s">
        <v>1932</v>
      </c>
      <c r="D1006" s="31" t="s">
        <v>1936</v>
      </c>
      <c r="E1006" s="30" t="s">
        <v>176</v>
      </c>
      <c r="F1006" s="60" t="s">
        <v>1935</v>
      </c>
      <c r="G1006" s="36">
        <v>29474</v>
      </c>
      <c r="H1006" s="38">
        <v>42150</v>
      </c>
      <c r="I1006" s="38"/>
      <c r="J1006" s="38"/>
      <c r="K1006" s="49">
        <f t="shared" si="48"/>
        <v>0.43</v>
      </c>
      <c r="L1006" s="47" t="str">
        <f t="shared" si="46"/>
        <v>是</v>
      </c>
      <c r="M1006" s="47" t="str">
        <f t="shared" si="47"/>
        <v>否</v>
      </c>
    </row>
    <row r="1007" s="11" customFormat="1" ht="18.95" customHeight="1" spans="1:13">
      <c r="A1007" s="29" t="s">
        <v>165</v>
      </c>
      <c r="B1007" s="30" t="s">
        <v>165</v>
      </c>
      <c r="C1007" s="700" t="s">
        <v>1932</v>
      </c>
      <c r="D1007" s="31" t="s">
        <v>1938</v>
      </c>
      <c r="E1007" s="30" t="s">
        <v>176</v>
      </c>
      <c r="F1007" s="60" t="s">
        <v>1937</v>
      </c>
      <c r="G1007" s="36">
        <v>23385</v>
      </c>
      <c r="H1007" s="38">
        <v>35340</v>
      </c>
      <c r="I1007" s="38"/>
      <c r="J1007" s="38"/>
      <c r="K1007" s="53">
        <f t="shared" si="48"/>
        <v>0.511</v>
      </c>
      <c r="L1007" s="47" t="str">
        <f t="shared" si="46"/>
        <v>是</v>
      </c>
      <c r="M1007" s="47" t="str">
        <f t="shared" si="47"/>
        <v>否</v>
      </c>
    </row>
    <row r="1008" s="11" customFormat="1" ht="18.95" customHeight="1" spans="1:13">
      <c r="A1008" s="29" t="s">
        <v>165</v>
      </c>
      <c r="B1008" s="30" t="s">
        <v>165</v>
      </c>
      <c r="C1008" s="700" t="s">
        <v>1932</v>
      </c>
      <c r="D1008" s="31" t="s">
        <v>1940</v>
      </c>
      <c r="E1008" s="30" t="s">
        <v>176</v>
      </c>
      <c r="F1008" s="65" t="s">
        <v>1939</v>
      </c>
      <c r="G1008" s="36">
        <v>458</v>
      </c>
      <c r="H1008" s="38">
        <v>683</v>
      </c>
      <c r="I1008" s="38"/>
      <c r="J1008" s="38"/>
      <c r="K1008" s="53">
        <f t="shared" si="48"/>
        <v>0.491</v>
      </c>
      <c r="L1008" s="47" t="str">
        <f t="shared" si="46"/>
        <v>是</v>
      </c>
      <c r="M1008" s="47" t="str">
        <f t="shared" si="47"/>
        <v>否</v>
      </c>
    </row>
    <row r="1009" s="11" customFormat="1" ht="18.95" customHeight="1" spans="1:13">
      <c r="A1009" s="29" t="s">
        <v>165</v>
      </c>
      <c r="B1009" s="700" t="s">
        <v>1839</v>
      </c>
      <c r="C1009" s="30"/>
      <c r="D1009" s="31" t="s">
        <v>1942</v>
      </c>
      <c r="E1009" s="30"/>
      <c r="F1009" s="60" t="s">
        <v>1941</v>
      </c>
      <c r="G1009" s="36">
        <f>SUMIF($C1008:$C2308,$D1009,$G1008:$G2308)</f>
        <v>635</v>
      </c>
      <c r="H1009" s="37" t="e">
        <f>VLOOKUP(F1009,#REF!,2,0)</f>
        <v>#REF!</v>
      </c>
      <c r="I1009" s="36"/>
      <c r="J1009" s="36">
        <f>VLOOKUP(F1009,'数据-全省决算数!'!$B:$C,2,0)</f>
        <v>475</v>
      </c>
      <c r="K1009" s="49" t="str">
        <f t="shared" si="48"/>
        <v/>
      </c>
      <c r="L1009" s="47" t="e">
        <f t="shared" si="46"/>
        <v>#REF!</v>
      </c>
      <c r="M1009" s="47" t="str">
        <f t="shared" si="47"/>
        <v>是</v>
      </c>
    </row>
    <row r="1010" s="11" customFormat="1" ht="18.95" customHeight="1" spans="1:13">
      <c r="A1010" s="29" t="s">
        <v>165</v>
      </c>
      <c r="B1010" s="30"/>
      <c r="C1010" s="700" t="s">
        <v>1942</v>
      </c>
      <c r="D1010" s="31" t="s">
        <v>1943</v>
      </c>
      <c r="E1010" s="30" t="s">
        <v>176</v>
      </c>
      <c r="F1010" s="60" t="s">
        <v>170</v>
      </c>
      <c r="G1010" s="36">
        <v>1</v>
      </c>
      <c r="H1010" s="38">
        <v>21</v>
      </c>
      <c r="I1010" s="38"/>
      <c r="J1010" s="38"/>
      <c r="K1010" s="49">
        <f t="shared" si="48"/>
        <v>20</v>
      </c>
      <c r="L1010" s="47" t="str">
        <f t="shared" si="46"/>
        <v>是</v>
      </c>
      <c r="M1010" s="47" t="str">
        <f t="shared" si="47"/>
        <v>否</v>
      </c>
    </row>
    <row r="1011" s="11" customFormat="1" ht="18.95" customHeight="1" spans="1:13">
      <c r="A1011" s="29" t="s">
        <v>165</v>
      </c>
      <c r="B1011" s="30" t="s">
        <v>165</v>
      </c>
      <c r="C1011" s="700" t="s">
        <v>1942</v>
      </c>
      <c r="D1011" s="31" t="s">
        <v>1944</v>
      </c>
      <c r="E1011" s="30" t="s">
        <v>176</v>
      </c>
      <c r="F1011" s="60" t="s">
        <v>172</v>
      </c>
      <c r="G1011" s="36">
        <v>6</v>
      </c>
      <c r="H1011" s="38">
        <v>0</v>
      </c>
      <c r="I1011" s="38"/>
      <c r="J1011" s="38"/>
      <c r="K1011" s="49">
        <f t="shared" si="48"/>
        <v>-1</v>
      </c>
      <c r="L1011" s="47" t="str">
        <f t="shared" si="46"/>
        <v>是</v>
      </c>
      <c r="M1011" s="47" t="str">
        <f t="shared" si="47"/>
        <v>否</v>
      </c>
    </row>
    <row r="1012" s="11" customFormat="1" ht="18.95" customHeight="1" spans="1:13">
      <c r="A1012" s="29" t="s">
        <v>165</v>
      </c>
      <c r="B1012" s="30" t="s">
        <v>165</v>
      </c>
      <c r="C1012" s="700" t="s">
        <v>1942</v>
      </c>
      <c r="D1012" s="31" t="s">
        <v>1945</v>
      </c>
      <c r="E1012" s="30" t="s">
        <v>176</v>
      </c>
      <c r="F1012" s="60" t="s">
        <v>174</v>
      </c>
      <c r="G1012" s="36">
        <v>0</v>
      </c>
      <c r="H1012" s="38">
        <v>0</v>
      </c>
      <c r="I1012" s="38"/>
      <c r="J1012" s="38"/>
      <c r="K1012" s="49" t="str">
        <f t="shared" si="48"/>
        <v/>
      </c>
      <c r="L1012" s="47" t="str">
        <f t="shared" si="46"/>
        <v>否</v>
      </c>
      <c r="M1012" s="47" t="str">
        <f t="shared" si="47"/>
        <v>否</v>
      </c>
    </row>
    <row r="1013" s="11" customFormat="1" ht="18.95" customHeight="1" spans="1:13">
      <c r="A1013" s="29" t="s">
        <v>165</v>
      </c>
      <c r="B1013" s="30" t="s">
        <v>165</v>
      </c>
      <c r="C1013" s="700" t="s">
        <v>1942</v>
      </c>
      <c r="D1013" s="31" t="s">
        <v>1946</v>
      </c>
      <c r="E1013" s="30" t="s">
        <v>176</v>
      </c>
      <c r="F1013" s="60" t="s">
        <v>1910</v>
      </c>
      <c r="G1013" s="36">
        <v>15</v>
      </c>
      <c r="H1013" s="38">
        <v>41</v>
      </c>
      <c r="I1013" s="38"/>
      <c r="J1013" s="38"/>
      <c r="K1013" s="49">
        <f t="shared" si="48"/>
        <v>1.733</v>
      </c>
      <c r="L1013" s="47" t="str">
        <f t="shared" si="46"/>
        <v>是</v>
      </c>
      <c r="M1013" s="47" t="str">
        <f t="shared" si="47"/>
        <v>否</v>
      </c>
    </row>
    <row r="1014" s="11" customFormat="1" ht="18.95" customHeight="1" spans="1:13">
      <c r="A1014" s="29" t="s">
        <v>165</v>
      </c>
      <c r="B1014" s="30" t="s">
        <v>165</v>
      </c>
      <c r="C1014" s="700" t="s">
        <v>1942</v>
      </c>
      <c r="D1014" s="31" t="s">
        <v>1948</v>
      </c>
      <c r="E1014" s="30" t="s">
        <v>176</v>
      </c>
      <c r="F1014" s="60" t="s">
        <v>1947</v>
      </c>
      <c r="G1014" s="36">
        <v>307</v>
      </c>
      <c r="H1014" s="38">
        <v>350</v>
      </c>
      <c r="I1014" s="38"/>
      <c r="J1014" s="38"/>
      <c r="K1014" s="49">
        <f t="shared" si="48"/>
        <v>0.14</v>
      </c>
      <c r="L1014" s="47" t="str">
        <f t="shared" si="46"/>
        <v>是</v>
      </c>
      <c r="M1014" s="47" t="str">
        <f t="shared" si="47"/>
        <v>否</v>
      </c>
    </row>
    <row r="1015" s="11" customFormat="1" ht="18.95" customHeight="1" spans="1:13">
      <c r="A1015" s="29" t="s">
        <v>165</v>
      </c>
      <c r="B1015" s="30"/>
      <c r="C1015" s="700" t="s">
        <v>1942</v>
      </c>
      <c r="D1015" s="31" t="s">
        <v>1950</v>
      </c>
      <c r="E1015" s="30" t="s">
        <v>176</v>
      </c>
      <c r="F1015" s="65" t="s">
        <v>1949</v>
      </c>
      <c r="G1015" s="36">
        <v>306</v>
      </c>
      <c r="H1015" s="38">
        <v>77</v>
      </c>
      <c r="I1015" s="38"/>
      <c r="J1015" s="38"/>
      <c r="K1015" s="49">
        <f t="shared" si="48"/>
        <v>-0.748</v>
      </c>
      <c r="L1015" s="47" t="str">
        <f t="shared" si="46"/>
        <v>是</v>
      </c>
      <c r="M1015" s="47" t="str">
        <f t="shared" si="47"/>
        <v>否</v>
      </c>
    </row>
    <row r="1016" s="11" customFormat="1" ht="18.95" customHeight="1" spans="1:13">
      <c r="A1016" s="29" t="s">
        <v>165</v>
      </c>
      <c r="B1016" s="700" t="s">
        <v>1839</v>
      </c>
      <c r="C1016" s="30"/>
      <c r="D1016" s="31" t="s">
        <v>1952</v>
      </c>
      <c r="E1016" s="30"/>
      <c r="F1016" s="62" t="s">
        <v>1951</v>
      </c>
      <c r="G1016" s="36">
        <f>SUMIF($C1015:$C2315,$D1016,$G1015:$G2315)</f>
        <v>2752390</v>
      </c>
      <c r="H1016" s="37" t="e">
        <f>VLOOKUP(F1016,#REF!,2,0)</f>
        <v>#REF!</v>
      </c>
      <c r="I1016" s="36"/>
      <c r="J1016" s="36">
        <f>VLOOKUP(F1016,'数据-全省决算数!'!$B:$C,2,0)</f>
        <v>2762691</v>
      </c>
      <c r="K1016" s="49" t="str">
        <f t="shared" si="48"/>
        <v/>
      </c>
      <c r="L1016" s="47" t="e">
        <f t="shared" si="46"/>
        <v>#REF!</v>
      </c>
      <c r="M1016" s="47" t="str">
        <f t="shared" si="47"/>
        <v>是</v>
      </c>
    </row>
    <row r="1017" s="11" customFormat="1" ht="18.95" customHeight="1" spans="1:13">
      <c r="A1017" s="29" t="s">
        <v>165</v>
      </c>
      <c r="B1017" s="30" t="s">
        <v>165</v>
      </c>
      <c r="C1017" s="700" t="s">
        <v>1952</v>
      </c>
      <c r="D1017" s="31" t="s">
        <v>1954</v>
      </c>
      <c r="E1017" s="30" t="s">
        <v>176</v>
      </c>
      <c r="F1017" s="62" t="s">
        <v>1953</v>
      </c>
      <c r="G1017" s="36">
        <v>1801848</v>
      </c>
      <c r="H1017" s="38">
        <v>1623155</v>
      </c>
      <c r="I1017" s="38"/>
      <c r="J1017" s="38"/>
      <c r="K1017" s="49">
        <f t="shared" si="48"/>
        <v>-0.099</v>
      </c>
      <c r="L1017" s="47" t="str">
        <f t="shared" si="46"/>
        <v>是</v>
      </c>
      <c r="M1017" s="47" t="str">
        <f t="shared" si="47"/>
        <v>否</v>
      </c>
    </row>
    <row r="1018" s="11" customFormat="1" ht="18.95" customHeight="1" spans="1:13">
      <c r="A1018" s="29" t="s">
        <v>165</v>
      </c>
      <c r="B1018" s="30" t="s">
        <v>165</v>
      </c>
      <c r="C1018" s="700" t="s">
        <v>1952</v>
      </c>
      <c r="D1018" s="31" t="s">
        <v>1956</v>
      </c>
      <c r="E1018" s="30" t="s">
        <v>176</v>
      </c>
      <c r="F1018" s="62" t="s">
        <v>1955</v>
      </c>
      <c r="G1018" s="36">
        <v>949379</v>
      </c>
      <c r="H1018" s="38">
        <v>1063126</v>
      </c>
      <c r="I1018" s="38"/>
      <c r="J1018" s="38"/>
      <c r="K1018" s="53">
        <f t="shared" si="48"/>
        <v>0.12</v>
      </c>
      <c r="L1018" s="47" t="str">
        <f t="shared" si="46"/>
        <v>是</v>
      </c>
      <c r="M1018" s="47" t="str">
        <f t="shared" si="47"/>
        <v>否</v>
      </c>
    </row>
    <row r="1019" s="11" customFormat="1" ht="18.95" customHeight="1" spans="1:13">
      <c r="A1019" s="29" t="s">
        <v>165</v>
      </c>
      <c r="B1019" s="30" t="s">
        <v>165</v>
      </c>
      <c r="C1019" s="700" t="s">
        <v>1952</v>
      </c>
      <c r="D1019" s="31" t="s">
        <v>1958</v>
      </c>
      <c r="E1019" s="30" t="s">
        <v>176</v>
      </c>
      <c r="F1019" s="62" t="s">
        <v>4493</v>
      </c>
      <c r="G1019" s="36">
        <v>351</v>
      </c>
      <c r="H1019" s="38">
        <v>64</v>
      </c>
      <c r="I1019" s="38"/>
      <c r="J1019" s="38"/>
      <c r="K1019" s="49">
        <f t="shared" si="48"/>
        <v>-0.818</v>
      </c>
      <c r="L1019" s="47" t="str">
        <f t="shared" si="46"/>
        <v>是</v>
      </c>
      <c r="M1019" s="47" t="str">
        <f t="shared" si="47"/>
        <v>否</v>
      </c>
    </row>
    <row r="1020" s="11" customFormat="1" ht="18.95" customHeight="1" spans="1:13">
      <c r="A1020" s="29" t="s">
        <v>165</v>
      </c>
      <c r="B1020" s="30" t="s">
        <v>165</v>
      </c>
      <c r="C1020" s="700" t="s">
        <v>1952</v>
      </c>
      <c r="D1020" s="31" t="s">
        <v>1960</v>
      </c>
      <c r="E1020" s="30" t="s">
        <v>176</v>
      </c>
      <c r="F1020" s="68" t="s">
        <v>1959</v>
      </c>
      <c r="G1020" s="36">
        <v>812</v>
      </c>
      <c r="H1020" s="38">
        <v>76346</v>
      </c>
      <c r="I1020" s="38"/>
      <c r="J1020" s="38"/>
      <c r="K1020" s="49">
        <f t="shared" si="48"/>
        <v>93.022</v>
      </c>
      <c r="L1020" s="47" t="str">
        <f t="shared" si="46"/>
        <v>是</v>
      </c>
      <c r="M1020" s="47" t="str">
        <f t="shared" si="47"/>
        <v>否</v>
      </c>
    </row>
    <row r="1021" s="11" customFormat="1" ht="18.95" customHeight="1" spans="1:13">
      <c r="A1021" s="29" t="s">
        <v>165</v>
      </c>
      <c r="B1021" s="700" t="s">
        <v>1839</v>
      </c>
      <c r="C1021" s="30"/>
      <c r="D1021" s="31" t="s">
        <v>1962</v>
      </c>
      <c r="E1021" s="30"/>
      <c r="F1021" s="60" t="s">
        <v>4468</v>
      </c>
      <c r="G1021" s="36">
        <f>SUMIF($C1020:$C2320,$D1021,$G1020:$G2320)</f>
        <v>50827</v>
      </c>
      <c r="H1021" s="37" t="e">
        <f>VLOOKUP(F1021,#REF!,2,0)</f>
        <v>#REF!</v>
      </c>
      <c r="I1021" s="36"/>
      <c r="J1021" s="36" t="e">
        <f>VLOOKUP(F1021,'数据-全省决算数!'!$B:$C,2,0)</f>
        <v>#N/A</v>
      </c>
      <c r="K1021" s="49" t="str">
        <f t="shared" si="48"/>
        <v/>
      </c>
      <c r="L1021" s="47" t="e">
        <f t="shared" si="46"/>
        <v>#REF!</v>
      </c>
      <c r="M1021" s="47" t="str">
        <f t="shared" si="47"/>
        <v>是</v>
      </c>
    </row>
    <row r="1022" s="11" customFormat="1" ht="18.95" customHeight="1" spans="1:13">
      <c r="A1022" s="29" t="s">
        <v>165</v>
      </c>
      <c r="B1022" s="30"/>
      <c r="C1022" s="700" t="s">
        <v>1962</v>
      </c>
      <c r="D1022" s="31" t="s">
        <v>1964</v>
      </c>
      <c r="E1022" s="30" t="s">
        <v>176</v>
      </c>
      <c r="F1022" s="60" t="s">
        <v>1963</v>
      </c>
      <c r="G1022" s="36">
        <v>1230</v>
      </c>
      <c r="H1022" s="38">
        <v>2841</v>
      </c>
      <c r="I1022" s="38"/>
      <c r="J1022" s="38"/>
      <c r="K1022" s="49">
        <f t="shared" si="48"/>
        <v>1.31</v>
      </c>
      <c r="L1022" s="47" t="str">
        <f t="shared" si="46"/>
        <v>是</v>
      </c>
      <c r="M1022" s="47" t="str">
        <f t="shared" si="47"/>
        <v>否</v>
      </c>
    </row>
    <row r="1023" s="11" customFormat="1" ht="18.95" customHeight="1" spans="1:13">
      <c r="A1023" s="29" t="s">
        <v>165</v>
      </c>
      <c r="B1023" s="30" t="s">
        <v>165</v>
      </c>
      <c r="C1023" s="700" t="s">
        <v>1962</v>
      </c>
      <c r="D1023" s="31" t="s">
        <v>1966</v>
      </c>
      <c r="E1023" s="30" t="s">
        <v>176</v>
      </c>
      <c r="F1023" s="65" t="s">
        <v>4494</v>
      </c>
      <c r="G1023" s="36">
        <v>49597</v>
      </c>
      <c r="H1023" s="38">
        <v>199380</v>
      </c>
      <c r="I1023" s="38"/>
      <c r="J1023" s="38"/>
      <c r="K1023" s="49">
        <f t="shared" si="48"/>
        <v>3.02</v>
      </c>
      <c r="L1023" s="47" t="str">
        <f t="shared" si="46"/>
        <v>是</v>
      </c>
      <c r="M1023" s="47" t="str">
        <f t="shared" si="47"/>
        <v>否</v>
      </c>
    </row>
    <row r="1024" s="11" customFormat="1" ht="18.95" customHeight="1" spans="1:13">
      <c r="A1024" s="29" t="s">
        <v>164</v>
      </c>
      <c r="B1024" s="30" t="s">
        <v>165</v>
      </c>
      <c r="C1024" s="30"/>
      <c r="D1024" s="31" t="s">
        <v>1968</v>
      </c>
      <c r="E1024" s="30"/>
      <c r="F1024" s="59" t="s">
        <v>1967</v>
      </c>
      <c r="G1024" s="33">
        <f>SUMIF($B1025:$B$1301,$D1024,$G1025:$G$1301)</f>
        <v>789173</v>
      </c>
      <c r="H1024" s="37" t="e">
        <f>VLOOKUP(F1024,#REF!,2,0)</f>
        <v>#REF!</v>
      </c>
      <c r="I1024" s="45"/>
      <c r="J1024" s="36" t="e">
        <f>VLOOKUP(F1024,'数据-全省决算数!'!$B:$C,2,0)</f>
        <v>#N/A</v>
      </c>
      <c r="K1024" s="46" t="str">
        <f t="shared" si="48"/>
        <v/>
      </c>
      <c r="L1024" s="47" t="e">
        <f t="shared" si="46"/>
        <v>#REF!</v>
      </c>
      <c r="M1024" s="47" t="str">
        <f t="shared" si="47"/>
        <v>是</v>
      </c>
    </row>
    <row r="1025" s="11" customFormat="1" ht="18.95" customHeight="1" spans="1:13">
      <c r="A1025" s="29" t="s">
        <v>165</v>
      </c>
      <c r="B1025" s="700" t="s">
        <v>1968</v>
      </c>
      <c r="C1025" s="30"/>
      <c r="D1025" s="31" t="s">
        <v>1970</v>
      </c>
      <c r="E1025" s="30"/>
      <c r="F1025" s="39" t="s">
        <v>1969</v>
      </c>
      <c r="G1025" s="36">
        <f>SUMIF($C1024:$C2324,$D1025,$G1024:$G2324)</f>
        <v>41462</v>
      </c>
      <c r="H1025" s="37" t="e">
        <f>VLOOKUP(F1025,#REF!,2,0)</f>
        <v>#REF!</v>
      </c>
      <c r="I1025" s="36"/>
      <c r="J1025" s="36">
        <f>VLOOKUP(F1025,'数据-全省决算数!'!$B:$C,2,0)</f>
        <v>46828</v>
      </c>
      <c r="K1025" s="49" t="str">
        <f t="shared" si="48"/>
        <v/>
      </c>
      <c r="L1025" s="47" t="e">
        <f t="shared" si="46"/>
        <v>#REF!</v>
      </c>
      <c r="M1025" s="47" t="str">
        <f t="shared" si="47"/>
        <v>是</v>
      </c>
    </row>
    <row r="1026" s="11" customFormat="1" ht="18.95" customHeight="1" spans="1:13">
      <c r="A1026" s="29" t="s">
        <v>165</v>
      </c>
      <c r="B1026" s="30" t="s">
        <v>165</v>
      </c>
      <c r="C1026" s="700" t="s">
        <v>1970</v>
      </c>
      <c r="D1026" s="31" t="s">
        <v>1971</v>
      </c>
      <c r="E1026" s="30" t="s">
        <v>176</v>
      </c>
      <c r="F1026" s="60" t="s">
        <v>170</v>
      </c>
      <c r="G1026" s="36">
        <v>3905</v>
      </c>
      <c r="H1026" s="38">
        <v>7949</v>
      </c>
      <c r="I1026" s="38"/>
      <c r="J1026" s="38"/>
      <c r="K1026" s="49">
        <f t="shared" si="48"/>
        <v>1.036</v>
      </c>
      <c r="L1026" s="47" t="str">
        <f t="shared" si="46"/>
        <v>是</v>
      </c>
      <c r="M1026" s="47" t="str">
        <f t="shared" si="47"/>
        <v>否</v>
      </c>
    </row>
    <row r="1027" s="11" customFormat="1" ht="18.95" customHeight="1" spans="1:13">
      <c r="A1027" s="29" t="s">
        <v>165</v>
      </c>
      <c r="B1027" s="30" t="s">
        <v>165</v>
      </c>
      <c r="C1027" s="700" t="s">
        <v>1970</v>
      </c>
      <c r="D1027" s="31" t="s">
        <v>1972</v>
      </c>
      <c r="E1027" s="30" t="s">
        <v>176</v>
      </c>
      <c r="F1027" s="60" t="s">
        <v>172</v>
      </c>
      <c r="G1027" s="36">
        <v>1158</v>
      </c>
      <c r="H1027" s="38">
        <v>1420</v>
      </c>
      <c r="I1027" s="38"/>
      <c r="J1027" s="38"/>
      <c r="K1027" s="49">
        <f t="shared" si="48"/>
        <v>0.226</v>
      </c>
      <c r="L1027" s="47" t="str">
        <f t="shared" si="46"/>
        <v>是</v>
      </c>
      <c r="M1027" s="47" t="str">
        <f t="shared" si="47"/>
        <v>否</v>
      </c>
    </row>
    <row r="1028" s="11" customFormat="1" ht="18.95" customHeight="1" spans="1:13">
      <c r="A1028" s="29" t="s">
        <v>165</v>
      </c>
      <c r="B1028" s="30"/>
      <c r="C1028" s="700" t="s">
        <v>1970</v>
      </c>
      <c r="D1028" s="31" t="s">
        <v>1973</v>
      </c>
      <c r="E1028" s="30" t="s">
        <v>176</v>
      </c>
      <c r="F1028" s="60" t="s">
        <v>174</v>
      </c>
      <c r="G1028" s="36">
        <v>0</v>
      </c>
      <c r="H1028" s="38">
        <v>0</v>
      </c>
      <c r="I1028" s="38"/>
      <c r="J1028" s="38"/>
      <c r="K1028" s="49" t="str">
        <f t="shared" si="48"/>
        <v/>
      </c>
      <c r="L1028" s="47" t="str">
        <f t="shared" ref="L1028:L1091" si="49">IF(F1028&lt;&gt;"",IF(SUM(G1028:H1028)&lt;&gt;0,"是","否"),"空")</f>
        <v>否</v>
      </c>
      <c r="M1028" s="47" t="str">
        <f t="shared" ref="M1028:M1091" si="50">IF(C1028&lt;&gt;"",IF(OR(LEFT(C1028,3)="205",LEFT(C1028,3)="206",LEFT(C1028,3)="207",LEFT(C1028,3)="208",LEFT(C1028,3)="210",LEFT(C1028,3)="213"),"是","否"),"是")</f>
        <v>否</v>
      </c>
    </row>
    <row r="1029" s="11" customFormat="1" ht="18.95" customHeight="1" spans="1:13">
      <c r="A1029" s="29" t="s">
        <v>165</v>
      </c>
      <c r="B1029" s="30" t="s">
        <v>165</v>
      </c>
      <c r="C1029" s="700" t="s">
        <v>1970</v>
      </c>
      <c r="D1029" s="31" t="s">
        <v>1975</v>
      </c>
      <c r="E1029" s="30" t="s">
        <v>176</v>
      </c>
      <c r="F1029" s="60" t="s">
        <v>1974</v>
      </c>
      <c r="G1029" s="36">
        <v>3238</v>
      </c>
      <c r="H1029" s="38">
        <v>2225</v>
      </c>
      <c r="I1029" s="38"/>
      <c r="J1029" s="38"/>
      <c r="K1029" s="49">
        <f t="shared" si="48"/>
        <v>-0.313</v>
      </c>
      <c r="L1029" s="47" t="str">
        <f t="shared" si="49"/>
        <v>是</v>
      </c>
      <c r="M1029" s="47" t="str">
        <f t="shared" si="50"/>
        <v>否</v>
      </c>
    </row>
    <row r="1030" s="11" customFormat="1" ht="18.95" customHeight="1" spans="1:13">
      <c r="A1030" s="29" t="s">
        <v>165</v>
      </c>
      <c r="B1030" s="30" t="s">
        <v>165</v>
      </c>
      <c r="C1030" s="700" t="s">
        <v>1970</v>
      </c>
      <c r="D1030" s="31" t="s">
        <v>1977</v>
      </c>
      <c r="E1030" s="30" t="s">
        <v>176</v>
      </c>
      <c r="F1030" s="60" t="s">
        <v>1976</v>
      </c>
      <c r="G1030" s="36">
        <v>0</v>
      </c>
      <c r="H1030" s="38">
        <v>0</v>
      </c>
      <c r="I1030" s="38"/>
      <c r="J1030" s="38"/>
      <c r="K1030" s="46" t="str">
        <f t="shared" si="48"/>
        <v/>
      </c>
      <c r="L1030" s="47" t="str">
        <f t="shared" si="49"/>
        <v>否</v>
      </c>
      <c r="M1030" s="47" t="str">
        <f t="shared" si="50"/>
        <v>否</v>
      </c>
    </row>
    <row r="1031" s="11" customFormat="1" ht="18.95" customHeight="1" spans="1:13">
      <c r="A1031" s="29"/>
      <c r="B1031" s="30" t="s">
        <v>165</v>
      </c>
      <c r="C1031" s="700" t="s">
        <v>1970</v>
      </c>
      <c r="D1031" s="31" t="s">
        <v>1979</v>
      </c>
      <c r="E1031" s="30" t="s">
        <v>176</v>
      </c>
      <c r="F1031" s="60" t="s">
        <v>1978</v>
      </c>
      <c r="G1031" s="36">
        <v>0</v>
      </c>
      <c r="H1031" s="38">
        <v>10</v>
      </c>
      <c r="I1031" s="38"/>
      <c r="J1031" s="38"/>
      <c r="K1031" s="49" t="str">
        <f t="shared" si="48"/>
        <v/>
      </c>
      <c r="L1031" s="47" t="str">
        <f t="shared" si="49"/>
        <v>是</v>
      </c>
      <c r="M1031" s="47" t="str">
        <f t="shared" si="50"/>
        <v>否</v>
      </c>
    </row>
    <row r="1032" s="11" customFormat="1" ht="18.95" customHeight="1" spans="1:13">
      <c r="A1032" s="29" t="s">
        <v>165</v>
      </c>
      <c r="B1032" s="30"/>
      <c r="C1032" s="700" t="s">
        <v>1970</v>
      </c>
      <c r="D1032" s="31" t="s">
        <v>1981</v>
      </c>
      <c r="E1032" s="30" t="s">
        <v>176</v>
      </c>
      <c r="F1032" s="60" t="s">
        <v>1980</v>
      </c>
      <c r="G1032" s="36">
        <v>10629</v>
      </c>
      <c r="H1032" s="38">
        <v>10823</v>
      </c>
      <c r="I1032" s="38"/>
      <c r="J1032" s="38"/>
      <c r="K1032" s="49">
        <f t="shared" si="48"/>
        <v>0.018</v>
      </c>
      <c r="L1032" s="47" t="str">
        <f t="shared" si="49"/>
        <v>是</v>
      </c>
      <c r="M1032" s="47" t="str">
        <f t="shared" si="50"/>
        <v>否</v>
      </c>
    </row>
    <row r="1033" s="11" customFormat="1" ht="18.95" customHeight="1" spans="1:13">
      <c r="A1033" s="29" t="s">
        <v>165</v>
      </c>
      <c r="B1033" s="30" t="s">
        <v>165</v>
      </c>
      <c r="C1033" s="700" t="s">
        <v>1970</v>
      </c>
      <c r="D1033" s="31" t="s">
        <v>1983</v>
      </c>
      <c r="E1033" s="30" t="s">
        <v>176</v>
      </c>
      <c r="F1033" s="60" t="s">
        <v>1982</v>
      </c>
      <c r="G1033" s="36">
        <v>0</v>
      </c>
      <c r="H1033" s="38">
        <v>0</v>
      </c>
      <c r="I1033" s="38"/>
      <c r="J1033" s="38"/>
      <c r="K1033" s="49" t="str">
        <f t="shared" si="48"/>
        <v/>
      </c>
      <c r="L1033" s="47" t="str">
        <f t="shared" si="49"/>
        <v>否</v>
      </c>
      <c r="M1033" s="47" t="str">
        <f t="shared" si="50"/>
        <v>否</v>
      </c>
    </row>
    <row r="1034" s="11" customFormat="1" ht="18.95" customHeight="1" spans="1:13">
      <c r="A1034" s="29" t="s">
        <v>165</v>
      </c>
      <c r="B1034" s="30" t="s">
        <v>165</v>
      </c>
      <c r="C1034" s="700" t="s">
        <v>1970</v>
      </c>
      <c r="D1034" s="31" t="s">
        <v>1985</v>
      </c>
      <c r="E1034" s="30" t="s">
        <v>176</v>
      </c>
      <c r="F1034" s="65" t="s">
        <v>1984</v>
      </c>
      <c r="G1034" s="36">
        <v>22532</v>
      </c>
      <c r="H1034" s="38">
        <v>24442</v>
      </c>
      <c r="I1034" s="38"/>
      <c r="J1034" s="38"/>
      <c r="K1034" s="53">
        <f t="shared" si="48"/>
        <v>0.085</v>
      </c>
      <c r="L1034" s="47" t="str">
        <f t="shared" si="49"/>
        <v>是</v>
      </c>
      <c r="M1034" s="47" t="str">
        <f t="shared" si="50"/>
        <v>否</v>
      </c>
    </row>
    <row r="1035" s="11" customFormat="1" ht="18.95" customHeight="1" spans="1:13">
      <c r="A1035" s="29" t="s">
        <v>165</v>
      </c>
      <c r="B1035" s="700" t="s">
        <v>1968</v>
      </c>
      <c r="C1035" s="30"/>
      <c r="D1035" s="31" t="s">
        <v>1987</v>
      </c>
      <c r="E1035" s="30"/>
      <c r="F1035" s="60" t="s">
        <v>1986</v>
      </c>
      <c r="G1035" s="36">
        <f>SUMIF($C1034:$C2334,$D1035,$G1034:$G2334)</f>
        <v>55372</v>
      </c>
      <c r="H1035" s="37" t="e">
        <f>VLOOKUP(F1035,#REF!,2,0)</f>
        <v>#REF!</v>
      </c>
      <c r="I1035" s="36"/>
      <c r="J1035" s="36">
        <f>VLOOKUP(F1035,'数据-全省决算数!'!$B:$C,2,0)</f>
        <v>48467</v>
      </c>
      <c r="K1035" s="49" t="str">
        <f t="shared" si="48"/>
        <v/>
      </c>
      <c r="L1035" s="47" t="e">
        <f t="shared" si="49"/>
        <v>#REF!</v>
      </c>
      <c r="M1035" s="47" t="str">
        <f t="shared" si="50"/>
        <v>是</v>
      </c>
    </row>
    <row r="1036" s="11" customFormat="1" ht="18.95" customHeight="1" spans="1:13">
      <c r="A1036" s="29" t="s">
        <v>165</v>
      </c>
      <c r="B1036" s="30" t="s">
        <v>165</v>
      </c>
      <c r="C1036" s="700" t="s">
        <v>1987</v>
      </c>
      <c r="D1036" s="31" t="s">
        <v>1988</v>
      </c>
      <c r="E1036" s="30" t="s">
        <v>176</v>
      </c>
      <c r="F1036" s="60" t="s">
        <v>170</v>
      </c>
      <c r="G1036" s="36">
        <v>1482</v>
      </c>
      <c r="H1036" s="38">
        <v>2051</v>
      </c>
      <c r="I1036" s="38"/>
      <c r="J1036" s="38"/>
      <c r="K1036" s="53">
        <f t="shared" si="48"/>
        <v>0.384</v>
      </c>
      <c r="L1036" s="47" t="str">
        <f t="shared" si="49"/>
        <v>是</v>
      </c>
      <c r="M1036" s="47" t="str">
        <f t="shared" si="50"/>
        <v>否</v>
      </c>
    </row>
    <row r="1037" s="11" customFormat="1" ht="18.95" customHeight="1" spans="1:13">
      <c r="A1037" s="29" t="s">
        <v>165</v>
      </c>
      <c r="B1037" s="30" t="s">
        <v>165</v>
      </c>
      <c r="C1037" s="700" t="s">
        <v>1987</v>
      </c>
      <c r="D1037" s="31" t="s">
        <v>1989</v>
      </c>
      <c r="E1037" s="30" t="s">
        <v>176</v>
      </c>
      <c r="F1037" s="60" t="s">
        <v>172</v>
      </c>
      <c r="G1037" s="36">
        <v>387</v>
      </c>
      <c r="H1037" s="38">
        <v>191</v>
      </c>
      <c r="I1037" s="38"/>
      <c r="J1037" s="38"/>
      <c r="K1037" s="49">
        <f t="shared" si="48"/>
        <v>-0.506</v>
      </c>
      <c r="L1037" s="47" t="str">
        <f t="shared" si="49"/>
        <v>是</v>
      </c>
      <c r="M1037" s="47" t="str">
        <f t="shared" si="50"/>
        <v>否</v>
      </c>
    </row>
    <row r="1038" s="11" customFormat="1" ht="18.95" customHeight="1" spans="1:13">
      <c r="A1038" s="29" t="s">
        <v>165</v>
      </c>
      <c r="B1038" s="30" t="s">
        <v>165</v>
      </c>
      <c r="C1038" s="700" t="s">
        <v>1987</v>
      </c>
      <c r="D1038" s="31" t="s">
        <v>1990</v>
      </c>
      <c r="E1038" s="30" t="s">
        <v>176</v>
      </c>
      <c r="F1038" s="60" t="s">
        <v>174</v>
      </c>
      <c r="G1038" s="36">
        <v>59</v>
      </c>
      <c r="H1038" s="38">
        <v>74</v>
      </c>
      <c r="I1038" s="38"/>
      <c r="J1038" s="38"/>
      <c r="K1038" s="49">
        <f t="shared" si="48"/>
        <v>0.254</v>
      </c>
      <c r="L1038" s="47" t="str">
        <f t="shared" si="49"/>
        <v>是</v>
      </c>
      <c r="M1038" s="47" t="str">
        <f t="shared" si="50"/>
        <v>否</v>
      </c>
    </row>
    <row r="1039" s="11" customFormat="1" ht="18.95" customHeight="1" spans="1:13">
      <c r="A1039" s="29" t="s">
        <v>165</v>
      </c>
      <c r="B1039" s="30" t="s">
        <v>165</v>
      </c>
      <c r="C1039" s="700" t="s">
        <v>1987</v>
      </c>
      <c r="D1039" s="31" t="s">
        <v>1992</v>
      </c>
      <c r="E1039" s="30" t="s">
        <v>176</v>
      </c>
      <c r="F1039" s="60" t="s">
        <v>1991</v>
      </c>
      <c r="G1039" s="36">
        <v>85</v>
      </c>
      <c r="H1039" s="38">
        <v>110</v>
      </c>
      <c r="I1039" s="38"/>
      <c r="J1039" s="38"/>
      <c r="K1039" s="49">
        <f t="shared" si="48"/>
        <v>0.294</v>
      </c>
      <c r="L1039" s="47" t="str">
        <f t="shared" si="49"/>
        <v>是</v>
      </c>
      <c r="M1039" s="47" t="str">
        <f t="shared" si="50"/>
        <v>否</v>
      </c>
    </row>
    <row r="1040" s="11" customFormat="1" ht="18.95" customHeight="1" spans="1:13">
      <c r="A1040" s="29" t="s">
        <v>165</v>
      </c>
      <c r="B1040" s="30" t="s">
        <v>165</v>
      </c>
      <c r="C1040" s="700" t="s">
        <v>1987</v>
      </c>
      <c r="D1040" s="31" t="s">
        <v>1994</v>
      </c>
      <c r="E1040" s="30" t="s">
        <v>176</v>
      </c>
      <c r="F1040" s="60" t="s">
        <v>1993</v>
      </c>
      <c r="G1040" s="36">
        <v>0</v>
      </c>
      <c r="H1040" s="38">
        <v>8250</v>
      </c>
      <c r="I1040" s="38"/>
      <c r="J1040" s="38"/>
      <c r="K1040" s="49" t="str">
        <f t="shared" si="48"/>
        <v/>
      </c>
      <c r="L1040" s="47" t="str">
        <f t="shared" si="49"/>
        <v>是</v>
      </c>
      <c r="M1040" s="47" t="str">
        <f t="shared" si="50"/>
        <v>否</v>
      </c>
    </row>
    <row r="1041" s="11" customFormat="1" ht="18.95" customHeight="1" spans="1:13">
      <c r="A1041" s="29" t="s">
        <v>165</v>
      </c>
      <c r="B1041" s="30" t="s">
        <v>165</v>
      </c>
      <c r="C1041" s="700" t="s">
        <v>1987</v>
      </c>
      <c r="D1041" s="31" t="s">
        <v>1996</v>
      </c>
      <c r="E1041" s="30" t="s">
        <v>176</v>
      </c>
      <c r="F1041" s="60" t="s">
        <v>1995</v>
      </c>
      <c r="G1041" s="36">
        <v>0</v>
      </c>
      <c r="H1041" s="38">
        <v>0</v>
      </c>
      <c r="I1041" s="38"/>
      <c r="J1041" s="38"/>
      <c r="K1041" s="49" t="str">
        <f t="shared" si="48"/>
        <v/>
      </c>
      <c r="L1041" s="47" t="str">
        <f t="shared" si="49"/>
        <v>否</v>
      </c>
      <c r="M1041" s="47" t="str">
        <f t="shared" si="50"/>
        <v>否</v>
      </c>
    </row>
    <row r="1042" s="11" customFormat="1" ht="18.95" customHeight="1" spans="1:13">
      <c r="A1042" s="29" t="s">
        <v>165</v>
      </c>
      <c r="B1042" s="30"/>
      <c r="C1042" s="700" t="s">
        <v>1987</v>
      </c>
      <c r="D1042" s="31" t="s">
        <v>1998</v>
      </c>
      <c r="E1042" s="30" t="s">
        <v>176</v>
      </c>
      <c r="F1042" s="60" t="s">
        <v>1997</v>
      </c>
      <c r="G1042" s="36">
        <v>2923</v>
      </c>
      <c r="H1042" s="38">
        <v>640</v>
      </c>
      <c r="I1042" s="38"/>
      <c r="J1042" s="38"/>
      <c r="K1042" s="49">
        <f t="shared" si="48"/>
        <v>-0.781</v>
      </c>
      <c r="L1042" s="47" t="str">
        <f t="shared" si="49"/>
        <v>是</v>
      </c>
      <c r="M1042" s="47" t="str">
        <f t="shared" si="50"/>
        <v>否</v>
      </c>
    </row>
    <row r="1043" s="11" customFormat="1" ht="18.95" customHeight="1" spans="1:13">
      <c r="A1043" s="29" t="s">
        <v>165</v>
      </c>
      <c r="B1043" s="30" t="s">
        <v>165</v>
      </c>
      <c r="C1043" s="700" t="s">
        <v>1987</v>
      </c>
      <c r="D1043" s="31" t="s">
        <v>2000</v>
      </c>
      <c r="E1043" s="30" t="s">
        <v>176</v>
      </c>
      <c r="F1043" s="60" t="s">
        <v>1999</v>
      </c>
      <c r="G1043" s="36">
        <v>13518</v>
      </c>
      <c r="H1043" s="38">
        <v>6674</v>
      </c>
      <c r="I1043" s="38"/>
      <c r="J1043" s="38"/>
      <c r="K1043" s="49">
        <f t="shared" si="48"/>
        <v>-0.506</v>
      </c>
      <c r="L1043" s="47" t="str">
        <f t="shared" si="49"/>
        <v>是</v>
      </c>
      <c r="M1043" s="47" t="str">
        <f t="shared" si="50"/>
        <v>否</v>
      </c>
    </row>
    <row r="1044" s="11" customFormat="1" ht="18.95" customHeight="1" spans="1:13">
      <c r="A1044" s="29" t="s">
        <v>165</v>
      </c>
      <c r="B1044" s="30" t="s">
        <v>165</v>
      </c>
      <c r="C1044" s="700" t="s">
        <v>1987</v>
      </c>
      <c r="D1044" s="31" t="s">
        <v>2002</v>
      </c>
      <c r="E1044" s="30" t="s">
        <v>176</v>
      </c>
      <c r="F1044" s="60" t="s">
        <v>2001</v>
      </c>
      <c r="G1044" s="36">
        <v>240</v>
      </c>
      <c r="H1044" s="38">
        <v>0</v>
      </c>
      <c r="I1044" s="38"/>
      <c r="J1044" s="38"/>
      <c r="K1044" s="49">
        <f t="shared" si="48"/>
        <v>-1</v>
      </c>
      <c r="L1044" s="47" t="str">
        <f t="shared" si="49"/>
        <v>是</v>
      </c>
      <c r="M1044" s="47" t="str">
        <f t="shared" si="50"/>
        <v>否</v>
      </c>
    </row>
    <row r="1045" s="11" customFormat="1" ht="18.95" customHeight="1" spans="1:13">
      <c r="A1045" s="29" t="s">
        <v>165</v>
      </c>
      <c r="B1045" s="30" t="s">
        <v>165</v>
      </c>
      <c r="C1045" s="700" t="s">
        <v>1987</v>
      </c>
      <c r="D1045" s="31" t="s">
        <v>2004</v>
      </c>
      <c r="E1045" s="30" t="s">
        <v>176</v>
      </c>
      <c r="F1045" s="60" t="s">
        <v>2003</v>
      </c>
      <c r="G1045" s="36">
        <v>5</v>
      </c>
      <c r="H1045" s="38">
        <v>0</v>
      </c>
      <c r="I1045" s="38"/>
      <c r="J1045" s="38"/>
      <c r="K1045" s="49">
        <f t="shared" si="48"/>
        <v>-1</v>
      </c>
      <c r="L1045" s="47" t="str">
        <f t="shared" si="49"/>
        <v>是</v>
      </c>
      <c r="M1045" s="47" t="str">
        <f t="shared" si="50"/>
        <v>否</v>
      </c>
    </row>
    <row r="1046" s="11" customFormat="1" ht="18.95" customHeight="1" spans="1:13">
      <c r="A1046" s="29" t="s">
        <v>165</v>
      </c>
      <c r="B1046" s="30" t="s">
        <v>165</v>
      </c>
      <c r="C1046" s="700" t="s">
        <v>1987</v>
      </c>
      <c r="D1046" s="31" t="s">
        <v>2006</v>
      </c>
      <c r="E1046" s="30" t="s">
        <v>176</v>
      </c>
      <c r="F1046" s="60" t="s">
        <v>2005</v>
      </c>
      <c r="G1046" s="36">
        <v>0</v>
      </c>
      <c r="H1046" s="38">
        <v>0</v>
      </c>
      <c r="I1046" s="38"/>
      <c r="J1046" s="38"/>
      <c r="K1046" s="49" t="str">
        <f t="shared" si="48"/>
        <v/>
      </c>
      <c r="L1046" s="47" t="str">
        <f t="shared" si="49"/>
        <v>否</v>
      </c>
      <c r="M1046" s="47" t="str">
        <f t="shared" si="50"/>
        <v>否</v>
      </c>
    </row>
    <row r="1047" s="11" customFormat="1" ht="18.95" customHeight="1" spans="1:13">
      <c r="A1047" s="29" t="s">
        <v>165</v>
      </c>
      <c r="B1047" s="30" t="s">
        <v>165</v>
      </c>
      <c r="C1047" s="700" t="s">
        <v>1987</v>
      </c>
      <c r="D1047" s="31" t="s">
        <v>2008</v>
      </c>
      <c r="E1047" s="30" t="s">
        <v>176</v>
      </c>
      <c r="F1047" s="60" t="s">
        <v>2007</v>
      </c>
      <c r="G1047" s="36">
        <v>270</v>
      </c>
      <c r="H1047" s="38">
        <v>0</v>
      </c>
      <c r="I1047" s="38"/>
      <c r="J1047" s="38"/>
      <c r="K1047" s="49">
        <f t="shared" si="48"/>
        <v>-1</v>
      </c>
      <c r="L1047" s="47" t="str">
        <f t="shared" si="49"/>
        <v>是</v>
      </c>
      <c r="M1047" s="47" t="str">
        <f t="shared" si="50"/>
        <v>否</v>
      </c>
    </row>
    <row r="1048" s="11" customFormat="1" ht="18.95" customHeight="1" spans="1:13">
      <c r="A1048" s="29" t="s">
        <v>165</v>
      </c>
      <c r="B1048" s="30" t="s">
        <v>165</v>
      </c>
      <c r="C1048" s="700" t="s">
        <v>1987</v>
      </c>
      <c r="D1048" s="31" t="s">
        <v>2010</v>
      </c>
      <c r="E1048" s="30" t="s">
        <v>176</v>
      </c>
      <c r="F1048" s="60" t="s">
        <v>2009</v>
      </c>
      <c r="G1048" s="36">
        <v>0</v>
      </c>
      <c r="H1048" s="38">
        <v>0</v>
      </c>
      <c r="I1048" s="38"/>
      <c r="J1048" s="38"/>
      <c r="K1048" s="49" t="str">
        <f t="shared" si="48"/>
        <v/>
      </c>
      <c r="L1048" s="47" t="str">
        <f t="shared" si="49"/>
        <v>否</v>
      </c>
      <c r="M1048" s="47" t="str">
        <f t="shared" si="50"/>
        <v>否</v>
      </c>
    </row>
    <row r="1049" s="11" customFormat="1" ht="18.95" customHeight="1" spans="1:13">
      <c r="A1049" s="29" t="s">
        <v>165</v>
      </c>
      <c r="B1049" s="30" t="s">
        <v>165</v>
      </c>
      <c r="C1049" s="700" t="s">
        <v>1987</v>
      </c>
      <c r="D1049" s="31" t="s">
        <v>2012</v>
      </c>
      <c r="E1049" s="30" t="s">
        <v>176</v>
      </c>
      <c r="F1049" s="60" t="s">
        <v>2011</v>
      </c>
      <c r="G1049" s="36">
        <v>599</v>
      </c>
      <c r="H1049" s="38">
        <v>412</v>
      </c>
      <c r="I1049" s="38"/>
      <c r="J1049" s="38"/>
      <c r="K1049" s="49">
        <f t="shared" si="48"/>
        <v>-0.312</v>
      </c>
      <c r="L1049" s="47" t="str">
        <f t="shared" si="49"/>
        <v>是</v>
      </c>
      <c r="M1049" s="47" t="str">
        <f t="shared" si="50"/>
        <v>否</v>
      </c>
    </row>
    <row r="1050" s="11" customFormat="1" ht="18.95" customHeight="1" spans="1:13">
      <c r="A1050" s="29" t="s">
        <v>165</v>
      </c>
      <c r="B1050" s="30" t="s">
        <v>165</v>
      </c>
      <c r="C1050" s="700" t="s">
        <v>1987</v>
      </c>
      <c r="D1050" s="31" t="s">
        <v>2014</v>
      </c>
      <c r="E1050" s="30" t="s">
        <v>176</v>
      </c>
      <c r="F1050" s="65" t="s">
        <v>2013</v>
      </c>
      <c r="G1050" s="36">
        <v>35804</v>
      </c>
      <c r="H1050" s="38">
        <v>30065</v>
      </c>
      <c r="I1050" s="38"/>
      <c r="J1050" s="38"/>
      <c r="K1050" s="49">
        <f t="shared" si="48"/>
        <v>-0.16</v>
      </c>
      <c r="L1050" s="47" t="str">
        <f t="shared" si="49"/>
        <v>是</v>
      </c>
      <c r="M1050" s="47" t="str">
        <f t="shared" si="50"/>
        <v>否</v>
      </c>
    </row>
    <row r="1051" s="11" customFormat="1" ht="18.95" customHeight="1" spans="1:13">
      <c r="A1051" s="29" t="s">
        <v>165</v>
      </c>
      <c r="B1051" s="700" t="s">
        <v>1968</v>
      </c>
      <c r="C1051" s="30"/>
      <c r="D1051" s="31" t="s">
        <v>2016</v>
      </c>
      <c r="E1051" s="30"/>
      <c r="F1051" s="60" t="s">
        <v>2015</v>
      </c>
      <c r="G1051" s="36">
        <f>SUMIF($C1050:$C2350,$D1051,$G1050:$G2350)</f>
        <v>71</v>
      </c>
      <c r="H1051" s="37" t="e">
        <f>VLOOKUP(F1051,#REF!,2,0)</f>
        <v>#REF!</v>
      </c>
      <c r="I1051" s="36"/>
      <c r="J1051" s="36">
        <f>VLOOKUP(F1051,'数据-全省决算数!'!$B:$C,2,0)</f>
        <v>90</v>
      </c>
      <c r="K1051" s="49" t="str">
        <f t="shared" si="48"/>
        <v/>
      </c>
      <c r="L1051" s="47" t="e">
        <f t="shared" si="49"/>
        <v>#REF!</v>
      </c>
      <c r="M1051" s="47" t="str">
        <f t="shared" si="50"/>
        <v>是</v>
      </c>
    </row>
    <row r="1052" s="11" customFormat="1" ht="18.95" customHeight="1" spans="1:13">
      <c r="A1052" s="29" t="s">
        <v>165</v>
      </c>
      <c r="B1052" s="30" t="s">
        <v>165</v>
      </c>
      <c r="C1052" s="700" t="s">
        <v>2016</v>
      </c>
      <c r="D1052" s="31" t="s">
        <v>2017</v>
      </c>
      <c r="E1052" s="30" t="s">
        <v>176</v>
      </c>
      <c r="F1052" s="60" t="s">
        <v>170</v>
      </c>
      <c r="G1052" s="36">
        <v>56</v>
      </c>
      <c r="H1052" s="38">
        <v>60</v>
      </c>
      <c r="I1052" s="38"/>
      <c r="J1052" s="38"/>
      <c r="K1052" s="53">
        <f t="shared" si="48"/>
        <v>0.071</v>
      </c>
      <c r="L1052" s="47" t="str">
        <f t="shared" si="49"/>
        <v>是</v>
      </c>
      <c r="M1052" s="47" t="str">
        <f t="shared" si="50"/>
        <v>否</v>
      </c>
    </row>
    <row r="1053" s="11" customFormat="1" ht="18.95" customHeight="1" spans="1:13">
      <c r="A1053" s="29" t="s">
        <v>165</v>
      </c>
      <c r="B1053" s="30" t="s">
        <v>165</v>
      </c>
      <c r="C1053" s="700" t="s">
        <v>2016</v>
      </c>
      <c r="D1053" s="31" t="s">
        <v>2018</v>
      </c>
      <c r="E1053" s="30" t="s">
        <v>176</v>
      </c>
      <c r="F1053" s="60" t="s">
        <v>172</v>
      </c>
      <c r="G1053" s="36">
        <v>0</v>
      </c>
      <c r="H1053" s="38">
        <v>0</v>
      </c>
      <c r="I1053" s="38"/>
      <c r="J1053" s="38"/>
      <c r="K1053" s="49" t="str">
        <f t="shared" si="48"/>
        <v/>
      </c>
      <c r="L1053" s="47" t="str">
        <f t="shared" si="49"/>
        <v>否</v>
      </c>
      <c r="M1053" s="47" t="str">
        <f t="shared" si="50"/>
        <v>否</v>
      </c>
    </row>
    <row r="1054" s="11" customFormat="1" ht="18.95" customHeight="1" spans="1:13">
      <c r="A1054" s="29" t="s">
        <v>165</v>
      </c>
      <c r="B1054" s="30" t="s">
        <v>165</v>
      </c>
      <c r="C1054" s="700" t="s">
        <v>2016</v>
      </c>
      <c r="D1054" s="31" t="s">
        <v>2019</v>
      </c>
      <c r="E1054" s="30" t="s">
        <v>176</v>
      </c>
      <c r="F1054" s="60" t="s">
        <v>174</v>
      </c>
      <c r="G1054" s="36">
        <v>0</v>
      </c>
      <c r="H1054" s="38">
        <v>30</v>
      </c>
      <c r="I1054" s="38"/>
      <c r="J1054" s="38"/>
      <c r="K1054" s="49" t="str">
        <f t="shared" si="48"/>
        <v/>
      </c>
      <c r="L1054" s="47" t="str">
        <f t="shared" si="49"/>
        <v>是</v>
      </c>
      <c r="M1054" s="47" t="str">
        <f t="shared" si="50"/>
        <v>否</v>
      </c>
    </row>
    <row r="1055" s="11" customFormat="1" ht="18.95" customHeight="1" spans="1:13">
      <c r="A1055" s="29" t="s">
        <v>165</v>
      </c>
      <c r="B1055" s="30" t="s">
        <v>165</v>
      </c>
      <c r="C1055" s="700" t="s">
        <v>2016</v>
      </c>
      <c r="D1055" s="31" t="s">
        <v>2021</v>
      </c>
      <c r="E1055" s="30" t="s">
        <v>176</v>
      </c>
      <c r="F1055" s="65" t="s">
        <v>2020</v>
      </c>
      <c r="G1055" s="36">
        <v>15</v>
      </c>
      <c r="H1055" s="38">
        <v>0</v>
      </c>
      <c r="I1055" s="38"/>
      <c r="J1055" s="38"/>
      <c r="K1055" s="49">
        <f t="shared" si="48"/>
        <v>-1</v>
      </c>
      <c r="L1055" s="47" t="str">
        <f t="shared" si="49"/>
        <v>是</v>
      </c>
      <c r="M1055" s="47" t="str">
        <f t="shared" si="50"/>
        <v>否</v>
      </c>
    </row>
    <row r="1056" s="11" customFormat="1" ht="18.95" customHeight="1" spans="1:13">
      <c r="A1056" s="29" t="s">
        <v>165</v>
      </c>
      <c r="B1056" s="700" t="s">
        <v>1968</v>
      </c>
      <c r="C1056" s="30"/>
      <c r="D1056" s="699" t="s">
        <v>2023</v>
      </c>
      <c r="E1056" s="30"/>
      <c r="F1056" s="39" t="s">
        <v>2022</v>
      </c>
      <c r="G1056" s="36">
        <f>SUMIF($C1055:$C2355,$D1056,$G1055:$G2355)</f>
        <v>193743</v>
      </c>
      <c r="H1056" s="37" t="e">
        <f>VLOOKUP(F1056,#REF!,2,0)</f>
        <v>#REF!</v>
      </c>
      <c r="I1056" s="36"/>
      <c r="J1056" s="36">
        <f>VLOOKUP(F1056,'数据-全省决算数!'!$B:$C,2,0)</f>
        <v>198316</v>
      </c>
      <c r="K1056" s="49" t="str">
        <f t="shared" ref="K1056:K1119" si="51">IF(ISERROR(H1056/G1056-1),"",H1056/G1056-1)</f>
        <v/>
      </c>
      <c r="L1056" s="47" t="e">
        <f t="shared" si="49"/>
        <v>#REF!</v>
      </c>
      <c r="M1056" s="47" t="str">
        <f t="shared" si="50"/>
        <v>是</v>
      </c>
    </row>
    <row r="1057" s="11" customFormat="1" ht="18.95" customHeight="1" spans="1:13">
      <c r="A1057" s="29" t="s">
        <v>165</v>
      </c>
      <c r="B1057" s="30" t="s">
        <v>165</v>
      </c>
      <c r="C1057" s="700" t="s">
        <v>2023</v>
      </c>
      <c r="D1057" s="699" t="s">
        <v>2024</v>
      </c>
      <c r="E1057" s="30" t="s">
        <v>176</v>
      </c>
      <c r="F1057" s="60" t="s">
        <v>170</v>
      </c>
      <c r="G1057" s="36">
        <v>13184</v>
      </c>
      <c r="H1057" s="38">
        <v>15949</v>
      </c>
      <c r="I1057" s="38"/>
      <c r="J1057" s="38"/>
      <c r="K1057" s="49">
        <f t="shared" si="51"/>
        <v>0.21</v>
      </c>
      <c r="L1057" s="47" t="str">
        <f t="shared" si="49"/>
        <v>是</v>
      </c>
      <c r="M1057" s="47" t="str">
        <f t="shared" si="50"/>
        <v>否</v>
      </c>
    </row>
    <row r="1058" s="11" customFormat="1" ht="18.95" customHeight="1" spans="1:13">
      <c r="A1058" s="29" t="s">
        <v>165</v>
      </c>
      <c r="B1058" s="30"/>
      <c r="C1058" s="700" t="s">
        <v>2023</v>
      </c>
      <c r="D1058" s="699" t="s">
        <v>2025</v>
      </c>
      <c r="E1058" s="30" t="s">
        <v>176</v>
      </c>
      <c r="F1058" s="60" t="s">
        <v>172</v>
      </c>
      <c r="G1058" s="36">
        <v>2684</v>
      </c>
      <c r="H1058" s="38">
        <v>2218</v>
      </c>
      <c r="I1058" s="38"/>
      <c r="J1058" s="38"/>
      <c r="K1058" s="49">
        <f t="shared" si="51"/>
        <v>-0.174</v>
      </c>
      <c r="L1058" s="47" t="str">
        <f t="shared" si="49"/>
        <v>是</v>
      </c>
      <c r="M1058" s="47" t="str">
        <f t="shared" si="50"/>
        <v>否</v>
      </c>
    </row>
    <row r="1059" s="11" customFormat="1" ht="18.95" customHeight="1" spans="1:13">
      <c r="A1059" s="29" t="s">
        <v>165</v>
      </c>
      <c r="B1059" s="30"/>
      <c r="C1059" s="700" t="s">
        <v>2023</v>
      </c>
      <c r="D1059" s="699" t="s">
        <v>2026</v>
      </c>
      <c r="E1059" s="30" t="s">
        <v>176</v>
      </c>
      <c r="F1059" s="60" t="s">
        <v>174</v>
      </c>
      <c r="G1059" s="36">
        <v>298</v>
      </c>
      <c r="H1059" s="38">
        <v>330</v>
      </c>
      <c r="I1059" s="38"/>
      <c r="J1059" s="38"/>
      <c r="K1059" s="53">
        <f t="shared" si="51"/>
        <v>0.107</v>
      </c>
      <c r="L1059" s="47" t="str">
        <f t="shared" si="49"/>
        <v>是</v>
      </c>
      <c r="M1059" s="47" t="str">
        <f t="shared" si="50"/>
        <v>否</v>
      </c>
    </row>
    <row r="1060" s="11" customFormat="1" ht="18.95" customHeight="1" spans="1:13">
      <c r="A1060" s="29" t="s">
        <v>165</v>
      </c>
      <c r="B1060" s="30"/>
      <c r="C1060" s="700" t="s">
        <v>2023</v>
      </c>
      <c r="D1060" s="699" t="s">
        <v>2028</v>
      </c>
      <c r="E1060" s="30" t="s">
        <v>176</v>
      </c>
      <c r="F1060" s="60" t="s">
        <v>2027</v>
      </c>
      <c r="G1060" s="36">
        <v>25</v>
      </c>
      <c r="H1060" s="38">
        <v>0</v>
      </c>
      <c r="I1060" s="38"/>
      <c r="J1060" s="38"/>
      <c r="K1060" s="53">
        <f t="shared" si="51"/>
        <v>-1</v>
      </c>
      <c r="L1060" s="47" t="str">
        <f t="shared" si="49"/>
        <v>是</v>
      </c>
      <c r="M1060" s="47" t="str">
        <f t="shared" si="50"/>
        <v>否</v>
      </c>
    </row>
    <row r="1061" s="11" customFormat="1" ht="18.95" customHeight="1" spans="1:13">
      <c r="A1061" s="29" t="s">
        <v>165</v>
      </c>
      <c r="B1061" s="30"/>
      <c r="C1061" s="700" t="s">
        <v>2023</v>
      </c>
      <c r="D1061" s="699" t="s">
        <v>2030</v>
      </c>
      <c r="E1061" s="30" t="s">
        <v>176</v>
      </c>
      <c r="F1061" s="60" t="s">
        <v>2029</v>
      </c>
      <c r="G1061" s="36">
        <v>1529</v>
      </c>
      <c r="H1061" s="38">
        <v>291</v>
      </c>
      <c r="I1061" s="38"/>
      <c r="J1061" s="38"/>
      <c r="K1061" s="49">
        <f t="shared" si="51"/>
        <v>-0.81</v>
      </c>
      <c r="L1061" s="47" t="str">
        <f t="shared" si="49"/>
        <v>是</v>
      </c>
      <c r="M1061" s="47" t="str">
        <f t="shared" si="50"/>
        <v>否</v>
      </c>
    </row>
    <row r="1062" s="11" customFormat="1" ht="18.95" customHeight="1" spans="1:13">
      <c r="A1062" s="29" t="s">
        <v>165</v>
      </c>
      <c r="B1062" s="30"/>
      <c r="C1062" s="700" t="s">
        <v>2023</v>
      </c>
      <c r="D1062" s="699" t="s">
        <v>2032</v>
      </c>
      <c r="E1062" s="30" t="s">
        <v>176</v>
      </c>
      <c r="F1062" s="60" t="s">
        <v>2031</v>
      </c>
      <c r="G1062" s="36">
        <v>765</v>
      </c>
      <c r="H1062" s="38">
        <v>1395</v>
      </c>
      <c r="I1062" s="38"/>
      <c r="J1062" s="38"/>
      <c r="K1062" s="49">
        <f t="shared" si="51"/>
        <v>0.824</v>
      </c>
      <c r="L1062" s="47" t="str">
        <f t="shared" si="49"/>
        <v>是</v>
      </c>
      <c r="M1062" s="47" t="str">
        <f t="shared" si="50"/>
        <v>否</v>
      </c>
    </row>
    <row r="1063" s="11" customFormat="1" ht="18.95" customHeight="1" spans="1:13">
      <c r="A1063" s="29" t="s">
        <v>165</v>
      </c>
      <c r="B1063" s="30"/>
      <c r="C1063" s="700" t="s">
        <v>2023</v>
      </c>
      <c r="D1063" s="699" t="s">
        <v>2034</v>
      </c>
      <c r="E1063" s="30" t="s">
        <v>176</v>
      </c>
      <c r="F1063" s="60" t="s">
        <v>2033</v>
      </c>
      <c r="G1063" s="36">
        <v>313</v>
      </c>
      <c r="H1063" s="38">
        <v>258</v>
      </c>
      <c r="I1063" s="38"/>
      <c r="J1063" s="38"/>
      <c r="K1063" s="53">
        <f t="shared" si="51"/>
        <v>-0.176</v>
      </c>
      <c r="L1063" s="47" t="str">
        <f t="shared" si="49"/>
        <v>是</v>
      </c>
      <c r="M1063" s="47" t="str">
        <f t="shared" si="50"/>
        <v>否</v>
      </c>
    </row>
    <row r="1064" s="11" customFormat="1" ht="18.95" customHeight="1" spans="1:13">
      <c r="A1064" s="29" t="s">
        <v>165</v>
      </c>
      <c r="B1064" s="30" t="s">
        <v>165</v>
      </c>
      <c r="C1064" s="700" t="s">
        <v>2023</v>
      </c>
      <c r="D1064" s="699" t="s">
        <v>2036</v>
      </c>
      <c r="E1064" s="30" t="s">
        <v>176</v>
      </c>
      <c r="F1064" s="60" t="s">
        <v>2035</v>
      </c>
      <c r="G1064" s="36">
        <v>0</v>
      </c>
      <c r="H1064" s="38">
        <v>0</v>
      </c>
      <c r="I1064" s="38"/>
      <c r="J1064" s="38"/>
      <c r="K1064" s="49" t="str">
        <f t="shared" si="51"/>
        <v/>
      </c>
      <c r="L1064" s="47" t="str">
        <f t="shared" si="49"/>
        <v>否</v>
      </c>
      <c r="M1064" s="47" t="str">
        <f t="shared" si="50"/>
        <v>否</v>
      </c>
    </row>
    <row r="1065" s="11" customFormat="1" ht="18.95" customHeight="1" spans="1:13">
      <c r="A1065" s="29" t="s">
        <v>165</v>
      </c>
      <c r="B1065" s="30" t="s">
        <v>165</v>
      </c>
      <c r="C1065" s="700" t="s">
        <v>2023</v>
      </c>
      <c r="D1065" s="699" t="s">
        <v>2038</v>
      </c>
      <c r="E1065" s="30" t="s">
        <v>176</v>
      </c>
      <c r="F1065" s="60" t="s">
        <v>2037</v>
      </c>
      <c r="G1065" s="36">
        <v>151731</v>
      </c>
      <c r="H1065" s="38">
        <v>161380</v>
      </c>
      <c r="I1065" s="38"/>
      <c r="J1065" s="38"/>
      <c r="K1065" s="53">
        <f t="shared" si="51"/>
        <v>0.064</v>
      </c>
      <c r="L1065" s="47" t="str">
        <f t="shared" si="49"/>
        <v>是</v>
      </c>
      <c r="M1065" s="47" t="str">
        <f t="shared" si="50"/>
        <v>否</v>
      </c>
    </row>
    <row r="1066" s="11" customFormat="1" ht="18.95" customHeight="1" spans="1:13">
      <c r="A1066" s="29" t="s">
        <v>165</v>
      </c>
      <c r="B1066" s="30" t="s">
        <v>165</v>
      </c>
      <c r="C1066" s="700" t="s">
        <v>2023</v>
      </c>
      <c r="D1066" s="699" t="s">
        <v>2040</v>
      </c>
      <c r="E1066" s="30" t="s">
        <v>176</v>
      </c>
      <c r="F1066" s="60" t="s">
        <v>2039</v>
      </c>
      <c r="G1066" s="36">
        <v>1328</v>
      </c>
      <c r="H1066" s="38">
        <v>2986</v>
      </c>
      <c r="I1066" s="38"/>
      <c r="J1066" s="38"/>
      <c r="K1066" s="53">
        <f t="shared" si="51"/>
        <v>1.248</v>
      </c>
      <c r="L1066" s="47" t="str">
        <f t="shared" si="49"/>
        <v>是</v>
      </c>
      <c r="M1066" s="47" t="str">
        <f t="shared" si="50"/>
        <v>否</v>
      </c>
    </row>
    <row r="1067" s="11" customFormat="1" ht="18.95" customHeight="1" spans="1:13">
      <c r="A1067" s="29" t="s">
        <v>165</v>
      </c>
      <c r="B1067" s="30" t="s">
        <v>165</v>
      </c>
      <c r="C1067" s="700" t="s">
        <v>2023</v>
      </c>
      <c r="D1067" s="699" t="s">
        <v>2041</v>
      </c>
      <c r="E1067" s="30" t="s">
        <v>176</v>
      </c>
      <c r="F1067" s="60" t="s">
        <v>1910</v>
      </c>
      <c r="G1067" s="36">
        <v>25</v>
      </c>
      <c r="H1067" s="38">
        <v>2</v>
      </c>
      <c r="I1067" s="38"/>
      <c r="J1067" s="38"/>
      <c r="K1067" s="53">
        <f t="shared" si="51"/>
        <v>-0.92</v>
      </c>
      <c r="L1067" s="47" t="str">
        <f t="shared" si="49"/>
        <v>是</v>
      </c>
      <c r="M1067" s="47" t="str">
        <f t="shared" si="50"/>
        <v>否</v>
      </c>
    </row>
    <row r="1068" s="11" customFormat="1" ht="18.95" customHeight="1" spans="1:13">
      <c r="A1068" s="29" t="s">
        <v>165</v>
      </c>
      <c r="B1068" s="30" t="s">
        <v>165</v>
      </c>
      <c r="C1068" s="700" t="s">
        <v>2023</v>
      </c>
      <c r="D1068" s="699" t="s">
        <v>2043</v>
      </c>
      <c r="E1068" s="30" t="s">
        <v>176</v>
      </c>
      <c r="F1068" s="60" t="s">
        <v>2042</v>
      </c>
      <c r="G1068" s="36">
        <v>0</v>
      </c>
      <c r="H1068" s="38">
        <v>0</v>
      </c>
      <c r="I1068" s="38"/>
      <c r="J1068" s="38"/>
      <c r="K1068" s="53" t="str">
        <f t="shared" si="51"/>
        <v/>
      </c>
      <c r="L1068" s="47" t="str">
        <f t="shared" si="49"/>
        <v>否</v>
      </c>
      <c r="M1068" s="47" t="str">
        <f t="shared" si="50"/>
        <v>否</v>
      </c>
    </row>
    <row r="1069" s="11" customFormat="1" ht="18.95" customHeight="1" spans="1:13">
      <c r="A1069" s="29" t="s">
        <v>165</v>
      </c>
      <c r="B1069" s="30" t="s">
        <v>165</v>
      </c>
      <c r="C1069" s="700" t="s">
        <v>2023</v>
      </c>
      <c r="D1069" s="699" t="s">
        <v>2045</v>
      </c>
      <c r="E1069" s="30" t="s">
        <v>176</v>
      </c>
      <c r="F1069" s="65" t="s">
        <v>2044</v>
      </c>
      <c r="G1069" s="36">
        <v>21861</v>
      </c>
      <c r="H1069" s="38">
        <v>13410</v>
      </c>
      <c r="I1069" s="38"/>
      <c r="J1069" s="38"/>
      <c r="K1069" s="53">
        <f t="shared" si="51"/>
        <v>-0.387</v>
      </c>
      <c r="L1069" s="47" t="str">
        <f t="shared" si="49"/>
        <v>是</v>
      </c>
      <c r="M1069" s="47" t="str">
        <f t="shared" si="50"/>
        <v>否</v>
      </c>
    </row>
    <row r="1070" s="11" customFormat="1" ht="18.95" customHeight="1" spans="1:13">
      <c r="A1070" s="29" t="s">
        <v>165</v>
      </c>
      <c r="B1070" s="700" t="s">
        <v>1968</v>
      </c>
      <c r="C1070" s="30"/>
      <c r="D1070" s="31" t="s">
        <v>2047</v>
      </c>
      <c r="E1070" s="30"/>
      <c r="F1070" s="60" t="s">
        <v>2046</v>
      </c>
      <c r="G1070" s="36">
        <f>SUMIF($C1069:$C2369,$D1070,$G1069:$G2369)</f>
        <v>78676</v>
      </c>
      <c r="H1070" s="37" t="e">
        <f>VLOOKUP(F1070,#REF!,2,0)</f>
        <v>#REF!</v>
      </c>
      <c r="I1070" s="36"/>
      <c r="J1070" s="36">
        <f>VLOOKUP(F1070,'数据-全省决算数!'!$B:$C,2,0)</f>
        <v>95048</v>
      </c>
      <c r="K1070" s="53" t="str">
        <f t="shared" si="51"/>
        <v/>
      </c>
      <c r="L1070" s="47" t="e">
        <f t="shared" si="49"/>
        <v>#REF!</v>
      </c>
      <c r="M1070" s="47" t="str">
        <f t="shared" si="50"/>
        <v>是</v>
      </c>
    </row>
    <row r="1071" s="11" customFormat="1" ht="18.95" customHeight="1" spans="1:13">
      <c r="A1071" s="29" t="s">
        <v>165</v>
      </c>
      <c r="B1071" s="30" t="s">
        <v>165</v>
      </c>
      <c r="C1071" s="700" t="s">
        <v>2047</v>
      </c>
      <c r="D1071" s="31" t="s">
        <v>2048</v>
      </c>
      <c r="E1071" s="30" t="s">
        <v>176</v>
      </c>
      <c r="F1071" s="39" t="s">
        <v>170</v>
      </c>
      <c r="G1071" s="36">
        <v>21079</v>
      </c>
      <c r="H1071" s="38">
        <v>26889</v>
      </c>
      <c r="I1071" s="38"/>
      <c r="J1071" s="38"/>
      <c r="K1071" s="53">
        <f t="shared" si="51"/>
        <v>0.276</v>
      </c>
      <c r="L1071" s="47" t="str">
        <f t="shared" si="49"/>
        <v>是</v>
      </c>
      <c r="M1071" s="47" t="str">
        <f t="shared" si="50"/>
        <v>否</v>
      </c>
    </row>
    <row r="1072" s="11" customFormat="1" ht="18.95" customHeight="1" spans="1:13">
      <c r="A1072" s="29" t="s">
        <v>165</v>
      </c>
      <c r="B1072" s="30" t="s">
        <v>165</v>
      </c>
      <c r="C1072" s="700" t="s">
        <v>2047</v>
      </c>
      <c r="D1072" s="31" t="s">
        <v>2049</v>
      </c>
      <c r="E1072" s="30" t="s">
        <v>176</v>
      </c>
      <c r="F1072" s="60" t="s">
        <v>172</v>
      </c>
      <c r="G1072" s="36">
        <v>3997</v>
      </c>
      <c r="H1072" s="38">
        <v>4830</v>
      </c>
      <c r="I1072" s="38"/>
      <c r="J1072" s="38"/>
      <c r="K1072" s="53">
        <f t="shared" si="51"/>
        <v>0.208</v>
      </c>
      <c r="L1072" s="47" t="str">
        <f t="shared" si="49"/>
        <v>是</v>
      </c>
      <c r="M1072" s="47" t="str">
        <f t="shared" si="50"/>
        <v>否</v>
      </c>
    </row>
    <row r="1073" s="11" customFormat="1" ht="18.95" customHeight="1" spans="1:13">
      <c r="A1073" s="29" t="s">
        <v>165</v>
      </c>
      <c r="B1073" s="30" t="s">
        <v>165</v>
      </c>
      <c r="C1073" s="700" t="s">
        <v>2047</v>
      </c>
      <c r="D1073" s="31" t="s">
        <v>2050</v>
      </c>
      <c r="E1073" s="30" t="s">
        <v>176</v>
      </c>
      <c r="F1073" s="60" t="s">
        <v>174</v>
      </c>
      <c r="G1073" s="36">
        <v>179</v>
      </c>
      <c r="H1073" s="38">
        <v>309</v>
      </c>
      <c r="I1073" s="38"/>
      <c r="J1073" s="38"/>
      <c r="K1073" s="53">
        <f t="shared" si="51"/>
        <v>0.726</v>
      </c>
      <c r="L1073" s="47" t="str">
        <f t="shared" si="49"/>
        <v>是</v>
      </c>
      <c r="M1073" s="47" t="str">
        <f t="shared" si="50"/>
        <v>否</v>
      </c>
    </row>
    <row r="1074" s="11" customFormat="1" ht="18.95" customHeight="1" spans="1:13">
      <c r="A1074" s="29" t="s">
        <v>165</v>
      </c>
      <c r="B1074" s="30" t="s">
        <v>165</v>
      </c>
      <c r="C1074" s="700" t="s">
        <v>2047</v>
      </c>
      <c r="D1074" s="699" t="s">
        <v>2052</v>
      </c>
      <c r="E1074" s="30" t="s">
        <v>176</v>
      </c>
      <c r="F1074" s="60" t="s">
        <v>2051</v>
      </c>
      <c r="G1074" s="36">
        <v>21848</v>
      </c>
      <c r="H1074" s="38">
        <v>12908</v>
      </c>
      <c r="I1074" s="38"/>
      <c r="J1074" s="38"/>
      <c r="K1074" s="49">
        <f t="shared" si="51"/>
        <v>-0.409</v>
      </c>
      <c r="L1074" s="47" t="str">
        <f t="shared" si="49"/>
        <v>是</v>
      </c>
      <c r="M1074" s="47" t="str">
        <f t="shared" si="50"/>
        <v>否</v>
      </c>
    </row>
    <row r="1075" s="11" customFormat="1" ht="18.95" customHeight="1" spans="1:13">
      <c r="A1075" s="29" t="s">
        <v>165</v>
      </c>
      <c r="B1075" s="30" t="s">
        <v>165</v>
      </c>
      <c r="C1075" s="700" t="s">
        <v>2047</v>
      </c>
      <c r="D1075" s="699" t="s">
        <v>2054</v>
      </c>
      <c r="E1075" s="30" t="s">
        <v>176</v>
      </c>
      <c r="F1075" s="60" t="s">
        <v>2053</v>
      </c>
      <c r="G1075" s="36">
        <v>782</v>
      </c>
      <c r="H1075" s="38">
        <v>1969</v>
      </c>
      <c r="I1075" s="38"/>
      <c r="J1075" s="38"/>
      <c r="K1075" s="49">
        <f t="shared" si="51"/>
        <v>1.518</v>
      </c>
      <c r="L1075" s="47" t="str">
        <f t="shared" si="49"/>
        <v>是</v>
      </c>
      <c r="M1075" s="47" t="str">
        <f t="shared" si="50"/>
        <v>否</v>
      </c>
    </row>
    <row r="1076" s="11" customFormat="1" ht="18.95" customHeight="1" spans="1:13">
      <c r="A1076" s="29" t="s">
        <v>165</v>
      </c>
      <c r="B1076" s="30" t="s">
        <v>165</v>
      </c>
      <c r="C1076" s="700" t="s">
        <v>2047</v>
      </c>
      <c r="D1076" s="699" t="s">
        <v>2056</v>
      </c>
      <c r="E1076" s="30" t="s">
        <v>176</v>
      </c>
      <c r="F1076" s="60" t="s">
        <v>2055</v>
      </c>
      <c r="G1076" s="36">
        <v>20381</v>
      </c>
      <c r="H1076" s="38">
        <v>36446</v>
      </c>
      <c r="I1076" s="38"/>
      <c r="J1076" s="38"/>
      <c r="K1076" s="49">
        <f t="shared" si="51"/>
        <v>0.788</v>
      </c>
      <c r="L1076" s="47" t="str">
        <f t="shared" si="49"/>
        <v>是</v>
      </c>
      <c r="M1076" s="47" t="str">
        <f t="shared" si="50"/>
        <v>否</v>
      </c>
    </row>
    <row r="1077" s="11" customFormat="1" ht="18.95" customHeight="1" spans="1:13">
      <c r="A1077" s="29" t="s">
        <v>165</v>
      </c>
      <c r="B1077" s="30" t="s">
        <v>165</v>
      </c>
      <c r="C1077" s="700" t="s">
        <v>2047</v>
      </c>
      <c r="D1077" s="31" t="s">
        <v>2058</v>
      </c>
      <c r="E1077" s="30" t="s">
        <v>176</v>
      </c>
      <c r="F1077" s="65" t="s">
        <v>2057</v>
      </c>
      <c r="G1077" s="36">
        <v>10410</v>
      </c>
      <c r="H1077" s="38">
        <v>11467</v>
      </c>
      <c r="I1077" s="38"/>
      <c r="J1077" s="38"/>
      <c r="K1077" s="49">
        <f t="shared" si="51"/>
        <v>0.102</v>
      </c>
      <c r="L1077" s="47" t="str">
        <f t="shared" si="49"/>
        <v>是</v>
      </c>
      <c r="M1077" s="47" t="str">
        <f t="shared" si="50"/>
        <v>否</v>
      </c>
    </row>
    <row r="1078" s="11" customFormat="1" ht="18.95" customHeight="1" spans="1:13">
      <c r="A1078" s="29" t="s">
        <v>165</v>
      </c>
      <c r="B1078" s="700" t="s">
        <v>1968</v>
      </c>
      <c r="C1078" s="30"/>
      <c r="D1078" s="31" t="s">
        <v>2060</v>
      </c>
      <c r="E1078" s="30"/>
      <c r="F1078" s="60" t="s">
        <v>2059</v>
      </c>
      <c r="G1078" s="36">
        <f>SUMIF($C1077:$C2377,$D1078,$G1077:$G2377)</f>
        <v>7198</v>
      </c>
      <c r="H1078" s="37" t="e">
        <f>VLOOKUP(F1078,#REF!,2,0)</f>
        <v>#REF!</v>
      </c>
      <c r="I1078" s="36"/>
      <c r="J1078" s="36">
        <f>VLOOKUP(F1078,'数据-全省决算数!'!$B:$C,2,0)</f>
        <v>13498</v>
      </c>
      <c r="K1078" s="49" t="str">
        <f t="shared" si="51"/>
        <v/>
      </c>
      <c r="L1078" s="47" t="e">
        <f t="shared" si="49"/>
        <v>#REF!</v>
      </c>
      <c r="M1078" s="47" t="str">
        <f t="shared" si="50"/>
        <v>是</v>
      </c>
    </row>
    <row r="1079" s="11" customFormat="1" ht="18.95" customHeight="1" spans="1:13">
      <c r="A1079" s="29" t="s">
        <v>165</v>
      </c>
      <c r="B1079" s="30" t="s">
        <v>165</v>
      </c>
      <c r="C1079" s="700" t="s">
        <v>2060</v>
      </c>
      <c r="D1079" s="31" t="s">
        <v>2061</v>
      </c>
      <c r="E1079" s="30" t="s">
        <v>176</v>
      </c>
      <c r="F1079" s="60" t="s">
        <v>170</v>
      </c>
      <c r="G1079" s="36">
        <v>4775</v>
      </c>
      <c r="H1079" s="38">
        <v>5675</v>
      </c>
      <c r="I1079" s="38"/>
      <c r="J1079" s="38"/>
      <c r="K1079" s="49">
        <f t="shared" si="51"/>
        <v>0.188</v>
      </c>
      <c r="L1079" s="47" t="str">
        <f t="shared" si="49"/>
        <v>是</v>
      </c>
      <c r="M1079" s="47" t="str">
        <f t="shared" si="50"/>
        <v>否</v>
      </c>
    </row>
    <row r="1080" s="11" customFormat="1" ht="18.95" customHeight="1" spans="1:13">
      <c r="A1080" s="29" t="s">
        <v>165</v>
      </c>
      <c r="B1080" s="30" t="s">
        <v>165</v>
      </c>
      <c r="C1080" s="700" t="s">
        <v>2060</v>
      </c>
      <c r="D1080" s="31" t="s">
        <v>2062</v>
      </c>
      <c r="E1080" s="30" t="s">
        <v>176</v>
      </c>
      <c r="F1080" s="60" t="s">
        <v>172</v>
      </c>
      <c r="G1080" s="36">
        <v>1083</v>
      </c>
      <c r="H1080" s="38">
        <v>808</v>
      </c>
      <c r="I1080" s="38"/>
      <c r="J1080" s="38"/>
      <c r="K1080" s="49">
        <f t="shared" si="51"/>
        <v>-0.254</v>
      </c>
      <c r="L1080" s="47" t="str">
        <f t="shared" si="49"/>
        <v>是</v>
      </c>
      <c r="M1080" s="47" t="str">
        <f t="shared" si="50"/>
        <v>否</v>
      </c>
    </row>
    <row r="1081" s="11" customFormat="1" ht="18.95" customHeight="1" spans="1:13">
      <c r="A1081" s="29" t="s">
        <v>165</v>
      </c>
      <c r="B1081" s="30" t="s">
        <v>165</v>
      </c>
      <c r="C1081" s="700" t="s">
        <v>2060</v>
      </c>
      <c r="D1081" s="31" t="s">
        <v>2063</v>
      </c>
      <c r="E1081" s="30" t="s">
        <v>176</v>
      </c>
      <c r="F1081" s="60" t="s">
        <v>174</v>
      </c>
      <c r="G1081" s="36">
        <v>56</v>
      </c>
      <c r="H1081" s="38">
        <v>92</v>
      </c>
      <c r="I1081" s="38"/>
      <c r="J1081" s="38"/>
      <c r="K1081" s="49">
        <f t="shared" si="51"/>
        <v>0.643</v>
      </c>
      <c r="L1081" s="47" t="str">
        <f t="shared" si="49"/>
        <v>是</v>
      </c>
      <c r="M1081" s="47" t="str">
        <f t="shared" si="50"/>
        <v>否</v>
      </c>
    </row>
    <row r="1082" s="11" customFormat="1" ht="18.95" customHeight="1" spans="1:13">
      <c r="A1082" s="29" t="s">
        <v>165</v>
      </c>
      <c r="B1082" s="30" t="s">
        <v>165</v>
      </c>
      <c r="C1082" s="700" t="s">
        <v>2060</v>
      </c>
      <c r="D1082" s="31" t="s">
        <v>2065</v>
      </c>
      <c r="E1082" s="30" t="s">
        <v>176</v>
      </c>
      <c r="F1082" s="60" t="s">
        <v>2064</v>
      </c>
      <c r="G1082" s="36">
        <v>0</v>
      </c>
      <c r="H1082" s="38">
        <v>20</v>
      </c>
      <c r="I1082" s="38"/>
      <c r="J1082" s="38"/>
      <c r="K1082" s="49" t="str">
        <f t="shared" si="51"/>
        <v/>
      </c>
      <c r="L1082" s="47" t="str">
        <f t="shared" si="49"/>
        <v>是</v>
      </c>
      <c r="M1082" s="47" t="str">
        <f t="shared" si="50"/>
        <v>否</v>
      </c>
    </row>
    <row r="1083" s="11" customFormat="1" ht="18.95" customHeight="1" spans="1:13">
      <c r="A1083" s="29" t="s">
        <v>165</v>
      </c>
      <c r="B1083" s="30" t="s">
        <v>165</v>
      </c>
      <c r="C1083" s="700" t="s">
        <v>2060</v>
      </c>
      <c r="D1083" s="31" t="s">
        <v>2067</v>
      </c>
      <c r="E1083" s="30" t="s">
        <v>176</v>
      </c>
      <c r="F1083" s="65" t="s">
        <v>2066</v>
      </c>
      <c r="G1083" s="36">
        <v>1284</v>
      </c>
      <c r="H1083" s="38">
        <v>6903</v>
      </c>
      <c r="I1083" s="38"/>
      <c r="J1083" s="38"/>
      <c r="K1083" s="49">
        <f t="shared" si="51"/>
        <v>4.376</v>
      </c>
      <c r="L1083" s="47" t="str">
        <f t="shared" si="49"/>
        <v>是</v>
      </c>
      <c r="M1083" s="47" t="str">
        <f t="shared" si="50"/>
        <v>否</v>
      </c>
    </row>
    <row r="1084" s="11" customFormat="1" ht="18.95" customHeight="1" spans="1:13">
      <c r="A1084" s="29" t="s">
        <v>165</v>
      </c>
      <c r="B1084" s="700" t="s">
        <v>1968</v>
      </c>
      <c r="C1084" s="30"/>
      <c r="D1084" s="31" t="s">
        <v>2069</v>
      </c>
      <c r="E1084" s="30"/>
      <c r="F1084" s="60" t="s">
        <v>2068</v>
      </c>
      <c r="G1084" s="36">
        <f>SUMIF($C1083:$C2383,$D1084,$G1083:$G2383)</f>
        <v>280039</v>
      </c>
      <c r="H1084" s="37" t="e">
        <f>VLOOKUP(F1084,#REF!,2,0)</f>
        <v>#REF!</v>
      </c>
      <c r="I1084" s="36"/>
      <c r="J1084" s="36">
        <f>VLOOKUP(F1084,'数据-全省决算数!'!$B:$C,2,0)</f>
        <v>456713</v>
      </c>
      <c r="K1084" s="49" t="str">
        <f t="shared" si="51"/>
        <v/>
      </c>
      <c r="L1084" s="47" t="e">
        <f t="shared" si="49"/>
        <v>#REF!</v>
      </c>
      <c r="M1084" s="47" t="str">
        <f t="shared" si="50"/>
        <v>是</v>
      </c>
    </row>
    <row r="1085" s="11" customFormat="1" ht="18.95" customHeight="1" spans="1:13">
      <c r="A1085" s="29" t="s">
        <v>165</v>
      </c>
      <c r="B1085" s="30"/>
      <c r="C1085" s="700" t="s">
        <v>2069</v>
      </c>
      <c r="D1085" s="31" t="s">
        <v>2070</v>
      </c>
      <c r="E1085" s="30" t="s">
        <v>176</v>
      </c>
      <c r="F1085" s="60" t="s">
        <v>170</v>
      </c>
      <c r="G1085" s="36">
        <v>1702</v>
      </c>
      <c r="H1085" s="38">
        <v>2202</v>
      </c>
      <c r="I1085" s="38"/>
      <c r="J1085" s="38"/>
      <c r="K1085" s="53">
        <f t="shared" si="51"/>
        <v>0.294</v>
      </c>
      <c r="L1085" s="47" t="str">
        <f t="shared" si="49"/>
        <v>是</v>
      </c>
      <c r="M1085" s="47" t="str">
        <f t="shared" si="50"/>
        <v>否</v>
      </c>
    </row>
    <row r="1086" s="11" customFormat="1" ht="22.5" customHeight="1" spans="1:13">
      <c r="A1086" s="29" t="s">
        <v>165</v>
      </c>
      <c r="B1086" s="30" t="s">
        <v>165</v>
      </c>
      <c r="C1086" s="700" t="s">
        <v>2069</v>
      </c>
      <c r="D1086" s="31" t="s">
        <v>2071</v>
      </c>
      <c r="E1086" s="30" t="s">
        <v>176</v>
      </c>
      <c r="F1086" s="60" t="s">
        <v>172</v>
      </c>
      <c r="G1086" s="36">
        <v>76</v>
      </c>
      <c r="H1086" s="38">
        <v>128</v>
      </c>
      <c r="I1086" s="38"/>
      <c r="J1086" s="38"/>
      <c r="K1086" s="49">
        <f t="shared" si="51"/>
        <v>0.684</v>
      </c>
      <c r="L1086" s="47" t="str">
        <f t="shared" si="49"/>
        <v>是</v>
      </c>
      <c r="M1086" s="47" t="str">
        <f t="shared" si="50"/>
        <v>否</v>
      </c>
    </row>
    <row r="1087" s="11" customFormat="1" ht="18.95" customHeight="1" spans="1:13">
      <c r="A1087" s="29" t="s">
        <v>165</v>
      </c>
      <c r="B1087" s="30" t="s">
        <v>165</v>
      </c>
      <c r="C1087" s="700" t="s">
        <v>2069</v>
      </c>
      <c r="D1087" s="31" t="s">
        <v>2072</v>
      </c>
      <c r="E1087" s="30" t="s">
        <v>176</v>
      </c>
      <c r="F1087" s="60" t="s">
        <v>174</v>
      </c>
      <c r="G1087" s="36">
        <v>121</v>
      </c>
      <c r="H1087" s="38">
        <v>151</v>
      </c>
      <c r="I1087" s="38"/>
      <c r="J1087" s="38"/>
      <c r="K1087" s="49">
        <f t="shared" si="51"/>
        <v>0.248</v>
      </c>
      <c r="L1087" s="47" t="str">
        <f t="shared" si="49"/>
        <v>是</v>
      </c>
      <c r="M1087" s="47" t="str">
        <f t="shared" si="50"/>
        <v>否</v>
      </c>
    </row>
    <row r="1088" s="11" customFormat="1" ht="18.95" customHeight="1" spans="1:13">
      <c r="A1088" s="29" t="s">
        <v>165</v>
      </c>
      <c r="B1088" s="30" t="s">
        <v>165</v>
      </c>
      <c r="C1088" s="700" t="s">
        <v>2069</v>
      </c>
      <c r="D1088" s="31" t="s">
        <v>2074</v>
      </c>
      <c r="E1088" s="30" t="s">
        <v>176</v>
      </c>
      <c r="F1088" s="60" t="s">
        <v>2073</v>
      </c>
      <c r="G1088" s="36">
        <v>728</v>
      </c>
      <c r="H1088" s="38">
        <v>2895</v>
      </c>
      <c r="I1088" s="38"/>
      <c r="J1088" s="38"/>
      <c r="K1088" s="49">
        <f t="shared" si="51"/>
        <v>2.977</v>
      </c>
      <c r="L1088" s="47" t="str">
        <f t="shared" si="49"/>
        <v>是</v>
      </c>
      <c r="M1088" s="47" t="str">
        <f t="shared" si="50"/>
        <v>否</v>
      </c>
    </row>
    <row r="1089" s="11" customFormat="1" ht="18.95" customHeight="1" spans="1:13">
      <c r="A1089" s="29" t="s">
        <v>165</v>
      </c>
      <c r="B1089" s="30" t="s">
        <v>165</v>
      </c>
      <c r="C1089" s="700" t="s">
        <v>2069</v>
      </c>
      <c r="D1089" s="31" t="s">
        <v>2076</v>
      </c>
      <c r="E1089" s="30" t="s">
        <v>176</v>
      </c>
      <c r="F1089" s="60" t="s">
        <v>2075</v>
      </c>
      <c r="G1089" s="36">
        <v>161192</v>
      </c>
      <c r="H1089" s="38">
        <v>248875</v>
      </c>
      <c r="I1089" s="38"/>
      <c r="J1089" s="38"/>
      <c r="K1089" s="53">
        <f t="shared" si="51"/>
        <v>0.544</v>
      </c>
      <c r="L1089" s="47" t="str">
        <f t="shared" si="49"/>
        <v>是</v>
      </c>
      <c r="M1089" s="47" t="str">
        <f t="shared" si="50"/>
        <v>否</v>
      </c>
    </row>
    <row r="1090" s="11" customFormat="1" ht="18.95" customHeight="1" spans="1:13">
      <c r="A1090" s="29" t="s">
        <v>165</v>
      </c>
      <c r="B1090" s="30" t="s">
        <v>165</v>
      </c>
      <c r="C1090" s="700" t="s">
        <v>2069</v>
      </c>
      <c r="D1090" s="31" t="s">
        <v>2078</v>
      </c>
      <c r="E1090" s="30" t="s">
        <v>176</v>
      </c>
      <c r="F1090" s="65" t="s">
        <v>2077</v>
      </c>
      <c r="G1090" s="36">
        <v>116220</v>
      </c>
      <c r="H1090" s="38">
        <v>202484</v>
      </c>
      <c r="I1090" s="38"/>
      <c r="J1090" s="38"/>
      <c r="K1090" s="53">
        <f t="shared" si="51"/>
        <v>0.742</v>
      </c>
      <c r="L1090" s="47" t="str">
        <f t="shared" si="49"/>
        <v>是</v>
      </c>
      <c r="M1090" s="47" t="str">
        <f t="shared" si="50"/>
        <v>否</v>
      </c>
    </row>
    <row r="1091" s="11" customFormat="1" ht="18.95" customHeight="1" spans="1:13">
      <c r="A1091" s="29" t="s">
        <v>165</v>
      </c>
      <c r="B1091" s="30" t="s">
        <v>1968</v>
      </c>
      <c r="C1091" s="30" t="s">
        <v>165</v>
      </c>
      <c r="D1091" s="31" t="s">
        <v>2080</v>
      </c>
      <c r="E1091" s="30"/>
      <c r="F1091" s="60" t="s">
        <v>4469</v>
      </c>
      <c r="G1091" s="36">
        <f>SUMIF($C1090:$C2390,$D1091,$G1090:$G2390)</f>
        <v>132612</v>
      </c>
      <c r="H1091" s="37" t="e">
        <f>VLOOKUP(F1091,#REF!,2,0)</f>
        <v>#REF!</v>
      </c>
      <c r="I1091" s="36"/>
      <c r="J1091" s="36" t="e">
        <f>VLOOKUP(F1091,'数据-全省决算数!'!$B:$C,2,0)</f>
        <v>#N/A</v>
      </c>
      <c r="K1091" s="49" t="str">
        <f t="shared" si="51"/>
        <v/>
      </c>
      <c r="L1091" s="47" t="e">
        <f t="shared" si="49"/>
        <v>#REF!</v>
      </c>
      <c r="M1091" s="47" t="str">
        <f t="shared" si="50"/>
        <v>是</v>
      </c>
    </row>
    <row r="1092" s="11" customFormat="1" ht="20.25" customHeight="1" spans="1:13">
      <c r="A1092" s="29" t="s">
        <v>165</v>
      </c>
      <c r="B1092" s="30" t="s">
        <v>165</v>
      </c>
      <c r="C1092" s="700" t="s">
        <v>2080</v>
      </c>
      <c r="D1092" s="31" t="s">
        <v>2082</v>
      </c>
      <c r="E1092" s="30" t="s">
        <v>176</v>
      </c>
      <c r="F1092" s="60" t="s">
        <v>2081</v>
      </c>
      <c r="G1092" s="36">
        <v>0</v>
      </c>
      <c r="H1092" s="38">
        <v>0</v>
      </c>
      <c r="I1092" s="38"/>
      <c r="J1092" s="38"/>
      <c r="K1092" s="49" t="str">
        <f t="shared" si="51"/>
        <v/>
      </c>
      <c r="L1092" s="47" t="str">
        <f t="shared" ref="L1092:L1155" si="52">IF(F1092&lt;&gt;"",IF(SUM(G1092:H1092)&lt;&gt;0,"是","否"),"空")</f>
        <v>否</v>
      </c>
      <c r="M1092" s="47" t="str">
        <f t="shared" ref="M1092:M1155" si="53">IF(C1092&lt;&gt;"",IF(OR(LEFT(C1092,3)="205",LEFT(C1092,3)="206",LEFT(C1092,3)="207",LEFT(C1092,3)="208",LEFT(C1092,3)="210",LEFT(C1092,3)="213"),"是","否"),"是")</f>
        <v>否</v>
      </c>
    </row>
    <row r="1093" s="11" customFormat="1" ht="18.95" customHeight="1" spans="1:13">
      <c r="A1093" s="29" t="s">
        <v>165</v>
      </c>
      <c r="B1093" s="30" t="s">
        <v>165</v>
      </c>
      <c r="C1093" s="700" t="s">
        <v>2080</v>
      </c>
      <c r="D1093" s="31" t="s">
        <v>2084</v>
      </c>
      <c r="E1093" s="30" t="s">
        <v>176</v>
      </c>
      <c r="F1093" s="60" t="s">
        <v>2083</v>
      </c>
      <c r="G1093" s="36">
        <v>28556</v>
      </c>
      <c r="H1093" s="38">
        <v>18124</v>
      </c>
      <c r="I1093" s="38"/>
      <c r="J1093" s="38"/>
      <c r="K1093" s="49">
        <f t="shared" si="51"/>
        <v>-0.365</v>
      </c>
      <c r="L1093" s="47" t="str">
        <f t="shared" si="52"/>
        <v>是</v>
      </c>
      <c r="M1093" s="47" t="str">
        <f t="shared" si="53"/>
        <v>否</v>
      </c>
    </row>
    <row r="1094" s="11" customFormat="1" ht="18.95" customHeight="1" spans="1:13">
      <c r="A1094" s="29" t="s">
        <v>165</v>
      </c>
      <c r="B1094" s="30" t="s">
        <v>165</v>
      </c>
      <c r="C1094" s="700" t="s">
        <v>2080</v>
      </c>
      <c r="D1094" s="699" t="s">
        <v>2086</v>
      </c>
      <c r="E1094" s="30" t="s">
        <v>176</v>
      </c>
      <c r="F1094" s="60" t="s">
        <v>2085</v>
      </c>
      <c r="G1094" s="36">
        <v>0</v>
      </c>
      <c r="H1094" s="38">
        <v>27667</v>
      </c>
      <c r="I1094" s="38"/>
      <c r="J1094" s="38"/>
      <c r="K1094" s="49" t="str">
        <f t="shared" si="51"/>
        <v/>
      </c>
      <c r="L1094" s="47" t="str">
        <f t="shared" si="52"/>
        <v>是</v>
      </c>
      <c r="M1094" s="47" t="str">
        <f t="shared" si="53"/>
        <v>否</v>
      </c>
    </row>
    <row r="1095" s="11" customFormat="1" ht="18.95" customHeight="1" spans="1:13">
      <c r="A1095" s="29" t="s">
        <v>165</v>
      </c>
      <c r="B1095" s="30" t="s">
        <v>165</v>
      </c>
      <c r="C1095" s="700" t="s">
        <v>2080</v>
      </c>
      <c r="D1095" s="699" t="s">
        <v>2088</v>
      </c>
      <c r="E1095" s="30" t="s">
        <v>176</v>
      </c>
      <c r="F1095" s="60" t="s">
        <v>2087</v>
      </c>
      <c r="G1095" s="36">
        <v>315</v>
      </c>
      <c r="H1095" s="38">
        <v>10</v>
      </c>
      <c r="I1095" s="38"/>
      <c r="J1095" s="38"/>
      <c r="K1095" s="49">
        <f t="shared" si="51"/>
        <v>-0.968</v>
      </c>
      <c r="L1095" s="47" t="str">
        <f t="shared" si="52"/>
        <v>是</v>
      </c>
      <c r="M1095" s="47" t="str">
        <f t="shared" si="53"/>
        <v>否</v>
      </c>
    </row>
    <row r="1096" s="11" customFormat="1" ht="18.95" customHeight="1" spans="1:13">
      <c r="A1096" s="29" t="s">
        <v>165</v>
      </c>
      <c r="B1096" s="30" t="s">
        <v>165</v>
      </c>
      <c r="C1096" s="700" t="s">
        <v>2080</v>
      </c>
      <c r="D1096" s="697" t="s">
        <v>2090</v>
      </c>
      <c r="E1096" s="30" t="s">
        <v>176</v>
      </c>
      <c r="F1096" s="60" t="s">
        <v>2089</v>
      </c>
      <c r="G1096" s="36">
        <v>0</v>
      </c>
      <c r="H1096" s="38">
        <v>100</v>
      </c>
      <c r="I1096" s="38"/>
      <c r="J1096" s="38"/>
      <c r="K1096" s="53" t="str">
        <f t="shared" si="51"/>
        <v/>
      </c>
      <c r="L1096" s="47" t="str">
        <f t="shared" si="52"/>
        <v>是</v>
      </c>
      <c r="M1096" s="47" t="str">
        <f t="shared" si="53"/>
        <v>否</v>
      </c>
    </row>
    <row r="1097" s="11" customFormat="1" ht="18.95" customHeight="1" spans="1:13">
      <c r="A1097" s="29" t="s">
        <v>165</v>
      </c>
      <c r="B1097" s="30" t="s">
        <v>165</v>
      </c>
      <c r="C1097" s="700" t="s">
        <v>2080</v>
      </c>
      <c r="D1097" s="31" t="s">
        <v>2092</v>
      </c>
      <c r="E1097" s="30" t="s">
        <v>176</v>
      </c>
      <c r="F1097" s="65" t="s">
        <v>4495</v>
      </c>
      <c r="G1097" s="36">
        <v>103741</v>
      </c>
      <c r="H1097" s="38">
        <v>197091</v>
      </c>
      <c r="I1097" s="38"/>
      <c r="J1097" s="38"/>
      <c r="K1097" s="49">
        <f t="shared" si="51"/>
        <v>0.9</v>
      </c>
      <c r="L1097" s="47" t="str">
        <f t="shared" si="52"/>
        <v>是</v>
      </c>
      <c r="M1097" s="47" t="str">
        <f t="shared" si="53"/>
        <v>否</v>
      </c>
    </row>
    <row r="1098" s="11" customFormat="1" ht="19.5" customHeight="1" spans="1:13">
      <c r="A1098" s="29" t="s">
        <v>164</v>
      </c>
      <c r="B1098" s="30"/>
      <c r="C1098" s="30" t="s">
        <v>165</v>
      </c>
      <c r="D1098" s="31" t="s">
        <v>2094</v>
      </c>
      <c r="E1098" s="30"/>
      <c r="F1098" s="61" t="s">
        <v>2093</v>
      </c>
      <c r="G1098" s="33">
        <f>SUMIF($B1099:$B$1301,$D1098,$G1099:$G$1301)</f>
        <v>297382</v>
      </c>
      <c r="H1098" s="37" t="e">
        <f>VLOOKUP(F1098,#REF!,2,0)</f>
        <v>#REF!</v>
      </c>
      <c r="I1098" s="45"/>
      <c r="J1098" s="36" t="e">
        <f>VLOOKUP(F1098,'数据-全省决算数!'!$B:$C,2,0)</f>
        <v>#N/A</v>
      </c>
      <c r="K1098" s="46" t="str">
        <f t="shared" si="51"/>
        <v/>
      </c>
      <c r="L1098" s="47" t="e">
        <f t="shared" si="52"/>
        <v>#REF!</v>
      </c>
      <c r="M1098" s="47" t="str">
        <f t="shared" si="53"/>
        <v>是</v>
      </c>
    </row>
    <row r="1099" s="11" customFormat="1" ht="18.95" customHeight="1" spans="1:13">
      <c r="A1099" s="29" t="s">
        <v>165</v>
      </c>
      <c r="B1099" s="700" t="s">
        <v>2094</v>
      </c>
      <c r="C1099" s="30"/>
      <c r="D1099" s="31" t="s">
        <v>2096</v>
      </c>
      <c r="E1099" s="30"/>
      <c r="F1099" s="60" t="s">
        <v>2095</v>
      </c>
      <c r="G1099" s="36">
        <f>SUMIF($C1098:$C2398,$D1099,$G1098:$G2398)</f>
        <v>62731</v>
      </c>
      <c r="H1099" s="37" t="e">
        <f>VLOOKUP(F1099,#REF!,2,0)</f>
        <v>#REF!</v>
      </c>
      <c r="I1099" s="36"/>
      <c r="J1099" s="36">
        <f>VLOOKUP(F1099,'数据-全省决算数!'!$B:$C,2,0)</f>
        <v>103184</v>
      </c>
      <c r="K1099" s="49" t="str">
        <f t="shared" si="51"/>
        <v/>
      </c>
      <c r="L1099" s="47" t="e">
        <f t="shared" si="52"/>
        <v>#REF!</v>
      </c>
      <c r="M1099" s="47" t="str">
        <f t="shared" si="53"/>
        <v>是</v>
      </c>
    </row>
    <row r="1100" s="11" customFormat="1" ht="18.95" customHeight="1" spans="1:13">
      <c r="A1100" s="29" t="s">
        <v>165</v>
      </c>
      <c r="B1100" s="30" t="s">
        <v>165</v>
      </c>
      <c r="C1100" s="700" t="s">
        <v>2096</v>
      </c>
      <c r="D1100" s="31" t="s">
        <v>2097</v>
      </c>
      <c r="E1100" s="30" t="s">
        <v>176</v>
      </c>
      <c r="F1100" s="60" t="s">
        <v>170</v>
      </c>
      <c r="G1100" s="36">
        <v>12199</v>
      </c>
      <c r="H1100" s="38">
        <v>14970</v>
      </c>
      <c r="I1100" s="38"/>
      <c r="J1100" s="38"/>
      <c r="K1100" s="49">
        <f t="shared" si="51"/>
        <v>0.227</v>
      </c>
      <c r="L1100" s="47" t="str">
        <f t="shared" si="52"/>
        <v>是</v>
      </c>
      <c r="M1100" s="47" t="str">
        <f t="shared" si="53"/>
        <v>否</v>
      </c>
    </row>
    <row r="1101" s="11" customFormat="1" ht="18.95" customHeight="1" spans="1:13">
      <c r="A1101" s="29" t="s">
        <v>165</v>
      </c>
      <c r="B1101" s="30" t="s">
        <v>165</v>
      </c>
      <c r="C1101" s="700" t="s">
        <v>2096</v>
      </c>
      <c r="D1101" s="31" t="s">
        <v>2098</v>
      </c>
      <c r="E1101" s="30" t="s">
        <v>176</v>
      </c>
      <c r="F1101" s="60" t="s">
        <v>172</v>
      </c>
      <c r="G1101" s="36">
        <v>1410</v>
      </c>
      <c r="H1101" s="38">
        <v>917</v>
      </c>
      <c r="I1101" s="38"/>
      <c r="J1101" s="38"/>
      <c r="K1101" s="49">
        <f t="shared" si="51"/>
        <v>-0.35</v>
      </c>
      <c r="L1101" s="47" t="str">
        <f t="shared" si="52"/>
        <v>是</v>
      </c>
      <c r="M1101" s="47" t="str">
        <f t="shared" si="53"/>
        <v>否</v>
      </c>
    </row>
    <row r="1102" s="11" customFormat="1" ht="18.95" customHeight="1" spans="1:13">
      <c r="A1102" s="29" t="s">
        <v>165</v>
      </c>
      <c r="B1102" s="30" t="s">
        <v>165</v>
      </c>
      <c r="C1102" s="700" t="s">
        <v>2096</v>
      </c>
      <c r="D1102" s="31" t="s">
        <v>2099</v>
      </c>
      <c r="E1102" s="30" t="s">
        <v>176</v>
      </c>
      <c r="F1102" s="60" t="s">
        <v>174</v>
      </c>
      <c r="G1102" s="36">
        <v>0</v>
      </c>
      <c r="H1102" s="38">
        <v>3</v>
      </c>
      <c r="I1102" s="38"/>
      <c r="J1102" s="38"/>
      <c r="K1102" s="49" t="str">
        <f t="shared" si="51"/>
        <v/>
      </c>
      <c r="L1102" s="47" t="str">
        <f t="shared" si="52"/>
        <v>是</v>
      </c>
      <c r="M1102" s="47" t="str">
        <f t="shared" si="53"/>
        <v>否</v>
      </c>
    </row>
    <row r="1103" s="11" customFormat="1" ht="18.95" customHeight="1" spans="1:13">
      <c r="A1103" s="29" t="s">
        <v>165</v>
      </c>
      <c r="B1103" s="30" t="s">
        <v>165</v>
      </c>
      <c r="C1103" s="700" t="s">
        <v>2096</v>
      </c>
      <c r="D1103" s="31" t="s">
        <v>2101</v>
      </c>
      <c r="E1103" s="30" t="s">
        <v>176</v>
      </c>
      <c r="F1103" s="60" t="s">
        <v>2100</v>
      </c>
      <c r="G1103" s="36">
        <v>139</v>
      </c>
      <c r="H1103" s="38">
        <v>3</v>
      </c>
      <c r="I1103" s="38"/>
      <c r="J1103" s="38"/>
      <c r="K1103" s="49">
        <f t="shared" si="51"/>
        <v>-0.978</v>
      </c>
      <c r="L1103" s="47" t="str">
        <f t="shared" si="52"/>
        <v>是</v>
      </c>
      <c r="M1103" s="47" t="str">
        <f t="shared" si="53"/>
        <v>否</v>
      </c>
    </row>
    <row r="1104" s="11" customFormat="1" ht="18.95" customHeight="1" spans="1:13">
      <c r="A1104" s="29" t="s">
        <v>165</v>
      </c>
      <c r="B1104" s="30" t="s">
        <v>165</v>
      </c>
      <c r="C1104" s="700" t="s">
        <v>2096</v>
      </c>
      <c r="D1104" s="31" t="s">
        <v>2103</v>
      </c>
      <c r="E1104" s="30" t="s">
        <v>176</v>
      </c>
      <c r="F1104" s="60" t="s">
        <v>2102</v>
      </c>
      <c r="G1104" s="36">
        <v>48</v>
      </c>
      <c r="H1104" s="38">
        <v>486</v>
      </c>
      <c r="I1104" s="38"/>
      <c r="J1104" s="38"/>
      <c r="K1104" s="49">
        <f t="shared" si="51"/>
        <v>9.125</v>
      </c>
      <c r="L1104" s="47" t="str">
        <f t="shared" si="52"/>
        <v>是</v>
      </c>
      <c r="M1104" s="47" t="str">
        <f t="shared" si="53"/>
        <v>否</v>
      </c>
    </row>
    <row r="1105" s="11" customFormat="1" ht="18.95" customHeight="1" spans="1:13">
      <c r="A1105" s="29"/>
      <c r="B1105" s="30" t="s">
        <v>165</v>
      </c>
      <c r="C1105" s="700" t="s">
        <v>2096</v>
      </c>
      <c r="D1105" s="31" t="s">
        <v>2105</v>
      </c>
      <c r="E1105" s="30" t="s">
        <v>176</v>
      </c>
      <c r="F1105" s="60" t="s">
        <v>2104</v>
      </c>
      <c r="G1105" s="36">
        <v>544</v>
      </c>
      <c r="H1105" s="38">
        <v>1009</v>
      </c>
      <c r="I1105" s="38"/>
      <c r="J1105" s="38"/>
      <c r="K1105" s="53">
        <f t="shared" si="51"/>
        <v>0.855</v>
      </c>
      <c r="L1105" s="47" t="str">
        <f t="shared" si="52"/>
        <v>是</v>
      </c>
      <c r="M1105" s="47" t="str">
        <f t="shared" si="53"/>
        <v>否</v>
      </c>
    </row>
    <row r="1106" s="11" customFormat="1" ht="18.95" customHeight="1" spans="1:13">
      <c r="A1106" s="29" t="s">
        <v>165</v>
      </c>
      <c r="B1106" s="30"/>
      <c r="C1106" s="700" t="s">
        <v>2096</v>
      </c>
      <c r="D1106" s="31" t="s">
        <v>2107</v>
      </c>
      <c r="E1106" s="30" t="s">
        <v>176</v>
      </c>
      <c r="F1106" s="60" t="s">
        <v>2106</v>
      </c>
      <c r="G1106" s="36">
        <v>633</v>
      </c>
      <c r="H1106" s="38">
        <v>10595</v>
      </c>
      <c r="I1106" s="38"/>
      <c r="J1106" s="38"/>
      <c r="K1106" s="49">
        <f t="shared" si="51"/>
        <v>15.738</v>
      </c>
      <c r="L1106" s="47" t="str">
        <f t="shared" si="52"/>
        <v>是</v>
      </c>
      <c r="M1106" s="47" t="str">
        <f t="shared" si="53"/>
        <v>否</v>
      </c>
    </row>
    <row r="1107" s="11" customFormat="1" ht="18.95" customHeight="1" spans="1:13">
      <c r="A1107" s="29" t="s">
        <v>165</v>
      </c>
      <c r="B1107" s="30" t="s">
        <v>165</v>
      </c>
      <c r="C1107" s="700" t="s">
        <v>2096</v>
      </c>
      <c r="D1107" s="31" t="s">
        <v>2108</v>
      </c>
      <c r="E1107" s="30" t="s">
        <v>176</v>
      </c>
      <c r="F1107" s="60" t="s">
        <v>189</v>
      </c>
      <c r="G1107" s="36">
        <v>440</v>
      </c>
      <c r="H1107" s="38">
        <v>701</v>
      </c>
      <c r="I1107" s="38"/>
      <c r="J1107" s="38"/>
      <c r="K1107" s="49">
        <f t="shared" si="51"/>
        <v>0.593</v>
      </c>
      <c r="L1107" s="47" t="str">
        <f t="shared" si="52"/>
        <v>是</v>
      </c>
      <c r="M1107" s="47" t="str">
        <f t="shared" si="53"/>
        <v>否</v>
      </c>
    </row>
    <row r="1108" s="11" customFormat="1" ht="18.95" customHeight="1" spans="1:13">
      <c r="A1108" s="29" t="s">
        <v>165</v>
      </c>
      <c r="B1108" s="30" t="s">
        <v>165</v>
      </c>
      <c r="C1108" s="700" t="s">
        <v>2096</v>
      </c>
      <c r="D1108" s="31" t="s">
        <v>2110</v>
      </c>
      <c r="E1108" s="30" t="s">
        <v>176</v>
      </c>
      <c r="F1108" s="68" t="s">
        <v>2109</v>
      </c>
      <c r="G1108" s="36">
        <v>47318</v>
      </c>
      <c r="H1108" s="38">
        <v>75002</v>
      </c>
      <c r="I1108" s="38"/>
      <c r="J1108" s="38"/>
      <c r="K1108" s="49">
        <f t="shared" si="51"/>
        <v>0.585</v>
      </c>
      <c r="L1108" s="47" t="str">
        <f t="shared" si="52"/>
        <v>是</v>
      </c>
      <c r="M1108" s="47" t="str">
        <f t="shared" si="53"/>
        <v>否</v>
      </c>
    </row>
    <row r="1109" s="11" customFormat="1" ht="18.95" customHeight="1" spans="1:13">
      <c r="A1109" s="29" t="s">
        <v>165</v>
      </c>
      <c r="B1109" s="700" t="s">
        <v>2094</v>
      </c>
      <c r="C1109" s="30"/>
      <c r="D1109" s="31" t="s">
        <v>2112</v>
      </c>
      <c r="E1109" s="30"/>
      <c r="F1109" s="62" t="s">
        <v>2111</v>
      </c>
      <c r="G1109" s="36">
        <f>SUMIF($C1108:$C2408,$D1109,$G1108:$G2408)</f>
        <v>162661</v>
      </c>
      <c r="H1109" s="37" t="e">
        <f>VLOOKUP(F1109,#REF!,2,0)</f>
        <v>#REF!</v>
      </c>
      <c r="I1109" s="36"/>
      <c r="J1109" s="36">
        <f>VLOOKUP(F1109,'数据-全省决算数!'!$B:$C,2,0)</f>
        <v>156674</v>
      </c>
      <c r="K1109" s="49" t="str">
        <f t="shared" si="51"/>
        <v/>
      </c>
      <c r="L1109" s="47" t="e">
        <f t="shared" si="52"/>
        <v>#REF!</v>
      </c>
      <c r="M1109" s="47" t="str">
        <f t="shared" si="53"/>
        <v>是</v>
      </c>
    </row>
    <row r="1110" s="11" customFormat="1" ht="18.95" customHeight="1" spans="1:13">
      <c r="A1110" s="29" t="s">
        <v>165</v>
      </c>
      <c r="B1110" s="30" t="s">
        <v>165</v>
      </c>
      <c r="C1110" s="700" t="s">
        <v>2112</v>
      </c>
      <c r="D1110" s="31" t="s">
        <v>2113</v>
      </c>
      <c r="E1110" s="30" t="s">
        <v>176</v>
      </c>
      <c r="F1110" s="62" t="s">
        <v>170</v>
      </c>
      <c r="G1110" s="36">
        <v>11860</v>
      </c>
      <c r="H1110" s="38">
        <v>14716</v>
      </c>
      <c r="I1110" s="38"/>
      <c r="J1110" s="38"/>
      <c r="K1110" s="49">
        <f t="shared" si="51"/>
        <v>0.241</v>
      </c>
      <c r="L1110" s="47" t="str">
        <f t="shared" si="52"/>
        <v>是</v>
      </c>
      <c r="M1110" s="47" t="str">
        <f t="shared" si="53"/>
        <v>否</v>
      </c>
    </row>
    <row r="1111" s="11" customFormat="1" ht="18.95" customHeight="1" spans="1:13">
      <c r="A1111" s="29" t="s">
        <v>165</v>
      </c>
      <c r="B1111" s="30" t="s">
        <v>165</v>
      </c>
      <c r="C1111" s="700" t="s">
        <v>2112</v>
      </c>
      <c r="D1111" s="31" t="s">
        <v>2114</v>
      </c>
      <c r="E1111" s="30" t="s">
        <v>176</v>
      </c>
      <c r="F1111" s="62" t="s">
        <v>172</v>
      </c>
      <c r="G1111" s="36">
        <v>3253</v>
      </c>
      <c r="H1111" s="38">
        <v>1552</v>
      </c>
      <c r="I1111" s="38"/>
      <c r="J1111" s="38"/>
      <c r="K1111" s="49">
        <f t="shared" si="51"/>
        <v>-0.523</v>
      </c>
      <c r="L1111" s="47" t="str">
        <f t="shared" si="52"/>
        <v>是</v>
      </c>
      <c r="M1111" s="47" t="str">
        <f t="shared" si="53"/>
        <v>否</v>
      </c>
    </row>
    <row r="1112" s="11" customFormat="1" ht="18.95" customHeight="1" spans="1:13">
      <c r="A1112" s="29" t="s">
        <v>165</v>
      </c>
      <c r="B1112" s="30" t="s">
        <v>165</v>
      </c>
      <c r="C1112" s="700" t="s">
        <v>2112</v>
      </c>
      <c r="D1112" s="31" t="s">
        <v>2115</v>
      </c>
      <c r="E1112" s="30" t="s">
        <v>176</v>
      </c>
      <c r="F1112" s="62" t="s">
        <v>174</v>
      </c>
      <c r="G1112" s="36">
        <v>241</v>
      </c>
      <c r="H1112" s="38">
        <v>3217</v>
      </c>
      <c r="I1112" s="38"/>
      <c r="J1112" s="38"/>
      <c r="K1112" s="49">
        <f t="shared" si="51"/>
        <v>12.349</v>
      </c>
      <c r="L1112" s="47" t="str">
        <f t="shared" si="52"/>
        <v>是</v>
      </c>
      <c r="M1112" s="47" t="str">
        <f t="shared" si="53"/>
        <v>否</v>
      </c>
    </row>
    <row r="1113" s="11" customFormat="1" ht="18.95" customHeight="1" spans="1:13">
      <c r="A1113" s="29" t="s">
        <v>165</v>
      </c>
      <c r="B1113" s="30" t="s">
        <v>165</v>
      </c>
      <c r="C1113" s="700" t="s">
        <v>2112</v>
      </c>
      <c r="D1113" s="31" t="s">
        <v>2117</v>
      </c>
      <c r="E1113" s="30" t="s">
        <v>176</v>
      </c>
      <c r="F1113" s="62" t="s">
        <v>2116</v>
      </c>
      <c r="G1113" s="36">
        <v>29347</v>
      </c>
      <c r="H1113" s="38">
        <v>27738</v>
      </c>
      <c r="I1113" s="38"/>
      <c r="J1113" s="38"/>
      <c r="K1113" s="49">
        <f t="shared" si="51"/>
        <v>-0.055</v>
      </c>
      <c r="L1113" s="47" t="str">
        <f t="shared" si="52"/>
        <v>是</v>
      </c>
      <c r="M1113" s="47" t="str">
        <f t="shared" si="53"/>
        <v>否</v>
      </c>
    </row>
    <row r="1114" s="11" customFormat="1" ht="18.95" customHeight="1" spans="1:13">
      <c r="A1114" s="29" t="s">
        <v>165</v>
      </c>
      <c r="B1114" s="30" t="s">
        <v>165</v>
      </c>
      <c r="C1114" s="700" t="s">
        <v>2112</v>
      </c>
      <c r="D1114" s="31" t="s">
        <v>2119</v>
      </c>
      <c r="E1114" s="30" t="s">
        <v>176</v>
      </c>
      <c r="F1114" s="62" t="s">
        <v>2118</v>
      </c>
      <c r="G1114" s="36">
        <v>4146</v>
      </c>
      <c r="H1114" s="38">
        <v>5662</v>
      </c>
      <c r="I1114" s="38"/>
      <c r="J1114" s="38"/>
      <c r="K1114" s="49">
        <f t="shared" si="51"/>
        <v>0.366</v>
      </c>
      <c r="L1114" s="47" t="str">
        <f t="shared" si="52"/>
        <v>是</v>
      </c>
      <c r="M1114" s="47" t="str">
        <f t="shared" si="53"/>
        <v>否</v>
      </c>
    </row>
    <row r="1115" s="11" customFormat="1" ht="18.95" customHeight="1" spans="1:13">
      <c r="A1115" s="29" t="s">
        <v>165</v>
      </c>
      <c r="B1115" s="30"/>
      <c r="C1115" s="700" t="s">
        <v>2112</v>
      </c>
      <c r="D1115" s="31" t="s">
        <v>2121</v>
      </c>
      <c r="E1115" s="30" t="s">
        <v>176</v>
      </c>
      <c r="F1115" s="69" t="s">
        <v>2120</v>
      </c>
      <c r="G1115" s="36">
        <v>113814</v>
      </c>
      <c r="H1115" s="38">
        <v>122842</v>
      </c>
      <c r="I1115" s="38"/>
      <c r="J1115" s="38"/>
      <c r="K1115" s="53">
        <f t="shared" si="51"/>
        <v>0.079</v>
      </c>
      <c r="L1115" s="47" t="str">
        <f t="shared" si="52"/>
        <v>是</v>
      </c>
      <c r="M1115" s="47" t="str">
        <f t="shared" si="53"/>
        <v>否</v>
      </c>
    </row>
    <row r="1116" s="11" customFormat="1" ht="18.95" customHeight="1" spans="1:13">
      <c r="A1116" s="29" t="s">
        <v>165</v>
      </c>
      <c r="B1116" s="700" t="s">
        <v>2094</v>
      </c>
      <c r="C1116" s="30"/>
      <c r="D1116" s="31" t="s">
        <v>2123</v>
      </c>
      <c r="E1116" s="30"/>
      <c r="F1116" s="60" t="s">
        <v>2122</v>
      </c>
      <c r="G1116" s="36">
        <f>SUMIF($C1115:$C2415,$D1116,$G1115:$G2415)</f>
        <v>54701</v>
      </c>
      <c r="H1116" s="37" t="e">
        <f>VLOOKUP(F1116,#REF!,2,0)</f>
        <v>#REF!</v>
      </c>
      <c r="I1116" s="36"/>
      <c r="J1116" s="36">
        <f>VLOOKUP(F1116,'数据-全省决算数!'!$B:$C,2,0)</f>
        <v>47721</v>
      </c>
      <c r="K1116" s="49" t="str">
        <f t="shared" si="51"/>
        <v/>
      </c>
      <c r="L1116" s="47" t="e">
        <f t="shared" si="52"/>
        <v>#REF!</v>
      </c>
      <c r="M1116" s="47" t="str">
        <f t="shared" si="53"/>
        <v>是</v>
      </c>
    </row>
    <row r="1117" s="11" customFormat="1" ht="18.95" customHeight="1" spans="1:13">
      <c r="A1117" s="29" t="s">
        <v>165</v>
      </c>
      <c r="B1117" s="30" t="s">
        <v>165</v>
      </c>
      <c r="C1117" s="700" t="s">
        <v>2123</v>
      </c>
      <c r="D1117" s="31" t="s">
        <v>2124</v>
      </c>
      <c r="E1117" s="30" t="s">
        <v>176</v>
      </c>
      <c r="F1117" s="60" t="s">
        <v>170</v>
      </c>
      <c r="G1117" s="36">
        <v>456</v>
      </c>
      <c r="H1117" s="38">
        <v>590</v>
      </c>
      <c r="I1117" s="38"/>
      <c r="J1117" s="38"/>
      <c r="K1117" s="49">
        <f t="shared" si="51"/>
        <v>0.294</v>
      </c>
      <c r="L1117" s="47" t="str">
        <f t="shared" si="52"/>
        <v>是</v>
      </c>
      <c r="M1117" s="47" t="str">
        <f t="shared" si="53"/>
        <v>否</v>
      </c>
    </row>
    <row r="1118" s="11" customFormat="1" ht="18.95" customHeight="1" spans="1:13">
      <c r="A1118" s="29" t="s">
        <v>165</v>
      </c>
      <c r="B1118" s="30" t="s">
        <v>165</v>
      </c>
      <c r="C1118" s="700" t="s">
        <v>2123</v>
      </c>
      <c r="D1118" s="31" t="s">
        <v>2125</v>
      </c>
      <c r="E1118" s="30" t="s">
        <v>176</v>
      </c>
      <c r="F1118" s="60" t="s">
        <v>172</v>
      </c>
      <c r="G1118" s="36">
        <v>360</v>
      </c>
      <c r="H1118" s="38">
        <v>352</v>
      </c>
      <c r="I1118" s="38"/>
      <c r="J1118" s="38"/>
      <c r="K1118" s="49">
        <f t="shared" si="51"/>
        <v>-0.022</v>
      </c>
      <c r="L1118" s="47" t="str">
        <f t="shared" si="52"/>
        <v>是</v>
      </c>
      <c r="M1118" s="47" t="str">
        <f t="shared" si="53"/>
        <v>否</v>
      </c>
    </row>
    <row r="1119" s="11" customFormat="1" ht="18.95" customHeight="1" spans="1:13">
      <c r="A1119" s="29" t="s">
        <v>165</v>
      </c>
      <c r="B1119" s="30" t="s">
        <v>165</v>
      </c>
      <c r="C1119" s="700" t="s">
        <v>2123</v>
      </c>
      <c r="D1119" s="31" t="s">
        <v>2126</v>
      </c>
      <c r="E1119" s="30" t="s">
        <v>176</v>
      </c>
      <c r="F1119" s="60" t="s">
        <v>174</v>
      </c>
      <c r="G1119" s="36">
        <v>19</v>
      </c>
      <c r="H1119" s="38">
        <v>23</v>
      </c>
      <c r="I1119" s="38"/>
      <c r="J1119" s="38"/>
      <c r="K1119" s="49">
        <f t="shared" si="51"/>
        <v>0.211</v>
      </c>
      <c r="L1119" s="47" t="str">
        <f t="shared" si="52"/>
        <v>是</v>
      </c>
      <c r="M1119" s="47" t="str">
        <f t="shared" si="53"/>
        <v>否</v>
      </c>
    </row>
    <row r="1120" s="11" customFormat="1" ht="18.95" customHeight="1" spans="1:13">
      <c r="A1120" s="29" t="s">
        <v>165</v>
      </c>
      <c r="B1120" s="30" t="s">
        <v>165</v>
      </c>
      <c r="C1120" s="700" t="s">
        <v>2123</v>
      </c>
      <c r="D1120" s="31" t="s">
        <v>2128</v>
      </c>
      <c r="E1120" s="30" t="s">
        <v>176</v>
      </c>
      <c r="F1120" s="60" t="s">
        <v>2127</v>
      </c>
      <c r="G1120" s="36">
        <v>0</v>
      </c>
      <c r="H1120" s="38">
        <v>10</v>
      </c>
      <c r="I1120" s="38"/>
      <c r="J1120" s="38"/>
      <c r="K1120" s="49" t="str">
        <f t="shared" ref="K1120:K1155" si="54">IF(ISERROR(H1120/G1120-1),"",H1120/G1120-1)</f>
        <v/>
      </c>
      <c r="L1120" s="47" t="str">
        <f t="shared" si="52"/>
        <v>是</v>
      </c>
      <c r="M1120" s="47" t="str">
        <f t="shared" si="53"/>
        <v>否</v>
      </c>
    </row>
    <row r="1121" s="11" customFormat="1" ht="18.95" customHeight="1" spans="1:13">
      <c r="A1121" s="29" t="s">
        <v>165</v>
      </c>
      <c r="B1121" s="30" t="s">
        <v>165</v>
      </c>
      <c r="C1121" s="700" t="s">
        <v>2123</v>
      </c>
      <c r="D1121" s="31" t="s">
        <v>2130</v>
      </c>
      <c r="E1121" s="30" t="s">
        <v>176</v>
      </c>
      <c r="F1121" s="65" t="s">
        <v>2129</v>
      </c>
      <c r="G1121" s="36">
        <v>53866</v>
      </c>
      <c r="H1121" s="38">
        <v>46731</v>
      </c>
      <c r="I1121" s="38"/>
      <c r="J1121" s="38"/>
      <c r="K1121" s="46">
        <f t="shared" si="54"/>
        <v>-0.132</v>
      </c>
      <c r="L1121" s="47" t="str">
        <f t="shared" si="52"/>
        <v>是</v>
      </c>
      <c r="M1121" s="47" t="str">
        <f t="shared" si="53"/>
        <v>否</v>
      </c>
    </row>
    <row r="1122" s="11" customFormat="1" ht="18.95" customHeight="1" spans="1:13">
      <c r="A1122" s="29" t="s">
        <v>165</v>
      </c>
      <c r="B1122" s="30" t="s">
        <v>2094</v>
      </c>
      <c r="C1122" s="30" t="s">
        <v>165</v>
      </c>
      <c r="D1122" s="31" t="s">
        <v>2132</v>
      </c>
      <c r="E1122" s="30"/>
      <c r="F1122" s="60" t="s">
        <v>4470</v>
      </c>
      <c r="G1122" s="36">
        <f>SUMIF($C1121:$C2421,$D1122,$G1121:$G2421)</f>
        <v>17289</v>
      </c>
      <c r="H1122" s="37" t="e">
        <f>VLOOKUP(F1122,#REF!,2,0)</f>
        <v>#REF!</v>
      </c>
      <c r="I1122" s="36"/>
      <c r="J1122" s="36" t="e">
        <f>VLOOKUP(F1122,'数据-全省决算数!'!$B:$C,2,0)</f>
        <v>#N/A</v>
      </c>
      <c r="K1122" s="49" t="str">
        <f t="shared" si="54"/>
        <v/>
      </c>
      <c r="L1122" s="47" t="e">
        <f t="shared" si="52"/>
        <v>#REF!</v>
      </c>
      <c r="M1122" s="47" t="str">
        <f t="shared" si="53"/>
        <v>是</v>
      </c>
    </row>
    <row r="1123" s="11" customFormat="1" ht="18.95" customHeight="1" spans="1:13">
      <c r="A1123" s="29" t="s">
        <v>165</v>
      </c>
      <c r="B1123" s="30" t="s">
        <v>165</v>
      </c>
      <c r="C1123" s="700" t="s">
        <v>2132</v>
      </c>
      <c r="D1123" s="31" t="s">
        <v>2134</v>
      </c>
      <c r="E1123" s="30" t="s">
        <v>176</v>
      </c>
      <c r="F1123" s="39" t="s">
        <v>2133</v>
      </c>
      <c r="G1123" s="36">
        <v>6441</v>
      </c>
      <c r="H1123" s="38">
        <v>7864</v>
      </c>
      <c r="I1123" s="38"/>
      <c r="J1123" s="38"/>
      <c r="K1123" s="49">
        <f t="shared" si="54"/>
        <v>0.221</v>
      </c>
      <c r="L1123" s="47" t="str">
        <f t="shared" si="52"/>
        <v>是</v>
      </c>
      <c r="M1123" s="47" t="str">
        <f t="shared" si="53"/>
        <v>否</v>
      </c>
    </row>
    <row r="1124" s="11" customFormat="1" ht="18.95" customHeight="1" spans="1:13">
      <c r="A1124" s="29" t="s">
        <v>165</v>
      </c>
      <c r="B1124" s="30" t="s">
        <v>165</v>
      </c>
      <c r="C1124" s="700" t="s">
        <v>2132</v>
      </c>
      <c r="D1124" s="31" t="s">
        <v>2136</v>
      </c>
      <c r="E1124" s="30" t="s">
        <v>176</v>
      </c>
      <c r="F1124" s="65" t="s">
        <v>4496</v>
      </c>
      <c r="G1124" s="36">
        <v>10848</v>
      </c>
      <c r="H1124" s="38">
        <v>21909</v>
      </c>
      <c r="I1124" s="38"/>
      <c r="J1124" s="38"/>
      <c r="K1124" s="49">
        <f t="shared" si="54"/>
        <v>1.02</v>
      </c>
      <c r="L1124" s="47" t="str">
        <f t="shared" si="52"/>
        <v>是</v>
      </c>
      <c r="M1124" s="47" t="str">
        <f t="shared" si="53"/>
        <v>否</v>
      </c>
    </row>
    <row r="1125" s="11" customFormat="1" ht="18.95" customHeight="1" spans="1:13">
      <c r="A1125" s="29" t="s">
        <v>164</v>
      </c>
      <c r="B1125" s="30" t="s">
        <v>165</v>
      </c>
      <c r="C1125" s="30"/>
      <c r="D1125" s="702" t="s">
        <v>2138</v>
      </c>
      <c r="E1125" s="30"/>
      <c r="F1125" s="61" t="s">
        <v>2137</v>
      </c>
      <c r="G1125" s="33">
        <f>SUMIF($B1126:$B$1301,$D1125,$G1126:$G$1301)</f>
        <v>47286</v>
      </c>
      <c r="H1125" s="37" t="e">
        <f>VLOOKUP(F1125,#REF!,2,0)</f>
        <v>#REF!</v>
      </c>
      <c r="I1125" s="45"/>
      <c r="J1125" s="36" t="e">
        <f>VLOOKUP(F1125,'数据-全省决算数!'!$B:$C,2,0)</f>
        <v>#N/A</v>
      </c>
      <c r="K1125" s="55" t="str">
        <f t="shared" si="54"/>
        <v/>
      </c>
      <c r="L1125" s="47" t="e">
        <f t="shared" si="52"/>
        <v>#REF!</v>
      </c>
      <c r="M1125" s="47" t="str">
        <f t="shared" si="53"/>
        <v>是</v>
      </c>
    </row>
    <row r="1126" s="11" customFormat="1" ht="18.95" customHeight="1" spans="1:13">
      <c r="A1126" s="29"/>
      <c r="B1126" s="31" t="s">
        <v>2138</v>
      </c>
      <c r="C1126" s="30"/>
      <c r="D1126" s="63">
        <v>21701</v>
      </c>
      <c r="E1126" s="30" t="s">
        <v>176</v>
      </c>
      <c r="F1126" s="60" t="s">
        <v>2139</v>
      </c>
      <c r="G1126" s="36">
        <v>1680</v>
      </c>
      <c r="H1126" s="37" t="e">
        <f>VLOOKUP(F1126,#REF!,2,0)</f>
        <v>#REF!</v>
      </c>
      <c r="I1126" s="36"/>
      <c r="J1126" s="36">
        <f>VLOOKUP(F1126,'数据-全省决算数!'!$B:$C,2,0)</f>
        <v>1422</v>
      </c>
      <c r="K1126" s="49" t="str">
        <f t="shared" si="54"/>
        <v/>
      </c>
      <c r="L1126" s="47" t="e">
        <f t="shared" si="52"/>
        <v>#REF!</v>
      </c>
      <c r="M1126" s="47" t="str">
        <f t="shared" si="53"/>
        <v>是</v>
      </c>
    </row>
    <row r="1127" s="11" customFormat="1" ht="18.95" customHeight="1" spans="1:13">
      <c r="A1127" s="29"/>
      <c r="B1127" s="31" t="s">
        <v>2138</v>
      </c>
      <c r="C1127" s="30"/>
      <c r="D1127" s="63">
        <v>21703</v>
      </c>
      <c r="E1127" s="30" t="s">
        <v>176</v>
      </c>
      <c r="F1127" s="60" t="s">
        <v>2140</v>
      </c>
      <c r="G1127" s="36">
        <v>13072</v>
      </c>
      <c r="H1127" s="37" t="e">
        <f>VLOOKUP(F1127,#REF!,2,0)</f>
        <v>#REF!</v>
      </c>
      <c r="I1127" s="36"/>
      <c r="J1127" s="36">
        <f>VLOOKUP(F1127,'数据-全省决算数!'!$B:$C,2,0)</f>
        <v>12082</v>
      </c>
      <c r="K1127" s="49" t="str">
        <f t="shared" si="54"/>
        <v/>
      </c>
      <c r="L1127" s="47" t="e">
        <f t="shared" si="52"/>
        <v>#REF!</v>
      </c>
      <c r="M1127" s="47" t="str">
        <f t="shared" si="53"/>
        <v>是</v>
      </c>
    </row>
    <row r="1128" s="11" customFormat="1" ht="18.95" customHeight="1" spans="1:13">
      <c r="A1128" s="29" t="s">
        <v>165</v>
      </c>
      <c r="B1128" s="31" t="s">
        <v>2138</v>
      </c>
      <c r="C1128" s="30"/>
      <c r="D1128" s="31" t="s">
        <v>2142</v>
      </c>
      <c r="E1128" s="30" t="s">
        <v>176</v>
      </c>
      <c r="F1128" s="60" t="s">
        <v>4473</v>
      </c>
      <c r="G1128" s="36">
        <v>32534</v>
      </c>
      <c r="H1128" s="37" t="e">
        <f>VLOOKUP(F1128,#REF!,2,0)</f>
        <v>#REF!</v>
      </c>
      <c r="I1128" s="36"/>
      <c r="J1128" s="36" t="e">
        <f>VLOOKUP(F1128,'数据-全省决算数!'!$B:$C,2,0)</f>
        <v>#N/A</v>
      </c>
      <c r="K1128" s="49" t="str">
        <f t="shared" si="54"/>
        <v/>
      </c>
      <c r="L1128" s="47" t="e">
        <f t="shared" si="52"/>
        <v>#REF!</v>
      </c>
      <c r="M1128" s="47" t="str">
        <f t="shared" si="53"/>
        <v>是</v>
      </c>
    </row>
    <row r="1129" s="11" customFormat="1" ht="18.95" customHeight="1" spans="1:13">
      <c r="A1129" s="29" t="s">
        <v>164</v>
      </c>
      <c r="B1129" s="30" t="s">
        <v>165</v>
      </c>
      <c r="C1129" s="30"/>
      <c r="D1129" s="31" t="s">
        <v>2144</v>
      </c>
      <c r="E1129" s="30"/>
      <c r="F1129" s="61" t="s">
        <v>2143</v>
      </c>
      <c r="G1129" s="33">
        <f>SUMIF($B1130:$B$1301,$D1129,$G1130:$G$1301)</f>
        <v>790</v>
      </c>
      <c r="H1129" s="37" t="e">
        <f>VLOOKUP(F1129,#REF!,2,0)</f>
        <v>#REF!</v>
      </c>
      <c r="I1129" s="45"/>
      <c r="J1129" s="36" t="e">
        <f>VLOOKUP(F1129,'数据-全省决算数!'!$B:$C,2,0)</f>
        <v>#N/A</v>
      </c>
      <c r="K1129" s="46" t="str">
        <f t="shared" si="54"/>
        <v/>
      </c>
      <c r="L1129" s="47" t="e">
        <f t="shared" si="52"/>
        <v>#REF!</v>
      </c>
      <c r="M1129" s="47" t="str">
        <f t="shared" si="53"/>
        <v>是</v>
      </c>
    </row>
    <row r="1130" s="11" customFormat="1" ht="18.95" customHeight="1" spans="1:13">
      <c r="A1130" s="29"/>
      <c r="B1130" s="700" t="s">
        <v>2144</v>
      </c>
      <c r="C1130" s="30"/>
      <c r="D1130" s="31" t="s">
        <v>2146</v>
      </c>
      <c r="E1130" s="30" t="s">
        <v>176</v>
      </c>
      <c r="F1130" s="60" t="s">
        <v>2145</v>
      </c>
      <c r="G1130" s="36">
        <v>0</v>
      </c>
      <c r="H1130" s="36">
        <v>0</v>
      </c>
      <c r="I1130" s="36"/>
      <c r="J1130" s="36"/>
      <c r="K1130" s="49" t="str">
        <f t="shared" si="54"/>
        <v/>
      </c>
      <c r="L1130" s="47" t="str">
        <f t="shared" si="52"/>
        <v>否</v>
      </c>
      <c r="M1130" s="47" t="str">
        <f t="shared" si="53"/>
        <v>是</v>
      </c>
    </row>
    <row r="1131" s="11" customFormat="1" ht="18.95" customHeight="1" spans="1:13">
      <c r="A1131" s="29"/>
      <c r="B1131" s="700" t="s">
        <v>2144</v>
      </c>
      <c r="C1131" s="30"/>
      <c r="D1131" s="31" t="s">
        <v>2148</v>
      </c>
      <c r="E1131" s="30" t="s">
        <v>176</v>
      </c>
      <c r="F1131" s="60" t="s">
        <v>2147</v>
      </c>
      <c r="G1131" s="36">
        <v>250</v>
      </c>
      <c r="H1131" s="37" t="e">
        <f>VLOOKUP(F1131,#REF!,2,0)</f>
        <v>#REF!</v>
      </c>
      <c r="I1131" s="36"/>
      <c r="J1131" s="36">
        <f>VLOOKUP(F1131,'数据-全省决算数!'!$B:$C,2,0)</f>
        <v>0</v>
      </c>
      <c r="K1131" s="49" t="str">
        <f t="shared" si="54"/>
        <v/>
      </c>
      <c r="L1131" s="47" t="e">
        <f t="shared" si="52"/>
        <v>#REF!</v>
      </c>
      <c r="M1131" s="47" t="str">
        <f t="shared" si="53"/>
        <v>是</v>
      </c>
    </row>
    <row r="1132" s="11" customFormat="1" ht="18.95" customHeight="1" spans="1:13">
      <c r="A1132" s="29"/>
      <c r="B1132" s="700" t="s">
        <v>2144</v>
      </c>
      <c r="C1132" s="30"/>
      <c r="D1132" s="31" t="s">
        <v>2150</v>
      </c>
      <c r="E1132" s="30" t="s">
        <v>176</v>
      </c>
      <c r="F1132" s="60" t="s">
        <v>2149</v>
      </c>
      <c r="G1132" s="36">
        <v>0</v>
      </c>
      <c r="H1132" s="36">
        <v>0</v>
      </c>
      <c r="I1132" s="36"/>
      <c r="J1132" s="36"/>
      <c r="K1132" s="49" t="str">
        <f t="shared" si="54"/>
        <v/>
      </c>
      <c r="L1132" s="47" t="str">
        <f t="shared" si="52"/>
        <v>否</v>
      </c>
      <c r="M1132" s="47" t="str">
        <f t="shared" si="53"/>
        <v>是</v>
      </c>
    </row>
    <row r="1133" s="11" customFormat="1" ht="18.95" customHeight="1" spans="1:13">
      <c r="A1133" s="29"/>
      <c r="B1133" s="700" t="s">
        <v>2144</v>
      </c>
      <c r="C1133" s="30"/>
      <c r="D1133" s="31" t="s">
        <v>2152</v>
      </c>
      <c r="E1133" s="30" t="s">
        <v>176</v>
      </c>
      <c r="F1133" s="60" t="s">
        <v>2151</v>
      </c>
      <c r="G1133" s="36">
        <v>0</v>
      </c>
      <c r="H1133" s="36">
        <v>0</v>
      </c>
      <c r="I1133" s="36"/>
      <c r="J1133" s="36"/>
      <c r="K1133" s="49" t="str">
        <f t="shared" si="54"/>
        <v/>
      </c>
      <c r="L1133" s="47" t="str">
        <f t="shared" si="52"/>
        <v>否</v>
      </c>
      <c r="M1133" s="47" t="str">
        <f t="shared" si="53"/>
        <v>是</v>
      </c>
    </row>
    <row r="1134" s="11" customFormat="1" ht="18.95" customHeight="1" spans="1:13">
      <c r="A1134" s="29"/>
      <c r="B1134" s="700" t="s">
        <v>2144</v>
      </c>
      <c r="C1134" s="30" t="s">
        <v>165</v>
      </c>
      <c r="D1134" s="699" t="s">
        <v>2154</v>
      </c>
      <c r="E1134" s="30" t="s">
        <v>176</v>
      </c>
      <c r="F1134" s="60" t="s">
        <v>2153</v>
      </c>
      <c r="G1134" s="36">
        <v>0</v>
      </c>
      <c r="H1134" s="36">
        <v>0</v>
      </c>
      <c r="I1134" s="36"/>
      <c r="J1134" s="36"/>
      <c r="K1134" s="49" t="str">
        <f t="shared" si="54"/>
        <v/>
      </c>
      <c r="L1134" s="47" t="str">
        <f t="shared" si="52"/>
        <v>否</v>
      </c>
      <c r="M1134" s="47" t="str">
        <f t="shared" si="53"/>
        <v>是</v>
      </c>
    </row>
    <row r="1135" s="11" customFormat="1" ht="18.95" customHeight="1" spans="1:13">
      <c r="A1135" s="29"/>
      <c r="B1135" s="700" t="s">
        <v>2144</v>
      </c>
      <c r="C1135" s="30" t="s">
        <v>165</v>
      </c>
      <c r="D1135" s="31" t="s">
        <v>2156</v>
      </c>
      <c r="E1135" s="30" t="s">
        <v>176</v>
      </c>
      <c r="F1135" s="60" t="s">
        <v>1597</v>
      </c>
      <c r="G1135" s="36">
        <v>0</v>
      </c>
      <c r="H1135" s="36">
        <v>0</v>
      </c>
      <c r="I1135" s="36"/>
      <c r="J1135" s="36"/>
      <c r="K1135" s="49" t="str">
        <f t="shared" si="54"/>
        <v/>
      </c>
      <c r="L1135" s="47" t="str">
        <f t="shared" si="52"/>
        <v>否</v>
      </c>
      <c r="M1135" s="47" t="str">
        <f t="shared" si="53"/>
        <v>是</v>
      </c>
    </row>
    <row r="1136" s="11" customFormat="1" ht="18.95" customHeight="1" spans="1:13">
      <c r="A1136" s="29"/>
      <c r="B1136" s="700" t="s">
        <v>2144</v>
      </c>
      <c r="C1136" s="30" t="s">
        <v>165</v>
      </c>
      <c r="D1136" s="31" t="s">
        <v>2158</v>
      </c>
      <c r="E1136" s="30" t="s">
        <v>176</v>
      </c>
      <c r="F1136" s="60" t="s">
        <v>2157</v>
      </c>
      <c r="G1136" s="36">
        <v>0</v>
      </c>
      <c r="H1136" s="36">
        <v>0</v>
      </c>
      <c r="I1136" s="36"/>
      <c r="J1136" s="36"/>
      <c r="K1136" s="49" t="str">
        <f t="shared" si="54"/>
        <v/>
      </c>
      <c r="L1136" s="47" t="str">
        <f t="shared" si="52"/>
        <v>否</v>
      </c>
      <c r="M1136" s="47" t="str">
        <f t="shared" si="53"/>
        <v>是</v>
      </c>
    </row>
    <row r="1137" s="11" customFormat="1" ht="18.95" customHeight="1" spans="1:13">
      <c r="A1137" s="29" t="s">
        <v>165</v>
      </c>
      <c r="B1137" s="700" t="s">
        <v>2144</v>
      </c>
      <c r="C1137" s="30" t="s">
        <v>165</v>
      </c>
      <c r="D1137" s="31" t="s">
        <v>2160</v>
      </c>
      <c r="E1137" s="30" t="s">
        <v>176</v>
      </c>
      <c r="F1137" s="60" t="s">
        <v>2159</v>
      </c>
      <c r="G1137" s="36">
        <v>0</v>
      </c>
      <c r="H1137" s="36">
        <v>0</v>
      </c>
      <c r="I1137" s="36"/>
      <c r="J1137" s="36"/>
      <c r="K1137" s="49" t="str">
        <f t="shared" si="54"/>
        <v/>
      </c>
      <c r="L1137" s="47" t="str">
        <f t="shared" si="52"/>
        <v>否</v>
      </c>
      <c r="M1137" s="47" t="str">
        <f t="shared" si="53"/>
        <v>是</v>
      </c>
    </row>
    <row r="1138" s="11" customFormat="1" ht="18.95" customHeight="1" spans="1:13">
      <c r="A1138" s="29" t="s">
        <v>165</v>
      </c>
      <c r="B1138" s="700" t="s">
        <v>2144</v>
      </c>
      <c r="C1138" s="30"/>
      <c r="D1138" s="31" t="s">
        <v>2162</v>
      </c>
      <c r="E1138" s="30" t="s">
        <v>176</v>
      </c>
      <c r="F1138" s="60" t="s">
        <v>2161</v>
      </c>
      <c r="G1138" s="36">
        <v>540</v>
      </c>
      <c r="H1138" s="37" t="e">
        <f>VLOOKUP(F1138,#REF!,2,0)</f>
        <v>#REF!</v>
      </c>
      <c r="I1138" s="36"/>
      <c r="J1138" s="36">
        <f>VLOOKUP(F1138,'数据-全省决算数!'!$B:$C,2,0)</f>
        <v>400</v>
      </c>
      <c r="K1138" s="49" t="str">
        <f t="shared" si="54"/>
        <v/>
      </c>
      <c r="L1138" s="47" t="e">
        <f t="shared" si="52"/>
        <v>#REF!</v>
      </c>
      <c r="M1138" s="47" t="str">
        <f t="shared" si="53"/>
        <v>是</v>
      </c>
    </row>
    <row r="1139" s="11" customFormat="1" ht="18.95" customHeight="1" spans="1:13">
      <c r="A1139" s="29" t="s">
        <v>164</v>
      </c>
      <c r="B1139" s="30" t="s">
        <v>165</v>
      </c>
      <c r="C1139" s="30"/>
      <c r="D1139" s="31" t="s">
        <v>2164</v>
      </c>
      <c r="E1139" s="30"/>
      <c r="F1139" s="59" t="s">
        <v>2163</v>
      </c>
      <c r="G1139" s="33">
        <f>SUMIF($B1140:$B$1301,$D1139,$G1140:$G$1301)</f>
        <v>986480</v>
      </c>
      <c r="H1139" s="37" t="e">
        <f>VLOOKUP(F1139,#REF!,2,0)</f>
        <v>#REF!</v>
      </c>
      <c r="I1139" s="45"/>
      <c r="J1139" s="36" t="e">
        <f>VLOOKUP(F1139,'数据-全省决算数!'!$B:$C,2,0)</f>
        <v>#N/A</v>
      </c>
      <c r="K1139" s="46" t="str">
        <f t="shared" si="54"/>
        <v/>
      </c>
      <c r="L1139" s="47" t="e">
        <f t="shared" si="52"/>
        <v>#REF!</v>
      </c>
      <c r="M1139" s="47" t="str">
        <f t="shared" si="53"/>
        <v>是</v>
      </c>
    </row>
    <row r="1140" s="11" customFormat="1" ht="18.95" customHeight="1" spans="1:13">
      <c r="A1140" s="29" t="s">
        <v>165</v>
      </c>
      <c r="B1140" s="700" t="s">
        <v>2164</v>
      </c>
      <c r="C1140" s="30" t="s">
        <v>165</v>
      </c>
      <c r="D1140" s="31" t="s">
        <v>2166</v>
      </c>
      <c r="E1140" s="30"/>
      <c r="F1140" s="60" t="s">
        <v>2165</v>
      </c>
      <c r="G1140" s="36">
        <f>SUMIF($C1139:$C2439,$D1140,$G1139:$G2439)</f>
        <v>899490</v>
      </c>
      <c r="H1140" s="37" t="e">
        <f>VLOOKUP(F1140,#REF!,2,0)</f>
        <v>#REF!</v>
      </c>
      <c r="I1140" s="36"/>
      <c r="J1140" s="36">
        <f>VLOOKUP(F1140,'数据-全省决算数!'!$B:$C,2,0)</f>
        <v>727677</v>
      </c>
      <c r="K1140" s="49" t="str">
        <f t="shared" si="54"/>
        <v/>
      </c>
      <c r="L1140" s="47" t="e">
        <f t="shared" si="52"/>
        <v>#REF!</v>
      </c>
      <c r="M1140" s="47" t="str">
        <f t="shared" si="53"/>
        <v>是</v>
      </c>
    </row>
    <row r="1141" s="11" customFormat="1" ht="18.95" customHeight="1" spans="1:13">
      <c r="A1141" s="29" t="s">
        <v>165</v>
      </c>
      <c r="B1141" s="30" t="s">
        <v>165</v>
      </c>
      <c r="C1141" s="700" t="s">
        <v>2166</v>
      </c>
      <c r="D1141" s="31" t="s">
        <v>2167</v>
      </c>
      <c r="E1141" s="30" t="s">
        <v>176</v>
      </c>
      <c r="F1141" s="39" t="s">
        <v>170</v>
      </c>
      <c r="G1141" s="36">
        <v>62196</v>
      </c>
      <c r="H1141" s="38">
        <v>77917</v>
      </c>
      <c r="I1141" s="38"/>
      <c r="J1141" s="38"/>
      <c r="K1141" s="49">
        <f t="shared" si="54"/>
        <v>0.253</v>
      </c>
      <c r="L1141" s="47" t="str">
        <f t="shared" si="52"/>
        <v>是</v>
      </c>
      <c r="M1141" s="47" t="str">
        <f t="shared" si="53"/>
        <v>否</v>
      </c>
    </row>
    <row r="1142" s="11" customFormat="1" ht="18.95" customHeight="1" spans="1:13">
      <c r="A1142" s="29" t="s">
        <v>165</v>
      </c>
      <c r="B1142" s="30" t="s">
        <v>165</v>
      </c>
      <c r="C1142" s="700" t="s">
        <v>2166</v>
      </c>
      <c r="D1142" s="31" t="s">
        <v>2168</v>
      </c>
      <c r="E1142" s="30" t="s">
        <v>176</v>
      </c>
      <c r="F1142" s="39" t="s">
        <v>172</v>
      </c>
      <c r="G1142" s="36">
        <v>10934</v>
      </c>
      <c r="H1142" s="38">
        <v>11575</v>
      </c>
      <c r="I1142" s="38"/>
      <c r="J1142" s="38"/>
      <c r="K1142" s="49">
        <f t="shared" si="54"/>
        <v>0.059</v>
      </c>
      <c r="L1142" s="47" t="str">
        <f t="shared" si="52"/>
        <v>是</v>
      </c>
      <c r="M1142" s="47" t="str">
        <f t="shared" si="53"/>
        <v>否</v>
      </c>
    </row>
    <row r="1143" s="11" customFormat="1" ht="18.95" customHeight="1" spans="1:13">
      <c r="A1143" s="29" t="s">
        <v>165</v>
      </c>
      <c r="B1143" s="30" t="s">
        <v>165</v>
      </c>
      <c r="C1143" s="700" t="s">
        <v>2166</v>
      </c>
      <c r="D1143" s="31" t="s">
        <v>2169</v>
      </c>
      <c r="E1143" s="30" t="s">
        <v>176</v>
      </c>
      <c r="F1143" s="39" t="s">
        <v>174</v>
      </c>
      <c r="G1143" s="36">
        <v>169</v>
      </c>
      <c r="H1143" s="38">
        <v>240</v>
      </c>
      <c r="I1143" s="38"/>
      <c r="J1143" s="38"/>
      <c r="K1143" s="53">
        <f t="shared" si="54"/>
        <v>0.42</v>
      </c>
      <c r="L1143" s="47" t="str">
        <f t="shared" si="52"/>
        <v>是</v>
      </c>
      <c r="M1143" s="47" t="str">
        <f t="shared" si="53"/>
        <v>否</v>
      </c>
    </row>
    <row r="1144" s="11" customFormat="1" ht="18.95" customHeight="1" spans="1:13">
      <c r="A1144" s="29" t="s">
        <v>165</v>
      </c>
      <c r="B1144" s="30" t="s">
        <v>165</v>
      </c>
      <c r="C1144" s="700" t="s">
        <v>2166</v>
      </c>
      <c r="D1144" s="31" t="s">
        <v>2171</v>
      </c>
      <c r="E1144" s="30" t="s">
        <v>176</v>
      </c>
      <c r="F1144" s="39" t="s">
        <v>2170</v>
      </c>
      <c r="G1144" s="36">
        <v>5407</v>
      </c>
      <c r="H1144" s="38">
        <v>3605</v>
      </c>
      <c r="I1144" s="38"/>
      <c r="J1144" s="38"/>
      <c r="K1144" s="49">
        <f t="shared" si="54"/>
        <v>-0.333</v>
      </c>
      <c r="L1144" s="47" t="str">
        <f t="shared" si="52"/>
        <v>是</v>
      </c>
      <c r="M1144" s="47" t="str">
        <f t="shared" si="53"/>
        <v>否</v>
      </c>
    </row>
    <row r="1145" s="11" customFormat="1" ht="18.95" customHeight="1" spans="1:13">
      <c r="A1145" s="29" t="s">
        <v>165</v>
      </c>
      <c r="B1145" s="30" t="s">
        <v>165</v>
      </c>
      <c r="C1145" s="700" t="s">
        <v>2166</v>
      </c>
      <c r="D1145" s="31" t="s">
        <v>2173</v>
      </c>
      <c r="E1145" s="30" t="s">
        <v>176</v>
      </c>
      <c r="F1145" s="60" t="s">
        <v>2172</v>
      </c>
      <c r="G1145" s="36">
        <v>3327</v>
      </c>
      <c r="H1145" s="38">
        <v>2424</v>
      </c>
      <c r="I1145" s="38"/>
      <c r="J1145" s="38"/>
      <c r="K1145" s="49">
        <f t="shared" si="54"/>
        <v>-0.271</v>
      </c>
      <c r="L1145" s="47" t="str">
        <f t="shared" si="52"/>
        <v>是</v>
      </c>
      <c r="M1145" s="47" t="str">
        <f t="shared" si="53"/>
        <v>否</v>
      </c>
    </row>
    <row r="1146" s="11" customFormat="1" ht="18.95" customHeight="1" spans="1:13">
      <c r="A1146" s="29" t="s">
        <v>165</v>
      </c>
      <c r="B1146" s="30" t="s">
        <v>165</v>
      </c>
      <c r="C1146" s="700" t="s">
        <v>2166</v>
      </c>
      <c r="D1146" s="31" t="s">
        <v>2175</v>
      </c>
      <c r="E1146" s="30" t="s">
        <v>176</v>
      </c>
      <c r="F1146" s="60" t="s">
        <v>2174</v>
      </c>
      <c r="G1146" s="36">
        <v>184805</v>
      </c>
      <c r="H1146" s="38">
        <v>109608</v>
      </c>
      <c r="I1146" s="38"/>
      <c r="J1146" s="38"/>
      <c r="K1146" s="49">
        <f t="shared" si="54"/>
        <v>-0.407</v>
      </c>
      <c r="L1146" s="47" t="str">
        <f t="shared" si="52"/>
        <v>是</v>
      </c>
      <c r="M1146" s="47" t="str">
        <f t="shared" si="53"/>
        <v>否</v>
      </c>
    </row>
    <row r="1147" s="11" customFormat="1" ht="18.95" customHeight="1" spans="1:13">
      <c r="A1147" s="29" t="s">
        <v>165</v>
      </c>
      <c r="B1147" s="30" t="s">
        <v>165</v>
      </c>
      <c r="C1147" s="700" t="s">
        <v>2166</v>
      </c>
      <c r="D1147" s="31" t="s">
        <v>2177</v>
      </c>
      <c r="E1147" s="30" t="s">
        <v>176</v>
      </c>
      <c r="F1147" s="60" t="s">
        <v>2176</v>
      </c>
      <c r="G1147" s="36">
        <v>318</v>
      </c>
      <c r="H1147" s="38">
        <v>275</v>
      </c>
      <c r="I1147" s="38"/>
      <c r="J1147" s="38"/>
      <c r="K1147" s="49">
        <f t="shared" si="54"/>
        <v>-0.135</v>
      </c>
      <c r="L1147" s="47" t="str">
        <f t="shared" si="52"/>
        <v>是</v>
      </c>
      <c r="M1147" s="47" t="str">
        <f t="shared" si="53"/>
        <v>否</v>
      </c>
    </row>
    <row r="1148" s="11" customFormat="1" ht="18.95" customHeight="1" spans="1:13">
      <c r="A1148" s="29" t="s">
        <v>165</v>
      </c>
      <c r="B1148" s="30" t="s">
        <v>165</v>
      </c>
      <c r="C1148" s="700" t="s">
        <v>2166</v>
      </c>
      <c r="D1148" s="31" t="s">
        <v>2179</v>
      </c>
      <c r="E1148" s="30" t="s">
        <v>176</v>
      </c>
      <c r="F1148" s="60" t="s">
        <v>2178</v>
      </c>
      <c r="G1148" s="36">
        <v>958</v>
      </c>
      <c r="H1148" s="38">
        <v>760</v>
      </c>
      <c r="I1148" s="38"/>
      <c r="J1148" s="38"/>
      <c r="K1148" s="46">
        <f t="shared" si="54"/>
        <v>-0.207</v>
      </c>
      <c r="L1148" s="47" t="str">
        <f t="shared" si="52"/>
        <v>是</v>
      </c>
      <c r="M1148" s="47" t="str">
        <f t="shared" si="53"/>
        <v>否</v>
      </c>
    </row>
    <row r="1149" s="11" customFormat="1" ht="18.95" customHeight="1" spans="1:13">
      <c r="A1149" s="29" t="s">
        <v>165</v>
      </c>
      <c r="B1149" s="30" t="s">
        <v>165</v>
      </c>
      <c r="C1149" s="700" t="s">
        <v>2166</v>
      </c>
      <c r="D1149" s="31" t="s">
        <v>2181</v>
      </c>
      <c r="E1149" s="30" t="s">
        <v>176</v>
      </c>
      <c r="F1149" s="60" t="s">
        <v>2180</v>
      </c>
      <c r="G1149" s="36">
        <v>1746</v>
      </c>
      <c r="H1149" s="38">
        <v>1324</v>
      </c>
      <c r="I1149" s="38"/>
      <c r="J1149" s="38"/>
      <c r="K1149" s="49">
        <f t="shared" si="54"/>
        <v>-0.242</v>
      </c>
      <c r="L1149" s="47" t="str">
        <f t="shared" si="52"/>
        <v>是</v>
      </c>
      <c r="M1149" s="47" t="str">
        <f t="shared" si="53"/>
        <v>否</v>
      </c>
    </row>
    <row r="1150" s="11" customFormat="1" ht="18.95" customHeight="1" spans="1:13">
      <c r="A1150" s="29" t="s">
        <v>165</v>
      </c>
      <c r="B1150" s="30" t="s">
        <v>165</v>
      </c>
      <c r="C1150" s="700" t="s">
        <v>2166</v>
      </c>
      <c r="D1150" s="31" t="s">
        <v>2183</v>
      </c>
      <c r="E1150" s="30" t="s">
        <v>176</v>
      </c>
      <c r="F1150" s="60" t="s">
        <v>2182</v>
      </c>
      <c r="G1150" s="36">
        <v>43550</v>
      </c>
      <c r="H1150" s="38">
        <v>43458</v>
      </c>
      <c r="I1150" s="38"/>
      <c r="J1150" s="38"/>
      <c r="K1150" s="49">
        <f t="shared" si="54"/>
        <v>-0.002</v>
      </c>
      <c r="L1150" s="47" t="str">
        <f t="shared" si="52"/>
        <v>是</v>
      </c>
      <c r="M1150" s="47" t="str">
        <f t="shared" si="53"/>
        <v>否</v>
      </c>
    </row>
    <row r="1151" s="11" customFormat="1" ht="18.95" customHeight="1" spans="1:13">
      <c r="A1151" s="29" t="s">
        <v>165</v>
      </c>
      <c r="B1151" s="30" t="s">
        <v>165</v>
      </c>
      <c r="C1151" s="700" t="s">
        <v>2166</v>
      </c>
      <c r="D1151" s="31" t="s">
        <v>2185</v>
      </c>
      <c r="E1151" s="30" t="s">
        <v>176</v>
      </c>
      <c r="F1151" s="60" t="s">
        <v>2184</v>
      </c>
      <c r="G1151" s="36">
        <v>197892</v>
      </c>
      <c r="H1151" s="38">
        <v>232497</v>
      </c>
      <c r="I1151" s="38"/>
      <c r="J1151" s="38"/>
      <c r="K1151" s="49">
        <f t="shared" si="54"/>
        <v>0.175</v>
      </c>
      <c r="L1151" s="47" t="str">
        <f t="shared" si="52"/>
        <v>是</v>
      </c>
      <c r="M1151" s="47" t="str">
        <f t="shared" si="53"/>
        <v>否</v>
      </c>
    </row>
    <row r="1152" s="11" customFormat="1" ht="18.95" customHeight="1" spans="1:13">
      <c r="A1152" s="29" t="s">
        <v>165</v>
      </c>
      <c r="B1152" s="30" t="s">
        <v>165</v>
      </c>
      <c r="C1152" s="700" t="s">
        <v>2166</v>
      </c>
      <c r="D1152" s="31" t="s">
        <v>2187</v>
      </c>
      <c r="E1152" s="30" t="s">
        <v>176</v>
      </c>
      <c r="F1152" s="60" t="s">
        <v>2186</v>
      </c>
      <c r="G1152" s="36">
        <v>15068</v>
      </c>
      <c r="H1152" s="38">
        <v>87025</v>
      </c>
      <c r="I1152" s="38"/>
      <c r="J1152" s="38"/>
      <c r="K1152" s="53">
        <f t="shared" si="54"/>
        <v>4.775</v>
      </c>
      <c r="L1152" s="47" t="str">
        <f t="shared" si="52"/>
        <v>是</v>
      </c>
      <c r="M1152" s="47" t="str">
        <f t="shared" si="53"/>
        <v>否</v>
      </c>
    </row>
    <row r="1153" s="11" customFormat="1" ht="18.95" customHeight="1" spans="1:13">
      <c r="A1153" s="29" t="s">
        <v>165</v>
      </c>
      <c r="B1153" s="30" t="s">
        <v>165</v>
      </c>
      <c r="C1153" s="700" t="s">
        <v>2166</v>
      </c>
      <c r="D1153" s="31" t="s">
        <v>2189</v>
      </c>
      <c r="E1153" s="30" t="s">
        <v>176</v>
      </c>
      <c r="F1153" s="60" t="s">
        <v>2188</v>
      </c>
      <c r="G1153" s="36">
        <v>258</v>
      </c>
      <c r="H1153" s="38">
        <v>-71</v>
      </c>
      <c r="I1153" s="38"/>
      <c r="J1153" s="38"/>
      <c r="K1153" s="53">
        <f t="shared" si="54"/>
        <v>-1.275</v>
      </c>
      <c r="L1153" s="47" t="str">
        <f t="shared" si="52"/>
        <v>是</v>
      </c>
      <c r="M1153" s="47" t="str">
        <f t="shared" si="53"/>
        <v>否</v>
      </c>
    </row>
    <row r="1154" s="11" customFormat="1" ht="18.95" customHeight="1" spans="1:13">
      <c r="A1154" s="29" t="s">
        <v>165</v>
      </c>
      <c r="B1154" s="30" t="s">
        <v>165</v>
      </c>
      <c r="C1154" s="700" t="s">
        <v>2166</v>
      </c>
      <c r="D1154" s="31" t="s">
        <v>2191</v>
      </c>
      <c r="E1154" s="30" t="s">
        <v>176</v>
      </c>
      <c r="F1154" s="39" t="s">
        <v>2190</v>
      </c>
      <c r="G1154" s="36">
        <v>1973</v>
      </c>
      <c r="H1154" s="38">
        <v>1443</v>
      </c>
      <c r="I1154" s="38"/>
      <c r="J1154" s="38"/>
      <c r="K1154" s="49">
        <f t="shared" si="54"/>
        <v>-0.269</v>
      </c>
      <c r="L1154" s="47" t="str">
        <f t="shared" si="52"/>
        <v>是</v>
      </c>
      <c r="M1154" s="47" t="str">
        <f t="shared" si="53"/>
        <v>否</v>
      </c>
    </row>
    <row r="1155" s="11" customFormat="1" ht="18.95" customHeight="1" spans="1:13">
      <c r="A1155" s="29" t="s">
        <v>165</v>
      </c>
      <c r="B1155" s="30" t="s">
        <v>165</v>
      </c>
      <c r="C1155" s="700" t="s">
        <v>2166</v>
      </c>
      <c r="D1155" s="31" t="s">
        <v>2193</v>
      </c>
      <c r="E1155" s="30" t="s">
        <v>176</v>
      </c>
      <c r="F1155" s="60" t="s">
        <v>2192</v>
      </c>
      <c r="G1155" s="36">
        <v>0</v>
      </c>
      <c r="H1155" s="38">
        <v>0</v>
      </c>
      <c r="I1155" s="38"/>
      <c r="J1155" s="38"/>
      <c r="K1155" s="46" t="str">
        <f t="shared" si="54"/>
        <v/>
      </c>
      <c r="L1155" s="47" t="str">
        <f t="shared" si="52"/>
        <v>否</v>
      </c>
      <c r="M1155" s="47" t="str">
        <f t="shared" si="53"/>
        <v>否</v>
      </c>
    </row>
    <row r="1156" s="11" customFormat="1" ht="18.95" customHeight="1" spans="1:13">
      <c r="A1156" s="29" t="s">
        <v>165</v>
      </c>
      <c r="B1156" s="30"/>
      <c r="C1156" s="700" t="s">
        <v>2166</v>
      </c>
      <c r="D1156" s="31" t="s">
        <v>2195</v>
      </c>
      <c r="E1156" s="30" t="s">
        <v>176</v>
      </c>
      <c r="F1156" s="60" t="s">
        <v>2194</v>
      </c>
      <c r="G1156" s="36">
        <v>0</v>
      </c>
      <c r="H1156" s="38">
        <v>-724</v>
      </c>
      <c r="I1156" s="38"/>
      <c r="J1156" s="38"/>
      <c r="K1156" s="53" t="str">
        <f t="shared" ref="K1156:K1219" si="55">IF(ISERROR(H1156/G1156-1),"",H1156/G1156-1)</f>
        <v/>
      </c>
      <c r="L1156" s="47" t="str">
        <f t="shared" ref="L1156:L1219" si="56">IF(F1156&lt;&gt;"",IF(SUM(G1156:H1156)&lt;&gt;0,"是","否"),"空")</f>
        <v>是</v>
      </c>
      <c r="M1156" s="47" t="str">
        <f t="shared" ref="M1156:M1219" si="57">IF(C1156&lt;&gt;"",IF(OR(LEFT(C1156,3)="205",LEFT(C1156,3)="206",LEFT(C1156,3)="207",LEFT(C1156,3)="208",LEFT(C1156,3)="210",LEFT(C1156,3)="213"),"是","否"),"是")</f>
        <v>否</v>
      </c>
    </row>
    <row r="1157" s="11" customFormat="1" ht="18.95" customHeight="1" spans="1:13">
      <c r="A1157" s="29" t="s">
        <v>165</v>
      </c>
      <c r="B1157" s="30" t="s">
        <v>165</v>
      </c>
      <c r="C1157" s="700" t="s">
        <v>2166</v>
      </c>
      <c r="D1157" s="31" t="s">
        <v>2197</v>
      </c>
      <c r="E1157" s="30" t="s">
        <v>176</v>
      </c>
      <c r="F1157" s="60" t="s">
        <v>4497</v>
      </c>
      <c r="G1157" s="36">
        <v>14784</v>
      </c>
      <c r="H1157" s="38">
        <v>5493</v>
      </c>
      <c r="I1157" s="38"/>
      <c r="J1157" s="38"/>
      <c r="K1157" s="49">
        <f t="shared" si="55"/>
        <v>-0.628</v>
      </c>
      <c r="L1157" s="47" t="str">
        <f t="shared" si="56"/>
        <v>是</v>
      </c>
      <c r="M1157" s="47" t="str">
        <f t="shared" si="57"/>
        <v>否</v>
      </c>
    </row>
    <row r="1158" s="11" customFormat="1" ht="18.95" customHeight="1" spans="1:13">
      <c r="A1158" s="29" t="s">
        <v>165</v>
      </c>
      <c r="B1158" s="30" t="s">
        <v>165</v>
      </c>
      <c r="C1158" s="700" t="s">
        <v>2166</v>
      </c>
      <c r="D1158" s="31" t="s">
        <v>2199</v>
      </c>
      <c r="E1158" s="30" t="s">
        <v>176</v>
      </c>
      <c r="F1158" s="60" t="s">
        <v>2198</v>
      </c>
      <c r="G1158" s="36">
        <v>197364</v>
      </c>
      <c r="H1158" s="38">
        <v>81097</v>
      </c>
      <c r="I1158" s="38"/>
      <c r="J1158" s="38"/>
      <c r="K1158" s="49">
        <f t="shared" si="55"/>
        <v>-0.589</v>
      </c>
      <c r="L1158" s="47" t="str">
        <f t="shared" si="56"/>
        <v>是</v>
      </c>
      <c r="M1158" s="47" t="str">
        <f t="shared" si="57"/>
        <v>否</v>
      </c>
    </row>
    <row r="1159" s="12" customFormat="1" ht="18.95" customHeight="1" spans="1:13">
      <c r="A1159" s="29" t="s">
        <v>165</v>
      </c>
      <c r="B1159" s="30" t="s">
        <v>165</v>
      </c>
      <c r="C1159" s="700" t="s">
        <v>2166</v>
      </c>
      <c r="D1159" s="31" t="s">
        <v>2200</v>
      </c>
      <c r="E1159" s="30" t="s">
        <v>176</v>
      </c>
      <c r="F1159" s="60" t="s">
        <v>189</v>
      </c>
      <c r="G1159" s="36">
        <v>8155</v>
      </c>
      <c r="H1159" s="38">
        <v>12051</v>
      </c>
      <c r="I1159" s="38"/>
      <c r="J1159" s="38"/>
      <c r="K1159" s="53">
        <f t="shared" si="55"/>
        <v>0.478</v>
      </c>
      <c r="L1159" s="47" t="str">
        <f t="shared" si="56"/>
        <v>是</v>
      </c>
      <c r="M1159" s="47" t="str">
        <f t="shared" si="57"/>
        <v>否</v>
      </c>
    </row>
    <row r="1160" s="15" customFormat="1" ht="18.95" customHeight="1" spans="1:13">
      <c r="A1160" s="29" t="s">
        <v>165</v>
      </c>
      <c r="B1160" s="30" t="s">
        <v>165</v>
      </c>
      <c r="C1160" s="700" t="s">
        <v>2166</v>
      </c>
      <c r="D1160" s="31" t="s">
        <v>2202</v>
      </c>
      <c r="E1160" s="30" t="s">
        <v>176</v>
      </c>
      <c r="F1160" s="65" t="s">
        <v>2201</v>
      </c>
      <c r="G1160" s="36">
        <v>150586</v>
      </c>
      <c r="H1160" s="38">
        <v>56931</v>
      </c>
      <c r="I1160" s="38"/>
      <c r="J1160" s="38"/>
      <c r="K1160" s="53">
        <f t="shared" si="55"/>
        <v>-0.622</v>
      </c>
      <c r="L1160" s="47" t="str">
        <f t="shared" si="56"/>
        <v>是</v>
      </c>
      <c r="M1160" s="47" t="str">
        <f t="shared" si="57"/>
        <v>否</v>
      </c>
    </row>
    <row r="1161" s="12" customFormat="1" ht="18.95" customHeight="1" spans="1:13">
      <c r="A1161" s="29" t="s">
        <v>165</v>
      </c>
      <c r="B1161" s="700" t="s">
        <v>2164</v>
      </c>
      <c r="C1161" s="30"/>
      <c r="D1161" s="31" t="s">
        <v>2204</v>
      </c>
      <c r="E1161" s="30"/>
      <c r="F1161" s="60" t="s">
        <v>2203</v>
      </c>
      <c r="G1161" s="36">
        <f>SUMIF($C1160:$C2460,$D1161,$G1160:$G2460)</f>
        <v>0</v>
      </c>
      <c r="H1161" s="37" t="e">
        <f>VLOOKUP(F1161,#REF!,2,0)</f>
        <v>#REF!</v>
      </c>
      <c r="I1161" s="36"/>
      <c r="J1161" s="36">
        <f>VLOOKUP(F1161,'数据-全省决算数!'!$B:$C,2,0)</f>
        <v>0</v>
      </c>
      <c r="K1161" s="53" t="str">
        <f t="shared" si="55"/>
        <v/>
      </c>
      <c r="L1161" s="47" t="e">
        <f t="shared" si="56"/>
        <v>#REF!</v>
      </c>
      <c r="M1161" s="47" t="str">
        <f t="shared" si="57"/>
        <v>是</v>
      </c>
    </row>
    <row r="1162" s="12" customFormat="1" ht="18.95" customHeight="1" spans="1:13">
      <c r="A1162" s="29" t="s">
        <v>165</v>
      </c>
      <c r="B1162" s="30" t="s">
        <v>165</v>
      </c>
      <c r="C1162" s="700" t="s">
        <v>2204</v>
      </c>
      <c r="D1162" s="31" t="s">
        <v>2205</v>
      </c>
      <c r="E1162" s="30" t="s">
        <v>176</v>
      </c>
      <c r="F1162" s="60" t="s">
        <v>170</v>
      </c>
      <c r="G1162" s="36">
        <v>0</v>
      </c>
      <c r="H1162" s="38">
        <v>0</v>
      </c>
      <c r="I1162" s="38"/>
      <c r="J1162" s="38"/>
      <c r="K1162" s="53" t="str">
        <f t="shared" si="55"/>
        <v/>
      </c>
      <c r="L1162" s="47" t="str">
        <f t="shared" si="56"/>
        <v>否</v>
      </c>
      <c r="M1162" s="47" t="str">
        <f t="shared" si="57"/>
        <v>否</v>
      </c>
    </row>
    <row r="1163" s="12" customFormat="1" ht="18.95" customHeight="1" spans="1:13">
      <c r="A1163" s="29" t="s">
        <v>165</v>
      </c>
      <c r="B1163" s="30" t="s">
        <v>165</v>
      </c>
      <c r="C1163" s="700" t="s">
        <v>2204</v>
      </c>
      <c r="D1163" s="31" t="s">
        <v>2206</v>
      </c>
      <c r="E1163" s="30" t="s">
        <v>176</v>
      </c>
      <c r="F1163" s="60" t="s">
        <v>172</v>
      </c>
      <c r="G1163" s="36">
        <v>0</v>
      </c>
      <c r="H1163" s="38">
        <v>0</v>
      </c>
      <c r="I1163" s="38"/>
      <c r="J1163" s="38"/>
      <c r="K1163" s="53" t="str">
        <f t="shared" si="55"/>
        <v/>
      </c>
      <c r="L1163" s="47" t="str">
        <f t="shared" si="56"/>
        <v>否</v>
      </c>
      <c r="M1163" s="47" t="str">
        <f t="shared" si="57"/>
        <v>否</v>
      </c>
    </row>
    <row r="1164" s="12" customFormat="1" ht="18.95" customHeight="1" spans="1:13">
      <c r="A1164" s="29" t="s">
        <v>165</v>
      </c>
      <c r="B1164" s="30" t="s">
        <v>165</v>
      </c>
      <c r="C1164" s="700" t="s">
        <v>2204</v>
      </c>
      <c r="D1164" s="31" t="s">
        <v>2207</v>
      </c>
      <c r="E1164" s="30" t="s">
        <v>176</v>
      </c>
      <c r="F1164" s="60" t="s">
        <v>174</v>
      </c>
      <c r="G1164" s="36">
        <v>0</v>
      </c>
      <c r="H1164" s="38">
        <v>0</v>
      </c>
      <c r="I1164" s="38"/>
      <c r="J1164" s="38"/>
      <c r="K1164" s="49" t="str">
        <f t="shared" si="55"/>
        <v/>
      </c>
      <c r="L1164" s="47" t="str">
        <f t="shared" si="56"/>
        <v>否</v>
      </c>
      <c r="M1164" s="47" t="str">
        <f t="shared" si="57"/>
        <v>否</v>
      </c>
    </row>
    <row r="1165" s="12" customFormat="1" ht="18.95" customHeight="1" spans="1:13">
      <c r="A1165" s="29" t="s">
        <v>165</v>
      </c>
      <c r="B1165" s="30" t="s">
        <v>165</v>
      </c>
      <c r="C1165" s="700" t="s">
        <v>2204</v>
      </c>
      <c r="D1165" s="31" t="s">
        <v>2209</v>
      </c>
      <c r="E1165" s="30" t="s">
        <v>176</v>
      </c>
      <c r="F1165" s="60" t="s">
        <v>2208</v>
      </c>
      <c r="G1165" s="36">
        <v>0</v>
      </c>
      <c r="H1165" s="38">
        <v>0</v>
      </c>
      <c r="I1165" s="38"/>
      <c r="J1165" s="38"/>
      <c r="K1165" s="46" t="str">
        <f t="shared" si="55"/>
        <v/>
      </c>
      <c r="L1165" s="47" t="str">
        <f t="shared" si="56"/>
        <v>否</v>
      </c>
      <c r="M1165" s="47" t="str">
        <f t="shared" si="57"/>
        <v>否</v>
      </c>
    </row>
    <row r="1166" s="12" customFormat="1" ht="18.95" customHeight="1" spans="1:13">
      <c r="A1166" s="29" t="s">
        <v>165</v>
      </c>
      <c r="B1166" s="30" t="s">
        <v>165</v>
      </c>
      <c r="C1166" s="700" t="s">
        <v>2204</v>
      </c>
      <c r="D1166" s="31" t="s">
        <v>2211</v>
      </c>
      <c r="E1166" s="30" t="s">
        <v>176</v>
      </c>
      <c r="F1166" s="60" t="s">
        <v>2210</v>
      </c>
      <c r="G1166" s="36">
        <v>0</v>
      </c>
      <c r="H1166" s="38">
        <v>0</v>
      </c>
      <c r="I1166" s="38"/>
      <c r="J1166" s="38"/>
      <c r="K1166" s="49" t="str">
        <f t="shared" si="55"/>
        <v/>
      </c>
      <c r="L1166" s="47" t="str">
        <f t="shared" si="56"/>
        <v>否</v>
      </c>
      <c r="M1166" s="47" t="str">
        <f t="shared" si="57"/>
        <v>否</v>
      </c>
    </row>
    <row r="1167" s="12" customFormat="1" ht="18.95" customHeight="1" spans="1:13">
      <c r="A1167" s="29" t="s">
        <v>165</v>
      </c>
      <c r="B1167" s="30" t="s">
        <v>165</v>
      </c>
      <c r="C1167" s="700" t="s">
        <v>2204</v>
      </c>
      <c r="D1167" s="31" t="s">
        <v>2213</v>
      </c>
      <c r="E1167" s="30" t="s">
        <v>176</v>
      </c>
      <c r="F1167" s="60" t="s">
        <v>2212</v>
      </c>
      <c r="G1167" s="36">
        <v>0</v>
      </c>
      <c r="H1167" s="38">
        <v>0</v>
      </c>
      <c r="I1167" s="38"/>
      <c r="J1167" s="38"/>
      <c r="K1167" s="49" t="str">
        <f t="shared" si="55"/>
        <v/>
      </c>
      <c r="L1167" s="47" t="str">
        <f t="shared" si="56"/>
        <v>否</v>
      </c>
      <c r="M1167" s="47" t="str">
        <f t="shared" si="57"/>
        <v>否</v>
      </c>
    </row>
    <row r="1168" s="12" customFormat="1" ht="18.95" customHeight="1" spans="1:13">
      <c r="A1168" s="29" t="s">
        <v>165</v>
      </c>
      <c r="B1168" s="30" t="s">
        <v>165</v>
      </c>
      <c r="C1168" s="700" t="s">
        <v>2204</v>
      </c>
      <c r="D1168" s="31" t="s">
        <v>2215</v>
      </c>
      <c r="E1168" s="30" t="s">
        <v>176</v>
      </c>
      <c r="F1168" s="60" t="s">
        <v>2214</v>
      </c>
      <c r="G1168" s="36">
        <v>0</v>
      </c>
      <c r="H1168" s="38">
        <v>0</v>
      </c>
      <c r="I1168" s="38"/>
      <c r="J1168" s="38"/>
      <c r="K1168" s="49" t="str">
        <f t="shared" si="55"/>
        <v/>
      </c>
      <c r="L1168" s="47" t="str">
        <f t="shared" si="56"/>
        <v>否</v>
      </c>
      <c r="M1168" s="47" t="str">
        <f t="shared" si="57"/>
        <v>否</v>
      </c>
    </row>
    <row r="1169" s="12" customFormat="1" ht="18.95" customHeight="1" spans="1:13">
      <c r="A1169" s="29" t="s">
        <v>165</v>
      </c>
      <c r="B1169" s="30" t="s">
        <v>165</v>
      </c>
      <c r="C1169" s="700" t="s">
        <v>2204</v>
      </c>
      <c r="D1169" s="31" t="s">
        <v>2217</v>
      </c>
      <c r="E1169" s="30" t="s">
        <v>176</v>
      </c>
      <c r="F1169" s="60" t="s">
        <v>2216</v>
      </c>
      <c r="G1169" s="36">
        <v>0</v>
      </c>
      <c r="H1169" s="38">
        <v>0</v>
      </c>
      <c r="I1169" s="38"/>
      <c r="J1169" s="38"/>
      <c r="K1169" s="49" t="str">
        <f t="shared" si="55"/>
        <v/>
      </c>
      <c r="L1169" s="47" t="str">
        <f t="shared" si="56"/>
        <v>否</v>
      </c>
      <c r="M1169" s="47" t="str">
        <f t="shared" si="57"/>
        <v>否</v>
      </c>
    </row>
    <row r="1170" s="12" customFormat="1" ht="18.95" customHeight="1" spans="1:13">
      <c r="A1170" s="29" t="s">
        <v>165</v>
      </c>
      <c r="B1170" s="30"/>
      <c r="C1170" s="700" t="s">
        <v>2204</v>
      </c>
      <c r="D1170" s="31" t="s">
        <v>2219</v>
      </c>
      <c r="E1170" s="30" t="s">
        <v>176</v>
      </c>
      <c r="F1170" s="60" t="s">
        <v>2218</v>
      </c>
      <c r="G1170" s="36">
        <v>0</v>
      </c>
      <c r="H1170" s="38">
        <v>20</v>
      </c>
      <c r="I1170" s="38"/>
      <c r="J1170" s="38"/>
      <c r="K1170" s="49" t="str">
        <f t="shared" si="55"/>
        <v/>
      </c>
      <c r="L1170" s="47" t="str">
        <f t="shared" si="56"/>
        <v>是</v>
      </c>
      <c r="M1170" s="47" t="str">
        <f t="shared" si="57"/>
        <v>否</v>
      </c>
    </row>
    <row r="1171" ht="18.95" customHeight="1" spans="1:13">
      <c r="A1171" s="29" t="s">
        <v>165</v>
      </c>
      <c r="B1171" s="30" t="s">
        <v>165</v>
      </c>
      <c r="C1171" s="700" t="s">
        <v>2204</v>
      </c>
      <c r="D1171" s="31" t="s">
        <v>2221</v>
      </c>
      <c r="E1171" s="30" t="s">
        <v>176</v>
      </c>
      <c r="F1171" s="60" t="s">
        <v>2220</v>
      </c>
      <c r="G1171" s="36">
        <v>0</v>
      </c>
      <c r="H1171" s="38">
        <v>0</v>
      </c>
      <c r="I1171" s="38"/>
      <c r="J1171" s="38"/>
      <c r="K1171" s="49" t="str">
        <f t="shared" si="55"/>
        <v/>
      </c>
      <c r="L1171" s="47" t="str">
        <f t="shared" si="56"/>
        <v>否</v>
      </c>
      <c r="M1171" s="47" t="str">
        <f t="shared" si="57"/>
        <v>否</v>
      </c>
    </row>
    <row r="1172" ht="18.95" customHeight="1" spans="1:13">
      <c r="A1172" s="29" t="s">
        <v>165</v>
      </c>
      <c r="B1172" s="30" t="s">
        <v>165</v>
      </c>
      <c r="C1172" s="700" t="s">
        <v>2204</v>
      </c>
      <c r="D1172" s="31" t="s">
        <v>2223</v>
      </c>
      <c r="E1172" s="30" t="s">
        <v>176</v>
      </c>
      <c r="F1172" s="60" t="s">
        <v>2222</v>
      </c>
      <c r="G1172" s="36">
        <v>0</v>
      </c>
      <c r="H1172" s="38">
        <v>0</v>
      </c>
      <c r="I1172" s="38"/>
      <c r="J1172" s="38"/>
      <c r="K1172" s="49" t="str">
        <f t="shared" si="55"/>
        <v/>
      </c>
      <c r="L1172" s="47" t="str">
        <f t="shared" si="56"/>
        <v>否</v>
      </c>
      <c r="M1172" s="47" t="str">
        <f t="shared" si="57"/>
        <v>否</v>
      </c>
    </row>
    <row r="1173" ht="18.95" customHeight="1" spans="1:13">
      <c r="A1173" s="29" t="s">
        <v>165</v>
      </c>
      <c r="B1173" s="30" t="s">
        <v>165</v>
      </c>
      <c r="C1173" s="700" t="s">
        <v>2204</v>
      </c>
      <c r="D1173" s="31" t="s">
        <v>2225</v>
      </c>
      <c r="E1173" s="30" t="s">
        <v>176</v>
      </c>
      <c r="F1173" s="60" t="s">
        <v>2224</v>
      </c>
      <c r="G1173" s="36">
        <v>0</v>
      </c>
      <c r="H1173" s="38">
        <v>0</v>
      </c>
      <c r="I1173" s="38"/>
      <c r="J1173" s="38"/>
      <c r="K1173" s="49" t="str">
        <f t="shared" si="55"/>
        <v/>
      </c>
      <c r="L1173" s="47" t="str">
        <f t="shared" si="56"/>
        <v>否</v>
      </c>
      <c r="M1173" s="47" t="str">
        <f t="shared" si="57"/>
        <v>否</v>
      </c>
    </row>
    <row r="1174" ht="18.95" customHeight="1" spans="1:13">
      <c r="A1174" s="29" t="s">
        <v>165</v>
      </c>
      <c r="B1174" s="30" t="s">
        <v>165</v>
      </c>
      <c r="C1174" s="700" t="s">
        <v>2204</v>
      </c>
      <c r="D1174" s="31" t="s">
        <v>2227</v>
      </c>
      <c r="E1174" s="30" t="s">
        <v>176</v>
      </c>
      <c r="F1174" s="60" t="s">
        <v>2226</v>
      </c>
      <c r="G1174" s="36">
        <v>0</v>
      </c>
      <c r="H1174" s="38">
        <v>0</v>
      </c>
      <c r="I1174" s="38"/>
      <c r="J1174" s="38"/>
      <c r="K1174" s="49" t="str">
        <f t="shared" si="55"/>
        <v/>
      </c>
      <c r="L1174" s="47" t="str">
        <f t="shared" si="56"/>
        <v>否</v>
      </c>
      <c r="M1174" s="47" t="str">
        <f t="shared" si="57"/>
        <v>否</v>
      </c>
    </row>
    <row r="1175" ht="18.95" customHeight="1" spans="1:13">
      <c r="A1175" s="29" t="s">
        <v>165</v>
      </c>
      <c r="B1175" s="30" t="s">
        <v>165</v>
      </c>
      <c r="C1175" s="700" t="s">
        <v>2204</v>
      </c>
      <c r="D1175" s="31" t="s">
        <v>2229</v>
      </c>
      <c r="E1175" s="30" t="s">
        <v>176</v>
      </c>
      <c r="F1175" s="60" t="s">
        <v>2228</v>
      </c>
      <c r="G1175" s="36">
        <v>0</v>
      </c>
      <c r="H1175" s="38">
        <v>0</v>
      </c>
      <c r="I1175" s="38"/>
      <c r="J1175" s="38"/>
      <c r="K1175" s="49" t="str">
        <f t="shared" si="55"/>
        <v/>
      </c>
      <c r="L1175" s="47" t="str">
        <f t="shared" si="56"/>
        <v>否</v>
      </c>
      <c r="M1175" s="47" t="str">
        <f t="shared" si="57"/>
        <v>否</v>
      </c>
    </row>
    <row r="1176" ht="18.95" customHeight="1" spans="1:13">
      <c r="A1176" s="29" t="s">
        <v>165</v>
      </c>
      <c r="B1176" s="30" t="s">
        <v>165</v>
      </c>
      <c r="C1176" s="700" t="s">
        <v>2204</v>
      </c>
      <c r="D1176" s="31" t="s">
        <v>2231</v>
      </c>
      <c r="E1176" s="30" t="s">
        <v>176</v>
      </c>
      <c r="F1176" s="60" t="s">
        <v>2230</v>
      </c>
      <c r="G1176" s="36">
        <v>0</v>
      </c>
      <c r="H1176" s="38">
        <v>0</v>
      </c>
      <c r="I1176" s="38"/>
      <c r="J1176" s="38"/>
      <c r="K1176" s="49" t="str">
        <f t="shared" si="55"/>
        <v/>
      </c>
      <c r="L1176" s="47" t="str">
        <f t="shared" si="56"/>
        <v>否</v>
      </c>
      <c r="M1176" s="47" t="str">
        <f t="shared" si="57"/>
        <v>否</v>
      </c>
    </row>
    <row r="1177" ht="18.95" customHeight="1" spans="1:13">
      <c r="A1177" s="29" t="s">
        <v>165</v>
      </c>
      <c r="B1177" s="30" t="s">
        <v>165</v>
      </c>
      <c r="C1177" s="700" t="s">
        <v>2204</v>
      </c>
      <c r="D1177" s="31" t="s">
        <v>2233</v>
      </c>
      <c r="E1177" s="30" t="s">
        <v>176</v>
      </c>
      <c r="F1177" s="60" t="s">
        <v>2232</v>
      </c>
      <c r="G1177" s="36">
        <v>0</v>
      </c>
      <c r="H1177" s="38">
        <v>0</v>
      </c>
      <c r="I1177" s="38"/>
      <c r="J1177" s="38"/>
      <c r="K1177" s="49" t="str">
        <f t="shared" si="55"/>
        <v/>
      </c>
      <c r="L1177" s="47" t="str">
        <f t="shared" si="56"/>
        <v>否</v>
      </c>
      <c r="M1177" s="47" t="str">
        <f t="shared" si="57"/>
        <v>否</v>
      </c>
    </row>
    <row r="1178" ht="24" customHeight="1" spans="1:13">
      <c r="A1178" s="29" t="s">
        <v>165</v>
      </c>
      <c r="B1178" s="30" t="s">
        <v>165</v>
      </c>
      <c r="C1178" s="700" t="s">
        <v>2204</v>
      </c>
      <c r="D1178" s="31" t="s">
        <v>2235</v>
      </c>
      <c r="E1178" s="30" t="s">
        <v>176</v>
      </c>
      <c r="F1178" s="60" t="s">
        <v>2234</v>
      </c>
      <c r="G1178" s="36">
        <v>0</v>
      </c>
      <c r="H1178" s="38">
        <v>0</v>
      </c>
      <c r="I1178" s="38"/>
      <c r="J1178" s="38"/>
      <c r="K1178" s="49" t="str">
        <f t="shared" si="55"/>
        <v/>
      </c>
      <c r="L1178" s="47" t="str">
        <f t="shared" si="56"/>
        <v>否</v>
      </c>
      <c r="M1178" s="47" t="str">
        <f t="shared" si="57"/>
        <v>否</v>
      </c>
    </row>
    <row r="1179" ht="19.5" customHeight="1" spans="1:13">
      <c r="A1179" s="29" t="s">
        <v>165</v>
      </c>
      <c r="B1179" s="30" t="s">
        <v>165</v>
      </c>
      <c r="C1179" s="700" t="s">
        <v>2204</v>
      </c>
      <c r="D1179" s="31" t="s">
        <v>2236</v>
      </c>
      <c r="E1179" s="30" t="s">
        <v>176</v>
      </c>
      <c r="F1179" s="60" t="s">
        <v>189</v>
      </c>
      <c r="G1179" s="36">
        <v>0</v>
      </c>
      <c r="H1179" s="38">
        <v>0</v>
      </c>
      <c r="I1179" s="38"/>
      <c r="J1179" s="38"/>
      <c r="K1179" s="49" t="str">
        <f t="shared" si="55"/>
        <v/>
      </c>
      <c r="L1179" s="47" t="str">
        <f t="shared" si="56"/>
        <v>否</v>
      </c>
      <c r="M1179" s="47" t="str">
        <f t="shared" si="57"/>
        <v>否</v>
      </c>
    </row>
    <row r="1180" ht="19.5" customHeight="1" spans="1:13">
      <c r="A1180" s="29" t="s">
        <v>165</v>
      </c>
      <c r="B1180" s="30"/>
      <c r="C1180" s="700" t="s">
        <v>2204</v>
      </c>
      <c r="D1180" s="31" t="s">
        <v>2238</v>
      </c>
      <c r="E1180" s="30" t="s">
        <v>176</v>
      </c>
      <c r="F1180" s="65" t="s">
        <v>2237</v>
      </c>
      <c r="G1180" s="36">
        <v>0</v>
      </c>
      <c r="H1180" s="38">
        <v>0</v>
      </c>
      <c r="I1180" s="38"/>
      <c r="J1180" s="38"/>
      <c r="K1180" s="49" t="str">
        <f t="shared" si="55"/>
        <v/>
      </c>
      <c r="L1180" s="47" t="str">
        <f t="shared" si="56"/>
        <v>否</v>
      </c>
      <c r="M1180" s="47" t="str">
        <f t="shared" si="57"/>
        <v>否</v>
      </c>
    </row>
    <row r="1181" ht="19.5" customHeight="1" spans="1:13">
      <c r="A1181" s="29" t="s">
        <v>165</v>
      </c>
      <c r="B1181" s="700" t="s">
        <v>2164</v>
      </c>
      <c r="C1181" s="30"/>
      <c r="D1181" s="31" t="s">
        <v>2240</v>
      </c>
      <c r="E1181" s="30"/>
      <c r="F1181" s="60" t="s">
        <v>2239</v>
      </c>
      <c r="G1181" s="36">
        <f>SUMIF($C1180:$C2480,$D1181,$G1180:$G2480)</f>
        <v>28705</v>
      </c>
      <c r="H1181" s="37" t="e">
        <f>VLOOKUP(F1181,#REF!,2,0)</f>
        <v>#REF!</v>
      </c>
      <c r="I1181" s="36"/>
      <c r="J1181" s="36">
        <f>VLOOKUP(F1181,'数据-全省决算数!'!$B:$C,2,0)</f>
        <v>15086</v>
      </c>
      <c r="K1181" s="49" t="str">
        <f t="shared" si="55"/>
        <v/>
      </c>
      <c r="L1181" s="47" t="e">
        <f t="shared" si="56"/>
        <v>#REF!</v>
      </c>
      <c r="M1181" s="47" t="str">
        <f t="shared" si="57"/>
        <v>是</v>
      </c>
    </row>
    <row r="1182" ht="19.5" customHeight="1" spans="1:13">
      <c r="A1182" s="29" t="s">
        <v>165</v>
      </c>
      <c r="B1182" s="30" t="s">
        <v>165</v>
      </c>
      <c r="C1182" s="700" t="s">
        <v>2240</v>
      </c>
      <c r="D1182" s="31" t="s">
        <v>2241</v>
      </c>
      <c r="E1182" s="30" t="s">
        <v>176</v>
      </c>
      <c r="F1182" s="60" t="s">
        <v>170</v>
      </c>
      <c r="G1182" s="36">
        <v>352</v>
      </c>
      <c r="H1182" s="38">
        <v>360</v>
      </c>
      <c r="I1182" s="38"/>
      <c r="J1182" s="38"/>
      <c r="K1182" s="53">
        <f t="shared" si="55"/>
        <v>0.023</v>
      </c>
      <c r="L1182" s="47" t="str">
        <f t="shared" si="56"/>
        <v>是</v>
      </c>
      <c r="M1182" s="47" t="str">
        <f t="shared" si="57"/>
        <v>否</v>
      </c>
    </row>
    <row r="1183" ht="19.5" customHeight="1" spans="1:13">
      <c r="A1183" s="29" t="s">
        <v>165</v>
      </c>
      <c r="B1183" s="30" t="s">
        <v>165</v>
      </c>
      <c r="C1183" s="700" t="s">
        <v>2240</v>
      </c>
      <c r="D1183" s="31" t="s">
        <v>2242</v>
      </c>
      <c r="E1183" s="30" t="s">
        <v>176</v>
      </c>
      <c r="F1183" s="60" t="s">
        <v>172</v>
      </c>
      <c r="G1183" s="36">
        <v>72</v>
      </c>
      <c r="H1183" s="38">
        <v>65</v>
      </c>
      <c r="I1183" s="38"/>
      <c r="J1183" s="38"/>
      <c r="K1183" s="49">
        <f t="shared" si="55"/>
        <v>-0.097</v>
      </c>
      <c r="L1183" s="47" t="str">
        <f t="shared" si="56"/>
        <v>是</v>
      </c>
      <c r="M1183" s="47" t="str">
        <f t="shared" si="57"/>
        <v>否</v>
      </c>
    </row>
    <row r="1184" ht="19.5" customHeight="1" spans="1:13">
      <c r="A1184" s="29" t="s">
        <v>165</v>
      </c>
      <c r="B1184" s="30" t="s">
        <v>165</v>
      </c>
      <c r="C1184" s="700" t="s">
        <v>2240</v>
      </c>
      <c r="D1184" s="31" t="s">
        <v>2243</v>
      </c>
      <c r="E1184" s="30" t="s">
        <v>176</v>
      </c>
      <c r="F1184" s="60" t="s">
        <v>174</v>
      </c>
      <c r="G1184" s="36">
        <v>37</v>
      </c>
      <c r="H1184" s="38">
        <v>37</v>
      </c>
      <c r="I1184" s="38"/>
      <c r="J1184" s="38"/>
      <c r="K1184" s="49">
        <f t="shared" si="55"/>
        <v>0</v>
      </c>
      <c r="L1184" s="47" t="str">
        <f t="shared" si="56"/>
        <v>是</v>
      </c>
      <c r="M1184" s="47" t="str">
        <f t="shared" si="57"/>
        <v>否</v>
      </c>
    </row>
    <row r="1185" ht="19.5" customHeight="1" spans="1:13">
      <c r="A1185" s="29" t="s">
        <v>165</v>
      </c>
      <c r="B1185" s="30"/>
      <c r="C1185" s="700" t="s">
        <v>2240</v>
      </c>
      <c r="D1185" s="31" t="s">
        <v>2245</v>
      </c>
      <c r="E1185" s="30" t="s">
        <v>176</v>
      </c>
      <c r="F1185" s="60" t="s">
        <v>2244</v>
      </c>
      <c r="G1185" s="36">
        <v>4573</v>
      </c>
      <c r="H1185" s="38">
        <v>5049</v>
      </c>
      <c r="I1185" s="38"/>
      <c r="J1185" s="38"/>
      <c r="K1185" s="49">
        <f t="shared" si="55"/>
        <v>0.104</v>
      </c>
      <c r="L1185" s="47" t="str">
        <f t="shared" si="56"/>
        <v>是</v>
      </c>
      <c r="M1185" s="47" t="str">
        <f t="shared" si="57"/>
        <v>否</v>
      </c>
    </row>
    <row r="1186" ht="19.5" customHeight="1" spans="1:13">
      <c r="A1186" s="29" t="s">
        <v>165</v>
      </c>
      <c r="B1186" s="30" t="s">
        <v>165</v>
      </c>
      <c r="C1186" s="700" t="s">
        <v>2240</v>
      </c>
      <c r="D1186" s="31" t="s">
        <v>2247</v>
      </c>
      <c r="E1186" s="30" t="s">
        <v>176</v>
      </c>
      <c r="F1186" s="60" t="s">
        <v>2246</v>
      </c>
      <c r="G1186" s="36">
        <v>0</v>
      </c>
      <c r="H1186" s="38">
        <v>0</v>
      </c>
      <c r="I1186" s="38"/>
      <c r="J1186" s="38"/>
      <c r="K1186" s="49" t="str">
        <f t="shared" si="55"/>
        <v/>
      </c>
      <c r="L1186" s="47" t="str">
        <f t="shared" si="56"/>
        <v>否</v>
      </c>
      <c r="M1186" s="47" t="str">
        <f t="shared" si="57"/>
        <v>否</v>
      </c>
    </row>
    <row r="1187" ht="19.5" customHeight="1" spans="1:13">
      <c r="A1187" s="29" t="s">
        <v>165</v>
      </c>
      <c r="B1187" s="30" t="s">
        <v>165</v>
      </c>
      <c r="C1187" s="700" t="s">
        <v>2240</v>
      </c>
      <c r="D1187" s="31" t="s">
        <v>2249</v>
      </c>
      <c r="E1187" s="30" t="s">
        <v>176</v>
      </c>
      <c r="F1187" s="60" t="s">
        <v>2248</v>
      </c>
      <c r="G1187" s="36">
        <v>0</v>
      </c>
      <c r="H1187" s="38">
        <v>22</v>
      </c>
      <c r="I1187" s="38"/>
      <c r="J1187" s="38"/>
      <c r="K1187" s="49" t="str">
        <f t="shared" si="55"/>
        <v/>
      </c>
      <c r="L1187" s="47" t="str">
        <f t="shared" si="56"/>
        <v>是</v>
      </c>
      <c r="M1187" s="47" t="str">
        <f t="shared" si="57"/>
        <v>否</v>
      </c>
    </row>
    <row r="1188" ht="19.5" customHeight="1" spans="1:13">
      <c r="A1188" s="29" t="s">
        <v>165</v>
      </c>
      <c r="B1188" s="30" t="s">
        <v>165</v>
      </c>
      <c r="C1188" s="700" t="s">
        <v>2240</v>
      </c>
      <c r="D1188" s="31" t="s">
        <v>2250</v>
      </c>
      <c r="E1188" s="30" t="s">
        <v>176</v>
      </c>
      <c r="F1188" s="60" t="s">
        <v>189</v>
      </c>
      <c r="G1188" s="36">
        <v>2294</v>
      </c>
      <c r="H1188" s="38">
        <v>2878</v>
      </c>
      <c r="I1188" s="38"/>
      <c r="J1188" s="38"/>
      <c r="K1188" s="49">
        <f t="shared" si="55"/>
        <v>0.255</v>
      </c>
      <c r="L1188" s="47" t="str">
        <f t="shared" si="56"/>
        <v>是</v>
      </c>
      <c r="M1188" s="47" t="str">
        <f t="shared" si="57"/>
        <v>否</v>
      </c>
    </row>
    <row r="1189" ht="19.5" customHeight="1" spans="1:13">
      <c r="A1189" s="29" t="s">
        <v>165</v>
      </c>
      <c r="B1189" s="30" t="s">
        <v>165</v>
      </c>
      <c r="C1189" s="700" t="s">
        <v>2240</v>
      </c>
      <c r="D1189" s="31" t="s">
        <v>2252</v>
      </c>
      <c r="E1189" s="30" t="s">
        <v>176</v>
      </c>
      <c r="F1189" s="65" t="s">
        <v>2251</v>
      </c>
      <c r="G1189" s="36">
        <v>21377</v>
      </c>
      <c r="H1189" s="38">
        <v>6674</v>
      </c>
      <c r="I1189" s="38"/>
      <c r="J1189" s="38"/>
      <c r="K1189" s="53">
        <f t="shared" si="55"/>
        <v>-0.688</v>
      </c>
      <c r="L1189" s="47" t="str">
        <f t="shared" si="56"/>
        <v>是</v>
      </c>
      <c r="M1189" s="47" t="str">
        <f t="shared" si="57"/>
        <v>否</v>
      </c>
    </row>
    <row r="1190" ht="19.5" customHeight="1" spans="1:13">
      <c r="A1190" s="29" t="s">
        <v>165</v>
      </c>
      <c r="B1190" s="700" t="s">
        <v>2164</v>
      </c>
      <c r="C1190" s="30"/>
      <c r="D1190" s="31" t="s">
        <v>2254</v>
      </c>
      <c r="E1190" s="30"/>
      <c r="F1190" s="60" t="s">
        <v>2253</v>
      </c>
      <c r="G1190" s="36">
        <f>SUMIF($C1189:$C2489,$D1190,$G1189:$G2489)</f>
        <v>39849</v>
      </c>
      <c r="H1190" s="37" t="e">
        <f>VLOOKUP(F1190,#REF!,2,0)</f>
        <v>#REF!</v>
      </c>
      <c r="I1190" s="36"/>
      <c r="J1190" s="36">
        <f>VLOOKUP(F1190,'数据-全省决算数!'!$B:$C,2,0)</f>
        <v>34011</v>
      </c>
      <c r="K1190" s="53" t="str">
        <f t="shared" si="55"/>
        <v/>
      </c>
      <c r="L1190" s="47" t="e">
        <f t="shared" si="56"/>
        <v>#REF!</v>
      </c>
      <c r="M1190" s="47" t="str">
        <f t="shared" si="57"/>
        <v>是</v>
      </c>
    </row>
    <row r="1191" ht="19.5" customHeight="1" spans="1:13">
      <c r="A1191" s="29" t="s">
        <v>165</v>
      </c>
      <c r="B1191" s="30" t="s">
        <v>165</v>
      </c>
      <c r="C1191" s="700" t="s">
        <v>2254</v>
      </c>
      <c r="D1191" s="50" t="s">
        <v>2255</v>
      </c>
      <c r="E1191" s="30" t="s">
        <v>176</v>
      </c>
      <c r="F1191" s="60" t="s">
        <v>170</v>
      </c>
      <c r="G1191" s="36">
        <v>5028</v>
      </c>
      <c r="H1191" s="38">
        <v>6325</v>
      </c>
      <c r="I1191" s="38"/>
      <c r="J1191" s="38"/>
      <c r="K1191" s="53">
        <f t="shared" si="55"/>
        <v>0.258</v>
      </c>
      <c r="L1191" s="47" t="str">
        <f t="shared" si="56"/>
        <v>是</v>
      </c>
      <c r="M1191" s="47" t="str">
        <f t="shared" si="57"/>
        <v>否</v>
      </c>
    </row>
    <row r="1192" ht="19.5" customHeight="1" spans="1:13">
      <c r="A1192" s="29" t="s">
        <v>165</v>
      </c>
      <c r="B1192" s="30" t="s">
        <v>165</v>
      </c>
      <c r="C1192" s="700" t="s">
        <v>2254</v>
      </c>
      <c r="D1192" s="50" t="s">
        <v>2256</v>
      </c>
      <c r="E1192" s="30" t="s">
        <v>176</v>
      </c>
      <c r="F1192" s="60" t="s">
        <v>172</v>
      </c>
      <c r="G1192" s="36">
        <v>498</v>
      </c>
      <c r="H1192" s="38">
        <v>413</v>
      </c>
      <c r="I1192" s="38"/>
      <c r="J1192" s="38"/>
      <c r="K1192" s="53">
        <f t="shared" si="55"/>
        <v>-0.171</v>
      </c>
      <c r="L1192" s="47" t="str">
        <f t="shared" si="56"/>
        <v>是</v>
      </c>
      <c r="M1192" s="47" t="str">
        <f t="shared" si="57"/>
        <v>否</v>
      </c>
    </row>
    <row r="1193" ht="19.5" customHeight="1" spans="1:13">
      <c r="A1193" s="29" t="s">
        <v>165</v>
      </c>
      <c r="B1193" s="30" t="s">
        <v>165</v>
      </c>
      <c r="C1193" s="700" t="s">
        <v>2254</v>
      </c>
      <c r="D1193" s="50" t="s">
        <v>2257</v>
      </c>
      <c r="E1193" s="30" t="s">
        <v>176</v>
      </c>
      <c r="F1193" s="60" t="s">
        <v>174</v>
      </c>
      <c r="G1193" s="36">
        <v>22</v>
      </c>
      <c r="H1193" s="38">
        <v>43</v>
      </c>
      <c r="I1193" s="38"/>
      <c r="J1193" s="38"/>
      <c r="K1193" s="53">
        <f t="shared" si="55"/>
        <v>0.955</v>
      </c>
      <c r="L1193" s="47" t="str">
        <f t="shared" si="56"/>
        <v>是</v>
      </c>
      <c r="M1193" s="47" t="str">
        <f t="shared" si="57"/>
        <v>否</v>
      </c>
    </row>
    <row r="1194" ht="19.5" customHeight="1" spans="1:13">
      <c r="A1194" s="29" t="s">
        <v>165</v>
      </c>
      <c r="B1194" s="30"/>
      <c r="C1194" s="700" t="s">
        <v>2254</v>
      </c>
      <c r="D1194" s="50" t="s">
        <v>2259</v>
      </c>
      <c r="E1194" s="30" t="s">
        <v>176</v>
      </c>
      <c r="F1194" s="60" t="s">
        <v>2258</v>
      </c>
      <c r="G1194" s="36">
        <v>928</v>
      </c>
      <c r="H1194" s="38">
        <v>1615</v>
      </c>
      <c r="I1194" s="38"/>
      <c r="J1194" s="38"/>
      <c r="K1194" s="53">
        <f t="shared" si="55"/>
        <v>0.74</v>
      </c>
      <c r="L1194" s="47" t="str">
        <f t="shared" si="56"/>
        <v>是</v>
      </c>
      <c r="M1194" s="47" t="str">
        <f t="shared" si="57"/>
        <v>否</v>
      </c>
    </row>
    <row r="1195" ht="19.5" customHeight="1" spans="1:13">
      <c r="A1195" s="29" t="s">
        <v>165</v>
      </c>
      <c r="B1195" s="30"/>
      <c r="C1195" s="700" t="s">
        <v>2254</v>
      </c>
      <c r="D1195" s="50" t="s">
        <v>2261</v>
      </c>
      <c r="E1195" s="30" t="s">
        <v>176</v>
      </c>
      <c r="F1195" s="60" t="s">
        <v>2260</v>
      </c>
      <c r="G1195" s="36">
        <v>1292</v>
      </c>
      <c r="H1195" s="38">
        <v>903</v>
      </c>
      <c r="I1195" s="38"/>
      <c r="J1195" s="38"/>
      <c r="K1195" s="53">
        <f t="shared" si="55"/>
        <v>-0.301</v>
      </c>
      <c r="L1195" s="47" t="str">
        <f t="shared" si="56"/>
        <v>是</v>
      </c>
      <c r="M1195" s="47" t="str">
        <f t="shared" si="57"/>
        <v>否</v>
      </c>
    </row>
    <row r="1196" ht="19.5" customHeight="1" spans="1:13">
      <c r="A1196" s="29" t="s">
        <v>165</v>
      </c>
      <c r="B1196" s="30"/>
      <c r="C1196" s="700" t="s">
        <v>2254</v>
      </c>
      <c r="D1196" s="50" t="s">
        <v>2263</v>
      </c>
      <c r="E1196" s="30" t="s">
        <v>176</v>
      </c>
      <c r="F1196" s="60" t="s">
        <v>2262</v>
      </c>
      <c r="G1196" s="36">
        <v>505</v>
      </c>
      <c r="H1196" s="38">
        <v>625</v>
      </c>
      <c r="I1196" s="38"/>
      <c r="J1196" s="38"/>
      <c r="K1196" s="53">
        <f t="shared" si="55"/>
        <v>0.238</v>
      </c>
      <c r="L1196" s="47" t="str">
        <f t="shared" si="56"/>
        <v>是</v>
      </c>
      <c r="M1196" s="47" t="str">
        <f t="shared" si="57"/>
        <v>否</v>
      </c>
    </row>
    <row r="1197" ht="19.5" customHeight="1" spans="1:13">
      <c r="A1197" s="29" t="s">
        <v>165</v>
      </c>
      <c r="B1197" s="30"/>
      <c r="C1197" s="700" t="s">
        <v>2254</v>
      </c>
      <c r="D1197" s="50" t="s">
        <v>2265</v>
      </c>
      <c r="E1197" s="30" t="s">
        <v>176</v>
      </c>
      <c r="F1197" s="60" t="s">
        <v>2264</v>
      </c>
      <c r="G1197" s="36">
        <v>27102</v>
      </c>
      <c r="H1197" s="38">
        <v>20206</v>
      </c>
      <c r="I1197" s="38"/>
      <c r="J1197" s="38"/>
      <c r="K1197" s="53">
        <f t="shared" si="55"/>
        <v>-0.254</v>
      </c>
      <c r="L1197" s="47" t="str">
        <f t="shared" si="56"/>
        <v>是</v>
      </c>
      <c r="M1197" s="47" t="str">
        <f t="shared" si="57"/>
        <v>否</v>
      </c>
    </row>
    <row r="1198" ht="19.5" customHeight="1" spans="1:13">
      <c r="A1198" s="29" t="s">
        <v>165</v>
      </c>
      <c r="B1198" s="30"/>
      <c r="C1198" s="700" t="s">
        <v>2254</v>
      </c>
      <c r="D1198" s="50" t="s">
        <v>2267</v>
      </c>
      <c r="E1198" s="30" t="s">
        <v>176</v>
      </c>
      <c r="F1198" s="60" t="s">
        <v>2266</v>
      </c>
      <c r="G1198" s="36">
        <v>90</v>
      </c>
      <c r="H1198" s="38">
        <v>-148</v>
      </c>
      <c r="I1198" s="38"/>
      <c r="J1198" s="38"/>
      <c r="K1198" s="53">
        <f t="shared" si="55"/>
        <v>-2.644</v>
      </c>
      <c r="L1198" s="47" t="str">
        <f t="shared" si="56"/>
        <v>是</v>
      </c>
      <c r="M1198" s="47" t="str">
        <f t="shared" si="57"/>
        <v>否</v>
      </c>
    </row>
    <row r="1199" ht="19.5" customHeight="1" spans="1:13">
      <c r="A1199" s="29" t="s">
        <v>165</v>
      </c>
      <c r="B1199" s="30"/>
      <c r="C1199" s="700" t="s">
        <v>2254</v>
      </c>
      <c r="D1199" s="50" t="s">
        <v>2269</v>
      </c>
      <c r="E1199" s="30" t="s">
        <v>176</v>
      </c>
      <c r="F1199" s="60" t="s">
        <v>2268</v>
      </c>
      <c r="G1199" s="36">
        <v>415</v>
      </c>
      <c r="H1199" s="38">
        <v>318</v>
      </c>
      <c r="I1199" s="38"/>
      <c r="J1199" s="38"/>
      <c r="K1199" s="53">
        <f t="shared" si="55"/>
        <v>-0.234</v>
      </c>
      <c r="L1199" s="47" t="str">
        <f t="shared" si="56"/>
        <v>是</v>
      </c>
      <c r="M1199" s="47" t="str">
        <f t="shared" si="57"/>
        <v>否</v>
      </c>
    </row>
    <row r="1200" ht="19.5" customHeight="1" spans="1:13">
      <c r="A1200" s="29" t="s">
        <v>165</v>
      </c>
      <c r="B1200" s="30" t="s">
        <v>165</v>
      </c>
      <c r="C1200" s="700" t="s">
        <v>2254</v>
      </c>
      <c r="D1200" s="50" t="s">
        <v>2271</v>
      </c>
      <c r="E1200" s="30" t="s">
        <v>176</v>
      </c>
      <c r="F1200" s="60" t="s">
        <v>2270</v>
      </c>
      <c r="G1200" s="36">
        <v>488</v>
      </c>
      <c r="H1200" s="38">
        <v>16</v>
      </c>
      <c r="I1200" s="38"/>
      <c r="J1200" s="38"/>
      <c r="K1200" s="53">
        <f t="shared" si="55"/>
        <v>-0.967</v>
      </c>
      <c r="L1200" s="47" t="str">
        <f t="shared" si="56"/>
        <v>是</v>
      </c>
      <c r="M1200" s="47" t="str">
        <f t="shared" si="57"/>
        <v>否</v>
      </c>
    </row>
    <row r="1201" ht="19.5" customHeight="1" spans="1:13">
      <c r="A1201" s="29"/>
      <c r="B1201" s="30"/>
      <c r="C1201" s="700" t="s">
        <v>2254</v>
      </c>
      <c r="D1201" s="699" t="s">
        <v>2273</v>
      </c>
      <c r="E1201" s="30" t="s">
        <v>176</v>
      </c>
      <c r="F1201" s="60" t="s">
        <v>2272</v>
      </c>
      <c r="G1201" s="36">
        <v>2550</v>
      </c>
      <c r="H1201" s="38">
        <v>3019</v>
      </c>
      <c r="I1201" s="38"/>
      <c r="J1201" s="38"/>
      <c r="K1201" s="53">
        <f t="shared" si="55"/>
        <v>0.184</v>
      </c>
      <c r="L1201" s="47" t="str">
        <f t="shared" si="56"/>
        <v>是</v>
      </c>
      <c r="M1201" s="47" t="str">
        <f t="shared" si="57"/>
        <v>否</v>
      </c>
    </row>
    <row r="1202" ht="19.5" customHeight="1" spans="1:13">
      <c r="A1202" s="29" t="s">
        <v>165</v>
      </c>
      <c r="B1202" s="30"/>
      <c r="C1202" s="700" t="s">
        <v>2254</v>
      </c>
      <c r="D1202" s="699" t="s">
        <v>2275</v>
      </c>
      <c r="E1202" s="30" t="s">
        <v>176</v>
      </c>
      <c r="F1202" s="65" t="s">
        <v>2274</v>
      </c>
      <c r="G1202" s="36">
        <v>931</v>
      </c>
      <c r="H1202" s="38">
        <v>638</v>
      </c>
      <c r="I1202" s="38"/>
      <c r="J1202" s="38"/>
      <c r="K1202" s="53">
        <f t="shared" si="55"/>
        <v>-0.315</v>
      </c>
      <c r="L1202" s="47" t="str">
        <f t="shared" si="56"/>
        <v>是</v>
      </c>
      <c r="M1202" s="47" t="str">
        <f t="shared" si="57"/>
        <v>否</v>
      </c>
    </row>
    <row r="1203" ht="19.5" customHeight="1" spans="1:13">
      <c r="A1203" s="29" t="s">
        <v>165</v>
      </c>
      <c r="B1203" s="700" t="s">
        <v>2164</v>
      </c>
      <c r="C1203" s="30" t="s">
        <v>165</v>
      </c>
      <c r="D1203" s="699" t="s">
        <v>2277</v>
      </c>
      <c r="E1203" s="30"/>
      <c r="F1203" s="60" t="s">
        <v>2276</v>
      </c>
      <c r="G1203" s="36">
        <f>SUMIF($C1202:$C2502,$D1203,$G1202:$G2502)</f>
        <v>18416</v>
      </c>
      <c r="H1203" s="37" t="e">
        <f>VLOOKUP(F1203,#REF!,2,0)</f>
        <v>#REF!</v>
      </c>
      <c r="I1203" s="36"/>
      <c r="J1203" s="36">
        <f>VLOOKUP(F1203,'数据-全省决算数!'!$B:$C,2,0)</f>
        <v>19790</v>
      </c>
      <c r="K1203" s="53" t="str">
        <f t="shared" si="55"/>
        <v/>
      </c>
      <c r="L1203" s="47" t="e">
        <f t="shared" si="56"/>
        <v>#REF!</v>
      </c>
      <c r="M1203" s="47" t="str">
        <f t="shared" si="57"/>
        <v>是</v>
      </c>
    </row>
    <row r="1204" ht="19.5" customHeight="1" spans="1:13">
      <c r="A1204" s="29" t="s">
        <v>165</v>
      </c>
      <c r="B1204" s="30"/>
      <c r="C1204" s="700" t="s">
        <v>2277</v>
      </c>
      <c r="D1204" s="699" t="s">
        <v>2278</v>
      </c>
      <c r="E1204" s="30" t="s">
        <v>176</v>
      </c>
      <c r="F1204" s="60" t="s">
        <v>170</v>
      </c>
      <c r="G1204" s="36">
        <v>2109</v>
      </c>
      <c r="H1204" s="38">
        <v>2165</v>
      </c>
      <c r="I1204" s="38"/>
      <c r="J1204" s="38"/>
      <c r="K1204" s="53">
        <f t="shared" si="55"/>
        <v>0.027</v>
      </c>
      <c r="L1204" s="47" t="str">
        <f t="shared" si="56"/>
        <v>是</v>
      </c>
      <c r="M1204" s="47" t="str">
        <f t="shared" si="57"/>
        <v>否</v>
      </c>
    </row>
    <row r="1205" ht="19.5" customHeight="1" spans="1:13">
      <c r="A1205" s="29" t="s">
        <v>165</v>
      </c>
      <c r="B1205" s="30"/>
      <c r="C1205" s="700" t="s">
        <v>2277</v>
      </c>
      <c r="D1205" s="699" t="s">
        <v>2279</v>
      </c>
      <c r="E1205" s="30" t="s">
        <v>176</v>
      </c>
      <c r="F1205" s="60" t="s">
        <v>172</v>
      </c>
      <c r="G1205" s="36">
        <v>292</v>
      </c>
      <c r="H1205" s="38">
        <v>118</v>
      </c>
      <c r="I1205" s="38"/>
      <c r="J1205" s="38"/>
      <c r="K1205" s="53">
        <f t="shared" si="55"/>
        <v>-0.596</v>
      </c>
      <c r="L1205" s="47" t="str">
        <f t="shared" si="56"/>
        <v>是</v>
      </c>
      <c r="M1205" s="47" t="str">
        <f t="shared" si="57"/>
        <v>否</v>
      </c>
    </row>
    <row r="1206" ht="19.5" customHeight="1" spans="1:13">
      <c r="A1206" s="29" t="s">
        <v>165</v>
      </c>
      <c r="B1206" s="30"/>
      <c r="C1206" s="700" t="s">
        <v>2277</v>
      </c>
      <c r="D1206" s="699" t="s">
        <v>2280</v>
      </c>
      <c r="E1206" s="30" t="s">
        <v>176</v>
      </c>
      <c r="F1206" s="60" t="s">
        <v>174</v>
      </c>
      <c r="G1206" s="36">
        <v>3</v>
      </c>
      <c r="H1206" s="38">
        <v>0</v>
      </c>
      <c r="I1206" s="38"/>
      <c r="J1206" s="38"/>
      <c r="K1206" s="53">
        <f t="shared" si="55"/>
        <v>-1</v>
      </c>
      <c r="L1206" s="47" t="str">
        <f t="shared" si="56"/>
        <v>是</v>
      </c>
      <c r="M1206" s="47" t="str">
        <f t="shared" si="57"/>
        <v>否</v>
      </c>
    </row>
    <row r="1207" ht="19.5" customHeight="1" spans="1:13">
      <c r="A1207" s="29" t="s">
        <v>165</v>
      </c>
      <c r="B1207" s="30"/>
      <c r="C1207" s="700" t="s">
        <v>2277</v>
      </c>
      <c r="D1207" s="699" t="s">
        <v>2282</v>
      </c>
      <c r="E1207" s="30" t="s">
        <v>176</v>
      </c>
      <c r="F1207" s="60" t="s">
        <v>2281</v>
      </c>
      <c r="G1207" s="36">
        <v>3186</v>
      </c>
      <c r="H1207" s="38">
        <v>3139</v>
      </c>
      <c r="I1207" s="38"/>
      <c r="J1207" s="38"/>
      <c r="K1207" s="49">
        <f t="shared" si="55"/>
        <v>-0.015</v>
      </c>
      <c r="L1207" s="47" t="str">
        <f t="shared" si="56"/>
        <v>是</v>
      </c>
      <c r="M1207" s="47" t="str">
        <f t="shared" si="57"/>
        <v>否</v>
      </c>
    </row>
    <row r="1208" ht="19.5" customHeight="1" spans="1:13">
      <c r="A1208" s="29" t="s">
        <v>165</v>
      </c>
      <c r="B1208" s="30"/>
      <c r="C1208" s="700" t="s">
        <v>2277</v>
      </c>
      <c r="D1208" s="699" t="s">
        <v>2284</v>
      </c>
      <c r="E1208" s="30" t="s">
        <v>176</v>
      </c>
      <c r="F1208" s="60" t="s">
        <v>2283</v>
      </c>
      <c r="G1208" s="36">
        <v>0</v>
      </c>
      <c r="H1208" s="38">
        <v>0</v>
      </c>
      <c r="I1208" s="38"/>
      <c r="J1208" s="38"/>
      <c r="K1208" s="49" t="str">
        <f t="shared" si="55"/>
        <v/>
      </c>
      <c r="L1208" s="47" t="str">
        <f t="shared" si="56"/>
        <v>否</v>
      </c>
      <c r="M1208" s="47" t="str">
        <f t="shared" si="57"/>
        <v>否</v>
      </c>
    </row>
    <row r="1209" ht="19.5" customHeight="1" spans="1:13">
      <c r="A1209" s="29"/>
      <c r="B1209" s="30"/>
      <c r="C1209" s="700" t="s">
        <v>2277</v>
      </c>
      <c r="D1209" s="699" t="s">
        <v>2286</v>
      </c>
      <c r="E1209" s="30" t="s">
        <v>176</v>
      </c>
      <c r="F1209" s="39" t="s">
        <v>2285</v>
      </c>
      <c r="G1209" s="36">
        <v>26</v>
      </c>
      <c r="H1209" s="38">
        <v>27</v>
      </c>
      <c r="I1209" s="38"/>
      <c r="J1209" s="38"/>
      <c r="K1209" s="49">
        <f t="shared" si="55"/>
        <v>0.038</v>
      </c>
      <c r="L1209" s="47" t="str">
        <f t="shared" si="56"/>
        <v>是</v>
      </c>
      <c r="M1209" s="47" t="str">
        <f t="shared" si="57"/>
        <v>否</v>
      </c>
    </row>
    <row r="1210" ht="19.5" customHeight="1" spans="1:13">
      <c r="A1210" s="29"/>
      <c r="B1210" s="30"/>
      <c r="C1210" s="700" t="s">
        <v>2277</v>
      </c>
      <c r="D1210" s="699" t="s">
        <v>2288</v>
      </c>
      <c r="E1210" s="30" t="s">
        <v>176</v>
      </c>
      <c r="F1210" s="39" t="s">
        <v>2287</v>
      </c>
      <c r="G1210" s="36">
        <v>416</v>
      </c>
      <c r="H1210" s="38">
        <v>83</v>
      </c>
      <c r="I1210" s="38"/>
      <c r="J1210" s="38"/>
      <c r="K1210" s="49">
        <f t="shared" si="55"/>
        <v>-0.8</v>
      </c>
      <c r="L1210" s="47" t="str">
        <f t="shared" si="56"/>
        <v>是</v>
      </c>
      <c r="M1210" s="47" t="str">
        <f t="shared" si="57"/>
        <v>否</v>
      </c>
    </row>
    <row r="1211" ht="19.5" customHeight="1" spans="1:13">
      <c r="A1211" s="29"/>
      <c r="B1211" s="30"/>
      <c r="C1211" s="700" t="s">
        <v>2277</v>
      </c>
      <c r="D1211" s="31" t="s">
        <v>2290</v>
      </c>
      <c r="E1211" s="30" t="s">
        <v>176</v>
      </c>
      <c r="F1211" s="39" t="s">
        <v>2289</v>
      </c>
      <c r="G1211" s="36">
        <v>293</v>
      </c>
      <c r="H1211" s="38">
        <v>477</v>
      </c>
      <c r="I1211" s="38"/>
      <c r="J1211" s="38"/>
      <c r="K1211" s="49">
        <f t="shared" si="55"/>
        <v>0.628</v>
      </c>
      <c r="L1211" s="47" t="str">
        <f t="shared" si="56"/>
        <v>是</v>
      </c>
      <c r="M1211" s="47" t="str">
        <f t="shared" si="57"/>
        <v>否</v>
      </c>
    </row>
    <row r="1212" ht="19.5" customHeight="1" spans="1:13">
      <c r="A1212" s="29"/>
      <c r="B1212" s="30"/>
      <c r="C1212" s="700" t="s">
        <v>2277</v>
      </c>
      <c r="D1212" s="31" t="s">
        <v>2292</v>
      </c>
      <c r="E1212" s="30" t="s">
        <v>176</v>
      </c>
      <c r="F1212" s="39" t="s">
        <v>2291</v>
      </c>
      <c r="G1212" s="36">
        <v>8016</v>
      </c>
      <c r="H1212" s="38">
        <v>9176</v>
      </c>
      <c r="I1212" s="38"/>
      <c r="J1212" s="38"/>
      <c r="K1212" s="49">
        <f t="shared" si="55"/>
        <v>0.145</v>
      </c>
      <c r="L1212" s="47" t="str">
        <f t="shared" si="56"/>
        <v>是</v>
      </c>
      <c r="M1212" s="47" t="str">
        <f t="shared" si="57"/>
        <v>否</v>
      </c>
    </row>
    <row r="1213" ht="19.5" customHeight="1" spans="1:13">
      <c r="A1213" s="29" t="s">
        <v>165</v>
      </c>
      <c r="B1213" s="30" t="s">
        <v>165</v>
      </c>
      <c r="C1213" s="700" t="s">
        <v>2277</v>
      </c>
      <c r="D1213" s="31" t="s">
        <v>2294</v>
      </c>
      <c r="E1213" s="30" t="s">
        <v>176</v>
      </c>
      <c r="F1213" s="39" t="s">
        <v>2293</v>
      </c>
      <c r="G1213" s="36">
        <v>405</v>
      </c>
      <c r="H1213" s="38">
        <v>448</v>
      </c>
      <c r="I1213" s="38"/>
      <c r="J1213" s="38"/>
      <c r="K1213" s="53">
        <f t="shared" si="55"/>
        <v>0.106</v>
      </c>
      <c r="L1213" s="47" t="str">
        <f t="shared" si="56"/>
        <v>是</v>
      </c>
      <c r="M1213" s="47" t="str">
        <f t="shared" si="57"/>
        <v>否</v>
      </c>
    </row>
    <row r="1214" ht="19.5" customHeight="1" spans="1:13">
      <c r="A1214" s="29" t="s">
        <v>165</v>
      </c>
      <c r="B1214" s="30" t="s">
        <v>165</v>
      </c>
      <c r="C1214" s="700" t="s">
        <v>2277</v>
      </c>
      <c r="D1214" s="31" t="s">
        <v>2296</v>
      </c>
      <c r="E1214" s="30" t="s">
        <v>176</v>
      </c>
      <c r="F1214" s="39" t="s">
        <v>2295</v>
      </c>
      <c r="G1214" s="36">
        <v>724</v>
      </c>
      <c r="H1214" s="38">
        <v>1546</v>
      </c>
      <c r="I1214" s="38"/>
      <c r="J1214" s="38"/>
      <c r="K1214" s="49">
        <f t="shared" si="55"/>
        <v>1.135</v>
      </c>
      <c r="L1214" s="47" t="str">
        <f t="shared" si="56"/>
        <v>是</v>
      </c>
      <c r="M1214" s="47" t="str">
        <f t="shared" si="57"/>
        <v>否</v>
      </c>
    </row>
    <row r="1215" ht="19.5" customHeight="1" spans="1:13">
      <c r="A1215" s="29" t="s">
        <v>165</v>
      </c>
      <c r="B1215" s="30" t="s">
        <v>165</v>
      </c>
      <c r="C1215" s="700" t="s">
        <v>2277</v>
      </c>
      <c r="D1215" s="31" t="s">
        <v>2298</v>
      </c>
      <c r="E1215" s="30" t="s">
        <v>176</v>
      </c>
      <c r="F1215" s="39" t="s">
        <v>2297</v>
      </c>
      <c r="G1215" s="36">
        <v>0</v>
      </c>
      <c r="H1215" s="38">
        <v>0</v>
      </c>
      <c r="I1215" s="38"/>
      <c r="J1215" s="38"/>
      <c r="K1215" s="49" t="str">
        <f t="shared" si="55"/>
        <v/>
      </c>
      <c r="L1215" s="47" t="str">
        <f t="shared" si="56"/>
        <v>否</v>
      </c>
      <c r="M1215" s="47" t="str">
        <f t="shared" si="57"/>
        <v>否</v>
      </c>
    </row>
    <row r="1216" ht="19.5" customHeight="1" spans="1:13">
      <c r="A1216" s="29" t="s">
        <v>165</v>
      </c>
      <c r="B1216" s="30" t="s">
        <v>165</v>
      </c>
      <c r="C1216" s="700" t="s">
        <v>2277</v>
      </c>
      <c r="D1216" s="31" t="s">
        <v>2300</v>
      </c>
      <c r="E1216" s="30" t="s">
        <v>176</v>
      </c>
      <c r="F1216" s="60" t="s">
        <v>2299</v>
      </c>
      <c r="G1216" s="36">
        <v>0</v>
      </c>
      <c r="H1216" s="38">
        <v>30</v>
      </c>
      <c r="I1216" s="38"/>
      <c r="J1216" s="38"/>
      <c r="K1216" s="49" t="str">
        <f t="shared" si="55"/>
        <v/>
      </c>
      <c r="L1216" s="47" t="str">
        <f t="shared" si="56"/>
        <v>是</v>
      </c>
      <c r="M1216" s="47" t="str">
        <f t="shared" si="57"/>
        <v>否</v>
      </c>
    </row>
    <row r="1217" ht="19.5" customHeight="1" spans="1:13">
      <c r="A1217" s="29" t="s">
        <v>165</v>
      </c>
      <c r="B1217" s="30" t="s">
        <v>165</v>
      </c>
      <c r="C1217" s="700" t="s">
        <v>2277</v>
      </c>
      <c r="D1217" s="31" t="s">
        <v>2302</v>
      </c>
      <c r="E1217" s="30" t="s">
        <v>176</v>
      </c>
      <c r="F1217" s="60" t="s">
        <v>2301</v>
      </c>
      <c r="G1217" s="36">
        <v>0</v>
      </c>
      <c r="H1217" s="38">
        <v>0</v>
      </c>
      <c r="I1217" s="38"/>
      <c r="J1217" s="38"/>
      <c r="K1217" s="49" t="str">
        <f t="shared" si="55"/>
        <v/>
      </c>
      <c r="L1217" s="47" t="str">
        <f t="shared" si="56"/>
        <v>否</v>
      </c>
      <c r="M1217" s="47" t="str">
        <f t="shared" si="57"/>
        <v>否</v>
      </c>
    </row>
    <row r="1218" ht="19.5" customHeight="1" spans="1:13">
      <c r="A1218" s="29" t="s">
        <v>165</v>
      </c>
      <c r="B1218" s="30" t="s">
        <v>165</v>
      </c>
      <c r="C1218" s="700" t="s">
        <v>2277</v>
      </c>
      <c r="D1218" s="31" t="s">
        <v>2304</v>
      </c>
      <c r="E1218" s="30" t="s">
        <v>176</v>
      </c>
      <c r="F1218" s="65" t="s">
        <v>2303</v>
      </c>
      <c r="G1218" s="36">
        <v>2946</v>
      </c>
      <c r="H1218" s="38">
        <v>2590</v>
      </c>
      <c r="I1218" s="38"/>
      <c r="J1218" s="38"/>
      <c r="K1218" s="49">
        <f t="shared" si="55"/>
        <v>-0.121</v>
      </c>
      <c r="L1218" s="47" t="str">
        <f t="shared" si="56"/>
        <v>是</v>
      </c>
      <c r="M1218" s="47" t="str">
        <f t="shared" si="57"/>
        <v>否</v>
      </c>
    </row>
    <row r="1219" ht="19.5" customHeight="1" spans="1:13">
      <c r="A1219" s="29" t="s">
        <v>165</v>
      </c>
      <c r="B1219" s="700" t="s">
        <v>2164</v>
      </c>
      <c r="C1219" s="30"/>
      <c r="D1219" s="31" t="s">
        <v>2306</v>
      </c>
      <c r="E1219" s="30" t="s">
        <v>176</v>
      </c>
      <c r="F1219" s="60" t="s">
        <v>2305</v>
      </c>
      <c r="G1219" s="36">
        <v>20</v>
      </c>
      <c r="H1219" s="37" t="e">
        <f>VLOOKUP(F1219,#REF!,2,0)</f>
        <v>#REF!</v>
      </c>
      <c r="I1219" s="36"/>
      <c r="J1219" s="36">
        <f>VLOOKUP(F1219,'数据-全省决算数!'!$B:$C,2,0)</f>
        <v>113</v>
      </c>
      <c r="K1219" s="49" t="str">
        <f t="shared" si="55"/>
        <v/>
      </c>
      <c r="L1219" s="47" t="e">
        <f t="shared" si="56"/>
        <v>#REF!</v>
      </c>
      <c r="M1219" s="47" t="str">
        <f t="shared" si="57"/>
        <v>是</v>
      </c>
    </row>
    <row r="1220" ht="19.5" customHeight="1" spans="1:13">
      <c r="A1220" s="29" t="s">
        <v>164</v>
      </c>
      <c r="B1220" s="30" t="s">
        <v>165</v>
      </c>
      <c r="C1220" s="30"/>
      <c r="D1220" s="31" t="s">
        <v>2308</v>
      </c>
      <c r="E1220" s="30"/>
      <c r="F1220" s="61" t="s">
        <v>2307</v>
      </c>
      <c r="G1220" s="33">
        <f>SUMIF($B1221:$B$1301,$D1220,$G1221:$G$1301)</f>
        <v>1648358</v>
      </c>
      <c r="H1220" s="37" t="e">
        <f>VLOOKUP(F1220,#REF!,2,0)</f>
        <v>#REF!</v>
      </c>
      <c r="I1220" s="45"/>
      <c r="J1220" s="36" t="e">
        <f>VLOOKUP(F1220,'数据-全省决算数!'!$B:$C,2,0)</f>
        <v>#N/A</v>
      </c>
      <c r="K1220" s="46" t="str">
        <f t="shared" ref="K1220:K1283" si="58">IF(ISERROR(H1220/G1220-1),"",H1220/G1220-1)</f>
        <v/>
      </c>
      <c r="L1220" s="47" t="e">
        <f t="shared" ref="L1220:L1283" si="59">IF(F1220&lt;&gt;"",IF(SUM(G1220:H1220)&lt;&gt;0,"是","否"),"空")</f>
        <v>#REF!</v>
      </c>
      <c r="M1220" s="47" t="str">
        <f t="shared" ref="M1220:M1283" si="60">IF(C1220&lt;&gt;"",IF(OR(LEFT(C1220,3)="205",LEFT(C1220,3)="206",LEFT(C1220,3)="207",LEFT(C1220,3)="208",LEFT(C1220,3)="210",LEFT(C1220,3)="213"),"是","否"),"是")</f>
        <v>是</v>
      </c>
    </row>
    <row r="1221" ht="19.5" customHeight="1" spans="1:13">
      <c r="A1221" s="29" t="s">
        <v>165</v>
      </c>
      <c r="B1221" s="700" t="s">
        <v>2308</v>
      </c>
      <c r="C1221" s="30"/>
      <c r="D1221" s="31" t="s">
        <v>2310</v>
      </c>
      <c r="E1221" s="30"/>
      <c r="F1221" s="60" t="s">
        <v>2309</v>
      </c>
      <c r="G1221" s="36">
        <f>SUMIF($C1220:$C2520,$D1221,$G1220:$G2520)</f>
        <v>1068210</v>
      </c>
      <c r="H1221" s="37" t="e">
        <f>VLOOKUP(F1221,#REF!,2,0)</f>
        <v>#REF!</v>
      </c>
      <c r="I1221" s="36"/>
      <c r="J1221" s="36">
        <f>VLOOKUP(F1221,'数据-全省决算数!'!$B:$C,2,0)</f>
        <v>1444908</v>
      </c>
      <c r="K1221" s="49" t="str">
        <f t="shared" si="58"/>
        <v/>
      </c>
      <c r="L1221" s="47" t="e">
        <f t="shared" si="59"/>
        <v>#REF!</v>
      </c>
      <c r="M1221" s="47" t="str">
        <f t="shared" si="60"/>
        <v>是</v>
      </c>
    </row>
    <row r="1222" ht="19.5" customHeight="1" spans="1:13">
      <c r="A1222" s="29" t="s">
        <v>165</v>
      </c>
      <c r="B1222" s="30" t="s">
        <v>165</v>
      </c>
      <c r="C1222" s="700" t="s">
        <v>2310</v>
      </c>
      <c r="D1222" s="31" t="s">
        <v>2312</v>
      </c>
      <c r="E1222" s="30" t="s">
        <v>176</v>
      </c>
      <c r="F1222" s="60" t="s">
        <v>2311</v>
      </c>
      <c r="G1222" s="36">
        <v>52779</v>
      </c>
      <c r="H1222" s="38">
        <v>20481</v>
      </c>
      <c r="I1222" s="38"/>
      <c r="J1222" s="38"/>
      <c r="K1222" s="49">
        <f t="shared" si="58"/>
        <v>-0.612</v>
      </c>
      <c r="L1222" s="47" t="str">
        <f t="shared" si="59"/>
        <v>是</v>
      </c>
      <c r="M1222" s="47" t="str">
        <f t="shared" si="60"/>
        <v>否</v>
      </c>
    </row>
    <row r="1223" ht="19.5" customHeight="1" spans="1:13">
      <c r="A1223" s="29" t="s">
        <v>165</v>
      </c>
      <c r="B1223" s="30" t="s">
        <v>165</v>
      </c>
      <c r="C1223" s="700" t="s">
        <v>2310</v>
      </c>
      <c r="D1223" s="31" t="s">
        <v>2314</v>
      </c>
      <c r="E1223" s="30" t="s">
        <v>176</v>
      </c>
      <c r="F1223" s="39" t="s">
        <v>2313</v>
      </c>
      <c r="G1223" s="36">
        <v>0</v>
      </c>
      <c r="H1223" s="38">
        <v>0</v>
      </c>
      <c r="I1223" s="38"/>
      <c r="J1223" s="38"/>
      <c r="K1223" s="49" t="str">
        <f t="shared" si="58"/>
        <v/>
      </c>
      <c r="L1223" s="47" t="str">
        <f t="shared" si="59"/>
        <v>否</v>
      </c>
      <c r="M1223" s="47" t="str">
        <f t="shared" si="60"/>
        <v>否</v>
      </c>
    </row>
    <row r="1224" ht="19.5" customHeight="1" spans="1:13">
      <c r="A1224" s="29" t="s">
        <v>165</v>
      </c>
      <c r="B1224" s="30" t="s">
        <v>165</v>
      </c>
      <c r="C1224" s="700" t="s">
        <v>2310</v>
      </c>
      <c r="D1224" s="31" t="s">
        <v>2316</v>
      </c>
      <c r="E1224" s="30" t="s">
        <v>176</v>
      </c>
      <c r="F1224" s="60" t="s">
        <v>2315</v>
      </c>
      <c r="G1224" s="36">
        <v>163473</v>
      </c>
      <c r="H1224" s="38">
        <v>266755</v>
      </c>
      <c r="I1224" s="38"/>
      <c r="J1224" s="38"/>
      <c r="K1224" s="49">
        <f t="shared" si="58"/>
        <v>0.632</v>
      </c>
      <c r="L1224" s="47" t="str">
        <f t="shared" si="59"/>
        <v>是</v>
      </c>
      <c r="M1224" s="47" t="str">
        <f t="shared" si="60"/>
        <v>否</v>
      </c>
    </row>
    <row r="1225" ht="19.5" customHeight="1" spans="1:13">
      <c r="A1225" s="29" t="s">
        <v>165</v>
      </c>
      <c r="B1225" s="30" t="s">
        <v>165</v>
      </c>
      <c r="C1225" s="700" t="s">
        <v>2310</v>
      </c>
      <c r="D1225" s="31" t="s">
        <v>2318</v>
      </c>
      <c r="E1225" s="30" t="s">
        <v>176</v>
      </c>
      <c r="F1225" s="60" t="s">
        <v>2317</v>
      </c>
      <c r="G1225" s="36">
        <v>0</v>
      </c>
      <c r="H1225" s="38">
        <v>0</v>
      </c>
      <c r="I1225" s="38"/>
      <c r="J1225" s="38"/>
      <c r="K1225" s="49" t="str">
        <f t="shared" si="58"/>
        <v/>
      </c>
      <c r="L1225" s="47" t="str">
        <f t="shared" si="59"/>
        <v>否</v>
      </c>
      <c r="M1225" s="47" t="str">
        <f t="shared" si="60"/>
        <v>否</v>
      </c>
    </row>
    <row r="1226" ht="19.5" customHeight="1" spans="1:13">
      <c r="A1226" s="29" t="s">
        <v>165</v>
      </c>
      <c r="B1226" s="30" t="s">
        <v>165</v>
      </c>
      <c r="C1226" s="700" t="s">
        <v>2310</v>
      </c>
      <c r="D1226" s="31" t="s">
        <v>2320</v>
      </c>
      <c r="E1226" s="30" t="s">
        <v>176</v>
      </c>
      <c r="F1226" s="60" t="s">
        <v>2319</v>
      </c>
      <c r="G1226" s="36">
        <v>289168</v>
      </c>
      <c r="H1226" s="38">
        <v>601405</v>
      </c>
      <c r="I1226" s="38"/>
      <c r="J1226" s="38"/>
      <c r="K1226" s="49">
        <f t="shared" si="58"/>
        <v>1.08</v>
      </c>
      <c r="L1226" s="47" t="str">
        <f t="shared" si="59"/>
        <v>是</v>
      </c>
      <c r="M1226" s="47" t="str">
        <f t="shared" si="60"/>
        <v>否</v>
      </c>
    </row>
    <row r="1227" ht="19.5" customHeight="1" spans="1:13">
      <c r="A1227" s="29" t="s">
        <v>165</v>
      </c>
      <c r="B1227" s="30" t="s">
        <v>165</v>
      </c>
      <c r="C1227" s="700" t="s">
        <v>2310</v>
      </c>
      <c r="D1227" s="31" t="s">
        <v>2322</v>
      </c>
      <c r="E1227" s="30" t="s">
        <v>176</v>
      </c>
      <c r="F1227" s="60" t="s">
        <v>2321</v>
      </c>
      <c r="G1227" s="36">
        <v>172875</v>
      </c>
      <c r="H1227" s="38">
        <v>192185</v>
      </c>
      <c r="I1227" s="38"/>
      <c r="J1227" s="38"/>
      <c r="K1227" s="49">
        <f t="shared" si="58"/>
        <v>0.112</v>
      </c>
      <c r="L1227" s="47" t="str">
        <f t="shared" si="59"/>
        <v>是</v>
      </c>
      <c r="M1227" s="47" t="str">
        <f t="shared" si="60"/>
        <v>否</v>
      </c>
    </row>
    <row r="1228" ht="19.5" customHeight="1" spans="1:13">
      <c r="A1228" s="29" t="s">
        <v>165</v>
      </c>
      <c r="B1228" s="30" t="s">
        <v>165</v>
      </c>
      <c r="C1228" s="700" t="s">
        <v>2310</v>
      </c>
      <c r="D1228" s="31" t="s">
        <v>2324</v>
      </c>
      <c r="E1228" s="30" t="s">
        <v>176</v>
      </c>
      <c r="F1228" s="60" t="s">
        <v>2323</v>
      </c>
      <c r="G1228" s="36">
        <v>18700</v>
      </c>
      <c r="H1228" s="38">
        <v>15079</v>
      </c>
      <c r="I1228" s="38"/>
      <c r="J1228" s="38"/>
      <c r="K1228" s="53">
        <f t="shared" si="58"/>
        <v>-0.194</v>
      </c>
      <c r="L1228" s="47" t="str">
        <f t="shared" si="59"/>
        <v>是</v>
      </c>
      <c r="M1228" s="47" t="str">
        <f t="shared" si="60"/>
        <v>否</v>
      </c>
    </row>
    <row r="1229" ht="19.5" customHeight="1" spans="1:13">
      <c r="A1229" s="29" t="s">
        <v>165</v>
      </c>
      <c r="B1229" s="30" t="s">
        <v>165</v>
      </c>
      <c r="C1229" s="700" t="s">
        <v>2310</v>
      </c>
      <c r="D1229" s="31" t="s">
        <v>2326</v>
      </c>
      <c r="E1229" s="30" t="s">
        <v>176</v>
      </c>
      <c r="F1229" s="69" t="s">
        <v>2325</v>
      </c>
      <c r="G1229" s="36">
        <v>371215</v>
      </c>
      <c r="H1229" s="38">
        <v>372085</v>
      </c>
      <c r="I1229" s="38"/>
      <c r="J1229" s="38"/>
      <c r="K1229" s="53">
        <f t="shared" si="58"/>
        <v>0.002</v>
      </c>
      <c r="L1229" s="47" t="str">
        <f t="shared" si="59"/>
        <v>是</v>
      </c>
      <c r="M1229" s="47" t="str">
        <f t="shared" si="60"/>
        <v>否</v>
      </c>
    </row>
    <row r="1230" ht="19.5" customHeight="1" spans="1:13">
      <c r="A1230" s="29" t="s">
        <v>165</v>
      </c>
      <c r="B1230" s="700" t="s">
        <v>2308</v>
      </c>
      <c r="C1230" s="30"/>
      <c r="D1230" s="31" t="s">
        <v>2328</v>
      </c>
      <c r="E1230" s="30"/>
      <c r="F1230" s="60" t="s">
        <v>2327</v>
      </c>
      <c r="G1230" s="36">
        <f>SUMIF($C1229:$C2529,$D1230,$G1229:$G2529)</f>
        <v>572612</v>
      </c>
      <c r="H1230" s="37" t="e">
        <f>VLOOKUP(F1230,#REF!,2,0)</f>
        <v>#REF!</v>
      </c>
      <c r="I1230" s="36"/>
      <c r="J1230" s="36">
        <f>VLOOKUP(F1230,'数据-全省决算数!'!$B:$C,2,0)</f>
        <v>657365</v>
      </c>
      <c r="K1230" s="49" t="str">
        <f t="shared" si="58"/>
        <v/>
      </c>
      <c r="L1230" s="47" t="e">
        <f t="shared" si="59"/>
        <v>#REF!</v>
      </c>
      <c r="M1230" s="47" t="str">
        <f t="shared" si="60"/>
        <v>是</v>
      </c>
    </row>
    <row r="1231" ht="19.5" customHeight="1" spans="1:13">
      <c r="A1231" s="29" t="s">
        <v>165</v>
      </c>
      <c r="B1231" s="30" t="s">
        <v>165</v>
      </c>
      <c r="C1231" s="700" t="s">
        <v>2328</v>
      </c>
      <c r="D1231" s="31" t="s">
        <v>2330</v>
      </c>
      <c r="E1231" s="30" t="s">
        <v>176</v>
      </c>
      <c r="F1231" s="60" t="s">
        <v>2329</v>
      </c>
      <c r="G1231" s="36">
        <v>512254</v>
      </c>
      <c r="H1231" s="38">
        <v>601663</v>
      </c>
      <c r="I1231" s="38"/>
      <c r="J1231" s="38"/>
      <c r="K1231" s="49">
        <f t="shared" si="58"/>
        <v>0.175</v>
      </c>
      <c r="L1231" s="47" t="str">
        <f t="shared" si="59"/>
        <v>是</v>
      </c>
      <c r="M1231" s="47" t="str">
        <f t="shared" si="60"/>
        <v>否</v>
      </c>
    </row>
    <row r="1232" ht="19.5" customHeight="1" spans="1:13">
      <c r="A1232" s="29" t="s">
        <v>165</v>
      </c>
      <c r="B1232" s="30" t="s">
        <v>165</v>
      </c>
      <c r="C1232" s="700" t="s">
        <v>2328</v>
      </c>
      <c r="D1232" s="31" t="s">
        <v>2332</v>
      </c>
      <c r="E1232" s="30" t="s">
        <v>176</v>
      </c>
      <c r="F1232" s="62" t="s">
        <v>2331</v>
      </c>
      <c r="G1232" s="36">
        <v>0</v>
      </c>
      <c r="H1232" s="38">
        <v>3134</v>
      </c>
      <c r="I1232" s="38"/>
      <c r="J1232" s="38"/>
      <c r="K1232" s="49" t="str">
        <f t="shared" si="58"/>
        <v/>
      </c>
      <c r="L1232" s="47" t="str">
        <f t="shared" si="59"/>
        <v>是</v>
      </c>
      <c r="M1232" s="47" t="str">
        <f t="shared" si="60"/>
        <v>否</v>
      </c>
    </row>
    <row r="1233" ht="19.5" customHeight="1" spans="1:13">
      <c r="A1233" s="29" t="s">
        <v>165</v>
      </c>
      <c r="B1233" s="30"/>
      <c r="C1233" s="700" t="s">
        <v>2328</v>
      </c>
      <c r="D1233" s="31" t="s">
        <v>2334</v>
      </c>
      <c r="E1233" s="30" t="s">
        <v>176</v>
      </c>
      <c r="F1233" s="65" t="s">
        <v>2333</v>
      </c>
      <c r="G1233" s="36">
        <v>60358</v>
      </c>
      <c r="H1233" s="38">
        <v>52476</v>
      </c>
      <c r="I1233" s="38"/>
      <c r="J1233" s="38"/>
      <c r="K1233" s="49">
        <f t="shared" si="58"/>
        <v>-0.131</v>
      </c>
      <c r="L1233" s="47" t="str">
        <f t="shared" si="59"/>
        <v>是</v>
      </c>
      <c r="M1233" s="47" t="str">
        <f t="shared" si="60"/>
        <v>否</v>
      </c>
    </row>
    <row r="1234" ht="19.5" customHeight="1" spans="1:13">
      <c r="A1234" s="29" t="s">
        <v>165</v>
      </c>
      <c r="B1234" s="700" t="s">
        <v>2308</v>
      </c>
      <c r="C1234" s="30"/>
      <c r="D1234" s="31" t="s">
        <v>2336</v>
      </c>
      <c r="E1234" s="30"/>
      <c r="F1234" s="39" t="s">
        <v>2335</v>
      </c>
      <c r="G1234" s="36">
        <f>SUMIF($C1233:$C2533,$D1234,$G1233:$G2533)</f>
        <v>7536</v>
      </c>
      <c r="H1234" s="37" t="e">
        <f>VLOOKUP(F1234,#REF!,2,0)</f>
        <v>#REF!</v>
      </c>
      <c r="I1234" s="36"/>
      <c r="J1234" s="36">
        <f>VLOOKUP(F1234,'数据-全省决算数!'!$B:$C,2,0)</f>
        <v>6975</v>
      </c>
      <c r="K1234" s="49" t="str">
        <f t="shared" si="58"/>
        <v/>
      </c>
      <c r="L1234" s="47" t="e">
        <f t="shared" si="59"/>
        <v>#REF!</v>
      </c>
      <c r="M1234" s="47" t="str">
        <f t="shared" si="60"/>
        <v>是</v>
      </c>
    </row>
    <row r="1235" ht="19.5" customHeight="1" spans="1:13">
      <c r="A1235" s="29" t="s">
        <v>165</v>
      </c>
      <c r="B1235" s="30" t="s">
        <v>165</v>
      </c>
      <c r="C1235" s="700" t="s">
        <v>2336</v>
      </c>
      <c r="D1235" s="31" t="s">
        <v>2338</v>
      </c>
      <c r="E1235" s="30" t="s">
        <v>176</v>
      </c>
      <c r="F1235" s="39" t="s">
        <v>2337</v>
      </c>
      <c r="G1235" s="36">
        <v>1834</v>
      </c>
      <c r="H1235" s="38">
        <v>2832</v>
      </c>
      <c r="I1235" s="38"/>
      <c r="J1235" s="38"/>
      <c r="K1235" s="49">
        <f t="shared" si="58"/>
        <v>0.544</v>
      </c>
      <c r="L1235" s="47" t="str">
        <f t="shared" si="59"/>
        <v>是</v>
      </c>
      <c r="M1235" s="47" t="str">
        <f t="shared" si="60"/>
        <v>否</v>
      </c>
    </row>
    <row r="1236" ht="19.5" customHeight="1" spans="1:13">
      <c r="A1236" s="29" t="s">
        <v>165</v>
      </c>
      <c r="B1236" s="30" t="s">
        <v>165</v>
      </c>
      <c r="C1236" s="700" t="s">
        <v>2336</v>
      </c>
      <c r="D1236" s="31" t="s">
        <v>2340</v>
      </c>
      <c r="E1236" s="30" t="s">
        <v>176</v>
      </c>
      <c r="F1236" s="68" t="s">
        <v>2339</v>
      </c>
      <c r="G1236" s="36">
        <v>5702</v>
      </c>
      <c r="H1236" s="38">
        <v>4143</v>
      </c>
      <c r="I1236" s="38"/>
      <c r="J1236" s="38"/>
      <c r="K1236" s="49">
        <f t="shared" si="58"/>
        <v>-0.273</v>
      </c>
      <c r="L1236" s="47" t="str">
        <f t="shared" si="59"/>
        <v>是</v>
      </c>
      <c r="M1236" s="47" t="str">
        <f t="shared" si="60"/>
        <v>否</v>
      </c>
    </row>
    <row r="1237" ht="19.5" customHeight="1" spans="1:13">
      <c r="A1237" s="29" t="s">
        <v>164</v>
      </c>
      <c r="B1237" s="30" t="s">
        <v>165</v>
      </c>
      <c r="C1237" s="30"/>
      <c r="D1237" s="31" t="s">
        <v>2342</v>
      </c>
      <c r="E1237" s="30"/>
      <c r="F1237" s="67" t="s">
        <v>2341</v>
      </c>
      <c r="G1237" s="33">
        <f>SUMIF($B1238:$B$1301,$D1237,$G1238:$G$1301)</f>
        <v>119313</v>
      </c>
      <c r="H1237" s="37" t="e">
        <f>VLOOKUP(F1237,#REF!,2,0)</f>
        <v>#REF!</v>
      </c>
      <c r="I1237" s="45"/>
      <c r="J1237" s="36" t="e">
        <f>VLOOKUP(F1237,'数据-全省决算数!'!$B:$C,2,0)</f>
        <v>#N/A</v>
      </c>
      <c r="K1237" s="46" t="str">
        <f t="shared" si="58"/>
        <v/>
      </c>
      <c r="L1237" s="47" t="e">
        <f t="shared" si="59"/>
        <v>#REF!</v>
      </c>
      <c r="M1237" s="47" t="str">
        <f t="shared" si="60"/>
        <v>是</v>
      </c>
    </row>
    <row r="1238" ht="19.5" customHeight="1" spans="1:13">
      <c r="A1238" s="29" t="s">
        <v>165</v>
      </c>
      <c r="B1238" s="700" t="s">
        <v>2342</v>
      </c>
      <c r="C1238" s="30"/>
      <c r="D1238" s="31" t="s">
        <v>2344</v>
      </c>
      <c r="E1238" s="30"/>
      <c r="F1238" s="62" t="s">
        <v>2343</v>
      </c>
      <c r="G1238" s="36">
        <f>SUMIF($C1237:$C2537,$D1238,$G1237:$G2537)</f>
        <v>92720</v>
      </c>
      <c r="H1238" s="37" t="e">
        <f>VLOOKUP(F1238,#REF!,2,0)</f>
        <v>#REF!</v>
      </c>
      <c r="I1238" s="36"/>
      <c r="J1238" s="36">
        <f>VLOOKUP(F1238,'数据-全省决算数!'!$B:$C,2,0)</f>
        <v>122586</v>
      </c>
      <c r="K1238" s="49" t="str">
        <f t="shared" si="58"/>
        <v/>
      </c>
      <c r="L1238" s="47" t="e">
        <f t="shared" si="59"/>
        <v>#REF!</v>
      </c>
      <c r="M1238" s="47" t="str">
        <f t="shared" si="60"/>
        <v>是</v>
      </c>
    </row>
    <row r="1239" ht="19.5" customHeight="1" spans="1:13">
      <c r="A1239" s="29" t="s">
        <v>165</v>
      </c>
      <c r="B1239" s="30" t="s">
        <v>165</v>
      </c>
      <c r="C1239" s="700" t="s">
        <v>2344</v>
      </c>
      <c r="D1239" s="31" t="s">
        <v>2345</v>
      </c>
      <c r="E1239" s="30" t="s">
        <v>176</v>
      </c>
      <c r="F1239" s="62" t="s">
        <v>170</v>
      </c>
      <c r="G1239" s="36">
        <v>11613</v>
      </c>
      <c r="H1239" s="38">
        <v>13998</v>
      </c>
      <c r="I1239" s="38"/>
      <c r="J1239" s="38"/>
      <c r="K1239" s="49">
        <f t="shared" si="58"/>
        <v>0.205</v>
      </c>
      <c r="L1239" s="47" t="str">
        <f t="shared" si="59"/>
        <v>是</v>
      </c>
      <c r="M1239" s="47" t="str">
        <f t="shared" si="60"/>
        <v>否</v>
      </c>
    </row>
    <row r="1240" ht="19.5" customHeight="1" spans="1:13">
      <c r="A1240" s="29" t="s">
        <v>165</v>
      </c>
      <c r="B1240" s="30" t="s">
        <v>165</v>
      </c>
      <c r="C1240" s="700" t="s">
        <v>2344</v>
      </c>
      <c r="D1240" s="31" t="s">
        <v>2346</v>
      </c>
      <c r="E1240" s="30" t="s">
        <v>176</v>
      </c>
      <c r="F1240" s="62" t="s">
        <v>172</v>
      </c>
      <c r="G1240" s="36">
        <v>2793</v>
      </c>
      <c r="H1240" s="38">
        <v>1260</v>
      </c>
      <c r="I1240" s="38"/>
      <c r="J1240" s="38"/>
      <c r="K1240" s="49">
        <f t="shared" si="58"/>
        <v>-0.549</v>
      </c>
      <c r="L1240" s="47" t="str">
        <f t="shared" si="59"/>
        <v>是</v>
      </c>
      <c r="M1240" s="47" t="str">
        <f t="shared" si="60"/>
        <v>否</v>
      </c>
    </row>
    <row r="1241" ht="19.5" customHeight="1" spans="1:13">
      <c r="A1241" s="29" t="s">
        <v>165</v>
      </c>
      <c r="B1241" s="30" t="s">
        <v>165</v>
      </c>
      <c r="C1241" s="700" t="s">
        <v>2344</v>
      </c>
      <c r="D1241" s="31" t="s">
        <v>2347</v>
      </c>
      <c r="E1241" s="30" t="s">
        <v>176</v>
      </c>
      <c r="F1241" s="62" t="s">
        <v>174</v>
      </c>
      <c r="G1241" s="36">
        <v>199</v>
      </c>
      <c r="H1241" s="38">
        <v>296</v>
      </c>
      <c r="I1241" s="38"/>
      <c r="J1241" s="38"/>
      <c r="K1241" s="49">
        <f t="shared" si="58"/>
        <v>0.487</v>
      </c>
      <c r="L1241" s="47" t="str">
        <f t="shared" si="59"/>
        <v>是</v>
      </c>
      <c r="M1241" s="47" t="str">
        <f t="shared" si="60"/>
        <v>否</v>
      </c>
    </row>
    <row r="1242" ht="19.5" customHeight="1" spans="1:13">
      <c r="A1242" s="29" t="s">
        <v>165</v>
      </c>
      <c r="B1242" s="30" t="s">
        <v>165</v>
      </c>
      <c r="C1242" s="700" t="s">
        <v>2344</v>
      </c>
      <c r="D1242" s="31" t="s">
        <v>2349</v>
      </c>
      <c r="E1242" s="30" t="s">
        <v>176</v>
      </c>
      <c r="F1242" s="62" t="s">
        <v>2348</v>
      </c>
      <c r="G1242" s="36">
        <v>20</v>
      </c>
      <c r="H1242" s="38">
        <v>5</v>
      </c>
      <c r="I1242" s="38"/>
      <c r="J1242" s="38"/>
      <c r="K1242" s="49">
        <f t="shared" si="58"/>
        <v>-0.75</v>
      </c>
      <c r="L1242" s="47" t="str">
        <f t="shared" si="59"/>
        <v>是</v>
      </c>
      <c r="M1242" s="47" t="str">
        <f t="shared" si="60"/>
        <v>否</v>
      </c>
    </row>
    <row r="1243" ht="19.5" customHeight="1" spans="1:13">
      <c r="A1243" s="29" t="s">
        <v>165</v>
      </c>
      <c r="B1243" s="30" t="s">
        <v>165</v>
      </c>
      <c r="C1243" s="700" t="s">
        <v>2344</v>
      </c>
      <c r="D1243" s="31" t="s">
        <v>2351</v>
      </c>
      <c r="E1243" s="30" t="s">
        <v>176</v>
      </c>
      <c r="F1243" s="62" t="s">
        <v>2350</v>
      </c>
      <c r="G1243" s="36">
        <v>262</v>
      </c>
      <c r="H1243" s="38">
        <v>191</v>
      </c>
      <c r="I1243" s="38"/>
      <c r="J1243" s="38"/>
      <c r="K1243" s="49">
        <f t="shared" si="58"/>
        <v>-0.271</v>
      </c>
      <c r="L1243" s="47" t="str">
        <f t="shared" si="59"/>
        <v>是</v>
      </c>
      <c r="M1243" s="47" t="str">
        <f t="shared" si="60"/>
        <v>否</v>
      </c>
    </row>
    <row r="1244" ht="19.5" customHeight="1" spans="1:13">
      <c r="A1244" s="29" t="s">
        <v>165</v>
      </c>
      <c r="B1244" s="30" t="s">
        <v>165</v>
      </c>
      <c r="C1244" s="700" t="s">
        <v>2344</v>
      </c>
      <c r="D1244" s="31" t="s">
        <v>2353</v>
      </c>
      <c r="E1244" s="30" t="s">
        <v>176</v>
      </c>
      <c r="F1244" s="62" t="s">
        <v>2352</v>
      </c>
      <c r="G1244" s="36">
        <v>697</v>
      </c>
      <c r="H1244" s="38">
        <v>989</v>
      </c>
      <c r="I1244" s="38"/>
      <c r="J1244" s="38"/>
      <c r="K1244" s="53">
        <f t="shared" si="58"/>
        <v>0.419</v>
      </c>
      <c r="L1244" s="47" t="str">
        <f t="shared" si="59"/>
        <v>是</v>
      </c>
      <c r="M1244" s="47" t="str">
        <f t="shared" si="60"/>
        <v>否</v>
      </c>
    </row>
    <row r="1245" ht="19.5" customHeight="1" spans="1:13">
      <c r="A1245" s="29" t="s">
        <v>165</v>
      </c>
      <c r="B1245" s="30" t="s">
        <v>165</v>
      </c>
      <c r="C1245" s="700" t="s">
        <v>2344</v>
      </c>
      <c r="D1245" s="31" t="s">
        <v>2355</v>
      </c>
      <c r="E1245" s="30" t="s">
        <v>176</v>
      </c>
      <c r="F1245" s="62" t="s">
        <v>2354</v>
      </c>
      <c r="G1245" s="36">
        <v>48</v>
      </c>
      <c r="H1245" s="38">
        <v>225</v>
      </c>
      <c r="I1245" s="38"/>
      <c r="J1245" s="38"/>
      <c r="K1245" s="53">
        <f t="shared" si="58"/>
        <v>3.688</v>
      </c>
      <c r="L1245" s="47" t="str">
        <f t="shared" si="59"/>
        <v>是</v>
      </c>
      <c r="M1245" s="47" t="str">
        <f t="shared" si="60"/>
        <v>否</v>
      </c>
    </row>
    <row r="1246" ht="19.5" customHeight="1" spans="1:13">
      <c r="A1246" s="29" t="s">
        <v>165</v>
      </c>
      <c r="B1246" s="30" t="s">
        <v>165</v>
      </c>
      <c r="C1246" s="700" t="s">
        <v>2344</v>
      </c>
      <c r="D1246" s="31" t="s">
        <v>2357</v>
      </c>
      <c r="E1246" s="30" t="s">
        <v>176</v>
      </c>
      <c r="F1246" s="62" t="s">
        <v>2356</v>
      </c>
      <c r="G1246" s="36">
        <v>5352</v>
      </c>
      <c r="H1246" s="38">
        <v>4704</v>
      </c>
      <c r="I1246" s="38"/>
      <c r="J1246" s="38"/>
      <c r="K1246" s="53">
        <f t="shared" si="58"/>
        <v>-0.121</v>
      </c>
      <c r="L1246" s="47" t="str">
        <f t="shared" si="59"/>
        <v>是</v>
      </c>
      <c r="M1246" s="47" t="str">
        <f t="shared" si="60"/>
        <v>否</v>
      </c>
    </row>
    <row r="1247" ht="19.5" customHeight="1" spans="1:13">
      <c r="A1247" s="29" t="s">
        <v>165</v>
      </c>
      <c r="B1247" s="30" t="s">
        <v>165</v>
      </c>
      <c r="C1247" s="700" t="s">
        <v>2344</v>
      </c>
      <c r="D1247" s="31" t="s">
        <v>2359</v>
      </c>
      <c r="E1247" s="30" t="s">
        <v>176</v>
      </c>
      <c r="F1247" s="62" t="s">
        <v>2358</v>
      </c>
      <c r="G1247" s="36">
        <v>0</v>
      </c>
      <c r="H1247" s="38">
        <v>1093</v>
      </c>
      <c r="I1247" s="38"/>
      <c r="J1247" s="38"/>
      <c r="K1247" s="49" t="str">
        <f t="shared" si="58"/>
        <v/>
      </c>
      <c r="L1247" s="47" t="str">
        <f t="shared" si="59"/>
        <v>是</v>
      </c>
      <c r="M1247" s="47" t="str">
        <f t="shared" si="60"/>
        <v>否</v>
      </c>
    </row>
    <row r="1248" ht="19.5" customHeight="1" spans="1:13">
      <c r="A1248" s="29" t="s">
        <v>165</v>
      </c>
      <c r="B1248" s="30" t="s">
        <v>165</v>
      </c>
      <c r="C1248" s="700" t="s">
        <v>2344</v>
      </c>
      <c r="D1248" s="31" t="s">
        <v>2361</v>
      </c>
      <c r="E1248" s="30" t="s">
        <v>176</v>
      </c>
      <c r="F1248" s="62" t="s">
        <v>2360</v>
      </c>
      <c r="G1248" s="36">
        <v>110</v>
      </c>
      <c r="H1248" s="38">
        <v>155</v>
      </c>
      <c r="I1248" s="38"/>
      <c r="J1248" s="38"/>
      <c r="K1248" s="49">
        <f t="shared" si="58"/>
        <v>0.409</v>
      </c>
      <c r="L1248" s="47" t="str">
        <f t="shared" si="59"/>
        <v>是</v>
      </c>
      <c r="M1248" s="47" t="str">
        <f t="shared" si="60"/>
        <v>否</v>
      </c>
    </row>
    <row r="1249" ht="19.5" customHeight="1" spans="1:13">
      <c r="A1249" s="29" t="s">
        <v>165</v>
      </c>
      <c r="B1249" s="30" t="s">
        <v>165</v>
      </c>
      <c r="C1249" s="700" t="s">
        <v>2344</v>
      </c>
      <c r="D1249" s="31" t="s">
        <v>2363</v>
      </c>
      <c r="E1249" s="30" t="s">
        <v>176</v>
      </c>
      <c r="F1249" s="62" t="s">
        <v>2362</v>
      </c>
      <c r="G1249" s="36">
        <v>56690</v>
      </c>
      <c r="H1249" s="38">
        <v>65986</v>
      </c>
      <c r="I1249" s="38"/>
      <c r="J1249" s="38"/>
      <c r="K1249" s="46">
        <f t="shared" si="58"/>
        <v>0.164</v>
      </c>
      <c r="L1249" s="47" t="str">
        <f t="shared" si="59"/>
        <v>是</v>
      </c>
      <c r="M1249" s="47" t="str">
        <f t="shared" si="60"/>
        <v>否</v>
      </c>
    </row>
    <row r="1250" ht="19.5" customHeight="1" spans="1:13">
      <c r="A1250" s="29" t="s">
        <v>165</v>
      </c>
      <c r="B1250" s="30" t="s">
        <v>165</v>
      </c>
      <c r="C1250" s="700" t="s">
        <v>2344</v>
      </c>
      <c r="D1250" s="31" t="s">
        <v>2365</v>
      </c>
      <c r="E1250" s="30" t="s">
        <v>176</v>
      </c>
      <c r="F1250" s="62" t="s">
        <v>2364</v>
      </c>
      <c r="G1250" s="36">
        <v>0</v>
      </c>
      <c r="H1250" s="38">
        <v>3035</v>
      </c>
      <c r="I1250" s="38"/>
      <c r="J1250" s="38"/>
      <c r="K1250" s="49" t="str">
        <f t="shared" si="58"/>
        <v/>
      </c>
      <c r="L1250" s="47" t="str">
        <f t="shared" si="59"/>
        <v>是</v>
      </c>
      <c r="M1250" s="47" t="str">
        <f t="shared" si="60"/>
        <v>否</v>
      </c>
    </row>
    <row r="1251" ht="19.5" customHeight="1" spans="1:13">
      <c r="A1251" s="29" t="s">
        <v>165</v>
      </c>
      <c r="B1251" s="30" t="s">
        <v>165</v>
      </c>
      <c r="C1251" s="700" t="s">
        <v>2344</v>
      </c>
      <c r="D1251" s="31" t="s">
        <v>2366</v>
      </c>
      <c r="E1251" s="30" t="s">
        <v>176</v>
      </c>
      <c r="F1251" s="62" t="s">
        <v>189</v>
      </c>
      <c r="G1251" s="36">
        <v>361</v>
      </c>
      <c r="H1251" s="38">
        <v>520</v>
      </c>
      <c r="I1251" s="38"/>
      <c r="J1251" s="38"/>
      <c r="K1251" s="49">
        <f t="shared" si="58"/>
        <v>0.44</v>
      </c>
      <c r="L1251" s="47" t="str">
        <f t="shared" si="59"/>
        <v>是</v>
      </c>
      <c r="M1251" s="47" t="str">
        <f t="shared" si="60"/>
        <v>否</v>
      </c>
    </row>
    <row r="1252" ht="19.5" customHeight="1" spans="1:13">
      <c r="A1252" s="29" t="s">
        <v>165</v>
      </c>
      <c r="B1252" s="30" t="s">
        <v>165</v>
      </c>
      <c r="C1252" s="700" t="s">
        <v>2344</v>
      </c>
      <c r="D1252" s="31" t="s">
        <v>2368</v>
      </c>
      <c r="E1252" s="30" t="s">
        <v>176</v>
      </c>
      <c r="F1252" s="69" t="s">
        <v>2367</v>
      </c>
      <c r="G1252" s="36">
        <v>14575</v>
      </c>
      <c r="H1252" s="38">
        <v>30138</v>
      </c>
      <c r="I1252" s="38"/>
      <c r="J1252" s="38"/>
      <c r="K1252" s="53">
        <f t="shared" si="58"/>
        <v>1.068</v>
      </c>
      <c r="L1252" s="47" t="str">
        <f t="shared" si="59"/>
        <v>是</v>
      </c>
      <c r="M1252" s="47" t="str">
        <f t="shared" si="60"/>
        <v>否</v>
      </c>
    </row>
    <row r="1253" ht="19.5" customHeight="1" spans="1:13">
      <c r="A1253" s="29" t="s">
        <v>165</v>
      </c>
      <c r="B1253" s="700" t="s">
        <v>2342</v>
      </c>
      <c r="C1253" s="30" t="s">
        <v>165</v>
      </c>
      <c r="D1253" s="31" t="s">
        <v>2370</v>
      </c>
      <c r="E1253" s="30"/>
      <c r="F1253" s="62" t="s">
        <v>2369</v>
      </c>
      <c r="G1253" s="36">
        <f>SUMIF($C1252:$C2552,$D1253,$G1252:$G2552)</f>
        <v>489</v>
      </c>
      <c r="H1253" s="37" t="e">
        <f>VLOOKUP(F1253,#REF!,2,0)</f>
        <v>#REF!</v>
      </c>
      <c r="I1253" s="36"/>
      <c r="J1253" s="36">
        <f>VLOOKUP(F1253,'数据-全省决算数!'!$B:$C,2,0)</f>
        <v>1140</v>
      </c>
      <c r="K1253" s="49" t="str">
        <f t="shared" si="58"/>
        <v/>
      </c>
      <c r="L1253" s="47" t="e">
        <f t="shared" si="59"/>
        <v>#REF!</v>
      </c>
      <c r="M1253" s="47" t="str">
        <f t="shared" si="60"/>
        <v>是</v>
      </c>
    </row>
    <row r="1254" ht="19.5" customHeight="1" spans="1:13">
      <c r="A1254" s="29" t="s">
        <v>165</v>
      </c>
      <c r="B1254" s="30" t="s">
        <v>165</v>
      </c>
      <c r="C1254" s="700" t="s">
        <v>2370</v>
      </c>
      <c r="D1254" s="31" t="s">
        <v>2371</v>
      </c>
      <c r="E1254" s="30" t="s">
        <v>176</v>
      </c>
      <c r="F1254" s="62" t="s">
        <v>170</v>
      </c>
      <c r="G1254" s="36">
        <v>330</v>
      </c>
      <c r="H1254" s="38">
        <v>524</v>
      </c>
      <c r="I1254" s="38"/>
      <c r="J1254" s="38"/>
      <c r="K1254" s="53">
        <f t="shared" si="58"/>
        <v>0.588</v>
      </c>
      <c r="L1254" s="47" t="str">
        <f t="shared" si="59"/>
        <v>是</v>
      </c>
      <c r="M1254" s="47" t="str">
        <f t="shared" si="60"/>
        <v>否</v>
      </c>
    </row>
    <row r="1255" ht="19.5" customHeight="1" spans="1:13">
      <c r="A1255" s="29" t="s">
        <v>165</v>
      </c>
      <c r="B1255" s="30" t="s">
        <v>165</v>
      </c>
      <c r="C1255" s="700" t="s">
        <v>2370</v>
      </c>
      <c r="D1255" s="31" t="s">
        <v>2372</v>
      </c>
      <c r="E1255" s="30" t="s">
        <v>176</v>
      </c>
      <c r="F1255" s="62" t="s">
        <v>172</v>
      </c>
      <c r="G1255" s="36">
        <v>50</v>
      </c>
      <c r="H1255" s="38">
        <v>118</v>
      </c>
      <c r="I1255" s="38"/>
      <c r="J1255" s="38"/>
      <c r="K1255" s="49">
        <f t="shared" si="58"/>
        <v>1.36</v>
      </c>
      <c r="L1255" s="47" t="str">
        <f t="shared" si="59"/>
        <v>是</v>
      </c>
      <c r="M1255" s="47" t="str">
        <f t="shared" si="60"/>
        <v>否</v>
      </c>
    </row>
    <row r="1256" ht="19.5" customHeight="1" spans="1:13">
      <c r="A1256" s="29" t="s">
        <v>165</v>
      </c>
      <c r="B1256" s="30" t="s">
        <v>165</v>
      </c>
      <c r="C1256" s="700" t="s">
        <v>2370</v>
      </c>
      <c r="D1256" s="31" t="s">
        <v>2373</v>
      </c>
      <c r="E1256" s="30" t="s">
        <v>176</v>
      </c>
      <c r="F1256" s="62" t="s">
        <v>174</v>
      </c>
      <c r="G1256" s="36">
        <v>0</v>
      </c>
      <c r="H1256" s="38">
        <v>0</v>
      </c>
      <c r="I1256" s="38"/>
      <c r="J1256" s="38"/>
      <c r="K1256" s="49" t="str">
        <f t="shared" si="58"/>
        <v/>
      </c>
      <c r="L1256" s="47" t="str">
        <f t="shared" si="59"/>
        <v>否</v>
      </c>
      <c r="M1256" s="47" t="str">
        <f t="shared" si="60"/>
        <v>否</v>
      </c>
    </row>
    <row r="1257" ht="19.5" customHeight="1" spans="1:13">
      <c r="A1257" s="29" t="s">
        <v>165</v>
      </c>
      <c r="B1257" s="30" t="s">
        <v>165</v>
      </c>
      <c r="C1257" s="700" t="s">
        <v>2370</v>
      </c>
      <c r="D1257" s="31" t="s">
        <v>2375</v>
      </c>
      <c r="E1257" s="30" t="s">
        <v>176</v>
      </c>
      <c r="F1257" s="62" t="s">
        <v>2374</v>
      </c>
      <c r="G1257" s="36">
        <v>0</v>
      </c>
      <c r="H1257" s="38">
        <v>0</v>
      </c>
      <c r="I1257" s="38"/>
      <c r="J1257" s="38"/>
      <c r="K1257" s="49" t="str">
        <f t="shared" si="58"/>
        <v/>
      </c>
      <c r="L1257" s="47" t="str">
        <f t="shared" si="59"/>
        <v>否</v>
      </c>
      <c r="M1257" s="47" t="str">
        <f t="shared" si="60"/>
        <v>否</v>
      </c>
    </row>
    <row r="1258" ht="19.5" customHeight="1" spans="1:13">
      <c r="A1258" s="29" t="s">
        <v>165</v>
      </c>
      <c r="B1258" s="30" t="s">
        <v>165</v>
      </c>
      <c r="C1258" s="700" t="s">
        <v>2370</v>
      </c>
      <c r="D1258" s="31" t="s">
        <v>2377</v>
      </c>
      <c r="E1258" s="30" t="s">
        <v>176</v>
      </c>
      <c r="F1258" s="62" t="s">
        <v>2376</v>
      </c>
      <c r="G1258" s="36">
        <v>0</v>
      </c>
      <c r="H1258" s="38">
        <v>0</v>
      </c>
      <c r="I1258" s="38"/>
      <c r="J1258" s="38"/>
      <c r="K1258" s="49" t="str">
        <f t="shared" si="58"/>
        <v/>
      </c>
      <c r="L1258" s="47" t="str">
        <f t="shared" si="59"/>
        <v>否</v>
      </c>
      <c r="M1258" s="47" t="str">
        <f t="shared" si="60"/>
        <v>否</v>
      </c>
    </row>
    <row r="1259" ht="19.5" customHeight="1" spans="1:13">
      <c r="A1259" s="29" t="s">
        <v>165</v>
      </c>
      <c r="B1259" s="30" t="s">
        <v>165</v>
      </c>
      <c r="C1259" s="700" t="s">
        <v>2370</v>
      </c>
      <c r="D1259" s="31" t="s">
        <v>2379</v>
      </c>
      <c r="E1259" s="30" t="s">
        <v>176</v>
      </c>
      <c r="F1259" s="62" t="s">
        <v>2378</v>
      </c>
      <c r="G1259" s="36">
        <v>0</v>
      </c>
      <c r="H1259" s="38">
        <v>0</v>
      </c>
      <c r="I1259" s="38"/>
      <c r="J1259" s="38"/>
      <c r="K1259" s="49" t="str">
        <f t="shared" si="58"/>
        <v/>
      </c>
      <c r="L1259" s="47" t="str">
        <f t="shared" si="59"/>
        <v>否</v>
      </c>
      <c r="M1259" s="47" t="str">
        <f t="shared" si="60"/>
        <v>否</v>
      </c>
    </row>
    <row r="1260" ht="19.5" customHeight="1" spans="1:13">
      <c r="A1260" s="29" t="s">
        <v>165</v>
      </c>
      <c r="B1260" s="30" t="s">
        <v>165</v>
      </c>
      <c r="C1260" s="700" t="s">
        <v>2370</v>
      </c>
      <c r="D1260" s="31" t="s">
        <v>2381</v>
      </c>
      <c r="E1260" s="30" t="s">
        <v>176</v>
      </c>
      <c r="F1260" s="62" t="s">
        <v>2380</v>
      </c>
      <c r="G1260" s="36">
        <v>0</v>
      </c>
      <c r="H1260" s="38">
        <v>0</v>
      </c>
      <c r="I1260" s="38"/>
      <c r="J1260" s="38"/>
      <c r="K1260" s="49" t="str">
        <f t="shared" si="58"/>
        <v/>
      </c>
      <c r="L1260" s="47" t="str">
        <f t="shared" si="59"/>
        <v>否</v>
      </c>
      <c r="M1260" s="47" t="str">
        <f t="shared" si="60"/>
        <v>否</v>
      </c>
    </row>
    <row r="1261" ht="19.5" customHeight="1" spans="1:13">
      <c r="A1261" s="29" t="s">
        <v>165</v>
      </c>
      <c r="B1261" s="30" t="s">
        <v>165</v>
      </c>
      <c r="C1261" s="700" t="s">
        <v>2370</v>
      </c>
      <c r="D1261" s="31" t="s">
        <v>2383</v>
      </c>
      <c r="E1261" s="30" t="s">
        <v>176</v>
      </c>
      <c r="F1261" s="62" t="s">
        <v>2382</v>
      </c>
      <c r="G1261" s="36">
        <v>0</v>
      </c>
      <c r="H1261" s="38">
        <v>0</v>
      </c>
      <c r="I1261" s="38"/>
      <c r="J1261" s="38"/>
      <c r="K1261" s="53" t="str">
        <f t="shared" si="58"/>
        <v/>
      </c>
      <c r="L1261" s="47" t="str">
        <f t="shared" si="59"/>
        <v>否</v>
      </c>
      <c r="M1261" s="47" t="str">
        <f t="shared" si="60"/>
        <v>否</v>
      </c>
    </row>
    <row r="1262" ht="19.5" customHeight="1" spans="1:13">
      <c r="A1262" s="29" t="s">
        <v>165</v>
      </c>
      <c r="B1262" s="30"/>
      <c r="C1262" s="700" t="s">
        <v>2370</v>
      </c>
      <c r="D1262" s="31" t="s">
        <v>2385</v>
      </c>
      <c r="E1262" s="30" t="s">
        <v>176</v>
      </c>
      <c r="F1262" s="62" t="s">
        <v>2384</v>
      </c>
      <c r="G1262" s="36">
        <v>0</v>
      </c>
      <c r="H1262" s="38">
        <v>0</v>
      </c>
      <c r="I1262" s="38"/>
      <c r="J1262" s="38"/>
      <c r="K1262" s="49" t="str">
        <f t="shared" si="58"/>
        <v/>
      </c>
      <c r="L1262" s="47" t="str">
        <f t="shared" si="59"/>
        <v>否</v>
      </c>
      <c r="M1262" s="47" t="str">
        <f t="shared" si="60"/>
        <v>否</v>
      </c>
    </row>
    <row r="1263" ht="19.5" customHeight="1" spans="1:13">
      <c r="A1263" s="29" t="s">
        <v>165</v>
      </c>
      <c r="B1263" s="30" t="s">
        <v>165</v>
      </c>
      <c r="C1263" s="700" t="s">
        <v>2370</v>
      </c>
      <c r="D1263" s="31" t="s">
        <v>2387</v>
      </c>
      <c r="E1263" s="30" t="s">
        <v>176</v>
      </c>
      <c r="F1263" s="62" t="s">
        <v>2386</v>
      </c>
      <c r="G1263" s="36">
        <v>4</v>
      </c>
      <c r="H1263" s="38">
        <v>494</v>
      </c>
      <c r="I1263" s="38"/>
      <c r="J1263" s="38"/>
      <c r="K1263" s="49">
        <f t="shared" si="58"/>
        <v>122.5</v>
      </c>
      <c r="L1263" s="47" t="str">
        <f t="shared" si="59"/>
        <v>是</v>
      </c>
      <c r="M1263" s="47" t="str">
        <f t="shared" si="60"/>
        <v>否</v>
      </c>
    </row>
    <row r="1264" ht="19.5" customHeight="1" spans="1:13">
      <c r="A1264" s="29" t="s">
        <v>165</v>
      </c>
      <c r="B1264" s="30" t="s">
        <v>165</v>
      </c>
      <c r="C1264" s="700" t="s">
        <v>2370</v>
      </c>
      <c r="D1264" s="31" t="s">
        <v>2389</v>
      </c>
      <c r="E1264" s="30" t="s">
        <v>176</v>
      </c>
      <c r="F1264" s="62" t="s">
        <v>2388</v>
      </c>
      <c r="G1264" s="36">
        <v>0</v>
      </c>
      <c r="H1264" s="38">
        <v>0</v>
      </c>
      <c r="I1264" s="38"/>
      <c r="J1264" s="38"/>
      <c r="K1264" s="49" t="str">
        <f t="shared" si="58"/>
        <v/>
      </c>
      <c r="L1264" s="47" t="str">
        <f t="shared" si="59"/>
        <v>否</v>
      </c>
      <c r="M1264" s="47" t="str">
        <f t="shared" si="60"/>
        <v>否</v>
      </c>
    </row>
    <row r="1265" ht="19.5" customHeight="1" spans="1:13">
      <c r="A1265" s="29" t="s">
        <v>165</v>
      </c>
      <c r="B1265" s="30" t="s">
        <v>165</v>
      </c>
      <c r="C1265" s="700" t="s">
        <v>2370</v>
      </c>
      <c r="D1265" s="31" t="s">
        <v>2390</v>
      </c>
      <c r="E1265" s="30" t="s">
        <v>176</v>
      </c>
      <c r="F1265" s="62" t="s">
        <v>189</v>
      </c>
      <c r="G1265" s="36">
        <v>0</v>
      </c>
      <c r="H1265" s="38">
        <v>0</v>
      </c>
      <c r="I1265" s="38"/>
      <c r="J1265" s="38"/>
      <c r="K1265" s="49" t="str">
        <f t="shared" si="58"/>
        <v/>
      </c>
      <c r="L1265" s="47" t="str">
        <f t="shared" si="59"/>
        <v>否</v>
      </c>
      <c r="M1265" s="47" t="str">
        <f t="shared" si="60"/>
        <v>否</v>
      </c>
    </row>
    <row r="1266" ht="19.5" customHeight="1" spans="1:13">
      <c r="A1266" s="29" t="s">
        <v>165</v>
      </c>
      <c r="B1266" s="30" t="s">
        <v>165</v>
      </c>
      <c r="C1266" s="700" t="s">
        <v>2370</v>
      </c>
      <c r="D1266" s="31" t="s">
        <v>2392</v>
      </c>
      <c r="E1266" s="30" t="s">
        <v>176</v>
      </c>
      <c r="F1266" s="68" t="s">
        <v>2391</v>
      </c>
      <c r="G1266" s="36">
        <v>105</v>
      </c>
      <c r="H1266" s="38">
        <v>4</v>
      </c>
      <c r="I1266" s="38"/>
      <c r="J1266" s="38"/>
      <c r="K1266" s="49">
        <f t="shared" si="58"/>
        <v>-0.962</v>
      </c>
      <c r="L1266" s="47" t="str">
        <f t="shared" si="59"/>
        <v>是</v>
      </c>
      <c r="M1266" s="47" t="str">
        <f t="shared" si="60"/>
        <v>否</v>
      </c>
    </row>
    <row r="1267" ht="19.5" customHeight="1" spans="1:13">
      <c r="A1267" s="29" t="s">
        <v>165</v>
      </c>
      <c r="B1267" s="701" t="s">
        <v>2342</v>
      </c>
      <c r="C1267" s="66"/>
      <c r="D1267" s="697" t="s">
        <v>2394</v>
      </c>
      <c r="E1267" s="30"/>
      <c r="F1267" s="67" t="s">
        <v>2393</v>
      </c>
      <c r="G1267" s="45">
        <f>SUMIF($C1266:$C2566,$D1267,$G1266:$G2566)</f>
        <v>0</v>
      </c>
      <c r="H1267" s="45">
        <f>SUMIF($C1266:$C$1301,$D1267,$H1266:$H$1301)</f>
        <v>0</v>
      </c>
      <c r="I1267" s="45"/>
      <c r="J1267" s="45"/>
      <c r="K1267" s="46" t="str">
        <f t="shared" si="58"/>
        <v/>
      </c>
      <c r="L1267" s="47" t="str">
        <f t="shared" si="59"/>
        <v>否</v>
      </c>
      <c r="M1267" s="47" t="str">
        <f t="shared" si="60"/>
        <v>是</v>
      </c>
    </row>
    <row r="1268" ht="19.5" customHeight="1" spans="1:13">
      <c r="A1268" s="29" t="s">
        <v>165</v>
      </c>
      <c r="B1268" s="66" t="s">
        <v>165</v>
      </c>
      <c r="C1268" s="697" t="s">
        <v>2394</v>
      </c>
      <c r="D1268" s="697" t="s">
        <v>2396</v>
      </c>
      <c r="E1268" s="30" t="s">
        <v>176</v>
      </c>
      <c r="F1268" s="62" t="s">
        <v>2395</v>
      </c>
      <c r="G1268" s="36">
        <v>0</v>
      </c>
      <c r="H1268" s="38">
        <v>0</v>
      </c>
      <c r="I1268" s="38"/>
      <c r="J1268" s="38"/>
      <c r="K1268" s="49" t="str">
        <f t="shared" si="58"/>
        <v/>
      </c>
      <c r="L1268" s="47" t="str">
        <f t="shared" si="59"/>
        <v>否</v>
      </c>
      <c r="M1268" s="47" t="str">
        <f t="shared" si="60"/>
        <v>否</v>
      </c>
    </row>
    <row r="1269" ht="19.5" customHeight="1" spans="1:13">
      <c r="A1269" s="29" t="s">
        <v>165</v>
      </c>
      <c r="B1269" s="66" t="s">
        <v>165</v>
      </c>
      <c r="C1269" s="697" t="s">
        <v>2394</v>
      </c>
      <c r="D1269" s="697" t="s">
        <v>2398</v>
      </c>
      <c r="E1269" s="30" t="s">
        <v>176</v>
      </c>
      <c r="F1269" s="62" t="s">
        <v>2397</v>
      </c>
      <c r="G1269" s="36">
        <v>0</v>
      </c>
      <c r="H1269" s="38">
        <v>0</v>
      </c>
      <c r="I1269" s="38"/>
      <c r="J1269" s="38"/>
      <c r="K1269" s="49" t="str">
        <f t="shared" si="58"/>
        <v/>
      </c>
      <c r="L1269" s="47" t="str">
        <f t="shared" si="59"/>
        <v>否</v>
      </c>
      <c r="M1269" s="47" t="str">
        <f t="shared" si="60"/>
        <v>否</v>
      </c>
    </row>
    <row r="1270" ht="19.5" customHeight="1" spans="1:13">
      <c r="A1270" s="29" t="s">
        <v>165</v>
      </c>
      <c r="B1270" s="66" t="s">
        <v>165</v>
      </c>
      <c r="C1270" s="697" t="s">
        <v>2394</v>
      </c>
      <c r="D1270" s="697" t="s">
        <v>2400</v>
      </c>
      <c r="E1270" s="30" t="s">
        <v>176</v>
      </c>
      <c r="F1270" s="62" t="s">
        <v>2399</v>
      </c>
      <c r="G1270" s="36">
        <v>0</v>
      </c>
      <c r="H1270" s="38">
        <v>0</v>
      </c>
      <c r="I1270" s="38"/>
      <c r="J1270" s="38"/>
      <c r="K1270" s="49" t="str">
        <f t="shared" si="58"/>
        <v/>
      </c>
      <c r="L1270" s="47" t="str">
        <f t="shared" si="59"/>
        <v>否</v>
      </c>
      <c r="M1270" s="47" t="str">
        <f t="shared" si="60"/>
        <v>否</v>
      </c>
    </row>
    <row r="1271" ht="19.5" customHeight="1" spans="1:13">
      <c r="A1271" s="29" t="s">
        <v>165</v>
      </c>
      <c r="B1271" s="66" t="s">
        <v>165</v>
      </c>
      <c r="C1271" s="697" t="s">
        <v>2394</v>
      </c>
      <c r="D1271" s="697" t="s">
        <v>2402</v>
      </c>
      <c r="E1271" s="30" t="s">
        <v>176</v>
      </c>
      <c r="F1271" s="62" t="s">
        <v>2401</v>
      </c>
      <c r="G1271" s="36">
        <v>0</v>
      </c>
      <c r="H1271" s="38">
        <v>0</v>
      </c>
      <c r="I1271" s="38"/>
      <c r="J1271" s="38"/>
      <c r="K1271" s="49" t="str">
        <f t="shared" si="58"/>
        <v/>
      </c>
      <c r="L1271" s="47" t="str">
        <f t="shared" si="59"/>
        <v>否</v>
      </c>
      <c r="M1271" s="47" t="str">
        <f t="shared" si="60"/>
        <v>否</v>
      </c>
    </row>
    <row r="1272" ht="19.5" customHeight="1" spans="1:13">
      <c r="A1272" s="29" t="s">
        <v>165</v>
      </c>
      <c r="B1272" s="66" t="s">
        <v>165</v>
      </c>
      <c r="C1272" s="697" t="s">
        <v>2394</v>
      </c>
      <c r="D1272" s="697" t="s">
        <v>2404</v>
      </c>
      <c r="E1272" s="30" t="s">
        <v>176</v>
      </c>
      <c r="F1272" s="68" t="s">
        <v>2403</v>
      </c>
      <c r="G1272" s="36">
        <v>0</v>
      </c>
      <c r="H1272" s="38">
        <v>0</v>
      </c>
      <c r="I1272" s="38"/>
      <c r="J1272" s="38"/>
      <c r="K1272" s="49" t="str">
        <f t="shared" si="58"/>
        <v/>
      </c>
      <c r="L1272" s="47" t="str">
        <f t="shared" si="59"/>
        <v>否</v>
      </c>
      <c r="M1272" s="47" t="str">
        <f t="shared" si="60"/>
        <v>否</v>
      </c>
    </row>
    <row r="1273" ht="19.5" customHeight="1" spans="1:13">
      <c r="A1273" s="29" t="s">
        <v>165</v>
      </c>
      <c r="B1273" s="701" t="s">
        <v>2342</v>
      </c>
      <c r="C1273" s="66"/>
      <c r="D1273" s="697" t="s">
        <v>2406</v>
      </c>
      <c r="E1273" s="30"/>
      <c r="F1273" s="62" t="s">
        <v>2405</v>
      </c>
      <c r="G1273" s="36">
        <f>SUMIF($C1272:$C2572,$D1273,$G1272:$G2572)</f>
        <v>16067</v>
      </c>
      <c r="H1273" s="37" t="e">
        <f>VLOOKUP(F1273,#REF!,2,0)</f>
        <v>#REF!</v>
      </c>
      <c r="I1273" s="36"/>
      <c r="J1273" s="36">
        <f>VLOOKUP(F1273,'数据-全省决算数!'!$B:$C,2,0)</f>
        <v>35792</v>
      </c>
      <c r="K1273" s="49" t="str">
        <f t="shared" si="58"/>
        <v/>
      </c>
      <c r="L1273" s="47" t="e">
        <f t="shared" si="59"/>
        <v>#REF!</v>
      </c>
      <c r="M1273" s="47" t="str">
        <f t="shared" si="60"/>
        <v>是</v>
      </c>
    </row>
    <row r="1274" ht="19.5" customHeight="1" spans="1:13">
      <c r="A1274" s="29" t="s">
        <v>165</v>
      </c>
      <c r="B1274" s="66" t="s">
        <v>165</v>
      </c>
      <c r="C1274" s="697" t="s">
        <v>2406</v>
      </c>
      <c r="D1274" s="697" t="s">
        <v>2408</v>
      </c>
      <c r="E1274" s="30" t="s">
        <v>176</v>
      </c>
      <c r="F1274" s="62" t="s">
        <v>4498</v>
      </c>
      <c r="G1274" s="36">
        <v>5150</v>
      </c>
      <c r="H1274" s="38">
        <v>3594</v>
      </c>
      <c r="I1274" s="38"/>
      <c r="J1274" s="38"/>
      <c r="K1274" s="49">
        <f t="shared" si="58"/>
        <v>-0.302</v>
      </c>
      <c r="L1274" s="47" t="str">
        <f t="shared" si="59"/>
        <v>是</v>
      </c>
      <c r="M1274" s="47" t="str">
        <f t="shared" si="60"/>
        <v>否</v>
      </c>
    </row>
    <row r="1275" ht="19.5" customHeight="1" spans="1:13">
      <c r="A1275" s="29" t="s">
        <v>165</v>
      </c>
      <c r="B1275" s="66" t="s">
        <v>165</v>
      </c>
      <c r="C1275" s="697" t="s">
        <v>2406</v>
      </c>
      <c r="D1275" s="697" t="s">
        <v>2410</v>
      </c>
      <c r="E1275" s="30" t="s">
        <v>176</v>
      </c>
      <c r="F1275" s="62" t="s">
        <v>2409</v>
      </c>
      <c r="G1275" s="36">
        <v>647</v>
      </c>
      <c r="H1275" s="38">
        <v>3085</v>
      </c>
      <c r="I1275" s="38"/>
      <c r="J1275" s="38"/>
      <c r="K1275" s="49">
        <f t="shared" si="58"/>
        <v>3.768</v>
      </c>
      <c r="L1275" s="47" t="str">
        <f t="shared" si="59"/>
        <v>是</v>
      </c>
      <c r="M1275" s="47" t="str">
        <f t="shared" si="60"/>
        <v>否</v>
      </c>
    </row>
    <row r="1276" ht="19.5" customHeight="1" spans="1:13">
      <c r="A1276" s="29" t="s">
        <v>165</v>
      </c>
      <c r="B1276" s="66"/>
      <c r="C1276" s="697" t="s">
        <v>2406</v>
      </c>
      <c r="D1276" s="697" t="s">
        <v>2412</v>
      </c>
      <c r="E1276" s="30" t="s">
        <v>176</v>
      </c>
      <c r="F1276" s="62" t="s">
        <v>4499</v>
      </c>
      <c r="G1276" s="36">
        <v>8044</v>
      </c>
      <c r="H1276" s="38">
        <v>25099</v>
      </c>
      <c r="I1276" s="38"/>
      <c r="J1276" s="38"/>
      <c r="K1276" s="53">
        <f t="shared" si="58"/>
        <v>2.12</v>
      </c>
      <c r="L1276" s="47" t="str">
        <f t="shared" si="59"/>
        <v>是</v>
      </c>
      <c r="M1276" s="47" t="str">
        <f t="shared" si="60"/>
        <v>否</v>
      </c>
    </row>
    <row r="1277" ht="19.5" customHeight="1" spans="1:13">
      <c r="A1277" s="29" t="s">
        <v>165</v>
      </c>
      <c r="B1277" s="66" t="s">
        <v>165</v>
      </c>
      <c r="C1277" s="697" t="s">
        <v>2406</v>
      </c>
      <c r="D1277" s="697" t="s">
        <v>2414</v>
      </c>
      <c r="E1277" s="30" t="s">
        <v>176</v>
      </c>
      <c r="F1277" s="62" t="s">
        <v>2413</v>
      </c>
      <c r="G1277" s="36">
        <v>0</v>
      </c>
      <c r="H1277" s="38">
        <v>0</v>
      </c>
      <c r="I1277" s="38"/>
      <c r="J1277" s="38"/>
      <c r="K1277" s="49" t="str">
        <f t="shared" si="58"/>
        <v/>
      </c>
      <c r="L1277" s="47" t="str">
        <f t="shared" si="59"/>
        <v>否</v>
      </c>
      <c r="M1277" s="47" t="str">
        <f t="shared" si="60"/>
        <v>否</v>
      </c>
    </row>
    <row r="1278" ht="19.5" customHeight="1" spans="1:13">
      <c r="A1278" s="29" t="s">
        <v>165</v>
      </c>
      <c r="B1278" s="66" t="s">
        <v>165</v>
      </c>
      <c r="C1278" s="697" t="s">
        <v>2406</v>
      </c>
      <c r="D1278" s="697" t="s">
        <v>2416</v>
      </c>
      <c r="E1278" s="30" t="s">
        <v>176</v>
      </c>
      <c r="F1278" s="68" t="s">
        <v>2415</v>
      </c>
      <c r="G1278" s="36">
        <v>2226</v>
      </c>
      <c r="H1278" s="38">
        <v>4014</v>
      </c>
      <c r="I1278" s="38"/>
      <c r="J1278" s="38"/>
      <c r="K1278" s="49">
        <f t="shared" si="58"/>
        <v>0.803</v>
      </c>
      <c r="L1278" s="47" t="str">
        <f t="shared" si="59"/>
        <v>是</v>
      </c>
      <c r="M1278" s="47" t="str">
        <f t="shared" si="60"/>
        <v>否</v>
      </c>
    </row>
    <row r="1279" ht="19.5" customHeight="1" spans="1:13">
      <c r="A1279" s="29" t="s">
        <v>165</v>
      </c>
      <c r="B1279" s="701" t="s">
        <v>2342</v>
      </c>
      <c r="C1279" s="66"/>
      <c r="D1279" s="697" t="s">
        <v>2418</v>
      </c>
      <c r="E1279" s="30"/>
      <c r="F1279" s="62" t="s">
        <v>2417</v>
      </c>
      <c r="G1279" s="36">
        <f>SUMIF($C1278:$C2578,$D1279,$G1278:$G2578)</f>
        <v>10037</v>
      </c>
      <c r="H1279" s="37" t="e">
        <f>VLOOKUP(F1279,#REF!,2,0)</f>
        <v>#REF!</v>
      </c>
      <c r="I1279" s="36"/>
      <c r="J1279" s="36">
        <f>VLOOKUP(F1279,'数据-全省决算数!'!$B:$C,2,0)</f>
        <v>16661</v>
      </c>
      <c r="K1279" s="53" t="str">
        <f t="shared" si="58"/>
        <v/>
      </c>
      <c r="L1279" s="47" t="e">
        <f t="shared" si="59"/>
        <v>#REF!</v>
      </c>
      <c r="M1279" s="47" t="str">
        <f t="shared" si="60"/>
        <v>是</v>
      </c>
    </row>
    <row r="1280" ht="19.5" customHeight="1" spans="1:13">
      <c r="A1280" s="29" t="s">
        <v>165</v>
      </c>
      <c r="B1280" s="66" t="s">
        <v>165</v>
      </c>
      <c r="C1280" s="697" t="s">
        <v>2418</v>
      </c>
      <c r="D1280" s="697" t="s">
        <v>2420</v>
      </c>
      <c r="E1280" s="30" t="s">
        <v>176</v>
      </c>
      <c r="F1280" s="62" t="s">
        <v>2419</v>
      </c>
      <c r="G1280" s="36">
        <v>0</v>
      </c>
      <c r="H1280" s="38">
        <v>0</v>
      </c>
      <c r="I1280" s="38"/>
      <c r="J1280" s="38"/>
      <c r="K1280" s="49" t="str">
        <f t="shared" si="58"/>
        <v/>
      </c>
      <c r="L1280" s="47" t="str">
        <f t="shared" si="59"/>
        <v>否</v>
      </c>
      <c r="M1280" s="47" t="str">
        <f t="shared" si="60"/>
        <v>否</v>
      </c>
    </row>
    <row r="1281" ht="19.5" customHeight="1" spans="1:13">
      <c r="A1281" s="29" t="s">
        <v>165</v>
      </c>
      <c r="B1281" s="66" t="s">
        <v>165</v>
      </c>
      <c r="C1281" s="697" t="s">
        <v>2418</v>
      </c>
      <c r="D1281" s="697" t="s">
        <v>2422</v>
      </c>
      <c r="E1281" s="30" t="s">
        <v>176</v>
      </c>
      <c r="F1281" s="62" t="s">
        <v>2421</v>
      </c>
      <c r="G1281" s="36">
        <v>5691</v>
      </c>
      <c r="H1281" s="38">
        <v>9063</v>
      </c>
      <c r="I1281" s="38"/>
      <c r="J1281" s="38"/>
      <c r="K1281" s="49">
        <f t="shared" si="58"/>
        <v>0.593</v>
      </c>
      <c r="L1281" s="47" t="str">
        <f t="shared" si="59"/>
        <v>是</v>
      </c>
      <c r="M1281" s="47" t="str">
        <f t="shared" si="60"/>
        <v>否</v>
      </c>
    </row>
    <row r="1282" ht="19.5" customHeight="1" spans="1:13">
      <c r="A1282" s="29" t="s">
        <v>165</v>
      </c>
      <c r="B1282" s="66" t="s">
        <v>165</v>
      </c>
      <c r="C1282" s="697" t="s">
        <v>2418</v>
      </c>
      <c r="D1282" s="697" t="s">
        <v>2424</v>
      </c>
      <c r="E1282" s="30" t="s">
        <v>176</v>
      </c>
      <c r="F1282" s="62" t="s">
        <v>2423</v>
      </c>
      <c r="G1282" s="36">
        <v>1055</v>
      </c>
      <c r="H1282" s="38">
        <v>673</v>
      </c>
      <c r="I1282" s="38"/>
      <c r="J1282" s="38"/>
      <c r="K1282" s="49">
        <f t="shared" si="58"/>
        <v>-0.362</v>
      </c>
      <c r="L1282" s="47" t="str">
        <f t="shared" si="59"/>
        <v>是</v>
      </c>
      <c r="M1282" s="47" t="str">
        <f t="shared" si="60"/>
        <v>否</v>
      </c>
    </row>
    <row r="1283" ht="19.5" customHeight="1" spans="1:13">
      <c r="A1283" s="29" t="s">
        <v>165</v>
      </c>
      <c r="B1283" s="66" t="s">
        <v>165</v>
      </c>
      <c r="C1283" s="697" t="s">
        <v>2418</v>
      </c>
      <c r="D1283" s="697" t="s">
        <v>2426</v>
      </c>
      <c r="E1283" s="30" t="s">
        <v>176</v>
      </c>
      <c r="F1283" s="39" t="s">
        <v>2425</v>
      </c>
      <c r="G1283" s="36">
        <v>3204</v>
      </c>
      <c r="H1283" s="38">
        <v>6676</v>
      </c>
      <c r="I1283" s="38"/>
      <c r="J1283" s="38"/>
      <c r="K1283" s="49">
        <f t="shared" si="58"/>
        <v>1.084</v>
      </c>
      <c r="L1283" s="47" t="str">
        <f t="shared" si="59"/>
        <v>是</v>
      </c>
      <c r="M1283" s="47" t="str">
        <f t="shared" si="60"/>
        <v>否</v>
      </c>
    </row>
    <row r="1284" ht="19.5" customHeight="1" spans="1:13">
      <c r="A1284" s="29" t="s">
        <v>165</v>
      </c>
      <c r="B1284" s="66" t="s">
        <v>165</v>
      </c>
      <c r="C1284" s="697" t="s">
        <v>2418</v>
      </c>
      <c r="D1284" s="697" t="s">
        <v>2428</v>
      </c>
      <c r="E1284" s="30" t="s">
        <v>176</v>
      </c>
      <c r="F1284" s="62" t="s">
        <v>2427</v>
      </c>
      <c r="G1284" s="36">
        <v>0</v>
      </c>
      <c r="H1284" s="38">
        <v>0</v>
      </c>
      <c r="I1284" s="38"/>
      <c r="J1284" s="38"/>
      <c r="K1284" s="49" t="str">
        <f t="shared" ref="K1284:K1301" si="61">IF(ISERROR(H1284/G1284-1),"",H1284/G1284-1)</f>
        <v/>
      </c>
      <c r="L1284" s="47" t="str">
        <f t="shared" ref="L1284:L1303" si="62">IF(F1284&lt;&gt;"",IF(SUM(G1284:H1284)&lt;&gt;0,"是","否"),"空")</f>
        <v>否</v>
      </c>
      <c r="M1284" s="47" t="str">
        <f t="shared" ref="M1284:M1317" si="63">IF(C1284&lt;&gt;"",IF(OR(LEFT(C1284,3)="205",LEFT(C1284,3)="206",LEFT(C1284,3)="207",LEFT(C1284,3)="208",LEFT(C1284,3)="210",LEFT(C1284,3)="213"),"是","否"),"是")</f>
        <v>否</v>
      </c>
    </row>
    <row r="1285" ht="19.5" customHeight="1" spans="1:13">
      <c r="A1285" s="29" t="s">
        <v>165</v>
      </c>
      <c r="B1285" s="66" t="s">
        <v>165</v>
      </c>
      <c r="C1285" s="697" t="s">
        <v>2418</v>
      </c>
      <c r="D1285" s="697" t="s">
        <v>2430</v>
      </c>
      <c r="E1285" s="30" t="s">
        <v>176</v>
      </c>
      <c r="F1285" s="62" t="s">
        <v>2429</v>
      </c>
      <c r="G1285" s="36">
        <v>0</v>
      </c>
      <c r="H1285" s="38">
        <v>0</v>
      </c>
      <c r="I1285" s="38"/>
      <c r="J1285" s="38"/>
      <c r="K1285" s="53" t="str">
        <f t="shared" si="61"/>
        <v/>
      </c>
      <c r="L1285" s="47" t="str">
        <f t="shared" si="62"/>
        <v>否</v>
      </c>
      <c r="M1285" s="47" t="str">
        <f t="shared" si="63"/>
        <v>否</v>
      </c>
    </row>
    <row r="1286" ht="19.5" customHeight="1" spans="1:13">
      <c r="A1286" s="29" t="s">
        <v>165</v>
      </c>
      <c r="B1286" s="66" t="s">
        <v>165</v>
      </c>
      <c r="C1286" s="697" t="s">
        <v>2418</v>
      </c>
      <c r="D1286" s="697" t="s">
        <v>2432</v>
      </c>
      <c r="E1286" s="30" t="s">
        <v>176</v>
      </c>
      <c r="F1286" s="62" t="s">
        <v>2431</v>
      </c>
      <c r="G1286" s="36">
        <v>0</v>
      </c>
      <c r="H1286" s="38">
        <v>0</v>
      </c>
      <c r="I1286" s="38"/>
      <c r="J1286" s="38"/>
      <c r="K1286" s="53" t="str">
        <f t="shared" si="61"/>
        <v/>
      </c>
      <c r="L1286" s="47" t="str">
        <f t="shared" si="62"/>
        <v>否</v>
      </c>
      <c r="M1286" s="47" t="str">
        <f t="shared" si="63"/>
        <v>否</v>
      </c>
    </row>
    <row r="1287" ht="19.5" customHeight="1" spans="1:13">
      <c r="A1287" s="29" t="s">
        <v>165</v>
      </c>
      <c r="B1287" s="66" t="s">
        <v>165</v>
      </c>
      <c r="C1287" s="697" t="s">
        <v>2418</v>
      </c>
      <c r="D1287" s="697" t="s">
        <v>2434</v>
      </c>
      <c r="E1287" s="30" t="s">
        <v>176</v>
      </c>
      <c r="F1287" s="62" t="s">
        <v>2433</v>
      </c>
      <c r="G1287" s="36">
        <v>67</v>
      </c>
      <c r="H1287" s="38">
        <v>68</v>
      </c>
      <c r="I1287" s="38"/>
      <c r="J1287" s="38"/>
      <c r="K1287" s="53">
        <f t="shared" si="61"/>
        <v>0.015</v>
      </c>
      <c r="L1287" s="47" t="str">
        <f t="shared" si="62"/>
        <v>是</v>
      </c>
      <c r="M1287" s="47" t="str">
        <f t="shared" si="63"/>
        <v>否</v>
      </c>
    </row>
    <row r="1288" ht="19.5" customHeight="1" spans="1:13">
      <c r="A1288" s="29" t="s">
        <v>165</v>
      </c>
      <c r="B1288" s="66" t="s">
        <v>165</v>
      </c>
      <c r="C1288" s="697" t="s">
        <v>2418</v>
      </c>
      <c r="D1288" s="697" t="s">
        <v>2436</v>
      </c>
      <c r="E1288" s="30" t="s">
        <v>176</v>
      </c>
      <c r="F1288" s="62" t="s">
        <v>2435</v>
      </c>
      <c r="G1288" s="36">
        <v>20</v>
      </c>
      <c r="H1288" s="38">
        <v>10</v>
      </c>
      <c r="I1288" s="38"/>
      <c r="J1288" s="38"/>
      <c r="K1288" s="53">
        <f t="shared" si="61"/>
        <v>-0.5</v>
      </c>
      <c r="L1288" s="47" t="str">
        <f t="shared" si="62"/>
        <v>是</v>
      </c>
      <c r="M1288" s="47" t="str">
        <f t="shared" si="63"/>
        <v>否</v>
      </c>
    </row>
    <row r="1289" ht="19.5" customHeight="1" spans="1:13">
      <c r="A1289" s="29" t="s">
        <v>165</v>
      </c>
      <c r="B1289" s="66" t="s">
        <v>165</v>
      </c>
      <c r="C1289" s="697" t="s">
        <v>2418</v>
      </c>
      <c r="D1289" s="697" t="s">
        <v>2438</v>
      </c>
      <c r="E1289" s="30" t="s">
        <v>176</v>
      </c>
      <c r="F1289" s="62" t="s">
        <v>2437</v>
      </c>
      <c r="G1289" s="36">
        <v>0</v>
      </c>
      <c r="H1289" s="38">
        <v>0</v>
      </c>
      <c r="I1289" s="38"/>
      <c r="J1289" s="38"/>
      <c r="K1289" s="49" t="str">
        <f t="shared" si="61"/>
        <v/>
      </c>
      <c r="L1289" s="47" t="str">
        <f t="shared" si="62"/>
        <v>否</v>
      </c>
      <c r="M1289" s="47" t="str">
        <f t="shared" si="63"/>
        <v>否</v>
      </c>
    </row>
    <row r="1290" ht="19.5" customHeight="1" spans="1:13">
      <c r="A1290" s="29" t="s">
        <v>165</v>
      </c>
      <c r="B1290" s="66" t="s">
        <v>165</v>
      </c>
      <c r="C1290" s="697" t="s">
        <v>2418</v>
      </c>
      <c r="D1290" s="697" t="s">
        <v>2440</v>
      </c>
      <c r="E1290" s="30" t="s">
        <v>176</v>
      </c>
      <c r="F1290" s="62" t="s">
        <v>2439</v>
      </c>
      <c r="G1290" s="36">
        <v>0</v>
      </c>
      <c r="H1290" s="38">
        <v>0</v>
      </c>
      <c r="I1290" s="38"/>
      <c r="J1290" s="38"/>
      <c r="K1290" s="53" t="str">
        <f t="shared" si="61"/>
        <v/>
      </c>
      <c r="L1290" s="47" t="str">
        <f t="shared" si="62"/>
        <v>否</v>
      </c>
      <c r="M1290" s="47" t="str">
        <f t="shared" si="63"/>
        <v>否</v>
      </c>
    </row>
    <row r="1291" ht="19.5" customHeight="1" spans="1:13">
      <c r="A1291" s="29" t="s">
        <v>164</v>
      </c>
      <c r="B1291" s="30" t="s">
        <v>165</v>
      </c>
      <c r="C1291" s="30"/>
      <c r="D1291" s="31" t="s">
        <v>2442</v>
      </c>
      <c r="E1291" s="30" t="s">
        <v>176</v>
      </c>
      <c r="F1291" s="67" t="s">
        <v>2441</v>
      </c>
      <c r="G1291" s="36">
        <v>0</v>
      </c>
      <c r="H1291" s="36">
        <v>0</v>
      </c>
      <c r="I1291" s="36"/>
      <c r="J1291" s="36"/>
      <c r="K1291" s="55" t="str">
        <f t="shared" si="61"/>
        <v/>
      </c>
      <c r="L1291" s="47" t="str">
        <f t="shared" si="62"/>
        <v>否</v>
      </c>
      <c r="M1291" s="47" t="str">
        <f t="shared" si="63"/>
        <v>是</v>
      </c>
    </row>
    <row r="1292" ht="19.5" customHeight="1" spans="1:13">
      <c r="A1292" s="29" t="s">
        <v>164</v>
      </c>
      <c r="B1292" s="30"/>
      <c r="C1292" s="30"/>
      <c r="D1292" s="699" t="s">
        <v>2444</v>
      </c>
      <c r="E1292" s="30"/>
      <c r="F1292" s="67" t="s">
        <v>2443</v>
      </c>
      <c r="G1292" s="33">
        <f>SUMIF($B1293:$B$1301,$D1292,$G1293:$G$1301)</f>
        <v>1165603</v>
      </c>
      <c r="H1292" s="37" t="e">
        <f>VLOOKUP(F1292,#REF!,2,0)</f>
        <v>#REF!</v>
      </c>
      <c r="I1292" s="45"/>
      <c r="J1292" s="36" t="e">
        <f>VLOOKUP(F1292,'数据-全省决算数!'!$B:$C,2,0)</f>
        <v>#N/A</v>
      </c>
      <c r="K1292" s="46" t="str">
        <f t="shared" si="61"/>
        <v/>
      </c>
      <c r="L1292" s="47" t="e">
        <f t="shared" si="62"/>
        <v>#REF!</v>
      </c>
      <c r="M1292" s="47" t="str">
        <f t="shared" si="63"/>
        <v>是</v>
      </c>
    </row>
    <row r="1293" ht="19.5" customHeight="1" spans="1:13">
      <c r="A1293" s="29"/>
      <c r="B1293" s="700" t="s">
        <v>2444</v>
      </c>
      <c r="C1293" s="30"/>
      <c r="D1293" s="31" t="s">
        <v>2446</v>
      </c>
      <c r="E1293" s="30" t="s">
        <v>176</v>
      </c>
      <c r="F1293" s="67" t="s">
        <v>2445</v>
      </c>
      <c r="G1293" s="36">
        <v>0</v>
      </c>
      <c r="H1293" s="36">
        <v>0</v>
      </c>
      <c r="I1293" s="36"/>
      <c r="J1293" s="36"/>
      <c r="K1293" s="55" t="str">
        <f t="shared" si="61"/>
        <v/>
      </c>
      <c r="L1293" s="47" t="str">
        <f t="shared" si="62"/>
        <v>否</v>
      </c>
      <c r="M1293" s="47" t="str">
        <f t="shared" si="63"/>
        <v>是</v>
      </c>
    </row>
    <row r="1294" ht="19.5" customHeight="1" spans="1:13">
      <c r="A1294" s="29" t="s">
        <v>165</v>
      </c>
      <c r="B1294" s="700" t="s">
        <v>2444</v>
      </c>
      <c r="C1294" s="30"/>
      <c r="D1294" s="31" t="s">
        <v>2446</v>
      </c>
      <c r="E1294" s="30" t="s">
        <v>176</v>
      </c>
      <c r="F1294" s="62" t="s">
        <v>2447</v>
      </c>
      <c r="G1294" s="36">
        <v>206990</v>
      </c>
      <c r="H1294" s="37" t="e">
        <f>VLOOKUP(F1294,#REF!,2,0)</f>
        <v>#REF!</v>
      </c>
      <c r="I1294" s="36"/>
      <c r="J1294" s="36" t="e">
        <f>VLOOKUP(F1294,'数据-全省决算数!'!$B:$C,2,0)</f>
        <v>#N/A</v>
      </c>
      <c r="K1294" s="53" t="str">
        <f t="shared" si="61"/>
        <v/>
      </c>
      <c r="L1294" s="47" t="e">
        <f t="shared" si="62"/>
        <v>#REF!</v>
      </c>
      <c r="M1294" s="47" t="str">
        <f t="shared" si="63"/>
        <v>是</v>
      </c>
    </row>
    <row r="1295" ht="19.5" customHeight="1" spans="1:13">
      <c r="A1295" s="29" t="s">
        <v>165</v>
      </c>
      <c r="B1295" s="700" t="s">
        <v>2444</v>
      </c>
      <c r="C1295" s="30"/>
      <c r="D1295" s="71">
        <v>2280101</v>
      </c>
      <c r="E1295" s="30" t="s">
        <v>176</v>
      </c>
      <c r="F1295" s="62" t="s">
        <v>2449</v>
      </c>
      <c r="G1295" s="36">
        <v>1359</v>
      </c>
      <c r="H1295" s="37" t="e">
        <f>VLOOKUP(F1295,#REF!,2,0)</f>
        <v>#REF!</v>
      </c>
      <c r="I1295" s="36"/>
      <c r="J1295" s="36" t="e">
        <f>VLOOKUP(F1295,'数据-全省决算数!'!$B:$C,2,0)</f>
        <v>#N/A</v>
      </c>
      <c r="K1295" s="49" t="str">
        <f t="shared" si="61"/>
        <v/>
      </c>
      <c r="L1295" s="47" t="e">
        <f t="shared" si="62"/>
        <v>#REF!</v>
      </c>
      <c r="M1295" s="47" t="str">
        <f t="shared" si="63"/>
        <v>是</v>
      </c>
    </row>
    <row r="1296" ht="19.5" customHeight="1" spans="1:13">
      <c r="A1296" s="29" t="s">
        <v>165</v>
      </c>
      <c r="B1296" s="700" t="s">
        <v>2444</v>
      </c>
      <c r="C1296" s="30"/>
      <c r="D1296" s="71">
        <v>2280102</v>
      </c>
      <c r="E1296" s="30" t="s">
        <v>176</v>
      </c>
      <c r="F1296" s="62" t="s">
        <v>2451</v>
      </c>
      <c r="G1296" s="36">
        <v>1545</v>
      </c>
      <c r="H1296" s="37" t="e">
        <f>VLOOKUP(F1296,#REF!,2,0)</f>
        <v>#REF!</v>
      </c>
      <c r="I1296" s="36"/>
      <c r="J1296" s="36" t="e">
        <f>VLOOKUP(F1296,'数据-全省决算数!'!$B:$C,2,0)</f>
        <v>#N/A</v>
      </c>
      <c r="K1296" s="53" t="str">
        <f t="shared" si="61"/>
        <v/>
      </c>
      <c r="L1296" s="47" t="e">
        <f t="shared" si="62"/>
        <v>#REF!</v>
      </c>
      <c r="M1296" s="47" t="str">
        <f t="shared" si="63"/>
        <v>是</v>
      </c>
    </row>
    <row r="1297" ht="19.5" customHeight="1" spans="1:13">
      <c r="A1297" s="29" t="s">
        <v>165</v>
      </c>
      <c r="B1297" s="700" t="s">
        <v>2444</v>
      </c>
      <c r="C1297" s="30"/>
      <c r="D1297" s="71">
        <v>2280103</v>
      </c>
      <c r="E1297" s="30" t="s">
        <v>176</v>
      </c>
      <c r="F1297" s="62" t="s">
        <v>2453</v>
      </c>
      <c r="G1297" s="36">
        <v>950791</v>
      </c>
      <c r="H1297" s="37" t="e">
        <f>VLOOKUP(F1297,#REF!,2,0)</f>
        <v>#REF!</v>
      </c>
      <c r="I1297" s="36"/>
      <c r="J1297" s="36" t="e">
        <f>VLOOKUP(F1297,'数据-全省决算数!'!$B:$C,2,0)</f>
        <v>#N/A</v>
      </c>
      <c r="K1297" s="53" t="str">
        <f t="shared" si="61"/>
        <v/>
      </c>
      <c r="L1297" s="47" t="e">
        <f t="shared" si="62"/>
        <v>#REF!</v>
      </c>
      <c r="M1297" s="47" t="str">
        <f t="shared" si="63"/>
        <v>是</v>
      </c>
    </row>
    <row r="1298" ht="19.5" customHeight="1" spans="1:13">
      <c r="A1298" s="29" t="s">
        <v>165</v>
      </c>
      <c r="B1298" s="700" t="s">
        <v>2444</v>
      </c>
      <c r="C1298" s="30"/>
      <c r="D1298" s="31" t="s">
        <v>2454</v>
      </c>
      <c r="E1298" s="30" t="s">
        <v>176</v>
      </c>
      <c r="F1298" s="62" t="s">
        <v>2455</v>
      </c>
      <c r="G1298" s="36">
        <v>4918</v>
      </c>
      <c r="H1298" s="37" t="e">
        <f>VLOOKUP(F1298,#REF!,2,0)</f>
        <v>#REF!</v>
      </c>
      <c r="I1298" s="36"/>
      <c r="J1298" s="36" t="e">
        <f>VLOOKUP(F1298,'数据-全省决算数!'!$B:$C,2,0)</f>
        <v>#N/A</v>
      </c>
      <c r="K1298" s="53" t="str">
        <f t="shared" si="61"/>
        <v/>
      </c>
      <c r="L1298" s="47" t="e">
        <f t="shared" si="62"/>
        <v>#REF!</v>
      </c>
      <c r="M1298" s="47" t="str">
        <f t="shared" si="63"/>
        <v>是</v>
      </c>
    </row>
    <row r="1299" ht="19.5" customHeight="1" spans="1:13">
      <c r="A1299" s="29" t="s">
        <v>164</v>
      </c>
      <c r="B1299" s="30" t="s">
        <v>165</v>
      </c>
      <c r="C1299" s="30"/>
      <c r="D1299" s="71">
        <v>2280104</v>
      </c>
      <c r="E1299" s="30" t="s">
        <v>165</v>
      </c>
      <c r="F1299" s="67" t="s">
        <v>2457</v>
      </c>
      <c r="G1299" s="33">
        <f>SUMIF($B1300:$B$1301,$D1299,$G1300:$G$1301)</f>
        <v>0</v>
      </c>
      <c r="H1299" s="37" t="e">
        <f>VLOOKUP(F1299,#REF!,2,0)</f>
        <v>#REF!</v>
      </c>
      <c r="I1299" s="45"/>
      <c r="J1299" s="36" t="e">
        <f>VLOOKUP(F1299,'数据-全省决算数!'!$B:$C,2,0)</f>
        <v>#N/A</v>
      </c>
      <c r="K1299" s="55" t="str">
        <f t="shared" si="61"/>
        <v/>
      </c>
      <c r="L1299" s="47" t="e">
        <f t="shared" si="62"/>
        <v>#REF!</v>
      </c>
      <c r="M1299" s="47" t="str">
        <f t="shared" si="63"/>
        <v>是</v>
      </c>
    </row>
    <row r="1300" ht="19.5" customHeight="1" spans="1:13">
      <c r="A1300" s="29" t="s">
        <v>165</v>
      </c>
      <c r="B1300" s="700" t="s">
        <v>2458</v>
      </c>
      <c r="C1300" s="30"/>
      <c r="D1300" s="31" t="s">
        <v>2460</v>
      </c>
      <c r="E1300" s="30" t="s">
        <v>176</v>
      </c>
      <c r="F1300" s="67" t="s">
        <v>2459</v>
      </c>
      <c r="G1300" s="45">
        <v>0</v>
      </c>
      <c r="H1300" s="45">
        <v>0</v>
      </c>
      <c r="I1300" s="45"/>
      <c r="J1300" s="45"/>
      <c r="K1300" s="55" t="str">
        <f t="shared" si="61"/>
        <v/>
      </c>
      <c r="L1300" s="47" t="str">
        <f t="shared" si="62"/>
        <v>否</v>
      </c>
      <c r="M1300" s="47" t="str">
        <f t="shared" si="63"/>
        <v>是</v>
      </c>
    </row>
    <row r="1301" ht="21" customHeight="1" spans="1:13">
      <c r="A1301" s="29" t="s">
        <v>165</v>
      </c>
      <c r="B1301" s="700" t="s">
        <v>2458</v>
      </c>
      <c r="C1301" s="30"/>
      <c r="D1301" s="699" t="s">
        <v>2462</v>
      </c>
      <c r="E1301" s="30" t="s">
        <v>176</v>
      </c>
      <c r="F1301" s="62" t="s">
        <v>2161</v>
      </c>
      <c r="G1301" s="36">
        <v>674631</v>
      </c>
      <c r="H1301" s="37" t="e">
        <f>VLOOKUP(F1301,#REF!,2,0)</f>
        <v>#REF!</v>
      </c>
      <c r="I1301" s="36"/>
      <c r="J1301" s="36">
        <f>VLOOKUP(F1301,'数据-全省决算数!'!$B:$C,2,0)</f>
        <v>400</v>
      </c>
      <c r="K1301" s="53" t="str">
        <f t="shared" si="61"/>
        <v/>
      </c>
      <c r="L1301" s="47" t="e">
        <f t="shared" si="62"/>
        <v>#REF!</v>
      </c>
      <c r="M1301" s="47" t="str">
        <f t="shared" si="63"/>
        <v>是</v>
      </c>
    </row>
    <row r="1302" ht="21" customHeight="1" spans="6:13">
      <c r="F1302" s="72"/>
      <c r="G1302" s="73"/>
      <c r="H1302" s="73"/>
      <c r="I1302" s="73"/>
      <c r="J1302" s="73"/>
      <c r="K1302" s="83"/>
      <c r="L1302" s="47" t="str">
        <f t="shared" si="62"/>
        <v>空</v>
      </c>
      <c r="M1302" s="47" t="str">
        <f t="shared" si="63"/>
        <v>是</v>
      </c>
    </row>
    <row r="1303" ht="21" customHeight="1" spans="6:14">
      <c r="F1303" s="74" t="s">
        <v>4500</v>
      </c>
      <c r="G1303" s="75">
        <f>SUMIF(A4:A1302,"类",G4:G1302)</f>
        <v>43705140</v>
      </c>
      <c r="H1303" s="75" t="e">
        <f>SUMIF(A4:A1302,"类",H4:H1302)</f>
        <v>#REF!</v>
      </c>
      <c r="I1303" s="75"/>
      <c r="J1303" s="36" t="e">
        <f>VLOOKUP(F1303,'数据-全省决算数!'!$B:$C,2,0)</f>
        <v>#N/A</v>
      </c>
      <c r="K1303" s="46" t="str">
        <f>IF(ISERROR(H1303/G1303-1),"",H1303/G1303-1)</f>
        <v/>
      </c>
      <c r="L1303" s="47" t="e">
        <f t="shared" si="62"/>
        <v>#REF!</v>
      </c>
      <c r="M1303" s="47" t="str">
        <f t="shared" si="63"/>
        <v>是</v>
      </c>
      <c r="N1303" s="47"/>
    </row>
    <row r="1304" ht="21" customHeight="1" spans="6:14">
      <c r="F1304" s="76" t="s">
        <v>3536</v>
      </c>
      <c r="G1304" s="75">
        <f>SUM(G1305:G1306)</f>
        <v>390000</v>
      </c>
      <c r="H1304" s="75">
        <f>SUM(H1305:H1306)</f>
        <v>8284000</v>
      </c>
      <c r="I1304" s="75"/>
      <c r="J1304" s="36" t="e">
        <f>VLOOKUP(F1304,'数据-全省决算数!'!$B:$C,2,0)</f>
        <v>#N/A</v>
      </c>
      <c r="K1304" s="84"/>
      <c r="L1304" s="47" t="str">
        <f>IF(G1304&lt;&gt;"",IF(SUM(G1304:H1304)&lt;&gt;0,"是","否"),"空")</f>
        <v>是</v>
      </c>
      <c r="M1304" s="47" t="str">
        <f t="shared" si="63"/>
        <v>是</v>
      </c>
      <c r="N1304" s="47"/>
    </row>
    <row r="1305" ht="21" customHeight="1" spans="6:13">
      <c r="F1305" s="77" t="s">
        <v>146</v>
      </c>
      <c r="G1305" s="78"/>
      <c r="H1305" s="78">
        <v>8284000</v>
      </c>
      <c r="I1305" s="78"/>
      <c r="J1305" s="78"/>
      <c r="K1305" s="85"/>
      <c r="L1305" s="47" t="str">
        <f>IF(G1305&lt;&gt;"",IF(SUM(G1305:H1305)&lt;&gt;0,"是","否"),"空")</f>
        <v>空</v>
      </c>
      <c r="M1305" s="47" t="str">
        <f t="shared" si="63"/>
        <v>是</v>
      </c>
    </row>
    <row r="1306" ht="21" customHeight="1" spans="6:14">
      <c r="F1306" s="77" t="s">
        <v>147</v>
      </c>
      <c r="G1306" s="78">
        <v>390000</v>
      </c>
      <c r="H1306" s="78"/>
      <c r="I1306" s="78"/>
      <c r="J1306" s="36" t="e">
        <f>VLOOKUP(F1306,'数据-全省决算数!'!$B:$C,2,0)</f>
        <v>#N/A</v>
      </c>
      <c r="K1306" s="85"/>
      <c r="L1306" s="47" t="str">
        <f>IF(G1306&lt;&gt;"",IF(SUM(G1306:H1306)&lt;&gt;0,"是","否"),"空")</f>
        <v>是</v>
      </c>
      <c r="M1306" s="47" t="str">
        <f t="shared" si="63"/>
        <v>是</v>
      </c>
      <c r="N1306" s="47"/>
    </row>
    <row r="1307" ht="21" customHeight="1" spans="6:14">
      <c r="F1307" s="79" t="s">
        <v>3377</v>
      </c>
      <c r="G1307" s="45">
        <f>SUM(G1308:G1312,G1314:G1315)</f>
        <v>3506985</v>
      </c>
      <c r="H1307" s="45">
        <f>SUM(H1308:H1312,H1315)</f>
        <v>3978029</v>
      </c>
      <c r="I1307" s="45"/>
      <c r="J1307" s="36" t="e">
        <f>VLOOKUP(F1307,'数据-全省决算数!'!$B:$C,2,0)</f>
        <v>#N/A</v>
      </c>
      <c r="K1307" s="84"/>
      <c r="L1307" s="47" t="str">
        <f t="shared" ref="L1307:L1318" si="64">IF(G1307&lt;&gt;"",IF(SUM(G1307:H1307)&lt;&gt;0,"是","否"),"空")</f>
        <v>是</v>
      </c>
      <c r="M1307" s="47" t="str">
        <f t="shared" si="63"/>
        <v>是</v>
      </c>
      <c r="N1307" s="47"/>
    </row>
    <row r="1308" ht="21" customHeight="1" spans="6:13">
      <c r="F1308" s="72" t="s">
        <v>4455</v>
      </c>
      <c r="G1308" s="36"/>
      <c r="H1308" s="36"/>
      <c r="I1308" s="36"/>
      <c r="J1308" s="36"/>
      <c r="K1308" s="86"/>
      <c r="L1308" s="47" t="str">
        <f t="shared" si="64"/>
        <v>空</v>
      </c>
      <c r="M1308" s="47" t="str">
        <f t="shared" si="63"/>
        <v>是</v>
      </c>
    </row>
    <row r="1309" ht="21" customHeight="1" spans="6:14">
      <c r="F1309" s="80" t="s">
        <v>4456</v>
      </c>
      <c r="G1309" s="36">
        <v>13027</v>
      </c>
      <c r="H1309" s="36">
        <v>22000</v>
      </c>
      <c r="I1309" s="36"/>
      <c r="J1309" s="36" t="e">
        <f>VLOOKUP(F1309,'数据-全省决算数!'!$B:$C,2,0)</f>
        <v>#N/A</v>
      </c>
      <c r="K1309" s="85"/>
      <c r="L1309" s="47" t="str">
        <f t="shared" si="64"/>
        <v>是</v>
      </c>
      <c r="M1309" s="47" t="str">
        <f t="shared" si="63"/>
        <v>是</v>
      </c>
      <c r="N1309" s="47"/>
    </row>
    <row r="1310" ht="21" customHeight="1" spans="6:13">
      <c r="F1310" s="80" t="s">
        <v>4457</v>
      </c>
      <c r="G1310" s="36">
        <v>45735</v>
      </c>
      <c r="H1310" s="36">
        <v>69298</v>
      </c>
      <c r="I1310" s="36"/>
      <c r="J1310" s="36" t="e">
        <f>VLOOKUP(F1310,'数据-全省决算数!'!$B:$C,2,0)</f>
        <v>#N/A</v>
      </c>
      <c r="K1310" s="85"/>
      <c r="L1310" s="47" t="str">
        <f t="shared" si="64"/>
        <v>是</v>
      </c>
      <c r="M1310" s="47" t="str">
        <f t="shared" si="63"/>
        <v>是</v>
      </c>
    </row>
    <row r="1311" ht="21" customHeight="1" spans="6:13">
      <c r="F1311" s="80" t="s">
        <v>3379</v>
      </c>
      <c r="G1311" s="36">
        <v>146755</v>
      </c>
      <c r="H1311" s="36">
        <v>69512</v>
      </c>
      <c r="I1311" s="36"/>
      <c r="J1311" s="36" t="e">
        <f>VLOOKUP(F1311,'数据-全省决算数!'!$B:$C,2,0)</f>
        <v>#N/A</v>
      </c>
      <c r="K1311" s="85"/>
      <c r="L1311" s="47" t="str">
        <f t="shared" si="64"/>
        <v>是</v>
      </c>
      <c r="M1311" s="47" t="str">
        <f t="shared" si="63"/>
        <v>是</v>
      </c>
    </row>
    <row r="1312" ht="21" customHeight="1" spans="6:13">
      <c r="F1312" s="80" t="s">
        <v>3380</v>
      </c>
      <c r="G1312" s="36">
        <v>3116907</v>
      </c>
      <c r="H1312" s="36">
        <v>2153560</v>
      </c>
      <c r="I1312" s="36"/>
      <c r="J1312" s="36" t="e">
        <f>VLOOKUP(F1312,'数据-全省决算数!'!$B:$C,2,0)</f>
        <v>#N/A</v>
      </c>
      <c r="K1312" s="85"/>
      <c r="L1312" s="47" t="str">
        <f t="shared" si="64"/>
        <v>是</v>
      </c>
      <c r="M1312" s="47" t="str">
        <f t="shared" si="63"/>
        <v>是</v>
      </c>
    </row>
    <row r="1313" ht="21" customHeight="1" spans="6:13">
      <c r="F1313" s="81" t="s">
        <v>4501</v>
      </c>
      <c r="G1313" s="36">
        <v>2911711</v>
      </c>
      <c r="H1313" s="36">
        <v>2153560</v>
      </c>
      <c r="I1313" s="36"/>
      <c r="J1313" s="36" t="e">
        <f>VLOOKUP(F1313,'数据-全省决算数!'!$B:$C,2,0)</f>
        <v>#N/A</v>
      </c>
      <c r="K1313" s="85"/>
      <c r="L1313" s="47" t="str">
        <f t="shared" si="64"/>
        <v>是</v>
      </c>
      <c r="M1313" s="47" t="str">
        <f t="shared" si="63"/>
        <v>是</v>
      </c>
    </row>
    <row r="1314" ht="21" customHeight="1" spans="6:13">
      <c r="F1314" s="80" t="s">
        <v>4502</v>
      </c>
      <c r="G1314" s="36">
        <v>-18613</v>
      </c>
      <c r="H1314" s="36"/>
      <c r="I1314" s="36"/>
      <c r="J1314" s="36" t="e">
        <f>VLOOKUP(F1314,'数据-全省决算数!'!$B:$C,2,0)</f>
        <v>#N/A</v>
      </c>
      <c r="K1314" s="85"/>
      <c r="L1314" s="47" t="str">
        <f t="shared" si="64"/>
        <v>是</v>
      </c>
      <c r="M1314" s="47" t="str">
        <f t="shared" si="63"/>
        <v>是</v>
      </c>
    </row>
    <row r="1315" ht="21" customHeight="1" spans="6:13">
      <c r="F1315" s="80" t="s">
        <v>3551</v>
      </c>
      <c r="G1315" s="36">
        <v>203174</v>
      </c>
      <c r="H1315" s="36">
        <v>1663659</v>
      </c>
      <c r="I1315" s="36"/>
      <c r="J1315" s="36" t="e">
        <f>VLOOKUP(F1315,'数据-全省决算数!'!$B:$C,2,0)</f>
        <v>#N/A</v>
      </c>
      <c r="K1315" s="85"/>
      <c r="L1315" s="47" t="str">
        <f t="shared" si="64"/>
        <v>是</v>
      </c>
      <c r="M1315" s="47" t="str">
        <f t="shared" si="63"/>
        <v>是</v>
      </c>
    </row>
    <row r="1316" ht="21" customHeight="1" spans="6:13">
      <c r="F1316" s="72" t="s">
        <v>129</v>
      </c>
      <c r="G1316" s="36"/>
      <c r="H1316" s="36"/>
      <c r="I1316" s="36"/>
      <c r="J1316" s="36"/>
      <c r="K1316" s="86"/>
      <c r="L1316" s="47" t="str">
        <f t="shared" si="64"/>
        <v>空</v>
      </c>
      <c r="M1316" s="47" t="str">
        <f t="shared" si="63"/>
        <v>是</v>
      </c>
    </row>
    <row r="1317" ht="21" customHeight="1" spans="6:13">
      <c r="F1317" s="80" t="s">
        <v>3552</v>
      </c>
      <c r="G1317" s="36">
        <v>146</v>
      </c>
      <c r="H1317" s="36"/>
      <c r="I1317" s="36"/>
      <c r="J1317" s="36" t="e">
        <f>VLOOKUP(F1317,'数据-全省决算数!'!$B:$C,2,0)</f>
        <v>#N/A</v>
      </c>
      <c r="K1317" s="85"/>
      <c r="L1317" s="47" t="str">
        <f t="shared" si="64"/>
        <v>是</v>
      </c>
      <c r="M1317" s="47" t="str">
        <f t="shared" si="63"/>
        <v>是</v>
      </c>
    </row>
    <row r="1318" ht="21" customHeight="1" spans="6:13">
      <c r="F1318" s="82" t="s">
        <v>133</v>
      </c>
      <c r="G1318" s="75">
        <f>SUM(G1303:G1304,G1307,G1317)</f>
        <v>47602271</v>
      </c>
      <c r="H1318" s="75" t="e">
        <f>SUM(H1303:H1304,H1307,H1317)</f>
        <v>#REF!</v>
      </c>
      <c r="I1318" s="75"/>
      <c r="J1318" s="75"/>
      <c r="K1318" s="87"/>
      <c r="L1318" s="47" t="e">
        <f t="shared" si="64"/>
        <v>#REF!</v>
      </c>
      <c r="M1318" s="47" t="str">
        <f>IF(E1318&lt;&gt;"",IF(OR(LEFT(E1318,3)="205",LEFT(E1318,3)="206",LEFT(E1318,3)="207",LEFT(E1318,3)="208",LEFT(E1318,3)="210",LEFT(E1318,3)="213"),"是","否"),"是")</f>
        <v>是</v>
      </c>
    </row>
  </sheetData>
  <autoFilter ref="A3:M1318">
    <extLst/>
  </autoFilter>
  <mergeCells count="1">
    <mergeCell ref="A1:K1"/>
  </mergeCells>
  <conditionalFormatting sqref="K4">
    <cfRule type="cellIs" dxfId="6" priority="2" stopIfTrue="1" operator="greaterThan">
      <formula>20</formula>
    </cfRule>
    <cfRule type="cellIs" dxfId="6" priority="3" stopIfTrue="1" operator="lessThanOrEqual">
      <formula>-1</formula>
    </cfRule>
  </conditionalFormatting>
  <conditionalFormatting sqref="K256">
    <cfRule type="cellIs" dxfId="6" priority="20" stopIfTrue="1" operator="greaterThan">
      <formula>20</formula>
    </cfRule>
    <cfRule type="cellIs" dxfId="6" priority="21" stopIfTrue="1" operator="lessThanOrEqual">
      <formula>-1</formula>
    </cfRule>
  </conditionalFormatting>
  <conditionalFormatting sqref="K257">
    <cfRule type="cellIs" dxfId="6" priority="16" stopIfTrue="1" operator="greaterThan">
      <formula>20</formula>
    </cfRule>
    <cfRule type="cellIs" dxfId="6" priority="17" stopIfTrue="1" operator="lessThanOrEqual">
      <formula>-1</formula>
    </cfRule>
  </conditionalFormatting>
  <conditionalFormatting sqref="K506">
    <cfRule type="cellIs" dxfId="6" priority="14" stopIfTrue="1" operator="greaterThan">
      <formula>20</formula>
    </cfRule>
    <cfRule type="cellIs" dxfId="6" priority="15" stopIfTrue="1" operator="lessThanOrEqual">
      <formula>-1</formula>
    </cfRule>
  </conditionalFormatting>
  <conditionalFormatting sqref="K527">
    <cfRule type="cellIs" dxfId="6" priority="18" stopIfTrue="1" operator="greaterThan">
      <formula>20</formula>
    </cfRule>
    <cfRule type="cellIs" dxfId="6" priority="19" stopIfTrue="1" operator="lessThanOrEqual">
      <formula>-1</formula>
    </cfRule>
  </conditionalFormatting>
  <conditionalFormatting sqref="K549">
    <cfRule type="cellIs" dxfId="6" priority="12" stopIfTrue="1" operator="greaterThan">
      <formula>20</formula>
    </cfRule>
    <cfRule type="cellIs" dxfId="6" priority="13" stopIfTrue="1" operator="lessThanOrEqual">
      <formula>-1</formula>
    </cfRule>
  </conditionalFormatting>
  <conditionalFormatting sqref="K557">
    <cfRule type="cellIs" dxfId="6" priority="10" stopIfTrue="1" operator="greaterThan">
      <formula>20</formula>
    </cfRule>
    <cfRule type="cellIs" dxfId="6" priority="11" stopIfTrue="1" operator="lessThanOrEqual">
      <formula>-1</formula>
    </cfRule>
  </conditionalFormatting>
  <conditionalFormatting sqref="K563">
    <cfRule type="cellIs" dxfId="6" priority="8" stopIfTrue="1" operator="greaterThan">
      <formula>20</formula>
    </cfRule>
    <cfRule type="cellIs" dxfId="6" priority="9" stopIfTrue="1" operator="lessThanOrEqual">
      <formula>-1</formula>
    </cfRule>
  </conditionalFormatting>
  <conditionalFormatting sqref="K647">
    <cfRule type="cellIs" dxfId="6" priority="4" stopIfTrue="1" operator="greaterThan">
      <formula>20</formula>
    </cfRule>
    <cfRule type="cellIs" dxfId="6" priority="5" stopIfTrue="1" operator="lessThanOrEqual">
      <formula>-1</formula>
    </cfRule>
  </conditionalFormatting>
  <conditionalFormatting sqref="K650">
    <cfRule type="cellIs" dxfId="6" priority="6" stopIfTrue="1" operator="greaterThan">
      <formula>20</formula>
    </cfRule>
    <cfRule type="cellIs" dxfId="6" priority="7" stopIfTrue="1" operator="lessThanOrEqual">
      <formula>-1</formula>
    </cfRule>
  </conditionalFormatting>
  <conditionalFormatting sqref="K1155">
    <cfRule type="cellIs" dxfId="6" priority="22" stopIfTrue="1" operator="greaterThan">
      <formula>20</formula>
    </cfRule>
    <cfRule type="cellIs" dxfId="6" priority="23" stopIfTrue="1" operator="lessThanOrEqual">
      <formula>-1</formula>
    </cfRule>
  </conditionalFormatting>
  <conditionalFormatting sqref="K1302">
    <cfRule type="cellIs" dxfId="6" priority="28" stopIfTrue="1" operator="greaterThan">
      <formula>20</formula>
    </cfRule>
    <cfRule type="cellIs" dxfId="6" priority="29" stopIfTrue="1" operator="lessThanOrEqual">
      <formula>-1</formula>
    </cfRule>
  </conditionalFormatting>
  <conditionalFormatting sqref="K1303">
    <cfRule type="cellIs" dxfId="6" priority="26" stopIfTrue="1" operator="greaterThan">
      <formula>20</formula>
    </cfRule>
    <cfRule type="cellIs" dxfId="6" priority="27" stopIfTrue="1" operator="lessThanOrEqual">
      <formula>-1</formula>
    </cfRule>
  </conditionalFormatting>
  <conditionalFormatting sqref="F1305:F1306">
    <cfRule type="expression" dxfId="1" priority="1" stopIfTrue="1">
      <formula>"len($A:$A)=3"</formula>
    </cfRule>
  </conditionalFormatting>
  <conditionalFormatting sqref="K507:K526 K550:K556 K558:K562 K528:K548 K5:K255 K258:K505 K564:K646 K648:K649 K1156:K1301 K651:K1154">
    <cfRule type="cellIs" dxfId="6" priority="24" stopIfTrue="1" operator="greaterThan">
      <formula>20</formula>
    </cfRule>
    <cfRule type="cellIs" dxfId="6" priority="25" stopIfTrue="1" operator="lessThanOrEqual">
      <formula>-1</formula>
    </cfRule>
  </conditionalFormatting>
  <dataValidations count="1">
    <dataValidation type="textLength" operator="lessThanOrEqual" allowBlank="1" showInputMessage="1" showErrorMessage="1" errorTitle="提示" error="此处最多只能输入 [20] 个字符。" sqref="D651 D1298 B1126:B1128 C908:C917 C1268:C1272 C1274:C1278 C1280:C1290 D4:D649 D653:D718 D721:D791 D795:D949 D953:D1124 D1128:D1294 D1300:D1301">
      <formula1>20</formula1>
    </dataValidation>
  </dataValidations>
  <printOptions horizontalCentered="1"/>
  <pageMargins left="0.433070866141732" right="0.433070866141732" top="0.78740157480315" bottom="0.590551181102362" header="0.393700787401575" footer="0.393700787401575"/>
  <pageSetup paperSize="9" scale="81" orientation="portrait"/>
  <headerFooter alignWithMargins="0">
    <oddFooter>&amp;C— &amp;P —</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pageSetUpPr fitToPage="1"/>
  </sheetPr>
  <dimension ref="A1:B74"/>
  <sheetViews>
    <sheetView showGridLines="0" showZeros="0" zoomScale="85" zoomScaleNormal="85" workbookViewId="0">
      <selection activeCell="A37" sqref="A37"/>
    </sheetView>
  </sheetViews>
  <sheetFormatPr defaultColWidth="9.125" defaultRowHeight="14.25" outlineLevelCol="1"/>
  <cols>
    <col min="1" max="1" width="50.625" style="3" customWidth="1"/>
    <col min="2" max="2" width="12.625" style="3" customWidth="1"/>
    <col min="3" max="246" width="9.125" style="4"/>
    <col min="247" max="247" width="50.625" style="4" customWidth="1"/>
    <col min="248" max="258" width="12.625" style="4" customWidth="1"/>
    <col min="259" max="502" width="9.125" style="4"/>
    <col min="503" max="503" width="50.625" style="4" customWidth="1"/>
    <col min="504" max="514" width="12.625" style="4" customWidth="1"/>
    <col min="515" max="758" width="9.125" style="4"/>
    <col min="759" max="759" width="50.625" style="4" customWidth="1"/>
    <col min="760" max="770" width="12.625" style="4" customWidth="1"/>
    <col min="771" max="1014" width="9.125" style="4"/>
    <col min="1015" max="1015" width="50.625" style="4" customWidth="1"/>
    <col min="1016" max="1026" width="12.625" style="4" customWidth="1"/>
    <col min="1027" max="1270" width="9.125" style="4"/>
    <col min="1271" max="1271" width="50.625" style="4" customWidth="1"/>
    <col min="1272" max="1282" width="12.625" style="4" customWidth="1"/>
    <col min="1283" max="1526" width="9.125" style="4"/>
    <col min="1527" max="1527" width="50.625" style="4" customWidth="1"/>
    <col min="1528" max="1538" width="12.625" style="4" customWidth="1"/>
    <col min="1539" max="1782" width="9.125" style="4"/>
    <col min="1783" max="1783" width="50.625" style="4" customWidth="1"/>
    <col min="1784" max="1794" width="12.625" style="4" customWidth="1"/>
    <col min="1795" max="2038" width="9.125" style="4"/>
    <col min="2039" max="2039" width="50.625" style="4" customWidth="1"/>
    <col min="2040" max="2050" width="12.625" style="4" customWidth="1"/>
    <col min="2051" max="2294" width="9.125" style="4"/>
    <col min="2295" max="2295" width="50.625" style="4" customWidth="1"/>
    <col min="2296" max="2306" width="12.625" style="4" customWidth="1"/>
    <col min="2307" max="2550" width="9.125" style="4"/>
    <col min="2551" max="2551" width="50.625" style="4" customWidth="1"/>
    <col min="2552" max="2562" width="12.625" style="4" customWidth="1"/>
    <col min="2563" max="2806" width="9.125" style="4"/>
    <col min="2807" max="2807" width="50.625" style="4" customWidth="1"/>
    <col min="2808" max="2818" width="12.625" style="4" customWidth="1"/>
    <col min="2819" max="3062" width="9.125" style="4"/>
    <col min="3063" max="3063" width="50.625" style="4" customWidth="1"/>
    <col min="3064" max="3074" width="12.625" style="4" customWidth="1"/>
    <col min="3075" max="3318" width="9.125" style="4"/>
    <col min="3319" max="3319" width="50.625" style="4" customWidth="1"/>
    <col min="3320" max="3330" width="12.625" style="4" customWidth="1"/>
    <col min="3331" max="3574" width="9.125" style="4"/>
    <col min="3575" max="3575" width="50.625" style="4" customWidth="1"/>
    <col min="3576" max="3586" width="12.625" style="4" customWidth="1"/>
    <col min="3587" max="3830" width="9.125" style="4"/>
    <col min="3831" max="3831" width="50.625" style="4" customWidth="1"/>
    <col min="3832" max="3842" width="12.625" style="4" customWidth="1"/>
    <col min="3843" max="4086" width="9.125" style="4"/>
    <col min="4087" max="4087" width="50.625" style="4" customWidth="1"/>
    <col min="4088" max="4098" width="12.625" style="4" customWidth="1"/>
    <col min="4099" max="4342" width="9.125" style="4"/>
    <col min="4343" max="4343" width="50.625" style="4" customWidth="1"/>
    <col min="4344" max="4354" width="12.625" style="4" customWidth="1"/>
    <col min="4355" max="4598" width="9.125" style="4"/>
    <col min="4599" max="4599" width="50.625" style="4" customWidth="1"/>
    <col min="4600" max="4610" width="12.625" style="4" customWidth="1"/>
    <col min="4611" max="4854" width="9.125" style="4"/>
    <col min="4855" max="4855" width="50.625" style="4" customWidth="1"/>
    <col min="4856" max="4866" width="12.625" style="4" customWidth="1"/>
    <col min="4867" max="5110" width="9.125" style="4"/>
    <col min="5111" max="5111" width="50.625" style="4" customWidth="1"/>
    <col min="5112" max="5122" width="12.625" style="4" customWidth="1"/>
    <col min="5123" max="5366" width="9.125" style="4"/>
    <col min="5367" max="5367" width="50.625" style="4" customWidth="1"/>
    <col min="5368" max="5378" width="12.625" style="4" customWidth="1"/>
    <col min="5379" max="5622" width="9.125" style="4"/>
    <col min="5623" max="5623" width="50.625" style="4" customWidth="1"/>
    <col min="5624" max="5634" width="12.625" style="4" customWidth="1"/>
    <col min="5635" max="5878" width="9.125" style="4"/>
    <col min="5879" max="5879" width="50.625" style="4" customWidth="1"/>
    <col min="5880" max="5890" width="12.625" style="4" customWidth="1"/>
    <col min="5891" max="6134" width="9.125" style="4"/>
    <col min="6135" max="6135" width="50.625" style="4" customWidth="1"/>
    <col min="6136" max="6146" width="12.625" style="4" customWidth="1"/>
    <col min="6147" max="6390" width="9.125" style="4"/>
    <col min="6391" max="6391" width="50.625" style="4" customWidth="1"/>
    <col min="6392" max="6402" width="12.625" style="4" customWidth="1"/>
    <col min="6403" max="6646" width="9.125" style="4"/>
    <col min="6647" max="6647" width="50.625" style="4" customWidth="1"/>
    <col min="6648" max="6658" width="12.625" style="4" customWidth="1"/>
    <col min="6659" max="6902" width="9.125" style="4"/>
    <col min="6903" max="6903" width="50.625" style="4" customWidth="1"/>
    <col min="6904" max="6914" width="12.625" style="4" customWidth="1"/>
    <col min="6915" max="7158" width="9.125" style="4"/>
    <col min="7159" max="7159" width="50.625" style="4" customWidth="1"/>
    <col min="7160" max="7170" width="12.625" style="4" customWidth="1"/>
    <col min="7171" max="7414" width="9.125" style="4"/>
    <col min="7415" max="7415" width="50.625" style="4" customWidth="1"/>
    <col min="7416" max="7426" width="12.625" style="4" customWidth="1"/>
    <col min="7427" max="7670" width="9.125" style="4"/>
    <col min="7671" max="7671" width="50.625" style="4" customWidth="1"/>
    <col min="7672" max="7682" width="12.625" style="4" customWidth="1"/>
    <col min="7683" max="7926" width="9.125" style="4"/>
    <col min="7927" max="7927" width="50.625" style="4" customWidth="1"/>
    <col min="7928" max="7938" width="12.625" style="4" customWidth="1"/>
    <col min="7939" max="8182" width="9.125" style="4"/>
    <col min="8183" max="8183" width="50.625" style="4" customWidth="1"/>
    <col min="8184" max="8194" width="12.625" style="4" customWidth="1"/>
    <col min="8195" max="8438" width="9.125" style="4"/>
    <col min="8439" max="8439" width="50.625" style="4" customWidth="1"/>
    <col min="8440" max="8450" width="12.625" style="4" customWidth="1"/>
    <col min="8451" max="8694" width="9.125" style="4"/>
    <col min="8695" max="8695" width="50.625" style="4" customWidth="1"/>
    <col min="8696" max="8706" width="12.625" style="4" customWidth="1"/>
    <col min="8707" max="8950" width="9.125" style="4"/>
    <col min="8951" max="8951" width="50.625" style="4" customWidth="1"/>
    <col min="8952" max="8962" width="12.625" style="4" customWidth="1"/>
    <col min="8963" max="9206" width="9.125" style="4"/>
    <col min="9207" max="9207" width="50.625" style="4" customWidth="1"/>
    <col min="9208" max="9218" width="12.625" style="4" customWidth="1"/>
    <col min="9219" max="9462" width="9.125" style="4"/>
    <col min="9463" max="9463" width="50.625" style="4" customWidth="1"/>
    <col min="9464" max="9474" width="12.625" style="4" customWidth="1"/>
    <col min="9475" max="9718" width="9.125" style="4"/>
    <col min="9719" max="9719" width="50.625" style="4" customWidth="1"/>
    <col min="9720" max="9730" width="12.625" style="4" customWidth="1"/>
    <col min="9731" max="9974" width="9.125" style="4"/>
    <col min="9975" max="9975" width="50.625" style="4" customWidth="1"/>
    <col min="9976" max="9986" width="12.625" style="4" customWidth="1"/>
    <col min="9987" max="10230" width="9.125" style="4"/>
    <col min="10231" max="10231" width="50.625" style="4" customWidth="1"/>
    <col min="10232" max="10242" width="12.625" style="4" customWidth="1"/>
    <col min="10243" max="10486" width="9.125" style="4"/>
    <col min="10487" max="10487" width="50.625" style="4" customWidth="1"/>
    <col min="10488" max="10498" width="12.625" style="4" customWidth="1"/>
    <col min="10499" max="10742" width="9.125" style="4"/>
    <col min="10743" max="10743" width="50.625" style="4" customWidth="1"/>
    <col min="10744" max="10754" width="12.625" style="4" customWidth="1"/>
    <col min="10755" max="10998" width="9.125" style="4"/>
    <col min="10999" max="10999" width="50.625" style="4" customWidth="1"/>
    <col min="11000" max="11010" width="12.625" style="4" customWidth="1"/>
    <col min="11011" max="11254" width="9.125" style="4"/>
    <col min="11255" max="11255" width="50.625" style="4" customWidth="1"/>
    <col min="11256" max="11266" width="12.625" style="4" customWidth="1"/>
    <col min="11267" max="11510" width="9.125" style="4"/>
    <col min="11511" max="11511" width="50.625" style="4" customWidth="1"/>
    <col min="11512" max="11522" width="12.625" style="4" customWidth="1"/>
    <col min="11523" max="11766" width="9.125" style="4"/>
    <col min="11767" max="11767" width="50.625" style="4" customWidth="1"/>
    <col min="11768" max="11778" width="12.625" style="4" customWidth="1"/>
    <col min="11779" max="12022" width="9.125" style="4"/>
    <col min="12023" max="12023" width="50.625" style="4" customWidth="1"/>
    <col min="12024" max="12034" width="12.625" style="4" customWidth="1"/>
    <col min="12035" max="12278" width="9.125" style="4"/>
    <col min="12279" max="12279" width="50.625" style="4" customWidth="1"/>
    <col min="12280" max="12290" width="12.625" style="4" customWidth="1"/>
    <col min="12291" max="12534" width="9.125" style="4"/>
    <col min="12535" max="12535" width="50.625" style="4" customWidth="1"/>
    <col min="12536" max="12546" width="12.625" style="4" customWidth="1"/>
    <col min="12547" max="12790" width="9.125" style="4"/>
    <col min="12791" max="12791" width="50.625" style="4" customWidth="1"/>
    <col min="12792" max="12802" width="12.625" style="4" customWidth="1"/>
    <col min="12803" max="13046" width="9.125" style="4"/>
    <col min="13047" max="13047" width="50.625" style="4" customWidth="1"/>
    <col min="13048" max="13058" width="12.625" style="4" customWidth="1"/>
    <col min="13059" max="13302" width="9.125" style="4"/>
    <col min="13303" max="13303" width="50.625" style="4" customWidth="1"/>
    <col min="13304" max="13314" width="12.625" style="4" customWidth="1"/>
    <col min="13315" max="13558" width="9.125" style="4"/>
    <col min="13559" max="13559" width="50.625" style="4" customWidth="1"/>
    <col min="13560" max="13570" width="12.625" style="4" customWidth="1"/>
    <col min="13571" max="13814" width="9.125" style="4"/>
    <col min="13815" max="13815" width="50.625" style="4" customWidth="1"/>
    <col min="13816" max="13826" width="12.625" style="4" customWidth="1"/>
    <col min="13827" max="14070" width="9.125" style="4"/>
    <col min="14071" max="14071" width="50.625" style="4" customWidth="1"/>
    <col min="14072" max="14082" width="12.625" style="4" customWidth="1"/>
    <col min="14083" max="14326" width="9.125" style="4"/>
    <col min="14327" max="14327" width="50.625" style="4" customWidth="1"/>
    <col min="14328" max="14338" width="12.625" style="4" customWidth="1"/>
    <col min="14339" max="14582" width="9.125" style="4"/>
    <col min="14583" max="14583" width="50.625" style="4" customWidth="1"/>
    <col min="14584" max="14594" width="12.625" style="4" customWidth="1"/>
    <col min="14595" max="14838" width="9.125" style="4"/>
    <col min="14839" max="14839" width="50.625" style="4" customWidth="1"/>
    <col min="14840" max="14850" width="12.625" style="4" customWidth="1"/>
    <col min="14851" max="15094" width="9.125" style="4"/>
    <col min="15095" max="15095" width="50.625" style="4" customWidth="1"/>
    <col min="15096" max="15106" width="12.625" style="4" customWidth="1"/>
    <col min="15107" max="15350" width="9.125" style="4"/>
    <col min="15351" max="15351" width="50.625" style="4" customWidth="1"/>
    <col min="15352" max="15362" width="12.625" style="4" customWidth="1"/>
    <col min="15363" max="15606" width="9.125" style="4"/>
    <col min="15607" max="15607" width="50.625" style="4" customWidth="1"/>
    <col min="15608" max="15618" width="12.625" style="4" customWidth="1"/>
    <col min="15619" max="15862" width="9.125" style="4"/>
    <col min="15863" max="15863" width="50.625" style="4" customWidth="1"/>
    <col min="15864" max="15874" width="12.625" style="4" customWidth="1"/>
    <col min="15875" max="16118" width="9.125" style="4"/>
    <col min="16119" max="16119" width="50.625" style="4" customWidth="1"/>
    <col min="16120" max="16130" width="12.625" style="4" customWidth="1"/>
    <col min="16131" max="16384" width="9.125" style="4"/>
  </cols>
  <sheetData>
    <row r="1" s="1" customFormat="1" ht="39.95" customHeight="1" spans="1:2">
      <c r="A1" s="5" t="s">
        <v>3518</v>
      </c>
      <c r="B1" s="5"/>
    </row>
    <row r="2" s="1" customFormat="1" ht="17.65" customHeight="1" spans="1:2">
      <c r="A2" s="6" t="s">
        <v>3519</v>
      </c>
      <c r="B2" s="6"/>
    </row>
    <row r="3" s="1" customFormat="1" ht="17.65" customHeight="1" spans="1:2">
      <c r="A3" s="6" t="s">
        <v>3212</v>
      </c>
      <c r="B3" s="6"/>
    </row>
    <row r="4" s="1" customFormat="1" ht="17.25" customHeight="1" spans="1:2">
      <c r="A4" s="7" t="s">
        <v>2709</v>
      </c>
      <c r="B4" s="7" t="s">
        <v>38</v>
      </c>
    </row>
    <row r="5" s="1" customFormat="1" ht="33.75" customHeight="1" spans="1:2">
      <c r="A5" s="7"/>
      <c r="B5" s="7"/>
    </row>
    <row r="6" s="1" customFormat="1" ht="17.25" customHeight="1" spans="1:2">
      <c r="A6" s="8" t="s">
        <v>2497</v>
      </c>
      <c r="B6" s="9">
        <v>8193</v>
      </c>
    </row>
    <row r="7" s="1" customFormat="1" ht="17.25" customHeight="1" spans="1:2">
      <c r="A7" s="8" t="s">
        <v>2498</v>
      </c>
      <c r="B7" s="9">
        <v>8193</v>
      </c>
    </row>
    <row r="8" s="1" customFormat="1" ht="17.25" customHeight="1" spans="1:2">
      <c r="A8" s="8" t="s">
        <v>2499</v>
      </c>
      <c r="B8" s="9">
        <v>103301</v>
      </c>
    </row>
    <row r="9" s="1" customFormat="1" ht="17.25" customHeight="1" spans="1:2">
      <c r="A9" s="8" t="s">
        <v>2500</v>
      </c>
      <c r="B9" s="9">
        <v>96748</v>
      </c>
    </row>
    <row r="10" s="1" customFormat="1" ht="17.25" customHeight="1" spans="1:2">
      <c r="A10" s="8" t="s">
        <v>2501</v>
      </c>
      <c r="B10" s="9">
        <v>6553</v>
      </c>
    </row>
    <row r="11" s="1" customFormat="1" ht="17.25" customHeight="1" spans="1:2">
      <c r="A11" s="8" t="s">
        <v>2502</v>
      </c>
      <c r="B11" s="9">
        <v>0</v>
      </c>
    </row>
    <row r="12" s="1" customFormat="1" ht="17.25" customHeight="1" spans="1:2">
      <c r="A12" s="8" t="s">
        <v>2503</v>
      </c>
      <c r="B12" s="9">
        <v>0</v>
      </c>
    </row>
    <row r="13" s="1" customFormat="1" ht="17.25" customHeight="1" spans="1:2">
      <c r="A13" s="8" t="s">
        <v>2505</v>
      </c>
      <c r="B13" s="9">
        <v>3554616</v>
      </c>
    </row>
    <row r="14" s="1" customFormat="1" ht="17.25" customHeight="1" spans="1:2">
      <c r="A14" s="8" t="s">
        <v>2506</v>
      </c>
      <c r="B14" s="9">
        <v>112326</v>
      </c>
    </row>
    <row r="15" s="1" customFormat="1" ht="17.25" customHeight="1" spans="1:2">
      <c r="A15" s="8" t="s">
        <v>2507</v>
      </c>
      <c r="B15" s="9">
        <v>3064171</v>
      </c>
    </row>
    <row r="16" s="1" customFormat="1" ht="17.25" customHeight="1" spans="1:2">
      <c r="A16" s="8" t="s">
        <v>2508</v>
      </c>
      <c r="B16" s="9">
        <v>0</v>
      </c>
    </row>
    <row r="17" s="1" customFormat="1" ht="17.25" customHeight="1" spans="1:2">
      <c r="A17" s="8" t="s">
        <v>2509</v>
      </c>
      <c r="B17" s="9">
        <v>10360</v>
      </c>
    </row>
    <row r="18" s="1" customFormat="1" ht="17.25" customHeight="1" spans="1:2">
      <c r="A18" s="8" t="s">
        <v>2510</v>
      </c>
      <c r="B18" s="9">
        <v>22694</v>
      </c>
    </row>
    <row r="19" s="1" customFormat="1" ht="17.25" customHeight="1" spans="1:2">
      <c r="A19" s="8" t="s">
        <v>2511</v>
      </c>
      <c r="B19" s="9">
        <v>156196</v>
      </c>
    </row>
    <row r="20" s="1" customFormat="1" ht="17.25" customHeight="1" spans="1:2">
      <c r="A20" s="8" t="s">
        <v>2512</v>
      </c>
      <c r="B20" s="9">
        <v>181347</v>
      </c>
    </row>
    <row r="21" s="1" customFormat="1" ht="17.1" customHeight="1" spans="1:2">
      <c r="A21" s="8" t="s">
        <v>2513</v>
      </c>
      <c r="B21" s="9">
        <v>7522</v>
      </c>
    </row>
    <row r="22" s="1" customFormat="1" ht="17.25" customHeight="1" spans="1:2">
      <c r="A22" s="8" t="s">
        <v>2514</v>
      </c>
      <c r="B22" s="9">
        <v>171854</v>
      </c>
    </row>
    <row r="23" s="1" customFormat="1" ht="17.1" customHeight="1" spans="1:2">
      <c r="A23" s="8" t="s">
        <v>2515</v>
      </c>
      <c r="B23" s="9">
        <v>1000</v>
      </c>
    </row>
    <row r="24" s="1" customFormat="1" ht="17.25" customHeight="1" spans="1:2">
      <c r="A24" s="8" t="s">
        <v>2516</v>
      </c>
      <c r="B24" s="9">
        <v>114796</v>
      </c>
    </row>
    <row r="25" s="1" customFormat="1" ht="17.25" customHeight="1" spans="1:2">
      <c r="A25" s="8" t="s">
        <v>2517</v>
      </c>
      <c r="B25" s="9">
        <v>0</v>
      </c>
    </row>
    <row r="26" s="1" customFormat="1" ht="17.25" customHeight="1" spans="1:2">
      <c r="A26" s="8" t="s">
        <v>2518</v>
      </c>
      <c r="B26" s="9">
        <v>0</v>
      </c>
    </row>
    <row r="27" s="1" customFormat="1" ht="17.25" customHeight="1" spans="1:2">
      <c r="A27" s="8" t="s">
        <v>2519</v>
      </c>
      <c r="B27" s="9">
        <v>54798</v>
      </c>
    </row>
    <row r="28" s="1" customFormat="1" ht="17.25" customHeight="1" spans="1:2">
      <c r="A28" s="8" t="s">
        <v>2520</v>
      </c>
      <c r="B28" s="9">
        <v>1260</v>
      </c>
    </row>
    <row r="29" s="1" customFormat="1" ht="17.25" customHeight="1" spans="1:2">
      <c r="A29" s="8" t="s">
        <v>2521</v>
      </c>
      <c r="B29" s="9">
        <v>126169</v>
      </c>
    </row>
    <row r="30" s="1" customFormat="1" ht="17.25" customHeight="1" spans="1:2">
      <c r="A30" s="8" t="s">
        <v>2523</v>
      </c>
      <c r="B30" s="9">
        <v>0</v>
      </c>
    </row>
    <row r="31" s="1" customFormat="1" ht="17.25" customHeight="1" spans="1:2">
      <c r="A31" s="8" t="s">
        <v>2524</v>
      </c>
      <c r="B31" s="9">
        <v>3768</v>
      </c>
    </row>
    <row r="32" s="1" customFormat="1" ht="17.25" customHeight="1" spans="1:2">
      <c r="A32" s="8" t="s">
        <v>2525</v>
      </c>
      <c r="B32" s="9">
        <v>9592</v>
      </c>
    </row>
    <row r="33" s="1" customFormat="1" ht="17.25" customHeight="1" spans="1:2">
      <c r="A33" s="8" t="s">
        <v>2528</v>
      </c>
      <c r="B33" s="9">
        <v>112809</v>
      </c>
    </row>
    <row r="34" s="1" customFormat="1" ht="17.25" customHeight="1" spans="1:2">
      <c r="A34" s="8" t="s">
        <v>2529</v>
      </c>
      <c r="B34" s="9">
        <v>22541</v>
      </c>
    </row>
    <row r="35" s="1" customFormat="1" ht="17.25" customHeight="1" spans="1:2">
      <c r="A35" s="8" t="s">
        <v>2022</v>
      </c>
      <c r="B35" s="9">
        <v>8461</v>
      </c>
    </row>
    <row r="36" s="1" customFormat="1" ht="17.25" customHeight="1" spans="1:2">
      <c r="A36" s="8" t="s">
        <v>2530</v>
      </c>
      <c r="B36" s="9">
        <v>8461</v>
      </c>
    </row>
    <row r="37" s="1" customFormat="1" ht="17.25" customHeight="1" spans="1:2">
      <c r="A37" s="8" t="s">
        <v>2531</v>
      </c>
      <c r="B37" s="9">
        <v>1846</v>
      </c>
    </row>
    <row r="38" s="1" customFormat="1" ht="17.25" customHeight="1" spans="1:2">
      <c r="A38" s="8" t="s">
        <v>2532</v>
      </c>
      <c r="B38" s="9">
        <v>5031</v>
      </c>
    </row>
    <row r="39" s="1" customFormat="1" ht="17.25" customHeight="1" spans="1:2">
      <c r="A39" s="8" t="s">
        <v>2533</v>
      </c>
      <c r="B39" s="9">
        <v>7203</v>
      </c>
    </row>
    <row r="40" s="1" customFormat="1" ht="17.25" customHeight="1" spans="1:2">
      <c r="A40" s="8" t="s">
        <v>2535</v>
      </c>
      <c r="B40" s="9">
        <v>3203</v>
      </c>
    </row>
    <row r="41" s="1" customFormat="1" ht="17.25" customHeight="1" spans="1:2">
      <c r="A41" s="8" t="s">
        <v>2536</v>
      </c>
      <c r="B41" s="9">
        <v>3203</v>
      </c>
    </row>
    <row r="42" s="1" customFormat="1" ht="17.25" customHeight="1" spans="1:2">
      <c r="A42" s="8" t="s">
        <v>2541</v>
      </c>
      <c r="B42" s="9">
        <v>473189</v>
      </c>
    </row>
    <row r="43" s="1" customFormat="1" ht="17.1" customHeight="1" spans="1:2">
      <c r="A43" s="8" t="s">
        <v>2542</v>
      </c>
      <c r="B43" s="9">
        <v>13020</v>
      </c>
    </row>
    <row r="44" s="1" customFormat="1" ht="17.25" customHeight="1" spans="1:2">
      <c r="A44" s="8" t="s">
        <v>2543</v>
      </c>
      <c r="B44" s="9">
        <v>323287</v>
      </c>
    </row>
    <row r="45" s="1" customFormat="1" ht="17.25" customHeight="1" spans="1:2">
      <c r="A45" s="8" t="s">
        <v>2545</v>
      </c>
      <c r="B45" s="9">
        <v>136882</v>
      </c>
    </row>
    <row r="46" s="1" customFormat="1" ht="17.25" customHeight="1" spans="1:2">
      <c r="A46" s="8" t="s">
        <v>2546</v>
      </c>
      <c r="B46" s="9">
        <v>294</v>
      </c>
    </row>
    <row r="47" s="1" customFormat="1" ht="17.25" customHeight="1" spans="1:2">
      <c r="A47" s="8" t="s">
        <v>2547</v>
      </c>
      <c r="B47" s="9">
        <v>1809</v>
      </c>
    </row>
    <row r="48" s="2" customFormat="1" ht="409.5" hidden="1" customHeight="1" spans="1:2">
      <c r="A48" s="8"/>
      <c r="B48" s="10"/>
    </row>
    <row r="49" s="2" customFormat="1" ht="409.5" hidden="1" customHeight="1" spans="1:2">
      <c r="A49" s="8"/>
      <c r="B49" s="10"/>
    </row>
    <row r="50" s="2" customFormat="1" ht="409.5" hidden="1" customHeight="1" spans="1:2">
      <c r="A50" s="8"/>
      <c r="B50" s="10"/>
    </row>
    <row r="51" s="2" customFormat="1" ht="409.5" hidden="1" customHeight="1" spans="1:2">
      <c r="A51" s="8"/>
      <c r="B51" s="10"/>
    </row>
    <row r="52" s="2" customFormat="1" ht="409.5" hidden="1" customHeight="1" spans="1:2">
      <c r="A52" s="8"/>
      <c r="B52" s="10"/>
    </row>
    <row r="53" s="2" customFormat="1" ht="409.5" hidden="1" customHeight="1" spans="1:2">
      <c r="A53" s="8"/>
      <c r="B53" s="10"/>
    </row>
    <row r="54" s="2" customFormat="1" ht="409.5" hidden="1" customHeight="1" spans="1:2">
      <c r="A54" s="8"/>
      <c r="B54" s="10"/>
    </row>
    <row r="55" s="2" customFormat="1" ht="409.5" hidden="1" customHeight="1" spans="1:2">
      <c r="A55" s="8"/>
      <c r="B55" s="10"/>
    </row>
    <row r="56" s="2" customFormat="1" ht="409.5" hidden="1" customHeight="1" spans="1:2">
      <c r="A56" s="8"/>
      <c r="B56" s="10"/>
    </row>
    <row r="57" s="2" customFormat="1" ht="409.5" hidden="1" customHeight="1" spans="1:2">
      <c r="A57" s="8"/>
      <c r="B57" s="10"/>
    </row>
    <row r="58" s="2" customFormat="1" ht="409.5" hidden="1" customHeight="1" spans="1:2">
      <c r="A58" s="8"/>
      <c r="B58" s="10"/>
    </row>
    <row r="59" s="1" customFormat="1" ht="409.5" hidden="1" customHeight="1" spans="1:2">
      <c r="A59" s="8"/>
      <c r="B59" s="10"/>
    </row>
    <row r="60" s="1" customFormat="1" ht="409.5" hidden="1" customHeight="1" spans="1:2">
      <c r="A60" s="8" t="s">
        <v>92</v>
      </c>
      <c r="B60" s="10"/>
    </row>
    <row r="61" s="1" customFormat="1" ht="409.5" hidden="1" customHeight="1" spans="1:2">
      <c r="A61" s="8"/>
      <c r="B61" s="10"/>
    </row>
    <row r="62" s="1" customFormat="1" ht="409.5" hidden="1" customHeight="1" spans="1:2">
      <c r="A62" s="8"/>
      <c r="B62" s="10"/>
    </row>
    <row r="63" s="1" customFormat="1" ht="409.5" hidden="1" customHeight="1" spans="1:2">
      <c r="A63" s="8"/>
      <c r="B63" s="10"/>
    </row>
    <row r="64" s="1" customFormat="1" ht="409.5" hidden="1" customHeight="1" spans="1:2">
      <c r="A64" s="8"/>
      <c r="B64" s="10"/>
    </row>
    <row r="65" s="1" customFormat="1" ht="409.5" hidden="1" customHeight="1" spans="1:2">
      <c r="A65" s="8"/>
      <c r="B65" s="10"/>
    </row>
    <row r="66" s="1" customFormat="1" ht="409.5" hidden="1" customHeight="1" spans="1:2">
      <c r="A66" s="8"/>
      <c r="B66" s="10"/>
    </row>
    <row r="67" s="1" customFormat="1" ht="409.5" hidden="1" customHeight="1" spans="1:2">
      <c r="A67" s="8"/>
      <c r="B67" s="10"/>
    </row>
    <row r="68" s="1" customFormat="1" ht="409.5" hidden="1" customHeight="1" spans="1:2">
      <c r="A68" s="8"/>
      <c r="B68" s="10"/>
    </row>
    <row r="69" s="1" customFormat="1" ht="409.5" hidden="1" customHeight="1" spans="1:2">
      <c r="A69" s="8"/>
      <c r="B69" s="10"/>
    </row>
    <row r="70" s="1" customFormat="1" ht="409.5" hidden="1" customHeight="1" spans="1:2">
      <c r="A70" s="8"/>
      <c r="B70" s="10"/>
    </row>
    <row r="71" s="1" customFormat="1" ht="409.5" hidden="1" customHeight="1" spans="1:2">
      <c r="A71" s="8"/>
      <c r="B71" s="10"/>
    </row>
    <row r="72" s="1" customFormat="1" ht="409.5" hidden="1" customHeight="1" spans="1:2">
      <c r="A72" s="8"/>
      <c r="B72" s="10"/>
    </row>
    <row r="73" s="1" customFormat="1" ht="17.25" customHeight="1" spans="1:2">
      <c r="A73" s="7" t="s">
        <v>3523</v>
      </c>
      <c r="B73" s="9">
        <v>4465169</v>
      </c>
    </row>
    <row r="74" s="1" customFormat="1"/>
  </sheetData>
  <mergeCells count="5">
    <mergeCell ref="A1:B1"/>
    <mergeCell ref="A2:B2"/>
    <mergeCell ref="A3:B3"/>
    <mergeCell ref="A4:A5"/>
    <mergeCell ref="B4:B5"/>
  </mergeCells>
  <printOptions horizontalCentered="1" verticalCentered="1" gridLines="1"/>
  <pageMargins left="3" right="2" top="1" bottom="1" header="0" footer="0"/>
  <pageSetup paperSize="1" scale="81" orientation="landscape" blackAndWhite="1"/>
  <headerFooter alignWithMargins="0">
    <oddHeader>&amp;C@$</oddHeader>
    <oddFooter>&amp;C@&amp;- &amp;P&amp;-$</oddFooter>
  </headerFooter>
</worksheet>
</file>

<file path=docProps/app.xml><?xml version="1.0" encoding="utf-8"?>
<Properties xmlns="http://schemas.openxmlformats.org/officeDocument/2006/extended-properties" xmlns:vt="http://schemas.openxmlformats.org/officeDocument/2006/docPropsVTypes">
  <Company>ysc</Company>
  <Application>Microsoft Excel</Application>
  <HeadingPairs>
    <vt:vector size="2" baseType="variant">
      <vt:variant>
        <vt:lpstr>工作表</vt:lpstr>
      </vt:variant>
      <vt:variant>
        <vt:i4>30</vt:i4>
      </vt:variant>
    </vt:vector>
  </HeadingPairs>
  <TitlesOfParts>
    <vt:vector size="30" baseType="lpstr">
      <vt:lpstr>Define</vt:lpstr>
      <vt:lpstr>封面</vt:lpstr>
      <vt:lpstr>目录</vt:lpstr>
      <vt:lpstr>01-02</vt:lpstr>
      <vt:lpstr>03-04</vt:lpstr>
      <vt:lpstr>05</vt:lpstr>
      <vt:lpstr>06-07</vt:lpstr>
      <vt:lpstr>08</vt:lpstr>
      <vt:lpstr>09-10</vt:lpstr>
      <vt:lpstr>11</vt:lpstr>
      <vt:lpstr>州市基金</vt:lpstr>
      <vt:lpstr>12-13</vt:lpstr>
      <vt:lpstr>14-15</vt:lpstr>
      <vt:lpstr>表22基础数</vt:lpstr>
      <vt:lpstr>16</vt:lpstr>
      <vt:lpstr>17</vt:lpstr>
      <vt:lpstr>18</vt:lpstr>
      <vt:lpstr>数据-省本级调整数</vt:lpstr>
      <vt:lpstr>数据-全省决算数!</vt:lpstr>
      <vt:lpstr>数据-省本级决算数</vt:lpstr>
      <vt:lpstr>全省基金支出预算</vt:lpstr>
      <vt:lpstr>省本级基金支出预算</vt:lpstr>
      <vt:lpstr>全省基金调整预算</vt:lpstr>
      <vt:lpstr>省本级基金调整+决算</vt:lpstr>
      <vt:lpstr>06老表</vt:lpstr>
      <vt:lpstr>全省预算</vt:lpstr>
      <vt:lpstr>全省决算数</vt:lpstr>
      <vt:lpstr>全省调整</vt:lpstr>
      <vt:lpstr>全省上年决算数</vt:lpstr>
      <vt:lpstr>全省基金决算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Yuan Guoshu</dc:creator>
  <cp:lastModifiedBy>Administrator</cp:lastModifiedBy>
  <dcterms:created xsi:type="dcterms:W3CDTF">1998-12-01T02:36:00Z</dcterms:created>
  <cp:lastPrinted>2016-08-22T14:36:00Z</cp:lastPrinted>
  <dcterms:modified xsi:type="dcterms:W3CDTF">2022-02-10T07:17:25Z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